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M:\Human Resources\LABOR\1 (CNR) Non-Rep\Salary Schedules\"/>
    </mc:Choice>
  </mc:AlternateContent>
  <xr:revisionPtr revIDLastSave="0" documentId="8_{AC569EF7-EA14-4428-9750-4427C61F3D4D}" xr6:coauthVersionLast="47" xr6:coauthVersionMax="47" xr10:uidLastSave="{00000000-0000-0000-0000-000000000000}"/>
  <bookViews>
    <workbookView xWindow="-28920" yWindow="-120" windowWidth="29040" windowHeight="15720" firstSheet="9" activeTab="10" xr2:uid="{00000000-000D-0000-FFFF-FFFF00000000}"/>
  </bookViews>
  <sheets>
    <sheet name="2019" sheetId="1" state="hidden" r:id="rId1"/>
    <sheet name="2-2-2020" sheetId="3" state="hidden" r:id="rId2"/>
    <sheet name="7-1-2020" sheetId="4" state="hidden" r:id="rId3"/>
    <sheet name="4-29-2021" sheetId="8" state="hidden" r:id="rId4"/>
    <sheet name="5-14-21" sheetId="7" state="hidden" r:id="rId5"/>
    <sheet name="7-1-2021" sheetId="9" state="hidden" r:id="rId6"/>
    <sheet name="1-2-2022" sheetId="10" state="hidden" r:id="rId7"/>
    <sheet name="2023" sheetId="11" state="hidden" r:id="rId8"/>
    <sheet name="2024" sheetId="12" state="hidden" r:id="rId9"/>
    <sheet name="2025" sheetId="13" r:id="rId10"/>
    <sheet name="2026" sheetId="14" r:id="rId11"/>
    <sheet name="Notes" sheetId="2" state="hidden" r:id="rId12"/>
  </sheets>
  <definedNames>
    <definedName name="_xlnm._FilterDatabase" localSheetId="6" hidden="1">'1-2-2022'!$A$7:$AL$199</definedName>
    <definedName name="_xlnm._FilterDatabase" localSheetId="0" hidden="1">'2019'!$A$7:$AK$164</definedName>
    <definedName name="_xlnm._FilterDatabase" localSheetId="7" hidden="1">'2023'!$A$9:$AL$215</definedName>
    <definedName name="_xlnm._FilterDatabase" localSheetId="8" hidden="1">'2024'!$A$9:$AO$230</definedName>
    <definedName name="_xlnm._FilterDatabase" localSheetId="9" hidden="1">'2025'!$A$9:$AO$236</definedName>
    <definedName name="_xlnm._FilterDatabase" localSheetId="10" hidden="1">'2026'!$A$9:$AX$235</definedName>
    <definedName name="_xlnm._FilterDatabase" localSheetId="1" hidden="1">'2-2-2020'!$A$7:$AI$176</definedName>
    <definedName name="_xlnm._FilterDatabase" localSheetId="3" hidden="1">'4-29-2021'!$A$7:$AL$189</definedName>
    <definedName name="_xlnm._FilterDatabase" localSheetId="4" hidden="1">'5-14-21'!$A$7:$AA$7</definedName>
    <definedName name="_xlnm._FilterDatabase" localSheetId="2" hidden="1">'7-1-2020'!$A$7:$AU$187</definedName>
    <definedName name="_xlnm._FilterDatabase" localSheetId="5" hidden="1">'7-1-2021'!$A$7:$AA$181</definedName>
    <definedName name="Data2022">'1-2-2022'!$P$7:$AA$277</definedName>
    <definedName name="Data2023">'2023'!$P$9:$AA$292</definedName>
    <definedName name="Data2024">'2024'!$P$9:$AA$310</definedName>
    <definedName name="Data2025">'2025'!$A$10:$M$236</definedName>
    <definedName name="Febr2019" localSheetId="5">#REF!</definedName>
    <definedName name="Febr2019">'2019'!$C$8:$M$241</definedName>
    <definedName name="IncrPer2020" localSheetId="6">'1-2-2022'!$N$2</definedName>
    <definedName name="IncrPer2020" localSheetId="3">'4-29-2021'!$N$2</definedName>
    <definedName name="IncrPer2020" localSheetId="2">'7-1-2020'!$N$2</definedName>
    <definedName name="IncrPer2020" localSheetId="5">'7-1-2021'!$N$2</definedName>
    <definedName name="IncrPer2020">'2-2-2020'!$O$2</definedName>
    <definedName name="PercInc26">'2026'!$Q$2</definedName>
    <definedName name="PercIncr2020" localSheetId="6">#REF!</definedName>
    <definedName name="PercIncr2020" localSheetId="5">#REF!</definedName>
    <definedName name="PercIncr2020">'2-2-2020'!$O$3</definedName>
    <definedName name="PercIncr2021Nex">'7-1-2021'!$B$4</definedName>
    <definedName name="PercIncr2025" localSheetId="10">'2026'!$Q$2</definedName>
    <definedName name="PercIncr2025">'2025'!$Q$2</definedName>
    <definedName name="PercIncrApril2021">'4-29-2021'!$Q$1</definedName>
    <definedName name="PercIncrDec2024">'2024'!$Q$2</definedName>
    <definedName name="PercIncrJan2022">'1-2-2022'!$Q$1</definedName>
    <definedName name="PercIncrJan2023">'2023'!$Q$2</definedName>
    <definedName name="PercIncrJuly2021">'7-1-2021'!$R$1</definedName>
    <definedName name="PercIncrMay2021">'5-14-21'!$R$1</definedName>
    <definedName name="_xlnm.Print_Titles" localSheetId="7">'2023'!$9:$9</definedName>
    <definedName name="_xlnm.Print_Titles" localSheetId="8">'2024'!$9:$9</definedName>
    <definedName name="Rates2019" localSheetId="6">#REF!</definedName>
    <definedName name="Rates2019" localSheetId="5">#REF!</definedName>
    <definedName name="Rates2019">'2019'!$P$7:$Y$246</definedName>
    <definedName name="Rates2020" localSheetId="6">#REF!</definedName>
    <definedName name="Rates2020" localSheetId="5">#REF!</definedName>
    <definedName name="Rates2020">'2-2-2020'!$O$7:$X$176</definedName>
    <definedName name="RatesApril2021">'4-29-2021'!$Q$1:$AA$270</definedName>
    <definedName name="RatesJuly2020" localSheetId="6">#REF!</definedName>
    <definedName name="RatesJuly2020" localSheetId="5">#REF!</definedName>
    <definedName name="RatesJuly2020">'7-1-2020'!$P$7:$AA$287</definedName>
    <definedName name="RatesJuly2021">'7-1-2021'!$Q:$AA</definedName>
    <definedName name="RatesMay2021">'5-14-21'!$Q:$AA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172" i="14" l="1"/>
  <c r="AC172" i="14"/>
  <c r="S172" i="14"/>
  <c r="AD172" i="14"/>
  <c r="P172" i="14"/>
  <c r="AB172" i="14"/>
  <c r="AI172" i="14" l="1"/>
  <c r="AH172" i="14"/>
  <c r="AG172" i="14"/>
  <c r="AK172" i="14"/>
  <c r="AJ172" i="14"/>
  <c r="AE172" i="14" l="1"/>
  <c r="G172" i="14"/>
  <c r="I172" i="14" s="1"/>
  <c r="K172" i="14" s="1"/>
  <c r="M172" i="14" s="1"/>
  <c r="AF172" i="14"/>
  <c r="H172" i="14"/>
  <c r="J172" i="14" s="1"/>
  <c r="L172" i="14" s="1"/>
  <c r="R149" i="14" l="1"/>
  <c r="AC149" i="14"/>
  <c r="S149" i="14"/>
  <c r="AD149" i="14"/>
  <c r="P149" i="14"/>
  <c r="AB149" i="14"/>
  <c r="AI150" i="13"/>
  <c r="AH150" i="13"/>
  <c r="AG150" i="13"/>
  <c r="AF150" i="13"/>
  <c r="AE150" i="13"/>
  <c r="R150" i="13"/>
  <c r="AC150" i="13"/>
  <c r="S150" i="13"/>
  <c r="AD150" i="13"/>
  <c r="P150" i="13"/>
  <c r="AB150" i="13"/>
  <c r="AI103" i="14"/>
  <c r="AH103" i="14"/>
  <c r="AG103" i="14"/>
  <c r="AF103" i="14"/>
  <c r="AE103" i="14"/>
  <c r="AD103" i="14"/>
  <c r="AC103" i="14"/>
  <c r="AB103" i="14"/>
  <c r="AI102" i="14"/>
  <c r="AH102" i="14"/>
  <c r="AG102" i="14"/>
  <c r="AF102" i="14"/>
  <c r="AE102" i="14"/>
  <c r="AD102" i="14"/>
  <c r="AC102" i="14"/>
  <c r="AB102" i="14"/>
  <c r="P102" i="14"/>
  <c r="R102" i="14"/>
  <c r="S102" i="14"/>
  <c r="P103" i="14"/>
  <c r="R103" i="14"/>
  <c r="S103" i="14"/>
  <c r="G102" i="14"/>
  <c r="I102" i="14" s="1"/>
  <c r="K102" i="14" s="1"/>
  <c r="M102" i="14" s="1"/>
  <c r="H102" i="14"/>
  <c r="J102" i="14" s="1"/>
  <c r="L102" i="14" s="1"/>
  <c r="G103" i="14"/>
  <c r="I103" i="14" s="1"/>
  <c r="K103" i="14" s="1"/>
  <c r="M103" i="14" s="1"/>
  <c r="H103" i="14"/>
  <c r="J103" i="14" s="1"/>
  <c r="L103" i="14" s="1"/>
  <c r="AC103" i="13"/>
  <c r="AC102" i="13"/>
  <c r="AD103" i="13"/>
  <c r="S103" i="13"/>
  <c r="R103" i="13"/>
  <c r="R102" i="13"/>
  <c r="S102" i="13"/>
  <c r="AD102" i="13"/>
  <c r="G150" i="13" l="1"/>
  <c r="H150" i="13"/>
  <c r="J150" i="13" s="1"/>
  <c r="L150" i="13" s="1"/>
  <c r="P103" i="13"/>
  <c r="AB103" i="13"/>
  <c r="P102" i="13"/>
  <c r="AB102" i="13"/>
  <c r="P141" i="14"/>
  <c r="R141" i="14"/>
  <c r="S141" i="14"/>
  <c r="AB141" i="14"/>
  <c r="AC141" i="14"/>
  <c r="AD141" i="14"/>
  <c r="AJ143" i="13"/>
  <c r="AI143" i="13"/>
  <c r="AH143" i="13"/>
  <c r="AG143" i="13"/>
  <c r="AF143" i="13"/>
  <c r="AE143" i="13"/>
  <c r="AE146" i="13"/>
  <c r="AF146" i="13"/>
  <c r="AG146" i="13"/>
  <c r="AH146" i="13"/>
  <c r="AI146" i="13"/>
  <c r="AE160" i="13"/>
  <c r="AF160" i="13"/>
  <c r="AG160" i="13"/>
  <c r="AH160" i="13"/>
  <c r="AI160" i="13"/>
  <c r="AJ160" i="13"/>
  <c r="AE167" i="13"/>
  <c r="AF167" i="13"/>
  <c r="AG167" i="13"/>
  <c r="AH167" i="13"/>
  <c r="AI167" i="13"/>
  <c r="AE168" i="13"/>
  <c r="AF168" i="13"/>
  <c r="AG168" i="13"/>
  <c r="AH168" i="13"/>
  <c r="AI168" i="13"/>
  <c r="AE173" i="13"/>
  <c r="AF173" i="13"/>
  <c r="AG173" i="13"/>
  <c r="AH173" i="13"/>
  <c r="AI173" i="13"/>
  <c r="AJ173" i="13"/>
  <c r="AE174" i="13"/>
  <c r="AF174" i="13"/>
  <c r="AG174" i="13"/>
  <c r="AH174" i="13"/>
  <c r="AI174" i="13"/>
  <c r="AJ174" i="13"/>
  <c r="G143" i="13"/>
  <c r="I143" i="13" s="1"/>
  <c r="K143" i="13" s="1"/>
  <c r="M143" i="13" s="1"/>
  <c r="H143" i="13"/>
  <c r="J143" i="13" s="1"/>
  <c r="L143" i="13" s="1"/>
  <c r="P143" i="13"/>
  <c r="AB143" i="13"/>
  <c r="S143" i="13"/>
  <c r="AD143" i="13"/>
  <c r="R143" i="13"/>
  <c r="AC143" i="13"/>
  <c r="AE117" i="14"/>
  <c r="AF117" i="14"/>
  <c r="AG117" i="14"/>
  <c r="AH117" i="14"/>
  <c r="AI117" i="14"/>
  <c r="H117" i="14"/>
  <c r="J117" i="14" s="1"/>
  <c r="G117" i="14"/>
  <c r="I117" i="14" s="1"/>
  <c r="K117" i="14" s="1"/>
  <c r="R117" i="14"/>
  <c r="AC117" i="14"/>
  <c r="S117" i="14"/>
  <c r="AD117" i="14"/>
  <c r="P117" i="14"/>
  <c r="AB117" i="14"/>
  <c r="AW183" i="14"/>
  <c r="AW184" i="14"/>
  <c r="AW185" i="14"/>
  <c r="AW186" i="14"/>
  <c r="AW187" i="14"/>
  <c r="AW188" i="14"/>
  <c r="AW189" i="14"/>
  <c r="AW190" i="14"/>
  <c r="AW191" i="14"/>
  <c r="AW192" i="14"/>
  <c r="AW193" i="14"/>
  <c r="AW194" i="14"/>
  <c r="AW195" i="14"/>
  <c r="AW196" i="14"/>
  <c r="AW197" i="14"/>
  <c r="AW198" i="14"/>
  <c r="AW199" i="14"/>
  <c r="AW200" i="14"/>
  <c r="AW201" i="14"/>
  <c r="AW202" i="14"/>
  <c r="AW203" i="14"/>
  <c r="AW204" i="14"/>
  <c r="AW205" i="14"/>
  <c r="AW206" i="14"/>
  <c r="AW207" i="14"/>
  <c r="AW208" i="14"/>
  <c r="AW209" i="14"/>
  <c r="AW210" i="14"/>
  <c r="AW211" i="14"/>
  <c r="AW212" i="14"/>
  <c r="AW213" i="14"/>
  <c r="AW214" i="14"/>
  <c r="AW215" i="14"/>
  <c r="AW216" i="14"/>
  <c r="AW217" i="14"/>
  <c r="AW218" i="14"/>
  <c r="AW219" i="14"/>
  <c r="AW220" i="14"/>
  <c r="AW221" i="14"/>
  <c r="AW222" i="14"/>
  <c r="AW223" i="14"/>
  <c r="AW224" i="14"/>
  <c r="AW225" i="14"/>
  <c r="AW226" i="14"/>
  <c r="AW227" i="14"/>
  <c r="AW228" i="14"/>
  <c r="AW229" i="14"/>
  <c r="AW230" i="14"/>
  <c r="AW231" i="14"/>
  <c r="AW232" i="14"/>
  <c r="AW233" i="14"/>
  <c r="AW234" i="14"/>
  <c r="AW235" i="14"/>
  <c r="AW236" i="14"/>
  <c r="AW237" i="14"/>
  <c r="AW238" i="14"/>
  <c r="AW239" i="14"/>
  <c r="AW240" i="14"/>
  <c r="AW241" i="14"/>
  <c r="AW242" i="14"/>
  <c r="AW243" i="14"/>
  <c r="AW244" i="14"/>
  <c r="AW245" i="14"/>
  <c r="AW246" i="14"/>
  <c r="AW247" i="14"/>
  <c r="AW248" i="14"/>
  <c r="AW249" i="14"/>
  <c r="AW250" i="14"/>
  <c r="AW251" i="14"/>
  <c r="AW252" i="14"/>
  <c r="AW253" i="14"/>
  <c r="AW254" i="14"/>
  <c r="AW255" i="14"/>
  <c r="AW256" i="14"/>
  <c r="AW257" i="14"/>
  <c r="AW258" i="14"/>
  <c r="AW259" i="14"/>
  <c r="AW260" i="14"/>
  <c r="AW261" i="14"/>
  <c r="AW262" i="14"/>
  <c r="AW263" i="14"/>
  <c r="AW264" i="14"/>
  <c r="AW265" i="14"/>
  <c r="AW266" i="14"/>
  <c r="AW267" i="14"/>
  <c r="AW268" i="14"/>
  <c r="AW269" i="14"/>
  <c r="AW270" i="14"/>
  <c r="AW271" i="14"/>
  <c r="AW272" i="14"/>
  <c r="AW273" i="14"/>
  <c r="AW274" i="14"/>
  <c r="AW275" i="14"/>
  <c r="AW276" i="14"/>
  <c r="AW277" i="14"/>
  <c r="AW278" i="14"/>
  <c r="AW279" i="14"/>
  <c r="AW280" i="14"/>
  <c r="AW281" i="14"/>
  <c r="AW282" i="14"/>
  <c r="AW283" i="14"/>
  <c r="AW284" i="14"/>
  <c r="AW285" i="14"/>
  <c r="AW286" i="14"/>
  <c r="AW287" i="14"/>
  <c r="AW288" i="14"/>
  <c r="AW289" i="14"/>
  <c r="AW290" i="14"/>
  <c r="AW291" i="14"/>
  <c r="AW292" i="14"/>
  <c r="AW293" i="14"/>
  <c r="AW294" i="14"/>
  <c r="AW295" i="14"/>
  <c r="AW296" i="14"/>
  <c r="AW297" i="14"/>
  <c r="AW298" i="14"/>
  <c r="AW299" i="14"/>
  <c r="AW300" i="14"/>
  <c r="AW301" i="14"/>
  <c r="AW302" i="14"/>
  <c r="AW303" i="14"/>
  <c r="AW312" i="14"/>
  <c r="AW313" i="14"/>
  <c r="AW11" i="14"/>
  <c r="AW12" i="14"/>
  <c r="AW13" i="14"/>
  <c r="AW14" i="14"/>
  <c r="AW15" i="14"/>
  <c r="AW16" i="14"/>
  <c r="AW17" i="14"/>
  <c r="AW18" i="14"/>
  <c r="AW19" i="14"/>
  <c r="AW20" i="14"/>
  <c r="AW21" i="14"/>
  <c r="AW22" i="14"/>
  <c r="AW23" i="14"/>
  <c r="AW24" i="14"/>
  <c r="AW25" i="14"/>
  <c r="AW26" i="14"/>
  <c r="AW27" i="14"/>
  <c r="AW28" i="14"/>
  <c r="AW29" i="14"/>
  <c r="AW30" i="14"/>
  <c r="AW31" i="14"/>
  <c r="AW32" i="14"/>
  <c r="AW33" i="14"/>
  <c r="AW34" i="14"/>
  <c r="AW35" i="14"/>
  <c r="AW36" i="14"/>
  <c r="AW37" i="14"/>
  <c r="AW38" i="14"/>
  <c r="AW39" i="14"/>
  <c r="AW40" i="14"/>
  <c r="AW41" i="14"/>
  <c r="AW42" i="14"/>
  <c r="AW43" i="14"/>
  <c r="AW44" i="14"/>
  <c r="AW45" i="14"/>
  <c r="AW46" i="14"/>
  <c r="AW47" i="14"/>
  <c r="AW48" i="14"/>
  <c r="AW49" i="14"/>
  <c r="AW50" i="14"/>
  <c r="AW51" i="14"/>
  <c r="AW52" i="14"/>
  <c r="AW53" i="14"/>
  <c r="AW54" i="14"/>
  <c r="AW55" i="14"/>
  <c r="AW56" i="14"/>
  <c r="AW57" i="14"/>
  <c r="AW58" i="14"/>
  <c r="AW59" i="14"/>
  <c r="AW60" i="14"/>
  <c r="AW61" i="14"/>
  <c r="AW62" i="14"/>
  <c r="AW63" i="14"/>
  <c r="AW64" i="14"/>
  <c r="AW65" i="14"/>
  <c r="AW66" i="14"/>
  <c r="AW67" i="14"/>
  <c r="AW68" i="14"/>
  <c r="AW69" i="14"/>
  <c r="AW70" i="14"/>
  <c r="AW71" i="14"/>
  <c r="AW72" i="14"/>
  <c r="AW73" i="14"/>
  <c r="AW74" i="14"/>
  <c r="AW75" i="14"/>
  <c r="AW76" i="14"/>
  <c r="AW77" i="14"/>
  <c r="AW78" i="14"/>
  <c r="AW79" i="14"/>
  <c r="AW80" i="14"/>
  <c r="AW81" i="14"/>
  <c r="AW82" i="14"/>
  <c r="AW83" i="14"/>
  <c r="AW84" i="14"/>
  <c r="AW85" i="14"/>
  <c r="AW86" i="14"/>
  <c r="AW87" i="14"/>
  <c r="AW88" i="14"/>
  <c r="AW89" i="14"/>
  <c r="AW90" i="14"/>
  <c r="AW91" i="14"/>
  <c r="AW92" i="14"/>
  <c r="AW93" i="14"/>
  <c r="AW94" i="14"/>
  <c r="AW95" i="14"/>
  <c r="AW96" i="14"/>
  <c r="AW97" i="14"/>
  <c r="AW98" i="14"/>
  <c r="AW99" i="14"/>
  <c r="AW100" i="14"/>
  <c r="AW101" i="14"/>
  <c r="AW104" i="14"/>
  <c r="AW105" i="14"/>
  <c r="AW106" i="14"/>
  <c r="AW107" i="14"/>
  <c r="AW108" i="14"/>
  <c r="AW109" i="14"/>
  <c r="AW110" i="14"/>
  <c r="AW111" i="14"/>
  <c r="AW112" i="14"/>
  <c r="AW113" i="14"/>
  <c r="AW114" i="14"/>
  <c r="AW115" i="14"/>
  <c r="AW116" i="14"/>
  <c r="AW118" i="14"/>
  <c r="AW119" i="14"/>
  <c r="AW120" i="14"/>
  <c r="AW121" i="14"/>
  <c r="AW122" i="14"/>
  <c r="AW123" i="14"/>
  <c r="AW124" i="14"/>
  <c r="AW125" i="14"/>
  <c r="AW126" i="14"/>
  <c r="AW127" i="14"/>
  <c r="AW128" i="14"/>
  <c r="AW129" i="14"/>
  <c r="AW130" i="14"/>
  <c r="AW131" i="14"/>
  <c r="AW132" i="14"/>
  <c r="AW133" i="14"/>
  <c r="AW134" i="14"/>
  <c r="AW135" i="14"/>
  <c r="AW136" i="14"/>
  <c r="AW137" i="14"/>
  <c r="AW138" i="14"/>
  <c r="AW139" i="14"/>
  <c r="AW140" i="14"/>
  <c r="AW142" i="14"/>
  <c r="AW143" i="14"/>
  <c r="AW144" i="14"/>
  <c r="AW145" i="14"/>
  <c r="AW146" i="14"/>
  <c r="AW147" i="14"/>
  <c r="AW148" i="14"/>
  <c r="AW150" i="14"/>
  <c r="AW151" i="14"/>
  <c r="AW152" i="14"/>
  <c r="AW153" i="14"/>
  <c r="AW154" i="14"/>
  <c r="AW155" i="14"/>
  <c r="AW156" i="14"/>
  <c r="AW157" i="14"/>
  <c r="AW158" i="14"/>
  <c r="AW159" i="14"/>
  <c r="AW160" i="14"/>
  <c r="AW161" i="14"/>
  <c r="AW162" i="14"/>
  <c r="AW163" i="14"/>
  <c r="AW164" i="14"/>
  <c r="AW165" i="14"/>
  <c r="AW166" i="14"/>
  <c r="AW167" i="14"/>
  <c r="AW168" i="14"/>
  <c r="AW169" i="14"/>
  <c r="AW170" i="14"/>
  <c r="AW171" i="14"/>
  <c r="AW173" i="14"/>
  <c r="AW174" i="14"/>
  <c r="AW175" i="14"/>
  <c r="AW176" i="14"/>
  <c r="AW177" i="14"/>
  <c r="AW178" i="14"/>
  <c r="AW179" i="14"/>
  <c r="AW180" i="14"/>
  <c r="AW181" i="14"/>
  <c r="AW182" i="14"/>
  <c r="AW10" i="14"/>
  <c r="A338" i="14"/>
  <c r="AD313" i="14"/>
  <c r="AC313" i="14"/>
  <c r="AB313" i="14"/>
  <c r="S313" i="14"/>
  <c r="R313" i="14"/>
  <c r="P313" i="14"/>
  <c r="AD312" i="14"/>
  <c r="AC312" i="14"/>
  <c r="AB312" i="14"/>
  <c r="S312" i="14"/>
  <c r="R312" i="14"/>
  <c r="P312" i="14"/>
  <c r="AD311" i="14"/>
  <c r="AC311" i="14"/>
  <c r="AB311" i="14"/>
  <c r="S311" i="14"/>
  <c r="R311" i="14"/>
  <c r="P311" i="14"/>
  <c r="AD310" i="14"/>
  <c r="AC310" i="14"/>
  <c r="AB310" i="14"/>
  <c r="S310" i="14"/>
  <c r="R310" i="14"/>
  <c r="P310" i="14"/>
  <c r="AD309" i="14"/>
  <c r="AC309" i="14"/>
  <c r="AB309" i="14"/>
  <c r="S309" i="14"/>
  <c r="R309" i="14"/>
  <c r="P309" i="14"/>
  <c r="AD308" i="14"/>
  <c r="AC308" i="14"/>
  <c r="AB308" i="14"/>
  <c r="S308" i="14"/>
  <c r="R308" i="14"/>
  <c r="P308" i="14"/>
  <c r="AD307" i="14"/>
  <c r="AC307" i="14"/>
  <c r="AB307" i="14"/>
  <c r="S307" i="14"/>
  <c r="R307" i="14"/>
  <c r="P307" i="14"/>
  <c r="AD306" i="14"/>
  <c r="AC306" i="14"/>
  <c r="AB306" i="14"/>
  <c r="S306" i="14"/>
  <c r="R306" i="14"/>
  <c r="P306" i="14"/>
  <c r="AD305" i="14"/>
  <c r="AC305" i="14"/>
  <c r="AB305" i="14"/>
  <c r="S305" i="14"/>
  <c r="R305" i="14"/>
  <c r="P305" i="14"/>
  <c r="AE304" i="14"/>
  <c r="AD304" i="14"/>
  <c r="AC304" i="14"/>
  <c r="AB304" i="14"/>
  <c r="S304" i="14"/>
  <c r="R304" i="14"/>
  <c r="P304" i="14"/>
  <c r="U302" i="14"/>
  <c r="V302" i="14" s="1"/>
  <c r="W302" i="14" s="1"/>
  <c r="X302" i="14" s="1"/>
  <c r="Y302" i="14" s="1"/>
  <c r="Z302" i="14" s="1"/>
  <c r="AC296" i="14"/>
  <c r="AB296" i="14"/>
  <c r="AC290" i="14"/>
  <c r="AB290" i="14"/>
  <c r="AC288" i="14"/>
  <c r="AB288" i="14"/>
  <c r="AC287" i="14"/>
  <c r="AB287" i="14"/>
  <c r="A281" i="14"/>
  <c r="AE279" i="14"/>
  <c r="AB279" i="14"/>
  <c r="AC268" i="14"/>
  <c r="AB268" i="14"/>
  <c r="AC264" i="14"/>
  <c r="AB264" i="14"/>
  <c r="AE260" i="14"/>
  <c r="AC260" i="14"/>
  <c r="AB260" i="14"/>
  <c r="A260" i="14"/>
  <c r="AB249" i="14"/>
  <c r="AB248" i="14"/>
  <c r="AB247" i="14"/>
  <c r="AB246" i="14"/>
  <c r="AB245" i="14"/>
  <c r="T245" i="14"/>
  <c r="AE245" i="14" s="1"/>
  <c r="AB243" i="14"/>
  <c r="AB242" i="14"/>
  <c r="AB241" i="14"/>
  <c r="AB240" i="14"/>
  <c r="AB239" i="14"/>
  <c r="T239" i="14"/>
  <c r="AE239" i="14" s="1"/>
  <c r="AD235" i="14"/>
  <c r="AC235" i="14"/>
  <c r="AB235" i="14"/>
  <c r="S235" i="14"/>
  <c r="R235" i="14"/>
  <c r="P235" i="14"/>
  <c r="AD234" i="14"/>
  <c r="AC234" i="14"/>
  <c r="AB234" i="14"/>
  <c r="S234" i="14"/>
  <c r="R234" i="14"/>
  <c r="P234" i="14"/>
  <c r="AD233" i="14"/>
  <c r="AC233" i="14"/>
  <c r="AB233" i="14"/>
  <c r="S233" i="14"/>
  <c r="R233" i="14"/>
  <c r="P233" i="14"/>
  <c r="AD232" i="14"/>
  <c r="AC232" i="14"/>
  <c r="AB232" i="14"/>
  <c r="S232" i="14"/>
  <c r="R232" i="14"/>
  <c r="P232" i="14"/>
  <c r="AD231" i="14"/>
  <c r="AC231" i="14"/>
  <c r="AB231" i="14"/>
  <c r="S231" i="14"/>
  <c r="R231" i="14"/>
  <c r="P231" i="14"/>
  <c r="AD230" i="14"/>
  <c r="AC230" i="14"/>
  <c r="AB230" i="14"/>
  <c r="S230" i="14"/>
  <c r="R230" i="14"/>
  <c r="P230" i="14"/>
  <c r="AD229" i="14"/>
  <c r="AC229" i="14"/>
  <c r="AB229" i="14"/>
  <c r="S229" i="14"/>
  <c r="R229" i="14"/>
  <c r="P229" i="14"/>
  <c r="AD228" i="14"/>
  <c r="AC228" i="14"/>
  <c r="AB228" i="14"/>
  <c r="S228" i="14"/>
  <c r="R228" i="14"/>
  <c r="P228" i="14"/>
  <c r="AD227" i="14"/>
  <c r="AC227" i="14"/>
  <c r="AB227" i="14"/>
  <c r="S227" i="14"/>
  <c r="R227" i="14"/>
  <c r="P227" i="14"/>
  <c r="AD226" i="14"/>
  <c r="AC226" i="14"/>
  <c r="AB226" i="14"/>
  <c r="S226" i="14"/>
  <c r="R226" i="14"/>
  <c r="P226" i="14"/>
  <c r="AD225" i="14"/>
  <c r="AC225" i="14"/>
  <c r="AB225" i="14"/>
  <c r="S225" i="14"/>
  <c r="R225" i="14"/>
  <c r="P225" i="14"/>
  <c r="AD224" i="14"/>
  <c r="AC224" i="14"/>
  <c r="AB224" i="14"/>
  <c r="S224" i="14"/>
  <c r="R224" i="14"/>
  <c r="P224" i="14"/>
  <c r="AD223" i="14"/>
  <c r="AC223" i="14"/>
  <c r="AB223" i="14"/>
  <c r="S223" i="14"/>
  <c r="R223" i="14"/>
  <c r="P223" i="14"/>
  <c r="AD222" i="14"/>
  <c r="AC222" i="14"/>
  <c r="AB222" i="14"/>
  <c r="S222" i="14"/>
  <c r="R222" i="14"/>
  <c r="P222" i="14"/>
  <c r="AD221" i="14"/>
  <c r="AC221" i="14"/>
  <c r="AB221" i="14"/>
  <c r="S221" i="14"/>
  <c r="R221" i="14"/>
  <c r="P221" i="14"/>
  <c r="AD220" i="14"/>
  <c r="AC220" i="14"/>
  <c r="AB220" i="14"/>
  <c r="S220" i="14"/>
  <c r="R220" i="14"/>
  <c r="P220" i="14"/>
  <c r="AD219" i="14"/>
  <c r="AC219" i="14"/>
  <c r="AB219" i="14"/>
  <c r="S219" i="14"/>
  <c r="R219" i="14"/>
  <c r="P219" i="14"/>
  <c r="AD218" i="14"/>
  <c r="AC218" i="14"/>
  <c r="AB218" i="14"/>
  <c r="S218" i="14"/>
  <c r="R218" i="14"/>
  <c r="P218" i="14"/>
  <c r="AD217" i="14"/>
  <c r="AC217" i="14"/>
  <c r="AB217" i="14"/>
  <c r="S217" i="14"/>
  <c r="R217" i="14"/>
  <c r="P217" i="14"/>
  <c r="AD216" i="14"/>
  <c r="AC216" i="14"/>
  <c r="AB216" i="14"/>
  <c r="S216" i="14"/>
  <c r="R216" i="14"/>
  <c r="P216" i="14"/>
  <c r="AD215" i="14"/>
  <c r="AC215" i="14"/>
  <c r="AB215" i="14"/>
  <c r="S215" i="14"/>
  <c r="R215" i="14"/>
  <c r="P215" i="14"/>
  <c r="AD214" i="14"/>
  <c r="AC214" i="14"/>
  <c r="AB214" i="14"/>
  <c r="S214" i="14"/>
  <c r="R214" i="14"/>
  <c r="P214" i="14"/>
  <c r="AD213" i="14"/>
  <c r="AC213" i="14"/>
  <c r="AB213" i="14"/>
  <c r="S213" i="14"/>
  <c r="R213" i="14"/>
  <c r="P213" i="14"/>
  <c r="AD212" i="14"/>
  <c r="AC212" i="14"/>
  <c r="AB212" i="14"/>
  <c r="S212" i="14"/>
  <c r="R212" i="14"/>
  <c r="P212" i="14"/>
  <c r="AD211" i="14"/>
  <c r="AC211" i="14"/>
  <c r="AB211" i="14"/>
  <c r="S211" i="14"/>
  <c r="R211" i="14"/>
  <c r="P211" i="14"/>
  <c r="AD210" i="14"/>
  <c r="AC210" i="14"/>
  <c r="AB210" i="14"/>
  <c r="S210" i="14"/>
  <c r="R210" i="14"/>
  <c r="P210" i="14"/>
  <c r="AD209" i="14"/>
  <c r="AC209" i="14"/>
  <c r="AB209" i="14"/>
  <c r="S209" i="14"/>
  <c r="R209" i="14"/>
  <c r="P209" i="14"/>
  <c r="AD208" i="14"/>
  <c r="AC208" i="14"/>
  <c r="AB208" i="14"/>
  <c r="S208" i="14"/>
  <c r="R208" i="14"/>
  <c r="P208" i="14"/>
  <c r="AD207" i="14"/>
  <c r="AC207" i="14"/>
  <c r="AB207" i="14"/>
  <c r="S207" i="14"/>
  <c r="R207" i="14"/>
  <c r="P207" i="14"/>
  <c r="AD206" i="14"/>
  <c r="AC206" i="14"/>
  <c r="AB206" i="14"/>
  <c r="S206" i="14"/>
  <c r="R206" i="14"/>
  <c r="P206" i="14"/>
  <c r="AD205" i="14"/>
  <c r="AC205" i="14"/>
  <c r="AB205" i="14"/>
  <c r="S205" i="14"/>
  <c r="R205" i="14"/>
  <c r="P205" i="14"/>
  <c r="AD204" i="14"/>
  <c r="AC204" i="14"/>
  <c r="AB204" i="14"/>
  <c r="S204" i="14"/>
  <c r="R204" i="14"/>
  <c r="P204" i="14"/>
  <c r="AD203" i="14"/>
  <c r="AC203" i="14"/>
  <c r="AB203" i="14"/>
  <c r="S203" i="14"/>
  <c r="R203" i="14"/>
  <c r="P203" i="14"/>
  <c r="AD202" i="14"/>
  <c r="AC202" i="14"/>
  <c r="AB202" i="14"/>
  <c r="S202" i="14"/>
  <c r="R202" i="14"/>
  <c r="P202" i="14"/>
  <c r="AD201" i="14"/>
  <c r="AC201" i="14"/>
  <c r="AB201" i="14"/>
  <c r="S201" i="14"/>
  <c r="R201" i="14"/>
  <c r="P201" i="14"/>
  <c r="AD200" i="14"/>
  <c r="AC200" i="14"/>
  <c r="AB200" i="14"/>
  <c r="S200" i="14"/>
  <c r="R200" i="14"/>
  <c r="P200" i="14"/>
  <c r="AD199" i="14"/>
  <c r="AC199" i="14"/>
  <c r="AB199" i="14"/>
  <c r="S199" i="14"/>
  <c r="R199" i="14"/>
  <c r="P199" i="14"/>
  <c r="AD198" i="14"/>
  <c r="AC198" i="14"/>
  <c r="AB198" i="14"/>
  <c r="S198" i="14"/>
  <c r="R198" i="14"/>
  <c r="P198" i="14"/>
  <c r="AD197" i="14"/>
  <c r="AC197" i="14"/>
  <c r="AB197" i="14"/>
  <c r="S197" i="14"/>
  <c r="R197" i="14"/>
  <c r="P197" i="14"/>
  <c r="AD196" i="14"/>
  <c r="AC196" i="14"/>
  <c r="AB196" i="14"/>
  <c r="S196" i="14"/>
  <c r="R196" i="14"/>
  <c r="P196" i="14"/>
  <c r="AD195" i="14"/>
  <c r="AC195" i="14"/>
  <c r="AB195" i="14"/>
  <c r="S195" i="14"/>
  <c r="R195" i="14"/>
  <c r="P195" i="14"/>
  <c r="AD194" i="14"/>
  <c r="AC194" i="14"/>
  <c r="AB194" i="14"/>
  <c r="S194" i="14"/>
  <c r="R194" i="14"/>
  <c r="P194" i="14"/>
  <c r="AD193" i="14"/>
  <c r="AC193" i="14"/>
  <c r="AB193" i="14"/>
  <c r="S193" i="14"/>
  <c r="R193" i="14"/>
  <c r="P193" i="14"/>
  <c r="AD192" i="14"/>
  <c r="AC192" i="14"/>
  <c r="AB192" i="14"/>
  <c r="S192" i="14"/>
  <c r="R192" i="14"/>
  <c r="P192" i="14"/>
  <c r="AD191" i="14"/>
  <c r="AC191" i="14"/>
  <c r="AB191" i="14"/>
  <c r="S191" i="14"/>
  <c r="R191" i="14"/>
  <c r="P191" i="14"/>
  <c r="AD190" i="14"/>
  <c r="AC190" i="14"/>
  <c r="AB190" i="14"/>
  <c r="S190" i="14"/>
  <c r="R190" i="14"/>
  <c r="P190" i="14"/>
  <c r="AD189" i="14"/>
  <c r="AC189" i="14"/>
  <c r="AB189" i="14"/>
  <c r="S189" i="14"/>
  <c r="R189" i="14"/>
  <c r="P189" i="14"/>
  <c r="AD188" i="14"/>
  <c r="AC188" i="14"/>
  <c r="AB188" i="14"/>
  <c r="S188" i="14"/>
  <c r="R188" i="14"/>
  <c r="P188" i="14"/>
  <c r="AD187" i="14"/>
  <c r="AC187" i="14"/>
  <c r="AB187" i="14"/>
  <c r="S187" i="14"/>
  <c r="R187" i="14"/>
  <c r="P187" i="14"/>
  <c r="AD186" i="14"/>
  <c r="AC186" i="14"/>
  <c r="AB186" i="14"/>
  <c r="S186" i="14"/>
  <c r="R186" i="14"/>
  <c r="P186" i="14"/>
  <c r="AD185" i="14"/>
  <c r="AC185" i="14"/>
  <c r="AB185" i="14"/>
  <c r="S185" i="14"/>
  <c r="R185" i="14"/>
  <c r="P185" i="14"/>
  <c r="AD184" i="14"/>
  <c r="AC184" i="14"/>
  <c r="AB184" i="14"/>
  <c r="S184" i="14"/>
  <c r="R184" i="14"/>
  <c r="P184" i="14"/>
  <c r="AD183" i="14"/>
  <c r="AC183" i="14"/>
  <c r="AB183" i="14"/>
  <c r="S183" i="14"/>
  <c r="R183" i="14"/>
  <c r="P183" i="14"/>
  <c r="AD182" i="14"/>
  <c r="AC182" i="14"/>
  <c r="AB182" i="14"/>
  <c r="S182" i="14"/>
  <c r="R182" i="14"/>
  <c r="P182" i="14"/>
  <c r="AD181" i="14"/>
  <c r="AC181" i="14"/>
  <c r="AB181" i="14"/>
  <c r="S181" i="14"/>
  <c r="R181" i="14"/>
  <c r="P181" i="14"/>
  <c r="AD180" i="14"/>
  <c r="AC180" i="14"/>
  <c r="AB180" i="14"/>
  <c r="S180" i="14"/>
  <c r="R180" i="14"/>
  <c r="P180" i="14"/>
  <c r="AD179" i="14"/>
  <c r="AC179" i="14"/>
  <c r="AB179" i="14"/>
  <c r="S179" i="14"/>
  <c r="R179" i="14"/>
  <c r="P179" i="14"/>
  <c r="AD178" i="14"/>
  <c r="AC178" i="14"/>
  <c r="AB178" i="14"/>
  <c r="S178" i="14"/>
  <c r="R178" i="14"/>
  <c r="P178" i="14"/>
  <c r="AD177" i="14"/>
  <c r="AC177" i="14"/>
  <c r="AB177" i="14"/>
  <c r="S177" i="14"/>
  <c r="R177" i="14"/>
  <c r="P177" i="14"/>
  <c r="AD176" i="14"/>
  <c r="AC176" i="14"/>
  <c r="AB176" i="14"/>
  <c r="S176" i="14"/>
  <c r="R176" i="14"/>
  <c r="P176" i="14"/>
  <c r="AD175" i="14"/>
  <c r="AC175" i="14"/>
  <c r="AB175" i="14"/>
  <c r="S175" i="14"/>
  <c r="R175" i="14"/>
  <c r="P175" i="14"/>
  <c r="AD174" i="14"/>
  <c r="AC174" i="14"/>
  <c r="AB174" i="14"/>
  <c r="S174" i="14"/>
  <c r="R174" i="14"/>
  <c r="P174" i="14"/>
  <c r="AD173" i="14"/>
  <c r="AC173" i="14"/>
  <c r="AB173" i="14"/>
  <c r="S173" i="14"/>
  <c r="R173" i="14"/>
  <c r="P173" i="14"/>
  <c r="AD171" i="14"/>
  <c r="AC171" i="14"/>
  <c r="AB171" i="14"/>
  <c r="S171" i="14"/>
  <c r="R171" i="14"/>
  <c r="P171" i="14"/>
  <c r="AD170" i="14"/>
  <c r="AC170" i="14"/>
  <c r="AB170" i="14"/>
  <c r="S170" i="14"/>
  <c r="R170" i="14"/>
  <c r="P170" i="14"/>
  <c r="AD169" i="14"/>
  <c r="AC169" i="14"/>
  <c r="AB169" i="14"/>
  <c r="S169" i="14"/>
  <c r="R169" i="14"/>
  <c r="P169" i="14"/>
  <c r="AD168" i="14"/>
  <c r="AC168" i="14"/>
  <c r="AB168" i="14"/>
  <c r="S168" i="14"/>
  <c r="R168" i="14"/>
  <c r="P168" i="14"/>
  <c r="AD167" i="14"/>
  <c r="AC167" i="14"/>
  <c r="AB167" i="14"/>
  <c r="S167" i="14"/>
  <c r="R167" i="14"/>
  <c r="P167" i="14"/>
  <c r="AD166" i="14"/>
  <c r="AC166" i="14"/>
  <c r="AB166" i="14"/>
  <c r="S166" i="14"/>
  <c r="R166" i="14"/>
  <c r="P166" i="14"/>
  <c r="AD165" i="14"/>
  <c r="AC165" i="14"/>
  <c r="AB165" i="14"/>
  <c r="S165" i="14"/>
  <c r="R165" i="14"/>
  <c r="P165" i="14"/>
  <c r="AD164" i="14"/>
  <c r="AC164" i="14"/>
  <c r="AB164" i="14"/>
  <c r="S164" i="14"/>
  <c r="R164" i="14"/>
  <c r="P164" i="14"/>
  <c r="AD163" i="14"/>
  <c r="AC163" i="14"/>
  <c r="AB163" i="14"/>
  <c r="S163" i="14"/>
  <c r="R163" i="14"/>
  <c r="P163" i="14"/>
  <c r="AD162" i="14"/>
  <c r="AC162" i="14"/>
  <c r="AB162" i="14"/>
  <c r="S162" i="14"/>
  <c r="R162" i="14"/>
  <c r="P162" i="14"/>
  <c r="AD161" i="14"/>
  <c r="AC161" i="14"/>
  <c r="AB161" i="14"/>
  <c r="S161" i="14"/>
  <c r="R161" i="14"/>
  <c r="P161" i="14"/>
  <c r="AD160" i="14"/>
  <c r="AC160" i="14"/>
  <c r="AB160" i="14"/>
  <c r="S160" i="14"/>
  <c r="R160" i="14"/>
  <c r="P160" i="14"/>
  <c r="AD159" i="14"/>
  <c r="AC159" i="14"/>
  <c r="AB159" i="14"/>
  <c r="S159" i="14"/>
  <c r="R159" i="14"/>
  <c r="P159" i="14"/>
  <c r="AD158" i="14"/>
  <c r="AC158" i="14"/>
  <c r="AB158" i="14"/>
  <c r="S158" i="14"/>
  <c r="R158" i="14"/>
  <c r="P158" i="14"/>
  <c r="AD157" i="14"/>
  <c r="AC157" i="14"/>
  <c r="AB157" i="14"/>
  <c r="S157" i="14"/>
  <c r="R157" i="14"/>
  <c r="P157" i="14"/>
  <c r="AD156" i="14"/>
  <c r="AC156" i="14"/>
  <c r="AB156" i="14"/>
  <c r="S156" i="14"/>
  <c r="R156" i="14"/>
  <c r="P156" i="14"/>
  <c r="AD155" i="14"/>
  <c r="AC155" i="14"/>
  <c r="AB155" i="14"/>
  <c r="S155" i="14"/>
  <c r="R155" i="14"/>
  <c r="P155" i="14"/>
  <c r="AD154" i="14"/>
  <c r="AC154" i="14"/>
  <c r="AB154" i="14"/>
  <c r="S154" i="14"/>
  <c r="R154" i="14"/>
  <c r="P154" i="14"/>
  <c r="AD153" i="14"/>
  <c r="AC153" i="14"/>
  <c r="AB153" i="14"/>
  <c r="S153" i="14"/>
  <c r="R153" i="14"/>
  <c r="P153" i="14"/>
  <c r="AD152" i="14"/>
  <c r="AC152" i="14"/>
  <c r="AB152" i="14"/>
  <c r="S152" i="14"/>
  <c r="R152" i="14"/>
  <c r="P152" i="14"/>
  <c r="AD151" i="14"/>
  <c r="AC151" i="14"/>
  <c r="AB151" i="14"/>
  <c r="S151" i="14"/>
  <c r="R151" i="14"/>
  <c r="P151" i="14"/>
  <c r="AD150" i="14"/>
  <c r="AC150" i="14"/>
  <c r="AB150" i="14"/>
  <c r="S150" i="14"/>
  <c r="R150" i="14"/>
  <c r="P150" i="14"/>
  <c r="AD148" i="14"/>
  <c r="AC148" i="14"/>
  <c r="AB148" i="14"/>
  <c r="S148" i="14"/>
  <c r="R148" i="14"/>
  <c r="P148" i="14"/>
  <c r="AD147" i="14"/>
  <c r="AC147" i="14"/>
  <c r="AB147" i="14"/>
  <c r="S147" i="14"/>
  <c r="R147" i="14"/>
  <c r="P147" i="14"/>
  <c r="AD146" i="14"/>
  <c r="AC146" i="14"/>
  <c r="AB146" i="14"/>
  <c r="S146" i="14"/>
  <c r="R146" i="14"/>
  <c r="P146" i="14"/>
  <c r="AD145" i="14"/>
  <c r="AC145" i="14"/>
  <c r="AB145" i="14"/>
  <c r="S145" i="14"/>
  <c r="R145" i="14"/>
  <c r="P145" i="14"/>
  <c r="AD144" i="14"/>
  <c r="AC144" i="14"/>
  <c r="AB144" i="14"/>
  <c r="S144" i="14"/>
  <c r="R144" i="14"/>
  <c r="P144" i="14"/>
  <c r="AD143" i="14"/>
  <c r="AC143" i="14"/>
  <c r="AB143" i="14"/>
  <c r="S143" i="14"/>
  <c r="R143" i="14"/>
  <c r="P143" i="14"/>
  <c r="AD142" i="14"/>
  <c r="AC142" i="14"/>
  <c r="AB142" i="14"/>
  <c r="S142" i="14"/>
  <c r="R142" i="14"/>
  <c r="P142" i="14"/>
  <c r="AD140" i="14"/>
  <c r="AC140" i="14"/>
  <c r="AB140" i="14"/>
  <c r="S140" i="14"/>
  <c r="R140" i="14"/>
  <c r="P140" i="14"/>
  <c r="AD139" i="14"/>
  <c r="AC139" i="14"/>
  <c r="AB139" i="14"/>
  <c r="S139" i="14"/>
  <c r="R139" i="14"/>
  <c r="P139" i="14"/>
  <c r="AD138" i="14"/>
  <c r="AC138" i="14"/>
  <c r="AB138" i="14"/>
  <c r="S138" i="14"/>
  <c r="R138" i="14"/>
  <c r="P138" i="14"/>
  <c r="AD137" i="14"/>
  <c r="AC137" i="14"/>
  <c r="AB137" i="14"/>
  <c r="S137" i="14"/>
  <c r="R137" i="14"/>
  <c r="P137" i="14"/>
  <c r="AD136" i="14"/>
  <c r="AC136" i="14"/>
  <c r="AB136" i="14"/>
  <c r="S136" i="14"/>
  <c r="R136" i="14"/>
  <c r="P136" i="14"/>
  <c r="AD135" i="14"/>
  <c r="AC135" i="14"/>
  <c r="AB135" i="14"/>
  <c r="S135" i="14"/>
  <c r="R135" i="14"/>
  <c r="P135" i="14"/>
  <c r="AD134" i="14"/>
  <c r="AC134" i="14"/>
  <c r="AB134" i="14"/>
  <c r="S134" i="14"/>
  <c r="R134" i="14"/>
  <c r="P134" i="14"/>
  <c r="AD133" i="14"/>
  <c r="AC133" i="14"/>
  <c r="AB133" i="14"/>
  <c r="S133" i="14"/>
  <c r="R133" i="14"/>
  <c r="P133" i="14"/>
  <c r="AD132" i="14"/>
  <c r="AC132" i="14"/>
  <c r="AB132" i="14"/>
  <c r="S132" i="14"/>
  <c r="R132" i="14"/>
  <c r="P132" i="14"/>
  <c r="AD131" i="14"/>
  <c r="AC131" i="14"/>
  <c r="AB131" i="14"/>
  <c r="S131" i="14"/>
  <c r="R131" i="14"/>
  <c r="P131" i="14"/>
  <c r="AD130" i="14"/>
  <c r="AC130" i="14"/>
  <c r="AB130" i="14"/>
  <c r="S130" i="14"/>
  <c r="R130" i="14"/>
  <c r="P130" i="14"/>
  <c r="AD129" i="14"/>
  <c r="AC129" i="14"/>
  <c r="AB129" i="14"/>
  <c r="S129" i="14"/>
  <c r="R129" i="14"/>
  <c r="P129" i="14"/>
  <c r="AD128" i="14"/>
  <c r="AC128" i="14"/>
  <c r="AB128" i="14"/>
  <c r="S128" i="14"/>
  <c r="R128" i="14"/>
  <c r="P128" i="14"/>
  <c r="AD127" i="14"/>
  <c r="AC127" i="14"/>
  <c r="AB127" i="14"/>
  <c r="S127" i="14"/>
  <c r="R127" i="14"/>
  <c r="P127" i="14"/>
  <c r="AD126" i="14"/>
  <c r="AC126" i="14"/>
  <c r="AB126" i="14"/>
  <c r="S126" i="14"/>
  <c r="R126" i="14"/>
  <c r="P126" i="14"/>
  <c r="AD125" i="14"/>
  <c r="AC125" i="14"/>
  <c r="AB125" i="14"/>
  <c r="S125" i="14"/>
  <c r="R125" i="14"/>
  <c r="P125" i="14"/>
  <c r="AD124" i="14"/>
  <c r="AC124" i="14"/>
  <c r="AB124" i="14"/>
  <c r="S124" i="14"/>
  <c r="R124" i="14"/>
  <c r="P124" i="14"/>
  <c r="AD123" i="14"/>
  <c r="AC123" i="14"/>
  <c r="AB123" i="14"/>
  <c r="S123" i="14"/>
  <c r="R123" i="14"/>
  <c r="P123" i="14"/>
  <c r="AD122" i="14"/>
  <c r="AC122" i="14"/>
  <c r="AB122" i="14"/>
  <c r="S122" i="14"/>
  <c r="R122" i="14"/>
  <c r="P122" i="14"/>
  <c r="AD121" i="14"/>
  <c r="AC121" i="14"/>
  <c r="AB121" i="14"/>
  <c r="S121" i="14"/>
  <c r="R121" i="14"/>
  <c r="P121" i="14"/>
  <c r="AD120" i="14"/>
  <c r="AC120" i="14"/>
  <c r="AB120" i="14"/>
  <c r="S120" i="14"/>
  <c r="R120" i="14"/>
  <c r="P120" i="14"/>
  <c r="AD119" i="14"/>
  <c r="AC119" i="14"/>
  <c r="AB119" i="14"/>
  <c r="S119" i="14"/>
  <c r="R119" i="14"/>
  <c r="P119" i="14"/>
  <c r="AD118" i="14"/>
  <c r="AC118" i="14"/>
  <c r="AB118" i="14"/>
  <c r="S118" i="14"/>
  <c r="R118" i="14"/>
  <c r="P118" i="14"/>
  <c r="AD116" i="14"/>
  <c r="AC116" i="14"/>
  <c r="AB116" i="14"/>
  <c r="S116" i="14"/>
  <c r="R116" i="14"/>
  <c r="P116" i="14"/>
  <c r="AD115" i="14"/>
  <c r="AC115" i="14"/>
  <c r="AB115" i="14"/>
  <c r="S115" i="14"/>
  <c r="R115" i="14"/>
  <c r="P115" i="14"/>
  <c r="AD114" i="14"/>
  <c r="AC114" i="14"/>
  <c r="AB114" i="14"/>
  <c r="S114" i="14"/>
  <c r="R114" i="14"/>
  <c r="P114" i="14"/>
  <c r="AD113" i="14"/>
  <c r="AC113" i="14"/>
  <c r="AB113" i="14"/>
  <c r="S113" i="14"/>
  <c r="R113" i="14"/>
  <c r="P113" i="14"/>
  <c r="AD112" i="14"/>
  <c r="AC112" i="14"/>
  <c r="AB112" i="14"/>
  <c r="S112" i="14"/>
  <c r="R112" i="14"/>
  <c r="P112" i="14"/>
  <c r="AD111" i="14"/>
  <c r="AC111" i="14"/>
  <c r="AB111" i="14"/>
  <c r="S111" i="14"/>
  <c r="R111" i="14"/>
  <c r="P111" i="14"/>
  <c r="AD110" i="14"/>
  <c r="AC110" i="14"/>
  <c r="AB110" i="14"/>
  <c r="S110" i="14"/>
  <c r="R110" i="14"/>
  <c r="P110" i="14"/>
  <c r="AD109" i="14"/>
  <c r="AC109" i="14"/>
  <c r="AB109" i="14"/>
  <c r="S109" i="14"/>
  <c r="R109" i="14"/>
  <c r="P109" i="14"/>
  <c r="AD108" i="14"/>
  <c r="AC108" i="14"/>
  <c r="AB108" i="14"/>
  <c r="S108" i="14"/>
  <c r="R108" i="14"/>
  <c r="P108" i="14"/>
  <c r="AD107" i="14"/>
  <c r="AC107" i="14"/>
  <c r="AB107" i="14"/>
  <c r="S107" i="14"/>
  <c r="R107" i="14"/>
  <c r="P107" i="14"/>
  <c r="AD106" i="14"/>
  <c r="AC106" i="14"/>
  <c r="AB106" i="14"/>
  <c r="S106" i="14"/>
  <c r="R106" i="14"/>
  <c r="P106" i="14"/>
  <c r="AD105" i="14"/>
  <c r="AC105" i="14"/>
  <c r="AB105" i="14"/>
  <c r="S105" i="14"/>
  <c r="R105" i="14"/>
  <c r="P105" i="14"/>
  <c r="AD104" i="14"/>
  <c r="AC104" i="14"/>
  <c r="AB104" i="14"/>
  <c r="S104" i="14"/>
  <c r="R104" i="14"/>
  <c r="P104" i="14"/>
  <c r="AL101" i="14"/>
  <c r="AD101" i="14"/>
  <c r="AC101" i="14"/>
  <c r="AB101" i="14"/>
  <c r="S101" i="14"/>
  <c r="R101" i="14"/>
  <c r="P101" i="14"/>
  <c r="AL100" i="14"/>
  <c r="AD100" i="14"/>
  <c r="AC100" i="14"/>
  <c r="AB100" i="14"/>
  <c r="S100" i="14"/>
  <c r="R100" i="14"/>
  <c r="P100" i="14"/>
  <c r="AD99" i="14"/>
  <c r="AC99" i="14"/>
  <c r="AB99" i="14"/>
  <c r="S99" i="14"/>
  <c r="R99" i="14"/>
  <c r="P99" i="14"/>
  <c r="AD98" i="14"/>
  <c r="AC98" i="14"/>
  <c r="AB98" i="14"/>
  <c r="S98" i="14"/>
  <c r="R98" i="14"/>
  <c r="P98" i="14"/>
  <c r="AD97" i="14"/>
  <c r="AC97" i="14"/>
  <c r="AB97" i="14"/>
  <c r="S97" i="14"/>
  <c r="R97" i="14"/>
  <c r="P97" i="14"/>
  <c r="AD96" i="14"/>
  <c r="AC96" i="14"/>
  <c r="AB96" i="14"/>
  <c r="S96" i="14"/>
  <c r="R96" i="14"/>
  <c r="P96" i="14"/>
  <c r="AD95" i="14"/>
  <c r="AC95" i="14"/>
  <c r="AB95" i="14"/>
  <c r="S95" i="14"/>
  <c r="R95" i="14"/>
  <c r="P95" i="14"/>
  <c r="AD94" i="14"/>
  <c r="AC94" i="14"/>
  <c r="AB94" i="14"/>
  <c r="S94" i="14"/>
  <c r="R94" i="14"/>
  <c r="P94" i="14"/>
  <c r="AD93" i="14"/>
  <c r="AC93" i="14"/>
  <c r="AB93" i="14"/>
  <c r="S93" i="14"/>
  <c r="R93" i="14"/>
  <c r="P93" i="14"/>
  <c r="AD92" i="14"/>
  <c r="AC92" i="14"/>
  <c r="AB92" i="14"/>
  <c r="S92" i="14"/>
  <c r="R92" i="14"/>
  <c r="P92" i="14"/>
  <c r="AD91" i="14"/>
  <c r="AC91" i="14"/>
  <c r="AB91" i="14"/>
  <c r="S91" i="14"/>
  <c r="R91" i="14"/>
  <c r="P91" i="14"/>
  <c r="AD90" i="14"/>
  <c r="AC90" i="14"/>
  <c r="AB90" i="14"/>
  <c r="S90" i="14"/>
  <c r="R90" i="14"/>
  <c r="P90" i="14"/>
  <c r="AD89" i="14"/>
  <c r="AC89" i="14"/>
  <c r="AB89" i="14"/>
  <c r="S89" i="14"/>
  <c r="R89" i="14"/>
  <c r="P89" i="14"/>
  <c r="AD88" i="14"/>
  <c r="AC88" i="14"/>
  <c r="AB88" i="14"/>
  <c r="S88" i="14"/>
  <c r="R88" i="14"/>
  <c r="P88" i="14"/>
  <c r="AD87" i="14"/>
  <c r="AC87" i="14"/>
  <c r="AB87" i="14"/>
  <c r="S87" i="14"/>
  <c r="R87" i="14"/>
  <c r="P87" i="14"/>
  <c r="AD86" i="14"/>
  <c r="AC86" i="14"/>
  <c r="AB86" i="14"/>
  <c r="S86" i="14"/>
  <c r="R86" i="14"/>
  <c r="P86" i="14"/>
  <c r="AD85" i="14"/>
  <c r="AC85" i="14"/>
  <c r="AB85" i="14"/>
  <c r="S85" i="14"/>
  <c r="R85" i="14"/>
  <c r="P85" i="14"/>
  <c r="AD84" i="14"/>
  <c r="AC84" i="14"/>
  <c r="AB84" i="14"/>
  <c r="S84" i="14"/>
  <c r="R84" i="14"/>
  <c r="P84" i="14"/>
  <c r="AD83" i="14"/>
  <c r="AC83" i="14"/>
  <c r="AB83" i="14"/>
  <c r="S83" i="14"/>
  <c r="R83" i="14"/>
  <c r="P83" i="14"/>
  <c r="AD82" i="14"/>
  <c r="AC82" i="14"/>
  <c r="AB82" i="14"/>
  <c r="S82" i="14"/>
  <c r="R82" i="14"/>
  <c r="P82" i="14"/>
  <c r="AD81" i="14"/>
  <c r="AC81" i="14"/>
  <c r="AB81" i="14"/>
  <c r="S81" i="14"/>
  <c r="R81" i="14"/>
  <c r="P81" i="14"/>
  <c r="AD80" i="14"/>
  <c r="AC80" i="14"/>
  <c r="AB80" i="14"/>
  <c r="S80" i="14"/>
  <c r="R80" i="14"/>
  <c r="P80" i="14"/>
  <c r="AD79" i="14"/>
  <c r="AC79" i="14"/>
  <c r="AB79" i="14"/>
  <c r="S79" i="14"/>
  <c r="R79" i="14"/>
  <c r="P79" i="14"/>
  <c r="AD78" i="14"/>
  <c r="AC78" i="14"/>
  <c r="AB78" i="14"/>
  <c r="S78" i="14"/>
  <c r="R78" i="14"/>
  <c r="P78" i="14"/>
  <c r="AD77" i="14"/>
  <c r="AC77" i="14"/>
  <c r="AB77" i="14"/>
  <c r="S77" i="14"/>
  <c r="R77" i="14"/>
  <c r="P77" i="14"/>
  <c r="AD76" i="14"/>
  <c r="AC76" i="14"/>
  <c r="AB76" i="14"/>
  <c r="S76" i="14"/>
  <c r="R76" i="14"/>
  <c r="P76" i="14"/>
  <c r="AD75" i="14"/>
  <c r="AC75" i="14"/>
  <c r="AB75" i="14"/>
  <c r="S75" i="14"/>
  <c r="R75" i="14"/>
  <c r="P75" i="14"/>
  <c r="AD74" i="14"/>
  <c r="AC74" i="14"/>
  <c r="AB74" i="14"/>
  <c r="R74" i="14"/>
  <c r="P74" i="14"/>
  <c r="AD73" i="14"/>
  <c r="AC73" i="14"/>
  <c r="AB73" i="14"/>
  <c r="S73" i="14"/>
  <c r="R73" i="14"/>
  <c r="P73" i="14"/>
  <c r="AD72" i="14"/>
  <c r="AC72" i="14"/>
  <c r="AB72" i="14"/>
  <c r="S72" i="14"/>
  <c r="R72" i="14"/>
  <c r="P72" i="14"/>
  <c r="AD71" i="14"/>
  <c r="AC71" i="14"/>
  <c r="AB71" i="14"/>
  <c r="S71" i="14"/>
  <c r="R71" i="14"/>
  <c r="P71" i="14"/>
  <c r="AD70" i="14"/>
  <c r="AC70" i="14"/>
  <c r="AB70" i="14"/>
  <c r="S70" i="14"/>
  <c r="R70" i="14"/>
  <c r="AD69" i="14"/>
  <c r="AC69" i="14"/>
  <c r="AB69" i="14"/>
  <c r="S69" i="14"/>
  <c r="R69" i="14"/>
  <c r="P69" i="14"/>
  <c r="AD68" i="14"/>
  <c r="AC68" i="14"/>
  <c r="AB68" i="14"/>
  <c r="S68" i="14"/>
  <c r="R68" i="14"/>
  <c r="P68" i="14"/>
  <c r="AD67" i="14"/>
  <c r="AC67" i="14"/>
  <c r="AB67" i="14"/>
  <c r="S67" i="14"/>
  <c r="R67" i="14"/>
  <c r="P67" i="14"/>
  <c r="AD66" i="14"/>
  <c r="AC66" i="14"/>
  <c r="AB66" i="14"/>
  <c r="S66" i="14"/>
  <c r="R66" i="14"/>
  <c r="P66" i="14"/>
  <c r="AD65" i="14"/>
  <c r="AC65" i="14"/>
  <c r="AB65" i="14"/>
  <c r="S65" i="14"/>
  <c r="R65" i="14"/>
  <c r="P65" i="14"/>
  <c r="AD64" i="14"/>
  <c r="AC64" i="14"/>
  <c r="AB64" i="14"/>
  <c r="S64" i="14"/>
  <c r="R64" i="14"/>
  <c r="P64" i="14"/>
  <c r="AD63" i="14"/>
  <c r="AC63" i="14"/>
  <c r="AB63" i="14"/>
  <c r="S63" i="14"/>
  <c r="R63" i="14"/>
  <c r="P63" i="14"/>
  <c r="AD62" i="14"/>
  <c r="AC62" i="14"/>
  <c r="AB62" i="14"/>
  <c r="S62" i="14"/>
  <c r="R62" i="14"/>
  <c r="P62" i="14"/>
  <c r="AD61" i="14"/>
  <c r="AC61" i="14"/>
  <c r="AB61" i="14"/>
  <c r="S61" i="14"/>
  <c r="R61" i="14"/>
  <c r="P61" i="14"/>
  <c r="AD60" i="14"/>
  <c r="AC60" i="14"/>
  <c r="AB60" i="14"/>
  <c r="S60" i="14"/>
  <c r="R60" i="14"/>
  <c r="P60" i="14"/>
  <c r="AD59" i="14"/>
  <c r="AC59" i="14"/>
  <c r="AB59" i="14"/>
  <c r="S59" i="14"/>
  <c r="R59" i="14"/>
  <c r="P59" i="14"/>
  <c r="AD58" i="14"/>
  <c r="AC58" i="14"/>
  <c r="AB58" i="14"/>
  <c r="S58" i="14"/>
  <c r="R58" i="14"/>
  <c r="P58" i="14"/>
  <c r="AD57" i="14"/>
  <c r="AC57" i="14"/>
  <c r="AB57" i="14"/>
  <c r="S57" i="14"/>
  <c r="R57" i="14"/>
  <c r="P57" i="14"/>
  <c r="AD56" i="14"/>
  <c r="AC56" i="14"/>
  <c r="AB56" i="14"/>
  <c r="S56" i="14"/>
  <c r="R56" i="14"/>
  <c r="P56" i="14"/>
  <c r="AD55" i="14"/>
  <c r="AC55" i="14"/>
  <c r="AB55" i="14"/>
  <c r="S55" i="14"/>
  <c r="R55" i="14"/>
  <c r="P55" i="14"/>
  <c r="AD54" i="14"/>
  <c r="AC54" i="14"/>
  <c r="AB54" i="14"/>
  <c r="S54" i="14"/>
  <c r="R54" i="14"/>
  <c r="P54" i="14"/>
  <c r="AD53" i="14"/>
  <c r="AC53" i="14"/>
  <c r="AB53" i="14"/>
  <c r="S53" i="14"/>
  <c r="R53" i="14"/>
  <c r="P53" i="14"/>
  <c r="AD52" i="14"/>
  <c r="AC52" i="14"/>
  <c r="AB52" i="14"/>
  <c r="S52" i="14"/>
  <c r="R52" i="14"/>
  <c r="P52" i="14"/>
  <c r="AD51" i="14"/>
  <c r="AC51" i="14"/>
  <c r="AB51" i="14"/>
  <c r="S51" i="14"/>
  <c r="R51" i="14"/>
  <c r="P51" i="14"/>
  <c r="AD50" i="14"/>
  <c r="AC50" i="14"/>
  <c r="AB50" i="14"/>
  <c r="S50" i="14"/>
  <c r="R50" i="14"/>
  <c r="P50" i="14"/>
  <c r="AD49" i="14"/>
  <c r="AC49" i="14"/>
  <c r="AB49" i="14"/>
  <c r="S49" i="14"/>
  <c r="R49" i="14"/>
  <c r="P49" i="14"/>
  <c r="AD48" i="14"/>
  <c r="AC48" i="14"/>
  <c r="AB48" i="14"/>
  <c r="S48" i="14"/>
  <c r="R48" i="14"/>
  <c r="P48" i="14"/>
  <c r="AD47" i="14"/>
  <c r="AC47" i="14"/>
  <c r="AB47" i="14"/>
  <c r="S47" i="14"/>
  <c r="R47" i="14"/>
  <c r="P47" i="14"/>
  <c r="AD46" i="14"/>
  <c r="AC46" i="14"/>
  <c r="AB46" i="14"/>
  <c r="S46" i="14"/>
  <c r="R46" i="14"/>
  <c r="P46" i="14"/>
  <c r="AD45" i="14"/>
  <c r="AC45" i="14"/>
  <c r="AB45" i="14"/>
  <c r="S45" i="14"/>
  <c r="R45" i="14"/>
  <c r="P45" i="14"/>
  <c r="AD44" i="14"/>
  <c r="AC44" i="14"/>
  <c r="AB44" i="14"/>
  <c r="S44" i="14"/>
  <c r="R44" i="14"/>
  <c r="P44" i="14"/>
  <c r="AD43" i="14"/>
  <c r="AC43" i="14"/>
  <c r="AB43" i="14"/>
  <c r="S43" i="14"/>
  <c r="R43" i="14"/>
  <c r="P43" i="14"/>
  <c r="AD42" i="14"/>
  <c r="AC42" i="14"/>
  <c r="AB42" i="14"/>
  <c r="S42" i="14"/>
  <c r="R42" i="14"/>
  <c r="P42" i="14"/>
  <c r="AD41" i="14"/>
  <c r="AC41" i="14"/>
  <c r="AB41" i="14"/>
  <c r="S41" i="14"/>
  <c r="R41" i="14"/>
  <c r="P41" i="14"/>
  <c r="AD40" i="14"/>
  <c r="AC40" i="14"/>
  <c r="AB40" i="14"/>
  <c r="S40" i="14"/>
  <c r="R40" i="14"/>
  <c r="P40" i="14"/>
  <c r="AD39" i="14"/>
  <c r="AC39" i="14"/>
  <c r="AB39" i="14"/>
  <c r="S39" i="14"/>
  <c r="R39" i="14"/>
  <c r="P39" i="14"/>
  <c r="AD38" i="14"/>
  <c r="AC38" i="14"/>
  <c r="AB38" i="14"/>
  <c r="S38" i="14"/>
  <c r="R38" i="14"/>
  <c r="P38" i="14"/>
  <c r="AD37" i="14"/>
  <c r="AC37" i="14"/>
  <c r="AB37" i="14"/>
  <c r="S37" i="14"/>
  <c r="R37" i="14"/>
  <c r="P37" i="14"/>
  <c r="AD36" i="14"/>
  <c r="AC36" i="14"/>
  <c r="AB36" i="14"/>
  <c r="S36" i="14"/>
  <c r="R36" i="14"/>
  <c r="P36" i="14"/>
  <c r="AD35" i="14"/>
  <c r="AC35" i="14"/>
  <c r="AB35" i="14"/>
  <c r="S35" i="14"/>
  <c r="R35" i="14"/>
  <c r="P35" i="14"/>
  <c r="AD34" i="14"/>
  <c r="AC34" i="14"/>
  <c r="AB34" i="14"/>
  <c r="S34" i="14"/>
  <c r="R34" i="14"/>
  <c r="P34" i="14"/>
  <c r="AD33" i="14"/>
  <c r="AC33" i="14"/>
  <c r="AB33" i="14"/>
  <c r="S33" i="14"/>
  <c r="R33" i="14"/>
  <c r="P33" i="14"/>
  <c r="AD32" i="14"/>
  <c r="AC32" i="14"/>
  <c r="AB32" i="14"/>
  <c r="S32" i="14"/>
  <c r="R32" i="14"/>
  <c r="P32" i="14"/>
  <c r="AD31" i="14"/>
  <c r="AC31" i="14"/>
  <c r="AB31" i="14"/>
  <c r="S31" i="14"/>
  <c r="R31" i="14"/>
  <c r="P31" i="14"/>
  <c r="AD30" i="14"/>
  <c r="AC30" i="14"/>
  <c r="AB30" i="14"/>
  <c r="S30" i="14"/>
  <c r="R30" i="14"/>
  <c r="P30" i="14"/>
  <c r="AD29" i="14"/>
  <c r="AC29" i="14"/>
  <c r="AB29" i="14"/>
  <c r="S29" i="14"/>
  <c r="R29" i="14"/>
  <c r="P29" i="14"/>
  <c r="AD28" i="14"/>
  <c r="AC28" i="14"/>
  <c r="AB28" i="14"/>
  <c r="S28" i="14"/>
  <c r="R28" i="14"/>
  <c r="P28" i="14"/>
  <c r="AD27" i="14"/>
  <c r="AC27" i="14"/>
  <c r="AB27" i="14"/>
  <c r="S27" i="14"/>
  <c r="R27" i="14"/>
  <c r="P27" i="14"/>
  <c r="AD26" i="14"/>
  <c r="AC26" i="14"/>
  <c r="AB26" i="14"/>
  <c r="S26" i="14"/>
  <c r="R26" i="14"/>
  <c r="P26" i="14"/>
  <c r="AD25" i="14"/>
  <c r="AC25" i="14"/>
  <c r="AB25" i="14"/>
  <c r="S25" i="14"/>
  <c r="R25" i="14"/>
  <c r="P25" i="14"/>
  <c r="AD24" i="14"/>
  <c r="AC24" i="14"/>
  <c r="AB24" i="14"/>
  <c r="S24" i="14"/>
  <c r="R24" i="14"/>
  <c r="P24" i="14"/>
  <c r="AB23" i="14"/>
  <c r="AD22" i="14"/>
  <c r="AC22" i="14"/>
  <c r="AB22" i="14"/>
  <c r="S22" i="14"/>
  <c r="R22" i="14"/>
  <c r="AD21" i="14"/>
  <c r="AC21" i="14"/>
  <c r="AB21" i="14"/>
  <c r="S21" i="14"/>
  <c r="R21" i="14"/>
  <c r="AD20" i="14"/>
  <c r="AC20" i="14"/>
  <c r="AB20" i="14"/>
  <c r="S20" i="14"/>
  <c r="R20" i="14"/>
  <c r="P20" i="14"/>
  <c r="AD19" i="14"/>
  <c r="AC19" i="14"/>
  <c r="AB19" i="14"/>
  <c r="S19" i="14"/>
  <c r="R19" i="14"/>
  <c r="P19" i="14"/>
  <c r="AD18" i="14"/>
  <c r="AC18" i="14"/>
  <c r="AB18" i="14"/>
  <c r="S18" i="14"/>
  <c r="R18" i="14"/>
  <c r="P18" i="14"/>
  <c r="AD17" i="14"/>
  <c r="AC17" i="14"/>
  <c r="AB17" i="14"/>
  <c r="S17" i="14"/>
  <c r="R17" i="14"/>
  <c r="P17" i="14"/>
  <c r="AD16" i="14"/>
  <c r="AC16" i="14"/>
  <c r="AB16" i="14"/>
  <c r="S16" i="14"/>
  <c r="R16" i="14"/>
  <c r="P16" i="14"/>
  <c r="AD15" i="14"/>
  <c r="AC15" i="14"/>
  <c r="AB15" i="14"/>
  <c r="S15" i="14"/>
  <c r="R15" i="14"/>
  <c r="P15" i="14"/>
  <c r="AD14" i="14"/>
  <c r="AC14" i="14"/>
  <c r="AB14" i="14"/>
  <c r="S14" i="14"/>
  <c r="R14" i="14"/>
  <c r="P14" i="14"/>
  <c r="AD13" i="14"/>
  <c r="AC13" i="14"/>
  <c r="AB13" i="14"/>
  <c r="S13" i="14"/>
  <c r="R13" i="14"/>
  <c r="P13" i="14"/>
  <c r="AD12" i="14"/>
  <c r="AC12" i="14"/>
  <c r="AB12" i="14"/>
  <c r="S12" i="14"/>
  <c r="R12" i="14"/>
  <c r="P12" i="14"/>
  <c r="AD11" i="14"/>
  <c r="AC11" i="14"/>
  <c r="AB11" i="14"/>
  <c r="S11" i="14"/>
  <c r="R11" i="14"/>
  <c r="P11" i="14"/>
  <c r="AD10" i="14"/>
  <c r="AC10" i="14"/>
  <c r="AB10" i="14"/>
  <c r="S10" i="14"/>
  <c r="R10" i="14"/>
  <c r="P10" i="14"/>
  <c r="U8" i="14"/>
  <c r="AK115" i="13"/>
  <c r="AJ115" i="13"/>
  <c r="AI115" i="13"/>
  <c r="AH115" i="13"/>
  <c r="AG115" i="13"/>
  <c r="AF115" i="13"/>
  <c r="AE115" i="13"/>
  <c r="AD115" i="13"/>
  <c r="AK114" i="13"/>
  <c r="AJ114" i="13"/>
  <c r="AI114" i="13"/>
  <c r="AH114" i="13"/>
  <c r="AG114" i="13"/>
  <c r="AF114" i="13"/>
  <c r="AE114" i="13"/>
  <c r="AD114" i="13"/>
  <c r="AB115" i="13"/>
  <c r="S114" i="13"/>
  <c r="S115" i="13"/>
  <c r="P115" i="13"/>
  <c r="P114" i="13"/>
  <c r="R115" i="13"/>
  <c r="AC115" i="13"/>
  <c r="R114" i="13"/>
  <c r="AC114" i="13"/>
  <c r="AB114" i="13"/>
  <c r="P116" i="13"/>
  <c r="R116" i="13"/>
  <c r="S116" i="13"/>
  <c r="AB116" i="13"/>
  <c r="AC116" i="13"/>
  <c r="AD116" i="13"/>
  <c r="G217" i="12"/>
  <c r="I217" i="12" s="1"/>
  <c r="K217" i="12" s="1"/>
  <c r="H217" i="12"/>
  <c r="J217" i="12" s="1"/>
  <c r="AE217" i="12"/>
  <c r="AF217" i="12"/>
  <c r="AG217" i="12"/>
  <c r="AH217" i="12"/>
  <c r="AI217" i="12"/>
  <c r="R217" i="12"/>
  <c r="AC217" i="12"/>
  <c r="S217" i="12"/>
  <c r="AD217" i="12"/>
  <c r="P217" i="12"/>
  <c r="AB217" i="12"/>
  <c r="R220" i="13"/>
  <c r="AC220" i="13"/>
  <c r="S220" i="13"/>
  <c r="AD220" i="13"/>
  <c r="P220" i="13"/>
  <c r="AB220" i="13"/>
  <c r="S160" i="13"/>
  <c r="AD160" i="13"/>
  <c r="R160" i="13"/>
  <c r="AC160" i="13"/>
  <c r="T144" i="14" a="1"/>
  <c r="Y103" i="13" a="1"/>
  <c r="T141" i="14" a="1"/>
  <c r="U125" i="14" a="1"/>
  <c r="U166" i="14" a="1"/>
  <c r="U144" i="14" a="1"/>
  <c r="T149" i="14" a="1"/>
  <c r="T166" i="14" a="1"/>
  <c r="T125" i="14" a="1"/>
  <c r="Y102" i="13" a="1"/>
  <c r="Z103" i="13" a="1"/>
  <c r="U134" i="14" a="1"/>
  <c r="U141" i="14" a="1"/>
  <c r="Z102" i="13" a="1"/>
  <c r="U149" i="14" a="1"/>
  <c r="T134" i="14" a="1"/>
  <c r="T149" i="14" l="1"/>
  <c r="AE149" i="14" s="1"/>
  <c r="I150" i="13"/>
  <c r="K150" i="13" s="1"/>
  <c r="M150" i="13" s="1"/>
  <c r="U149" i="14"/>
  <c r="H149" i="14" s="1"/>
  <c r="V8" i="14"/>
  <c r="Y102" i="13"/>
  <c r="AJ102" i="13" s="1"/>
  <c r="AG102" i="13"/>
  <c r="Z102" i="13"/>
  <c r="AK102" i="13" s="1"/>
  <c r="AH102" i="13"/>
  <c r="AI102" i="13"/>
  <c r="AG103" i="13"/>
  <c r="AH103" i="13"/>
  <c r="AI103" i="13"/>
  <c r="Y103" i="13"/>
  <c r="AJ103" i="13" s="1"/>
  <c r="Z103" i="13"/>
  <c r="AK103" i="13" s="1"/>
  <c r="U141" i="14"/>
  <c r="T141" i="14"/>
  <c r="U166" i="14"/>
  <c r="H166" i="14" s="1"/>
  <c r="T144" i="14"/>
  <c r="G144" i="14" s="1"/>
  <c r="U134" i="14"/>
  <c r="H134" i="14" s="1"/>
  <c r="T125" i="14"/>
  <c r="G125" i="14" s="1"/>
  <c r="T166" i="14"/>
  <c r="G166" i="14" s="1"/>
  <c r="T134" i="14"/>
  <c r="G134" i="14" s="1"/>
  <c r="U144" i="14"/>
  <c r="H144" i="14" s="1"/>
  <c r="U125" i="14"/>
  <c r="H125" i="14" s="1"/>
  <c r="AE288" i="14"/>
  <c r="AK220" i="13"/>
  <c r="AJ220" i="13"/>
  <c r="AK160" i="13"/>
  <c r="V149" i="14" a="1"/>
  <c r="V125" i="14" a="1"/>
  <c r="V166" i="14" a="1"/>
  <c r="V134" i="14" a="1"/>
  <c r="V144" i="14" a="1"/>
  <c r="V141" i="14" a="1"/>
  <c r="G149" i="14" l="1"/>
  <c r="AF149" i="14"/>
  <c r="V149" i="14"/>
  <c r="AG149" i="14" s="1"/>
  <c r="V166" i="14"/>
  <c r="AG166" i="14" s="1"/>
  <c r="V141" i="14"/>
  <c r="AG141" i="14" s="1"/>
  <c r="V144" i="14"/>
  <c r="AG144" i="14" s="1"/>
  <c r="V125" i="14"/>
  <c r="AG125" i="14" s="1"/>
  <c r="V134" i="14"/>
  <c r="AG134" i="14" s="1"/>
  <c r="W8" i="14"/>
  <c r="G102" i="13"/>
  <c r="I102" i="13" s="1"/>
  <c r="K102" i="13" s="1"/>
  <c r="AE102" i="13"/>
  <c r="AF103" i="13"/>
  <c r="H103" i="13"/>
  <c r="J103" i="13" s="1"/>
  <c r="G103" i="13"/>
  <c r="I103" i="13" s="1"/>
  <c r="K103" i="13" s="1"/>
  <c r="AE103" i="13"/>
  <c r="AF102" i="13"/>
  <c r="H102" i="13"/>
  <c r="J102" i="13" s="1"/>
  <c r="G141" i="14"/>
  <c r="AE141" i="14"/>
  <c r="H141" i="14"/>
  <c r="AF141" i="14"/>
  <c r="AF166" i="14"/>
  <c r="AF134" i="14"/>
  <c r="AF125" i="14"/>
  <c r="AE144" i="14"/>
  <c r="AE134" i="14"/>
  <c r="AE125" i="14"/>
  <c r="AF144" i="14"/>
  <c r="AE166" i="14"/>
  <c r="AE287" i="14"/>
  <c r="B288" i="14"/>
  <c r="G115" i="13"/>
  <c r="H115" i="13"/>
  <c r="G114" i="13"/>
  <c r="H114" i="13"/>
  <c r="G160" i="13"/>
  <c r="H160" i="13"/>
  <c r="W125" i="14" a="1"/>
  <c r="W166" i="14" a="1"/>
  <c r="U113" i="14" a="1"/>
  <c r="T158" i="14" a="1"/>
  <c r="T173" i="14" a="1"/>
  <c r="U158" i="14" a="1"/>
  <c r="T112" i="14" a="1"/>
  <c r="W141" i="14" a="1"/>
  <c r="T113" i="14" a="1"/>
  <c r="U112" i="14" a="1"/>
  <c r="W149" i="14" a="1"/>
  <c r="W144" i="14" a="1"/>
  <c r="U173" i="14" a="1"/>
  <c r="W134" i="14" a="1"/>
  <c r="I134" i="14" l="1"/>
  <c r="I144" i="14"/>
  <c r="I166" i="14"/>
  <c r="I125" i="14"/>
  <c r="I141" i="14"/>
  <c r="I149" i="14"/>
  <c r="W149" i="14"/>
  <c r="W125" i="14"/>
  <c r="W144" i="14"/>
  <c r="W166" i="14"/>
  <c r="W141" i="14"/>
  <c r="AH141" i="14" s="1"/>
  <c r="W134" i="14"/>
  <c r="X8" i="14"/>
  <c r="U158" i="14"/>
  <c r="T112" i="14"/>
  <c r="T173" i="14"/>
  <c r="U113" i="14"/>
  <c r="T158" i="14"/>
  <c r="U173" i="14"/>
  <c r="U112" i="14"/>
  <c r="T113" i="14"/>
  <c r="I114" i="13"/>
  <c r="J115" i="13"/>
  <c r="I115" i="13"/>
  <c r="I160" i="13"/>
  <c r="J160" i="13"/>
  <c r="J114" i="13"/>
  <c r="P160" i="13"/>
  <c r="AB160" i="13"/>
  <c r="AE127" i="13"/>
  <c r="AF127" i="13"/>
  <c r="AG127" i="13"/>
  <c r="AH127" i="13"/>
  <c r="AI127" i="13"/>
  <c r="AE135" i="13"/>
  <c r="AF135" i="13"/>
  <c r="AG135" i="13"/>
  <c r="AH135" i="13"/>
  <c r="AI135" i="13"/>
  <c r="AE136" i="13"/>
  <c r="AF136" i="13"/>
  <c r="AG136" i="13"/>
  <c r="AH136" i="13"/>
  <c r="AI136" i="13"/>
  <c r="R127" i="13"/>
  <c r="AC127" i="13"/>
  <c r="S127" i="13"/>
  <c r="AD127" i="13"/>
  <c r="P127" i="13"/>
  <c r="AB127" i="13"/>
  <c r="R168" i="13"/>
  <c r="AC168" i="13"/>
  <c r="S168" i="13"/>
  <c r="AD168" i="13"/>
  <c r="P168" i="13"/>
  <c r="AB168" i="13"/>
  <c r="R136" i="13"/>
  <c r="AC136" i="13"/>
  <c r="AJ136" i="13"/>
  <c r="AK136" i="13"/>
  <c r="S136" i="13"/>
  <c r="AD136" i="13"/>
  <c r="P136" i="13"/>
  <c r="AB136" i="13"/>
  <c r="S146" i="13"/>
  <c r="AD146" i="13"/>
  <c r="P146" i="13"/>
  <c r="AB146" i="13"/>
  <c r="R146" i="13"/>
  <c r="AC146" i="13"/>
  <c r="G174" i="13"/>
  <c r="H174" i="13"/>
  <c r="R174" i="13"/>
  <c r="AC174" i="13"/>
  <c r="AK174" i="13"/>
  <c r="S174" i="13"/>
  <c r="AD174" i="13"/>
  <c r="P174" i="13"/>
  <c r="AB174" i="13"/>
  <c r="AD36" i="13"/>
  <c r="AC36" i="13"/>
  <c r="AB36" i="13"/>
  <c r="S36" i="13"/>
  <c r="R36" i="13"/>
  <c r="P36" i="13"/>
  <c r="X166" i="14" a="1"/>
  <c r="V158" i="14" a="1"/>
  <c r="V173" i="14" a="1"/>
  <c r="W173" i="14" a="1"/>
  <c r="X134" i="14" a="1"/>
  <c r="X144" i="14" a="1"/>
  <c r="X149" i="14" a="1"/>
  <c r="W112" i="14" a="1"/>
  <c r="W113" i="14" a="1"/>
  <c r="W158" i="14" a="1"/>
  <c r="V112" i="14" a="1"/>
  <c r="X125" i="14" a="1"/>
  <c r="V113" i="14" a="1"/>
  <c r="X141" i="14" a="1"/>
  <c r="AH134" i="14" l="1"/>
  <c r="J134" i="14"/>
  <c r="AH166" i="14"/>
  <c r="J166" i="14"/>
  <c r="AH144" i="14"/>
  <c r="J144" i="14"/>
  <c r="AH125" i="14"/>
  <c r="J125" i="14"/>
  <c r="J141" i="14"/>
  <c r="X149" i="14"/>
  <c r="X144" i="14"/>
  <c r="AI144" i="14" s="1"/>
  <c r="X125" i="14"/>
  <c r="AI125" i="14" s="1"/>
  <c r="X141" i="14"/>
  <c r="X134" i="14"/>
  <c r="X166" i="14"/>
  <c r="AI166" i="14" s="1"/>
  <c r="Y8" i="14"/>
  <c r="AH149" i="14"/>
  <c r="J149" i="14"/>
  <c r="V158" i="14"/>
  <c r="AG158" i="14" s="1"/>
  <c r="V113" i="14"/>
  <c r="AG113" i="14" s="1"/>
  <c r="W113" i="14"/>
  <c r="AH113" i="14" s="1"/>
  <c r="V112" i="14"/>
  <c r="AG112" i="14" s="1"/>
  <c r="V173" i="14"/>
  <c r="AG173" i="14" s="1"/>
  <c r="W173" i="14"/>
  <c r="AH173" i="14" s="1"/>
  <c r="W112" i="14"/>
  <c r="AH112" i="14" s="1"/>
  <c r="W158" i="14"/>
  <c r="AH158" i="14" s="1"/>
  <c r="AF113" i="14"/>
  <c r="H113" i="14"/>
  <c r="H112" i="14"/>
  <c r="AF112" i="14"/>
  <c r="AE158" i="14"/>
  <c r="G158" i="14"/>
  <c r="AE173" i="14"/>
  <c r="G173" i="14"/>
  <c r="G113" i="14"/>
  <c r="AE113" i="14"/>
  <c r="AF173" i="14"/>
  <c r="H173" i="14"/>
  <c r="AE112" i="14"/>
  <c r="G112" i="14"/>
  <c r="H158" i="14"/>
  <c r="AF158" i="14"/>
  <c r="L160" i="13"/>
  <c r="L114" i="13"/>
  <c r="J174" i="13"/>
  <c r="K160" i="13"/>
  <c r="K115" i="13"/>
  <c r="I174" i="13"/>
  <c r="L115" i="13"/>
  <c r="K114" i="13"/>
  <c r="R123" i="13"/>
  <c r="AC123" i="13"/>
  <c r="S123" i="13"/>
  <c r="AD123" i="13"/>
  <c r="P123" i="13"/>
  <c r="AB123" i="13"/>
  <c r="Y69" i="14" a="1"/>
  <c r="Y166" i="14" a="1"/>
  <c r="Y88" i="14" a="1"/>
  <c r="Y149" i="14" a="1"/>
  <c r="Y134" i="14" a="1"/>
  <c r="Y113" i="14" a="1"/>
  <c r="X173" i="14" a="1"/>
  <c r="X113" i="14" a="1"/>
  <c r="X112" i="14" a="1"/>
  <c r="Y173" i="14" a="1"/>
  <c r="Y112" i="14" a="1"/>
  <c r="Y144" i="14" a="1"/>
  <c r="Y141" i="14" a="1"/>
  <c r="Y125" i="14" a="1"/>
  <c r="Y120" i="14" a="1"/>
  <c r="Y158" i="14" a="1"/>
  <c r="X158" i="14" a="1"/>
  <c r="K166" i="14" l="1"/>
  <c r="K125" i="14"/>
  <c r="K144" i="14"/>
  <c r="AI134" i="14"/>
  <c r="K134" i="14"/>
  <c r="Y149" i="14"/>
  <c r="AJ149" i="14" s="1"/>
  <c r="Y134" i="14"/>
  <c r="AJ134" i="14" s="1"/>
  <c r="Y69" i="14"/>
  <c r="Y166" i="14"/>
  <c r="Y144" i="14"/>
  <c r="Y120" i="14"/>
  <c r="Y125" i="14"/>
  <c r="Y88" i="14"/>
  <c r="Y141" i="14"/>
  <c r="Z8" i="14"/>
  <c r="AI141" i="14"/>
  <c r="K141" i="14"/>
  <c r="AI149" i="14"/>
  <c r="K149" i="14"/>
  <c r="J158" i="14"/>
  <c r="J112" i="14"/>
  <c r="I158" i="14"/>
  <c r="I113" i="14"/>
  <c r="J113" i="14"/>
  <c r="J173" i="14"/>
  <c r="I112" i="14"/>
  <c r="I173" i="14"/>
  <c r="X113" i="14"/>
  <c r="AI113" i="14" s="1"/>
  <c r="X173" i="14"/>
  <c r="AI173" i="14" s="1"/>
  <c r="X112" i="14"/>
  <c r="AI112" i="14" s="1"/>
  <c r="Y113" i="14"/>
  <c r="AJ113" i="14" s="1"/>
  <c r="X158" i="14"/>
  <c r="AI158" i="14" s="1"/>
  <c r="Y173" i="14"/>
  <c r="AJ173" i="14" s="1"/>
  <c r="Y112" i="14"/>
  <c r="AJ112" i="14" s="1"/>
  <c r="Y158" i="14"/>
  <c r="AJ158" i="14" s="1"/>
  <c r="K174" i="13"/>
  <c r="M160" i="13"/>
  <c r="M115" i="13"/>
  <c r="M114" i="13"/>
  <c r="AI123" i="13"/>
  <c r="AH123" i="13"/>
  <c r="AG123" i="13"/>
  <c r="AK123" i="13"/>
  <c r="AJ123" i="13"/>
  <c r="Z141" i="14" a="1"/>
  <c r="Z112" i="14" a="1"/>
  <c r="Z113" i="14" a="1"/>
  <c r="Z173" i="14" a="1"/>
  <c r="Z120" i="14" a="1"/>
  <c r="Z125" i="14" a="1"/>
  <c r="Z166" i="14" a="1"/>
  <c r="Z144" i="14" a="1"/>
  <c r="Z158" i="14" a="1"/>
  <c r="Z88" i="14" a="1"/>
  <c r="Z134" i="14" a="1"/>
  <c r="Z149" i="14" a="1"/>
  <c r="Z69" i="14" a="1"/>
  <c r="L149" i="14" l="1"/>
  <c r="Z149" i="14"/>
  <c r="AK149" i="14" s="1"/>
  <c r="Z144" i="14"/>
  <c r="Z134" i="14"/>
  <c r="AK134" i="14" s="1"/>
  <c r="Z125" i="14"/>
  <c r="Z88" i="14"/>
  <c r="Z69" i="14"/>
  <c r="Z166" i="14"/>
  <c r="Z141" i="14"/>
  <c r="AK141" i="14" s="1"/>
  <c r="Z120" i="14"/>
  <c r="AJ141" i="14"/>
  <c r="L141" i="14"/>
  <c r="K112" i="14"/>
  <c r="L113" i="14"/>
  <c r="L112" i="14"/>
  <c r="K173" i="14"/>
  <c r="K113" i="14"/>
  <c r="Z112" i="14"/>
  <c r="AK112" i="14" s="1"/>
  <c r="Z173" i="14"/>
  <c r="AK173" i="14" s="1"/>
  <c r="Z113" i="14"/>
  <c r="AK113" i="14" s="1"/>
  <c r="Z158" i="14"/>
  <c r="AK158" i="14" s="1"/>
  <c r="L158" i="14"/>
  <c r="K158" i="14"/>
  <c r="AE123" i="13"/>
  <c r="G123" i="13"/>
  <c r="AF123" i="13"/>
  <c r="H123" i="13"/>
  <c r="U122" i="14" a="1"/>
  <c r="T122" i="14" a="1"/>
  <c r="M141" i="14" l="1"/>
  <c r="M149" i="14"/>
  <c r="M112" i="14"/>
  <c r="M113" i="14"/>
  <c r="M158" i="14"/>
  <c r="U122" i="14"/>
  <c r="T122" i="14"/>
  <c r="J123" i="13"/>
  <c r="I123" i="13"/>
  <c r="AB107" i="13"/>
  <c r="AC107" i="13"/>
  <c r="AD107" i="13"/>
  <c r="P107" i="13"/>
  <c r="S107" i="13"/>
  <c r="R107" i="13"/>
  <c r="AE88" i="13"/>
  <c r="AF88" i="13"/>
  <c r="AG88" i="13"/>
  <c r="AH88" i="13"/>
  <c r="AI88" i="13"/>
  <c r="G88" i="13"/>
  <c r="H88" i="13"/>
  <c r="S88" i="13"/>
  <c r="AD88" i="13"/>
  <c r="P88" i="13"/>
  <c r="AB88" i="13"/>
  <c r="R88" i="13"/>
  <c r="AC88" i="13"/>
  <c r="P37" i="13"/>
  <c r="R37" i="13"/>
  <c r="S37" i="13"/>
  <c r="AB37" i="13"/>
  <c r="AC37" i="13"/>
  <c r="AD37" i="13"/>
  <c r="R210" i="13"/>
  <c r="AC210" i="13"/>
  <c r="S210" i="13"/>
  <c r="AD210" i="13"/>
  <c r="W122" i="14" a="1"/>
  <c r="T88" i="14" a="1"/>
  <c r="U88" i="14" a="1"/>
  <c r="V122" i="14" a="1"/>
  <c r="V122" i="14" l="1"/>
  <c r="AG122" i="14" s="1"/>
  <c r="U88" i="14"/>
  <c r="W122" i="14"/>
  <c r="AH122" i="14" s="1"/>
  <c r="T88" i="14"/>
  <c r="AE122" i="14"/>
  <c r="G122" i="14"/>
  <c r="H122" i="14"/>
  <c r="AF122" i="14"/>
  <c r="I88" i="13"/>
  <c r="J88" i="13"/>
  <c r="K123" i="13"/>
  <c r="L123" i="13"/>
  <c r="AI210" i="13"/>
  <c r="AH210" i="13"/>
  <c r="AG210" i="13"/>
  <c r="AK210" i="13"/>
  <c r="AJ210" i="13"/>
  <c r="X122" i="14" a="1"/>
  <c r="Y122" i="14" a="1"/>
  <c r="V88" i="14" a="1"/>
  <c r="W88" i="14" a="1"/>
  <c r="J122" i="14" l="1"/>
  <c r="I122" i="14"/>
  <c r="V88" i="14"/>
  <c r="AG88" i="14" s="1"/>
  <c r="X122" i="14"/>
  <c r="AI122" i="14" s="1"/>
  <c r="Y122" i="14"/>
  <c r="AJ122" i="14" s="1"/>
  <c r="W88" i="14"/>
  <c r="AH88" i="14" s="1"/>
  <c r="G88" i="14"/>
  <c r="AE88" i="14"/>
  <c r="H88" i="14"/>
  <c r="AF88" i="14"/>
  <c r="M123" i="13"/>
  <c r="K88" i="13"/>
  <c r="AE210" i="13"/>
  <c r="G210" i="13"/>
  <c r="AF210" i="13"/>
  <c r="H210" i="13"/>
  <c r="X88" i="14" a="1"/>
  <c r="U209" i="14" a="1"/>
  <c r="T209" i="14" a="1"/>
  <c r="Z122" i="14" a="1"/>
  <c r="J88" i="14" l="1"/>
  <c r="K122" i="14"/>
  <c r="I88" i="14"/>
  <c r="L122" i="14"/>
  <c r="X88" i="14"/>
  <c r="AI88" i="14" s="1"/>
  <c r="U209" i="14"/>
  <c r="Z122" i="14"/>
  <c r="AK122" i="14" s="1"/>
  <c r="T209" i="14"/>
  <c r="I210" i="13"/>
  <c r="J210" i="13"/>
  <c r="P210" i="13"/>
  <c r="AB210" i="13"/>
  <c r="R135" i="13"/>
  <c r="AC135" i="13"/>
  <c r="V209" i="14" a="1"/>
  <c r="W209" i="14" a="1"/>
  <c r="W209" i="14" l="1"/>
  <c r="AH209" i="14" s="1"/>
  <c r="V209" i="14"/>
  <c r="AG209" i="14" s="1"/>
  <c r="M122" i="14"/>
  <c r="K88" i="14"/>
  <c r="AE209" i="14"/>
  <c r="G209" i="14"/>
  <c r="AF209" i="14"/>
  <c r="H209" i="14"/>
  <c r="L210" i="13"/>
  <c r="K210" i="13"/>
  <c r="AK135" i="13"/>
  <c r="AJ135" i="13"/>
  <c r="H135" i="13"/>
  <c r="G135" i="13"/>
  <c r="Y209" i="14" a="1"/>
  <c r="T133" i="14" a="1"/>
  <c r="U133" i="14" a="1"/>
  <c r="X209" i="14" a="1"/>
  <c r="I209" i="14" l="1"/>
  <c r="X209" i="14"/>
  <c r="AI209" i="14" s="1"/>
  <c r="U133" i="14"/>
  <c r="Y209" i="14"/>
  <c r="AJ209" i="14" s="1"/>
  <c r="T133" i="14"/>
  <c r="J209" i="14"/>
  <c r="I135" i="13"/>
  <c r="J135" i="13"/>
  <c r="M210" i="13"/>
  <c r="S135" i="13"/>
  <c r="AD135" i="13"/>
  <c r="V133" i="14" a="1"/>
  <c r="Z209" i="14" a="1"/>
  <c r="W133" i="14" a="1"/>
  <c r="W133" i="14" l="1"/>
  <c r="AH133" i="14" s="1"/>
  <c r="Z209" i="14"/>
  <c r="AK209" i="14" s="1"/>
  <c r="V133" i="14"/>
  <c r="AG133" i="14" s="1"/>
  <c r="K209" i="14"/>
  <c r="H133" i="14"/>
  <c r="AF133" i="14"/>
  <c r="L209" i="14"/>
  <c r="G133" i="14"/>
  <c r="AE133" i="14"/>
  <c r="L135" i="13"/>
  <c r="K135" i="13"/>
  <c r="P135" i="13"/>
  <c r="AB135" i="13"/>
  <c r="Y133" i="14" a="1"/>
  <c r="X133" i="14" a="1"/>
  <c r="M209" i="14" l="1"/>
  <c r="I133" i="14"/>
  <c r="X133" i="14"/>
  <c r="AI133" i="14" s="1"/>
  <c r="Y133" i="14"/>
  <c r="AJ133" i="14" s="1"/>
  <c r="J133" i="14"/>
  <c r="M135" i="13"/>
  <c r="R120" i="13"/>
  <c r="AC120" i="13"/>
  <c r="S120" i="13"/>
  <c r="AD120" i="13"/>
  <c r="Z133" i="14" a="1"/>
  <c r="K133" i="14" l="1"/>
  <c r="Z133" i="14"/>
  <c r="AK133" i="14" s="1"/>
  <c r="L133" i="14"/>
  <c r="AH120" i="13"/>
  <c r="AI120" i="13"/>
  <c r="AG120" i="13"/>
  <c r="AK120" i="13"/>
  <c r="AJ120" i="13"/>
  <c r="M133" i="14" l="1"/>
  <c r="G120" i="13"/>
  <c r="AE120" i="13"/>
  <c r="AF120" i="13"/>
  <c r="H120" i="13"/>
  <c r="T119" i="14" a="1"/>
  <c r="U119" i="14" a="1"/>
  <c r="U119" i="14" l="1"/>
  <c r="T119" i="14"/>
  <c r="J120" i="13"/>
  <c r="I120" i="13"/>
  <c r="P120" i="13"/>
  <c r="AB120" i="13"/>
  <c r="G173" i="13"/>
  <c r="H173" i="13"/>
  <c r="AK173" i="13"/>
  <c r="S173" i="13"/>
  <c r="AD173" i="13"/>
  <c r="R173" i="13"/>
  <c r="AC173" i="13"/>
  <c r="P173" i="13"/>
  <c r="AB173" i="13"/>
  <c r="A338" i="12"/>
  <c r="A339" i="13"/>
  <c r="R212" i="13"/>
  <c r="AC212" i="13"/>
  <c r="S212" i="13"/>
  <c r="AD212" i="13"/>
  <c r="P212" i="13"/>
  <c r="AB212" i="13"/>
  <c r="R209" i="12"/>
  <c r="AC209" i="12"/>
  <c r="S209" i="12"/>
  <c r="AD209" i="12"/>
  <c r="P209" i="12"/>
  <c r="AB209" i="12"/>
  <c r="G211" i="13"/>
  <c r="H211" i="13"/>
  <c r="AE211" i="13"/>
  <c r="AF211" i="13"/>
  <c r="AG211" i="13"/>
  <c r="AH211" i="13"/>
  <c r="AI211" i="13"/>
  <c r="AJ211" i="13"/>
  <c r="AK211" i="13"/>
  <c r="S211" i="13"/>
  <c r="AD211" i="13"/>
  <c r="P211" i="13"/>
  <c r="AB211" i="13"/>
  <c r="R211" i="13"/>
  <c r="AC211" i="13"/>
  <c r="AB313" i="13"/>
  <c r="AC313" i="13"/>
  <c r="AD313" i="13"/>
  <c r="AB314" i="13"/>
  <c r="AC314" i="13"/>
  <c r="AD314" i="13"/>
  <c r="P313" i="13"/>
  <c r="R313" i="13"/>
  <c r="S313" i="13"/>
  <c r="P314" i="13"/>
  <c r="R314" i="13"/>
  <c r="S314" i="13"/>
  <c r="G308" i="12"/>
  <c r="G309" i="12"/>
  <c r="R309" i="12"/>
  <c r="AC309" i="12"/>
  <c r="S309" i="12"/>
  <c r="AD309" i="12"/>
  <c r="P309" i="12"/>
  <c r="AB309" i="12"/>
  <c r="P308" i="12"/>
  <c r="AB308" i="12"/>
  <c r="R308" i="12"/>
  <c r="AC308" i="12"/>
  <c r="S308" i="12"/>
  <c r="AD308" i="12"/>
  <c r="R143" i="12"/>
  <c r="T210" i="14" a="1"/>
  <c r="U210" i="14" a="1"/>
  <c r="V119" i="14" a="1"/>
  <c r="U171" i="14" a="1"/>
  <c r="W119" i="14" a="1"/>
  <c r="T171" i="14" a="1"/>
  <c r="T210" i="14" l="1"/>
  <c r="V119" i="14"/>
  <c r="AG119" i="14" s="1"/>
  <c r="U171" i="14"/>
  <c r="T171" i="14"/>
  <c r="W119" i="14"/>
  <c r="AH119" i="14" s="1"/>
  <c r="U210" i="14"/>
  <c r="AE119" i="14"/>
  <c r="G119" i="14"/>
  <c r="AF119" i="14"/>
  <c r="H119" i="14"/>
  <c r="J173" i="13"/>
  <c r="I173" i="13"/>
  <c r="I211" i="13"/>
  <c r="K120" i="13"/>
  <c r="J211" i="13"/>
  <c r="L120" i="13"/>
  <c r="AJ209" i="12"/>
  <c r="AI209" i="12"/>
  <c r="AH209" i="12"/>
  <c r="AG209" i="12"/>
  <c r="AK209" i="12"/>
  <c r="S10" i="13"/>
  <c r="W210" i="14" a="1"/>
  <c r="X119" i="14" a="1"/>
  <c r="V210" i="14" a="1"/>
  <c r="V171" i="14" a="1"/>
  <c r="W171" i="14" a="1"/>
  <c r="Y119" i="14" a="1"/>
  <c r="J119" i="14" l="1"/>
  <c r="X119" i="14"/>
  <c r="AI119" i="14" s="1"/>
  <c r="V171" i="14"/>
  <c r="AG171" i="14" s="1"/>
  <c r="W171" i="14"/>
  <c r="AH171" i="14" s="1"/>
  <c r="Y119" i="14"/>
  <c r="AJ119" i="14" s="1"/>
  <c r="V210" i="14"/>
  <c r="AG210" i="14" s="1"/>
  <c r="W210" i="14"/>
  <c r="AH210" i="14" s="1"/>
  <c r="I119" i="14"/>
  <c r="AF210" i="14"/>
  <c r="H210" i="14"/>
  <c r="G171" i="14"/>
  <c r="AE171" i="14"/>
  <c r="G210" i="14"/>
  <c r="AE210" i="14"/>
  <c r="H171" i="14"/>
  <c r="AF171" i="14"/>
  <c r="L211" i="13"/>
  <c r="M120" i="13"/>
  <c r="K211" i="13"/>
  <c r="K173" i="13"/>
  <c r="L173" i="13"/>
  <c r="H209" i="12"/>
  <c r="J209" i="12" s="1"/>
  <c r="L209" i="12" s="1"/>
  <c r="AF209" i="12"/>
  <c r="G209" i="12"/>
  <c r="I209" i="12" s="1"/>
  <c r="K209" i="12" s="1"/>
  <c r="M209" i="12" s="1"/>
  <c r="AE209" i="12"/>
  <c r="P10" i="13"/>
  <c r="AB12" i="13"/>
  <c r="P226" i="13"/>
  <c r="R226" i="13"/>
  <c r="S226" i="13"/>
  <c r="AB226" i="13"/>
  <c r="AC226" i="13"/>
  <c r="AD226" i="13"/>
  <c r="G211" i="12"/>
  <c r="I211" i="12" s="1"/>
  <c r="K211" i="12" s="1"/>
  <c r="M211" i="12" s="1"/>
  <c r="H211" i="12"/>
  <c r="J211" i="12" s="1"/>
  <c r="L211" i="12" s="1"/>
  <c r="AK211" i="12"/>
  <c r="AJ211" i="12"/>
  <c r="AI211" i="12"/>
  <c r="AH211" i="12"/>
  <c r="AG211" i="12"/>
  <c r="AF211" i="12"/>
  <c r="AE211" i="12"/>
  <c r="R211" i="12"/>
  <c r="AC211" i="12"/>
  <c r="S211" i="12"/>
  <c r="AD211" i="12"/>
  <c r="P211" i="12"/>
  <c r="AB211" i="12"/>
  <c r="AB201" i="13"/>
  <c r="AC201" i="13"/>
  <c r="AD201" i="13"/>
  <c r="P201" i="13"/>
  <c r="R201" i="13"/>
  <c r="S201" i="13"/>
  <c r="AE199" i="12"/>
  <c r="AF199" i="12"/>
  <c r="AG199" i="12"/>
  <c r="AH199" i="12"/>
  <c r="AI199" i="12"/>
  <c r="AJ199" i="12"/>
  <c r="AB199" i="12"/>
  <c r="G199" i="12"/>
  <c r="I199" i="12" s="1"/>
  <c r="K199" i="12" s="1"/>
  <c r="M199" i="12" s="1"/>
  <c r="H199" i="12"/>
  <c r="J199" i="12" s="1"/>
  <c r="L199" i="12" s="1"/>
  <c r="P199" i="12"/>
  <c r="S199" i="12"/>
  <c r="AD199" i="12"/>
  <c r="R199" i="12"/>
  <c r="AC199" i="12"/>
  <c r="AB180" i="13"/>
  <c r="P180" i="13"/>
  <c r="AB175" i="12"/>
  <c r="AC175" i="12"/>
  <c r="AD175" i="12"/>
  <c r="AE175" i="12"/>
  <c r="AF175" i="12"/>
  <c r="AG175" i="12"/>
  <c r="AH175" i="12"/>
  <c r="AI175" i="12"/>
  <c r="AJ175" i="12"/>
  <c r="AK175" i="12"/>
  <c r="P175" i="12"/>
  <c r="R175" i="12"/>
  <c r="S175" i="12"/>
  <c r="G175" i="12"/>
  <c r="I175" i="12" s="1"/>
  <c r="K175" i="12" s="1"/>
  <c r="M175" i="12" s="1"/>
  <c r="H175" i="12"/>
  <c r="J175" i="12" s="1"/>
  <c r="L175" i="12" s="1"/>
  <c r="S180" i="13"/>
  <c r="AD180" i="13"/>
  <c r="R180" i="13"/>
  <c r="AC180" i="13"/>
  <c r="AB106" i="13"/>
  <c r="AC106" i="13"/>
  <c r="AD106" i="13"/>
  <c r="P106" i="13"/>
  <c r="R106" i="13"/>
  <c r="S106" i="13"/>
  <c r="AE111" i="12"/>
  <c r="AF111" i="12"/>
  <c r="AG111" i="12"/>
  <c r="AH111" i="12"/>
  <c r="AI111" i="12"/>
  <c r="AJ111" i="12"/>
  <c r="AK111" i="12"/>
  <c r="G111" i="12"/>
  <c r="I111" i="12" s="1"/>
  <c r="K111" i="12" s="1"/>
  <c r="M111" i="12" s="1"/>
  <c r="H111" i="12"/>
  <c r="J111" i="12" s="1"/>
  <c r="L111" i="12" s="1"/>
  <c r="S111" i="12"/>
  <c r="AD111" i="12"/>
  <c r="P111" i="12"/>
  <c r="AB111" i="12"/>
  <c r="R111" i="12"/>
  <c r="AC111" i="12"/>
  <c r="Z119" i="14" a="1"/>
  <c r="X210" i="14" a="1"/>
  <c r="Y210" i="14" a="1"/>
  <c r="Y171" i="14" a="1"/>
  <c r="X171" i="14" a="1"/>
  <c r="J210" i="14" l="1"/>
  <c r="I210" i="14"/>
  <c r="I171" i="14"/>
  <c r="K119" i="14"/>
  <c r="J171" i="14"/>
  <c r="L119" i="14"/>
  <c r="Y171" i="14"/>
  <c r="AJ171" i="14" s="1"/>
  <c r="X210" i="14"/>
  <c r="AI210" i="14" s="1"/>
  <c r="X171" i="14"/>
  <c r="AI171" i="14" s="1"/>
  <c r="Z119" i="14"/>
  <c r="AK119" i="14" s="1"/>
  <c r="Y210" i="14"/>
  <c r="AJ210" i="14" s="1"/>
  <c r="M173" i="13"/>
  <c r="M211" i="13"/>
  <c r="AD83" i="13"/>
  <c r="AB83" i="13"/>
  <c r="S83" i="13"/>
  <c r="P83" i="13"/>
  <c r="R83" i="13"/>
  <c r="AC83" i="13"/>
  <c r="AB88" i="12"/>
  <c r="AC88" i="12"/>
  <c r="AE88" i="12"/>
  <c r="AF88" i="12"/>
  <c r="AG88" i="12"/>
  <c r="AH88" i="12"/>
  <c r="AI88" i="12"/>
  <c r="AJ88" i="12"/>
  <c r="AK88" i="12"/>
  <c r="G88" i="12"/>
  <c r="I88" i="12" s="1"/>
  <c r="K88" i="12" s="1"/>
  <c r="M88" i="12" s="1"/>
  <c r="H88" i="12"/>
  <c r="J88" i="12" s="1"/>
  <c r="L88" i="12" s="1"/>
  <c r="AD88" i="12"/>
  <c r="R88" i="12"/>
  <c r="S88" i="12"/>
  <c r="P88" i="12"/>
  <c r="Z210" i="14" a="1"/>
  <c r="Z171" i="14" a="1"/>
  <c r="M119" i="14" l="1"/>
  <c r="L210" i="14"/>
  <c r="Z210" i="14"/>
  <c r="AK210" i="14" s="1"/>
  <c r="Z171" i="14"/>
  <c r="AK171" i="14" s="1"/>
  <c r="L171" i="14"/>
  <c r="K171" i="14"/>
  <c r="K210" i="14"/>
  <c r="AD75" i="12"/>
  <c r="AE75" i="12"/>
  <c r="AF75" i="12"/>
  <c r="AG75" i="12"/>
  <c r="AH75" i="12"/>
  <c r="AI75" i="12"/>
  <c r="AJ75" i="12"/>
  <c r="AK75" i="12"/>
  <c r="AB75" i="12"/>
  <c r="S75" i="12"/>
  <c r="G75" i="12"/>
  <c r="I75" i="12" s="1"/>
  <c r="K75" i="12" s="1"/>
  <c r="M75" i="12" s="1"/>
  <c r="H75" i="12"/>
  <c r="J75" i="12" s="1"/>
  <c r="L75" i="12" s="1"/>
  <c r="R75" i="12"/>
  <c r="AC75" i="12"/>
  <c r="AB71" i="13"/>
  <c r="P71" i="13"/>
  <c r="R71" i="13"/>
  <c r="S71" i="13"/>
  <c r="AC71" i="13"/>
  <c r="AD71" i="13"/>
  <c r="P60" i="13"/>
  <c r="R60" i="13"/>
  <c r="S60" i="13"/>
  <c r="AB60" i="13"/>
  <c r="AC60" i="13"/>
  <c r="AD60" i="13"/>
  <c r="R64" i="12"/>
  <c r="AC64" i="12"/>
  <c r="S64" i="12"/>
  <c r="AD64" i="12"/>
  <c r="P64" i="12"/>
  <c r="AB64" i="12"/>
  <c r="M210" i="14" l="1"/>
  <c r="M171" i="14"/>
  <c r="AJ64" i="12"/>
  <c r="AI64" i="12"/>
  <c r="AH64" i="12"/>
  <c r="AG64" i="12"/>
  <c r="AK64" i="12"/>
  <c r="AE64" i="12" l="1"/>
  <c r="G64" i="12"/>
  <c r="I64" i="12" s="1"/>
  <c r="K64" i="12" s="1"/>
  <c r="M64" i="12" s="1"/>
  <c r="AF64" i="12"/>
  <c r="H64" i="12"/>
  <c r="J64" i="12" s="1"/>
  <c r="L64" i="12" s="1"/>
  <c r="AD312" i="13" l="1"/>
  <c r="AC312" i="13"/>
  <c r="AB312" i="13"/>
  <c r="S312" i="13"/>
  <c r="R312" i="13"/>
  <c r="P312" i="13"/>
  <c r="AD311" i="13"/>
  <c r="AC311" i="13"/>
  <c r="AB311" i="13"/>
  <c r="S311" i="13"/>
  <c r="R311" i="13"/>
  <c r="P311" i="13"/>
  <c r="AD310" i="13"/>
  <c r="AC310" i="13"/>
  <c r="AB310" i="13"/>
  <c r="S310" i="13"/>
  <c r="R310" i="13"/>
  <c r="P310" i="13"/>
  <c r="AD309" i="13"/>
  <c r="AC309" i="13"/>
  <c r="AB309" i="13"/>
  <c r="S309" i="13"/>
  <c r="R309" i="13"/>
  <c r="P309" i="13"/>
  <c r="AD308" i="13"/>
  <c r="AC308" i="13"/>
  <c r="AB308" i="13"/>
  <c r="S308" i="13"/>
  <c r="R308" i="13"/>
  <c r="P308" i="13"/>
  <c r="AD307" i="13"/>
  <c r="AC307" i="13"/>
  <c r="AB307" i="13"/>
  <c r="S307" i="13"/>
  <c r="R307" i="13"/>
  <c r="P307" i="13"/>
  <c r="AD306" i="13"/>
  <c r="AC306" i="13"/>
  <c r="AB306" i="13"/>
  <c r="S306" i="13"/>
  <c r="R306" i="13"/>
  <c r="P306" i="13"/>
  <c r="AE305" i="13"/>
  <c r="AD305" i="13"/>
  <c r="AC305" i="13"/>
  <c r="AB305" i="13"/>
  <c r="S305" i="13"/>
  <c r="R305" i="13"/>
  <c r="P305" i="13"/>
  <c r="U303" i="13"/>
  <c r="V303" i="13" s="1"/>
  <c r="W303" i="13" s="1"/>
  <c r="X303" i="13" s="1"/>
  <c r="Y303" i="13" s="1"/>
  <c r="Z303" i="13" s="1"/>
  <c r="AC297" i="13"/>
  <c r="AB297" i="13"/>
  <c r="AC291" i="13"/>
  <c r="AB291" i="13"/>
  <c r="AC289" i="13"/>
  <c r="AB289" i="13"/>
  <c r="AC288" i="13"/>
  <c r="AB288" i="13"/>
  <c r="A282" i="13"/>
  <c r="AE280" i="13"/>
  <c r="AB280" i="13"/>
  <c r="AC269" i="13"/>
  <c r="AB269" i="13"/>
  <c r="AC265" i="13"/>
  <c r="AB265" i="13"/>
  <c r="AE261" i="13"/>
  <c r="AC261" i="13"/>
  <c r="AB261" i="13"/>
  <c r="A261" i="13"/>
  <c r="AB250" i="13"/>
  <c r="AB249" i="13"/>
  <c r="AB248" i="13"/>
  <c r="AB247" i="13"/>
  <c r="AB246" i="13"/>
  <c r="T246" i="13"/>
  <c r="AE246" i="13" s="1"/>
  <c r="AB244" i="13"/>
  <c r="AB243" i="13"/>
  <c r="AB242" i="13"/>
  <c r="AB241" i="13"/>
  <c r="AB240" i="13"/>
  <c r="T240" i="13"/>
  <c r="AE240" i="13" s="1"/>
  <c r="AD236" i="13"/>
  <c r="AC236" i="13"/>
  <c r="AB236" i="13"/>
  <c r="S236" i="13"/>
  <c r="R236" i="13"/>
  <c r="P236" i="13"/>
  <c r="AD235" i="13"/>
  <c r="AC235" i="13"/>
  <c r="AB235" i="13"/>
  <c r="S235" i="13"/>
  <c r="R235" i="13"/>
  <c r="P235" i="13"/>
  <c r="AD234" i="13"/>
  <c r="AC234" i="13"/>
  <c r="AB234" i="13"/>
  <c r="S234" i="13"/>
  <c r="R234" i="13"/>
  <c r="P234" i="13"/>
  <c r="AD233" i="13"/>
  <c r="AC233" i="13"/>
  <c r="AB233" i="13"/>
  <c r="S233" i="13"/>
  <c r="R233" i="13"/>
  <c r="P233" i="13"/>
  <c r="AD232" i="13"/>
  <c r="AC232" i="13"/>
  <c r="AB232" i="13"/>
  <c r="S232" i="13"/>
  <c r="R232" i="13"/>
  <c r="P232" i="13"/>
  <c r="AD231" i="13"/>
  <c r="AC231" i="13"/>
  <c r="AB231" i="13"/>
  <c r="S231" i="13"/>
  <c r="R231" i="13"/>
  <c r="P231" i="13"/>
  <c r="AD230" i="13"/>
  <c r="AC230" i="13"/>
  <c r="AB230" i="13"/>
  <c r="S230" i="13"/>
  <c r="R230" i="13"/>
  <c r="P230" i="13"/>
  <c r="AD229" i="13"/>
  <c r="AC229" i="13"/>
  <c r="AB229" i="13"/>
  <c r="S229" i="13"/>
  <c r="R229" i="13"/>
  <c r="P229" i="13"/>
  <c r="AD227" i="13"/>
  <c r="AC227" i="13"/>
  <c r="AB227" i="13"/>
  <c r="S227" i="13"/>
  <c r="R227" i="13"/>
  <c r="P227" i="13"/>
  <c r="AD224" i="13"/>
  <c r="AC224" i="13"/>
  <c r="AB224" i="13"/>
  <c r="S224" i="13"/>
  <c r="R224" i="13"/>
  <c r="P224" i="13"/>
  <c r="AD223" i="13"/>
  <c r="AC223" i="13"/>
  <c r="AB223" i="13"/>
  <c r="S223" i="13"/>
  <c r="R223" i="13"/>
  <c r="P223" i="13"/>
  <c r="AD144" i="13"/>
  <c r="AC144" i="13"/>
  <c r="AB144" i="13"/>
  <c r="S144" i="13"/>
  <c r="R144" i="13"/>
  <c r="P144" i="13"/>
  <c r="AD222" i="13"/>
  <c r="AC222" i="13"/>
  <c r="AB222" i="13"/>
  <c r="S222" i="13"/>
  <c r="R222" i="13"/>
  <c r="P222" i="13"/>
  <c r="AD219" i="13"/>
  <c r="AC219" i="13"/>
  <c r="AB219" i="13"/>
  <c r="S219" i="13"/>
  <c r="R219" i="13"/>
  <c r="P219" i="13"/>
  <c r="AD218" i="13"/>
  <c r="AC218" i="13"/>
  <c r="AB218" i="13"/>
  <c r="S218" i="13"/>
  <c r="R218" i="13"/>
  <c r="P218" i="13"/>
  <c r="AD217" i="13"/>
  <c r="AC217" i="13"/>
  <c r="AB217" i="13"/>
  <c r="S217" i="13"/>
  <c r="R217" i="13"/>
  <c r="P217" i="13"/>
  <c r="AD216" i="13"/>
  <c r="AC216" i="13"/>
  <c r="AB216" i="13"/>
  <c r="S216" i="13"/>
  <c r="R216" i="13"/>
  <c r="P216" i="13"/>
  <c r="AD215" i="13"/>
  <c r="AC215" i="13"/>
  <c r="AB215" i="13"/>
  <c r="S215" i="13"/>
  <c r="R215" i="13"/>
  <c r="P215" i="13"/>
  <c r="AD213" i="13"/>
  <c r="AC213" i="13"/>
  <c r="AB213" i="13"/>
  <c r="S213" i="13"/>
  <c r="R213" i="13"/>
  <c r="P213" i="13"/>
  <c r="AD209" i="13"/>
  <c r="AC209" i="13"/>
  <c r="AB209" i="13"/>
  <c r="S209" i="13"/>
  <c r="R209" i="13"/>
  <c r="P209" i="13"/>
  <c r="AD157" i="13"/>
  <c r="AC157" i="13"/>
  <c r="AB157" i="13"/>
  <c r="S157" i="13"/>
  <c r="R157" i="13"/>
  <c r="P157" i="13"/>
  <c r="AD10" i="13"/>
  <c r="AC10" i="13"/>
  <c r="AB10" i="13"/>
  <c r="R10" i="13"/>
  <c r="AD208" i="13"/>
  <c r="AC208" i="13"/>
  <c r="AB208" i="13"/>
  <c r="S208" i="13"/>
  <c r="R208" i="13"/>
  <c r="P208" i="13"/>
  <c r="AD207" i="13"/>
  <c r="AC207" i="13"/>
  <c r="AB207" i="13"/>
  <c r="S207" i="13"/>
  <c r="R207" i="13"/>
  <c r="P207" i="13"/>
  <c r="AD206" i="13"/>
  <c r="AC206" i="13"/>
  <c r="AB206" i="13"/>
  <c r="S206" i="13"/>
  <c r="R206" i="13"/>
  <c r="P206" i="13"/>
  <c r="AD205" i="13"/>
  <c r="AC205" i="13"/>
  <c r="AB205" i="13"/>
  <c r="S205" i="13"/>
  <c r="R205" i="13"/>
  <c r="P205" i="13"/>
  <c r="AD204" i="13"/>
  <c r="AC204" i="13"/>
  <c r="AB204" i="13"/>
  <c r="S204" i="13"/>
  <c r="R204" i="13"/>
  <c r="P204" i="13"/>
  <c r="AD203" i="13"/>
  <c r="AC203" i="13"/>
  <c r="AB203" i="13"/>
  <c r="S203" i="13"/>
  <c r="R203" i="13"/>
  <c r="P203" i="13"/>
  <c r="AD202" i="13"/>
  <c r="AC202" i="13"/>
  <c r="AB202" i="13"/>
  <c r="S202" i="13"/>
  <c r="R202" i="13"/>
  <c r="P202" i="13"/>
  <c r="AD200" i="13"/>
  <c r="AC200" i="13"/>
  <c r="AB200" i="13"/>
  <c r="S200" i="13"/>
  <c r="R200" i="13"/>
  <c r="P200" i="13"/>
  <c r="AD199" i="13"/>
  <c r="AC199" i="13"/>
  <c r="AB199" i="13"/>
  <c r="S199" i="13"/>
  <c r="R199" i="13"/>
  <c r="P199" i="13"/>
  <c r="AD198" i="13"/>
  <c r="AC198" i="13"/>
  <c r="AB198" i="13"/>
  <c r="S198" i="13"/>
  <c r="R198" i="13"/>
  <c r="P198" i="13"/>
  <c r="AD196" i="13"/>
  <c r="AC196" i="13"/>
  <c r="AB196" i="13"/>
  <c r="S196" i="13"/>
  <c r="R196" i="13"/>
  <c r="P196" i="13"/>
  <c r="AD197" i="13"/>
  <c r="AC197" i="13"/>
  <c r="AB197" i="13"/>
  <c r="S197" i="13"/>
  <c r="R197" i="13"/>
  <c r="P197" i="13"/>
  <c r="AD195" i="13"/>
  <c r="AC195" i="13"/>
  <c r="AB195" i="13"/>
  <c r="S195" i="13"/>
  <c r="R195" i="13"/>
  <c r="P195" i="13"/>
  <c r="AD194" i="13"/>
  <c r="AC194" i="13"/>
  <c r="AB194" i="13"/>
  <c r="S194" i="13"/>
  <c r="R194" i="13"/>
  <c r="P194" i="13"/>
  <c r="AD193" i="13"/>
  <c r="AC193" i="13"/>
  <c r="AB193" i="13"/>
  <c r="S193" i="13"/>
  <c r="R193" i="13"/>
  <c r="P193" i="13"/>
  <c r="AD192" i="13"/>
  <c r="AC192" i="13"/>
  <c r="AB192" i="13"/>
  <c r="S192" i="13"/>
  <c r="R192" i="13"/>
  <c r="P192" i="13"/>
  <c r="AD191" i="13"/>
  <c r="AC191" i="13"/>
  <c r="AB191" i="13"/>
  <c r="S191" i="13"/>
  <c r="R191" i="13"/>
  <c r="P191" i="13"/>
  <c r="AD190" i="13"/>
  <c r="AC190" i="13"/>
  <c r="AB190" i="13"/>
  <c r="S190" i="13"/>
  <c r="R190" i="13"/>
  <c r="P190" i="13"/>
  <c r="AD189" i="13"/>
  <c r="AC189" i="13"/>
  <c r="AB189" i="13"/>
  <c r="S189" i="13"/>
  <c r="R189" i="13"/>
  <c r="P189" i="13"/>
  <c r="AD188" i="13"/>
  <c r="AC188" i="13"/>
  <c r="AB188" i="13"/>
  <c r="S188" i="13"/>
  <c r="R188" i="13"/>
  <c r="P188" i="13"/>
  <c r="AD187" i="13"/>
  <c r="AC187" i="13"/>
  <c r="AB187" i="13"/>
  <c r="S187" i="13"/>
  <c r="R187" i="13"/>
  <c r="P187" i="13"/>
  <c r="AD186" i="13"/>
  <c r="AC186" i="13"/>
  <c r="AB186" i="13"/>
  <c r="S186" i="13"/>
  <c r="R186" i="13"/>
  <c r="P186" i="13"/>
  <c r="AD185" i="13"/>
  <c r="AC185" i="13"/>
  <c r="AB185" i="13"/>
  <c r="S185" i="13"/>
  <c r="R185" i="13"/>
  <c r="P185" i="13"/>
  <c r="AD228" i="13"/>
  <c r="AC228" i="13"/>
  <c r="AB228" i="13"/>
  <c r="S228" i="13"/>
  <c r="R228" i="13"/>
  <c r="P228" i="13"/>
  <c r="AD184" i="13"/>
  <c r="AC184" i="13"/>
  <c r="AB184" i="13"/>
  <c r="S184" i="13"/>
  <c r="R184" i="13"/>
  <c r="P184" i="13"/>
  <c r="AD183" i="13"/>
  <c r="AC183" i="13"/>
  <c r="AB183" i="13"/>
  <c r="S183" i="13"/>
  <c r="R183" i="13"/>
  <c r="P183" i="13"/>
  <c r="AD182" i="13"/>
  <c r="AC182" i="13"/>
  <c r="AB182" i="13"/>
  <c r="S182" i="13"/>
  <c r="R182" i="13"/>
  <c r="P182" i="13"/>
  <c r="AD181" i="13"/>
  <c r="AC181" i="13"/>
  <c r="AB181" i="13"/>
  <c r="S181" i="13"/>
  <c r="R181" i="13"/>
  <c r="P181" i="13"/>
  <c r="AD179" i="13"/>
  <c r="AC179" i="13"/>
  <c r="AB179" i="13"/>
  <c r="S179" i="13"/>
  <c r="R179" i="13"/>
  <c r="P179" i="13"/>
  <c r="AD178" i="13"/>
  <c r="AC178" i="13"/>
  <c r="AB178" i="13"/>
  <c r="S178" i="13"/>
  <c r="R178" i="13"/>
  <c r="P178" i="13"/>
  <c r="AD155" i="13"/>
  <c r="AC155" i="13"/>
  <c r="AB155" i="13"/>
  <c r="S155" i="13"/>
  <c r="R155" i="13"/>
  <c r="P155" i="13"/>
  <c r="AD225" i="13"/>
  <c r="AC225" i="13"/>
  <c r="AB225" i="13"/>
  <c r="S225" i="13"/>
  <c r="R225" i="13"/>
  <c r="P225" i="13"/>
  <c r="AD177" i="13"/>
  <c r="AC177" i="13"/>
  <c r="AB177" i="13"/>
  <c r="S177" i="13"/>
  <c r="R177" i="13"/>
  <c r="P177" i="13"/>
  <c r="AD176" i="13"/>
  <c r="AC176" i="13"/>
  <c r="AB176" i="13"/>
  <c r="S176" i="13"/>
  <c r="R176" i="13"/>
  <c r="P176" i="13"/>
  <c r="AD175" i="13"/>
  <c r="AC175" i="13"/>
  <c r="AB175" i="13"/>
  <c r="S175" i="13"/>
  <c r="R175" i="13"/>
  <c r="P175" i="13"/>
  <c r="AD172" i="13"/>
  <c r="AC172" i="13"/>
  <c r="AB172" i="13"/>
  <c r="S172" i="13"/>
  <c r="R172" i="13"/>
  <c r="P172" i="13"/>
  <c r="AD171" i="13"/>
  <c r="AC171" i="13"/>
  <c r="AB171" i="13"/>
  <c r="S171" i="13"/>
  <c r="R171" i="13"/>
  <c r="P171" i="13"/>
  <c r="AD170" i="13"/>
  <c r="AC170" i="13"/>
  <c r="AB170" i="13"/>
  <c r="S170" i="13"/>
  <c r="R170" i="13"/>
  <c r="P170" i="13"/>
  <c r="AD167" i="13"/>
  <c r="AC167" i="13"/>
  <c r="AB167" i="13"/>
  <c r="S167" i="13"/>
  <c r="R167" i="13"/>
  <c r="P167" i="13"/>
  <c r="AD166" i="13"/>
  <c r="AC166" i="13"/>
  <c r="AB166" i="13"/>
  <c r="S166" i="13"/>
  <c r="R166" i="13"/>
  <c r="P166" i="13"/>
  <c r="AD165" i="13"/>
  <c r="AC165" i="13"/>
  <c r="AB165" i="13"/>
  <c r="S165" i="13"/>
  <c r="R165" i="13"/>
  <c r="P165" i="13"/>
  <c r="AD164" i="13"/>
  <c r="AC164" i="13"/>
  <c r="AB164" i="13"/>
  <c r="S164" i="13"/>
  <c r="R164" i="13"/>
  <c r="P164" i="13"/>
  <c r="AD163" i="13"/>
  <c r="AC163" i="13"/>
  <c r="AB163" i="13"/>
  <c r="S163" i="13"/>
  <c r="R163" i="13"/>
  <c r="P163" i="13"/>
  <c r="AD162" i="13"/>
  <c r="AC162" i="13"/>
  <c r="AB162" i="13"/>
  <c r="S162" i="13"/>
  <c r="R162" i="13"/>
  <c r="P162" i="13"/>
  <c r="AD161" i="13"/>
  <c r="AC161" i="13"/>
  <c r="AB161" i="13"/>
  <c r="S161" i="13"/>
  <c r="R161" i="13"/>
  <c r="P161" i="13"/>
  <c r="AD159" i="13"/>
  <c r="AC159" i="13"/>
  <c r="AB159" i="13"/>
  <c r="S159" i="13"/>
  <c r="R159" i="13"/>
  <c r="P159" i="13"/>
  <c r="AD158" i="13"/>
  <c r="AC158" i="13"/>
  <c r="AB158" i="13"/>
  <c r="S158" i="13"/>
  <c r="R158" i="13"/>
  <c r="P158" i="13"/>
  <c r="AD156" i="13"/>
  <c r="AC156" i="13"/>
  <c r="AB156" i="13"/>
  <c r="S156" i="13"/>
  <c r="R156" i="13"/>
  <c r="P156" i="13"/>
  <c r="AD153" i="13"/>
  <c r="AC153" i="13"/>
  <c r="AB153" i="13"/>
  <c r="S153" i="13"/>
  <c r="R153" i="13"/>
  <c r="P153" i="13"/>
  <c r="AD152" i="13"/>
  <c r="AC152" i="13"/>
  <c r="AB152" i="13"/>
  <c r="S152" i="13"/>
  <c r="R152" i="13"/>
  <c r="P152" i="13"/>
  <c r="AD151" i="13"/>
  <c r="AC151" i="13"/>
  <c r="AB151" i="13"/>
  <c r="S151" i="13"/>
  <c r="R151" i="13"/>
  <c r="P151" i="13"/>
  <c r="AD149" i="13"/>
  <c r="AC149" i="13"/>
  <c r="AB149" i="13"/>
  <c r="S149" i="13"/>
  <c r="R149" i="13"/>
  <c r="P149" i="13"/>
  <c r="AD148" i="13"/>
  <c r="AC148" i="13"/>
  <c r="AB148" i="13"/>
  <c r="S148" i="13"/>
  <c r="R148" i="13"/>
  <c r="P148" i="13"/>
  <c r="AD147" i="13"/>
  <c r="AC147" i="13"/>
  <c r="AB147" i="13"/>
  <c r="S147" i="13"/>
  <c r="R147" i="13"/>
  <c r="P147" i="13"/>
  <c r="AD154" i="13"/>
  <c r="AC154" i="13"/>
  <c r="AB154" i="13"/>
  <c r="S154" i="13"/>
  <c r="R154" i="13"/>
  <c r="P154" i="13"/>
  <c r="AD145" i="13"/>
  <c r="AC145" i="13"/>
  <c r="AB145" i="13"/>
  <c r="S145" i="13"/>
  <c r="R145" i="13"/>
  <c r="P145" i="13"/>
  <c r="AD142" i="13"/>
  <c r="AC142" i="13"/>
  <c r="AB142" i="13"/>
  <c r="S142" i="13"/>
  <c r="R142" i="13"/>
  <c r="P142" i="13"/>
  <c r="AD141" i="13"/>
  <c r="AC141" i="13"/>
  <c r="AB141" i="13"/>
  <c r="S141" i="13"/>
  <c r="R141" i="13"/>
  <c r="P141" i="13"/>
  <c r="AD140" i="13"/>
  <c r="AC140" i="13"/>
  <c r="AB140" i="13"/>
  <c r="S140" i="13"/>
  <c r="R140" i="13"/>
  <c r="P140" i="13"/>
  <c r="AD139" i="13"/>
  <c r="AC139" i="13"/>
  <c r="AB139" i="13"/>
  <c r="S139" i="13"/>
  <c r="R139" i="13"/>
  <c r="P139" i="13"/>
  <c r="AD138" i="13"/>
  <c r="AC138" i="13"/>
  <c r="AB138" i="13"/>
  <c r="S138" i="13"/>
  <c r="R138" i="13"/>
  <c r="P138" i="13"/>
  <c r="AD137" i="13"/>
  <c r="AC137" i="13"/>
  <c r="AB137" i="13"/>
  <c r="S137" i="13"/>
  <c r="R137" i="13"/>
  <c r="P137" i="13"/>
  <c r="AD134" i="13"/>
  <c r="AC134" i="13"/>
  <c r="AB134" i="13"/>
  <c r="S134" i="13"/>
  <c r="R134" i="13"/>
  <c r="P134" i="13"/>
  <c r="AD133" i="13"/>
  <c r="AC133" i="13"/>
  <c r="AB133" i="13"/>
  <c r="S133" i="13"/>
  <c r="R133" i="13"/>
  <c r="P133" i="13"/>
  <c r="AD132" i="13"/>
  <c r="AC132" i="13"/>
  <c r="AB132" i="13"/>
  <c r="S132" i="13"/>
  <c r="R132" i="13"/>
  <c r="P132" i="13"/>
  <c r="AD131" i="13"/>
  <c r="AC131" i="13"/>
  <c r="AB131" i="13"/>
  <c r="S131" i="13"/>
  <c r="R131" i="13"/>
  <c r="P131" i="13"/>
  <c r="AD130" i="13"/>
  <c r="AC130" i="13"/>
  <c r="AB130" i="13"/>
  <c r="S130" i="13"/>
  <c r="R130" i="13"/>
  <c r="P130" i="13"/>
  <c r="AD129" i="13"/>
  <c r="AC129" i="13"/>
  <c r="AB129" i="13"/>
  <c r="S129" i="13"/>
  <c r="R129" i="13"/>
  <c r="P129" i="13"/>
  <c r="AD128" i="13"/>
  <c r="AC128" i="13"/>
  <c r="AB128" i="13"/>
  <c r="S128" i="13"/>
  <c r="R128" i="13"/>
  <c r="P128" i="13"/>
  <c r="AD126" i="13"/>
  <c r="AC126" i="13"/>
  <c r="AB126" i="13"/>
  <c r="S126" i="13"/>
  <c r="R126" i="13"/>
  <c r="P126" i="13"/>
  <c r="AD125" i="13"/>
  <c r="AC125" i="13"/>
  <c r="AB125" i="13"/>
  <c r="S125" i="13"/>
  <c r="R125" i="13"/>
  <c r="P125" i="13"/>
  <c r="AD124" i="13"/>
  <c r="AC124" i="13"/>
  <c r="AB124" i="13"/>
  <c r="S124" i="13"/>
  <c r="R124" i="13"/>
  <c r="P124" i="13"/>
  <c r="AD121" i="13"/>
  <c r="AC121" i="13"/>
  <c r="AB121" i="13"/>
  <c r="S121" i="13"/>
  <c r="R121" i="13"/>
  <c r="P121" i="13"/>
  <c r="AD122" i="13"/>
  <c r="AC122" i="13"/>
  <c r="AB122" i="13"/>
  <c r="S122" i="13"/>
  <c r="R122" i="13"/>
  <c r="P122" i="13"/>
  <c r="AD119" i="13"/>
  <c r="AC119" i="13"/>
  <c r="AB119" i="13"/>
  <c r="S119" i="13"/>
  <c r="R119" i="13"/>
  <c r="P119" i="13"/>
  <c r="AD118" i="13"/>
  <c r="AC118" i="13"/>
  <c r="AB118" i="13"/>
  <c r="S118" i="13"/>
  <c r="R118" i="13"/>
  <c r="P118" i="13"/>
  <c r="AD117" i="13"/>
  <c r="AC117" i="13"/>
  <c r="AB117" i="13"/>
  <c r="S117" i="13"/>
  <c r="R117" i="13"/>
  <c r="P117" i="13"/>
  <c r="AD113" i="13"/>
  <c r="AC113" i="13"/>
  <c r="AB113" i="13"/>
  <c r="S113" i="13"/>
  <c r="R113" i="13"/>
  <c r="P113" i="13"/>
  <c r="AD112" i="13"/>
  <c r="AC112" i="13"/>
  <c r="AB112" i="13"/>
  <c r="S112" i="13"/>
  <c r="R112" i="13"/>
  <c r="P112" i="13"/>
  <c r="AD111" i="13"/>
  <c r="AC111" i="13"/>
  <c r="AB111" i="13"/>
  <c r="S111" i="13"/>
  <c r="R111" i="13"/>
  <c r="P111" i="13"/>
  <c r="AD110" i="13"/>
  <c r="AC110" i="13"/>
  <c r="AB110" i="13"/>
  <c r="S110" i="13"/>
  <c r="R110" i="13"/>
  <c r="P110" i="13"/>
  <c r="AD109" i="13"/>
  <c r="AC109" i="13"/>
  <c r="AB109" i="13"/>
  <c r="S109" i="13"/>
  <c r="R109" i="13"/>
  <c r="P109" i="13"/>
  <c r="AD108" i="13"/>
  <c r="AC108" i="13"/>
  <c r="AB108" i="13"/>
  <c r="S108" i="13"/>
  <c r="R108" i="13"/>
  <c r="P108" i="13"/>
  <c r="AD105" i="13"/>
  <c r="AC105" i="13"/>
  <c r="AB105" i="13"/>
  <c r="S105" i="13"/>
  <c r="R105" i="13"/>
  <c r="P105" i="13"/>
  <c r="AD104" i="13"/>
  <c r="AC104" i="13"/>
  <c r="AB104" i="13"/>
  <c r="S104" i="13"/>
  <c r="R104" i="13"/>
  <c r="P104" i="13"/>
  <c r="AL101" i="13"/>
  <c r="AD101" i="13"/>
  <c r="AC101" i="13"/>
  <c r="AB101" i="13"/>
  <c r="S101" i="13"/>
  <c r="R101" i="13"/>
  <c r="P101" i="13"/>
  <c r="AL100" i="13"/>
  <c r="AD100" i="13"/>
  <c r="AC100" i="13"/>
  <c r="AB100" i="13"/>
  <c r="S100" i="13"/>
  <c r="R100" i="13"/>
  <c r="P100" i="13"/>
  <c r="AD99" i="13"/>
  <c r="AC99" i="13"/>
  <c r="AB99" i="13"/>
  <c r="S99" i="13"/>
  <c r="R99" i="13"/>
  <c r="P99" i="13"/>
  <c r="AD98" i="13"/>
  <c r="AC98" i="13"/>
  <c r="AB98" i="13"/>
  <c r="S98" i="13"/>
  <c r="R98" i="13"/>
  <c r="P98" i="13"/>
  <c r="AD97" i="13"/>
  <c r="AC97" i="13"/>
  <c r="AB97" i="13"/>
  <c r="S97" i="13"/>
  <c r="R97" i="13"/>
  <c r="P97" i="13"/>
  <c r="AD221" i="13"/>
  <c r="AC221" i="13"/>
  <c r="AB221" i="13"/>
  <c r="S221" i="13"/>
  <c r="R221" i="13"/>
  <c r="P221" i="13"/>
  <c r="AD96" i="13"/>
  <c r="AC96" i="13"/>
  <c r="AB96" i="13"/>
  <c r="S96" i="13"/>
  <c r="R96" i="13"/>
  <c r="P96" i="13"/>
  <c r="AD95" i="13"/>
  <c r="AC95" i="13"/>
  <c r="AB95" i="13"/>
  <c r="S95" i="13"/>
  <c r="R95" i="13"/>
  <c r="P95" i="13"/>
  <c r="AD94" i="13"/>
  <c r="AC94" i="13"/>
  <c r="AB94" i="13"/>
  <c r="S94" i="13"/>
  <c r="R94" i="13"/>
  <c r="P94" i="13"/>
  <c r="AD93" i="13"/>
  <c r="AC93" i="13"/>
  <c r="AB93" i="13"/>
  <c r="S93" i="13"/>
  <c r="R93" i="13"/>
  <c r="P93" i="13"/>
  <c r="AD92" i="13"/>
  <c r="AC92" i="13"/>
  <c r="AB92" i="13"/>
  <c r="S92" i="13"/>
  <c r="R92" i="13"/>
  <c r="P92" i="13"/>
  <c r="AD91" i="13"/>
  <c r="AC91" i="13"/>
  <c r="AB91" i="13"/>
  <c r="S91" i="13"/>
  <c r="R91" i="13"/>
  <c r="P91" i="13"/>
  <c r="AD90" i="13"/>
  <c r="AC90" i="13"/>
  <c r="AB90" i="13"/>
  <c r="S90" i="13"/>
  <c r="R90" i="13"/>
  <c r="P90" i="13"/>
  <c r="AD89" i="13"/>
  <c r="AC89" i="13"/>
  <c r="AB89" i="13"/>
  <c r="S89" i="13"/>
  <c r="R89" i="13"/>
  <c r="P89" i="13"/>
  <c r="AD87" i="13"/>
  <c r="AC87" i="13"/>
  <c r="AB87" i="13"/>
  <c r="S87" i="13"/>
  <c r="R87" i="13"/>
  <c r="P87" i="13"/>
  <c r="AD86" i="13"/>
  <c r="AC86" i="13"/>
  <c r="AB86" i="13"/>
  <c r="S86" i="13"/>
  <c r="R86" i="13"/>
  <c r="P86" i="13"/>
  <c r="AD85" i="13"/>
  <c r="AC85" i="13"/>
  <c r="AB85" i="13"/>
  <c r="S85" i="13"/>
  <c r="R85" i="13"/>
  <c r="P85" i="13"/>
  <c r="AD84" i="13"/>
  <c r="AC84" i="13"/>
  <c r="AB84" i="13"/>
  <c r="S84" i="13"/>
  <c r="R84" i="13"/>
  <c r="P84" i="13"/>
  <c r="AD82" i="13"/>
  <c r="AC82" i="13"/>
  <c r="AB82" i="13"/>
  <c r="S82" i="13"/>
  <c r="R82" i="13"/>
  <c r="P82" i="13"/>
  <c r="AD81" i="13"/>
  <c r="AC81" i="13"/>
  <c r="AB81" i="13"/>
  <c r="S81" i="13"/>
  <c r="R81" i="13"/>
  <c r="P81" i="13"/>
  <c r="AD80" i="13"/>
  <c r="AC80" i="13"/>
  <c r="AB80" i="13"/>
  <c r="S80" i="13"/>
  <c r="R80" i="13"/>
  <c r="P80" i="13"/>
  <c r="AD79" i="13"/>
  <c r="AC79" i="13"/>
  <c r="AB79" i="13"/>
  <c r="S79" i="13"/>
  <c r="R79" i="13"/>
  <c r="P79" i="13"/>
  <c r="AD78" i="13"/>
  <c r="AC78" i="13"/>
  <c r="AB78" i="13"/>
  <c r="S78" i="13"/>
  <c r="R78" i="13"/>
  <c r="P78" i="13"/>
  <c r="AD77" i="13"/>
  <c r="AC77" i="13"/>
  <c r="AB77" i="13"/>
  <c r="S77" i="13"/>
  <c r="R77" i="13"/>
  <c r="P77" i="13"/>
  <c r="AD76" i="13"/>
  <c r="AC76" i="13"/>
  <c r="AB76" i="13"/>
  <c r="S76" i="13"/>
  <c r="R76" i="13"/>
  <c r="P76" i="13"/>
  <c r="AD75" i="13"/>
  <c r="AC75" i="13"/>
  <c r="AB75" i="13"/>
  <c r="S75" i="13"/>
  <c r="R75" i="13"/>
  <c r="P75" i="13"/>
  <c r="AD74" i="13"/>
  <c r="AC74" i="13"/>
  <c r="AB74" i="13"/>
  <c r="R74" i="13"/>
  <c r="P74" i="13"/>
  <c r="AD73" i="13"/>
  <c r="AC73" i="13"/>
  <c r="AB73" i="13"/>
  <c r="S73" i="13"/>
  <c r="R73" i="13"/>
  <c r="P73" i="13"/>
  <c r="AD72" i="13"/>
  <c r="AC72" i="13"/>
  <c r="AB72" i="13"/>
  <c r="S72" i="13"/>
  <c r="R72" i="13"/>
  <c r="P72" i="13"/>
  <c r="AD70" i="13"/>
  <c r="AC70" i="13"/>
  <c r="AB70" i="13"/>
  <c r="S70" i="13"/>
  <c r="R70" i="13"/>
  <c r="AD69" i="13"/>
  <c r="AC69" i="13"/>
  <c r="AB69" i="13"/>
  <c r="S69" i="13"/>
  <c r="R69" i="13"/>
  <c r="P69" i="13"/>
  <c r="AD68" i="13"/>
  <c r="AC68" i="13"/>
  <c r="AB68" i="13"/>
  <c r="S68" i="13"/>
  <c r="R68" i="13"/>
  <c r="P68" i="13"/>
  <c r="AD67" i="13"/>
  <c r="AC67" i="13"/>
  <c r="AB67" i="13"/>
  <c r="S67" i="13"/>
  <c r="R67" i="13"/>
  <c r="P67" i="13"/>
  <c r="AD66" i="13"/>
  <c r="AC66" i="13"/>
  <c r="AB66" i="13"/>
  <c r="S66" i="13"/>
  <c r="R66" i="13"/>
  <c r="P66" i="13"/>
  <c r="AD65" i="13"/>
  <c r="AC65" i="13"/>
  <c r="AB65" i="13"/>
  <c r="S65" i="13"/>
  <c r="R65" i="13"/>
  <c r="P65" i="13"/>
  <c r="AD64" i="13"/>
  <c r="AC64" i="13"/>
  <c r="AB64" i="13"/>
  <c r="S64" i="13"/>
  <c r="R64" i="13"/>
  <c r="P64" i="13"/>
  <c r="AD63" i="13"/>
  <c r="AC63" i="13"/>
  <c r="AB63" i="13"/>
  <c r="S63" i="13"/>
  <c r="R63" i="13"/>
  <c r="P63" i="13"/>
  <c r="AD62" i="13"/>
  <c r="AC62" i="13"/>
  <c r="AB62" i="13"/>
  <c r="S62" i="13"/>
  <c r="R62" i="13"/>
  <c r="P62" i="13"/>
  <c r="AD61" i="13"/>
  <c r="AC61" i="13"/>
  <c r="AB61" i="13"/>
  <c r="S61" i="13"/>
  <c r="R61" i="13"/>
  <c r="P61" i="13"/>
  <c r="AD59" i="13"/>
  <c r="AC59" i="13"/>
  <c r="AB59" i="13"/>
  <c r="S59" i="13"/>
  <c r="R59" i="13"/>
  <c r="P59" i="13"/>
  <c r="AD58" i="13"/>
  <c r="AC58" i="13"/>
  <c r="AB58" i="13"/>
  <c r="S58" i="13"/>
  <c r="R58" i="13"/>
  <c r="P58" i="13"/>
  <c r="AD169" i="13"/>
  <c r="AC169" i="13"/>
  <c r="AB169" i="13"/>
  <c r="S169" i="13"/>
  <c r="R169" i="13"/>
  <c r="P169" i="13"/>
  <c r="AD57" i="13"/>
  <c r="AC57" i="13"/>
  <c r="AB57" i="13"/>
  <c r="S57" i="13"/>
  <c r="R57" i="13"/>
  <c r="P57" i="13"/>
  <c r="AD56" i="13"/>
  <c r="AC56" i="13"/>
  <c r="AB56" i="13"/>
  <c r="S56" i="13"/>
  <c r="R56" i="13"/>
  <c r="P56" i="13"/>
  <c r="AD55" i="13"/>
  <c r="AC55" i="13"/>
  <c r="AB55" i="13"/>
  <c r="S55" i="13"/>
  <c r="R55" i="13"/>
  <c r="P55" i="13"/>
  <c r="AD54" i="13"/>
  <c r="AC54" i="13"/>
  <c r="AB54" i="13"/>
  <c r="S54" i="13"/>
  <c r="R54" i="13"/>
  <c r="P54" i="13"/>
  <c r="AD53" i="13"/>
  <c r="AC53" i="13"/>
  <c r="AB53" i="13"/>
  <c r="S53" i="13"/>
  <c r="R53" i="13"/>
  <c r="P53" i="13"/>
  <c r="AD52" i="13"/>
  <c r="AC52" i="13"/>
  <c r="AB52" i="13"/>
  <c r="S52" i="13"/>
  <c r="R52" i="13"/>
  <c r="P52" i="13"/>
  <c r="AD51" i="13"/>
  <c r="AC51" i="13"/>
  <c r="AB51" i="13"/>
  <c r="S51" i="13"/>
  <c r="R51" i="13"/>
  <c r="P51" i="13"/>
  <c r="AD50" i="13"/>
  <c r="AC50" i="13"/>
  <c r="AB50" i="13"/>
  <c r="S50" i="13"/>
  <c r="R50" i="13"/>
  <c r="P50" i="13"/>
  <c r="AD49" i="13"/>
  <c r="AC49" i="13"/>
  <c r="AB49" i="13"/>
  <c r="S49" i="13"/>
  <c r="R49" i="13"/>
  <c r="P49" i="13"/>
  <c r="AD48" i="13"/>
  <c r="AC48" i="13"/>
  <c r="AB48" i="13"/>
  <c r="S48" i="13"/>
  <c r="R48" i="13"/>
  <c r="P48" i="13"/>
  <c r="AD47" i="13"/>
  <c r="AC47" i="13"/>
  <c r="AB47" i="13"/>
  <c r="S47" i="13"/>
  <c r="R47" i="13"/>
  <c r="P47" i="13"/>
  <c r="AD46" i="13"/>
  <c r="AC46" i="13"/>
  <c r="AB46" i="13"/>
  <c r="S46" i="13"/>
  <c r="R46" i="13"/>
  <c r="P46" i="13"/>
  <c r="AD45" i="13"/>
  <c r="AC45" i="13"/>
  <c r="AB45" i="13"/>
  <c r="S45" i="13"/>
  <c r="R45" i="13"/>
  <c r="P45" i="13"/>
  <c r="AD44" i="13"/>
  <c r="AC44" i="13"/>
  <c r="AB44" i="13"/>
  <c r="S44" i="13"/>
  <c r="R44" i="13"/>
  <c r="P44" i="13"/>
  <c r="AD43" i="13"/>
  <c r="AC43" i="13"/>
  <c r="AB43" i="13"/>
  <c r="S43" i="13"/>
  <c r="R43" i="13"/>
  <c r="P43" i="13"/>
  <c r="AD214" i="13"/>
  <c r="AC214" i="13"/>
  <c r="AB214" i="13"/>
  <c r="S214" i="13"/>
  <c r="R214" i="13"/>
  <c r="P214" i="13"/>
  <c r="AD42" i="13"/>
  <c r="AC42" i="13"/>
  <c r="AB42" i="13"/>
  <c r="S42" i="13"/>
  <c r="R42" i="13"/>
  <c r="P42" i="13"/>
  <c r="AD41" i="13"/>
  <c r="AC41" i="13"/>
  <c r="AB41" i="13"/>
  <c r="S41" i="13"/>
  <c r="R41" i="13"/>
  <c r="P41" i="13"/>
  <c r="AD40" i="13"/>
  <c r="AC40" i="13"/>
  <c r="AB40" i="13"/>
  <c r="S40" i="13"/>
  <c r="R40" i="13"/>
  <c r="P40" i="13"/>
  <c r="AD39" i="13"/>
  <c r="AC39" i="13"/>
  <c r="AB39" i="13"/>
  <c r="S39" i="13"/>
  <c r="R39" i="13"/>
  <c r="P39" i="13"/>
  <c r="AD38" i="13"/>
  <c r="AC38" i="13"/>
  <c r="AB38" i="13"/>
  <c r="S38" i="13"/>
  <c r="R38" i="13"/>
  <c r="P38" i="13"/>
  <c r="AD35" i="13"/>
  <c r="AC35" i="13"/>
  <c r="AB35" i="13"/>
  <c r="S35" i="13"/>
  <c r="R35" i="13"/>
  <c r="P35" i="13"/>
  <c r="AD34" i="13"/>
  <c r="AC34" i="13"/>
  <c r="AB34" i="13"/>
  <c r="S34" i="13"/>
  <c r="R34" i="13"/>
  <c r="P34" i="13"/>
  <c r="AD33" i="13"/>
  <c r="AC33" i="13"/>
  <c r="AB33" i="13"/>
  <c r="S33" i="13"/>
  <c r="R33" i="13"/>
  <c r="P33" i="13"/>
  <c r="AD32" i="13"/>
  <c r="AC32" i="13"/>
  <c r="AB32" i="13"/>
  <c r="S32" i="13"/>
  <c r="R32" i="13"/>
  <c r="P32" i="13"/>
  <c r="AD31" i="13"/>
  <c r="AC31" i="13"/>
  <c r="AB31" i="13"/>
  <c r="S31" i="13"/>
  <c r="R31" i="13"/>
  <c r="P31" i="13"/>
  <c r="AD30" i="13"/>
  <c r="AC30" i="13"/>
  <c r="AB30" i="13"/>
  <c r="S30" i="13"/>
  <c r="R30" i="13"/>
  <c r="P30" i="13"/>
  <c r="AD29" i="13"/>
  <c r="AC29" i="13"/>
  <c r="AB29" i="13"/>
  <c r="S29" i="13"/>
  <c r="R29" i="13"/>
  <c r="P29" i="13"/>
  <c r="AD28" i="13"/>
  <c r="AC28" i="13"/>
  <c r="AB28" i="13"/>
  <c r="S28" i="13"/>
  <c r="R28" i="13"/>
  <c r="P28" i="13"/>
  <c r="AD27" i="13"/>
  <c r="AC27" i="13"/>
  <c r="AB27" i="13"/>
  <c r="S27" i="13"/>
  <c r="R27" i="13"/>
  <c r="P27" i="13"/>
  <c r="AD26" i="13"/>
  <c r="AC26" i="13"/>
  <c r="AB26" i="13"/>
  <c r="S26" i="13"/>
  <c r="R26" i="13"/>
  <c r="P26" i="13"/>
  <c r="AD25" i="13"/>
  <c r="AC25" i="13"/>
  <c r="AB25" i="13"/>
  <c r="S25" i="13"/>
  <c r="R25" i="13"/>
  <c r="P25" i="13"/>
  <c r="AD24" i="13"/>
  <c r="AC24" i="13"/>
  <c r="AB24" i="13"/>
  <c r="S24" i="13"/>
  <c r="R24" i="13"/>
  <c r="P24" i="13"/>
  <c r="AB23" i="13"/>
  <c r="AD22" i="13"/>
  <c r="AC22" i="13"/>
  <c r="AB22" i="13"/>
  <c r="S22" i="13"/>
  <c r="R22" i="13"/>
  <c r="AD21" i="13"/>
  <c r="AC21" i="13"/>
  <c r="AB21" i="13"/>
  <c r="S21" i="13"/>
  <c r="R21" i="13"/>
  <c r="AD20" i="13"/>
  <c r="AC20" i="13"/>
  <c r="AB20" i="13"/>
  <c r="S20" i="13"/>
  <c r="R20" i="13"/>
  <c r="P20" i="13"/>
  <c r="AD19" i="13"/>
  <c r="AC19" i="13"/>
  <c r="AB19" i="13"/>
  <c r="S19" i="13"/>
  <c r="R19" i="13"/>
  <c r="P19" i="13"/>
  <c r="AD18" i="13"/>
  <c r="AC18" i="13"/>
  <c r="AB18" i="13"/>
  <c r="S18" i="13"/>
  <c r="R18" i="13"/>
  <c r="P18" i="13"/>
  <c r="AD17" i="13"/>
  <c r="AC17" i="13"/>
  <c r="AB17" i="13"/>
  <c r="S17" i="13"/>
  <c r="R17" i="13"/>
  <c r="P17" i="13"/>
  <c r="AD16" i="13"/>
  <c r="AC16" i="13"/>
  <c r="AB16" i="13"/>
  <c r="S16" i="13"/>
  <c r="R16" i="13"/>
  <c r="P16" i="13"/>
  <c r="AD15" i="13"/>
  <c r="AC15" i="13"/>
  <c r="AB15" i="13"/>
  <c r="S15" i="13"/>
  <c r="R15" i="13"/>
  <c r="P15" i="13"/>
  <c r="AD14" i="13"/>
  <c r="AC14" i="13"/>
  <c r="AB14" i="13"/>
  <c r="S14" i="13"/>
  <c r="R14" i="13"/>
  <c r="P14" i="13"/>
  <c r="AD13" i="13"/>
  <c r="AC13" i="13"/>
  <c r="AB13" i="13"/>
  <c r="S13" i="13"/>
  <c r="R13" i="13"/>
  <c r="P13" i="13"/>
  <c r="AD12" i="13"/>
  <c r="AC12" i="13"/>
  <c r="S12" i="13"/>
  <c r="R12" i="13"/>
  <c r="P12" i="13"/>
  <c r="AD11" i="13"/>
  <c r="AC11" i="13"/>
  <c r="AB11" i="13"/>
  <c r="S11" i="13"/>
  <c r="R11" i="13"/>
  <c r="P11" i="13"/>
  <c r="U8" i="13"/>
  <c r="V8" i="13" l="1"/>
  <c r="AE17" i="12"/>
  <c r="AF17" i="12"/>
  <c r="AG17" i="12"/>
  <c r="AH17" i="12"/>
  <c r="AI17" i="12"/>
  <c r="AJ17" i="12"/>
  <c r="AK17" i="12"/>
  <c r="AE18" i="12"/>
  <c r="AF18" i="12"/>
  <c r="AG18" i="12"/>
  <c r="AH18" i="12"/>
  <c r="AI18" i="12"/>
  <c r="AJ18" i="12"/>
  <c r="AK18" i="12"/>
  <c r="AD18" i="12"/>
  <c r="W8" i="13" l="1"/>
  <c r="AD17" i="12"/>
  <c r="S17" i="12"/>
  <c r="S18" i="12"/>
  <c r="G17" i="12"/>
  <c r="I17" i="12" s="1"/>
  <c r="K17" i="12" s="1"/>
  <c r="M17" i="12" s="1"/>
  <c r="H17" i="12"/>
  <c r="J17" i="12" s="1"/>
  <c r="L17" i="12" s="1"/>
  <c r="G18" i="12"/>
  <c r="I18" i="12" s="1"/>
  <c r="K18" i="12" s="1"/>
  <c r="M18" i="12" s="1"/>
  <c r="H18" i="12"/>
  <c r="J18" i="12" s="1"/>
  <c r="L18" i="12" s="1"/>
  <c r="R18" i="12"/>
  <c r="AC18" i="12"/>
  <c r="R17" i="12"/>
  <c r="AC17" i="12"/>
  <c r="P18" i="12"/>
  <c r="AB18" i="12"/>
  <c r="P17" i="12"/>
  <c r="AB17" i="12"/>
  <c r="R54" i="12"/>
  <c r="AC54" i="12"/>
  <c r="S54" i="12"/>
  <c r="AD54" i="12"/>
  <c r="P54" i="12"/>
  <c r="AB54" i="12"/>
  <c r="G14" i="12"/>
  <c r="I14" i="12" s="1"/>
  <c r="K14" i="12" s="1"/>
  <c r="M14" i="12" s="1"/>
  <c r="H14" i="12"/>
  <c r="J14" i="12" s="1"/>
  <c r="L14" i="12" s="1"/>
  <c r="X8" i="13" l="1"/>
  <c r="AI54" i="12"/>
  <c r="AG54" i="12"/>
  <c r="AK54" i="12"/>
  <c r="AJ54" i="12"/>
  <c r="AH54" i="12"/>
  <c r="AD50" i="12"/>
  <c r="AC50" i="12"/>
  <c r="AB50" i="12"/>
  <c r="S50" i="12"/>
  <c r="R50" i="12"/>
  <c r="P50" i="12"/>
  <c r="R194" i="12"/>
  <c r="AC194" i="12"/>
  <c r="S194" i="12"/>
  <c r="AD194" i="12"/>
  <c r="P194" i="12"/>
  <c r="AB194" i="12"/>
  <c r="Y8" i="13" l="1"/>
  <c r="H54" i="12"/>
  <c r="J54" i="12" s="1"/>
  <c r="L54" i="12" s="1"/>
  <c r="AF54" i="12"/>
  <c r="G54" i="12"/>
  <c r="I54" i="12" s="1"/>
  <c r="K54" i="12" s="1"/>
  <c r="M54" i="12" s="1"/>
  <c r="AE54" i="12"/>
  <c r="AK194" i="12"/>
  <c r="AI194" i="12"/>
  <c r="AG194" i="12"/>
  <c r="AJ194" i="12"/>
  <c r="AH194" i="12"/>
  <c r="Z8" i="13" l="1"/>
  <c r="H194" i="12"/>
  <c r="J194" i="12" s="1"/>
  <c r="L194" i="12" s="1"/>
  <c r="AF194" i="12"/>
  <c r="G194" i="12"/>
  <c r="I194" i="12" s="1"/>
  <c r="K194" i="12" s="1"/>
  <c r="M194" i="12" s="1"/>
  <c r="AE194" i="12"/>
  <c r="R120" i="11" l="1"/>
  <c r="AC120" i="11"/>
  <c r="S120" i="11"/>
  <c r="AD120" i="11"/>
  <c r="P120" i="11"/>
  <c r="AB120" i="11"/>
  <c r="R125" i="12"/>
  <c r="AC125" i="12"/>
  <c r="S125" i="12"/>
  <c r="AD125" i="12"/>
  <c r="P125" i="12"/>
  <c r="AB125" i="12"/>
  <c r="AD203" i="12"/>
  <c r="AC203" i="12"/>
  <c r="AB203" i="12"/>
  <c r="S203" i="12"/>
  <c r="R203" i="12"/>
  <c r="P203" i="12"/>
  <c r="AD145" i="12"/>
  <c r="AC145" i="12"/>
  <c r="AB145" i="12"/>
  <c r="S145" i="12"/>
  <c r="R145" i="12"/>
  <c r="P145" i="12"/>
  <c r="R38" i="12"/>
  <c r="AC38" i="12"/>
  <c r="S38" i="12"/>
  <c r="AD38" i="12"/>
  <c r="P38" i="12"/>
  <c r="AB38" i="12"/>
  <c r="G35" i="11"/>
  <c r="H35" i="11"/>
  <c r="I35" i="11"/>
  <c r="J35" i="11"/>
  <c r="K35" i="11"/>
  <c r="L35" i="11"/>
  <c r="M35" i="11"/>
  <c r="AI35" i="11"/>
  <c r="AJ35" i="11"/>
  <c r="AK35" i="11"/>
  <c r="AE35" i="11"/>
  <c r="AF35" i="11"/>
  <c r="AG35" i="11"/>
  <c r="AH35" i="11"/>
  <c r="R35" i="11"/>
  <c r="AC35" i="11"/>
  <c r="S35" i="11"/>
  <c r="AD35" i="11"/>
  <c r="P35" i="11" l="1"/>
  <c r="AB35" i="11"/>
  <c r="L120" i="11" l="1"/>
  <c r="AJ120" i="11"/>
  <c r="AE120" i="11"/>
  <c r="G120" i="11"/>
  <c r="AF120" i="11"/>
  <c r="H120" i="11"/>
  <c r="M120" i="11"/>
  <c r="AK120" i="11"/>
  <c r="K120" i="11"/>
  <c r="AI120" i="11"/>
  <c r="AH120" i="11"/>
  <c r="J120" i="11"/>
  <c r="AG120" i="11"/>
  <c r="I120" i="11"/>
  <c r="R23" i="12"/>
  <c r="S23" i="12"/>
  <c r="AB23" i="12"/>
  <c r="AC23" i="12"/>
  <c r="AD23" i="12"/>
  <c r="AB171" i="12"/>
  <c r="AC171" i="12"/>
  <c r="AD171" i="12"/>
  <c r="G162" i="11"/>
  <c r="H162" i="11"/>
  <c r="I162" i="11"/>
  <c r="J162" i="11"/>
  <c r="K162" i="11"/>
  <c r="L162" i="11"/>
  <c r="M162" i="11"/>
  <c r="AE162" i="11"/>
  <c r="AF162" i="11"/>
  <c r="AG162" i="11"/>
  <c r="AH162" i="11"/>
  <c r="AI162" i="11"/>
  <c r="AJ162" i="11"/>
  <c r="AK162" i="11"/>
  <c r="R162" i="11"/>
  <c r="AC162" i="11"/>
  <c r="S162" i="11"/>
  <c r="AD162" i="11"/>
  <c r="P162" i="11"/>
  <c r="AB162" i="11"/>
  <c r="R171" i="12"/>
  <c r="S171" i="12"/>
  <c r="P171" i="12"/>
  <c r="AK111" i="11"/>
  <c r="AJ111" i="11"/>
  <c r="AI111" i="11"/>
  <c r="AH111" i="11"/>
  <c r="AG111" i="11"/>
  <c r="AF111" i="11"/>
  <c r="AE111" i="11"/>
  <c r="AB111" i="11"/>
  <c r="AB301" i="12"/>
  <c r="AC301" i="12"/>
  <c r="AD301" i="12"/>
  <c r="AB286" i="11"/>
  <c r="AC286" i="11"/>
  <c r="AD286" i="11"/>
  <c r="AE286" i="11"/>
  <c r="AF286" i="11"/>
  <c r="AG286" i="11"/>
  <c r="AE20" i="11"/>
  <c r="AF20" i="11"/>
  <c r="AG20" i="11"/>
  <c r="AH20" i="11"/>
  <c r="AI20" i="11"/>
  <c r="AJ20" i="11"/>
  <c r="AK20" i="11"/>
  <c r="AB201" i="11" l="1"/>
  <c r="AE201" i="11"/>
  <c r="AF201" i="11"/>
  <c r="AG201" i="11"/>
  <c r="AH201" i="11"/>
  <c r="AI201" i="11"/>
  <c r="AJ201" i="11"/>
  <c r="AK201" i="11"/>
  <c r="AB215" i="12"/>
  <c r="AC215" i="12"/>
  <c r="AD215" i="12"/>
  <c r="P215" i="12"/>
  <c r="R215" i="12"/>
  <c r="S215" i="12"/>
  <c r="P201" i="11"/>
  <c r="G201" i="11"/>
  <c r="H201" i="11"/>
  <c r="I201" i="11"/>
  <c r="J201" i="11"/>
  <c r="K201" i="11"/>
  <c r="L201" i="11"/>
  <c r="M201" i="11"/>
  <c r="S201" i="11"/>
  <c r="AD201" i="11"/>
  <c r="R201" i="11"/>
  <c r="AC201" i="11"/>
  <c r="AB117" i="12"/>
  <c r="AC117" i="12"/>
  <c r="AD117" i="12"/>
  <c r="P117" i="12"/>
  <c r="R117" i="12"/>
  <c r="S117" i="12"/>
  <c r="P111" i="11"/>
  <c r="G111" i="11"/>
  <c r="H111" i="11"/>
  <c r="I111" i="11"/>
  <c r="J111" i="11"/>
  <c r="K111" i="11"/>
  <c r="L111" i="11"/>
  <c r="M111" i="11"/>
  <c r="S111" i="11"/>
  <c r="AD111" i="11"/>
  <c r="R111" i="11" l="1"/>
  <c r="AC111" i="11"/>
  <c r="AB73" i="12"/>
  <c r="AE69" i="11" l="1"/>
  <c r="AF69" i="11"/>
  <c r="AG69" i="11"/>
  <c r="AH69" i="11"/>
  <c r="AI69" i="11"/>
  <c r="AB69" i="11"/>
  <c r="P69" i="11"/>
  <c r="G69" i="11"/>
  <c r="H69" i="11"/>
  <c r="I69" i="11"/>
  <c r="J69" i="11"/>
  <c r="K69" i="11"/>
  <c r="S69" i="11"/>
  <c r="AD69" i="11"/>
  <c r="R69" i="11"/>
  <c r="AC69" i="11"/>
  <c r="P73" i="12"/>
  <c r="S73" i="12"/>
  <c r="AD73" i="12"/>
  <c r="R73" i="12"/>
  <c r="AC73" i="12"/>
  <c r="AB12" i="12"/>
  <c r="AB112" i="12"/>
  <c r="AB14" i="12"/>
  <c r="AB15" i="12"/>
  <c r="AB16" i="12"/>
  <c r="AB19" i="12"/>
  <c r="AB20" i="12"/>
  <c r="AB21" i="12"/>
  <c r="AB22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9" i="12"/>
  <c r="AB40" i="12"/>
  <c r="AB41" i="12"/>
  <c r="AB42" i="12"/>
  <c r="AB43" i="12"/>
  <c r="AB44" i="12"/>
  <c r="AB45" i="12"/>
  <c r="AB46" i="12"/>
  <c r="AB224" i="12"/>
  <c r="AB47" i="12"/>
  <c r="AB48" i="12"/>
  <c r="AB49" i="12"/>
  <c r="AB51" i="12"/>
  <c r="AB52" i="12"/>
  <c r="AB53" i="12"/>
  <c r="AB55" i="12"/>
  <c r="AB56" i="12"/>
  <c r="AB57" i="12"/>
  <c r="AB58" i="12"/>
  <c r="AB59" i="12"/>
  <c r="AB60" i="12"/>
  <c r="AB61" i="12"/>
  <c r="AB172" i="12"/>
  <c r="AB164" i="12"/>
  <c r="AB62" i="12"/>
  <c r="AB63" i="12"/>
  <c r="AB65" i="12"/>
  <c r="AB66" i="12"/>
  <c r="AB67" i="12"/>
  <c r="AB68" i="12"/>
  <c r="AB69" i="12"/>
  <c r="AB70" i="12"/>
  <c r="AB71" i="12"/>
  <c r="AB74" i="12"/>
  <c r="AB72" i="12"/>
  <c r="AB76" i="12"/>
  <c r="AB77" i="12"/>
  <c r="AB78" i="12"/>
  <c r="AB79" i="12"/>
  <c r="AB80" i="12"/>
  <c r="AB81" i="12"/>
  <c r="AB82" i="12"/>
  <c r="AB83" i="12"/>
  <c r="AB84" i="12"/>
  <c r="AB85" i="12"/>
  <c r="AB86" i="12"/>
  <c r="AB87" i="12"/>
  <c r="AB89" i="12"/>
  <c r="AB90" i="12"/>
  <c r="AB91" i="12"/>
  <c r="AB92" i="12"/>
  <c r="AB93" i="12"/>
  <c r="AB94" i="12"/>
  <c r="AB95" i="12"/>
  <c r="AB96" i="12"/>
  <c r="AB97" i="12"/>
  <c r="AB98" i="12"/>
  <c r="AB99" i="12"/>
  <c r="AB100" i="12"/>
  <c r="AB101" i="12"/>
  <c r="AB102" i="12"/>
  <c r="AB103" i="12"/>
  <c r="AB104" i="12"/>
  <c r="AB105" i="12"/>
  <c r="AB106" i="12"/>
  <c r="AB107" i="12"/>
  <c r="AB108" i="12"/>
  <c r="AB109" i="12"/>
  <c r="AB110" i="12"/>
  <c r="AB13" i="12"/>
  <c r="AB113" i="12"/>
  <c r="AB114" i="12"/>
  <c r="AB115" i="12"/>
  <c r="AB116" i="12"/>
  <c r="AB118" i="12"/>
  <c r="AB119" i="12"/>
  <c r="AB120" i="12"/>
  <c r="AB121" i="12"/>
  <c r="AB122" i="12"/>
  <c r="AB123" i="12"/>
  <c r="AB124" i="12"/>
  <c r="AB126" i="12"/>
  <c r="AB127" i="12"/>
  <c r="AB128" i="12"/>
  <c r="AB129" i="12"/>
  <c r="AB130" i="12"/>
  <c r="AB131" i="12"/>
  <c r="AB132" i="12"/>
  <c r="AB133" i="12"/>
  <c r="AB134" i="12"/>
  <c r="AB135" i="12"/>
  <c r="AB136" i="12"/>
  <c r="AB137" i="12"/>
  <c r="AB138" i="12"/>
  <c r="AB139" i="12"/>
  <c r="AB140" i="12"/>
  <c r="AB141" i="12"/>
  <c r="AB142" i="12"/>
  <c r="AB144" i="12"/>
  <c r="AB146" i="12"/>
  <c r="AB147" i="12"/>
  <c r="AB148" i="12"/>
  <c r="AB149" i="12"/>
  <c r="AB150" i="12"/>
  <c r="AB151" i="12"/>
  <c r="AB152" i="12"/>
  <c r="AB153" i="12"/>
  <c r="AB154" i="12"/>
  <c r="AB155" i="12"/>
  <c r="AB156" i="12"/>
  <c r="AB157" i="12"/>
  <c r="AB158" i="12"/>
  <c r="AB159" i="12"/>
  <c r="AB160" i="12"/>
  <c r="AB161" i="12"/>
  <c r="AB162" i="12"/>
  <c r="AB163" i="12"/>
  <c r="AB165" i="12"/>
  <c r="AB166" i="12"/>
  <c r="AB167" i="12"/>
  <c r="AB168" i="12"/>
  <c r="AB169" i="12"/>
  <c r="AB170" i="12"/>
  <c r="AB173" i="12"/>
  <c r="AB174" i="12"/>
  <c r="AB176" i="12"/>
  <c r="AB177" i="12"/>
  <c r="AB178" i="12"/>
  <c r="AB179" i="12"/>
  <c r="AB180" i="12"/>
  <c r="AB181" i="12"/>
  <c r="AB182" i="12"/>
  <c r="AB183" i="12"/>
  <c r="AB184" i="12"/>
  <c r="AB185" i="12"/>
  <c r="AB186" i="12"/>
  <c r="AB187" i="12"/>
  <c r="AB188" i="12"/>
  <c r="AB189" i="12"/>
  <c r="AB190" i="12"/>
  <c r="AB191" i="12"/>
  <c r="AB192" i="12"/>
  <c r="AB193" i="12"/>
  <c r="AB195" i="12"/>
  <c r="AB196" i="12"/>
  <c r="AB197" i="12"/>
  <c r="AB198" i="12"/>
  <c r="AB200" i="12"/>
  <c r="AB201" i="12"/>
  <c r="AB202" i="12"/>
  <c r="AB204" i="12"/>
  <c r="AB205" i="12"/>
  <c r="AB206" i="12"/>
  <c r="AB10" i="12"/>
  <c r="AB207" i="12"/>
  <c r="AB208" i="12"/>
  <c r="AB210" i="12"/>
  <c r="AB212" i="12"/>
  <c r="AB213" i="12"/>
  <c r="AB214" i="12"/>
  <c r="AB216" i="12"/>
  <c r="AB218" i="12"/>
  <c r="AB143" i="12"/>
  <c r="AB219" i="12"/>
  <c r="AB220" i="12"/>
  <c r="AB221" i="12"/>
  <c r="AB222" i="12"/>
  <c r="AB223" i="12"/>
  <c r="AB225" i="12"/>
  <c r="AB226" i="12"/>
  <c r="AB227" i="12"/>
  <c r="AB228" i="12"/>
  <c r="AB229" i="12"/>
  <c r="AB230" i="12"/>
  <c r="AD307" i="12"/>
  <c r="AC307" i="12"/>
  <c r="AB307" i="12"/>
  <c r="S307" i="12"/>
  <c r="R307" i="12"/>
  <c r="P307" i="12"/>
  <c r="AD306" i="12"/>
  <c r="AC306" i="12"/>
  <c r="AB306" i="12"/>
  <c r="S306" i="12"/>
  <c r="R306" i="12"/>
  <c r="P306" i="12"/>
  <c r="AD305" i="12"/>
  <c r="AC305" i="12"/>
  <c r="AB305" i="12"/>
  <c r="S305" i="12"/>
  <c r="R305" i="12"/>
  <c r="P305" i="12"/>
  <c r="AD304" i="12"/>
  <c r="AC304" i="12"/>
  <c r="AB304" i="12"/>
  <c r="S304" i="12"/>
  <c r="R304" i="12"/>
  <c r="P304" i="12"/>
  <c r="AD303" i="12"/>
  <c r="AC303" i="12"/>
  <c r="AB303" i="12"/>
  <c r="S303" i="12"/>
  <c r="R303" i="12"/>
  <c r="P303" i="12"/>
  <c r="AD302" i="12"/>
  <c r="AC302" i="12"/>
  <c r="AB302" i="12"/>
  <c r="S302" i="12"/>
  <c r="R302" i="12"/>
  <c r="P302" i="12"/>
  <c r="S301" i="12"/>
  <c r="R301" i="12"/>
  <c r="P301" i="12"/>
  <c r="AD300" i="12"/>
  <c r="AC300" i="12"/>
  <c r="AB300" i="12"/>
  <c r="S300" i="12"/>
  <c r="R300" i="12"/>
  <c r="P300" i="12"/>
  <c r="AD299" i="12"/>
  <c r="AC299" i="12"/>
  <c r="AB299" i="12"/>
  <c r="S299" i="12"/>
  <c r="R299" i="12"/>
  <c r="P299" i="12"/>
  <c r="U297" i="12"/>
  <c r="V297" i="12" s="1"/>
  <c r="W297" i="12" s="1"/>
  <c r="X297" i="12" s="1"/>
  <c r="Y297" i="12" s="1"/>
  <c r="Z297" i="12" s="1"/>
  <c r="AC291" i="12"/>
  <c r="AB291" i="12"/>
  <c r="AC285" i="12"/>
  <c r="AB285" i="12"/>
  <c r="AE283" i="12"/>
  <c r="AC283" i="12"/>
  <c r="AB283" i="12"/>
  <c r="B283" i="12"/>
  <c r="AE282" i="12"/>
  <c r="AC282" i="12"/>
  <c r="AB282" i="12"/>
  <c r="AB274" i="12"/>
  <c r="AC263" i="12"/>
  <c r="AB263" i="12"/>
  <c r="AC259" i="12"/>
  <c r="AB259" i="12"/>
  <c r="AC255" i="12"/>
  <c r="AB255" i="12"/>
  <c r="AB244" i="12"/>
  <c r="AB243" i="12"/>
  <c r="AB242" i="12"/>
  <c r="AB241" i="12"/>
  <c r="AB240" i="12"/>
  <c r="T240" i="12"/>
  <c r="AE240" i="12" s="1"/>
  <c r="AB238" i="12"/>
  <c r="AB237" i="12"/>
  <c r="AB236" i="12"/>
  <c r="AB235" i="12"/>
  <c r="AB234" i="12"/>
  <c r="T234" i="12"/>
  <c r="AE234" i="12" s="1"/>
  <c r="AD230" i="12"/>
  <c r="AC230" i="12"/>
  <c r="S230" i="12"/>
  <c r="R230" i="12"/>
  <c r="P230" i="12"/>
  <c r="AD229" i="12"/>
  <c r="AC229" i="12"/>
  <c r="S229" i="12"/>
  <c r="R229" i="12"/>
  <c r="P229" i="12"/>
  <c r="AD228" i="12"/>
  <c r="AC228" i="12"/>
  <c r="S228" i="12"/>
  <c r="R228" i="12"/>
  <c r="P228" i="12"/>
  <c r="AD227" i="12"/>
  <c r="AC227" i="12"/>
  <c r="S227" i="12"/>
  <c r="R227" i="12"/>
  <c r="P227" i="12"/>
  <c r="AD226" i="12"/>
  <c r="AC226" i="12"/>
  <c r="S226" i="12"/>
  <c r="R226" i="12"/>
  <c r="P226" i="12"/>
  <c r="AD225" i="12"/>
  <c r="AC225" i="12"/>
  <c r="S225" i="12"/>
  <c r="R225" i="12"/>
  <c r="P225" i="12"/>
  <c r="AD223" i="12"/>
  <c r="AC223" i="12"/>
  <c r="S223" i="12"/>
  <c r="R223" i="12"/>
  <c r="P223" i="12"/>
  <c r="AD222" i="12"/>
  <c r="AC222" i="12"/>
  <c r="S222" i="12"/>
  <c r="R222" i="12"/>
  <c r="P222" i="12"/>
  <c r="AD221" i="12"/>
  <c r="AC221" i="12"/>
  <c r="S221" i="12"/>
  <c r="R221" i="12"/>
  <c r="P221" i="12"/>
  <c r="AD220" i="12"/>
  <c r="AC220" i="12"/>
  <c r="S220" i="12"/>
  <c r="R220" i="12"/>
  <c r="P220" i="12"/>
  <c r="AD219" i="12"/>
  <c r="AC219" i="12"/>
  <c r="S219" i="12"/>
  <c r="R219" i="12"/>
  <c r="P219" i="12"/>
  <c r="AD143" i="12"/>
  <c r="AC143" i="12"/>
  <c r="S143" i="12"/>
  <c r="P143" i="12"/>
  <c r="AD218" i="12"/>
  <c r="AC218" i="12"/>
  <c r="S218" i="12"/>
  <c r="R218" i="12"/>
  <c r="P218" i="12"/>
  <c r="AD216" i="12"/>
  <c r="AC216" i="12"/>
  <c r="S216" i="12"/>
  <c r="R216" i="12"/>
  <c r="P216" i="12"/>
  <c r="AD214" i="12"/>
  <c r="AC214" i="12"/>
  <c r="S214" i="12"/>
  <c r="R214" i="12"/>
  <c r="P214" i="12"/>
  <c r="AD213" i="12"/>
  <c r="AC213" i="12"/>
  <c r="S213" i="12"/>
  <c r="R213" i="12"/>
  <c r="P213" i="12"/>
  <c r="AD212" i="12"/>
  <c r="AC212" i="12"/>
  <c r="S212" i="12"/>
  <c r="R212" i="12"/>
  <c r="P212" i="12"/>
  <c r="AD210" i="12"/>
  <c r="AC210" i="12"/>
  <c r="S210" i="12"/>
  <c r="R210" i="12"/>
  <c r="P210" i="12"/>
  <c r="AD208" i="12"/>
  <c r="AC208" i="12"/>
  <c r="S208" i="12"/>
  <c r="R208" i="12"/>
  <c r="P208" i="12"/>
  <c r="AD207" i="12"/>
  <c r="AC207" i="12"/>
  <c r="S207" i="12"/>
  <c r="R207" i="12"/>
  <c r="P207" i="12"/>
  <c r="AD10" i="12"/>
  <c r="AC10" i="12"/>
  <c r="S10" i="12"/>
  <c r="R10" i="12"/>
  <c r="P10" i="12"/>
  <c r="AD206" i="12"/>
  <c r="AC206" i="12"/>
  <c r="S206" i="12"/>
  <c r="R206" i="12"/>
  <c r="P206" i="12"/>
  <c r="AD205" i="12"/>
  <c r="AC205" i="12"/>
  <c r="S205" i="12"/>
  <c r="R205" i="12"/>
  <c r="P205" i="12"/>
  <c r="AD204" i="12"/>
  <c r="AC204" i="12"/>
  <c r="S204" i="12"/>
  <c r="R204" i="12"/>
  <c r="P204" i="12"/>
  <c r="AD202" i="12"/>
  <c r="AC202" i="12"/>
  <c r="S202" i="12"/>
  <c r="R202" i="12"/>
  <c r="P202" i="12"/>
  <c r="AD201" i="12"/>
  <c r="AC201" i="12"/>
  <c r="S201" i="12"/>
  <c r="R201" i="12"/>
  <c r="P201" i="12"/>
  <c r="AD200" i="12"/>
  <c r="AC200" i="12"/>
  <c r="S200" i="12"/>
  <c r="R200" i="12"/>
  <c r="P200" i="12"/>
  <c r="AD198" i="12"/>
  <c r="AC198" i="12"/>
  <c r="S198" i="12"/>
  <c r="R198" i="12"/>
  <c r="P198" i="12"/>
  <c r="AD197" i="12"/>
  <c r="AC197" i="12"/>
  <c r="S197" i="12"/>
  <c r="R197" i="12"/>
  <c r="P197" i="12"/>
  <c r="AD196" i="12"/>
  <c r="AC196" i="12"/>
  <c r="S196" i="12"/>
  <c r="R196" i="12"/>
  <c r="P196" i="12"/>
  <c r="AD195" i="12"/>
  <c r="AC195" i="12"/>
  <c r="S195" i="12"/>
  <c r="R195" i="12"/>
  <c r="P195" i="12"/>
  <c r="AD193" i="12"/>
  <c r="AC193" i="12"/>
  <c r="S193" i="12"/>
  <c r="R193" i="12"/>
  <c r="P193" i="12"/>
  <c r="AD192" i="12"/>
  <c r="AC192" i="12"/>
  <c r="S192" i="12"/>
  <c r="R192" i="12"/>
  <c r="P192" i="12"/>
  <c r="AD191" i="12"/>
  <c r="AC191" i="12"/>
  <c r="S191" i="12"/>
  <c r="R191" i="12"/>
  <c r="P191" i="12"/>
  <c r="AD190" i="12"/>
  <c r="AC190" i="12"/>
  <c r="S190" i="12"/>
  <c r="R190" i="12"/>
  <c r="P190" i="12"/>
  <c r="AD189" i="12"/>
  <c r="AC189" i="12"/>
  <c r="S189" i="12"/>
  <c r="R189" i="12"/>
  <c r="P189" i="12"/>
  <c r="AD188" i="12"/>
  <c r="AC188" i="12"/>
  <c r="S188" i="12"/>
  <c r="R188" i="12"/>
  <c r="P188" i="12"/>
  <c r="AD187" i="12"/>
  <c r="AC187" i="12"/>
  <c r="S187" i="12"/>
  <c r="R187" i="12"/>
  <c r="P187" i="12"/>
  <c r="AD186" i="12"/>
  <c r="AC186" i="12"/>
  <c r="S186" i="12"/>
  <c r="R186" i="12"/>
  <c r="P186" i="12"/>
  <c r="AD185" i="12"/>
  <c r="AC185" i="12"/>
  <c r="S185" i="12"/>
  <c r="R185" i="12"/>
  <c r="P185" i="12"/>
  <c r="AD184" i="12"/>
  <c r="AC184" i="12"/>
  <c r="S184" i="12"/>
  <c r="R184" i="12"/>
  <c r="P184" i="12"/>
  <c r="AD183" i="12"/>
  <c r="AC183" i="12"/>
  <c r="S183" i="12"/>
  <c r="R183" i="12"/>
  <c r="P183" i="12"/>
  <c r="AD182" i="12"/>
  <c r="AC182" i="12"/>
  <c r="S182" i="12"/>
  <c r="R182" i="12"/>
  <c r="P182" i="12"/>
  <c r="AD181" i="12"/>
  <c r="AC181" i="12"/>
  <c r="S181" i="12"/>
  <c r="R181" i="12"/>
  <c r="P181" i="12"/>
  <c r="AD180" i="12"/>
  <c r="AC180" i="12"/>
  <c r="S180" i="12"/>
  <c r="R180" i="12"/>
  <c r="P180" i="12"/>
  <c r="AD179" i="12"/>
  <c r="AC179" i="12"/>
  <c r="S179" i="12"/>
  <c r="R179" i="12"/>
  <c r="P179" i="12"/>
  <c r="AD178" i="12"/>
  <c r="AC178" i="12"/>
  <c r="S178" i="12"/>
  <c r="R178" i="12"/>
  <c r="P178" i="12"/>
  <c r="AD177" i="12"/>
  <c r="AC177" i="12"/>
  <c r="S177" i="12"/>
  <c r="R177" i="12"/>
  <c r="P177" i="12"/>
  <c r="AD176" i="12"/>
  <c r="AC176" i="12"/>
  <c r="S176" i="12"/>
  <c r="R176" i="12"/>
  <c r="P176" i="12"/>
  <c r="AD174" i="12"/>
  <c r="AC174" i="12"/>
  <c r="S174" i="12"/>
  <c r="R174" i="12"/>
  <c r="P174" i="12"/>
  <c r="AD173" i="12"/>
  <c r="AC173" i="12"/>
  <c r="S173" i="12"/>
  <c r="R173" i="12"/>
  <c r="P173" i="12"/>
  <c r="AD170" i="12"/>
  <c r="AC170" i="12"/>
  <c r="S170" i="12"/>
  <c r="R170" i="12"/>
  <c r="P170" i="12"/>
  <c r="AD169" i="12"/>
  <c r="AC169" i="12"/>
  <c r="S169" i="12"/>
  <c r="R169" i="12"/>
  <c r="P169" i="12"/>
  <c r="AD168" i="12"/>
  <c r="AC168" i="12"/>
  <c r="S168" i="12"/>
  <c r="R168" i="12"/>
  <c r="P168" i="12"/>
  <c r="AD167" i="12"/>
  <c r="AC167" i="12"/>
  <c r="S167" i="12"/>
  <c r="R167" i="12"/>
  <c r="P167" i="12"/>
  <c r="AD166" i="12"/>
  <c r="AC166" i="12"/>
  <c r="S166" i="12"/>
  <c r="R166" i="12"/>
  <c r="P166" i="12"/>
  <c r="AD165" i="12"/>
  <c r="AC165" i="12"/>
  <c r="S165" i="12"/>
  <c r="R165" i="12"/>
  <c r="P165" i="12"/>
  <c r="AD163" i="12"/>
  <c r="AC163" i="12"/>
  <c r="S163" i="12"/>
  <c r="R163" i="12"/>
  <c r="P163" i="12"/>
  <c r="AD162" i="12"/>
  <c r="S162" i="12"/>
  <c r="P162" i="12"/>
  <c r="AD161" i="12"/>
  <c r="AC161" i="12"/>
  <c r="S161" i="12"/>
  <c r="R161" i="12"/>
  <c r="P161" i="12"/>
  <c r="AD160" i="12"/>
  <c r="AC160" i="12"/>
  <c r="S160" i="12"/>
  <c r="R160" i="12"/>
  <c r="P160" i="12"/>
  <c r="AD159" i="12"/>
  <c r="AC159" i="12"/>
  <c r="S159" i="12"/>
  <c r="R159" i="12"/>
  <c r="P159" i="12"/>
  <c r="AD158" i="12"/>
  <c r="AC158" i="12"/>
  <c r="S158" i="12"/>
  <c r="R158" i="12"/>
  <c r="P158" i="12"/>
  <c r="AD157" i="12"/>
  <c r="AC157" i="12"/>
  <c r="S157" i="12"/>
  <c r="R157" i="12"/>
  <c r="P157" i="12"/>
  <c r="AD156" i="12"/>
  <c r="AC156" i="12"/>
  <c r="S156" i="12"/>
  <c r="R156" i="12"/>
  <c r="P156" i="12"/>
  <c r="AD155" i="12"/>
  <c r="AC155" i="12"/>
  <c r="S155" i="12"/>
  <c r="R155" i="12"/>
  <c r="P155" i="12"/>
  <c r="AD154" i="12"/>
  <c r="AC154" i="12"/>
  <c r="S154" i="12"/>
  <c r="R154" i="12"/>
  <c r="P154" i="12"/>
  <c r="AD153" i="12"/>
  <c r="AC153" i="12"/>
  <c r="S153" i="12"/>
  <c r="R153" i="12"/>
  <c r="P153" i="12"/>
  <c r="AD152" i="12"/>
  <c r="AC152" i="12"/>
  <c r="S152" i="12"/>
  <c r="R152" i="12"/>
  <c r="P152" i="12"/>
  <c r="AD151" i="12"/>
  <c r="AC151" i="12"/>
  <c r="S151" i="12"/>
  <c r="R151" i="12"/>
  <c r="P151" i="12"/>
  <c r="AD150" i="12"/>
  <c r="AC150" i="12"/>
  <c r="S150" i="12"/>
  <c r="R150" i="12"/>
  <c r="P150" i="12"/>
  <c r="AD149" i="12"/>
  <c r="AC149" i="12"/>
  <c r="S149" i="12"/>
  <c r="R149" i="12"/>
  <c r="P149" i="12"/>
  <c r="AD148" i="12"/>
  <c r="AC148" i="12"/>
  <c r="S148" i="12"/>
  <c r="R148" i="12"/>
  <c r="P148" i="12"/>
  <c r="AD147" i="12"/>
  <c r="AC147" i="12"/>
  <c r="S147" i="12"/>
  <c r="R147" i="12"/>
  <c r="P147" i="12"/>
  <c r="AD146" i="12"/>
  <c r="AC146" i="12"/>
  <c r="S146" i="12"/>
  <c r="R146" i="12"/>
  <c r="P146" i="12"/>
  <c r="AD144" i="12"/>
  <c r="AC144" i="12"/>
  <c r="S144" i="12"/>
  <c r="R144" i="12"/>
  <c r="P144" i="12"/>
  <c r="AD142" i="12"/>
  <c r="AC142" i="12"/>
  <c r="S142" i="12"/>
  <c r="R142" i="12"/>
  <c r="P142" i="12"/>
  <c r="AD141" i="12"/>
  <c r="AC141" i="12"/>
  <c r="S141" i="12"/>
  <c r="R141" i="12"/>
  <c r="P141" i="12"/>
  <c r="AD140" i="12"/>
  <c r="AC140" i="12"/>
  <c r="S140" i="12"/>
  <c r="R140" i="12"/>
  <c r="P140" i="12"/>
  <c r="AD139" i="12"/>
  <c r="AC139" i="12"/>
  <c r="S139" i="12"/>
  <c r="R139" i="12"/>
  <c r="P139" i="12"/>
  <c r="AD138" i="12"/>
  <c r="AC138" i="12"/>
  <c r="S138" i="12"/>
  <c r="R138" i="12"/>
  <c r="P138" i="12"/>
  <c r="AD137" i="12"/>
  <c r="AC137" i="12"/>
  <c r="S137" i="12"/>
  <c r="R137" i="12"/>
  <c r="P137" i="12"/>
  <c r="AD136" i="12"/>
  <c r="AC136" i="12"/>
  <c r="S136" i="12"/>
  <c r="R136" i="12"/>
  <c r="P136" i="12"/>
  <c r="AD135" i="12"/>
  <c r="AC135" i="12"/>
  <c r="S135" i="12"/>
  <c r="R135" i="12"/>
  <c r="P135" i="12"/>
  <c r="AD134" i="12"/>
  <c r="AC134" i="12"/>
  <c r="S134" i="12"/>
  <c r="R134" i="12"/>
  <c r="P134" i="12"/>
  <c r="AD133" i="12"/>
  <c r="AC133" i="12"/>
  <c r="S133" i="12"/>
  <c r="R133" i="12"/>
  <c r="P133" i="12"/>
  <c r="AD132" i="12"/>
  <c r="AC132" i="12"/>
  <c r="S132" i="12"/>
  <c r="R132" i="12"/>
  <c r="P132" i="12"/>
  <c r="AD131" i="12"/>
  <c r="AC131" i="12"/>
  <c r="S131" i="12"/>
  <c r="R131" i="12"/>
  <c r="P131" i="12"/>
  <c r="AD130" i="12"/>
  <c r="AC130" i="12"/>
  <c r="S130" i="12"/>
  <c r="R130" i="12"/>
  <c r="P130" i="12"/>
  <c r="AD129" i="12"/>
  <c r="AC129" i="12"/>
  <c r="S129" i="12"/>
  <c r="R129" i="12"/>
  <c r="P129" i="12"/>
  <c r="AD128" i="12"/>
  <c r="AC128" i="12"/>
  <c r="S128" i="12"/>
  <c r="R128" i="12"/>
  <c r="P128" i="12"/>
  <c r="AD127" i="12"/>
  <c r="AC127" i="12"/>
  <c r="S127" i="12"/>
  <c r="R127" i="12"/>
  <c r="P127" i="12"/>
  <c r="AD126" i="12"/>
  <c r="AC126" i="12"/>
  <c r="S126" i="12"/>
  <c r="R126" i="12"/>
  <c r="P126" i="12"/>
  <c r="AD124" i="12"/>
  <c r="AC124" i="12"/>
  <c r="S124" i="12"/>
  <c r="R124" i="12"/>
  <c r="P124" i="12"/>
  <c r="AD123" i="12"/>
  <c r="AC123" i="12"/>
  <c r="S123" i="12"/>
  <c r="R123" i="12"/>
  <c r="P123" i="12"/>
  <c r="AD122" i="12"/>
  <c r="AC122" i="12"/>
  <c r="S122" i="12"/>
  <c r="R122" i="12"/>
  <c r="P122" i="12"/>
  <c r="AD121" i="12"/>
  <c r="AC121" i="12"/>
  <c r="S121" i="12"/>
  <c r="R121" i="12"/>
  <c r="P121" i="12"/>
  <c r="AD120" i="12"/>
  <c r="AC120" i="12"/>
  <c r="S120" i="12"/>
  <c r="R120" i="12"/>
  <c r="P120" i="12"/>
  <c r="AD119" i="12"/>
  <c r="AC119" i="12"/>
  <c r="S119" i="12"/>
  <c r="R119" i="12"/>
  <c r="P119" i="12"/>
  <c r="AD118" i="12"/>
  <c r="AC118" i="12"/>
  <c r="S118" i="12"/>
  <c r="R118" i="12"/>
  <c r="P118" i="12"/>
  <c r="AD116" i="12"/>
  <c r="AC116" i="12"/>
  <c r="S116" i="12"/>
  <c r="R116" i="12"/>
  <c r="P116" i="12"/>
  <c r="AD115" i="12"/>
  <c r="AC115" i="12"/>
  <c r="S115" i="12"/>
  <c r="R115" i="12"/>
  <c r="P115" i="12"/>
  <c r="AD114" i="12"/>
  <c r="AC114" i="12"/>
  <c r="S114" i="12"/>
  <c r="R114" i="12"/>
  <c r="P114" i="12"/>
  <c r="AD113" i="12"/>
  <c r="AC113" i="12"/>
  <c r="S113" i="12"/>
  <c r="R113" i="12"/>
  <c r="P113" i="12"/>
  <c r="AD13" i="12"/>
  <c r="AC13" i="12"/>
  <c r="S13" i="12"/>
  <c r="R13" i="12"/>
  <c r="P13" i="12"/>
  <c r="AD110" i="12"/>
  <c r="AC110" i="12"/>
  <c r="S110" i="12"/>
  <c r="R110" i="12"/>
  <c r="P110" i="12"/>
  <c r="AD109" i="12"/>
  <c r="AC109" i="12"/>
  <c r="S109" i="12"/>
  <c r="R109" i="12"/>
  <c r="P109" i="12"/>
  <c r="AL108" i="12"/>
  <c r="AD108" i="12"/>
  <c r="AC108" i="12"/>
  <c r="S108" i="12"/>
  <c r="R108" i="12"/>
  <c r="P108" i="12"/>
  <c r="AL107" i="12"/>
  <c r="AD107" i="12"/>
  <c r="AC107" i="12"/>
  <c r="S107" i="12"/>
  <c r="R107" i="12"/>
  <c r="P107" i="12"/>
  <c r="AD106" i="12"/>
  <c r="AC106" i="12"/>
  <c r="S106" i="12"/>
  <c r="R106" i="12"/>
  <c r="P106" i="12"/>
  <c r="AD105" i="12"/>
  <c r="AC105" i="12"/>
  <c r="S105" i="12"/>
  <c r="R105" i="12"/>
  <c r="P105" i="12"/>
  <c r="AD104" i="12"/>
  <c r="AC104" i="12"/>
  <c r="S104" i="12"/>
  <c r="R104" i="12"/>
  <c r="P104" i="12"/>
  <c r="AD103" i="12"/>
  <c r="AC103" i="12"/>
  <c r="S103" i="12"/>
  <c r="R103" i="12"/>
  <c r="P103" i="12"/>
  <c r="AD102" i="12"/>
  <c r="AC102" i="12"/>
  <c r="S102" i="12"/>
  <c r="R102" i="12"/>
  <c r="P102" i="12"/>
  <c r="AD101" i="12"/>
  <c r="AC101" i="12"/>
  <c r="S101" i="12"/>
  <c r="R101" i="12"/>
  <c r="P101" i="12"/>
  <c r="AD100" i="12"/>
  <c r="AC100" i="12"/>
  <c r="S100" i="12"/>
  <c r="R100" i="12"/>
  <c r="P100" i="12"/>
  <c r="AD99" i="12"/>
  <c r="AC99" i="12"/>
  <c r="S99" i="12"/>
  <c r="R99" i="12"/>
  <c r="P99" i="12"/>
  <c r="AD98" i="12"/>
  <c r="AC98" i="12"/>
  <c r="S98" i="12"/>
  <c r="R98" i="12"/>
  <c r="P98" i="12"/>
  <c r="AD97" i="12"/>
  <c r="AC97" i="12"/>
  <c r="S97" i="12"/>
  <c r="R97" i="12"/>
  <c r="P97" i="12"/>
  <c r="AD96" i="12"/>
  <c r="AC96" i="12"/>
  <c r="S96" i="12"/>
  <c r="R96" i="12"/>
  <c r="P96" i="12"/>
  <c r="AD95" i="12"/>
  <c r="AC95" i="12"/>
  <c r="S95" i="12"/>
  <c r="R95" i="12"/>
  <c r="P95" i="12"/>
  <c r="AD94" i="12"/>
  <c r="AC94" i="12"/>
  <c r="S94" i="12"/>
  <c r="R94" i="12"/>
  <c r="P94" i="12"/>
  <c r="AD93" i="12"/>
  <c r="AC93" i="12"/>
  <c r="S93" i="12"/>
  <c r="R93" i="12"/>
  <c r="P93" i="12"/>
  <c r="AD92" i="12"/>
  <c r="AC92" i="12"/>
  <c r="S92" i="12"/>
  <c r="R92" i="12"/>
  <c r="P92" i="12"/>
  <c r="AD91" i="12"/>
  <c r="AC91" i="12"/>
  <c r="S91" i="12"/>
  <c r="R91" i="12"/>
  <c r="P91" i="12"/>
  <c r="AD90" i="12"/>
  <c r="AC90" i="12"/>
  <c r="S90" i="12"/>
  <c r="R90" i="12"/>
  <c r="P90" i="12"/>
  <c r="AD89" i="12"/>
  <c r="AC89" i="12"/>
  <c r="S89" i="12"/>
  <c r="R89" i="12"/>
  <c r="P89" i="12"/>
  <c r="AD87" i="12"/>
  <c r="AC87" i="12"/>
  <c r="S87" i="12"/>
  <c r="R87" i="12"/>
  <c r="P87" i="12"/>
  <c r="AD86" i="12"/>
  <c r="AC86" i="12"/>
  <c r="S86" i="12"/>
  <c r="R86" i="12"/>
  <c r="P86" i="12"/>
  <c r="AD85" i="12"/>
  <c r="AC85" i="12"/>
  <c r="S85" i="12"/>
  <c r="R85" i="12"/>
  <c r="P85" i="12"/>
  <c r="AD84" i="12"/>
  <c r="AC84" i="12"/>
  <c r="S84" i="12"/>
  <c r="R84" i="12"/>
  <c r="P84" i="12"/>
  <c r="AD83" i="12"/>
  <c r="AC83" i="12"/>
  <c r="S83" i="12"/>
  <c r="R83" i="12"/>
  <c r="P83" i="12"/>
  <c r="AD82" i="12"/>
  <c r="AC82" i="12"/>
  <c r="S82" i="12"/>
  <c r="R82" i="12"/>
  <c r="P82" i="12"/>
  <c r="AD81" i="12"/>
  <c r="AC81" i="12"/>
  <c r="S81" i="12"/>
  <c r="R81" i="12"/>
  <c r="P81" i="12"/>
  <c r="AD80" i="12"/>
  <c r="AC80" i="12"/>
  <c r="S80" i="12"/>
  <c r="R80" i="12"/>
  <c r="P80" i="12"/>
  <c r="AD79" i="12"/>
  <c r="AC79" i="12"/>
  <c r="R79" i="12"/>
  <c r="P79" i="12"/>
  <c r="AD78" i="12"/>
  <c r="AC78" i="12"/>
  <c r="S78" i="12"/>
  <c r="R78" i="12"/>
  <c r="P78" i="12"/>
  <c r="AD77" i="12"/>
  <c r="AC77" i="12"/>
  <c r="S77" i="12"/>
  <c r="R77" i="12"/>
  <c r="P77" i="12"/>
  <c r="AD76" i="12"/>
  <c r="AC76" i="12"/>
  <c r="S76" i="12"/>
  <c r="R76" i="12"/>
  <c r="P76" i="12"/>
  <c r="AD72" i="12"/>
  <c r="AC72" i="12"/>
  <c r="S72" i="12"/>
  <c r="R72" i="12"/>
  <c r="P72" i="12"/>
  <c r="AD74" i="12"/>
  <c r="AC74" i="12"/>
  <c r="S74" i="12"/>
  <c r="R74" i="12"/>
  <c r="AD71" i="12"/>
  <c r="AC71" i="12"/>
  <c r="S71" i="12"/>
  <c r="R71" i="12"/>
  <c r="P71" i="12"/>
  <c r="AD70" i="12"/>
  <c r="AC70" i="12"/>
  <c r="S70" i="12"/>
  <c r="R70" i="12"/>
  <c r="P70" i="12"/>
  <c r="AD69" i="12"/>
  <c r="AC69" i="12"/>
  <c r="S69" i="12"/>
  <c r="R69" i="12"/>
  <c r="P69" i="12"/>
  <c r="AD68" i="12"/>
  <c r="AC68" i="12"/>
  <c r="S68" i="12"/>
  <c r="R68" i="12"/>
  <c r="P68" i="12"/>
  <c r="AD67" i="12"/>
  <c r="AC67" i="12"/>
  <c r="S67" i="12"/>
  <c r="R67" i="12"/>
  <c r="P67" i="12"/>
  <c r="AD66" i="12"/>
  <c r="AC66" i="12"/>
  <c r="S66" i="12"/>
  <c r="R66" i="12"/>
  <c r="P66" i="12"/>
  <c r="AD65" i="12"/>
  <c r="AC65" i="12"/>
  <c r="S65" i="12"/>
  <c r="R65" i="12"/>
  <c r="P65" i="12"/>
  <c r="AD63" i="12"/>
  <c r="AC63" i="12"/>
  <c r="S63" i="12"/>
  <c r="R63" i="12"/>
  <c r="P63" i="12"/>
  <c r="AD62" i="12"/>
  <c r="AC62" i="12"/>
  <c r="S62" i="12"/>
  <c r="R62" i="12"/>
  <c r="P62" i="12"/>
  <c r="AD164" i="12"/>
  <c r="AC164" i="12"/>
  <c r="S164" i="12"/>
  <c r="R164" i="12"/>
  <c r="P164" i="12"/>
  <c r="AD172" i="12"/>
  <c r="AC172" i="12"/>
  <c r="S172" i="12"/>
  <c r="R172" i="12"/>
  <c r="P172" i="12"/>
  <c r="AD61" i="12"/>
  <c r="AC61" i="12"/>
  <c r="S61" i="12"/>
  <c r="R61" i="12"/>
  <c r="P61" i="12"/>
  <c r="AD60" i="12"/>
  <c r="AC60" i="12"/>
  <c r="S60" i="12"/>
  <c r="R60" i="12"/>
  <c r="P60" i="12"/>
  <c r="AD59" i="12"/>
  <c r="AC59" i="12"/>
  <c r="S59" i="12"/>
  <c r="R59" i="12"/>
  <c r="P59" i="12"/>
  <c r="AD58" i="12"/>
  <c r="AC58" i="12"/>
  <c r="S58" i="12"/>
  <c r="R58" i="12"/>
  <c r="P58" i="12"/>
  <c r="AD57" i="12"/>
  <c r="AC57" i="12"/>
  <c r="S57" i="12"/>
  <c r="R57" i="12"/>
  <c r="P57" i="12"/>
  <c r="AD56" i="12"/>
  <c r="AC56" i="12"/>
  <c r="S56" i="12"/>
  <c r="R56" i="12"/>
  <c r="P56" i="12"/>
  <c r="AD55" i="12"/>
  <c r="AC55" i="12"/>
  <c r="S55" i="12"/>
  <c r="R55" i="12"/>
  <c r="P55" i="12"/>
  <c r="AD53" i="12"/>
  <c r="AC53" i="12"/>
  <c r="S53" i="12"/>
  <c r="R53" i="12"/>
  <c r="P53" i="12"/>
  <c r="AD52" i="12"/>
  <c r="AC52" i="12"/>
  <c r="S52" i="12"/>
  <c r="R52" i="12"/>
  <c r="P52" i="12"/>
  <c r="AD51" i="12"/>
  <c r="AC51" i="12"/>
  <c r="S51" i="12"/>
  <c r="R51" i="12"/>
  <c r="P51" i="12"/>
  <c r="AD49" i="12"/>
  <c r="AC49" i="12"/>
  <c r="S49" i="12"/>
  <c r="R49" i="12"/>
  <c r="P49" i="12"/>
  <c r="AD48" i="12"/>
  <c r="AC48" i="12"/>
  <c r="S48" i="12"/>
  <c r="R48" i="12"/>
  <c r="P48" i="12"/>
  <c r="AD47" i="12"/>
  <c r="AC47" i="12"/>
  <c r="S47" i="12"/>
  <c r="R47" i="12"/>
  <c r="P47" i="12"/>
  <c r="AD224" i="12"/>
  <c r="AC224" i="12"/>
  <c r="S224" i="12"/>
  <c r="R224" i="12"/>
  <c r="P224" i="12"/>
  <c r="AD46" i="12"/>
  <c r="AC46" i="12"/>
  <c r="S46" i="12"/>
  <c r="R46" i="12"/>
  <c r="P46" i="12"/>
  <c r="AD45" i="12"/>
  <c r="AC45" i="12"/>
  <c r="S45" i="12"/>
  <c r="R45" i="12"/>
  <c r="P45" i="12"/>
  <c r="AD44" i="12"/>
  <c r="AC44" i="12"/>
  <c r="S44" i="12"/>
  <c r="R44" i="12"/>
  <c r="P44" i="12"/>
  <c r="AD43" i="12"/>
  <c r="AC43" i="12"/>
  <c r="S43" i="12"/>
  <c r="R43" i="12"/>
  <c r="P43" i="12"/>
  <c r="AD42" i="12"/>
  <c r="AC42" i="12"/>
  <c r="S42" i="12"/>
  <c r="R42" i="12"/>
  <c r="P42" i="12"/>
  <c r="AD41" i="12"/>
  <c r="AC41" i="12"/>
  <c r="S41" i="12"/>
  <c r="R41" i="12"/>
  <c r="P41" i="12"/>
  <c r="AD40" i="12"/>
  <c r="AC40" i="12"/>
  <c r="S40" i="12"/>
  <c r="R40" i="12"/>
  <c r="P40" i="12"/>
  <c r="AD39" i="12"/>
  <c r="AC39" i="12"/>
  <c r="S39" i="12"/>
  <c r="R39" i="12"/>
  <c r="P39" i="12"/>
  <c r="AD37" i="12"/>
  <c r="AC37" i="12"/>
  <c r="S37" i="12"/>
  <c r="R37" i="12"/>
  <c r="P37" i="12"/>
  <c r="AD36" i="12"/>
  <c r="AC36" i="12"/>
  <c r="S36" i="12"/>
  <c r="R36" i="12"/>
  <c r="P36" i="12"/>
  <c r="AD35" i="12"/>
  <c r="AC35" i="12"/>
  <c r="S35" i="12"/>
  <c r="R35" i="12"/>
  <c r="P35" i="12"/>
  <c r="AD34" i="12"/>
  <c r="AC34" i="12"/>
  <c r="S34" i="12"/>
  <c r="R34" i="12"/>
  <c r="P34" i="12"/>
  <c r="AD33" i="12"/>
  <c r="AC33" i="12"/>
  <c r="S33" i="12"/>
  <c r="R33" i="12"/>
  <c r="P33" i="12"/>
  <c r="AD32" i="12"/>
  <c r="AC32" i="12"/>
  <c r="S32" i="12"/>
  <c r="R32" i="12"/>
  <c r="P32" i="12"/>
  <c r="AD31" i="12"/>
  <c r="AC31" i="12"/>
  <c r="S31" i="12"/>
  <c r="R31" i="12"/>
  <c r="P31" i="12"/>
  <c r="AD30" i="12"/>
  <c r="AC30" i="12"/>
  <c r="S30" i="12"/>
  <c r="R30" i="12"/>
  <c r="P30" i="12"/>
  <c r="AD29" i="12"/>
  <c r="AC29" i="12"/>
  <c r="S29" i="12"/>
  <c r="R29" i="12"/>
  <c r="P29" i="12"/>
  <c r="AD28" i="12"/>
  <c r="AC28" i="12"/>
  <c r="S28" i="12"/>
  <c r="R28" i="12"/>
  <c r="P28" i="12"/>
  <c r="AD27" i="12"/>
  <c r="AC27" i="12"/>
  <c r="S27" i="12"/>
  <c r="R27" i="12"/>
  <c r="P27" i="12"/>
  <c r="AD26" i="12"/>
  <c r="AC26" i="12"/>
  <c r="S26" i="12"/>
  <c r="R26" i="12"/>
  <c r="P26" i="12"/>
  <c r="AD25" i="12"/>
  <c r="AC25" i="12"/>
  <c r="S25" i="12"/>
  <c r="R25" i="12"/>
  <c r="P25" i="12"/>
  <c r="AD22" i="12"/>
  <c r="AC22" i="12"/>
  <c r="S22" i="12"/>
  <c r="R22" i="12"/>
  <c r="AD21" i="12"/>
  <c r="AC21" i="12"/>
  <c r="S21" i="12"/>
  <c r="R21" i="12"/>
  <c r="P21" i="12"/>
  <c r="AD20" i="12"/>
  <c r="AC20" i="12"/>
  <c r="S20" i="12"/>
  <c r="R20" i="12"/>
  <c r="P20" i="12"/>
  <c r="AD19" i="12"/>
  <c r="AC19" i="12"/>
  <c r="S19" i="12"/>
  <c r="R19" i="12"/>
  <c r="P19" i="12"/>
  <c r="AD16" i="12"/>
  <c r="AC16" i="12"/>
  <c r="S16" i="12"/>
  <c r="R16" i="12"/>
  <c r="P16" i="12"/>
  <c r="AD15" i="12"/>
  <c r="AC15" i="12"/>
  <c r="S15" i="12"/>
  <c r="R15" i="12"/>
  <c r="P15" i="12"/>
  <c r="AD14" i="12"/>
  <c r="AC14" i="12"/>
  <c r="S14" i="12"/>
  <c r="R14" i="12"/>
  <c r="P14" i="12"/>
  <c r="AD112" i="12"/>
  <c r="AC112" i="12"/>
  <c r="S112" i="12"/>
  <c r="R112" i="12"/>
  <c r="P112" i="12"/>
  <c r="AD12" i="12"/>
  <c r="AC12" i="12"/>
  <c r="S12" i="12"/>
  <c r="R12" i="12"/>
  <c r="P12" i="12"/>
  <c r="AD11" i="12"/>
  <c r="AC11" i="12"/>
  <c r="AB11" i="12"/>
  <c r="S11" i="12"/>
  <c r="R11" i="12"/>
  <c r="P11" i="12"/>
  <c r="U8" i="12"/>
  <c r="AB153" i="11"/>
  <c r="P153" i="11"/>
  <c r="R153" i="11"/>
  <c r="AC153" i="11"/>
  <c r="S153" i="11"/>
  <c r="AD153" i="11"/>
  <c r="G34" i="11"/>
  <c r="H34" i="11"/>
  <c r="I34" i="11"/>
  <c r="J34" i="11"/>
  <c r="K34" i="11"/>
  <c r="L34" i="11"/>
  <c r="M34" i="11"/>
  <c r="AE34" i="11"/>
  <c r="AF34" i="11"/>
  <c r="AG34" i="11"/>
  <c r="AH34" i="11"/>
  <c r="AI34" i="11"/>
  <c r="AJ34" i="11"/>
  <c r="AK34" i="11"/>
  <c r="R34" i="11"/>
  <c r="AC34" i="11"/>
  <c r="S34" i="11"/>
  <c r="AD34" i="11"/>
  <c r="P34" i="11"/>
  <c r="AB34" i="11"/>
  <c r="X154" i="13" a="1"/>
  <c r="Y12" i="13" a="1"/>
  <c r="V83" i="13" a="1"/>
  <c r="V71" i="13" a="1"/>
  <c r="V16" i="13" a="1"/>
  <c r="V201" i="13" a="1"/>
  <c r="X50" i="13" a="1"/>
  <c r="Y17" i="13" a="1"/>
  <c r="Y13" i="13" a="1"/>
  <c r="T106" i="13" a="1"/>
  <c r="T289" i="13" a="1"/>
  <c r="Y201" i="13" a="1"/>
  <c r="T10" i="13" a="1"/>
  <c r="V60" i="13" a="1"/>
  <c r="W25" i="13" a="1"/>
  <c r="V180" i="13" a="1"/>
  <c r="V106" i="13" a="1"/>
  <c r="T25" i="13" a="1"/>
  <c r="W205" i="13" a="1"/>
  <c r="U154" i="13" a="1"/>
  <c r="V231" i="13" a="1"/>
  <c r="V13" i="13" a="1"/>
  <c r="T12" i="13" a="1"/>
  <c r="X220" i="13" a="1"/>
  <c r="T83" i="13" a="1"/>
  <c r="U71" i="13" a="1"/>
  <c r="W220" i="13" a="1"/>
  <c r="Z16" i="13" a="1"/>
  <c r="Z180" i="13" a="1"/>
  <c r="W17" i="13" a="1"/>
  <c r="T201" i="13" a="1"/>
  <c r="X71" i="13" a="1"/>
  <c r="T155" i="13" a="1"/>
  <c r="T16" i="13" a="1"/>
  <c r="Y205" i="13" a="1"/>
  <c r="X64" i="13" a="1"/>
  <c r="T314" i="13" a="1"/>
  <c r="Z205" i="13" a="1"/>
  <c r="T288" i="13" a="1"/>
  <c r="X12" i="13" a="1"/>
  <c r="Y106" i="13" a="1"/>
  <c r="T71" i="13" a="1"/>
  <c r="U212" i="13" a="1"/>
  <c r="T180" i="13" a="1"/>
  <c r="Z46" i="13" a="1"/>
  <c r="Z83" i="13" a="1"/>
  <c r="W231" i="13" a="1"/>
  <c r="V10" i="13" a="1"/>
  <c r="W50" i="13" a="1"/>
  <c r="X212" i="13" a="1"/>
  <c r="W83" i="13" a="1"/>
  <c r="X155" i="13" a="1"/>
  <c r="W10" i="13" a="1"/>
  <c r="Z22" i="13" a="1"/>
  <c r="Z231" i="13" a="1"/>
  <c r="V154" i="13" a="1"/>
  <c r="U13" i="13" a="1"/>
  <c r="U231" i="13" a="1"/>
  <c r="U203" i="13" a="1"/>
  <c r="U155" i="13" a="1"/>
  <c r="X231" i="13" a="1"/>
  <c r="Z154" i="13" a="1"/>
  <c r="W155" i="13" a="1"/>
  <c r="T17" i="13" a="1"/>
  <c r="V46" i="13" a="1"/>
  <c r="U220" i="13" a="1"/>
  <c r="T50" i="13" a="1"/>
  <c r="W203" i="13" a="1"/>
  <c r="V196" i="13" a="1"/>
  <c r="T22" i="13" a="1"/>
  <c r="X203" i="13" a="1"/>
  <c r="T203" i="13" a="1"/>
  <c r="X46" i="13" a="1"/>
  <c r="W196" i="13" a="1"/>
  <c r="Z201" i="13" a="1"/>
  <c r="X13" i="13" a="1"/>
  <c r="V155" i="13" a="1"/>
  <c r="Y212" i="13" a="1"/>
  <c r="X10" i="13" a="1"/>
  <c r="T60" i="13" a="1"/>
  <c r="X94" i="13" a="1"/>
  <c r="Z60" i="13" a="1"/>
  <c r="X22" i="13" a="1"/>
  <c r="T154" i="13" a="1"/>
  <c r="T205" i="13" a="1"/>
  <c r="X201" i="13" a="1"/>
  <c r="U12" i="13" a="1"/>
  <c r="Y69" i="13" a="1"/>
  <c r="W212" i="13" a="1"/>
  <c r="Y46" i="13" a="1"/>
  <c r="T231" i="13" a="1"/>
  <c r="W226" i="13" a="1"/>
  <c r="W154" i="13" a="1"/>
  <c r="T196" i="13" a="1"/>
  <c r="X60" i="13" a="1"/>
  <c r="U10" i="13" a="1"/>
  <c r="X106" i="13" a="1"/>
  <c r="U83" i="13" a="1"/>
  <c r="Y180" i="13" a="1"/>
  <c r="T13" i="13" a="1"/>
  <c r="Z212" i="13" a="1"/>
  <c r="Z12" i="13" a="1"/>
  <c r="V203" i="13" a="1"/>
  <c r="Y71" i="13" a="1"/>
  <c r="Y83" i="13" a="1"/>
  <c r="Z25" i="13" a="1"/>
  <c r="W180" i="13" a="1"/>
  <c r="W16" i="13" a="1"/>
  <c r="Z106" i="13" a="1"/>
  <c r="X25" i="13" a="1"/>
  <c r="U22" i="13" a="1"/>
  <c r="W13" i="13" a="1"/>
  <c r="U46" i="13" a="1"/>
  <c r="X205" i="13" a="1"/>
  <c r="V212" i="13" a="1"/>
  <c r="U226" i="13" a="1"/>
  <c r="T226" i="13" a="1"/>
  <c r="X83" i="13" a="1"/>
  <c r="V220" i="13" a="1"/>
  <c r="Y196" i="13" a="1"/>
  <c r="Y50" i="13" a="1"/>
  <c r="U17" i="13" a="1"/>
  <c r="X16" i="13" a="1"/>
  <c r="V50" i="13" a="1"/>
  <c r="X17" i="13" a="1"/>
  <c r="T46" i="13" a="1"/>
  <c r="Y22" i="13" a="1"/>
  <c r="W106" i="13" a="1"/>
  <c r="W22" i="13" a="1"/>
  <c r="W46" i="13" a="1"/>
  <c r="U205" i="13" a="1"/>
  <c r="U196" i="13" a="1"/>
  <c r="Z226" i="13" a="1"/>
  <c r="U50" i="13" a="1"/>
  <c r="Y25" i="13" a="1"/>
  <c r="Z13" i="13" a="1"/>
  <c r="Z50" i="13" a="1"/>
  <c r="V25" i="13" a="1"/>
  <c r="X76" i="13" a="1"/>
  <c r="Y127" i="13" a="1"/>
  <c r="W60" i="13" a="1"/>
  <c r="Y231" i="13" a="1"/>
  <c r="Z17" i="13" a="1"/>
  <c r="X226" i="13" a="1"/>
  <c r="W71" i="13" a="1"/>
  <c r="U16" i="13" a="1"/>
  <c r="X180" i="13" a="1"/>
  <c r="Y121" i="13" a="1"/>
  <c r="T212" i="13" a="1"/>
  <c r="U201" i="13" a="1"/>
  <c r="Z69" i="13" a="1"/>
  <c r="T313" i="13" a="1"/>
  <c r="T220" i="13" a="1"/>
  <c r="U180" i="13" a="1"/>
  <c r="Y16" i="13" a="1"/>
  <c r="X196" i="13" a="1"/>
  <c r="U106" i="13" a="1"/>
  <c r="Z196" i="13" a="1"/>
  <c r="Z71" i="13" a="1"/>
  <c r="Y60" i="13" a="1"/>
  <c r="Y154" i="13" a="1"/>
  <c r="U25" i="13" a="1"/>
  <c r="W201" i="13" a="1"/>
  <c r="V12" i="13" a="1"/>
  <c r="V205" i="13" a="1"/>
  <c r="V226" i="13" a="1"/>
  <c r="V22" i="13" a="1"/>
  <c r="W12" i="13" a="1"/>
  <c r="V17" i="13" a="1"/>
  <c r="U60" i="13" a="1"/>
  <c r="Y226" i="13" a="1"/>
  <c r="Z121" i="13" a="1"/>
  <c r="T220" i="13" l="1"/>
  <c r="U220" i="13"/>
  <c r="V220" i="13"/>
  <c r="AG220" i="13" s="1"/>
  <c r="W220" i="13"/>
  <c r="AH220" i="13" s="1"/>
  <c r="X220" i="13"/>
  <c r="AI220" i="13" s="1"/>
  <c r="Y127" i="13"/>
  <c r="T212" i="13"/>
  <c r="U212" i="13"/>
  <c r="V212" i="13"/>
  <c r="AG212" i="13" s="1"/>
  <c r="W212" i="13"/>
  <c r="AH212" i="13" s="1"/>
  <c r="X212" i="13"/>
  <c r="AI212" i="13" s="1"/>
  <c r="Y212" i="13"/>
  <c r="AJ212" i="13" s="1"/>
  <c r="Z212" i="13"/>
  <c r="AK212" i="13" s="1"/>
  <c r="T313" i="13"/>
  <c r="T312" i="14" s="1"/>
  <c r="T314" i="13"/>
  <c r="T313" i="14" s="1"/>
  <c r="T10" i="13"/>
  <c r="U10" i="13"/>
  <c r="W10" i="13"/>
  <c r="X10" i="13"/>
  <c r="V10" i="13"/>
  <c r="T226" i="13"/>
  <c r="U226" i="13"/>
  <c r="Y226" i="13"/>
  <c r="AJ226" i="13" s="1"/>
  <c r="Z226" i="13"/>
  <c r="AK226" i="13" s="1"/>
  <c r="X226" i="13"/>
  <c r="AI226" i="13" s="1"/>
  <c r="V226" i="13"/>
  <c r="AG226" i="13" s="1"/>
  <c r="W226" i="13"/>
  <c r="AH226" i="13" s="1"/>
  <c r="U201" i="13"/>
  <c r="V201" i="13"/>
  <c r="AG201" i="13" s="1"/>
  <c r="Y201" i="13"/>
  <c r="AJ201" i="13" s="1"/>
  <c r="Z201" i="13"/>
  <c r="AK201" i="13" s="1"/>
  <c r="T201" i="13"/>
  <c r="X201" i="13"/>
  <c r="AI201" i="13" s="1"/>
  <c r="W201" i="13"/>
  <c r="AH201" i="13" s="1"/>
  <c r="T180" i="13"/>
  <c r="AE180" i="13" s="1"/>
  <c r="U180" i="13"/>
  <c r="AF180" i="13" s="1"/>
  <c r="V180" i="13"/>
  <c r="AG180" i="13" s="1"/>
  <c r="W180" i="13"/>
  <c r="AH180" i="13" s="1"/>
  <c r="Z180" i="13"/>
  <c r="AK180" i="13" s="1"/>
  <c r="X180" i="13"/>
  <c r="AI180" i="13" s="1"/>
  <c r="Y180" i="13"/>
  <c r="AJ180" i="13" s="1"/>
  <c r="T106" i="13"/>
  <c r="U106" i="13"/>
  <c r="V106" i="13"/>
  <c r="AG106" i="13" s="1"/>
  <c r="W106" i="13"/>
  <c r="AH106" i="13" s="1"/>
  <c r="X106" i="13"/>
  <c r="AI106" i="13" s="1"/>
  <c r="Y106" i="13"/>
  <c r="AJ106" i="13" s="1"/>
  <c r="Z106" i="13"/>
  <c r="AK106" i="13" s="1"/>
  <c r="V83" i="13"/>
  <c r="AG83" i="13" s="1"/>
  <c r="U83" i="13"/>
  <c r="W83" i="13"/>
  <c r="AH83" i="13" s="1"/>
  <c r="X83" i="13"/>
  <c r="AI83" i="13" s="1"/>
  <c r="Y83" i="13"/>
  <c r="AJ83" i="13" s="1"/>
  <c r="Z83" i="13"/>
  <c r="AK83" i="13" s="1"/>
  <c r="T83" i="13"/>
  <c r="T71" i="13"/>
  <c r="U71" i="13"/>
  <c r="V71" i="13"/>
  <c r="AG71" i="13" s="1"/>
  <c r="W71" i="13"/>
  <c r="AH71" i="13" s="1"/>
  <c r="X71" i="13"/>
  <c r="AI71" i="13" s="1"/>
  <c r="Y71" i="13"/>
  <c r="AJ71" i="13" s="1"/>
  <c r="Z71" i="13"/>
  <c r="AK71" i="13" s="1"/>
  <c r="T60" i="13"/>
  <c r="U60" i="13"/>
  <c r="V60" i="13"/>
  <c r="AG60" i="13" s="1"/>
  <c r="W60" i="13"/>
  <c r="AH60" i="13" s="1"/>
  <c r="X60" i="13"/>
  <c r="AI60" i="13" s="1"/>
  <c r="Y60" i="13"/>
  <c r="AJ60" i="13" s="1"/>
  <c r="Z60" i="13"/>
  <c r="AK60" i="13" s="1"/>
  <c r="T288" i="13"/>
  <c r="T289" i="13"/>
  <c r="AE289" i="13" s="1"/>
  <c r="U155" i="13"/>
  <c r="AF155" i="13" s="1"/>
  <c r="Z231" i="13"/>
  <c r="AK231" i="13" s="1"/>
  <c r="V17" i="13"/>
  <c r="AG17" i="13" s="1"/>
  <c r="X231" i="13"/>
  <c r="AI231" i="13" s="1"/>
  <c r="Y12" i="13"/>
  <c r="AJ12" i="13" s="1"/>
  <c r="Y196" i="13"/>
  <c r="AJ196" i="13" s="1"/>
  <c r="AI214" i="13"/>
  <c r="V12" i="13"/>
  <c r="AG12" i="13" s="1"/>
  <c r="Z12" i="13"/>
  <c r="AK12" i="13" s="1"/>
  <c r="X205" i="13"/>
  <c r="AI205" i="13" s="1"/>
  <c r="Z25" i="13"/>
  <c r="AK25" i="13" s="1"/>
  <c r="X22" i="13"/>
  <c r="AI22" i="13" s="1"/>
  <c r="X25" i="13"/>
  <c r="AI25" i="13" s="1"/>
  <c r="W22" i="13"/>
  <c r="AH22" i="13" s="1"/>
  <c r="T12" i="13"/>
  <c r="Y13" i="13"/>
  <c r="AJ13" i="13" s="1"/>
  <c r="Z121" i="13"/>
  <c r="Z196" i="13"/>
  <c r="AK196" i="13" s="1"/>
  <c r="Z22" i="13"/>
  <c r="AK22" i="13" s="1"/>
  <c r="X76" i="13"/>
  <c r="AI76" i="13" s="1"/>
  <c r="Z69" i="13"/>
  <c r="V154" i="13"/>
  <c r="AG154" i="13" s="1"/>
  <c r="W50" i="13"/>
  <c r="AH50" i="13" s="1"/>
  <c r="T155" i="13"/>
  <c r="AE155" i="13" s="1"/>
  <c r="U196" i="13"/>
  <c r="AG214" i="13"/>
  <c r="X50" i="13"/>
  <c r="AI50" i="13" s="1"/>
  <c r="T154" i="13"/>
  <c r="AE154" i="13" s="1"/>
  <c r="X16" i="13"/>
  <c r="AI16" i="13" s="1"/>
  <c r="W203" i="13"/>
  <c r="AH203" i="13" s="1"/>
  <c r="Z17" i="13"/>
  <c r="AK17" i="13" s="1"/>
  <c r="U16" i="13"/>
  <c r="T203" i="13"/>
  <c r="W16" i="13"/>
  <c r="AH16" i="13" s="1"/>
  <c r="W25" i="13"/>
  <c r="AH25" i="13" s="1"/>
  <c r="T16" i="13"/>
  <c r="Z13" i="13"/>
  <c r="AK13" i="13" s="1"/>
  <c r="Y17" i="13"/>
  <c r="AJ17" i="13" s="1"/>
  <c r="AK214" i="13"/>
  <c r="Z205" i="13"/>
  <c r="AK205" i="13" s="1"/>
  <c r="V25" i="13"/>
  <c r="AG25" i="13" s="1"/>
  <c r="Y69" i="13"/>
  <c r="T13" i="13"/>
  <c r="X46" i="13"/>
  <c r="AI46" i="13" s="1"/>
  <c r="U154" i="13"/>
  <c r="AF154" i="13" s="1"/>
  <c r="V155" i="13"/>
  <c r="AG155" i="13" s="1"/>
  <c r="W13" i="13"/>
  <c r="AH13" i="13" s="1"/>
  <c r="Y154" i="13"/>
  <c r="AJ154" i="13" s="1"/>
  <c r="X196" i="13"/>
  <c r="AI196" i="13" s="1"/>
  <c r="Y25" i="13"/>
  <c r="AJ25" i="13" s="1"/>
  <c r="Y50" i="13"/>
  <c r="AJ50" i="13" s="1"/>
  <c r="Z16" i="13"/>
  <c r="AK16" i="13" s="1"/>
  <c r="U25" i="13"/>
  <c r="U46" i="13"/>
  <c r="U17" i="13"/>
  <c r="V16" i="13"/>
  <c r="AG16" i="13" s="1"/>
  <c r="U22" i="13"/>
  <c r="U205" i="13"/>
  <c r="AJ214" i="13"/>
  <c r="V50" i="13"/>
  <c r="AG50" i="13" s="1"/>
  <c r="T46" i="13"/>
  <c r="X94" i="13"/>
  <c r="AI94" i="13" s="1"/>
  <c r="T25" i="13"/>
  <c r="V203" i="13"/>
  <c r="AG203" i="13" s="1"/>
  <c r="W231" i="13"/>
  <c r="AH231" i="13" s="1"/>
  <c r="W205" i="13"/>
  <c r="AH205" i="13" s="1"/>
  <c r="U12" i="13"/>
  <c r="X64" i="13"/>
  <c r="AI64" i="13" s="1"/>
  <c r="Z46" i="13"/>
  <c r="AK46" i="13" s="1"/>
  <c r="U13" i="13"/>
  <c r="V13" i="13"/>
  <c r="AG13" i="13" s="1"/>
  <c r="V46" i="13"/>
  <c r="AG46" i="13" s="1"/>
  <c r="X155" i="13"/>
  <c r="AI155" i="13" s="1"/>
  <c r="V231" i="13"/>
  <c r="AG231" i="13" s="1"/>
  <c r="T205" i="13"/>
  <c r="Y46" i="13"/>
  <c r="AJ46" i="13" s="1"/>
  <c r="Y121" i="13"/>
  <c r="U50" i="13"/>
  <c r="Y22" i="13"/>
  <c r="AJ22" i="13" s="1"/>
  <c r="T196" i="13"/>
  <c r="X203" i="13"/>
  <c r="AI203" i="13" s="1"/>
  <c r="W17" i="13"/>
  <c r="AH17" i="13" s="1"/>
  <c r="Y205" i="13"/>
  <c r="AJ205" i="13" s="1"/>
  <c r="W154" i="13"/>
  <c r="AH154" i="13" s="1"/>
  <c r="U203" i="13"/>
  <c r="T17" i="13"/>
  <c r="Y231" i="13"/>
  <c r="AJ231" i="13" s="1"/>
  <c r="X12" i="13"/>
  <c r="AI12" i="13" s="1"/>
  <c r="Y16" i="13"/>
  <c r="AJ16" i="13" s="1"/>
  <c r="Z50" i="13"/>
  <c r="AK50" i="13" s="1"/>
  <c r="X17" i="13"/>
  <c r="AI17" i="13" s="1"/>
  <c r="T231" i="13"/>
  <c r="X154" i="13"/>
  <c r="AI154" i="13" s="1"/>
  <c r="W46" i="13"/>
  <c r="AH46" i="13" s="1"/>
  <c r="W155" i="13"/>
  <c r="AH155" i="13" s="1"/>
  <c r="W12" i="13"/>
  <c r="AH12" i="13" s="1"/>
  <c r="X13" i="13"/>
  <c r="AI13" i="13" s="1"/>
  <c r="Z154" i="13"/>
  <c r="AK154" i="13" s="1"/>
  <c r="T50" i="13"/>
  <c r="AH214" i="13"/>
  <c r="V205" i="13"/>
  <c r="AG205" i="13" s="1"/>
  <c r="V22" i="13"/>
  <c r="AG22" i="13" s="1"/>
  <c r="V196" i="13"/>
  <c r="AG196" i="13" s="1"/>
  <c r="T22" i="13"/>
  <c r="U231" i="13"/>
  <c r="W196" i="13"/>
  <c r="AH196" i="13" s="1"/>
  <c r="V8" i="12"/>
  <c r="AE121" i="11"/>
  <c r="AF121" i="11"/>
  <c r="AG121" i="11"/>
  <c r="AH121" i="11"/>
  <c r="AI121" i="11"/>
  <c r="AJ121" i="11"/>
  <c r="AK121" i="11"/>
  <c r="R121" i="11"/>
  <c r="AC121" i="11"/>
  <c r="S121" i="11"/>
  <c r="AD121" i="11"/>
  <c r="P121" i="11"/>
  <c r="AB121" i="11"/>
  <c r="G97" i="11"/>
  <c r="H97" i="11"/>
  <c r="I97" i="11"/>
  <c r="J97" i="11"/>
  <c r="K97" i="11"/>
  <c r="L97" i="11"/>
  <c r="M97" i="11"/>
  <c r="AE97" i="11"/>
  <c r="AF97" i="11"/>
  <c r="AG97" i="11"/>
  <c r="AH97" i="11"/>
  <c r="AI97" i="11"/>
  <c r="AJ97" i="11"/>
  <c r="AK97" i="11"/>
  <c r="R97" i="11"/>
  <c r="AC97" i="11"/>
  <c r="S97" i="11"/>
  <c r="AD97" i="11"/>
  <c r="P97" i="11"/>
  <c r="AB97" i="11"/>
  <c r="AL102" i="11"/>
  <c r="AL103" i="11"/>
  <c r="AE103" i="11"/>
  <c r="AF103" i="11"/>
  <c r="AG103" i="11"/>
  <c r="AH103" i="11"/>
  <c r="AI103" i="11"/>
  <c r="AJ103" i="11"/>
  <c r="AK103" i="11"/>
  <c r="L103" i="11"/>
  <c r="G103" i="11"/>
  <c r="H103" i="11"/>
  <c r="I103" i="11"/>
  <c r="J103" i="11"/>
  <c r="K103" i="11"/>
  <c r="M103" i="11"/>
  <c r="R103" i="11"/>
  <c r="AC103" i="11"/>
  <c r="S103" i="11"/>
  <c r="AD103" i="11"/>
  <c r="P103" i="11"/>
  <c r="AB103" i="11"/>
  <c r="R125" i="11"/>
  <c r="AC125" i="11"/>
  <c r="S125" i="11"/>
  <c r="AD125" i="11"/>
  <c r="P125" i="11"/>
  <c r="AB125" i="11"/>
  <c r="AK104" i="11"/>
  <c r="AJ104" i="11"/>
  <c r="G86" i="11"/>
  <c r="H86" i="11"/>
  <c r="I86" i="11"/>
  <c r="J86" i="11"/>
  <c r="K86" i="11"/>
  <c r="L86" i="11"/>
  <c r="L70" i="11"/>
  <c r="M70" i="11"/>
  <c r="AH286" i="11"/>
  <c r="AI286" i="11"/>
  <c r="AJ286" i="11"/>
  <c r="AK286" i="11"/>
  <c r="AL286" i="11"/>
  <c r="AE287" i="11"/>
  <c r="AF287" i="11"/>
  <c r="AG287" i="11"/>
  <c r="AH287" i="11"/>
  <c r="AI287" i="11"/>
  <c r="AJ287" i="11"/>
  <c r="AK287" i="11"/>
  <c r="AL287" i="11"/>
  <c r="AE288" i="11"/>
  <c r="AE11" i="11"/>
  <c r="AF11" i="11"/>
  <c r="AG11" i="11"/>
  <c r="AH11" i="11"/>
  <c r="AI11" i="11"/>
  <c r="AJ11" i="11"/>
  <c r="AK11" i="11"/>
  <c r="AE57" i="11"/>
  <c r="AF57" i="11"/>
  <c r="AG57" i="11"/>
  <c r="AE71" i="11"/>
  <c r="AF71" i="11"/>
  <c r="AG71" i="11"/>
  <c r="AH71" i="11"/>
  <c r="AI71" i="11"/>
  <c r="AE61" i="11"/>
  <c r="AF61" i="11"/>
  <c r="AG61" i="11"/>
  <c r="AH61" i="11"/>
  <c r="AI61" i="11"/>
  <c r="AE62" i="11"/>
  <c r="AF62" i="11"/>
  <c r="AG62" i="11"/>
  <c r="AE63" i="11"/>
  <c r="AF63" i="11"/>
  <c r="AG63" i="11"/>
  <c r="AH63" i="11"/>
  <c r="AI63" i="11"/>
  <c r="AE64" i="11"/>
  <c r="AF64" i="11"/>
  <c r="AG64" i="11"/>
  <c r="AH64" i="11"/>
  <c r="AI64" i="11"/>
  <c r="AE65" i="11"/>
  <c r="AF65" i="11"/>
  <c r="AG65" i="11"/>
  <c r="AH65" i="11"/>
  <c r="AI65" i="11"/>
  <c r="AJ65" i="11"/>
  <c r="AK65" i="11"/>
  <c r="AE66" i="11"/>
  <c r="AF66" i="11"/>
  <c r="AG66" i="11"/>
  <c r="AH66" i="11"/>
  <c r="AI66" i="11"/>
  <c r="AE67" i="11"/>
  <c r="AF67" i="11"/>
  <c r="AG67" i="11"/>
  <c r="AH67" i="11"/>
  <c r="AI67" i="11"/>
  <c r="AE70" i="11"/>
  <c r="AF70" i="11"/>
  <c r="AG70" i="11"/>
  <c r="AH70" i="11"/>
  <c r="AI70" i="11"/>
  <c r="AJ70" i="11"/>
  <c r="AK70" i="11"/>
  <c r="AE68" i="11"/>
  <c r="AF68" i="11"/>
  <c r="AG68" i="11"/>
  <c r="AH68" i="11"/>
  <c r="AI68" i="11"/>
  <c r="AE72" i="11"/>
  <c r="AF72" i="11"/>
  <c r="AG72" i="11"/>
  <c r="AH72" i="11"/>
  <c r="AI72" i="11"/>
  <c r="AE73" i="11"/>
  <c r="AF73" i="11"/>
  <c r="AG73" i="11"/>
  <c r="AH73" i="11"/>
  <c r="AI73" i="11"/>
  <c r="AE74" i="11"/>
  <c r="AF74" i="11"/>
  <c r="AG74" i="11"/>
  <c r="AH74" i="11"/>
  <c r="AI74" i="11"/>
  <c r="AE75" i="11"/>
  <c r="AF75" i="11"/>
  <c r="AG75" i="11"/>
  <c r="AH75" i="11"/>
  <c r="AI75" i="11"/>
  <c r="AJ75" i="11"/>
  <c r="AK75" i="11"/>
  <c r="AE76" i="11"/>
  <c r="AF76" i="11"/>
  <c r="AG76" i="11"/>
  <c r="AH76" i="11"/>
  <c r="AI76" i="11"/>
  <c r="AE77" i="11"/>
  <c r="AF77" i="11"/>
  <c r="AG77" i="11"/>
  <c r="AH77" i="11"/>
  <c r="AI77" i="11"/>
  <c r="AE78" i="11"/>
  <c r="AF78" i="11"/>
  <c r="AG78" i="11"/>
  <c r="AH78" i="11"/>
  <c r="AI78" i="11"/>
  <c r="AJ78" i="11"/>
  <c r="AK78" i="11"/>
  <c r="AE79" i="11"/>
  <c r="AF79" i="11"/>
  <c r="AG79" i="11"/>
  <c r="AH79" i="11"/>
  <c r="AI79" i="11"/>
  <c r="AE80" i="11"/>
  <c r="AF80" i="11"/>
  <c r="AG80" i="11"/>
  <c r="AH80" i="11"/>
  <c r="AI80" i="11"/>
  <c r="AE81" i="11"/>
  <c r="AF81" i="11"/>
  <c r="AG81" i="11"/>
  <c r="AH81" i="11"/>
  <c r="AI81" i="11"/>
  <c r="AE82" i="11"/>
  <c r="AF82" i="11"/>
  <c r="AG82" i="11"/>
  <c r="AH82" i="11"/>
  <c r="AI82" i="11"/>
  <c r="AJ82" i="11"/>
  <c r="AK82" i="11"/>
  <c r="AE83" i="11"/>
  <c r="AF83" i="11"/>
  <c r="AG83" i="11"/>
  <c r="AH83" i="11"/>
  <c r="AI83" i="11"/>
  <c r="AJ83" i="11"/>
  <c r="AE84" i="11"/>
  <c r="AF84" i="11"/>
  <c r="AG84" i="11"/>
  <c r="AH84" i="11"/>
  <c r="AI84" i="11"/>
  <c r="AE85" i="11"/>
  <c r="AF85" i="11"/>
  <c r="AG85" i="11"/>
  <c r="AH85" i="11"/>
  <c r="AI85" i="11"/>
  <c r="AE86" i="11"/>
  <c r="AF86" i="11"/>
  <c r="AG86" i="11"/>
  <c r="AH86" i="11"/>
  <c r="AI86" i="11"/>
  <c r="AJ86" i="11"/>
  <c r="AE87" i="11"/>
  <c r="AF87" i="11"/>
  <c r="AG87" i="11"/>
  <c r="AH87" i="11"/>
  <c r="AI87" i="11"/>
  <c r="AE88" i="11"/>
  <c r="AF88" i="11"/>
  <c r="AG88" i="11"/>
  <c r="AH88" i="11"/>
  <c r="AI88" i="11"/>
  <c r="AE89" i="11"/>
  <c r="AF89" i="11"/>
  <c r="AG89" i="11"/>
  <c r="AH89" i="11"/>
  <c r="AI89" i="11"/>
  <c r="AE90" i="11"/>
  <c r="AF90" i="11"/>
  <c r="AG90" i="11"/>
  <c r="AH90" i="11"/>
  <c r="AI90" i="11"/>
  <c r="AE91" i="11"/>
  <c r="AF91" i="11"/>
  <c r="AG91" i="11"/>
  <c r="AH91" i="11"/>
  <c r="AI91" i="11"/>
  <c r="AE92" i="11"/>
  <c r="AF92" i="11"/>
  <c r="AG92" i="11"/>
  <c r="AH92" i="11"/>
  <c r="AI92" i="11"/>
  <c r="AE93" i="11"/>
  <c r="AF93" i="11"/>
  <c r="AG93" i="11"/>
  <c r="AH93" i="11"/>
  <c r="AI93" i="11"/>
  <c r="AE94" i="11"/>
  <c r="AF94" i="11"/>
  <c r="AG94" i="11"/>
  <c r="AH94" i="11"/>
  <c r="AI94" i="11"/>
  <c r="AE95" i="11"/>
  <c r="AF95" i="11"/>
  <c r="AG95" i="11"/>
  <c r="AH95" i="11"/>
  <c r="AI95" i="11"/>
  <c r="AE96" i="11"/>
  <c r="AF96" i="11"/>
  <c r="AG96" i="11"/>
  <c r="AH96" i="11"/>
  <c r="AI96" i="11"/>
  <c r="AE104" i="11"/>
  <c r="AF104" i="11"/>
  <c r="AG104" i="11"/>
  <c r="AH104" i="11"/>
  <c r="AI104" i="11"/>
  <c r="AE143" i="11"/>
  <c r="AF143" i="11"/>
  <c r="AG143" i="11"/>
  <c r="AH143" i="11"/>
  <c r="AI143" i="11"/>
  <c r="AJ143" i="11"/>
  <c r="AE169" i="11"/>
  <c r="AF169" i="11"/>
  <c r="AG169" i="11"/>
  <c r="AH169" i="11"/>
  <c r="AI169" i="11"/>
  <c r="AJ169" i="11"/>
  <c r="AK169" i="11"/>
  <c r="AE189" i="11"/>
  <c r="AF189" i="11"/>
  <c r="AG189" i="11"/>
  <c r="AH189" i="11"/>
  <c r="AI189" i="11"/>
  <c r="AJ189" i="11"/>
  <c r="AK189" i="11"/>
  <c r="R86" i="11"/>
  <c r="AC86" i="11"/>
  <c r="S86" i="11"/>
  <c r="AD86" i="11"/>
  <c r="P86" i="11"/>
  <c r="AB86" i="11"/>
  <c r="G286" i="11"/>
  <c r="H286" i="11"/>
  <c r="I286" i="11"/>
  <c r="P286" i="11"/>
  <c r="R286" i="11"/>
  <c r="S286" i="11"/>
  <c r="H68" i="11"/>
  <c r="I63" i="11"/>
  <c r="J63" i="11"/>
  <c r="AE313" i="14" l="1"/>
  <c r="G313" i="14"/>
  <c r="AE312" i="14"/>
  <c r="G312" i="14"/>
  <c r="H220" i="13"/>
  <c r="AF220" i="13"/>
  <c r="G220" i="13"/>
  <c r="AE220" i="13"/>
  <c r="H212" i="13"/>
  <c r="AF212" i="13"/>
  <c r="G212" i="13"/>
  <c r="AE212" i="13"/>
  <c r="G314" i="13"/>
  <c r="AE314" i="13"/>
  <c r="G313" i="13"/>
  <c r="AE313" i="13"/>
  <c r="AF226" i="13"/>
  <c r="H226" i="13"/>
  <c r="AE226" i="13"/>
  <c r="G226" i="13"/>
  <c r="G201" i="13"/>
  <c r="AE201" i="13"/>
  <c r="H201" i="13"/>
  <c r="AF201" i="13"/>
  <c r="H180" i="13"/>
  <c r="G180" i="13"/>
  <c r="AF106" i="13"/>
  <c r="H106" i="13"/>
  <c r="G106" i="13"/>
  <c r="AE106" i="13"/>
  <c r="G83" i="13"/>
  <c r="AE83" i="13"/>
  <c r="H83" i="13"/>
  <c r="AF83" i="13"/>
  <c r="H60" i="13"/>
  <c r="AF60" i="13"/>
  <c r="AE60" i="13"/>
  <c r="G60" i="13"/>
  <c r="H71" i="13"/>
  <c r="AF71" i="13"/>
  <c r="AE71" i="13"/>
  <c r="G71" i="13"/>
  <c r="AE288" i="13"/>
  <c r="B289" i="13"/>
  <c r="G196" i="13"/>
  <c r="AE196" i="13"/>
  <c r="AF12" i="13"/>
  <c r="H12" i="13"/>
  <c r="H154" i="13"/>
  <c r="AE203" i="13"/>
  <c r="G203" i="13"/>
  <c r="AF25" i="13"/>
  <c r="H25" i="13"/>
  <c r="G50" i="13"/>
  <c r="AE50" i="13"/>
  <c r="H205" i="13"/>
  <c r="AF205" i="13"/>
  <c r="H16" i="13"/>
  <c r="AF16" i="13"/>
  <c r="AF231" i="13"/>
  <c r="H231" i="13"/>
  <c r="AE231" i="13"/>
  <c r="G231" i="13"/>
  <c r="H203" i="13"/>
  <c r="AF203" i="13"/>
  <c r="AE13" i="13"/>
  <c r="G13" i="13"/>
  <c r="AF196" i="13"/>
  <c r="H196" i="13"/>
  <c r="AE17" i="13"/>
  <c r="G17" i="13"/>
  <c r="H50" i="13"/>
  <c r="AF50" i="13"/>
  <c r="AE22" i="13"/>
  <c r="G22" i="13"/>
  <c r="AF22" i="13"/>
  <c r="H22" i="13"/>
  <c r="G155" i="13"/>
  <c r="AF13" i="13"/>
  <c r="H13" i="13"/>
  <c r="G25" i="13"/>
  <c r="AE25" i="13"/>
  <c r="G205" i="13"/>
  <c r="AE205" i="13"/>
  <c r="G16" i="13"/>
  <c r="AE16" i="13"/>
  <c r="AE214" i="13"/>
  <c r="G214" i="13"/>
  <c r="H214" i="13"/>
  <c r="AF214" i="13"/>
  <c r="H17" i="13"/>
  <c r="AF17" i="13"/>
  <c r="G46" i="13"/>
  <c r="AE46" i="13"/>
  <c r="AF46" i="13"/>
  <c r="H46" i="13"/>
  <c r="G154" i="13"/>
  <c r="AE12" i="13"/>
  <c r="G12" i="13"/>
  <c r="H155" i="13"/>
  <c r="W8" i="12"/>
  <c r="L153" i="11"/>
  <c r="AJ153" i="11"/>
  <c r="J153" i="11"/>
  <c r="AH153" i="11"/>
  <c r="AK153" i="11"/>
  <c r="M153" i="11"/>
  <c r="AF153" i="11"/>
  <c r="H153" i="11"/>
  <c r="AE153" i="11"/>
  <c r="G153" i="11"/>
  <c r="AI153" i="11"/>
  <c r="K153" i="11"/>
  <c r="I153" i="11"/>
  <c r="AG153" i="11"/>
  <c r="H121" i="11"/>
  <c r="K121" i="11"/>
  <c r="L121" i="11"/>
  <c r="J121" i="11"/>
  <c r="I121" i="11"/>
  <c r="M121" i="11"/>
  <c r="G121" i="11"/>
  <c r="AK86" i="11"/>
  <c r="M86" i="11"/>
  <c r="T219" i="14" a="1"/>
  <c r="T46" i="14" a="1"/>
  <c r="U71" i="14" a="1"/>
  <c r="T211" i="14" a="1"/>
  <c r="T179" i="14" a="1"/>
  <c r="U105" i="14" a="1"/>
  <c r="U211" i="14" a="1"/>
  <c r="U179" i="14" a="1"/>
  <c r="T71" i="14" a="1"/>
  <c r="T50" i="14" a="1"/>
  <c r="T105" i="14" a="1"/>
  <c r="U17" i="14" a="1"/>
  <c r="U83" i="14" a="1"/>
  <c r="T16" i="14" a="1"/>
  <c r="T213" i="14" a="1"/>
  <c r="U219" i="14" a="1"/>
  <c r="U152" i="14" a="1"/>
  <c r="U16" i="14" a="1"/>
  <c r="U13" i="14" a="1"/>
  <c r="U213" i="14" a="1"/>
  <c r="U12" i="14" a="1"/>
  <c r="T195" i="14" a="1"/>
  <c r="U153" i="14" a="1"/>
  <c r="U200" i="14" a="1"/>
  <c r="U46" i="14" a="1"/>
  <c r="T22" i="14" a="1"/>
  <c r="U204" i="14" a="1"/>
  <c r="U22" i="14" a="1"/>
  <c r="T17" i="14" a="1"/>
  <c r="T230" i="14" a="1"/>
  <c r="U60" i="14" a="1"/>
  <c r="T12" i="14" a="1"/>
  <c r="T202" i="14" a="1"/>
  <c r="T204" i="14" a="1"/>
  <c r="T60" i="14" a="1"/>
  <c r="U195" i="14" a="1"/>
  <c r="T152" i="14" a="1"/>
  <c r="T225" i="14" a="1"/>
  <c r="T153" i="14" a="1"/>
  <c r="T25" i="14" a="1"/>
  <c r="U230" i="14" a="1"/>
  <c r="U25" i="14" a="1"/>
  <c r="U50" i="14" a="1"/>
  <c r="U202" i="14" a="1"/>
  <c r="T83" i="14" a="1"/>
  <c r="T200" i="14" a="1"/>
  <c r="T13" i="14" a="1"/>
  <c r="U225" i="14" a="1"/>
  <c r="U213" i="14" l="1"/>
  <c r="T213" i="14"/>
  <c r="U195" i="14"/>
  <c r="T13" i="14"/>
  <c r="T153" i="14"/>
  <c r="T50" i="14"/>
  <c r="T83" i="14"/>
  <c r="T200" i="14"/>
  <c r="U211" i="14"/>
  <c r="U17" i="14"/>
  <c r="T12" i="14"/>
  <c r="U22" i="14"/>
  <c r="U25" i="14"/>
  <c r="T71" i="14"/>
  <c r="T225" i="14"/>
  <c r="U202" i="14"/>
  <c r="T105" i="14"/>
  <c r="T219" i="14"/>
  <c r="U83" i="14"/>
  <c r="T22" i="14"/>
  <c r="T230" i="14"/>
  <c r="T202" i="14"/>
  <c r="U105" i="14"/>
  <c r="U225" i="14"/>
  <c r="U153" i="14"/>
  <c r="T152" i="14"/>
  <c r="T16" i="14"/>
  <c r="U71" i="14"/>
  <c r="U219" i="14"/>
  <c r="T211" i="14"/>
  <c r="U46" i="14"/>
  <c r="U230" i="14"/>
  <c r="T60" i="14"/>
  <c r="T195" i="14"/>
  <c r="T204" i="14"/>
  <c r="U50" i="14"/>
  <c r="U152" i="14"/>
  <c r="T179" i="14"/>
  <c r="U204" i="14"/>
  <c r="T17" i="14"/>
  <c r="U12" i="14"/>
  <c r="U179" i="14"/>
  <c r="U13" i="14"/>
  <c r="U200" i="14"/>
  <c r="T46" i="14"/>
  <c r="T25" i="14"/>
  <c r="U16" i="14"/>
  <c r="U60" i="14"/>
  <c r="I214" i="13"/>
  <c r="J214" i="13"/>
  <c r="J231" i="13"/>
  <c r="I60" i="13"/>
  <c r="I205" i="13"/>
  <c r="J12" i="13"/>
  <c r="I25" i="13"/>
  <c r="J16" i="13"/>
  <c r="J60" i="13"/>
  <c r="I17" i="13"/>
  <c r="J180" i="13"/>
  <c r="I46" i="13"/>
  <c r="J13" i="13"/>
  <c r="J196" i="13"/>
  <c r="J46" i="13"/>
  <c r="J205" i="13"/>
  <c r="I196" i="13"/>
  <c r="J83" i="13"/>
  <c r="J201" i="13"/>
  <c r="I212" i="13"/>
  <c r="I180" i="13"/>
  <c r="I13" i="13"/>
  <c r="I71" i="13"/>
  <c r="I226" i="13"/>
  <c r="J155" i="13"/>
  <c r="I201" i="13"/>
  <c r="I220" i="13"/>
  <c r="J50" i="13"/>
  <c r="J17" i="13"/>
  <c r="I50" i="13"/>
  <c r="J212" i="13"/>
  <c r="J25" i="13"/>
  <c r="I203" i="13"/>
  <c r="J154" i="13"/>
  <c r="I155" i="13"/>
  <c r="I83" i="13"/>
  <c r="I12" i="13"/>
  <c r="J22" i="13"/>
  <c r="J203" i="13"/>
  <c r="I106" i="13"/>
  <c r="I22" i="13"/>
  <c r="I231" i="13"/>
  <c r="J106" i="13"/>
  <c r="J226" i="13"/>
  <c r="I154" i="13"/>
  <c r="I16" i="13"/>
  <c r="J71" i="13"/>
  <c r="J220" i="13"/>
  <c r="X8" i="12"/>
  <c r="AE125" i="11"/>
  <c r="G125" i="11"/>
  <c r="J125" i="11"/>
  <c r="AH125" i="11"/>
  <c r="H125" i="11"/>
  <c r="AF125" i="11"/>
  <c r="I125" i="11"/>
  <c r="AG125" i="11"/>
  <c r="K125" i="11"/>
  <c r="AI125" i="11"/>
  <c r="G70" i="11"/>
  <c r="H70" i="11"/>
  <c r="I70" i="11"/>
  <c r="J70" i="11"/>
  <c r="K70" i="11"/>
  <c r="R70" i="11"/>
  <c r="AC70" i="11"/>
  <c r="S70" i="11"/>
  <c r="AD70" i="11"/>
  <c r="M169" i="11"/>
  <c r="L169" i="11"/>
  <c r="K169" i="11"/>
  <c r="J169" i="11"/>
  <c r="I169" i="11"/>
  <c r="H169" i="11"/>
  <c r="G169" i="11"/>
  <c r="R169" i="11"/>
  <c r="AC169" i="11"/>
  <c r="S169" i="11"/>
  <c r="AD169" i="11"/>
  <c r="P169" i="11"/>
  <c r="AB169" i="11"/>
  <c r="W179" i="14" a="1"/>
  <c r="W152" i="14" a="1"/>
  <c r="V25" i="14" a="1"/>
  <c r="W50" i="14" a="1"/>
  <c r="V219" i="14" a="1"/>
  <c r="W17" i="14" a="1"/>
  <c r="V152" i="14" a="1"/>
  <c r="W219" i="14" a="1"/>
  <c r="V105" i="14" a="1"/>
  <c r="V225" i="14" a="1"/>
  <c r="V50" i="14" a="1"/>
  <c r="W153" i="14" a="1"/>
  <c r="V213" i="14" a="1"/>
  <c r="W13" i="14" a="1"/>
  <c r="V12" i="14" a="1"/>
  <c r="V17" i="14" a="1"/>
  <c r="V179" i="14" a="1"/>
  <c r="W195" i="14" a="1"/>
  <c r="W230" i="14" a="1"/>
  <c r="V202" i="14" a="1"/>
  <c r="W202" i="14" a="1"/>
  <c r="V230" i="14" a="1"/>
  <c r="W83" i="14" a="1"/>
  <c r="W200" i="14" a="1"/>
  <c r="W225" i="14" a="1"/>
  <c r="V204" i="14" a="1"/>
  <c r="V46" i="14" a="1"/>
  <c r="W105" i="14" a="1"/>
  <c r="V22" i="14" a="1"/>
  <c r="V71" i="14" a="1"/>
  <c r="V195" i="14" a="1"/>
  <c r="W71" i="14" a="1"/>
  <c r="W213" i="14" a="1"/>
  <c r="V16" i="14" a="1"/>
  <c r="W60" i="14" a="1"/>
  <c r="W22" i="14" a="1"/>
  <c r="V13" i="14" a="1"/>
  <c r="V60" i="14" a="1"/>
  <c r="V83" i="14" a="1"/>
  <c r="W12" i="14" a="1"/>
  <c r="V200" i="14" a="1"/>
  <c r="W211" i="14" a="1"/>
  <c r="V211" i="14" a="1"/>
  <c r="W25" i="14" a="1"/>
  <c r="W204" i="14" a="1"/>
  <c r="W16" i="14" a="1"/>
  <c r="W46" i="14" a="1"/>
  <c r="V153" i="14" a="1"/>
  <c r="W213" i="14" l="1"/>
  <c r="AH213" i="14" s="1"/>
  <c r="V213" i="14"/>
  <c r="AG213" i="14" s="1"/>
  <c r="G213" i="14"/>
  <c r="AE213" i="14"/>
  <c r="H213" i="14"/>
  <c r="AF213" i="14"/>
  <c r="W46" i="14"/>
  <c r="W22" i="14"/>
  <c r="V200" i="14"/>
  <c r="W195" i="14"/>
  <c r="W202" i="14"/>
  <c r="V12" i="14"/>
  <c r="W153" i="14"/>
  <c r="W13" i="14"/>
  <c r="V219" i="14"/>
  <c r="W204" i="14"/>
  <c r="V46" i="14"/>
  <c r="W71" i="14"/>
  <c r="V153" i="14"/>
  <c r="V71" i="14"/>
  <c r="W179" i="14"/>
  <c r="V83" i="14"/>
  <c r="V16" i="14"/>
  <c r="W152" i="14"/>
  <c r="V13" i="14"/>
  <c r="V17" i="14"/>
  <c r="V105" i="14"/>
  <c r="W219" i="14"/>
  <c r="V152" i="14"/>
  <c r="V202" i="14"/>
  <c r="V179" i="14"/>
  <c r="W60" i="14"/>
  <c r="V225" i="14"/>
  <c r="W225" i="14"/>
  <c r="W25" i="14"/>
  <c r="V211" i="14"/>
  <c r="W16" i="14"/>
  <c r="V60" i="14"/>
  <c r="V25" i="14"/>
  <c r="W50" i="14"/>
  <c r="W200" i="14"/>
  <c r="V230" i="14"/>
  <c r="V50" i="14"/>
  <c r="W83" i="14"/>
  <c r="W12" i="14"/>
  <c r="W230" i="14"/>
  <c r="W105" i="14"/>
  <c r="W211" i="14"/>
  <c r="V22" i="14"/>
  <c r="W17" i="14"/>
  <c r="V195" i="14"/>
  <c r="V204" i="14"/>
  <c r="L214" i="13"/>
  <c r="K214" i="13"/>
  <c r="H204" i="14"/>
  <c r="AF204" i="14"/>
  <c r="AF202" i="14"/>
  <c r="H202" i="14"/>
  <c r="AF219" i="14"/>
  <c r="H219" i="14"/>
  <c r="AE225" i="14"/>
  <c r="G225" i="14"/>
  <c r="AE153" i="14"/>
  <c r="G153" i="14"/>
  <c r="AF17" i="14"/>
  <c r="H17" i="14"/>
  <c r="H71" i="14"/>
  <c r="AF71" i="14"/>
  <c r="AE71" i="14"/>
  <c r="G71" i="14"/>
  <c r="G13" i="14"/>
  <c r="AE13" i="14"/>
  <c r="AF13" i="14"/>
  <c r="H13" i="14"/>
  <c r="G195" i="14"/>
  <c r="AE195" i="14"/>
  <c r="G16" i="14"/>
  <c r="AE16" i="14"/>
  <c r="H25" i="14"/>
  <c r="AF25" i="14"/>
  <c r="AF153" i="14"/>
  <c r="H153" i="14"/>
  <c r="AE152" i="14"/>
  <c r="G152" i="14"/>
  <c r="AF60" i="14"/>
  <c r="H60" i="14"/>
  <c r="H195" i="14"/>
  <c r="AF195" i="14"/>
  <c r="L220" i="13"/>
  <c r="H225" i="14"/>
  <c r="AF225" i="14"/>
  <c r="AE12" i="14"/>
  <c r="G12" i="14"/>
  <c r="AE25" i="14"/>
  <c r="G25" i="14"/>
  <c r="H16" i="14"/>
  <c r="AF16" i="14"/>
  <c r="G179" i="14"/>
  <c r="AE179" i="14"/>
  <c r="AF22" i="14"/>
  <c r="H22" i="14"/>
  <c r="AF105" i="14"/>
  <c r="H105" i="14"/>
  <c r="AE46" i="14"/>
  <c r="G46" i="14"/>
  <c r="H50" i="14"/>
  <c r="AF50" i="14"/>
  <c r="AF152" i="14"/>
  <c r="H152" i="14"/>
  <c r="G60" i="14"/>
  <c r="AE60" i="14"/>
  <c r="AE105" i="14"/>
  <c r="G105" i="14"/>
  <c r="G202" i="14"/>
  <c r="AE202" i="14"/>
  <c r="G204" i="14"/>
  <c r="AE204" i="14"/>
  <c r="H46" i="14"/>
  <c r="AF46" i="14"/>
  <c r="AE230" i="14"/>
  <c r="G230" i="14"/>
  <c r="H230" i="14"/>
  <c r="AF230" i="14"/>
  <c r="G211" i="14"/>
  <c r="AE211" i="14"/>
  <c r="H179" i="14"/>
  <c r="AF179" i="14"/>
  <c r="H211" i="14"/>
  <c r="AF211" i="14"/>
  <c r="H12" i="14"/>
  <c r="AF12" i="14"/>
  <c r="G83" i="14"/>
  <c r="AE83" i="14"/>
  <c r="AE50" i="14"/>
  <c r="G50" i="14"/>
  <c r="G22" i="14"/>
  <c r="AE22" i="14"/>
  <c r="H200" i="14"/>
  <c r="AF200" i="14"/>
  <c r="G219" i="14"/>
  <c r="AE219" i="14"/>
  <c r="AE200" i="14"/>
  <c r="G200" i="14"/>
  <c r="H83" i="14"/>
  <c r="AF83" i="14"/>
  <c r="G17" i="14"/>
  <c r="AE17" i="14"/>
  <c r="K212" i="13"/>
  <c r="L212" i="13"/>
  <c r="L201" i="13"/>
  <c r="K25" i="13"/>
  <c r="K231" i="13"/>
  <c r="L83" i="13"/>
  <c r="K22" i="13"/>
  <c r="L17" i="13"/>
  <c r="K196" i="13"/>
  <c r="K205" i="13"/>
  <c r="K106" i="13"/>
  <c r="L50" i="13"/>
  <c r="L205" i="13"/>
  <c r="K60" i="13"/>
  <c r="K13" i="13"/>
  <c r="K203" i="13"/>
  <c r="L231" i="13"/>
  <c r="L16" i="13"/>
  <c r="K154" i="13"/>
  <c r="K220" i="13"/>
  <c r="L46" i="13"/>
  <c r="L226" i="13"/>
  <c r="L22" i="13"/>
  <c r="K201" i="13"/>
  <c r="L196" i="13"/>
  <c r="K12" i="13"/>
  <c r="L13" i="13"/>
  <c r="K83" i="13"/>
  <c r="K226" i="13"/>
  <c r="K46" i="13"/>
  <c r="L106" i="13"/>
  <c r="L71" i="13"/>
  <c r="K155" i="13"/>
  <c r="K71" i="13"/>
  <c r="L180" i="13"/>
  <c r="K16" i="13"/>
  <c r="L25" i="13"/>
  <c r="L60" i="13"/>
  <c r="K17" i="13"/>
  <c r="L154" i="13"/>
  <c r="K180" i="13"/>
  <c r="K50" i="13"/>
  <c r="L12" i="13"/>
  <c r="Y8" i="12"/>
  <c r="G11" i="11"/>
  <c r="H11" i="11"/>
  <c r="I11" i="11"/>
  <c r="J11" i="11"/>
  <c r="K11" i="11"/>
  <c r="L11" i="11"/>
  <c r="M11" i="11"/>
  <c r="P11" i="11"/>
  <c r="AD11" i="11"/>
  <c r="AC11" i="11"/>
  <c r="R11" i="11"/>
  <c r="S11" i="11"/>
  <c r="AD75" i="11"/>
  <c r="AB75" i="11"/>
  <c r="AC75" i="11"/>
  <c r="P75" i="11"/>
  <c r="R75" i="11"/>
  <c r="P74" i="11"/>
  <c r="J104" i="11"/>
  <c r="K104" i="11"/>
  <c r="R104" i="11"/>
  <c r="AC104" i="11"/>
  <c r="S104" i="11"/>
  <c r="AD104" i="11"/>
  <c r="P104" i="11"/>
  <c r="AB104" i="11"/>
  <c r="Y60" i="14" a="1"/>
  <c r="X211" i="14" a="1"/>
  <c r="Y211" i="14" a="1"/>
  <c r="Y25" i="14" a="1"/>
  <c r="X12" i="14" a="1"/>
  <c r="Y213" i="14" a="1"/>
  <c r="Y50" i="14" a="1"/>
  <c r="Y16" i="14" a="1"/>
  <c r="Y71" i="14" a="1"/>
  <c r="Y179" i="14" a="1"/>
  <c r="X230" i="14" a="1"/>
  <c r="X46" i="14" a="1"/>
  <c r="X25" i="14" a="1"/>
  <c r="Y225" i="14" a="1"/>
  <c r="Y152" i="14" a="1"/>
  <c r="Y219" i="14" a="1"/>
  <c r="X219" i="14" a="1"/>
  <c r="X204" i="14" a="1"/>
  <c r="Y200" i="14" a="1"/>
  <c r="X16" i="14" a="1"/>
  <c r="X60" i="14" a="1"/>
  <c r="Y83" i="14" a="1"/>
  <c r="X13" i="14" a="1"/>
  <c r="X50" i="14" a="1"/>
  <c r="Y12" i="14" a="1"/>
  <c r="X71" i="14" a="1"/>
  <c r="Y195" i="14" a="1"/>
  <c r="X195" i="14" a="1"/>
  <c r="Y105" i="14" a="1"/>
  <c r="Y17" i="14" a="1"/>
  <c r="X179" i="14" a="1"/>
  <c r="X200" i="14" a="1"/>
  <c r="Y204" i="14" a="1"/>
  <c r="X213" i="14" a="1"/>
  <c r="Y22" i="14" a="1"/>
  <c r="X105" i="14" a="1"/>
  <c r="X22" i="14" a="1"/>
  <c r="Y230" i="14" a="1"/>
  <c r="Y46" i="14" a="1"/>
  <c r="X225" i="14" a="1"/>
  <c r="X17" i="14" a="1"/>
  <c r="X83" i="14" a="1"/>
  <c r="X152" i="14" a="1"/>
  <c r="Y13" i="14" a="1"/>
  <c r="X153" i="14" a="1"/>
  <c r="X202" i="14" a="1"/>
  <c r="J213" i="14" l="1"/>
  <c r="I213" i="14"/>
  <c r="X213" i="14"/>
  <c r="AI213" i="14" s="1"/>
  <c r="Y213" i="14"/>
  <c r="AJ213" i="14" s="1"/>
  <c r="X83" i="14"/>
  <c r="X17" i="14"/>
  <c r="Y60" i="14"/>
  <c r="X12" i="14"/>
  <c r="X60" i="14"/>
  <c r="Y211" i="14"/>
  <c r="Y219" i="14"/>
  <c r="AJ219" i="14" s="1"/>
  <c r="Y152" i="14"/>
  <c r="Y195" i="14"/>
  <c r="Y204" i="14"/>
  <c r="X211" i="14"/>
  <c r="Y200" i="14"/>
  <c r="Y25" i="14"/>
  <c r="X16" i="14"/>
  <c r="X200" i="14"/>
  <c r="Y50" i="14"/>
  <c r="X179" i="14"/>
  <c r="X13" i="14"/>
  <c r="Y179" i="14"/>
  <c r="Y22" i="14"/>
  <c r="X105" i="14"/>
  <c r="X202" i="14"/>
  <c r="X71" i="14"/>
  <c r="Y225" i="14"/>
  <c r="X204" i="14"/>
  <c r="X153" i="14"/>
  <c r="Y46" i="14"/>
  <c r="X195" i="14"/>
  <c r="X230" i="14"/>
  <c r="X25" i="14"/>
  <c r="Y71" i="14"/>
  <c r="X219" i="14"/>
  <c r="Y17" i="14"/>
  <c r="Y230" i="14"/>
  <c r="Y13" i="14"/>
  <c r="Y12" i="14"/>
  <c r="Y105" i="14"/>
  <c r="X152" i="14"/>
  <c r="X22" i="14"/>
  <c r="X225" i="14"/>
  <c r="X50" i="14"/>
  <c r="X46" i="14"/>
  <c r="Y16" i="14"/>
  <c r="Y83" i="14"/>
  <c r="J83" i="14"/>
  <c r="J60" i="14"/>
  <c r="I230" i="14"/>
  <c r="M214" i="13"/>
  <c r="AG195" i="14"/>
  <c r="J12" i="14"/>
  <c r="AH12" i="14"/>
  <c r="J71" i="14"/>
  <c r="AH195" i="14"/>
  <c r="AG22" i="14"/>
  <c r="AH219" i="14"/>
  <c r="AG211" i="14"/>
  <c r="AH83" i="14"/>
  <c r="AG204" i="14"/>
  <c r="AG12" i="14"/>
  <c r="AH60" i="14"/>
  <c r="AH50" i="14"/>
  <c r="AH204" i="14"/>
  <c r="AG179" i="14"/>
  <c r="J204" i="14"/>
  <c r="AG202" i="14"/>
  <c r="AG153" i="14"/>
  <c r="AH153" i="14"/>
  <c r="AG25" i="14"/>
  <c r="AH71" i="14"/>
  <c r="AH200" i="14"/>
  <c r="AH13" i="14"/>
  <c r="AG105" i="14"/>
  <c r="AG17" i="14"/>
  <c r="AG50" i="14"/>
  <c r="AH211" i="14"/>
  <c r="AG13" i="14"/>
  <c r="AH230" i="14"/>
  <c r="AH105" i="14"/>
  <c r="AH152" i="14"/>
  <c r="AG230" i="14"/>
  <c r="AH46" i="14"/>
  <c r="AH16" i="14"/>
  <c r="AG16" i="14"/>
  <c r="AG46" i="14"/>
  <c r="AG219" i="14"/>
  <c r="AH25" i="14"/>
  <c r="AG200" i="14"/>
  <c r="AG225" i="14"/>
  <c r="AH202" i="14"/>
  <c r="J219" i="14"/>
  <c r="AH225" i="14"/>
  <c r="AH22" i="14"/>
  <c r="AG83" i="14"/>
  <c r="AG60" i="14"/>
  <c r="AH179" i="14"/>
  <c r="AH17" i="14"/>
  <c r="I17" i="14"/>
  <c r="J13" i="14"/>
  <c r="J50" i="14"/>
  <c r="J46" i="14"/>
  <c r="J202" i="14"/>
  <c r="J211" i="14"/>
  <c r="I200" i="14"/>
  <c r="J25" i="14"/>
  <c r="J200" i="14"/>
  <c r="J179" i="14"/>
  <c r="J17" i="14"/>
  <c r="I83" i="14"/>
  <c r="I60" i="14"/>
  <c r="I225" i="14"/>
  <c r="I46" i="14"/>
  <c r="J16" i="14"/>
  <c r="I12" i="14"/>
  <c r="I219" i="14"/>
  <c r="I204" i="14"/>
  <c r="I71" i="14"/>
  <c r="J105" i="14"/>
  <c r="J225" i="14"/>
  <c r="I152" i="14"/>
  <c r="I16" i="14"/>
  <c r="I105" i="14"/>
  <c r="J22" i="14"/>
  <c r="I211" i="14"/>
  <c r="J152" i="14"/>
  <c r="I50" i="14"/>
  <c r="J195" i="14"/>
  <c r="I195" i="14"/>
  <c r="I202" i="14"/>
  <c r="I25" i="14"/>
  <c r="I22" i="14"/>
  <c r="AG152" i="14"/>
  <c r="AG71" i="14"/>
  <c r="I153" i="14"/>
  <c r="I13" i="14"/>
  <c r="J153" i="14"/>
  <c r="J230" i="14"/>
  <c r="M220" i="13"/>
  <c r="I179" i="14"/>
  <c r="M205" i="13"/>
  <c r="M154" i="13"/>
  <c r="M22" i="13"/>
  <c r="M50" i="13"/>
  <c r="M46" i="13"/>
  <c r="M180" i="13"/>
  <c r="M226" i="13"/>
  <c r="M231" i="13"/>
  <c r="M83" i="13"/>
  <c r="M13" i="13"/>
  <c r="M71" i="13"/>
  <c r="M25" i="13"/>
  <c r="M17" i="13"/>
  <c r="M12" i="13"/>
  <c r="M60" i="13"/>
  <c r="M212" i="13"/>
  <c r="M201" i="13"/>
  <c r="M106" i="13"/>
  <c r="M196" i="13"/>
  <c r="M16" i="13"/>
  <c r="Z8" i="12"/>
  <c r="I104" i="11"/>
  <c r="M104" i="11"/>
  <c r="L104" i="11"/>
  <c r="Z219" i="14" a="1"/>
  <c r="Z195" i="14" a="1"/>
  <c r="Z60" i="14" a="1"/>
  <c r="Z16" i="14" a="1"/>
  <c r="Z200" i="14" a="1"/>
  <c r="Z225" i="14" a="1"/>
  <c r="Z230" i="14" a="1"/>
  <c r="Z22" i="14" a="1"/>
  <c r="Z179" i="14" a="1"/>
  <c r="Z25" i="14" a="1"/>
  <c r="Z152" i="14" a="1"/>
  <c r="Z204" i="14" a="1"/>
  <c r="Z50" i="14" a="1"/>
  <c r="Z17" i="14" a="1"/>
  <c r="Z12" i="14" a="1"/>
  <c r="Z213" i="14" a="1"/>
  <c r="Z71" i="14" a="1"/>
  <c r="Z46" i="14" a="1"/>
  <c r="Z83" i="14" a="1"/>
  <c r="Z211" i="14" a="1"/>
  <c r="Z105" i="14" a="1"/>
  <c r="Z13" i="14" a="1"/>
  <c r="Z213" i="14" l="1"/>
  <c r="AK213" i="14" s="1"/>
  <c r="K213" i="14"/>
  <c r="L213" i="14"/>
  <c r="L219" i="14"/>
  <c r="Z83" i="14"/>
  <c r="Z16" i="14"/>
  <c r="Z230" i="14"/>
  <c r="Z225" i="14"/>
  <c r="Z105" i="14"/>
  <c r="Z200" i="14"/>
  <c r="Z179" i="14"/>
  <c r="Z46" i="14"/>
  <c r="Z50" i="14"/>
  <c r="Z22" i="14"/>
  <c r="Z152" i="14"/>
  <c r="Z17" i="14"/>
  <c r="Z204" i="14"/>
  <c r="Z13" i="14"/>
  <c r="Z60" i="14"/>
  <c r="Z25" i="14"/>
  <c r="Z195" i="14"/>
  <c r="Z211" i="14"/>
  <c r="Z12" i="14"/>
  <c r="Z71" i="14"/>
  <c r="Z219" i="14"/>
  <c r="AK219" i="14" s="1"/>
  <c r="AI12" i="14"/>
  <c r="AI153" i="14"/>
  <c r="AI200" i="14"/>
  <c r="AI22" i="14"/>
  <c r="AI211" i="14"/>
  <c r="AI25" i="14"/>
  <c r="AI230" i="14"/>
  <c r="AI152" i="14"/>
  <c r="AJ60" i="14"/>
  <c r="AI105" i="14"/>
  <c r="AJ230" i="14"/>
  <c r="AJ105" i="14"/>
  <c r="AJ200" i="14"/>
  <c r="AJ22" i="14"/>
  <c r="AI225" i="14"/>
  <c r="AJ12" i="14"/>
  <c r="AJ152" i="14"/>
  <c r="AJ179" i="14"/>
  <c r="AI179" i="14"/>
  <c r="AJ204" i="14"/>
  <c r="AI195" i="14"/>
  <c r="AI16" i="14"/>
  <c r="AI50" i="14"/>
  <c r="AI17" i="14"/>
  <c r="AI60" i="14"/>
  <c r="AJ211" i="14"/>
  <c r="AJ83" i="14"/>
  <c r="AI219" i="14"/>
  <c r="AI204" i="14"/>
  <c r="AI13" i="14"/>
  <c r="AJ16" i="14"/>
  <c r="AJ71" i="14"/>
  <c r="AJ225" i="14"/>
  <c r="AI46" i="14"/>
  <c r="AJ46" i="14"/>
  <c r="AI71" i="14"/>
  <c r="AJ195" i="14"/>
  <c r="AJ17" i="14"/>
  <c r="AI202" i="14"/>
  <c r="AJ25" i="14"/>
  <c r="AI83" i="14"/>
  <c r="AJ50" i="14"/>
  <c r="AJ13" i="14"/>
  <c r="L230" i="14"/>
  <c r="L50" i="14"/>
  <c r="K16" i="14"/>
  <c r="L13" i="14"/>
  <c r="K83" i="14"/>
  <c r="K71" i="14"/>
  <c r="K60" i="14"/>
  <c r="L12" i="14"/>
  <c r="K179" i="14"/>
  <c r="L211" i="14"/>
  <c r="K12" i="14"/>
  <c r="K13" i="14"/>
  <c r="L195" i="14"/>
  <c r="L83" i="14"/>
  <c r="K202" i="14"/>
  <c r="L152" i="14"/>
  <c r="L179" i="14"/>
  <c r="L17" i="14"/>
  <c r="K204" i="14"/>
  <c r="K195" i="14"/>
  <c r="L60" i="14"/>
  <c r="L105" i="14"/>
  <c r="K225" i="14"/>
  <c r="L22" i="14"/>
  <c r="L204" i="14"/>
  <c r="K22" i="14"/>
  <c r="L200" i="14"/>
  <c r="K105" i="14"/>
  <c r="K50" i="14"/>
  <c r="L71" i="14"/>
  <c r="L16" i="14"/>
  <c r="K200" i="14"/>
  <c r="K211" i="14"/>
  <c r="L25" i="14"/>
  <c r="K25" i="14"/>
  <c r="K46" i="14"/>
  <c r="K152" i="14"/>
  <c r="K153" i="14"/>
  <c r="L225" i="14"/>
  <c r="L46" i="14"/>
  <c r="K230" i="14"/>
  <c r="K17" i="14"/>
  <c r="K219" i="14"/>
  <c r="M75" i="11"/>
  <c r="J75" i="11"/>
  <c r="L75" i="11"/>
  <c r="H75" i="11"/>
  <c r="I75" i="11"/>
  <c r="G75" i="11"/>
  <c r="K75" i="11"/>
  <c r="G104" i="11"/>
  <c r="H104" i="11"/>
  <c r="S189" i="11"/>
  <c r="S190" i="11"/>
  <c r="R189" i="11"/>
  <c r="AC189" i="11"/>
  <c r="AD189" i="11"/>
  <c r="P189" i="11"/>
  <c r="AB189" i="11"/>
  <c r="AK17" i="10"/>
  <c r="AJ17" i="10"/>
  <c r="AI17" i="10"/>
  <c r="AH17" i="10"/>
  <c r="AG17" i="10"/>
  <c r="AF17" i="10"/>
  <c r="AE17" i="10"/>
  <c r="M17" i="10"/>
  <c r="L17" i="10"/>
  <c r="K17" i="10"/>
  <c r="J17" i="10"/>
  <c r="I17" i="10"/>
  <c r="H17" i="10"/>
  <c r="G17" i="10"/>
  <c r="R17" i="10"/>
  <c r="AC17" i="10"/>
  <c r="S17" i="10"/>
  <c r="AD17" i="10"/>
  <c r="AB17" i="10"/>
  <c r="M213" i="14" l="1"/>
  <c r="M219" i="14"/>
  <c r="M83" i="14"/>
  <c r="AK50" i="14"/>
  <c r="AK17" i="14"/>
  <c r="AK200" i="14"/>
  <c r="AK12" i="14"/>
  <c r="AK22" i="14"/>
  <c r="AK83" i="14"/>
  <c r="AK225" i="14"/>
  <c r="AK60" i="14"/>
  <c r="AK230" i="14"/>
  <c r="AK152" i="14"/>
  <c r="AK105" i="14"/>
  <c r="AK16" i="14"/>
  <c r="AK179" i="14"/>
  <c r="AK13" i="14"/>
  <c r="AK71" i="14"/>
  <c r="AK211" i="14"/>
  <c r="AK195" i="14"/>
  <c r="AK25" i="14"/>
  <c r="AK204" i="14"/>
  <c r="AK46" i="14"/>
  <c r="M195" i="14"/>
  <c r="M60" i="14"/>
  <c r="M200" i="14"/>
  <c r="M230" i="14"/>
  <c r="M17" i="14"/>
  <c r="M22" i="14"/>
  <c r="M225" i="14"/>
  <c r="M204" i="14"/>
  <c r="M152" i="14"/>
  <c r="M46" i="14"/>
  <c r="M50" i="14"/>
  <c r="M25" i="14"/>
  <c r="M12" i="14"/>
  <c r="M179" i="14"/>
  <c r="M13" i="14"/>
  <c r="M71" i="14"/>
  <c r="M211" i="14"/>
  <c r="M105" i="14"/>
  <c r="M16" i="14"/>
  <c r="G27" i="10"/>
  <c r="H27" i="10"/>
  <c r="I27" i="10"/>
  <c r="J27" i="10"/>
  <c r="K27" i="10"/>
  <c r="L27" i="10"/>
  <c r="AD36" i="11"/>
  <c r="AD71" i="11"/>
  <c r="AB16" i="10"/>
  <c r="AB174" i="10"/>
  <c r="AB199" i="10"/>
  <c r="AE178" i="10"/>
  <c r="AF178" i="10"/>
  <c r="AG178" i="10"/>
  <c r="AH178" i="10"/>
  <c r="AI178" i="10"/>
  <c r="AJ178" i="10"/>
  <c r="AK178" i="10"/>
  <c r="AE157" i="10"/>
  <c r="AF157" i="10"/>
  <c r="AG157" i="10"/>
  <c r="AH157" i="10"/>
  <c r="AI157" i="10"/>
  <c r="AJ157" i="10"/>
  <c r="AK157" i="10"/>
  <c r="AB90" i="10"/>
  <c r="AB82" i="10"/>
  <c r="AE90" i="10"/>
  <c r="AF90" i="10"/>
  <c r="AG90" i="10"/>
  <c r="AH90" i="10"/>
  <c r="AI90" i="10"/>
  <c r="AJ90" i="10"/>
  <c r="AK90" i="10"/>
  <c r="AE82" i="10"/>
  <c r="AF82" i="10"/>
  <c r="AG82" i="10"/>
  <c r="AH82" i="10"/>
  <c r="AI82" i="10"/>
  <c r="AJ82" i="10"/>
  <c r="AK82" i="10"/>
  <c r="AE16" i="10"/>
  <c r="AF16" i="10"/>
  <c r="AG16" i="10"/>
  <c r="AH16" i="10"/>
  <c r="AI16" i="10"/>
  <c r="AJ16" i="10"/>
  <c r="AK16" i="10"/>
  <c r="AD31" i="10"/>
  <c r="AE31" i="10"/>
  <c r="AF31" i="10"/>
  <c r="AG31" i="10"/>
  <c r="AH31" i="10"/>
  <c r="AI31" i="10"/>
  <c r="AJ31" i="10"/>
  <c r="AK31" i="10"/>
  <c r="AD54" i="10"/>
  <c r="AE54" i="10"/>
  <c r="AF54" i="10"/>
  <c r="AG54" i="10"/>
  <c r="AH54" i="10"/>
  <c r="AI54" i="10"/>
  <c r="AJ54" i="10"/>
  <c r="AK54" i="10"/>
  <c r="AD58" i="10"/>
  <c r="AE58" i="10"/>
  <c r="AF58" i="10"/>
  <c r="AG58" i="10"/>
  <c r="AH58" i="10"/>
  <c r="AI58" i="10"/>
  <c r="AJ58" i="10"/>
  <c r="AK58" i="10"/>
  <c r="AE61" i="10"/>
  <c r="AF61" i="10"/>
  <c r="AG61" i="10"/>
  <c r="AH61" i="10"/>
  <c r="AI61" i="10"/>
  <c r="AJ61" i="10"/>
  <c r="AK61" i="10"/>
  <c r="AJ70" i="10"/>
  <c r="AK70" i="10"/>
  <c r="AD70" i="10"/>
  <c r="AE70" i="10"/>
  <c r="AF70" i="10"/>
  <c r="AG70" i="10"/>
  <c r="AH70" i="10"/>
  <c r="AI70" i="10"/>
  <c r="AD74" i="11"/>
  <c r="AD76" i="11"/>
  <c r="AB68" i="10"/>
  <c r="AC68" i="10"/>
  <c r="AD68" i="10"/>
  <c r="AE68" i="10"/>
  <c r="AF68" i="10"/>
  <c r="AG68" i="10"/>
  <c r="AH68" i="10"/>
  <c r="AI68" i="10"/>
  <c r="AJ68" i="10"/>
  <c r="AK68" i="10"/>
  <c r="AB69" i="10"/>
  <c r="AC69" i="10"/>
  <c r="AD69" i="10"/>
  <c r="AE69" i="10"/>
  <c r="AF69" i="10"/>
  <c r="AG69" i="10"/>
  <c r="AH69" i="10"/>
  <c r="AI69" i="10"/>
  <c r="AJ69" i="10"/>
  <c r="AK69" i="10"/>
  <c r="K189" i="11" l="1"/>
  <c r="G189" i="11"/>
  <c r="J189" i="11"/>
  <c r="I189" i="11"/>
  <c r="M189" i="11"/>
  <c r="H189" i="11"/>
  <c r="L189" i="11"/>
  <c r="P68" i="10"/>
  <c r="R68" i="10"/>
  <c r="S68" i="10"/>
  <c r="S73" i="11"/>
  <c r="AD73" i="11"/>
  <c r="P73" i="11"/>
  <c r="AB73" i="11"/>
  <c r="R73" i="11"/>
  <c r="AC73" i="11"/>
  <c r="AB177" i="11"/>
  <c r="AC177" i="11"/>
  <c r="AD177" i="11"/>
  <c r="P177" i="11"/>
  <c r="R177" i="11"/>
  <c r="S177" i="11"/>
  <c r="AB160" i="10"/>
  <c r="AC160" i="10"/>
  <c r="AD160" i="10"/>
  <c r="P160" i="10"/>
  <c r="R160" i="10"/>
  <c r="S160" i="10"/>
  <c r="Q139" i="7"/>
  <c r="R139" i="7"/>
  <c r="S139" i="7"/>
  <c r="Q146" i="9"/>
  <c r="R146" i="9"/>
  <c r="S146" i="9"/>
  <c r="AB150" i="8"/>
  <c r="AC150" i="8"/>
  <c r="Q150" i="8"/>
  <c r="R150" i="8"/>
  <c r="S150" i="8"/>
  <c r="AD150" i="8"/>
  <c r="AH149" i="4"/>
  <c r="T149" i="4"/>
  <c r="AF149" i="4" s="1"/>
  <c r="U149" i="4"/>
  <c r="AG149" i="4" s="1"/>
  <c r="V149" i="4"/>
  <c r="W149" i="4"/>
  <c r="AI149" i="4" s="1"/>
  <c r="X149" i="4"/>
  <c r="AJ149" i="4" s="1"/>
  <c r="Y149" i="4"/>
  <c r="AK149" i="4" s="1"/>
  <c r="S149" i="4"/>
  <c r="AE149" i="4" s="1"/>
  <c r="Q149" i="4"/>
  <c r="AD149" i="4"/>
  <c r="P149" i="4"/>
  <c r="AB149" i="4"/>
  <c r="R149" i="4"/>
  <c r="AC149" i="4"/>
  <c r="U269" i="10"/>
  <c r="V269" i="10"/>
  <c r="W269" i="10"/>
  <c r="X269" i="10"/>
  <c r="Y269" i="10"/>
  <c r="Z269" i="10"/>
  <c r="AA269" i="10"/>
  <c r="U270" i="10"/>
  <c r="V270" i="10"/>
  <c r="W270" i="10"/>
  <c r="X270" i="10"/>
  <c r="Y270" i="10"/>
  <c r="Z270" i="10"/>
  <c r="AA270" i="10"/>
  <c r="U271" i="10"/>
  <c r="V271" i="10"/>
  <c r="W271" i="10"/>
  <c r="X271" i="10"/>
  <c r="Y271" i="10"/>
  <c r="Z271" i="10"/>
  <c r="AA271" i="10"/>
  <c r="U272" i="10"/>
  <c r="V272" i="10"/>
  <c r="W272" i="10"/>
  <c r="X272" i="10"/>
  <c r="Y272" i="10"/>
  <c r="Z272" i="10"/>
  <c r="AA272" i="10"/>
  <c r="U273" i="10"/>
  <c r="V273" i="10"/>
  <c r="W273" i="10"/>
  <c r="X273" i="10"/>
  <c r="Y273" i="10"/>
  <c r="Z273" i="10"/>
  <c r="AA273" i="10"/>
  <c r="U274" i="10"/>
  <c r="V274" i="10"/>
  <c r="W274" i="10"/>
  <c r="X274" i="10"/>
  <c r="Y274" i="10"/>
  <c r="Z274" i="10"/>
  <c r="AA274" i="10"/>
  <c r="T269" i="10"/>
  <c r="T270" i="10"/>
  <c r="T271" i="10"/>
  <c r="T272" i="10"/>
  <c r="T273" i="10"/>
  <c r="T274" i="10"/>
  <c r="U268" i="10"/>
  <c r="V268" i="10"/>
  <c r="W268" i="10"/>
  <c r="X268" i="10"/>
  <c r="Y268" i="10"/>
  <c r="Z268" i="10"/>
  <c r="AA268" i="10"/>
  <c r="T268" i="10"/>
  <c r="AB287" i="11"/>
  <c r="AC287" i="11"/>
  <c r="AD287" i="11"/>
  <c r="G287" i="11"/>
  <c r="H287" i="11"/>
  <c r="S287" i="11"/>
  <c r="P287" i="11"/>
  <c r="R287" i="11"/>
  <c r="G288" i="11"/>
  <c r="AB19" i="11"/>
  <c r="AB23" i="11"/>
  <c r="AC23" i="11"/>
  <c r="AD23" i="11"/>
  <c r="AB89" i="11"/>
  <c r="AC89" i="11"/>
  <c r="AD89" i="11"/>
  <c r="AB90" i="11"/>
  <c r="AC90" i="11"/>
  <c r="AD90" i="11"/>
  <c r="AB91" i="11"/>
  <c r="AC91" i="11"/>
  <c r="AD91" i="11"/>
  <c r="AB92" i="11"/>
  <c r="AC92" i="11"/>
  <c r="AD92" i="11"/>
  <c r="AB93" i="11"/>
  <c r="AC93" i="11"/>
  <c r="AD93" i="11"/>
  <c r="AB94" i="11"/>
  <c r="AC94" i="11"/>
  <c r="AD94" i="11"/>
  <c r="AB95" i="11"/>
  <c r="AC95" i="11"/>
  <c r="AD95" i="11"/>
  <c r="AB96" i="11"/>
  <c r="AC96" i="11"/>
  <c r="AD96" i="11"/>
  <c r="AB98" i="11"/>
  <c r="AC98" i="11"/>
  <c r="AD98" i="11"/>
  <c r="AB176" i="11"/>
  <c r="AC176" i="11"/>
  <c r="AD176" i="11"/>
  <c r="AB191" i="11"/>
  <c r="AB215" i="11"/>
  <c r="Q2" i="11"/>
  <c r="AD292" i="11"/>
  <c r="AC292" i="11"/>
  <c r="AB292" i="11"/>
  <c r="S292" i="11"/>
  <c r="R292" i="11"/>
  <c r="P292" i="11"/>
  <c r="AD291" i="11"/>
  <c r="AC291" i="11"/>
  <c r="AB291" i="11"/>
  <c r="S291" i="11"/>
  <c r="R291" i="11"/>
  <c r="P291" i="11"/>
  <c r="AD290" i="11"/>
  <c r="AC290" i="11"/>
  <c r="AB290" i="11"/>
  <c r="S290" i="11"/>
  <c r="R290" i="11"/>
  <c r="P290" i="11"/>
  <c r="AD289" i="11"/>
  <c r="AC289" i="11"/>
  <c r="AB289" i="11"/>
  <c r="S289" i="11"/>
  <c r="R289" i="11"/>
  <c r="P289" i="11"/>
  <c r="AD288" i="11"/>
  <c r="AC288" i="11"/>
  <c r="AB288" i="11"/>
  <c r="S288" i="11"/>
  <c r="R288" i="11"/>
  <c r="P288" i="11"/>
  <c r="AD285" i="11"/>
  <c r="AC285" i="11"/>
  <c r="AB285" i="11"/>
  <c r="S285" i="11"/>
  <c r="R285" i="11"/>
  <c r="P285" i="11"/>
  <c r="AD284" i="11"/>
  <c r="AC284" i="11"/>
  <c r="AB284" i="11"/>
  <c r="S284" i="11"/>
  <c r="R284" i="11"/>
  <c r="P284" i="11"/>
  <c r="U282" i="11"/>
  <c r="V282" i="11" s="1"/>
  <c r="W282" i="11" s="1"/>
  <c r="X282" i="11" s="1"/>
  <c r="Y282" i="11" s="1"/>
  <c r="Z282" i="11" s="1"/>
  <c r="AC276" i="11"/>
  <c r="AB276" i="11"/>
  <c r="AC270" i="11"/>
  <c r="AB270" i="11"/>
  <c r="AC268" i="11"/>
  <c r="AB268" i="11"/>
  <c r="AC267" i="11"/>
  <c r="AB267" i="11"/>
  <c r="AB259" i="11"/>
  <c r="AC248" i="11"/>
  <c r="AB248" i="11"/>
  <c r="AC244" i="11"/>
  <c r="AB244" i="11"/>
  <c r="AC240" i="11"/>
  <c r="AB240" i="11"/>
  <c r="AB229" i="11"/>
  <c r="AB228" i="11"/>
  <c r="AB227" i="11"/>
  <c r="AB226" i="11"/>
  <c r="AB225" i="11"/>
  <c r="T225" i="11"/>
  <c r="AE225" i="11" s="1"/>
  <c r="AB223" i="11"/>
  <c r="AB222" i="11"/>
  <c r="AB221" i="11"/>
  <c r="AB220" i="11"/>
  <c r="AB219" i="11"/>
  <c r="T219" i="11"/>
  <c r="AE219" i="11" s="1"/>
  <c r="AD215" i="11"/>
  <c r="AC215" i="11"/>
  <c r="S215" i="11"/>
  <c r="R215" i="11"/>
  <c r="P215" i="11"/>
  <c r="AD214" i="11"/>
  <c r="AC214" i="11"/>
  <c r="AB214" i="11"/>
  <c r="S214" i="11"/>
  <c r="R214" i="11"/>
  <c r="P214" i="11"/>
  <c r="AD213" i="11"/>
  <c r="AC213" i="11"/>
  <c r="AB213" i="11"/>
  <c r="S213" i="11"/>
  <c r="R213" i="11"/>
  <c r="P213" i="11"/>
  <c r="AD212" i="11"/>
  <c r="AC212" i="11"/>
  <c r="AB212" i="11"/>
  <c r="S212" i="11"/>
  <c r="R212" i="11"/>
  <c r="P212" i="11"/>
  <c r="AD211" i="11"/>
  <c r="AC211" i="11"/>
  <c r="AB211" i="11"/>
  <c r="S211" i="11"/>
  <c r="R211" i="11"/>
  <c r="P211" i="11"/>
  <c r="AD210" i="11"/>
  <c r="AC210" i="11"/>
  <c r="AB210" i="11"/>
  <c r="S210" i="11"/>
  <c r="R210" i="11"/>
  <c r="P210" i="11"/>
  <c r="AD209" i="11"/>
  <c r="AC209" i="11"/>
  <c r="AB209" i="11"/>
  <c r="S209" i="11"/>
  <c r="R209" i="11"/>
  <c r="P209" i="11"/>
  <c r="AD208" i="11"/>
  <c r="AC208" i="11"/>
  <c r="AB208" i="11"/>
  <c r="S208" i="11"/>
  <c r="R208" i="11"/>
  <c r="P208" i="11"/>
  <c r="AD207" i="11"/>
  <c r="AC207" i="11"/>
  <c r="AB207" i="11"/>
  <c r="S207" i="11"/>
  <c r="R207" i="11"/>
  <c r="P207" i="11"/>
  <c r="AD206" i="11"/>
  <c r="AC206" i="11"/>
  <c r="AB206" i="11"/>
  <c r="S206" i="11"/>
  <c r="R206" i="11"/>
  <c r="P206" i="11"/>
  <c r="AD205" i="11"/>
  <c r="AC205" i="11"/>
  <c r="AB205" i="11"/>
  <c r="S205" i="11"/>
  <c r="R205" i="11"/>
  <c r="P205" i="11"/>
  <c r="AD204" i="11"/>
  <c r="AC204" i="11"/>
  <c r="AB204" i="11"/>
  <c r="S204" i="11"/>
  <c r="R204" i="11"/>
  <c r="P204" i="11"/>
  <c r="AD203" i="11"/>
  <c r="AC203" i="11"/>
  <c r="AB203" i="11"/>
  <c r="S203" i="11"/>
  <c r="R203" i="11"/>
  <c r="P203" i="11"/>
  <c r="AD202" i="11"/>
  <c r="AC202" i="11"/>
  <c r="AB202" i="11"/>
  <c r="S202" i="11"/>
  <c r="R202" i="11"/>
  <c r="P202" i="11"/>
  <c r="AD200" i="11"/>
  <c r="AC200" i="11"/>
  <c r="AB200" i="11"/>
  <c r="S200" i="11"/>
  <c r="R200" i="11"/>
  <c r="P200" i="11"/>
  <c r="AD199" i="11"/>
  <c r="AC199" i="11"/>
  <c r="AB199" i="11"/>
  <c r="S199" i="11"/>
  <c r="R199" i="11"/>
  <c r="P199" i="11"/>
  <c r="AD198" i="11"/>
  <c r="AC198" i="11"/>
  <c r="AB198" i="11"/>
  <c r="S198" i="11"/>
  <c r="R198" i="11"/>
  <c r="P198" i="11"/>
  <c r="AD197" i="11"/>
  <c r="AC197" i="11"/>
  <c r="AB197" i="11"/>
  <c r="S197" i="11"/>
  <c r="R197" i="11"/>
  <c r="P197" i="11"/>
  <c r="AD196" i="11"/>
  <c r="AC196" i="11"/>
  <c r="AB196" i="11"/>
  <c r="S196" i="11"/>
  <c r="R196" i="11"/>
  <c r="P196" i="11"/>
  <c r="AD195" i="11"/>
  <c r="AC195" i="11"/>
  <c r="AB195" i="11"/>
  <c r="S195" i="11"/>
  <c r="R195" i="11"/>
  <c r="P195" i="11"/>
  <c r="AD194" i="11"/>
  <c r="AC194" i="11"/>
  <c r="AB194" i="11"/>
  <c r="S194" i="11"/>
  <c r="R194" i="11"/>
  <c r="P194" i="11"/>
  <c r="AD193" i="11"/>
  <c r="AC193" i="11"/>
  <c r="AB193" i="11"/>
  <c r="S193" i="11"/>
  <c r="R193" i="11"/>
  <c r="P193" i="11"/>
  <c r="AD191" i="11"/>
  <c r="AC191" i="11"/>
  <c r="S191" i="11"/>
  <c r="R191" i="11"/>
  <c r="P191" i="11"/>
  <c r="AD190" i="11"/>
  <c r="AC190" i="11"/>
  <c r="AB190" i="11"/>
  <c r="R190" i="11"/>
  <c r="P190" i="11"/>
  <c r="AD188" i="11"/>
  <c r="AC188" i="11"/>
  <c r="AB188" i="11"/>
  <c r="S188" i="11"/>
  <c r="R188" i="11"/>
  <c r="P188" i="11"/>
  <c r="AD187" i="11"/>
  <c r="AC187" i="11"/>
  <c r="AB187" i="11"/>
  <c r="S187" i="11"/>
  <c r="R187" i="11"/>
  <c r="P187" i="11"/>
  <c r="AD186" i="11"/>
  <c r="AC186" i="11"/>
  <c r="AB186" i="11"/>
  <c r="S186" i="11"/>
  <c r="R186" i="11"/>
  <c r="P186" i="11"/>
  <c r="AD185" i="11"/>
  <c r="AC185" i="11"/>
  <c r="AB185" i="11"/>
  <c r="S185" i="11"/>
  <c r="R185" i="11"/>
  <c r="P185" i="11"/>
  <c r="AD184" i="11"/>
  <c r="AC184" i="11"/>
  <c r="AB184" i="11"/>
  <c r="S184" i="11"/>
  <c r="R184" i="11"/>
  <c r="P184" i="11"/>
  <c r="AD183" i="11"/>
  <c r="AC183" i="11"/>
  <c r="AB183" i="11"/>
  <c r="S183" i="11"/>
  <c r="R183" i="11"/>
  <c r="P183" i="11"/>
  <c r="AD182" i="11"/>
  <c r="AC182" i="11"/>
  <c r="AB182" i="11"/>
  <c r="S182" i="11"/>
  <c r="R182" i="11"/>
  <c r="P182" i="11"/>
  <c r="AD181" i="11"/>
  <c r="AC181" i="11"/>
  <c r="AB181" i="11"/>
  <c r="S181" i="11"/>
  <c r="R181" i="11"/>
  <c r="P181" i="11"/>
  <c r="AD180" i="11"/>
  <c r="AC180" i="11"/>
  <c r="AB180" i="11"/>
  <c r="S180" i="11"/>
  <c r="R180" i="11"/>
  <c r="P180" i="11"/>
  <c r="AD179" i="11"/>
  <c r="AC179" i="11"/>
  <c r="AB179" i="11"/>
  <c r="S179" i="11"/>
  <c r="R179" i="11"/>
  <c r="P179" i="11"/>
  <c r="AD178" i="11"/>
  <c r="AC178" i="11"/>
  <c r="AB178" i="11"/>
  <c r="S178" i="11"/>
  <c r="R178" i="11"/>
  <c r="P178" i="11"/>
  <c r="S176" i="11"/>
  <c r="R176" i="11"/>
  <c r="P176" i="11"/>
  <c r="AD175" i="11"/>
  <c r="AC175" i="11"/>
  <c r="AB175" i="11"/>
  <c r="S175" i="11"/>
  <c r="R175" i="11"/>
  <c r="P175" i="11"/>
  <c r="AD174" i="11"/>
  <c r="AC174" i="11"/>
  <c r="AB174" i="11"/>
  <c r="S174" i="11"/>
  <c r="R174" i="11"/>
  <c r="P174" i="11"/>
  <c r="AD173" i="11"/>
  <c r="AC173" i="11"/>
  <c r="AB173" i="11"/>
  <c r="S173" i="11"/>
  <c r="R173" i="11"/>
  <c r="P173" i="11"/>
  <c r="AD172" i="11"/>
  <c r="AC172" i="11"/>
  <c r="AB172" i="11"/>
  <c r="S172" i="11"/>
  <c r="R172" i="11"/>
  <c r="P172" i="11"/>
  <c r="AD171" i="11"/>
  <c r="AC171" i="11"/>
  <c r="AB171" i="11"/>
  <c r="S171" i="11"/>
  <c r="R171" i="11"/>
  <c r="P171" i="11"/>
  <c r="AD170" i="11"/>
  <c r="AC170" i="11"/>
  <c r="AB170" i="11"/>
  <c r="S170" i="11"/>
  <c r="R170" i="11"/>
  <c r="P170" i="11"/>
  <c r="AD168" i="11"/>
  <c r="AC168" i="11"/>
  <c r="AB168" i="11"/>
  <c r="S168" i="11"/>
  <c r="R168" i="11"/>
  <c r="P168" i="11"/>
  <c r="AD167" i="11"/>
  <c r="AC167" i="11"/>
  <c r="AB167" i="11"/>
  <c r="S167" i="11"/>
  <c r="R167" i="11"/>
  <c r="P167" i="11"/>
  <c r="AD166" i="11"/>
  <c r="AC166" i="11"/>
  <c r="AB166" i="11"/>
  <c r="S166" i="11"/>
  <c r="R166" i="11"/>
  <c r="P166" i="11"/>
  <c r="AD165" i="11"/>
  <c r="AC165" i="11"/>
  <c r="AB165" i="11"/>
  <c r="S165" i="11"/>
  <c r="R165" i="11"/>
  <c r="P165" i="11"/>
  <c r="AD164" i="11"/>
  <c r="AC164" i="11"/>
  <c r="AB164" i="11"/>
  <c r="S164" i="11"/>
  <c r="R164" i="11"/>
  <c r="P164" i="11"/>
  <c r="AD161" i="11"/>
  <c r="AC161" i="11"/>
  <c r="AB161" i="11"/>
  <c r="S161" i="11"/>
  <c r="R161" i="11"/>
  <c r="P161" i="11"/>
  <c r="AD160" i="11"/>
  <c r="AC160" i="11"/>
  <c r="AB160" i="11"/>
  <c r="S160" i="11"/>
  <c r="R160" i="11"/>
  <c r="P160" i="11"/>
  <c r="AD159" i="11"/>
  <c r="AC159" i="11"/>
  <c r="AB159" i="11"/>
  <c r="S159" i="11"/>
  <c r="R159" i="11"/>
  <c r="P159" i="11"/>
  <c r="AD140" i="11"/>
  <c r="AC140" i="11"/>
  <c r="AB140" i="11"/>
  <c r="S140" i="11"/>
  <c r="R140" i="11"/>
  <c r="P140" i="11"/>
  <c r="AD158" i="11"/>
  <c r="AC158" i="11"/>
  <c r="AB158" i="11"/>
  <c r="S158" i="11"/>
  <c r="R158" i="11"/>
  <c r="P158" i="11"/>
  <c r="AD157" i="11"/>
  <c r="AC157" i="11"/>
  <c r="AB157" i="11"/>
  <c r="S157" i="11"/>
  <c r="R157" i="11"/>
  <c r="P157" i="11"/>
  <c r="AD156" i="11"/>
  <c r="AC156" i="11"/>
  <c r="AB156" i="11"/>
  <c r="S156" i="11"/>
  <c r="R156" i="11"/>
  <c r="P156" i="11"/>
  <c r="AD155" i="11"/>
  <c r="AC155" i="11"/>
  <c r="AB155" i="11"/>
  <c r="S155" i="11"/>
  <c r="R155" i="11"/>
  <c r="P155" i="11"/>
  <c r="AD154" i="11"/>
  <c r="AC154" i="11"/>
  <c r="AB154" i="11"/>
  <c r="S154" i="11"/>
  <c r="R154" i="11"/>
  <c r="P154" i="11"/>
  <c r="AD152" i="11"/>
  <c r="AC152" i="11"/>
  <c r="AB152" i="11"/>
  <c r="S152" i="11"/>
  <c r="R152" i="11"/>
  <c r="P152" i="11"/>
  <c r="AD151" i="11"/>
  <c r="AC151" i="11"/>
  <c r="AB151" i="11"/>
  <c r="S151" i="11"/>
  <c r="R151" i="11"/>
  <c r="P151" i="11"/>
  <c r="AD150" i="11"/>
  <c r="AC150" i="11"/>
  <c r="AB150" i="11"/>
  <c r="S150" i="11"/>
  <c r="R150" i="11"/>
  <c r="P150" i="11"/>
  <c r="AD149" i="11"/>
  <c r="AC149" i="11"/>
  <c r="AB149" i="11"/>
  <c r="S149" i="11"/>
  <c r="R149" i="11"/>
  <c r="P149" i="11"/>
  <c r="AD148" i="11"/>
  <c r="AC148" i="11"/>
  <c r="AB148" i="11"/>
  <c r="S148" i="11"/>
  <c r="R148" i="11"/>
  <c r="P148" i="11"/>
  <c r="AD147" i="11"/>
  <c r="AC147" i="11"/>
  <c r="AB147" i="11"/>
  <c r="S147" i="11"/>
  <c r="R147" i="11"/>
  <c r="P147" i="11"/>
  <c r="AD146" i="11"/>
  <c r="AC146" i="11"/>
  <c r="AB146" i="11"/>
  <c r="S146" i="11"/>
  <c r="R146" i="11"/>
  <c r="P146" i="11"/>
  <c r="AD145" i="11"/>
  <c r="AC145" i="11"/>
  <c r="AB145" i="11"/>
  <c r="S145" i="11"/>
  <c r="R145" i="11"/>
  <c r="P145" i="11"/>
  <c r="AD30" i="11"/>
  <c r="AC30" i="11"/>
  <c r="AB30" i="11"/>
  <c r="S30" i="11"/>
  <c r="R30" i="11"/>
  <c r="P30" i="11"/>
  <c r="AD144" i="11"/>
  <c r="AC144" i="11"/>
  <c r="AB144" i="11"/>
  <c r="S144" i="11"/>
  <c r="R144" i="11"/>
  <c r="P144" i="11"/>
  <c r="AD143" i="11"/>
  <c r="AC143" i="11"/>
  <c r="AB143" i="11"/>
  <c r="S143" i="11"/>
  <c r="R143" i="11"/>
  <c r="P143" i="11"/>
  <c r="AD142" i="11"/>
  <c r="AC142" i="11"/>
  <c r="AB142" i="11"/>
  <c r="S142" i="11"/>
  <c r="R142" i="11"/>
  <c r="P142" i="11"/>
  <c r="AD141" i="11"/>
  <c r="AC141" i="11"/>
  <c r="AB141" i="11"/>
  <c r="S141" i="11"/>
  <c r="R141" i="11"/>
  <c r="P141" i="11"/>
  <c r="AD139" i="11"/>
  <c r="AC139" i="11"/>
  <c r="AB139" i="11"/>
  <c r="S139" i="11"/>
  <c r="R139" i="11"/>
  <c r="P139" i="11"/>
  <c r="AD138" i="11"/>
  <c r="AC138" i="11"/>
  <c r="AB138" i="11"/>
  <c r="S138" i="11"/>
  <c r="R138" i="11"/>
  <c r="P138" i="11"/>
  <c r="AD137" i="11"/>
  <c r="AC137" i="11"/>
  <c r="AB137" i="11"/>
  <c r="S137" i="11"/>
  <c r="R137" i="11"/>
  <c r="P137" i="11"/>
  <c r="AD122" i="11"/>
  <c r="AC122" i="11"/>
  <c r="AB122" i="11"/>
  <c r="S122" i="11"/>
  <c r="R122" i="11"/>
  <c r="P122" i="11"/>
  <c r="AD135" i="11"/>
  <c r="AC135" i="11"/>
  <c r="AB135" i="11"/>
  <c r="S135" i="11"/>
  <c r="R135" i="11"/>
  <c r="P135" i="11"/>
  <c r="AD134" i="11"/>
  <c r="AC134" i="11"/>
  <c r="AB134" i="11"/>
  <c r="S134" i="11"/>
  <c r="R134" i="11"/>
  <c r="P134" i="11"/>
  <c r="AD133" i="11"/>
  <c r="AC133" i="11"/>
  <c r="AB133" i="11"/>
  <c r="S133" i="11"/>
  <c r="R133" i="11"/>
  <c r="P133" i="11"/>
  <c r="AD192" i="11"/>
  <c r="AC192" i="11"/>
  <c r="AB192" i="11"/>
  <c r="S192" i="11"/>
  <c r="R192" i="11"/>
  <c r="P192" i="11"/>
  <c r="AD131" i="11"/>
  <c r="AC131" i="11"/>
  <c r="AB131" i="11"/>
  <c r="S131" i="11"/>
  <c r="R131" i="11"/>
  <c r="P131" i="11"/>
  <c r="AD130" i="11"/>
  <c r="AC130" i="11"/>
  <c r="AB130" i="11"/>
  <c r="S130" i="11"/>
  <c r="R130" i="11"/>
  <c r="P130" i="11"/>
  <c r="AD129" i="11"/>
  <c r="AC129" i="11"/>
  <c r="AB129" i="11"/>
  <c r="S129" i="11"/>
  <c r="R129" i="11"/>
  <c r="P129" i="11"/>
  <c r="AD128" i="11"/>
  <c r="AC128" i="11"/>
  <c r="AB128" i="11"/>
  <c r="S128" i="11"/>
  <c r="R128" i="11"/>
  <c r="P128" i="11"/>
  <c r="AD136" i="11"/>
  <c r="AC136" i="11"/>
  <c r="AB136" i="11"/>
  <c r="S136" i="11"/>
  <c r="R136" i="11"/>
  <c r="P136" i="11"/>
  <c r="AD127" i="11"/>
  <c r="AC127" i="11"/>
  <c r="AB127" i="11"/>
  <c r="S127" i="11"/>
  <c r="R127" i="11"/>
  <c r="P127" i="11"/>
  <c r="AD126" i="11"/>
  <c r="AC126" i="11"/>
  <c r="AB126" i="11"/>
  <c r="S126" i="11"/>
  <c r="R126" i="11"/>
  <c r="P126" i="11"/>
  <c r="AD124" i="11"/>
  <c r="AC124" i="11"/>
  <c r="AB124" i="11"/>
  <c r="S124" i="11"/>
  <c r="R124" i="11"/>
  <c r="P124" i="11"/>
  <c r="AD123" i="11"/>
  <c r="AC123" i="11"/>
  <c r="AB123" i="11"/>
  <c r="S123" i="11"/>
  <c r="R123" i="11"/>
  <c r="P123" i="11"/>
  <c r="AD132" i="11"/>
  <c r="AC132" i="11"/>
  <c r="AB132" i="11"/>
  <c r="S132" i="11"/>
  <c r="R132" i="11"/>
  <c r="P132" i="11"/>
  <c r="AD119" i="11"/>
  <c r="AC119" i="11"/>
  <c r="AB119" i="11"/>
  <c r="S119" i="11"/>
  <c r="R119" i="11"/>
  <c r="P119" i="11"/>
  <c r="AD118" i="11"/>
  <c r="AC118" i="11"/>
  <c r="AB118" i="11"/>
  <c r="S118" i="11"/>
  <c r="R118" i="11"/>
  <c r="P118" i="11"/>
  <c r="AD117" i="11"/>
  <c r="AC117" i="11"/>
  <c r="AB117" i="11"/>
  <c r="S117" i="11"/>
  <c r="R117" i="11"/>
  <c r="P117" i="11"/>
  <c r="AD116" i="11"/>
  <c r="AC116" i="11"/>
  <c r="AB116" i="11"/>
  <c r="S116" i="11"/>
  <c r="R116" i="11"/>
  <c r="P116" i="11"/>
  <c r="AD115" i="11"/>
  <c r="AC115" i="11"/>
  <c r="AB115" i="11"/>
  <c r="S115" i="11"/>
  <c r="R115" i="11"/>
  <c r="P115" i="11"/>
  <c r="AD114" i="11"/>
  <c r="AC114" i="11"/>
  <c r="AB114" i="11"/>
  <c r="S114" i="11"/>
  <c r="R114" i="11"/>
  <c r="P114" i="11"/>
  <c r="AD113" i="11"/>
  <c r="AC113" i="11"/>
  <c r="AB113" i="11"/>
  <c r="S113" i="11"/>
  <c r="R113" i="11"/>
  <c r="P113" i="11"/>
  <c r="AD112" i="11"/>
  <c r="AC112" i="11"/>
  <c r="AB112" i="11"/>
  <c r="S112" i="11"/>
  <c r="R112" i="11"/>
  <c r="P112" i="11"/>
  <c r="AD110" i="11"/>
  <c r="AC110" i="11"/>
  <c r="AB110" i="11"/>
  <c r="S110" i="11"/>
  <c r="R110" i="11"/>
  <c r="P110" i="11"/>
  <c r="AD109" i="11"/>
  <c r="AC109" i="11"/>
  <c r="AB109" i="11"/>
  <c r="S109" i="11"/>
  <c r="R109" i="11"/>
  <c r="P109" i="11"/>
  <c r="AD108" i="11"/>
  <c r="AC108" i="11"/>
  <c r="AB108" i="11"/>
  <c r="S108" i="11"/>
  <c r="R108" i="11"/>
  <c r="P108" i="11"/>
  <c r="AD107" i="11"/>
  <c r="AC107" i="11"/>
  <c r="AB107" i="11"/>
  <c r="S107" i="11"/>
  <c r="R107" i="11"/>
  <c r="P107" i="11"/>
  <c r="AD106" i="11"/>
  <c r="AC106" i="11"/>
  <c r="AB106" i="11"/>
  <c r="S106" i="11"/>
  <c r="R106" i="11"/>
  <c r="P106" i="11"/>
  <c r="AD105" i="11"/>
  <c r="AC105" i="11"/>
  <c r="AB105" i="11"/>
  <c r="S105" i="11"/>
  <c r="R105" i="11"/>
  <c r="P105" i="11"/>
  <c r="AD102" i="11"/>
  <c r="AC102" i="11"/>
  <c r="AB102" i="11"/>
  <c r="S102" i="11"/>
  <c r="R102" i="11"/>
  <c r="P102" i="11"/>
  <c r="AD101" i="11"/>
  <c r="AC101" i="11"/>
  <c r="AB101" i="11"/>
  <c r="S101" i="11"/>
  <c r="R101" i="11"/>
  <c r="P101" i="11"/>
  <c r="AD100" i="11"/>
  <c r="AC100" i="11"/>
  <c r="AB100" i="11"/>
  <c r="S100" i="11"/>
  <c r="R100" i="11"/>
  <c r="P100" i="11"/>
  <c r="AD99" i="11"/>
  <c r="AC99" i="11"/>
  <c r="AB99" i="11"/>
  <c r="S99" i="11"/>
  <c r="R99" i="11"/>
  <c r="P99" i="11"/>
  <c r="S98" i="11"/>
  <c r="R98" i="11"/>
  <c r="P98" i="11"/>
  <c r="S96" i="11"/>
  <c r="R96" i="11"/>
  <c r="P96" i="11"/>
  <c r="S95" i="11"/>
  <c r="R95" i="11"/>
  <c r="P95" i="11"/>
  <c r="S94" i="11"/>
  <c r="R94" i="11"/>
  <c r="P94" i="11"/>
  <c r="S93" i="11"/>
  <c r="R93" i="11"/>
  <c r="P93" i="11"/>
  <c r="S92" i="11"/>
  <c r="R92" i="11"/>
  <c r="P92" i="11"/>
  <c r="S91" i="11"/>
  <c r="R91" i="11"/>
  <c r="P91" i="11"/>
  <c r="S90" i="11"/>
  <c r="R90" i="11"/>
  <c r="P90" i="11"/>
  <c r="S89" i="11"/>
  <c r="R89" i="11"/>
  <c r="P89" i="11"/>
  <c r="AD88" i="11"/>
  <c r="AC88" i="11"/>
  <c r="AB88" i="11"/>
  <c r="S88" i="11"/>
  <c r="R88" i="11"/>
  <c r="P88" i="11"/>
  <c r="AD87" i="11"/>
  <c r="AC87" i="11"/>
  <c r="AB87" i="11"/>
  <c r="S87" i="11"/>
  <c r="R87" i="11"/>
  <c r="P87" i="11"/>
  <c r="AD85" i="11"/>
  <c r="AC85" i="11"/>
  <c r="AB85" i="11"/>
  <c r="S85" i="11"/>
  <c r="R85" i="11"/>
  <c r="P85" i="11"/>
  <c r="AD84" i="11"/>
  <c r="AC84" i="11"/>
  <c r="AB84" i="11"/>
  <c r="S84" i="11"/>
  <c r="R84" i="11"/>
  <c r="P84" i="11"/>
  <c r="AD83" i="11"/>
  <c r="AC83" i="11"/>
  <c r="AB83" i="11"/>
  <c r="S83" i="11"/>
  <c r="R83" i="11"/>
  <c r="P83" i="11"/>
  <c r="AD82" i="11"/>
  <c r="AC82" i="11"/>
  <c r="AB82" i="11"/>
  <c r="S82" i="11"/>
  <c r="R82" i="11"/>
  <c r="P82" i="11"/>
  <c r="AD81" i="11"/>
  <c r="AC81" i="11"/>
  <c r="AB81" i="11"/>
  <c r="S81" i="11"/>
  <c r="R81" i="11"/>
  <c r="P81" i="11"/>
  <c r="AD80" i="11"/>
  <c r="AC80" i="11"/>
  <c r="AB80" i="11"/>
  <c r="S80" i="11"/>
  <c r="R80" i="11"/>
  <c r="P80" i="11"/>
  <c r="AD79" i="11"/>
  <c r="AC79" i="11"/>
  <c r="AB79" i="11"/>
  <c r="S79" i="11"/>
  <c r="R79" i="11"/>
  <c r="P79" i="11"/>
  <c r="AD78" i="11"/>
  <c r="AC78" i="11"/>
  <c r="AB78" i="11"/>
  <c r="S78" i="11"/>
  <c r="R78" i="11"/>
  <c r="P78" i="11"/>
  <c r="AD77" i="11"/>
  <c r="AC77" i="11"/>
  <c r="AB77" i="11"/>
  <c r="S77" i="11"/>
  <c r="R77" i="11"/>
  <c r="P77" i="11"/>
  <c r="AC76" i="11"/>
  <c r="AB76" i="11"/>
  <c r="S76" i="11"/>
  <c r="R76" i="11"/>
  <c r="P76" i="11"/>
  <c r="AC74" i="11"/>
  <c r="AB74" i="11"/>
  <c r="S74" i="11"/>
  <c r="R74" i="11"/>
  <c r="AD72" i="11"/>
  <c r="AC72" i="11"/>
  <c r="AB72" i="11"/>
  <c r="S72" i="11"/>
  <c r="R72" i="11"/>
  <c r="P72" i="11"/>
  <c r="AD68" i="11"/>
  <c r="AC68" i="11"/>
  <c r="AB68" i="11"/>
  <c r="S68" i="11"/>
  <c r="R68" i="11"/>
  <c r="P68" i="11"/>
  <c r="AD67" i="11"/>
  <c r="AC67" i="11"/>
  <c r="AB67" i="11"/>
  <c r="S67" i="11"/>
  <c r="R67" i="11"/>
  <c r="P67" i="11"/>
  <c r="AD66" i="11"/>
  <c r="AC66" i="11"/>
  <c r="AB66" i="11"/>
  <c r="S66" i="11"/>
  <c r="R66" i="11"/>
  <c r="P66" i="11"/>
  <c r="AD64" i="11"/>
  <c r="AC64" i="11"/>
  <c r="AB64" i="11"/>
  <c r="S64" i="11"/>
  <c r="R64" i="11"/>
  <c r="P64" i="11"/>
  <c r="AD65" i="11"/>
  <c r="AC65" i="11"/>
  <c r="AB65" i="11"/>
  <c r="S65" i="11"/>
  <c r="R65" i="11"/>
  <c r="P65" i="11"/>
  <c r="AD63" i="11"/>
  <c r="AC63" i="11"/>
  <c r="AB63" i="11"/>
  <c r="S63" i="11"/>
  <c r="R63" i="11"/>
  <c r="P63" i="11"/>
  <c r="AD62" i="11"/>
  <c r="AC62" i="11"/>
  <c r="AB62" i="11"/>
  <c r="S62" i="11"/>
  <c r="R62" i="11"/>
  <c r="P62" i="11"/>
  <c r="AD61" i="11"/>
  <c r="AC61" i="11"/>
  <c r="AB61" i="11"/>
  <c r="S61" i="11"/>
  <c r="R61" i="11"/>
  <c r="P61" i="11"/>
  <c r="AC71" i="11"/>
  <c r="AB71" i="11"/>
  <c r="R71" i="11"/>
  <c r="P71" i="11"/>
  <c r="AD60" i="11"/>
  <c r="AC60" i="11"/>
  <c r="AB60" i="11"/>
  <c r="S60" i="11"/>
  <c r="R60" i="11"/>
  <c r="P60" i="11"/>
  <c r="AD59" i="11"/>
  <c r="AC59" i="11"/>
  <c r="AB59" i="11"/>
  <c r="S59" i="11"/>
  <c r="R59" i="11"/>
  <c r="P59" i="11"/>
  <c r="AD58" i="11"/>
  <c r="AC58" i="11"/>
  <c r="AB58" i="11"/>
  <c r="S58" i="11"/>
  <c r="R58" i="11"/>
  <c r="P58" i="11"/>
  <c r="AD163" i="11"/>
  <c r="AC163" i="11"/>
  <c r="AB163" i="11"/>
  <c r="S163" i="11"/>
  <c r="R163" i="11"/>
  <c r="P163" i="11"/>
  <c r="AD57" i="11"/>
  <c r="AC57" i="11"/>
  <c r="AB57" i="11"/>
  <c r="S57" i="11"/>
  <c r="R57" i="11"/>
  <c r="P57" i="11"/>
  <c r="AD56" i="11"/>
  <c r="AC56" i="11"/>
  <c r="AB56" i="11"/>
  <c r="S56" i="11"/>
  <c r="R56" i="11"/>
  <c r="P56" i="11"/>
  <c r="AD55" i="11"/>
  <c r="AC55" i="11"/>
  <c r="AB55" i="11"/>
  <c r="S55" i="11"/>
  <c r="R55" i="11"/>
  <c r="P55" i="11"/>
  <c r="AD54" i="11"/>
  <c r="AC54" i="11"/>
  <c r="AB54" i="11"/>
  <c r="S54" i="11"/>
  <c r="R54" i="11"/>
  <c r="P54" i="11"/>
  <c r="AD53" i="11"/>
  <c r="AC53" i="11"/>
  <c r="AB53" i="11"/>
  <c r="S53" i="11"/>
  <c r="R53" i="11"/>
  <c r="P53" i="11"/>
  <c r="AD52" i="11"/>
  <c r="AC52" i="11"/>
  <c r="AB52" i="11"/>
  <c r="S52" i="11"/>
  <c r="R52" i="11"/>
  <c r="P52" i="11"/>
  <c r="AD51" i="11"/>
  <c r="AC51" i="11"/>
  <c r="AB51" i="11"/>
  <c r="S51" i="11"/>
  <c r="R51" i="11"/>
  <c r="P51" i="11"/>
  <c r="AD50" i="11"/>
  <c r="AC50" i="11"/>
  <c r="AB50" i="11"/>
  <c r="S50" i="11"/>
  <c r="R50" i="11"/>
  <c r="P50" i="11"/>
  <c r="AD49" i="11"/>
  <c r="AC49" i="11"/>
  <c r="AB49" i="11"/>
  <c r="S49" i="11"/>
  <c r="R49" i="11"/>
  <c r="P49" i="11"/>
  <c r="AD48" i="11"/>
  <c r="AC48" i="11"/>
  <c r="AB48" i="11"/>
  <c r="S48" i="11"/>
  <c r="R48" i="11"/>
  <c r="P48" i="11"/>
  <c r="AD47" i="11"/>
  <c r="AC47" i="11"/>
  <c r="AB47" i="11"/>
  <c r="S47" i="11"/>
  <c r="R47" i="11"/>
  <c r="P47" i="11"/>
  <c r="AD46" i="11"/>
  <c r="AC46" i="11"/>
  <c r="AB46" i="11"/>
  <c r="S46" i="11"/>
  <c r="R46" i="11"/>
  <c r="P46" i="11"/>
  <c r="AD45" i="11"/>
  <c r="AC45" i="11"/>
  <c r="AB45" i="11"/>
  <c r="S45" i="11"/>
  <c r="R45" i="11"/>
  <c r="P45" i="11"/>
  <c r="AD44" i="11"/>
  <c r="AC44" i="11"/>
  <c r="AB44" i="11"/>
  <c r="S44" i="11"/>
  <c r="R44" i="11"/>
  <c r="P44" i="11"/>
  <c r="AD43" i="11"/>
  <c r="AC43" i="11"/>
  <c r="AB43" i="11"/>
  <c r="S43" i="11"/>
  <c r="R43" i="11"/>
  <c r="P43" i="11"/>
  <c r="AD42" i="11"/>
  <c r="AC42" i="11"/>
  <c r="AB42" i="11"/>
  <c r="S42" i="11"/>
  <c r="R42" i="11"/>
  <c r="P42" i="11"/>
  <c r="AD41" i="11"/>
  <c r="AC41" i="11"/>
  <c r="AB41" i="11"/>
  <c r="S41" i="11"/>
  <c r="R41" i="11"/>
  <c r="P41" i="11"/>
  <c r="AD40" i="11"/>
  <c r="AC40" i="11"/>
  <c r="AB40" i="11"/>
  <c r="S40" i="11"/>
  <c r="R40" i="11"/>
  <c r="P40" i="11"/>
  <c r="AD39" i="11"/>
  <c r="AC39" i="11"/>
  <c r="AB39" i="11"/>
  <c r="S39" i="11"/>
  <c r="R39" i="11"/>
  <c r="P39" i="11"/>
  <c r="AD38" i="11"/>
  <c r="AC38" i="11"/>
  <c r="AB38" i="11"/>
  <c r="S38" i="11"/>
  <c r="R38" i="11"/>
  <c r="P38" i="11"/>
  <c r="AD37" i="11"/>
  <c r="AC37" i="11"/>
  <c r="AB37" i="11"/>
  <c r="S37" i="11"/>
  <c r="R37" i="11"/>
  <c r="P37" i="11"/>
  <c r="AD33" i="11"/>
  <c r="AC33" i="11"/>
  <c r="AB33" i="11"/>
  <c r="S33" i="11"/>
  <c r="R33" i="11"/>
  <c r="P33" i="11"/>
  <c r="AC36" i="11"/>
  <c r="AB36" i="11"/>
  <c r="S36" i="11"/>
  <c r="R36" i="11"/>
  <c r="P36" i="11"/>
  <c r="AD32" i="11"/>
  <c r="AC32" i="11"/>
  <c r="AB32" i="11"/>
  <c r="S32" i="11"/>
  <c r="R32" i="11"/>
  <c r="P32" i="11"/>
  <c r="AD31" i="11"/>
  <c r="AC31" i="11"/>
  <c r="AB31" i="11"/>
  <c r="S31" i="11"/>
  <c r="R31" i="11"/>
  <c r="P31" i="11"/>
  <c r="AD29" i="11"/>
  <c r="AC29" i="11"/>
  <c r="AB29" i="11"/>
  <c r="S29" i="11"/>
  <c r="R29" i="11"/>
  <c r="P29" i="11"/>
  <c r="AD28" i="11"/>
  <c r="AC28" i="11"/>
  <c r="AB28" i="11"/>
  <c r="S28" i="11"/>
  <c r="R28" i="11"/>
  <c r="P28" i="11"/>
  <c r="AD27" i="11"/>
  <c r="AC27" i="11"/>
  <c r="AB27" i="11"/>
  <c r="S27" i="11"/>
  <c r="R27" i="11"/>
  <c r="P27" i="11"/>
  <c r="AD26" i="11"/>
  <c r="AC26" i="11"/>
  <c r="AB26" i="11"/>
  <c r="S26" i="11"/>
  <c r="R26" i="11"/>
  <c r="P26" i="11"/>
  <c r="AD25" i="11"/>
  <c r="AC25" i="11"/>
  <c r="AB25" i="11"/>
  <c r="S25" i="11"/>
  <c r="R25" i="11"/>
  <c r="P25" i="11"/>
  <c r="AD24" i="11"/>
  <c r="AC24" i="11"/>
  <c r="AB24" i="11"/>
  <c r="S24" i="11"/>
  <c r="R24" i="11"/>
  <c r="P24" i="11"/>
  <c r="S23" i="11"/>
  <c r="R23" i="11"/>
  <c r="P23" i="11"/>
  <c r="AD22" i="11"/>
  <c r="AC22" i="11"/>
  <c r="AB22" i="11"/>
  <c r="S22" i="11"/>
  <c r="R22" i="11"/>
  <c r="P22" i="11"/>
  <c r="AD21" i="11"/>
  <c r="AC21" i="11"/>
  <c r="AB21" i="11"/>
  <c r="S21" i="11"/>
  <c r="R21" i="11"/>
  <c r="P21" i="11"/>
  <c r="AD19" i="11"/>
  <c r="AC19" i="11"/>
  <c r="S19" i="11"/>
  <c r="R19" i="11"/>
  <c r="AD18" i="11"/>
  <c r="AC18" i="11"/>
  <c r="AB18" i="11"/>
  <c r="S18" i="11"/>
  <c r="R18" i="11"/>
  <c r="P18" i="11"/>
  <c r="AD17" i="11"/>
  <c r="AC17" i="11"/>
  <c r="AB17" i="11"/>
  <c r="S17" i="11"/>
  <c r="R17" i="11"/>
  <c r="P17" i="11"/>
  <c r="AD16" i="11"/>
  <c r="AC16" i="11"/>
  <c r="AB16" i="11"/>
  <c r="S16" i="11"/>
  <c r="R16" i="11"/>
  <c r="P16" i="11"/>
  <c r="AD15" i="11"/>
  <c r="AC15" i="11"/>
  <c r="AB15" i="11"/>
  <c r="S15" i="11"/>
  <c r="R15" i="11"/>
  <c r="P15" i="11"/>
  <c r="AD14" i="11"/>
  <c r="AC14" i="11"/>
  <c r="AB14" i="11"/>
  <c r="S14" i="11"/>
  <c r="R14" i="11"/>
  <c r="P14" i="11"/>
  <c r="AD13" i="11"/>
  <c r="AC13" i="11"/>
  <c r="AB13" i="11"/>
  <c r="S13" i="11"/>
  <c r="R13" i="11"/>
  <c r="P13" i="11"/>
  <c r="AD12" i="11"/>
  <c r="AC12" i="11"/>
  <c r="AB12" i="11"/>
  <c r="S12" i="11"/>
  <c r="R12" i="11"/>
  <c r="P12" i="11"/>
  <c r="AD10" i="11"/>
  <c r="AC10" i="11"/>
  <c r="AB10" i="11"/>
  <c r="S10" i="11"/>
  <c r="R10" i="11"/>
  <c r="P10" i="11"/>
  <c r="U8" i="11"/>
  <c r="AD178" i="10"/>
  <c r="G178" i="10"/>
  <c r="H178" i="10"/>
  <c r="I178" i="10"/>
  <c r="J178" i="10"/>
  <c r="K178" i="10"/>
  <c r="L178" i="10"/>
  <c r="M178" i="10"/>
  <c r="S178" i="10"/>
  <c r="R178" i="10"/>
  <c r="AC178" i="10"/>
  <c r="P178" i="10"/>
  <c r="AB178" i="10"/>
  <c r="G93" i="10"/>
  <c r="H93" i="10"/>
  <c r="I93" i="10"/>
  <c r="J93" i="10"/>
  <c r="K93" i="10"/>
  <c r="L93" i="10"/>
  <c r="M93" i="10"/>
  <c r="AJ93" i="10"/>
  <c r="AI93" i="10"/>
  <c r="AH93" i="10"/>
  <c r="AG93" i="10"/>
  <c r="AF93" i="10"/>
  <c r="AE93" i="10"/>
  <c r="S93" i="10"/>
  <c r="AD93" i="10"/>
  <c r="P93" i="10"/>
  <c r="AB93" i="10"/>
  <c r="W230" i="12" a="1"/>
  <c r="X179" i="12" a="1"/>
  <c r="X230" i="12" a="1"/>
  <c r="V215" i="12" a="1"/>
  <c r="T193" i="12" a="1"/>
  <c r="V179" i="12" a="1"/>
  <c r="W193" i="12" a="1"/>
  <c r="V193" i="12" a="1"/>
  <c r="T179" i="12" a="1"/>
  <c r="T215" i="12" a="1"/>
  <c r="W179" i="12" a="1"/>
  <c r="U230" i="12" a="1"/>
  <c r="X215" i="12" a="1"/>
  <c r="U215" i="12" a="1"/>
  <c r="X193" i="12" a="1"/>
  <c r="T230" i="12" a="1"/>
  <c r="U179" i="12" a="1"/>
  <c r="U193" i="12" a="1"/>
  <c r="W215" i="12" a="1"/>
  <c r="V230" i="12" a="1"/>
  <c r="X215" i="12" l="1"/>
  <c r="W215" i="12"/>
  <c r="V215" i="12"/>
  <c r="U215" i="12"/>
  <c r="T215" i="12"/>
  <c r="X230" i="12"/>
  <c r="V230" i="12"/>
  <c r="U179" i="12"/>
  <c r="X193" i="12"/>
  <c r="W179" i="12"/>
  <c r="V179" i="12"/>
  <c r="T230" i="12"/>
  <c r="T193" i="12"/>
  <c r="V193" i="12"/>
  <c r="W230" i="12"/>
  <c r="U193" i="12"/>
  <c r="T179" i="12"/>
  <c r="U230" i="12"/>
  <c r="X179" i="12"/>
  <c r="W193" i="12"/>
  <c r="V8" i="11"/>
  <c r="G68" i="10"/>
  <c r="K68" i="10"/>
  <c r="J68" i="10"/>
  <c r="I68" i="10"/>
  <c r="M68" i="10"/>
  <c r="L68" i="10"/>
  <c r="R93" i="10"/>
  <c r="AC93" i="10"/>
  <c r="G16" i="10"/>
  <c r="H16" i="10"/>
  <c r="I16" i="10"/>
  <c r="J16" i="10"/>
  <c r="K16" i="10"/>
  <c r="L16" i="10"/>
  <c r="M16" i="10"/>
  <c r="R16" i="10"/>
  <c r="AC16" i="10"/>
  <c r="S16" i="10"/>
  <c r="AD16" i="10"/>
  <c r="P199" i="10"/>
  <c r="K199" i="10"/>
  <c r="J199" i="10"/>
  <c r="I199" i="10"/>
  <c r="H199" i="10"/>
  <c r="G199" i="10"/>
  <c r="S199" i="10"/>
  <c r="AD199" i="10"/>
  <c r="R199" i="10"/>
  <c r="AC199" i="10"/>
  <c r="W8" i="11" l="1"/>
  <c r="H68" i="10"/>
  <c r="K58" i="10"/>
  <c r="J58" i="10"/>
  <c r="I58" i="10"/>
  <c r="H58" i="10"/>
  <c r="G58" i="10"/>
  <c r="P58" i="10"/>
  <c r="AB58" i="10"/>
  <c r="R58" i="10"/>
  <c r="AC58" i="10"/>
  <c r="G70" i="10"/>
  <c r="S70" i="10"/>
  <c r="K70" i="10"/>
  <c r="J70" i="10"/>
  <c r="I70" i="10"/>
  <c r="H70" i="10"/>
  <c r="P70" i="10"/>
  <c r="AB70" i="10"/>
  <c r="R70" i="10"/>
  <c r="AC70" i="10"/>
  <c r="M31" i="10"/>
  <c r="L31" i="10"/>
  <c r="K31" i="10"/>
  <c r="J31" i="10"/>
  <c r="I31" i="10"/>
  <c r="H31" i="10"/>
  <c r="G31" i="10"/>
  <c r="S31" i="10"/>
  <c r="R31" i="10"/>
  <c r="AC31" i="10"/>
  <c r="P31" i="10"/>
  <c r="AB31" i="10"/>
  <c r="G157" i="10"/>
  <c r="H157" i="10"/>
  <c r="I157" i="10"/>
  <c r="J157" i="10"/>
  <c r="K157" i="10"/>
  <c r="L157" i="10"/>
  <c r="M157" i="10"/>
  <c r="S157" i="10"/>
  <c r="AD157" i="10"/>
  <c r="P157" i="10"/>
  <c r="AB157" i="10"/>
  <c r="R157" i="10"/>
  <c r="AC157" i="10"/>
  <c r="H54" i="10"/>
  <c r="I54" i="10"/>
  <c r="J54" i="10"/>
  <c r="K54" i="10"/>
  <c r="L54" i="10"/>
  <c r="M54" i="10"/>
  <c r="G54" i="10"/>
  <c r="R54" i="10"/>
  <c r="AC54" i="10"/>
  <c r="S54" i="10"/>
  <c r="P54" i="10"/>
  <c r="AB54" i="10"/>
  <c r="V38" i="12" a="1"/>
  <c r="V125" i="12" a="1"/>
  <c r="T77" i="12" a="1"/>
  <c r="Y301" i="12" a="1"/>
  <c r="U89" i="12" a="1"/>
  <c r="T69" i="12" a="1"/>
  <c r="T81" i="12" a="1"/>
  <c r="X87" i="12" a="1"/>
  <c r="V89" i="12" a="1"/>
  <c r="T301" i="12" a="1"/>
  <c r="U79" i="12" a="1"/>
  <c r="T285" i="12" a="1"/>
  <c r="V66" i="12" a="1"/>
  <c r="X80" i="12" a="1"/>
  <c r="T97" i="12" a="1"/>
  <c r="V117" i="12" a="1"/>
  <c r="Y91" i="12" a="1"/>
  <c r="Y161" i="12" a="1"/>
  <c r="T76" i="12" a="1"/>
  <c r="V82" i="12" a="1"/>
  <c r="V69" i="12" a="1"/>
  <c r="U85" i="12" a="1"/>
  <c r="V71" i="12" a="1"/>
  <c r="V87" i="12" a="1"/>
  <c r="W161" i="12" a="1"/>
  <c r="W79" i="12" a="1"/>
  <c r="V85" i="12" a="1"/>
  <c r="W87" i="12" a="1"/>
  <c r="Z69" i="12" a="1"/>
  <c r="X96" i="12" a="1"/>
  <c r="X301" i="12" a="1"/>
  <c r="Z82" i="12" a="1"/>
  <c r="X102" i="12" a="1"/>
  <c r="T66" i="12" a="1"/>
  <c r="W109" i="12" a="1"/>
  <c r="X302" i="12" a="1"/>
  <c r="U71" i="12" a="1"/>
  <c r="U92" i="12" a="1"/>
  <c r="Z179" i="12" a="1"/>
  <c r="U83" i="12" a="1"/>
  <c r="V68" i="12" a="1"/>
  <c r="T82" i="12" a="1"/>
  <c r="U38" i="12" a="1"/>
  <c r="Y167" i="12" a="1"/>
  <c r="U100" i="12" a="1"/>
  <c r="W71" i="12" a="1"/>
  <c r="V101" i="12" a="1"/>
  <c r="Y302" i="12" a="1"/>
  <c r="X93" i="12" a="1"/>
  <c r="T101" i="12" a="1"/>
  <c r="X69" i="12" a="1"/>
  <c r="Y109" i="12" a="1"/>
  <c r="V81" i="12" a="1"/>
  <c r="T99" i="12" a="1"/>
  <c r="Y131" i="12" a="1"/>
  <c r="V70" i="12" a="1"/>
  <c r="V95" i="12" a="1"/>
  <c r="T96" i="12" a="1"/>
  <c r="W74" i="12" a="1"/>
  <c r="T78" i="12" a="1"/>
  <c r="U302" i="12" a="1"/>
  <c r="Z167" i="12" a="1"/>
  <c r="W150" i="8" a="1"/>
  <c r="Z201" i="12" a="1"/>
  <c r="V74" i="12" a="1"/>
  <c r="V108" i="12" a="1"/>
  <c r="W38" i="12" a="1"/>
  <c r="W94" i="12" a="1"/>
  <c r="U73" i="12" a="1"/>
  <c r="Z301" i="12" a="1"/>
  <c r="Y74" i="12" a="1"/>
  <c r="X79" i="12" a="1"/>
  <c r="Y12" i="12" a="1"/>
  <c r="T68" i="12" a="1"/>
  <c r="U91" i="12" a="1"/>
  <c r="V79" i="12" a="1"/>
  <c r="X77" i="12" a="1"/>
  <c r="U171" i="12" a="1"/>
  <c r="U80" i="12" a="1"/>
  <c r="W171" i="12" a="1"/>
  <c r="W37" i="12" a="1"/>
  <c r="T89" i="12" a="1"/>
  <c r="U301" i="12" a="1"/>
  <c r="Z38" i="12" a="1"/>
  <c r="W167" i="12" a="1"/>
  <c r="X92" i="12" a="1"/>
  <c r="AA302" i="12" a="1"/>
  <c r="W78" i="12" a="1"/>
  <c r="Z109" i="12" a="1"/>
  <c r="V80" i="12" a="1"/>
  <c r="Z131" i="12" a="1"/>
  <c r="V161" i="12" a="1"/>
  <c r="W301" i="12" a="1"/>
  <c r="T127" i="12" a="1"/>
  <c r="U61" i="12" a="1"/>
  <c r="T80" i="12" a="1"/>
  <c r="T302" i="12" a="1"/>
  <c r="W84" i="12" a="1"/>
  <c r="Z91" i="12" a="1"/>
  <c r="U68" i="12" a="1"/>
  <c r="V93" i="12" a="1"/>
  <c r="T84" i="12" a="1"/>
  <c r="W68" i="12" a="1"/>
  <c r="X98" i="12" a="1"/>
  <c r="Y127" i="12" a="1"/>
  <c r="T83" i="12" a="1"/>
  <c r="V150" i="8" a="1"/>
  <c r="Z79" i="12" a="1"/>
  <c r="X97" i="12" a="1"/>
  <c r="T65" i="12" a="1"/>
  <c r="U98" i="12" a="1"/>
  <c r="T87" i="12" a="1"/>
  <c r="Y201" i="12" a="1"/>
  <c r="T150" i="8" a="1"/>
  <c r="U76" i="12" a="1"/>
  <c r="V12" i="12" a="1"/>
  <c r="U86" i="12" a="1"/>
  <c r="U108" i="12" a="1"/>
  <c r="V92" i="12" a="1"/>
  <c r="U127" i="12" a="1"/>
  <c r="W73" i="12" a="1"/>
  <c r="W81" i="12" a="1"/>
  <c r="U150" i="8" a="1"/>
  <c r="V100" i="12" a="1"/>
  <c r="V76" i="12" a="1"/>
  <c r="Y150" i="8" a="1"/>
  <c r="U99" i="12" a="1"/>
  <c r="W86" i="12" a="1"/>
  <c r="W98" i="12" a="1"/>
  <c r="V84" i="12" a="1"/>
  <c r="Z150" i="8" a="1"/>
  <c r="T161" i="12" a="1"/>
  <c r="Z117" i="12" a="1"/>
  <c r="U167" i="12" a="1"/>
  <c r="U151" i="12" a="1"/>
  <c r="U95" i="12" a="1"/>
  <c r="X151" i="12" a="1"/>
  <c r="W99" i="12" a="1"/>
  <c r="U87" i="12" a="1"/>
  <c r="Y215" i="12" a="1"/>
  <c r="X94" i="12" a="1"/>
  <c r="T95" i="12" a="1"/>
  <c r="U117" i="12" a="1"/>
  <c r="X70" i="12" a="1"/>
  <c r="V102" i="12" a="1"/>
  <c r="X38" i="12" a="1"/>
  <c r="U12" i="12" a="1"/>
  <c r="W96" i="12" a="1"/>
  <c r="T79" i="12" a="1"/>
  <c r="V77" i="12" a="1"/>
  <c r="W100" i="12" a="1"/>
  <c r="U96" i="12" a="1"/>
  <c r="V151" i="12" a="1"/>
  <c r="T38" i="12" a="1"/>
  <c r="U72" i="12" a="1"/>
  <c r="V72" i="12" a="1"/>
  <c r="Z161" i="12" a="1"/>
  <c r="W127" i="12" a="1"/>
  <c r="W108" i="12" a="1"/>
  <c r="T94" i="12" a="1"/>
  <c r="T109" i="12" a="1"/>
  <c r="U94" i="12" a="1"/>
  <c r="W12" i="12" a="1"/>
  <c r="Y38" i="12" a="1"/>
  <c r="X99" i="12" a="1"/>
  <c r="X89" i="12" a="1"/>
  <c r="V99" i="12" a="1"/>
  <c r="Z37" i="12" a="1"/>
  <c r="T108" i="12" a="1"/>
  <c r="X108" i="12" a="1"/>
  <c r="X37" i="12" a="1"/>
  <c r="W91" i="12" a="1"/>
  <c r="Y69" i="12" a="1"/>
  <c r="Y117" i="12" a="1"/>
  <c r="V65" i="12" a="1"/>
  <c r="AA301" i="12" a="1"/>
  <c r="T86" i="12" a="1"/>
  <c r="W101" i="12" a="1"/>
  <c r="U66" i="12" a="1"/>
  <c r="V73" i="12" a="1"/>
  <c r="U69" i="12" a="1"/>
  <c r="V96" i="12" a="1"/>
  <c r="T98" i="12" a="1"/>
  <c r="Y82" i="12" a="1"/>
  <c r="W302" i="12" a="1"/>
  <c r="T61" i="12" a="1"/>
  <c r="X12" i="12" a="1"/>
  <c r="T117" i="12" a="1"/>
  <c r="W82" i="12" a="1"/>
  <c r="X65" i="12" a="1"/>
  <c r="X73" i="12" a="1"/>
  <c r="X167" i="12" a="1"/>
  <c r="Y151" i="12" a="1"/>
  <c r="T125" i="12" a="1"/>
  <c r="X125" i="12" a="1"/>
  <c r="Z215" i="12" a="1"/>
  <c r="X161" i="12" a="1"/>
  <c r="X86" i="12" a="1"/>
  <c r="W151" i="12" a="1"/>
  <c r="T92" i="12" a="1"/>
  <c r="V83" i="12" a="1"/>
  <c r="Z86" i="12" a="1"/>
  <c r="T12" i="12" a="1"/>
  <c r="Z171" i="12" a="1"/>
  <c r="U97" i="12" a="1"/>
  <c r="Z102" i="12" a="1"/>
  <c r="T73" i="12" a="1"/>
  <c r="T71" i="12" a="1"/>
  <c r="W93" i="12" a="1"/>
  <c r="Y108" i="12" a="1"/>
  <c r="X78" i="12" a="1"/>
  <c r="U90" i="12" a="1"/>
  <c r="X82" i="12" a="1"/>
  <c r="W69" i="12" a="1"/>
  <c r="V97" i="12" a="1"/>
  <c r="T74" i="12" a="1"/>
  <c r="X74" i="12" a="1"/>
  <c r="V302" i="12" a="1"/>
  <c r="W97" i="12" a="1"/>
  <c r="U125" i="12" a="1"/>
  <c r="W89" i="12" a="1"/>
  <c r="W77" i="12" a="1"/>
  <c r="V90" i="12" a="1"/>
  <c r="Z302" i="12" a="1"/>
  <c r="T167" i="12" a="1"/>
  <c r="Y102" i="12" a="1"/>
  <c r="V171" i="12" a="1"/>
  <c r="X117" i="12" a="1"/>
  <c r="U82" i="12" a="1"/>
  <c r="U70" i="12" a="1"/>
  <c r="Y87" i="12" a="1"/>
  <c r="T37" i="12" a="1"/>
  <c r="X72" i="12" a="1"/>
  <c r="U101" i="12" a="1"/>
  <c r="W76" i="12" a="1"/>
  <c r="U78" i="12" a="1"/>
  <c r="X90" i="12" a="1"/>
  <c r="T303" i="12" a="1"/>
  <c r="X71" i="12" a="1"/>
  <c r="W90" i="12" a="1"/>
  <c r="X95" i="12" a="1"/>
  <c r="X83" i="12" a="1"/>
  <c r="V98" i="12" a="1"/>
  <c r="Z12" i="12" a="1"/>
  <c r="T90" i="12" a="1"/>
  <c r="X91" i="12" a="1"/>
  <c r="V61" i="12" a="1"/>
  <c r="U109" i="12" a="1"/>
  <c r="U77" i="12" a="1"/>
  <c r="W85" i="12" a="1"/>
  <c r="Y179" i="12" a="1"/>
  <c r="W95" i="12" a="1"/>
  <c r="W117" i="12" a="1"/>
  <c r="T85" i="12" a="1"/>
  <c r="W70" i="12" a="1"/>
  <c r="V78" i="12" a="1"/>
  <c r="V167" i="12" a="1"/>
  <c r="U84" i="12" a="1"/>
  <c r="U161" i="12" a="1"/>
  <c r="W125" i="12" a="1"/>
  <c r="X109" i="12" a="1"/>
  <c r="V109" i="12" a="1"/>
  <c r="X85" i="12" a="1"/>
  <c r="X171" i="12" a="1"/>
  <c r="T102" i="12" a="1"/>
  <c r="W83" i="12" a="1"/>
  <c r="Z74" i="12" a="1"/>
  <c r="U74" i="12" a="1"/>
  <c r="T72" i="12" a="1"/>
  <c r="Y86" i="12" a="1"/>
  <c r="U81" i="12" a="1"/>
  <c r="T70" i="12" a="1"/>
  <c r="Y171" i="12" a="1"/>
  <c r="W102" i="12" a="1"/>
  <c r="Y79" i="12" a="1"/>
  <c r="V301" i="12" a="1"/>
  <c r="T151" i="12" a="1"/>
  <c r="W80" i="12" a="1"/>
  <c r="Z108" i="12" a="1"/>
  <c r="Y37" i="12" a="1"/>
  <c r="X84" i="12" a="1"/>
  <c r="Z127" i="12" a="1"/>
  <c r="U102" i="12" a="1"/>
  <c r="V94" i="12" a="1"/>
  <c r="T91" i="12" a="1"/>
  <c r="W92" i="12" a="1"/>
  <c r="X127" i="12" a="1"/>
  <c r="X150" i="8" a="1"/>
  <c r="U65" i="12" a="1"/>
  <c r="V127" i="12" a="1"/>
  <c r="T93" i="12" a="1"/>
  <c r="W65" i="12" a="1"/>
  <c r="T100" i="12" a="1"/>
  <c r="U93" i="12" a="1"/>
  <c r="V37" i="12" a="1"/>
  <c r="V86" i="12" a="1"/>
  <c r="V91" i="12" a="1"/>
  <c r="U37" i="12" a="1"/>
  <c r="T171" i="12" a="1"/>
  <c r="X101" i="12" a="1"/>
  <c r="W72" i="12" a="1"/>
  <c r="T38" i="12" l="1"/>
  <c r="T37" i="12"/>
  <c r="W76" i="12"/>
  <c r="U79" i="12"/>
  <c r="W79" i="12"/>
  <c r="Y79" i="12"/>
  <c r="W90" i="12"/>
  <c r="V91" i="12"/>
  <c r="W99" i="12"/>
  <c r="V125" i="12"/>
  <c r="Z74" i="12"/>
  <c r="U61" i="12"/>
  <c r="Z69" i="12"/>
  <c r="W81" i="12"/>
  <c r="Z117" i="12"/>
  <c r="U89" i="12"/>
  <c r="Y151" i="12"/>
  <c r="U97" i="12"/>
  <c r="X65" i="12"/>
  <c r="W117" i="12"/>
  <c r="V65" i="12"/>
  <c r="Y69" i="12"/>
  <c r="V85" i="12"/>
  <c r="X70" i="12"/>
  <c r="V97" i="12"/>
  <c r="W70" i="12"/>
  <c r="U83" i="12"/>
  <c r="U80" i="12"/>
  <c r="Z79" i="12"/>
  <c r="Z109" i="12"/>
  <c r="U82" i="12"/>
  <c r="T76" i="12"/>
  <c r="Y201" i="12"/>
  <c r="T83" i="12"/>
  <c r="V78" i="12"/>
  <c r="X93" i="12"/>
  <c r="U37" i="12"/>
  <c r="U95" i="12"/>
  <c r="U90" i="12"/>
  <c r="T84" i="12"/>
  <c r="U71" i="12"/>
  <c r="Z91" i="12"/>
  <c r="V38" i="12"/>
  <c r="X38" i="12"/>
  <c r="V108" i="12"/>
  <c r="V77" i="12"/>
  <c r="T167" i="12"/>
  <c r="V79" i="12"/>
  <c r="X71" i="12"/>
  <c r="X87" i="12"/>
  <c r="T91" i="12"/>
  <c r="W95" i="12"/>
  <c r="T94" i="12"/>
  <c r="T161" i="12"/>
  <c r="W85" i="12"/>
  <c r="T150" i="8"/>
  <c r="AE150" i="8" s="1"/>
  <c r="V171" i="12"/>
  <c r="V82" i="12"/>
  <c r="T86" i="12"/>
  <c r="V151" i="12"/>
  <c r="T73" i="12"/>
  <c r="Z161" i="12"/>
  <c r="X69" i="12"/>
  <c r="V96" i="12"/>
  <c r="V81" i="12"/>
  <c r="X108" i="12"/>
  <c r="V92" i="12"/>
  <c r="T72" i="12"/>
  <c r="X302" i="12"/>
  <c r="V84" i="12"/>
  <c r="U73" i="12"/>
  <c r="W301" i="12"/>
  <c r="Y12" i="12"/>
  <c r="U94" i="12"/>
  <c r="T93" i="12"/>
  <c r="T65" i="12"/>
  <c r="W72" i="12"/>
  <c r="X82" i="12"/>
  <c r="W167" i="12"/>
  <c r="AI100" i="12"/>
  <c r="X78" i="12"/>
  <c r="T77" i="12"/>
  <c r="U96" i="12"/>
  <c r="W65" i="12"/>
  <c r="X117" i="12"/>
  <c r="V83" i="12"/>
  <c r="T95" i="12"/>
  <c r="Z171" i="12"/>
  <c r="X91" i="12"/>
  <c r="Z301" i="12"/>
  <c r="T69" i="12"/>
  <c r="X127" i="12"/>
  <c r="W161" i="12"/>
  <c r="X96" i="12"/>
  <c r="W151" i="12"/>
  <c r="W302" i="12"/>
  <c r="V102" i="12"/>
  <c r="U85" i="12"/>
  <c r="T101" i="12"/>
  <c r="Z179" i="12"/>
  <c r="T102" i="12"/>
  <c r="X94" i="12"/>
  <c r="V127" i="12"/>
  <c r="T99" i="12"/>
  <c r="T68" i="12"/>
  <c r="V161" i="12"/>
  <c r="T109" i="12"/>
  <c r="W69" i="12"/>
  <c r="X73" i="12"/>
  <c r="X12" i="12"/>
  <c r="X79" i="12"/>
  <c r="W100" i="12"/>
  <c r="X301" i="12"/>
  <c r="U78" i="12"/>
  <c r="T81" i="12"/>
  <c r="Z201" i="12"/>
  <c r="T85" i="12"/>
  <c r="V72" i="12"/>
  <c r="T61" i="12"/>
  <c r="T87" i="12"/>
  <c r="V69" i="12"/>
  <c r="T79" i="12"/>
  <c r="T96" i="12"/>
  <c r="U101" i="12"/>
  <c r="Z86" i="12"/>
  <c r="X99" i="12"/>
  <c r="X98" i="12"/>
  <c r="U87" i="12"/>
  <c r="Z12" i="12"/>
  <c r="Y86" i="12"/>
  <c r="V301" i="12"/>
  <c r="Y161" i="12"/>
  <c r="U77" i="12"/>
  <c r="T108" i="12"/>
  <c r="W92" i="12"/>
  <c r="V37" i="12"/>
  <c r="T70" i="12"/>
  <c r="U38" i="12"/>
  <c r="T74" i="12"/>
  <c r="U86" i="12"/>
  <c r="W86" i="12"/>
  <c r="X83" i="12"/>
  <c r="X109" i="12"/>
  <c r="X97" i="12"/>
  <c r="Y131" i="12"/>
  <c r="W37" i="12"/>
  <c r="X74" i="12"/>
  <c r="V73" i="12"/>
  <c r="Y108" i="12"/>
  <c r="V99" i="12"/>
  <c r="W171" i="12"/>
  <c r="Z150" i="8"/>
  <c r="M150" i="8" s="1"/>
  <c r="W78" i="12"/>
  <c r="X150" i="8"/>
  <c r="AI150" i="8" s="1"/>
  <c r="Y37" i="12"/>
  <c r="T127" i="12"/>
  <c r="Y74" i="12"/>
  <c r="T301" i="12"/>
  <c r="T12" i="12"/>
  <c r="AI81" i="12"/>
  <c r="X95" i="12"/>
  <c r="U150" i="8"/>
  <c r="U109" i="12"/>
  <c r="V95" i="12"/>
  <c r="X151" i="12"/>
  <c r="W82" i="12"/>
  <c r="W98" i="12"/>
  <c r="U108" i="12"/>
  <c r="W38" i="12"/>
  <c r="X77" i="12"/>
  <c r="T285" i="12"/>
  <c r="Y215" i="12"/>
  <c r="U151" i="12"/>
  <c r="Y117" i="12"/>
  <c r="V94" i="12"/>
  <c r="Y167" i="12"/>
  <c r="T151" i="12"/>
  <c r="Y127" i="12"/>
  <c r="G201" i="12"/>
  <c r="I201" i="12" s="1"/>
  <c r="K201" i="12" s="1"/>
  <c r="V109" i="12"/>
  <c r="V86" i="12"/>
  <c r="Y38" i="12"/>
  <c r="W96" i="12"/>
  <c r="U102" i="12"/>
  <c r="W125" i="12"/>
  <c r="V76" i="12"/>
  <c r="T80" i="12"/>
  <c r="U65" i="12"/>
  <c r="W101" i="12"/>
  <c r="V87" i="12"/>
  <c r="W83" i="12"/>
  <c r="Y102" i="12"/>
  <c r="U66" i="12"/>
  <c r="T71" i="12"/>
  <c r="V74" i="12"/>
  <c r="V61" i="12"/>
  <c r="T82" i="12"/>
  <c r="X85" i="12"/>
  <c r="X125" i="12"/>
  <c r="T303" i="12"/>
  <c r="Y301" i="12"/>
  <c r="Y179" i="12"/>
  <c r="V167" i="12"/>
  <c r="T97" i="12"/>
  <c r="X92" i="12"/>
  <c r="X102" i="12"/>
  <c r="U68" i="12"/>
  <c r="X84" i="12"/>
  <c r="V12" i="12"/>
  <c r="W74" i="12"/>
  <c r="X101" i="12"/>
  <c r="W80" i="12"/>
  <c r="V100" i="12"/>
  <c r="T171" i="12"/>
  <c r="Z131" i="12"/>
  <c r="T302" i="12"/>
  <c r="T100" i="12"/>
  <c r="U125" i="12"/>
  <c r="U69" i="12"/>
  <c r="W12" i="12"/>
  <c r="W93" i="12"/>
  <c r="X90" i="12"/>
  <c r="W108" i="12"/>
  <c r="W102" i="12"/>
  <c r="V101" i="12"/>
  <c r="W127" i="12"/>
  <c r="U117" i="12"/>
  <c r="V71" i="12"/>
  <c r="AG201" i="12"/>
  <c r="AH201" i="12"/>
  <c r="U92" i="12"/>
  <c r="T89" i="12"/>
  <c r="W94" i="12"/>
  <c r="AI201" i="12"/>
  <c r="U167" i="12"/>
  <c r="Y302" i="12"/>
  <c r="W73" i="12"/>
  <c r="U302" i="12"/>
  <c r="Y171" i="12"/>
  <c r="U12" i="12"/>
  <c r="AA301" i="12"/>
  <c r="U76" i="12"/>
  <c r="W68" i="12"/>
  <c r="Z38" i="12"/>
  <c r="X72" i="12"/>
  <c r="Z215" i="12"/>
  <c r="Y91" i="12"/>
  <c r="U72" i="12"/>
  <c r="V80" i="12"/>
  <c r="U91" i="12"/>
  <c r="V68" i="12"/>
  <c r="U100" i="12"/>
  <c r="V93" i="12"/>
  <c r="W91" i="12"/>
  <c r="V98" i="12"/>
  <c r="X37" i="12"/>
  <c r="W71" i="12"/>
  <c r="U81" i="12"/>
  <c r="U98" i="12"/>
  <c r="AI68" i="12"/>
  <c r="T66" i="12"/>
  <c r="Z108" i="12"/>
  <c r="V70" i="12"/>
  <c r="W97" i="12"/>
  <c r="W77" i="12"/>
  <c r="W84" i="12"/>
  <c r="U171" i="12"/>
  <c r="Z167" i="12"/>
  <c r="U99" i="12"/>
  <c r="U93" i="12"/>
  <c r="V66" i="12"/>
  <c r="Z102" i="12"/>
  <c r="W109" i="12"/>
  <c r="Y82" i="12"/>
  <c r="V90" i="12"/>
  <c r="X167" i="12"/>
  <c r="U127" i="12"/>
  <c r="U161" i="12"/>
  <c r="V302" i="12"/>
  <c r="U301" i="12"/>
  <c r="U74" i="12"/>
  <c r="Y109" i="12"/>
  <c r="X89" i="12"/>
  <c r="X171" i="12"/>
  <c r="V89" i="12"/>
  <c r="W150" i="8"/>
  <c r="J150" i="8" s="1"/>
  <c r="W87" i="12"/>
  <c r="Z127" i="12"/>
  <c r="U84" i="12"/>
  <c r="X86" i="12"/>
  <c r="W89" i="12"/>
  <c r="T78" i="12"/>
  <c r="U70" i="12"/>
  <c r="X161" i="12"/>
  <c r="T125" i="12"/>
  <c r="Y87" i="12"/>
  <c r="T90" i="12"/>
  <c r="T92" i="12"/>
  <c r="T98" i="12"/>
  <c r="AA302" i="12"/>
  <c r="Z302" i="12"/>
  <c r="AI76" i="12"/>
  <c r="Y150" i="8"/>
  <c r="L150" i="8" s="1"/>
  <c r="Z37" i="12"/>
  <c r="Z82" i="12"/>
  <c r="V150" i="8"/>
  <c r="AG150" i="8" s="1"/>
  <c r="V117" i="12"/>
  <c r="X80" i="12"/>
  <c r="T117" i="12"/>
  <c r="X8" i="11"/>
  <c r="G90" i="10"/>
  <c r="H90" i="10"/>
  <c r="I90" i="10"/>
  <c r="J90" i="10"/>
  <c r="K90" i="10"/>
  <c r="L90" i="10"/>
  <c r="M90" i="10"/>
  <c r="P90" i="10"/>
  <c r="AJ36" i="13" l="1"/>
  <c r="AK36" i="13"/>
  <c r="AI36" i="13"/>
  <c r="AH36" i="13"/>
  <c r="AG36" i="13"/>
  <c r="AJ301" i="12"/>
  <c r="AL301" i="12"/>
  <c r="AE303" i="12"/>
  <c r="H301" i="12"/>
  <c r="G302" i="12"/>
  <c r="AG302" i="12"/>
  <c r="H302" i="12"/>
  <c r="AE285" i="12"/>
  <c r="G301" i="12"/>
  <c r="AG301" i="12"/>
  <c r="AK301" i="12"/>
  <c r="AH302" i="12"/>
  <c r="AJ302" i="12"/>
  <c r="AI302" i="12"/>
  <c r="AH301" i="12"/>
  <c r="AK302" i="12"/>
  <c r="AL302" i="12"/>
  <c r="AI301" i="12"/>
  <c r="AH77" i="12"/>
  <c r="AJ117" i="12"/>
  <c r="AF179" i="12"/>
  <c r="AI101" i="12"/>
  <c r="G87" i="12"/>
  <c r="I87" i="12" s="1"/>
  <c r="K87" i="12" s="1"/>
  <c r="AH85" i="12"/>
  <c r="H97" i="12"/>
  <c r="J97" i="12" s="1"/>
  <c r="AH89" i="12"/>
  <c r="AG70" i="12"/>
  <c r="AH73" i="12"/>
  <c r="AG61" i="12"/>
  <c r="G12" i="12"/>
  <c r="I12" i="12" s="1"/>
  <c r="K12" i="12" s="1"/>
  <c r="M12" i="12" s="1"/>
  <c r="AF77" i="12"/>
  <c r="AI96" i="12"/>
  <c r="AI78" i="12"/>
  <c r="G161" i="12"/>
  <c r="I161" i="12" s="1"/>
  <c r="K161" i="12" s="1"/>
  <c r="M161" i="12" s="1"/>
  <c r="AK109" i="12"/>
  <c r="AI67" i="12"/>
  <c r="AH161" i="12"/>
  <c r="G94" i="12"/>
  <c r="I94" i="12" s="1"/>
  <c r="K94" i="12" s="1"/>
  <c r="AH76" i="12"/>
  <c r="AF84" i="12"/>
  <c r="AF167" i="12"/>
  <c r="AI84" i="12"/>
  <c r="AJ38" i="12"/>
  <c r="AJ74" i="12"/>
  <c r="AE68" i="12"/>
  <c r="AI108" i="12"/>
  <c r="AK117" i="12"/>
  <c r="AK127" i="12"/>
  <c r="G179" i="12"/>
  <c r="I179" i="12" s="1"/>
  <c r="K179" i="12" s="1"/>
  <c r="M179" i="12" s="1"/>
  <c r="AH38" i="12"/>
  <c r="AJ86" i="12"/>
  <c r="G99" i="12"/>
  <c r="I99" i="12" s="1"/>
  <c r="K99" i="12" s="1"/>
  <c r="AI82" i="12"/>
  <c r="AE38" i="12"/>
  <c r="AH109" i="12"/>
  <c r="H98" i="12"/>
  <c r="J98" i="12" s="1"/>
  <c r="AK215" i="12"/>
  <c r="AH94" i="12"/>
  <c r="H69" i="12"/>
  <c r="J69" i="12" s="1"/>
  <c r="L69" i="12" s="1"/>
  <c r="AI102" i="12"/>
  <c r="H66" i="12"/>
  <c r="AG109" i="12"/>
  <c r="H108" i="12"/>
  <c r="J108" i="12" s="1"/>
  <c r="L108" i="12" s="1"/>
  <c r="AJ37" i="12"/>
  <c r="AI83" i="12"/>
  <c r="AK12" i="12"/>
  <c r="AE69" i="12"/>
  <c r="AH72" i="12"/>
  <c r="AG96" i="12"/>
  <c r="AH215" i="12"/>
  <c r="G84" i="12"/>
  <c r="I84" i="12" s="1"/>
  <c r="K84" i="12" s="1"/>
  <c r="AF83" i="12"/>
  <c r="AK69" i="12"/>
  <c r="AI131" i="12"/>
  <c r="AK102" i="12"/>
  <c r="AF81" i="12"/>
  <c r="AI72" i="12"/>
  <c r="G89" i="12"/>
  <c r="I89" i="12" s="1"/>
  <c r="K89" i="12" s="1"/>
  <c r="H125" i="12"/>
  <c r="J125" i="12" s="1"/>
  <c r="AI92" i="12"/>
  <c r="AJ102" i="12"/>
  <c r="AH98" i="12"/>
  <c r="AH86" i="12"/>
  <c r="H87" i="12"/>
  <c r="J87" i="12" s="1"/>
  <c r="L87" i="12" s="1"/>
  <c r="AE81" i="12"/>
  <c r="AI94" i="12"/>
  <c r="G65" i="12"/>
  <c r="I65" i="12" s="1"/>
  <c r="K65" i="12" s="1"/>
  <c r="AI69" i="12"/>
  <c r="AI87" i="12"/>
  <c r="H90" i="12"/>
  <c r="J90" i="12" s="1"/>
  <c r="AH70" i="12"/>
  <c r="AF61" i="12"/>
  <c r="AG84" i="12"/>
  <c r="AI179" i="12"/>
  <c r="AI98" i="12"/>
  <c r="G93" i="12"/>
  <c r="I93" i="12" s="1"/>
  <c r="K93" i="12" s="1"/>
  <c r="AI71" i="12"/>
  <c r="H95" i="12"/>
  <c r="J95" i="12" s="1"/>
  <c r="AG97" i="12"/>
  <c r="AH193" i="12"/>
  <c r="AF70" i="12"/>
  <c r="AH80" i="12"/>
  <c r="AI65" i="12"/>
  <c r="AH125" i="12"/>
  <c r="AH151" i="12"/>
  <c r="H82" i="12"/>
  <c r="J82" i="12" s="1"/>
  <c r="L82" i="12" s="1"/>
  <c r="AH74" i="12"/>
  <c r="AH131" i="12"/>
  <c r="AI38" i="12"/>
  <c r="AG12" i="12"/>
  <c r="AH96" i="12"/>
  <c r="AI97" i="12"/>
  <c r="AG161" i="12"/>
  <c r="AG92" i="12"/>
  <c r="AK79" i="12"/>
  <c r="AK91" i="12"/>
  <c r="AH12" i="12"/>
  <c r="H80" i="12"/>
  <c r="J80" i="12" s="1"/>
  <c r="G92" i="12"/>
  <c r="I92" i="12" s="1"/>
  <c r="K92" i="12" s="1"/>
  <c r="AG127" i="12"/>
  <c r="AE117" i="12"/>
  <c r="G90" i="12"/>
  <c r="I90" i="12" s="1"/>
  <c r="K90" i="12" s="1"/>
  <c r="AG89" i="12"/>
  <c r="AG66" i="12"/>
  <c r="AH71" i="12"/>
  <c r="AK38" i="12"/>
  <c r="H92" i="12"/>
  <c r="J92" i="12" s="1"/>
  <c r="AE100" i="12"/>
  <c r="AE97" i="12"/>
  <c r="AH83" i="12"/>
  <c r="AJ127" i="12"/>
  <c r="AH82" i="12"/>
  <c r="AH78" i="12"/>
  <c r="AF86" i="12"/>
  <c r="H78" i="12"/>
  <c r="J78" i="12" s="1"/>
  <c r="G102" i="12"/>
  <c r="I102" i="12" s="1"/>
  <c r="K102" i="12" s="1"/>
  <c r="M102" i="12" s="1"/>
  <c r="AI91" i="12"/>
  <c r="AK161" i="12"/>
  <c r="AI80" i="12"/>
  <c r="AJ87" i="12"/>
  <c r="AI171" i="12"/>
  <c r="H93" i="12"/>
  <c r="J93" i="12" s="1"/>
  <c r="AI37" i="12"/>
  <c r="AH68" i="12"/>
  <c r="AG167" i="12"/>
  <c r="AG87" i="12"/>
  <c r="AE151" i="12"/>
  <c r="AI151" i="12"/>
  <c r="G74" i="12"/>
  <c r="I74" i="12" s="1"/>
  <c r="K74" i="12" s="1"/>
  <c r="M74" i="12" s="1"/>
  <c r="AI99" i="12"/>
  <c r="AK179" i="12"/>
  <c r="AK171" i="12"/>
  <c r="G73" i="12"/>
  <c r="I73" i="12" s="1"/>
  <c r="K73" i="12" s="1"/>
  <c r="AG79" i="12"/>
  <c r="H37" i="12"/>
  <c r="J37" i="12" s="1"/>
  <c r="L37" i="12" s="1"/>
  <c r="AI70" i="12"/>
  <c r="AK74" i="12"/>
  <c r="AJ171" i="12"/>
  <c r="AG101" i="12"/>
  <c r="AE215" i="12"/>
  <c r="AI95" i="12"/>
  <c r="AI74" i="12"/>
  <c r="H131" i="12"/>
  <c r="J131" i="12" s="1"/>
  <c r="L131" i="12" s="1"/>
  <c r="AI193" i="12"/>
  <c r="H96" i="12"/>
  <c r="J96" i="12" s="1"/>
  <c r="G76" i="12"/>
  <c r="I76" i="12" s="1"/>
  <c r="K76" i="12" s="1"/>
  <c r="G78" i="12"/>
  <c r="I78" i="12" s="1"/>
  <c r="K78" i="12" s="1"/>
  <c r="AH79" i="12"/>
  <c r="AG131" i="12"/>
  <c r="AG80" i="12"/>
  <c r="AH108" i="12"/>
  <c r="H102" i="12"/>
  <c r="J102" i="12" s="1"/>
  <c r="L102" i="12" s="1"/>
  <c r="G109" i="12"/>
  <c r="I109" i="12" s="1"/>
  <c r="K109" i="12" s="1"/>
  <c r="M109" i="12" s="1"/>
  <c r="AE72" i="12"/>
  <c r="AJ151" i="12"/>
  <c r="G61" i="12"/>
  <c r="I61" i="12" s="1"/>
  <c r="AG38" i="12"/>
  <c r="AG90" i="12"/>
  <c r="H72" i="12"/>
  <c r="J72" i="12" s="1"/>
  <c r="G71" i="12"/>
  <c r="I71" i="12" s="1"/>
  <c r="K71" i="12" s="1"/>
  <c r="AI77" i="12"/>
  <c r="AG72" i="12"/>
  <c r="AH167" i="12"/>
  <c r="G37" i="12"/>
  <c r="I37" i="12" s="1"/>
  <c r="K37" i="12" s="1"/>
  <c r="M37" i="12" s="1"/>
  <c r="AJ82" i="12"/>
  <c r="AJ91" i="12"/>
  <c r="H68" i="12"/>
  <c r="J68" i="12" s="1"/>
  <c r="AG86" i="12"/>
  <c r="AI109" i="12"/>
  <c r="AE85" i="12"/>
  <c r="AI127" i="12"/>
  <c r="AG81" i="12"/>
  <c r="G91" i="12"/>
  <c r="I91" i="12" s="1"/>
  <c r="K91" i="12" s="1"/>
  <c r="M91" i="12" s="1"/>
  <c r="AH81" i="12"/>
  <c r="H99" i="12"/>
  <c r="J99" i="12" s="1"/>
  <c r="AG85" i="12"/>
  <c r="AH91" i="12"/>
  <c r="AH67" i="12"/>
  <c r="H65" i="12"/>
  <c r="J65" i="12" s="1"/>
  <c r="AG94" i="12"/>
  <c r="AF109" i="12"/>
  <c r="AG99" i="12"/>
  <c r="G70" i="12"/>
  <c r="I70" i="12" s="1"/>
  <c r="K70" i="12" s="1"/>
  <c r="H101" i="12"/>
  <c r="J101" i="12" s="1"/>
  <c r="AI79" i="12"/>
  <c r="H85" i="12"/>
  <c r="J85" i="12" s="1"/>
  <c r="AG83" i="12"/>
  <c r="AE86" i="12"/>
  <c r="AG77" i="12"/>
  <c r="AG78" i="12"/>
  <c r="AJ69" i="12"/>
  <c r="AH99" i="12"/>
  <c r="AK82" i="12"/>
  <c r="AF67" i="12"/>
  <c r="H74" i="12"/>
  <c r="J74" i="12" s="1"/>
  <c r="L74" i="12" s="1"/>
  <c r="H171" i="12"/>
  <c r="J171" i="12" s="1"/>
  <c r="L171" i="12" s="1"/>
  <c r="AG93" i="12"/>
  <c r="AH179" i="12"/>
  <c r="H117" i="12"/>
  <c r="J117" i="12" s="1"/>
  <c r="L117" i="12" s="1"/>
  <c r="AE171" i="12"/>
  <c r="G80" i="12"/>
  <c r="I80" i="12" s="1"/>
  <c r="K80" i="12" s="1"/>
  <c r="AE131" i="12"/>
  <c r="G67" i="12"/>
  <c r="I67" i="12" s="1"/>
  <c r="K67" i="12" s="1"/>
  <c r="AJ108" i="12"/>
  <c r="AG37" i="12"/>
  <c r="AE96" i="12"/>
  <c r="AI12" i="12"/>
  <c r="AG102" i="12"/>
  <c r="AI117" i="12"/>
  <c r="H73" i="12"/>
  <c r="J73" i="12" s="1"/>
  <c r="AG82" i="12"/>
  <c r="AG215" i="12"/>
  <c r="G83" i="12"/>
  <c r="I83" i="12" s="1"/>
  <c r="K83" i="12" s="1"/>
  <c r="AG65" i="12"/>
  <c r="AG91" i="12"/>
  <c r="AG68" i="12"/>
  <c r="AI85" i="12"/>
  <c r="AG69" i="12"/>
  <c r="AJ79" i="12"/>
  <c r="AF161" i="12"/>
  <c r="AH97" i="12"/>
  <c r="H91" i="12"/>
  <c r="J91" i="12" s="1"/>
  <c r="L91" i="12" s="1"/>
  <c r="AH102" i="12"/>
  <c r="G82" i="12"/>
  <c r="I82" i="12" s="1"/>
  <c r="K82" i="12" s="1"/>
  <c r="M82" i="12" s="1"/>
  <c r="H151" i="12"/>
  <c r="J151" i="12" s="1"/>
  <c r="L151" i="12" s="1"/>
  <c r="AH37" i="12"/>
  <c r="G108" i="12"/>
  <c r="I108" i="12" s="1"/>
  <c r="K108" i="12" s="1"/>
  <c r="M108" i="12" s="1"/>
  <c r="AH69" i="12"/>
  <c r="G77" i="12"/>
  <c r="I77" i="12" s="1"/>
  <c r="K77" i="12" s="1"/>
  <c r="AF215" i="12"/>
  <c r="AF127" i="12"/>
  <c r="AJ215" i="12"/>
  <c r="H79" i="12"/>
  <c r="J79" i="12" s="1"/>
  <c r="L79" i="12" s="1"/>
  <c r="AI86" i="12"/>
  <c r="AI167" i="12"/>
  <c r="AK108" i="12"/>
  <c r="AI90" i="12"/>
  <c r="AG74" i="12"/>
  <c r="AJ161" i="12"/>
  <c r="AF89" i="12"/>
  <c r="AH93" i="12"/>
  <c r="AI215" i="12"/>
  <c r="AE193" i="12"/>
  <c r="AH95" i="12"/>
  <c r="G98" i="12"/>
  <c r="I98" i="12" s="1"/>
  <c r="K98" i="12" s="1"/>
  <c r="G127" i="12"/>
  <c r="I127" i="12" s="1"/>
  <c r="K127" i="12" s="1"/>
  <c r="M127" i="12" s="1"/>
  <c r="AF71" i="12"/>
  <c r="AH87" i="12"/>
  <c r="AK201" i="12"/>
  <c r="AG117" i="12"/>
  <c r="G125" i="12"/>
  <c r="I125" i="12" s="1"/>
  <c r="K125" i="12" s="1"/>
  <c r="AI89" i="12"/>
  <c r="AG98" i="12"/>
  <c r="AF76" i="12"/>
  <c r="AJ179" i="12"/>
  <c r="AH101" i="12"/>
  <c r="AJ167" i="12"/>
  <c r="AG95" i="12"/>
  <c r="AH171" i="12"/>
  <c r="AF38" i="12"/>
  <c r="AK86" i="12"/>
  <c r="AH100" i="12"/>
  <c r="G101" i="12"/>
  <c r="I101" i="12" s="1"/>
  <c r="K101" i="12" s="1"/>
  <c r="G95" i="12"/>
  <c r="I95" i="12" s="1"/>
  <c r="K95" i="12" s="1"/>
  <c r="AJ12" i="12"/>
  <c r="AG151" i="12"/>
  <c r="G167" i="12"/>
  <c r="I167" i="12" s="1"/>
  <c r="K167" i="12" s="1"/>
  <c r="M167" i="12" s="1"/>
  <c r="AI93" i="12"/>
  <c r="AG125" i="12"/>
  <c r="AG179" i="12"/>
  <c r="AJ109" i="12"/>
  <c r="AK167" i="12"/>
  <c r="AG71" i="12"/>
  <c r="AK37" i="12"/>
  <c r="AI161" i="12"/>
  <c r="AH84" i="12"/>
  <c r="AF100" i="12"/>
  <c r="AF12" i="12"/>
  <c r="AH127" i="12"/>
  <c r="AG100" i="12"/>
  <c r="AI125" i="12"/>
  <c r="AG76" i="12"/>
  <c r="AG67" i="12"/>
  <c r="AG73" i="12"/>
  <c r="AH92" i="12"/>
  <c r="G79" i="12"/>
  <c r="I79" i="12" s="1"/>
  <c r="K79" i="12" s="1"/>
  <c r="M79" i="12" s="1"/>
  <c r="AI73" i="12"/>
  <c r="AG193" i="12"/>
  <c r="AH65" i="12"/>
  <c r="H193" i="12"/>
  <c r="J193" i="12" s="1"/>
  <c r="AG171" i="12"/>
  <c r="AG108" i="12"/>
  <c r="AJ201" i="12"/>
  <c r="AH117" i="12"/>
  <c r="AH90" i="12"/>
  <c r="AF201" i="12"/>
  <c r="H201" i="12"/>
  <c r="J201" i="12" s="1"/>
  <c r="L201" i="12" s="1"/>
  <c r="AF82" i="12"/>
  <c r="AF97" i="12"/>
  <c r="AE161" i="12"/>
  <c r="AE87" i="12"/>
  <c r="AF193" i="12"/>
  <c r="G38" i="12"/>
  <c r="I38" i="12" s="1"/>
  <c r="K38" i="12" s="1"/>
  <c r="M38" i="12" s="1"/>
  <c r="H71" i="12"/>
  <c r="J71" i="12" s="1"/>
  <c r="AE37" i="12"/>
  <c r="AE94" i="12"/>
  <c r="AE99" i="12"/>
  <c r="AF79" i="12"/>
  <c r="AE301" i="12"/>
  <c r="AE108" i="12"/>
  <c r="AE77" i="12"/>
  <c r="AE109" i="12"/>
  <c r="AE83" i="12"/>
  <c r="G86" i="12"/>
  <c r="I86" i="12" s="1"/>
  <c r="K86" i="12" s="1"/>
  <c r="M86" i="12" s="1"/>
  <c r="H12" i="12"/>
  <c r="J12" i="12" s="1"/>
  <c r="L12" i="12" s="1"/>
  <c r="AF66" i="12"/>
  <c r="AE71" i="12"/>
  <c r="AF93" i="12"/>
  <c r="AF78" i="12"/>
  <c r="AF99" i="12"/>
  <c r="AE125" i="12"/>
  <c r="AE73" i="12"/>
  <c r="G81" i="12"/>
  <c r="I81" i="12" s="1"/>
  <c r="K81" i="12" s="1"/>
  <c r="G193" i="12"/>
  <c r="I193" i="12" s="1"/>
  <c r="K193" i="12" s="1"/>
  <c r="AE65" i="12"/>
  <c r="AE90" i="12"/>
  <c r="G215" i="12"/>
  <c r="I215" i="12" s="1"/>
  <c r="K215" i="12" s="1"/>
  <c r="M215" i="12" s="1"/>
  <c r="AE302" i="12"/>
  <c r="AF171" i="12"/>
  <c r="AE101" i="12"/>
  <c r="AF85" i="12"/>
  <c r="AE167" i="12"/>
  <c r="I150" i="8"/>
  <c r="AE80" i="12"/>
  <c r="AE84" i="12"/>
  <c r="AE89" i="12"/>
  <c r="AF92" i="12"/>
  <c r="H127" i="12"/>
  <c r="J127" i="12" s="1"/>
  <c r="L127" i="12" s="1"/>
  <c r="H83" i="12"/>
  <c r="J83" i="12" s="1"/>
  <c r="AF90" i="12"/>
  <c r="AH150" i="8"/>
  <c r="G303" i="12"/>
  <c r="G171" i="12"/>
  <c r="I171" i="12" s="1"/>
  <c r="K171" i="12" s="1"/>
  <c r="M171" i="12" s="1"/>
  <c r="AE61" i="12"/>
  <c r="AF87" i="12"/>
  <c r="AF101" i="12"/>
  <c r="AE201" i="12"/>
  <c r="AE98" i="12"/>
  <c r="AF151" i="12"/>
  <c r="AE179" i="12"/>
  <c r="G69" i="12"/>
  <c r="I69" i="12" s="1"/>
  <c r="K69" i="12" s="1"/>
  <c r="M69" i="12" s="1"/>
  <c r="AF301" i="12"/>
  <c r="AF73" i="12"/>
  <c r="I301" i="12"/>
  <c r="AE102" i="12"/>
  <c r="H67" i="12"/>
  <c r="J67" i="12" s="1"/>
  <c r="AF65" i="12"/>
  <c r="AE70" i="12"/>
  <c r="AE79" i="12"/>
  <c r="G96" i="12"/>
  <c r="I96" i="12" s="1"/>
  <c r="K96" i="12" s="1"/>
  <c r="AF80" i="12"/>
  <c r="AE12" i="12"/>
  <c r="AE95" i="12"/>
  <c r="H38" i="12"/>
  <c r="J38" i="12" s="1"/>
  <c r="L38" i="12" s="1"/>
  <c r="AE92" i="12"/>
  <c r="AF102" i="12"/>
  <c r="M201" i="12"/>
  <c r="G100" i="12"/>
  <c r="I100" i="12" s="1"/>
  <c r="K100" i="12" s="1"/>
  <c r="AF98" i="12"/>
  <c r="AE91" i="12"/>
  <c r="AF125" i="12"/>
  <c r="H61" i="12"/>
  <c r="H89" i="12"/>
  <c r="J89" i="12" s="1"/>
  <c r="AF72" i="12"/>
  <c r="AE67" i="12"/>
  <c r="H77" i="12"/>
  <c r="J77" i="12" s="1"/>
  <c r="K150" i="8"/>
  <c r="AF95" i="12"/>
  <c r="H70" i="12"/>
  <c r="J70" i="12" s="1"/>
  <c r="AF74" i="12"/>
  <c r="H76" i="12"/>
  <c r="J76" i="12" s="1"/>
  <c r="H86" i="12"/>
  <c r="J86" i="12" s="1"/>
  <c r="L86" i="12" s="1"/>
  <c r="AF37" i="12"/>
  <c r="H84" i="12"/>
  <c r="J84" i="12" s="1"/>
  <c r="G117" i="12"/>
  <c r="I117" i="12" s="1"/>
  <c r="K117" i="12" s="1"/>
  <c r="M117" i="12" s="1"/>
  <c r="AF117" i="12"/>
  <c r="AE74" i="12"/>
  <c r="AF69" i="12"/>
  <c r="H161" i="12"/>
  <c r="J161" i="12" s="1"/>
  <c r="L161" i="12" s="1"/>
  <c r="G85" i="12"/>
  <c r="I85" i="12" s="1"/>
  <c r="K85" i="12" s="1"/>
  <c r="G131" i="12"/>
  <c r="I131" i="12" s="1"/>
  <c r="K131" i="12" s="1"/>
  <c r="M131" i="12" s="1"/>
  <c r="H167" i="12"/>
  <c r="J167" i="12" s="1"/>
  <c r="L167" i="12" s="1"/>
  <c r="AF108" i="12"/>
  <c r="H215" i="12"/>
  <c r="J215" i="12" s="1"/>
  <c r="L215" i="12" s="1"/>
  <c r="G97" i="12"/>
  <c r="I97" i="12" s="1"/>
  <c r="K97" i="12" s="1"/>
  <c r="AF91" i="12"/>
  <c r="H179" i="12"/>
  <c r="J179" i="12" s="1"/>
  <c r="L179" i="12" s="1"/>
  <c r="AE76" i="12"/>
  <c r="AF150" i="8"/>
  <c r="AF68" i="12"/>
  <c r="H109" i="12"/>
  <c r="J109" i="12" s="1"/>
  <c r="L109" i="12" s="1"/>
  <c r="G151" i="12"/>
  <c r="I151" i="12" s="1"/>
  <c r="K151" i="12" s="1"/>
  <c r="AE82" i="12"/>
  <c r="AE93" i="12"/>
  <c r="G72" i="12"/>
  <c r="I72" i="12" s="1"/>
  <c r="K72" i="12" s="1"/>
  <c r="AF131" i="12"/>
  <c r="H81" i="12"/>
  <c r="J81" i="12" s="1"/>
  <c r="AE127" i="12"/>
  <c r="AF302" i="12"/>
  <c r="AK150" i="8"/>
  <c r="G150" i="8"/>
  <c r="AF96" i="12"/>
  <c r="H150" i="8"/>
  <c r="G68" i="12"/>
  <c r="I68" i="12" s="1"/>
  <c r="K68" i="12" s="1"/>
  <c r="AE66" i="12"/>
  <c r="G66" i="12"/>
  <c r="I66" i="12" s="1"/>
  <c r="H100" i="12"/>
  <c r="J100" i="12" s="1"/>
  <c r="AE78" i="12"/>
  <c r="AJ150" i="8"/>
  <c r="H94" i="12"/>
  <c r="J94" i="12" s="1"/>
  <c r="AF94" i="12"/>
  <c r="Y8" i="11"/>
  <c r="S90" i="10"/>
  <c r="AD90" i="10"/>
  <c r="R90" i="10"/>
  <c r="AC90" i="10"/>
  <c r="M61" i="10"/>
  <c r="L61" i="10"/>
  <c r="K61" i="10"/>
  <c r="J61" i="10"/>
  <c r="I61" i="10"/>
  <c r="H61" i="10"/>
  <c r="G61" i="10"/>
  <c r="S61" i="10"/>
  <c r="AD61" i="10"/>
  <c r="AB61" i="10"/>
  <c r="P61" i="10"/>
  <c r="U104" i="13" a="1"/>
  <c r="Y35" i="13" a="1"/>
  <c r="T152" i="13" a="1"/>
  <c r="Y81" i="13" a="1"/>
  <c r="V166" i="13" a="1"/>
  <c r="T78" i="13" a="1"/>
  <c r="T77" i="13" a="1"/>
  <c r="V35" i="13" a="1"/>
  <c r="X35" i="13" a="1"/>
  <c r="Y65" i="13" a="1"/>
  <c r="T101" i="13" a="1"/>
  <c r="U82" i="13" a="1"/>
  <c r="Y166" i="13" a="1"/>
  <c r="T166" i="13" a="1"/>
  <c r="T69" i="13" a="1"/>
  <c r="U34" i="13" a="1"/>
  <c r="V104" i="13" a="1"/>
  <c r="X90" i="13" a="1"/>
  <c r="W166" i="13" a="1"/>
  <c r="Z81" i="13" a="1"/>
  <c r="Y34" i="13" a="1"/>
  <c r="U11" i="13" a="1"/>
  <c r="W104" i="13" a="1"/>
  <c r="V95" i="13" a="1"/>
  <c r="V152" i="13" a="1"/>
  <c r="W64" i="13" a="1"/>
  <c r="U166" i="13" a="1"/>
  <c r="W84" i="13" a="1"/>
  <c r="W92" i="13" a="1"/>
  <c r="W94" i="13" a="1"/>
  <c r="T111" i="13" a="1"/>
  <c r="T90" i="13" a="1"/>
  <c r="W111" i="13" a="1"/>
  <c r="V91" i="13" a="1"/>
  <c r="X72" i="13" a="1"/>
  <c r="U80" i="13" a="1"/>
  <c r="U129" i="13" a="1"/>
  <c r="V80" i="13" a="1"/>
  <c r="T218" i="13" a="1"/>
  <c r="U67" i="13" a="1"/>
  <c r="X129" i="13" a="1"/>
  <c r="X73" i="13" a="1"/>
  <c r="Y139" i="7" a="1"/>
  <c r="V93" i="13" a="1"/>
  <c r="V218" i="13" a="1"/>
  <c r="V57" i="13" a="1"/>
  <c r="W67" i="13" a="1"/>
  <c r="W139" i="7" a="1"/>
  <c r="Z35" i="13" a="1"/>
  <c r="X139" i="7" a="1"/>
  <c r="U65" i="13" a="1"/>
  <c r="T72" i="13" a="1"/>
  <c r="T79" i="13" a="1"/>
  <c r="X63" i="13" a="1"/>
  <c r="T172" i="13" a="1"/>
  <c r="T85" i="13" a="1"/>
  <c r="W86" i="13" a="1"/>
  <c r="W66" i="13" a="1"/>
  <c r="W73" i="13" a="1"/>
  <c r="V67" i="13" a="1"/>
  <c r="T70" i="13" a="1"/>
  <c r="V307" i="13" a="1"/>
  <c r="W184" i="13" a="1"/>
  <c r="Y124" i="13" a="1"/>
  <c r="T124" i="13" a="1"/>
  <c r="Y307" i="13" a="1"/>
  <c r="U57" i="13" a="1"/>
  <c r="T121" i="13" a="1"/>
  <c r="U68" i="13" a="1"/>
  <c r="Z96" i="13" a="1"/>
  <c r="W74" i="13" a="1"/>
  <c r="V81" i="13" a="1"/>
  <c r="X66" i="13" a="1"/>
  <c r="X184" i="13" a="1"/>
  <c r="X172" i="13" a="1"/>
  <c r="X307" i="13" a="1"/>
  <c r="Y77" i="13" a="1"/>
  <c r="X152" i="13" a="1"/>
  <c r="W152" i="13" a="1"/>
  <c r="X75" i="13" a="1"/>
  <c r="Z172" i="13" a="1"/>
  <c r="X34" i="13" a="1"/>
  <c r="U79" i="13" a="1"/>
  <c r="V77" i="13" a="1"/>
  <c r="W90" i="13" a="1"/>
  <c r="U195" i="13" a="1"/>
  <c r="U152" i="13" a="1"/>
  <c r="W72" i="13" a="1"/>
  <c r="V94" i="13" a="1"/>
  <c r="V139" i="7" a="1"/>
  <c r="U72" i="13" a="1"/>
  <c r="X87" i="13" a="1"/>
  <c r="U70" i="13" a="1"/>
  <c r="Z86" i="13" a="1"/>
  <c r="T96" i="13" a="1"/>
  <c r="W68" i="13" a="1"/>
  <c r="V111" i="13" a="1"/>
  <c r="U85" i="13" a="1"/>
  <c r="V86" i="13" a="1"/>
  <c r="V101" i="13" a="1"/>
  <c r="V78" i="13" a="1"/>
  <c r="Y152" i="13" a="1"/>
  <c r="Z111" i="13" a="1"/>
  <c r="V184" i="13" a="1"/>
  <c r="X84" i="13" a="1"/>
  <c r="Y86" i="13" a="1"/>
  <c r="X225" i="13" a="1"/>
  <c r="Z166" i="13" a="1"/>
  <c r="X101" i="13" a="1"/>
  <c r="T76" i="13" a="1"/>
  <c r="U73" i="13" a="1"/>
  <c r="T82" i="13" a="1"/>
  <c r="T93" i="13" a="1"/>
  <c r="Z203" i="13" a="1"/>
  <c r="U94" i="13" a="1"/>
  <c r="X85" i="13" a="1"/>
  <c r="T307" i="13" a="1"/>
  <c r="V124" i="13" a="1"/>
  <c r="T94" i="13" a="1"/>
  <c r="V70" i="13" a="1"/>
  <c r="U92" i="13" a="1"/>
  <c r="T68" i="13" a="1"/>
  <c r="V11" i="13" a="1"/>
  <c r="W129" i="13" a="1"/>
  <c r="U172" i="13" a="1"/>
  <c r="T63" i="13" a="1"/>
  <c r="X79" i="13" a="1"/>
  <c r="Z11" i="13" a="1"/>
  <c r="Z139" i="7" a="1"/>
  <c r="U84" i="13" a="1"/>
  <c r="U95" i="13" a="1"/>
  <c r="T87" i="13" a="1"/>
  <c r="W63" i="13" a="1"/>
  <c r="V69" i="13" a="1"/>
  <c r="X124" i="13" a="1"/>
  <c r="U93" i="13" a="1"/>
  <c r="T184" i="13" a="1"/>
  <c r="U111" i="13" a="1"/>
  <c r="Y11" i="13" a="1"/>
  <c r="T73" i="13" a="1"/>
  <c r="X61" i="13" a="1"/>
  <c r="X121" i="13" a="1"/>
  <c r="U225" i="13" a="1"/>
  <c r="T61" i="13" a="1"/>
  <c r="W34" i="13" a="1"/>
  <c r="T160" i="10" a="1"/>
  <c r="W225" i="13" a="1"/>
  <c r="U69" i="13" a="1"/>
  <c r="V87" i="13" a="1"/>
  <c r="W76" i="13" a="1"/>
  <c r="W11" i="13" a="1"/>
  <c r="X195" i="13" a="1"/>
  <c r="T291" i="13" a="1"/>
  <c r="T64" i="13" a="1"/>
  <c r="W85" i="13" a="1"/>
  <c r="V68" i="13" a="1"/>
  <c r="W77" i="13" a="1"/>
  <c r="T195" i="13" a="1"/>
  <c r="T67" i="13" a="1"/>
  <c r="X65" i="13" a="1"/>
  <c r="T89" i="13" a="1"/>
  <c r="W79" i="13" a="1"/>
  <c r="V66" i="13" a="1"/>
  <c r="V74" i="13" a="1"/>
  <c r="X95" i="13" a="1"/>
  <c r="V84" i="13" a="1"/>
  <c r="U64" i="13" a="1"/>
  <c r="W80" i="13" a="1"/>
  <c r="V121" i="13" a="1"/>
  <c r="X70" i="13" a="1"/>
  <c r="Z307" i="13" a="1"/>
  <c r="X81" i="13" a="1"/>
  <c r="U124" i="13" a="1"/>
  <c r="Y184" i="13" a="1"/>
  <c r="W101" i="13" a="1"/>
  <c r="T139" i="7" a="1"/>
  <c r="V92" i="13" a="1"/>
  <c r="V64" i="13" a="1"/>
  <c r="U307" i="13" a="1"/>
  <c r="Y96" i="13" a="1"/>
  <c r="V72" i="13" a="1"/>
  <c r="V79" i="13" a="1"/>
  <c r="V129" i="13" a="1"/>
  <c r="V76" i="13" a="1"/>
  <c r="W87" i="13" a="1"/>
  <c r="U78" i="13" a="1"/>
  <c r="Y74" i="13" a="1"/>
  <c r="Z184" i="13" a="1"/>
  <c r="V75" i="13" a="1"/>
  <c r="Z34" i="13" a="1"/>
  <c r="V62" i="13" a="1"/>
  <c r="T129" i="13" a="1"/>
  <c r="W78" i="13" a="1"/>
  <c r="T75" i="13" a="1"/>
  <c r="U90" i="13" a="1"/>
  <c r="W124" i="13" a="1"/>
  <c r="U62" i="13" a="1"/>
  <c r="W70" i="13" a="1"/>
  <c r="Y129" i="13" a="1"/>
  <c r="W65" i="13" a="1"/>
  <c r="U86" i="13" a="1"/>
  <c r="T81" i="13" a="1"/>
  <c r="T92" i="13" a="1"/>
  <c r="T225" i="13" a="1"/>
  <c r="U75" i="13" a="1"/>
  <c r="U184" i="13" a="1"/>
  <c r="V225" i="13" a="1"/>
  <c r="X218" i="13" a="1"/>
  <c r="U91" i="13" a="1"/>
  <c r="V195" i="13" a="1"/>
  <c r="W96" i="13" a="1"/>
  <c r="V90" i="13" a="1"/>
  <c r="W93" i="13" a="1"/>
  <c r="T35" i="13" a="1"/>
  <c r="W121" i="13" a="1"/>
  <c r="V89" i="13" a="1"/>
  <c r="U89" i="13" a="1"/>
  <c r="T65" i="13" a="1"/>
  <c r="Y111" i="13" a="1"/>
  <c r="Y203" i="13" a="1"/>
  <c r="W75" i="13" a="1"/>
  <c r="Z101" i="13" a="1"/>
  <c r="AA307" i="13" a="1"/>
  <c r="X69" i="13" a="1"/>
  <c r="X11" i="13" a="1"/>
  <c r="Y172" i="13" a="1"/>
  <c r="W172" i="13" a="1"/>
  <c r="W195" i="13" a="1"/>
  <c r="U96" i="13" a="1"/>
  <c r="W89" i="13" a="1"/>
  <c r="U66" i="13" a="1"/>
  <c r="W218" i="13" a="1"/>
  <c r="Z77" i="13" a="1"/>
  <c r="Z124" i="13" a="1"/>
  <c r="Z74" i="13" a="1"/>
  <c r="W82" i="13" a="1"/>
  <c r="T84" i="13" a="1"/>
  <c r="Z225" i="13" a="1"/>
  <c r="V73" i="13" a="1"/>
  <c r="W35" i="13" a="1"/>
  <c r="Z129" i="13" a="1"/>
  <c r="Y101" i="13" a="1"/>
  <c r="V34" i="13" a="1"/>
  <c r="X93" i="13" a="1"/>
  <c r="X104" i="13" a="1"/>
  <c r="X74" i="13" a="1"/>
  <c r="U61" i="13" a="1"/>
  <c r="V61" i="13" a="1"/>
  <c r="U218" i="13" a="1"/>
  <c r="X67" i="13" a="1"/>
  <c r="V82" i="13" a="1"/>
  <c r="T57" i="13" a="1"/>
  <c r="X92" i="13" a="1"/>
  <c r="T95" i="13" a="1"/>
  <c r="W307" i="13" a="1"/>
  <c r="W91" i="13" a="1"/>
  <c r="X80" i="13" a="1"/>
  <c r="T104" i="13" a="1"/>
  <c r="Y104" i="13" a="1"/>
  <c r="W61" i="13" a="1"/>
  <c r="X82" i="13" a="1"/>
  <c r="V63" i="13" a="1"/>
  <c r="U139" i="7" a="1"/>
  <c r="U77" i="13" a="1"/>
  <c r="X111" i="13" a="1"/>
  <c r="X86" i="13" a="1"/>
  <c r="V65" i="13" a="1"/>
  <c r="X91" i="13" a="1"/>
  <c r="V85" i="13" a="1"/>
  <c r="T80" i="13" a="1"/>
  <c r="X96" i="13" a="1"/>
  <c r="T66" i="13" a="1"/>
  <c r="X68" i="13" a="1"/>
  <c r="U81" i="13" a="1"/>
  <c r="Z104" i="13" a="1"/>
  <c r="T62" i="13" a="1"/>
  <c r="Z65" i="13" a="1"/>
  <c r="Y82" i="13" a="1"/>
  <c r="W69" i="13" a="1"/>
  <c r="T91" i="13" a="1"/>
  <c r="Z218" i="13" a="1"/>
  <c r="V172" i="13" a="1"/>
  <c r="T86" i="13" a="1"/>
  <c r="U87" i="13" a="1"/>
  <c r="T11" i="13" a="1"/>
  <c r="T74" i="13" a="1"/>
  <c r="U35" i="13" a="1"/>
  <c r="Z70" i="13" a="1"/>
  <c r="U76" i="13" a="1"/>
  <c r="V96" i="13" a="1"/>
  <c r="Y225" i="13" a="1"/>
  <c r="T308" i="13" a="1"/>
  <c r="U74" i="13" a="1"/>
  <c r="U63" i="13" a="1"/>
  <c r="U121" i="13" a="1"/>
  <c r="W95" i="13" a="1"/>
  <c r="Y70" i="13" a="1"/>
  <c r="X78" i="13" a="1"/>
  <c r="X166" i="13" a="1"/>
  <c r="X89" i="13" a="1"/>
  <c r="T34" i="13" a="1"/>
  <c r="X77" i="13" a="1"/>
  <c r="Y218" i="13" a="1"/>
  <c r="W81" i="13" a="1"/>
  <c r="U101" i="13" a="1"/>
  <c r="Z11" i="13" l="1"/>
  <c r="AK11" i="13" s="1"/>
  <c r="Y35" i="13"/>
  <c r="AJ35" i="13" s="1"/>
  <c r="U72" i="13"/>
  <c r="AF72" i="13" s="1"/>
  <c r="T86" i="13"/>
  <c r="AE86" i="13" s="1"/>
  <c r="X81" i="13"/>
  <c r="AI81" i="13" s="1"/>
  <c r="Y34" i="13"/>
  <c r="AJ34" i="13" s="1"/>
  <c r="X66" i="13"/>
  <c r="AI66" i="13" s="1"/>
  <c r="V65" i="13"/>
  <c r="AG65" i="13" s="1"/>
  <c r="Z307" i="13"/>
  <c r="T57" i="13"/>
  <c r="AE57" i="13" s="1"/>
  <c r="X92" i="13"/>
  <c r="AI92" i="13" s="1"/>
  <c r="Y203" i="13"/>
  <c r="AJ203" i="13" s="1"/>
  <c r="V166" i="13"/>
  <c r="AG166" i="13" s="1"/>
  <c r="V91" i="13"/>
  <c r="AG91" i="13" s="1"/>
  <c r="W195" i="13"/>
  <c r="AH195" i="13" s="1"/>
  <c r="T96" i="13"/>
  <c r="G96" i="13" s="1"/>
  <c r="V73" i="13"/>
  <c r="AG73" i="13" s="1"/>
  <c r="T66" i="13"/>
  <c r="AE66" i="13" s="1"/>
  <c r="V87" i="13"/>
  <c r="AG87" i="13" s="1"/>
  <c r="U78" i="13"/>
  <c r="AF78" i="13" s="1"/>
  <c r="X34" i="13"/>
  <c r="AI34" i="13" s="1"/>
  <c r="X172" i="13"/>
  <c r="AI172" i="13" s="1"/>
  <c r="V81" i="13"/>
  <c r="AG81" i="13" s="1"/>
  <c r="V104" i="13"/>
  <c r="AG104" i="13" s="1"/>
  <c r="Y77" i="13"/>
  <c r="AJ77" i="13" s="1"/>
  <c r="T308" i="13"/>
  <c r="U101" i="13"/>
  <c r="H101" i="13" s="1"/>
  <c r="U91" i="13"/>
  <c r="H91" i="13" s="1"/>
  <c r="W34" i="13"/>
  <c r="AH34" i="13" s="1"/>
  <c r="U92" i="13"/>
  <c r="AF92" i="13" s="1"/>
  <c r="V75" i="13"/>
  <c r="AG75" i="13" s="1"/>
  <c r="X91" i="13"/>
  <c r="AI91" i="13" s="1"/>
  <c r="Y101" i="13"/>
  <c r="AJ101" i="13" s="1"/>
  <c r="U89" i="13"/>
  <c r="H89" i="13" s="1"/>
  <c r="U172" i="13"/>
  <c r="W111" i="13"/>
  <c r="AH111" i="13" s="1"/>
  <c r="U87" i="13"/>
  <c r="H87" i="13" s="1"/>
  <c r="X65" i="13"/>
  <c r="AI65" i="13" s="1"/>
  <c r="V152" i="13"/>
  <c r="AG152" i="13" s="1"/>
  <c r="X72" i="13"/>
  <c r="AI72" i="13" s="1"/>
  <c r="W95" i="13"/>
  <c r="AH95" i="13" s="1"/>
  <c r="U81" i="13"/>
  <c r="AF81" i="13" s="1"/>
  <c r="W61" i="13"/>
  <c r="AH61" i="13" s="1"/>
  <c r="T76" i="13"/>
  <c r="G76" i="13" s="1"/>
  <c r="U79" i="13"/>
  <c r="AF79" i="13" s="1"/>
  <c r="V121" i="13"/>
  <c r="AG121" i="13" s="1"/>
  <c r="T172" i="13"/>
  <c r="AE172" i="13" s="1"/>
  <c r="W93" i="13"/>
  <c r="AH93" i="13" s="1"/>
  <c r="X75" i="13"/>
  <c r="AI75" i="13" s="1"/>
  <c r="V172" i="13"/>
  <c r="AG172" i="13" s="1"/>
  <c r="T74" i="13"/>
  <c r="AE74" i="13" s="1"/>
  <c r="W78" i="13"/>
  <c r="AH78" i="13" s="1"/>
  <c r="T11" i="13"/>
  <c r="AE11" i="13" s="1"/>
  <c r="T121" i="13"/>
  <c r="AE121" i="13" s="1"/>
  <c r="Z96" i="13"/>
  <c r="AK96" i="13" s="1"/>
  <c r="W84" i="13"/>
  <c r="AH84" i="13" s="1"/>
  <c r="U70" i="13"/>
  <c r="H70" i="13" s="1"/>
  <c r="Z184" i="13"/>
  <c r="AK184" i="13" s="1"/>
  <c r="T307" i="13"/>
  <c r="Z81" i="13"/>
  <c r="AK81" i="13" s="1"/>
  <c r="U96" i="13"/>
  <c r="H96" i="13" s="1"/>
  <c r="V129" i="13"/>
  <c r="AG129" i="13" s="1"/>
  <c r="X129" i="13"/>
  <c r="AI129" i="13" s="1"/>
  <c r="W101" i="13"/>
  <c r="AH101" i="13" s="1"/>
  <c r="Y81" i="13"/>
  <c r="AJ81" i="13" s="1"/>
  <c r="U84" i="13"/>
  <c r="AF84" i="13" s="1"/>
  <c r="X35" i="13"/>
  <c r="AI35" i="13" s="1"/>
  <c r="W81" i="13"/>
  <c r="AH81" i="13" s="1"/>
  <c r="T95" i="13"/>
  <c r="G95" i="13" s="1"/>
  <c r="Z111" i="13"/>
  <c r="AK111" i="13" s="1"/>
  <c r="X95" i="13"/>
  <c r="AI95" i="13" s="1"/>
  <c r="Z218" i="13"/>
  <c r="AK218" i="13" s="1"/>
  <c r="Y172" i="13"/>
  <c r="AJ172" i="13" s="1"/>
  <c r="W77" i="13"/>
  <c r="AH77" i="13" s="1"/>
  <c r="T104" i="13"/>
  <c r="G104" i="13" s="1"/>
  <c r="X104" i="13"/>
  <c r="AI104" i="13" s="1"/>
  <c r="T218" i="13"/>
  <c r="AE218" i="13" s="1"/>
  <c r="U85" i="13"/>
  <c r="H85" i="13" s="1"/>
  <c r="W129" i="13"/>
  <c r="AH129" i="13" s="1"/>
  <c r="U35" i="13"/>
  <c r="H35" i="13" s="1"/>
  <c r="U166" i="13"/>
  <c r="AF166" i="13" s="1"/>
  <c r="U152" i="13"/>
  <c r="AF152" i="13" s="1"/>
  <c r="U64" i="13"/>
  <c r="AF64" i="13" s="1"/>
  <c r="X70" i="13"/>
  <c r="AI70" i="13" s="1"/>
  <c r="T111" i="13"/>
  <c r="G111" i="13" s="1"/>
  <c r="Y166" i="13"/>
  <c r="AJ166" i="13" s="1"/>
  <c r="X11" i="13"/>
  <c r="AI11" i="13" s="1"/>
  <c r="X101" i="13"/>
  <c r="AI101" i="13" s="1"/>
  <c r="T93" i="13"/>
  <c r="AE93" i="13" s="1"/>
  <c r="U111" i="13"/>
  <c r="AF111" i="13" s="1"/>
  <c r="Y129" i="13"/>
  <c r="W124" i="13"/>
  <c r="AH124" i="13" s="1"/>
  <c r="T69" i="13"/>
  <c r="AE69" i="13" s="1"/>
  <c r="T84" i="13"/>
  <c r="G84" i="13" s="1"/>
  <c r="T63" i="13"/>
  <c r="G63" i="13" s="1"/>
  <c r="U80" i="13"/>
  <c r="H80" i="13" s="1"/>
  <c r="V85" i="13"/>
  <c r="AG85" i="13" s="1"/>
  <c r="W76" i="13"/>
  <c r="AH76" i="13" s="1"/>
  <c r="W85" i="13"/>
  <c r="AH85" i="13" s="1"/>
  <c r="W65" i="13"/>
  <c r="AH65" i="13" s="1"/>
  <c r="W94" i="13"/>
  <c r="AH94" i="13" s="1"/>
  <c r="T79" i="13"/>
  <c r="AE79" i="13" s="1"/>
  <c r="T62" i="13"/>
  <c r="G62" i="13" s="1"/>
  <c r="V67" i="13"/>
  <c r="AG67" i="13" s="1"/>
  <c r="T101" i="13"/>
  <c r="AE101" i="13" s="1"/>
  <c r="U95" i="13"/>
  <c r="AF95" i="13" s="1"/>
  <c r="Y96" i="13"/>
  <c r="AJ96" i="13" s="1"/>
  <c r="Z124" i="13"/>
  <c r="AK124" i="13" s="1"/>
  <c r="V80" i="13"/>
  <c r="AG80" i="13" s="1"/>
  <c r="W225" i="13"/>
  <c r="AH225" i="13" s="1"/>
  <c r="W87" i="13"/>
  <c r="AH87" i="13" s="1"/>
  <c r="T225" i="13"/>
  <c r="AE225" i="13" s="1"/>
  <c r="U62" i="13"/>
  <c r="H62" i="13" s="1"/>
  <c r="U124" i="13"/>
  <c r="H124" i="13" s="1"/>
  <c r="Z166" i="13"/>
  <c r="AK166" i="13" s="1"/>
  <c r="T291" i="13"/>
  <c r="W35" i="13"/>
  <c r="AH35" i="13" s="1"/>
  <c r="Y70" i="13"/>
  <c r="AJ70" i="13" s="1"/>
  <c r="X68" i="13"/>
  <c r="AI68" i="13" s="1"/>
  <c r="V84" i="13"/>
  <c r="AG84" i="13" s="1"/>
  <c r="V64" i="13"/>
  <c r="AG64" i="13" s="1"/>
  <c r="W92" i="13"/>
  <c r="AH92" i="13" s="1"/>
  <c r="T90" i="13"/>
  <c r="G90" i="13" s="1"/>
  <c r="X124" i="13"/>
  <c r="AI124" i="13" s="1"/>
  <c r="U74" i="13"/>
  <c r="AF74" i="13" s="1"/>
  <c r="T78" i="13"/>
  <c r="AE78" i="13" s="1"/>
  <c r="V124" i="13"/>
  <c r="AG124" i="13" s="1"/>
  <c r="V61" i="13"/>
  <c r="AG61" i="13" s="1"/>
  <c r="T89" i="13"/>
  <c r="G89" i="13" s="1"/>
  <c r="U76" i="13"/>
  <c r="AF76" i="13" s="1"/>
  <c r="T61" i="13"/>
  <c r="AE61" i="13" s="1"/>
  <c r="U86" i="13"/>
  <c r="H86" i="13" s="1"/>
  <c r="V34" i="13"/>
  <c r="AG34" i="13" s="1"/>
  <c r="W86" i="13"/>
  <c r="AH86" i="13" s="1"/>
  <c r="U68" i="13"/>
  <c r="AF68" i="13" s="1"/>
  <c r="W70" i="13"/>
  <c r="AH70" i="13" s="1"/>
  <c r="U121" i="13"/>
  <c r="AF121" i="13" s="1"/>
  <c r="W184" i="13"/>
  <c r="AH184" i="13" s="1"/>
  <c r="W96" i="13"/>
  <c r="AH96" i="13" s="1"/>
  <c r="T75" i="13"/>
  <c r="G75" i="13" s="1"/>
  <c r="W90" i="13"/>
  <c r="AH90" i="13" s="1"/>
  <c r="T92" i="13"/>
  <c r="AE92" i="13" s="1"/>
  <c r="X307" i="13"/>
  <c r="U90" i="13"/>
  <c r="AF90" i="13" s="1"/>
  <c r="W80" i="13"/>
  <c r="AH80" i="13" s="1"/>
  <c r="T72" i="13"/>
  <c r="AE72" i="13" s="1"/>
  <c r="T82" i="13"/>
  <c r="G82" i="13" s="1"/>
  <c r="T129" i="13"/>
  <c r="AE129" i="13" s="1"/>
  <c r="T35" i="13"/>
  <c r="AE35" i="13" s="1"/>
  <c r="X87" i="13"/>
  <c r="AI87" i="13" s="1"/>
  <c r="X184" i="13"/>
  <c r="AI184" i="13" s="1"/>
  <c r="V69" i="13"/>
  <c r="AG69" i="13" s="1"/>
  <c r="X218" i="13"/>
  <c r="AI218" i="13" s="1"/>
  <c r="V195" i="13"/>
  <c r="AG195" i="13" s="1"/>
  <c r="Z104" i="13"/>
  <c r="AK104" i="13" s="1"/>
  <c r="X69" i="13"/>
  <c r="AI69" i="13" s="1"/>
  <c r="Y65" i="13"/>
  <c r="AJ65" i="13" s="1"/>
  <c r="X79" i="13"/>
  <c r="AI79" i="13" s="1"/>
  <c r="W73" i="13"/>
  <c r="AH73" i="13" s="1"/>
  <c r="W82" i="13"/>
  <c r="AH82" i="13" s="1"/>
  <c r="X152" i="13"/>
  <c r="AI152" i="13" s="1"/>
  <c r="Y86" i="13"/>
  <c r="AJ86" i="13" s="1"/>
  <c r="Z70" i="13"/>
  <c r="AK70" i="13" s="1"/>
  <c r="T87" i="13"/>
  <c r="G87" i="13" s="1"/>
  <c r="T77" i="13"/>
  <c r="AE77" i="13" s="1"/>
  <c r="V66" i="13"/>
  <c r="AG66" i="13" s="1"/>
  <c r="U94" i="13"/>
  <c r="H94" i="13" s="1"/>
  <c r="W152" i="13"/>
  <c r="AH152" i="13" s="1"/>
  <c r="W11" i="13"/>
  <c r="AH11" i="13" s="1"/>
  <c r="W67" i="13"/>
  <c r="AH67" i="13" s="1"/>
  <c r="V95" i="13"/>
  <c r="AG95" i="13" s="1"/>
  <c r="U195" i="13"/>
  <c r="AF195" i="13" s="1"/>
  <c r="U104" i="13"/>
  <c r="H104" i="13" s="1"/>
  <c r="Y218" i="13"/>
  <c r="AJ218" i="13" s="1"/>
  <c r="X111" i="13"/>
  <c r="AI111" i="13" s="1"/>
  <c r="X61" i="13"/>
  <c r="AI61" i="13" s="1"/>
  <c r="U11" i="13"/>
  <c r="AF11" i="13" s="1"/>
  <c r="U63" i="13"/>
  <c r="AF63" i="13" s="1"/>
  <c r="T73" i="13"/>
  <c r="AE73" i="13" s="1"/>
  <c r="X67" i="13"/>
  <c r="AI67" i="13" s="1"/>
  <c r="T85" i="13"/>
  <c r="AE85" i="13" s="1"/>
  <c r="V76" i="13"/>
  <c r="AG76" i="13" s="1"/>
  <c r="V101" i="13"/>
  <c r="AG101" i="13" s="1"/>
  <c r="T184" i="13"/>
  <c r="AE184" i="13" s="1"/>
  <c r="Y184" i="13"/>
  <c r="AJ184" i="13" s="1"/>
  <c r="Y11" i="13"/>
  <c r="AJ11" i="13" s="1"/>
  <c r="Y74" i="13"/>
  <c r="AJ74" i="13" s="1"/>
  <c r="W166" i="13"/>
  <c r="AH166" i="13" s="1"/>
  <c r="V11" i="13"/>
  <c r="AG11" i="13" s="1"/>
  <c r="W121" i="13"/>
  <c r="AH121" i="13" s="1"/>
  <c r="X96" i="13"/>
  <c r="AI96" i="13" s="1"/>
  <c r="Z225" i="13"/>
  <c r="AK225" i="13" s="1"/>
  <c r="W64" i="13"/>
  <c r="AH64" i="13" s="1"/>
  <c r="V94" i="13"/>
  <c r="AG94" i="13" s="1"/>
  <c r="U82" i="13"/>
  <c r="H82" i="13" s="1"/>
  <c r="T70" i="13"/>
  <c r="AE70" i="13" s="1"/>
  <c r="X77" i="13"/>
  <c r="AI77" i="13" s="1"/>
  <c r="T80" i="13"/>
  <c r="G80" i="13" s="1"/>
  <c r="W307" i="13"/>
  <c r="U129" i="13"/>
  <c r="AF129" i="13" s="1"/>
  <c r="W89" i="13"/>
  <c r="AH89" i="13" s="1"/>
  <c r="T166" i="13"/>
  <c r="AE166" i="13" s="1"/>
  <c r="Y111" i="13"/>
  <c r="AJ111" i="13" s="1"/>
  <c r="V62" i="13"/>
  <c r="AG62" i="13" s="1"/>
  <c r="U57" i="13"/>
  <c r="H57" i="13" s="1"/>
  <c r="Z65" i="13"/>
  <c r="AK65" i="13" s="1"/>
  <c r="X80" i="13"/>
  <c r="AI80" i="13" s="1"/>
  <c r="U65" i="13"/>
  <c r="AF65" i="13" s="1"/>
  <c r="V68" i="13"/>
  <c r="AG68" i="13" s="1"/>
  <c r="V63" i="13"/>
  <c r="AG63" i="13" s="1"/>
  <c r="X166" i="13"/>
  <c r="AI166" i="13" s="1"/>
  <c r="X82" i="13"/>
  <c r="AI82" i="13" s="1"/>
  <c r="X63" i="13"/>
  <c r="AI63" i="13" s="1"/>
  <c r="Z101" i="13"/>
  <c r="AK101" i="13" s="1"/>
  <c r="Y104" i="13"/>
  <c r="AJ104" i="13" s="1"/>
  <c r="Z77" i="13"/>
  <c r="AK77" i="13" s="1"/>
  <c r="U66" i="13"/>
  <c r="H66" i="13" s="1"/>
  <c r="T195" i="13"/>
  <c r="AE195" i="13" s="1"/>
  <c r="T91" i="13"/>
  <c r="AE91" i="13" s="1"/>
  <c r="V93" i="13"/>
  <c r="AG93" i="13" s="1"/>
  <c r="W63" i="13"/>
  <c r="AH63" i="13" s="1"/>
  <c r="V218" i="13"/>
  <c r="AG218" i="13" s="1"/>
  <c r="V307" i="13"/>
  <c r="V306" i="14" s="1"/>
  <c r="Z203" i="13"/>
  <c r="M203" i="13" s="1"/>
  <c r="T34" i="13"/>
  <c r="G34" i="13" s="1"/>
  <c r="V184" i="13"/>
  <c r="AG184" i="13" s="1"/>
  <c r="W72" i="13"/>
  <c r="AH72" i="13" s="1"/>
  <c r="U93" i="13"/>
  <c r="AF93" i="13" s="1"/>
  <c r="Y225" i="13"/>
  <c r="AJ225" i="13" s="1"/>
  <c r="W74" i="13"/>
  <c r="AH74" i="13" s="1"/>
  <c r="V78" i="13"/>
  <c r="AG78" i="13" s="1"/>
  <c r="X93" i="13"/>
  <c r="AI93" i="13" s="1"/>
  <c r="U218" i="13"/>
  <c r="H218" i="13" s="1"/>
  <c r="Z74" i="13"/>
  <c r="AK74" i="13" s="1"/>
  <c r="X84" i="13"/>
  <c r="AI84" i="13" s="1"/>
  <c r="V86" i="13"/>
  <c r="AG86" i="13" s="1"/>
  <c r="Z86" i="13"/>
  <c r="AK86" i="13" s="1"/>
  <c r="Y307" i="13"/>
  <c r="V82" i="13"/>
  <c r="AG82" i="13" s="1"/>
  <c r="Z35" i="13"/>
  <c r="AK35" i="13" s="1"/>
  <c r="T65" i="13"/>
  <c r="AE65" i="13" s="1"/>
  <c r="V89" i="13"/>
  <c r="AG89" i="13" s="1"/>
  <c r="X225" i="13"/>
  <c r="AI225" i="13" s="1"/>
  <c r="V96" i="13"/>
  <c r="AG96" i="13" s="1"/>
  <c r="U184" i="13"/>
  <c r="U75" i="13"/>
  <c r="H75" i="13" s="1"/>
  <c r="V74" i="13"/>
  <c r="AG74" i="13" s="1"/>
  <c r="U73" i="13"/>
  <c r="H73" i="13" s="1"/>
  <c r="X89" i="13"/>
  <c r="AI89" i="13" s="1"/>
  <c r="V79" i="13"/>
  <c r="AG79" i="13" s="1"/>
  <c r="V70" i="13"/>
  <c r="AG70" i="13" s="1"/>
  <c r="AA307" i="13"/>
  <c r="T94" i="13"/>
  <c r="AE94" i="13" s="1"/>
  <c r="T68" i="13"/>
  <c r="G68" i="13" s="1"/>
  <c r="U61" i="13"/>
  <c r="H61" i="13" s="1"/>
  <c r="W218" i="13"/>
  <c r="AH218" i="13" s="1"/>
  <c r="W79" i="13"/>
  <c r="AH79" i="13" s="1"/>
  <c r="W68" i="13"/>
  <c r="AH68" i="13" s="1"/>
  <c r="X74" i="13"/>
  <c r="AI74" i="13" s="1"/>
  <c r="X90" i="13"/>
  <c r="AI90" i="13" s="1"/>
  <c r="U67" i="13"/>
  <c r="H67" i="13" s="1"/>
  <c r="V77" i="13"/>
  <c r="AG77" i="13" s="1"/>
  <c r="V92" i="13"/>
  <c r="AG92" i="13" s="1"/>
  <c r="X78" i="13"/>
  <c r="AI78" i="13" s="1"/>
  <c r="T67" i="13"/>
  <c r="G67" i="13" s="1"/>
  <c r="T81" i="13"/>
  <c r="AE81" i="13" s="1"/>
  <c r="V57" i="13"/>
  <c r="AG57" i="13" s="1"/>
  <c r="W91" i="13"/>
  <c r="AH91" i="13" s="1"/>
  <c r="X195" i="13"/>
  <c r="AI195" i="13" s="1"/>
  <c r="Z172" i="13"/>
  <c r="AK172" i="13" s="1"/>
  <c r="Y124" i="13"/>
  <c r="AJ124" i="13" s="1"/>
  <c r="W172" i="13"/>
  <c r="AH172" i="13" s="1"/>
  <c r="U225" i="13"/>
  <c r="AF225" i="13" s="1"/>
  <c r="V111" i="13"/>
  <c r="AG111" i="13" s="1"/>
  <c r="U77" i="13"/>
  <c r="AF77" i="13" s="1"/>
  <c r="V225" i="13"/>
  <c r="AG225" i="13" s="1"/>
  <c r="U69" i="13"/>
  <c r="H69" i="13" s="1"/>
  <c r="V72" i="13"/>
  <c r="AG72" i="13" s="1"/>
  <c r="U307" i="13"/>
  <c r="W75" i="13"/>
  <c r="AH75" i="13" s="1"/>
  <c r="X121" i="13"/>
  <c r="AI121" i="13" s="1"/>
  <c r="T124" i="13"/>
  <c r="AE124" i="13" s="1"/>
  <c r="Z129" i="13"/>
  <c r="T64" i="13"/>
  <c r="AE64" i="13" s="1"/>
  <c r="T152" i="13"/>
  <c r="AE152" i="13" s="1"/>
  <c r="W104" i="13"/>
  <c r="AH104" i="13" s="1"/>
  <c r="V35" i="13"/>
  <c r="AG35" i="13" s="1"/>
  <c r="Z34" i="13"/>
  <c r="AK34" i="13" s="1"/>
  <c r="Y82" i="13"/>
  <c r="AJ82" i="13" s="1"/>
  <c r="U34" i="13"/>
  <c r="AF34" i="13" s="1"/>
  <c r="W69" i="13"/>
  <c r="AH69" i="13" s="1"/>
  <c r="X86" i="13"/>
  <c r="AI86" i="13" s="1"/>
  <c r="X85" i="13"/>
  <c r="AI85" i="13" s="1"/>
  <c r="V90" i="13"/>
  <c r="AG90" i="13" s="1"/>
  <c r="W66" i="13"/>
  <c r="AH66" i="13" s="1"/>
  <c r="Y152" i="13"/>
  <c r="AJ152" i="13" s="1"/>
  <c r="X73" i="13"/>
  <c r="AI73" i="13" s="1"/>
  <c r="T160" i="10"/>
  <c r="G160" i="10" s="1"/>
  <c r="G36" i="13"/>
  <c r="AE36" i="13"/>
  <c r="H36" i="13"/>
  <c r="AF36" i="13"/>
  <c r="V139" i="7"/>
  <c r="I139" i="7" s="1"/>
  <c r="T139" i="7"/>
  <c r="G139" i="7" s="1"/>
  <c r="W139" i="7"/>
  <c r="J139" i="7" s="1"/>
  <c r="X139" i="7"/>
  <c r="K139" i="7" s="1"/>
  <c r="U139" i="7"/>
  <c r="H139" i="7" s="1"/>
  <c r="Y139" i="7"/>
  <c r="L139" i="7" s="1"/>
  <c r="Z139" i="7"/>
  <c r="M139" i="7" s="1"/>
  <c r="Z8" i="11"/>
  <c r="R61" i="10"/>
  <c r="AC61" i="10"/>
  <c r="G82" i="10"/>
  <c r="H82" i="10"/>
  <c r="I82" i="10"/>
  <c r="J82" i="10"/>
  <c r="K82" i="10"/>
  <c r="P82" i="10"/>
  <c r="R82" i="10"/>
  <c r="AC82" i="10"/>
  <c r="S82" i="10"/>
  <c r="AD82" i="10"/>
  <c r="T104" i="14" a="1"/>
  <c r="U82" i="14" a="1"/>
  <c r="U86" i="14" a="1"/>
  <c r="T96" i="14" a="1"/>
  <c r="T76" i="14" a="1"/>
  <c r="U85" i="14" a="1"/>
  <c r="U62" i="14" a="1"/>
  <c r="U101" i="14" a="1"/>
  <c r="U67" i="14" a="1"/>
  <c r="T82" i="14" a="1"/>
  <c r="T36" i="14" a="1"/>
  <c r="U75" i="14" a="1"/>
  <c r="U57" i="14" a="1"/>
  <c r="U70" i="14" a="1"/>
  <c r="U35" i="14" a="1"/>
  <c r="T110" i="14" a="1"/>
  <c r="U36" i="14" a="1"/>
  <c r="T67" i="14" a="1"/>
  <c r="T95" i="14" a="1"/>
  <c r="U80" i="14" a="1"/>
  <c r="T34" i="14" a="1"/>
  <c r="T62" i="14" a="1"/>
  <c r="T89" i="14" a="1"/>
  <c r="U73" i="14" a="1"/>
  <c r="U69" i="14" a="1"/>
  <c r="T80" i="14" a="1"/>
  <c r="U94" i="14" a="1"/>
  <c r="T75" i="14" a="1"/>
  <c r="U96" i="14" a="1"/>
  <c r="U104" i="14" a="1"/>
  <c r="U91" i="14" a="1"/>
  <c r="U61" i="14" a="1"/>
  <c r="T84" i="14" a="1"/>
  <c r="T63" i="14" a="1"/>
  <c r="U66" i="14" a="1"/>
  <c r="T87" i="14" a="1"/>
  <c r="U217" i="14" a="1"/>
  <c r="T68" i="14" a="1"/>
  <c r="Z202" i="14" a="1"/>
  <c r="U87" i="14" a="1"/>
  <c r="U89" i="14" a="1"/>
  <c r="T90" i="14" a="1"/>
  <c r="H184" i="13" l="1"/>
  <c r="J184" i="13" s="1"/>
  <c r="AF184" i="13"/>
  <c r="H172" i="13"/>
  <c r="J172" i="13" s="1"/>
  <c r="AF172" i="13"/>
  <c r="T36" i="14"/>
  <c r="U36" i="14"/>
  <c r="U80" i="14"/>
  <c r="U94" i="14"/>
  <c r="T63" i="14"/>
  <c r="U86" i="14"/>
  <c r="T84" i="14"/>
  <c r="U89" i="14"/>
  <c r="U67" i="14"/>
  <c r="T34" i="14"/>
  <c r="T89" i="14"/>
  <c r="T95" i="14"/>
  <c r="U70" i="14"/>
  <c r="U73" i="14"/>
  <c r="Z202" i="14"/>
  <c r="T87" i="14"/>
  <c r="T75" i="14"/>
  <c r="U35" i="14"/>
  <c r="T76" i="14"/>
  <c r="T62" i="14"/>
  <c r="U75" i="14"/>
  <c r="T80" i="14"/>
  <c r="U85" i="14"/>
  <c r="U217" i="14"/>
  <c r="U104" i="14"/>
  <c r="U62" i="14"/>
  <c r="U91" i="14"/>
  <c r="T96" i="14"/>
  <c r="U61" i="14"/>
  <c r="U82" i="14"/>
  <c r="T82" i="14"/>
  <c r="T90" i="14"/>
  <c r="T104" i="14"/>
  <c r="U101" i="14"/>
  <c r="T68" i="14"/>
  <c r="U69" i="14"/>
  <c r="T67" i="14"/>
  <c r="U66" i="14"/>
  <c r="U57" i="14"/>
  <c r="T110" i="14"/>
  <c r="U96" i="14"/>
  <c r="U87" i="14"/>
  <c r="AL307" i="13"/>
  <c r="AA306" i="14"/>
  <c r="AI307" i="13"/>
  <c r="X306" i="14"/>
  <c r="AJ307" i="13"/>
  <c r="Y306" i="14"/>
  <c r="AK307" i="13"/>
  <c r="Z306" i="14"/>
  <c r="AH307" i="13"/>
  <c r="W306" i="14"/>
  <c r="AG307" i="13"/>
  <c r="AG306" i="14"/>
  <c r="AE307" i="13"/>
  <c r="T306" i="14"/>
  <c r="G308" i="13"/>
  <c r="T307" i="14"/>
  <c r="H307" i="13"/>
  <c r="U306" i="14"/>
  <c r="AE291" i="13"/>
  <c r="T290" i="14"/>
  <c r="J36" i="13"/>
  <c r="I36" i="13"/>
  <c r="H92" i="13"/>
  <c r="AE76" i="13"/>
  <c r="J94" i="13"/>
  <c r="I75" i="13"/>
  <c r="I67" i="13"/>
  <c r="H78" i="13"/>
  <c r="AE96" i="13"/>
  <c r="H72" i="13"/>
  <c r="H79" i="13"/>
  <c r="AF96" i="13"/>
  <c r="I87" i="13"/>
  <c r="J82" i="13"/>
  <c r="J91" i="13"/>
  <c r="AE82" i="13"/>
  <c r="G172" i="13"/>
  <c r="G66" i="13"/>
  <c r="J80" i="13"/>
  <c r="J73" i="13"/>
  <c r="J35" i="13"/>
  <c r="G152" i="13"/>
  <c r="G72" i="13"/>
  <c r="AE62" i="13"/>
  <c r="G94" i="13"/>
  <c r="AF62" i="13"/>
  <c r="AE34" i="13"/>
  <c r="AF86" i="13"/>
  <c r="AF70" i="13"/>
  <c r="AE111" i="13"/>
  <c r="J61" i="13"/>
  <c r="AE308" i="13"/>
  <c r="G93" i="13"/>
  <c r="H93" i="13"/>
  <c r="G124" i="13"/>
  <c r="G307" i="13"/>
  <c r="I95" i="13"/>
  <c r="AF61" i="13"/>
  <c r="G92" i="13"/>
  <c r="G184" i="13"/>
  <c r="H111" i="13"/>
  <c r="AE89" i="13"/>
  <c r="G166" i="13"/>
  <c r="J101" i="13"/>
  <c r="H11" i="13"/>
  <c r="G65" i="13"/>
  <c r="G74" i="13"/>
  <c r="I84" i="13"/>
  <c r="J86" i="13"/>
  <c r="G35" i="13"/>
  <c r="G69" i="13"/>
  <c r="AF218" i="13"/>
  <c r="J69" i="13"/>
  <c r="H129" i="13"/>
  <c r="G86" i="13"/>
  <c r="J218" i="13"/>
  <c r="H195" i="13"/>
  <c r="AE80" i="13"/>
  <c r="J85" i="13"/>
  <c r="AF57" i="13"/>
  <c r="J66" i="13"/>
  <c r="I82" i="13"/>
  <c r="AE160" i="10"/>
  <c r="J89" i="13"/>
  <c r="J124" i="13"/>
  <c r="G79" i="13"/>
  <c r="AE84" i="13"/>
  <c r="I96" i="13"/>
  <c r="AF87" i="13"/>
  <c r="AE104" i="13"/>
  <c r="H77" i="13"/>
  <c r="AF89" i="13"/>
  <c r="H68" i="13"/>
  <c r="G64" i="13"/>
  <c r="AF104" i="13"/>
  <c r="G61" i="13"/>
  <c r="AF94" i="13"/>
  <c r="G101" i="13"/>
  <c r="J67" i="13"/>
  <c r="H76" i="13"/>
  <c r="AE68" i="13"/>
  <c r="H90" i="13"/>
  <c r="AF124" i="13"/>
  <c r="AE63" i="13"/>
  <c r="H95" i="13"/>
  <c r="AF85" i="13"/>
  <c r="G129" i="13"/>
  <c r="I89" i="13"/>
  <c r="AF75" i="13"/>
  <c r="I62" i="13"/>
  <c r="I111" i="13"/>
  <c r="G70" i="13"/>
  <c r="I63" i="13"/>
  <c r="I104" i="13"/>
  <c r="H64" i="13"/>
  <c r="G81" i="13"/>
  <c r="J104" i="13"/>
  <c r="AF69" i="13"/>
  <c r="AF66" i="13"/>
  <c r="G77" i="13"/>
  <c r="G57" i="13"/>
  <c r="G91" i="13"/>
  <c r="G11" i="13"/>
  <c r="G195" i="13"/>
  <c r="AF67" i="13"/>
  <c r="I90" i="13"/>
  <c r="AE95" i="13"/>
  <c r="I80" i="13"/>
  <c r="G78" i="13"/>
  <c r="H152" i="13"/>
  <c r="L203" i="13"/>
  <c r="H74" i="13"/>
  <c r="AF101" i="13"/>
  <c r="AF91" i="13"/>
  <c r="AF80" i="13"/>
  <c r="H34" i="13"/>
  <c r="AF307" i="13"/>
  <c r="J70" i="13"/>
  <c r="H84" i="13"/>
  <c r="G121" i="13"/>
  <c r="J75" i="13"/>
  <c r="AE87" i="13"/>
  <c r="H81" i="13"/>
  <c r="H121" i="13"/>
  <c r="AF82" i="13"/>
  <c r="G225" i="13"/>
  <c r="I76" i="13"/>
  <c r="AF35" i="13"/>
  <c r="AE75" i="13"/>
  <c r="H63" i="13"/>
  <c r="AE90" i="13"/>
  <c r="G85" i="13"/>
  <c r="J96" i="13"/>
  <c r="H65" i="13"/>
  <c r="I68" i="13"/>
  <c r="J87" i="13"/>
  <c r="I34" i="13"/>
  <c r="G218" i="13"/>
  <c r="H225" i="13"/>
  <c r="AF73" i="13"/>
  <c r="AE67" i="13"/>
  <c r="AK203" i="13"/>
  <c r="H166" i="13"/>
  <c r="G73" i="13"/>
  <c r="K57" i="8"/>
  <c r="J57" i="8"/>
  <c r="I57" i="8"/>
  <c r="H57" i="8"/>
  <c r="G57" i="8"/>
  <c r="AD89" i="10"/>
  <c r="G80" i="8"/>
  <c r="H80" i="8"/>
  <c r="I80" i="8"/>
  <c r="J80" i="8"/>
  <c r="K80" i="8"/>
  <c r="L80" i="8"/>
  <c r="M80" i="8"/>
  <c r="T120" i="14" a="1"/>
  <c r="V87" i="14" a="1"/>
  <c r="T66" i="14" a="1"/>
  <c r="W75" i="14" a="1"/>
  <c r="W91" i="14" a="1"/>
  <c r="W80" i="14" a="1"/>
  <c r="V90" i="14" a="1"/>
  <c r="T150" i="14" a="1"/>
  <c r="V89" i="14" a="1"/>
  <c r="U90" i="14" a="1"/>
  <c r="U64" i="14" a="1"/>
  <c r="W70" i="14" a="1"/>
  <c r="V75" i="14" a="1"/>
  <c r="W61" i="14" a="1"/>
  <c r="W87" i="14" a="1"/>
  <c r="V84" i="14" a="1"/>
  <c r="W73" i="14" a="1"/>
  <c r="T78" i="14" a="1"/>
  <c r="U78" i="14" a="1"/>
  <c r="U77" i="14" a="1"/>
  <c r="V34" i="14" a="1"/>
  <c r="W101" i="14" a="1"/>
  <c r="T64" i="14" a="1"/>
  <c r="U95" i="14" a="1"/>
  <c r="U93" i="14" a="1"/>
  <c r="T35" i="14" a="1"/>
  <c r="U11" i="14" a="1"/>
  <c r="T77" i="14" a="1"/>
  <c r="T85" i="14" a="1"/>
  <c r="V36" i="14" a="1"/>
  <c r="Y202" i="14" a="1"/>
  <c r="V110" i="14" a="1"/>
  <c r="V82" i="14" a="1"/>
  <c r="V67" i="14" a="1"/>
  <c r="T194" i="14" a="1"/>
  <c r="U170" i="14" a="1"/>
  <c r="W82" i="14" a="1"/>
  <c r="T70" i="14" a="1"/>
  <c r="T73" i="14" a="1"/>
  <c r="T94" i="14" a="1"/>
  <c r="W183" i="14" a="1"/>
  <c r="V104" i="14" a="1"/>
  <c r="T127" i="14" a="1"/>
  <c r="V62" i="14" a="1"/>
  <c r="W66" i="14" a="1"/>
  <c r="U110" i="14" a="1"/>
  <c r="T91" i="14" a="1"/>
  <c r="U79" i="14" a="1"/>
  <c r="T224" i="14" a="1"/>
  <c r="U72" i="14" a="1"/>
  <c r="W89" i="14" a="1"/>
  <c r="U120" i="14" a="1"/>
  <c r="U183" i="14" a="1"/>
  <c r="U127" i="14" a="1"/>
  <c r="T74" i="14" a="1"/>
  <c r="W104" i="14" a="1"/>
  <c r="U65" i="14" a="1"/>
  <c r="T93" i="14" a="1"/>
  <c r="U63" i="14" a="1"/>
  <c r="V95" i="14" a="1"/>
  <c r="V63" i="14" a="1"/>
  <c r="U74" i="14" a="1"/>
  <c r="U68" i="14" a="1"/>
  <c r="W36" i="14" a="1"/>
  <c r="U81" i="14" a="1"/>
  <c r="U164" i="14" a="1"/>
  <c r="W67" i="14" a="1"/>
  <c r="W170" i="14" a="1"/>
  <c r="V76" i="14" a="1"/>
  <c r="W35" i="14" a="1"/>
  <c r="T61" i="14" a="1"/>
  <c r="U84" i="14" a="1"/>
  <c r="T79" i="14" a="1"/>
  <c r="W85" i="14" a="1"/>
  <c r="W69" i="14" a="1"/>
  <c r="U34" i="14" a="1"/>
  <c r="U150" i="14" a="1"/>
  <c r="W96" i="14" a="1"/>
  <c r="T81" i="14" a="1"/>
  <c r="T164" i="14" a="1"/>
  <c r="U92" i="14" a="1"/>
  <c r="V80" i="14" a="1"/>
  <c r="W217" i="14" a="1"/>
  <c r="V68" i="14" a="1"/>
  <c r="U76" i="14" a="1"/>
  <c r="T65" i="14" a="1"/>
  <c r="U194" i="14" a="1"/>
  <c r="T69" i="14" a="1"/>
  <c r="U224" i="14" a="1"/>
  <c r="T170" i="14" a="1"/>
  <c r="T92" i="14" a="1"/>
  <c r="T183" i="14" a="1"/>
  <c r="T11" i="14" a="1"/>
  <c r="W94" i="14" a="1"/>
  <c r="T57" i="14" a="1"/>
  <c r="W86" i="14" a="1"/>
  <c r="T217" i="14" a="1"/>
  <c r="T72" i="14" a="1"/>
  <c r="T101" i="14" a="1"/>
  <c r="T86" i="14" a="1"/>
  <c r="V96" i="14" a="1"/>
  <c r="U170" i="14" l="1"/>
  <c r="AF170" i="14" s="1"/>
  <c r="U183" i="14"/>
  <c r="AF183" i="14" s="1"/>
  <c r="V36" i="14"/>
  <c r="AG36" i="14" s="1"/>
  <c r="W36" i="14"/>
  <c r="AH36" i="14" s="1"/>
  <c r="AF36" i="14"/>
  <c r="H36" i="14"/>
  <c r="G36" i="14"/>
  <c r="AE36" i="14"/>
  <c r="T81" i="14"/>
  <c r="U68" i="14"/>
  <c r="W66" i="14"/>
  <c r="W86" i="14"/>
  <c r="V95" i="14"/>
  <c r="W82" i="14"/>
  <c r="U81" i="14"/>
  <c r="V90" i="14"/>
  <c r="U64" i="14"/>
  <c r="V84" i="14"/>
  <c r="T94" i="14"/>
  <c r="V87" i="14"/>
  <c r="U77" i="14"/>
  <c r="W85" i="14"/>
  <c r="T74" i="14"/>
  <c r="U84" i="14"/>
  <c r="U63" i="14"/>
  <c r="T194" i="14"/>
  <c r="W170" i="14"/>
  <c r="U90" i="14"/>
  <c r="T65" i="14"/>
  <c r="T72" i="14"/>
  <c r="U79" i="14"/>
  <c r="U34" i="14"/>
  <c r="T217" i="14"/>
  <c r="V76" i="14"/>
  <c r="T11" i="14"/>
  <c r="V63" i="14"/>
  <c r="U194" i="14"/>
  <c r="U11" i="14"/>
  <c r="U93" i="14"/>
  <c r="T150" i="14"/>
  <c r="U72" i="14"/>
  <c r="U95" i="14"/>
  <c r="V104" i="14"/>
  <c r="V34" i="14"/>
  <c r="T224" i="14"/>
  <c r="T91" i="14"/>
  <c r="T70" i="14"/>
  <c r="U76" i="14"/>
  <c r="V96" i="14"/>
  <c r="W217" i="14"/>
  <c r="W101" i="14"/>
  <c r="T93" i="14"/>
  <c r="W35" i="14"/>
  <c r="W87" i="14"/>
  <c r="T57" i="14"/>
  <c r="V110" i="14"/>
  <c r="W67" i="14"/>
  <c r="T86" i="14"/>
  <c r="T164" i="14"/>
  <c r="W73" i="14"/>
  <c r="U78" i="14"/>
  <c r="U92" i="14"/>
  <c r="W70" i="14"/>
  <c r="U224" i="14"/>
  <c r="V68" i="14"/>
  <c r="U120" i="14"/>
  <c r="U74" i="14"/>
  <c r="T77" i="14"/>
  <c r="V62" i="14"/>
  <c r="T101" i="14"/>
  <c r="T79" i="14"/>
  <c r="U127" i="14"/>
  <c r="W61" i="14"/>
  <c r="W80" i="14"/>
  <c r="V67" i="14"/>
  <c r="V75" i="14"/>
  <c r="U65" i="14"/>
  <c r="W69" i="14"/>
  <c r="T66" i="14"/>
  <c r="W96" i="14"/>
  <c r="U150" i="14"/>
  <c r="V89" i="14"/>
  <c r="T61" i="14"/>
  <c r="W89" i="14"/>
  <c r="T183" i="14"/>
  <c r="T170" i="14"/>
  <c r="W94" i="14"/>
  <c r="Y202" i="14"/>
  <c r="U110" i="14"/>
  <c r="T73" i="14"/>
  <c r="W75" i="14"/>
  <c r="T78" i="14"/>
  <c r="T127" i="14"/>
  <c r="T69" i="14"/>
  <c r="T92" i="14"/>
  <c r="W183" i="14"/>
  <c r="U164" i="14"/>
  <c r="T85" i="14"/>
  <c r="T120" i="14"/>
  <c r="V80" i="14"/>
  <c r="W104" i="14"/>
  <c r="T64" i="14"/>
  <c r="V82" i="14"/>
  <c r="T35" i="14"/>
  <c r="W91" i="14"/>
  <c r="J92" i="13"/>
  <c r="K67" i="13"/>
  <c r="AH306" i="14"/>
  <c r="AE290" i="14"/>
  <c r="AK306" i="14"/>
  <c r="AJ306" i="14"/>
  <c r="AI306" i="14"/>
  <c r="AL306" i="14"/>
  <c r="AW306" i="14"/>
  <c r="G307" i="14"/>
  <c r="AE307" i="14"/>
  <c r="AE306" i="14"/>
  <c r="G306" i="14"/>
  <c r="AF306" i="14"/>
  <c r="H306" i="14"/>
  <c r="K36" i="13"/>
  <c r="L36" i="13"/>
  <c r="G67" i="14"/>
  <c r="AE67" i="14"/>
  <c r="H35" i="14"/>
  <c r="AF35" i="14"/>
  <c r="AF62" i="14"/>
  <c r="H62" i="14"/>
  <c r="G75" i="14"/>
  <c r="AE75" i="14"/>
  <c r="G63" i="14"/>
  <c r="AE63" i="14"/>
  <c r="AF91" i="14"/>
  <c r="H91" i="14"/>
  <c r="AF89" i="14"/>
  <c r="H89" i="14"/>
  <c r="AF94" i="14"/>
  <c r="H94" i="14"/>
  <c r="G104" i="14"/>
  <c r="AE104" i="14"/>
  <c r="H217" i="14"/>
  <c r="AF217" i="14"/>
  <c r="AK202" i="14"/>
  <c r="M202" i="14"/>
  <c r="H87" i="14"/>
  <c r="AF87" i="14"/>
  <c r="H57" i="14"/>
  <c r="AF57" i="14"/>
  <c r="AE76" i="14"/>
  <c r="G76" i="14"/>
  <c r="AF101" i="14"/>
  <c r="H101" i="14"/>
  <c r="AE87" i="14"/>
  <c r="G87" i="14"/>
  <c r="AE90" i="14"/>
  <c r="G90" i="14"/>
  <c r="H73" i="14"/>
  <c r="AF73" i="14"/>
  <c r="AE110" i="14"/>
  <c r="G110" i="14"/>
  <c r="AF104" i="14"/>
  <c r="H104" i="14"/>
  <c r="G82" i="14"/>
  <c r="AE82" i="14"/>
  <c r="H85" i="14"/>
  <c r="AF85" i="14"/>
  <c r="G84" i="14"/>
  <c r="AE84" i="14"/>
  <c r="H80" i="14"/>
  <c r="AF80" i="14"/>
  <c r="H67" i="14"/>
  <c r="AF67" i="14"/>
  <c r="AF82" i="14"/>
  <c r="H82" i="14"/>
  <c r="AF70" i="14"/>
  <c r="H70" i="14"/>
  <c r="H61" i="14"/>
  <c r="AF61" i="14"/>
  <c r="G80" i="14"/>
  <c r="AE80" i="14"/>
  <c r="G95" i="14"/>
  <c r="AE95" i="14"/>
  <c r="H96" i="14"/>
  <c r="AF96" i="14"/>
  <c r="AF69" i="14"/>
  <c r="H69" i="14"/>
  <c r="AF75" i="14"/>
  <c r="H75" i="14"/>
  <c r="G89" i="14"/>
  <c r="AE89" i="14"/>
  <c r="H66" i="14"/>
  <c r="AF66" i="14"/>
  <c r="H86" i="14"/>
  <c r="AF86" i="14"/>
  <c r="AE96" i="14"/>
  <c r="G96" i="14"/>
  <c r="AE62" i="14"/>
  <c r="G62" i="14"/>
  <c r="AE34" i="14"/>
  <c r="G34" i="14"/>
  <c r="AE68" i="14"/>
  <c r="G68" i="14"/>
  <c r="J225" i="13"/>
  <c r="K104" i="13"/>
  <c r="J77" i="13"/>
  <c r="I74" i="13"/>
  <c r="I218" i="13"/>
  <c r="J34" i="13"/>
  <c r="I195" i="13"/>
  <c r="L172" i="13"/>
  <c r="J90" i="13"/>
  <c r="I65" i="13"/>
  <c r="K34" i="13"/>
  <c r="K76" i="13"/>
  <c r="I11" i="13"/>
  <c r="K63" i="13"/>
  <c r="J195" i="13"/>
  <c r="J11" i="13"/>
  <c r="I124" i="13"/>
  <c r="I72" i="13"/>
  <c r="J79" i="13"/>
  <c r="I225" i="13"/>
  <c r="I91" i="13"/>
  <c r="I70" i="13"/>
  <c r="J76" i="13"/>
  <c r="K96" i="13"/>
  <c r="L218" i="13"/>
  <c r="L101" i="13"/>
  <c r="J93" i="13"/>
  <c r="I152" i="13"/>
  <c r="J72" i="13"/>
  <c r="I86" i="13"/>
  <c r="J74" i="13"/>
  <c r="I79" i="13"/>
  <c r="L96" i="13"/>
  <c r="K68" i="13"/>
  <c r="K111" i="13"/>
  <c r="I93" i="13"/>
  <c r="J121" i="13"/>
  <c r="J129" i="13"/>
  <c r="I166" i="13"/>
  <c r="J78" i="13"/>
  <c r="J81" i="13"/>
  <c r="L184" i="13"/>
  <c r="L124" i="13"/>
  <c r="I73" i="13"/>
  <c r="J152" i="13"/>
  <c r="K89" i="13"/>
  <c r="I61" i="13"/>
  <c r="J111" i="13"/>
  <c r="I66" i="13"/>
  <c r="K75" i="13"/>
  <c r="J166" i="13"/>
  <c r="I85" i="13"/>
  <c r="I78" i="13"/>
  <c r="I129" i="13"/>
  <c r="I69" i="13"/>
  <c r="I184" i="13"/>
  <c r="I172" i="13"/>
  <c r="I57" i="13"/>
  <c r="J65" i="13"/>
  <c r="I101" i="13"/>
  <c r="L104" i="13"/>
  <c r="L35" i="13"/>
  <c r="I77" i="13"/>
  <c r="I121" i="13"/>
  <c r="K80" i="13"/>
  <c r="I64" i="13"/>
  <c r="K82" i="13"/>
  <c r="I35" i="13"/>
  <c r="I92" i="13"/>
  <c r="J63" i="13"/>
  <c r="J84" i="13"/>
  <c r="I81" i="13"/>
  <c r="J95" i="13"/>
  <c r="J68" i="13"/>
  <c r="L86" i="13"/>
  <c r="L70" i="13"/>
  <c r="K90" i="13"/>
  <c r="J64" i="13"/>
  <c r="K84" i="13"/>
  <c r="K95" i="13"/>
  <c r="L82" i="13"/>
  <c r="I94" i="13"/>
  <c r="K87" i="13"/>
  <c r="P174" i="10"/>
  <c r="K166" i="8"/>
  <c r="J166" i="8"/>
  <c r="I166" i="8"/>
  <c r="H166" i="8"/>
  <c r="G166" i="8"/>
  <c r="S166" i="8"/>
  <c r="R166" i="8"/>
  <c r="Q166" i="8"/>
  <c r="V85" i="14" a="1"/>
  <c r="V81" i="14" a="1"/>
  <c r="V120" i="14" a="1"/>
  <c r="X67" i="14" a="1"/>
  <c r="V224" i="14" a="1"/>
  <c r="W77" i="14" a="1"/>
  <c r="W78" i="14" a="1"/>
  <c r="Y70" i="14" a="1"/>
  <c r="X87" i="14" a="1"/>
  <c r="V70" i="14" a="1"/>
  <c r="V150" i="14" a="1"/>
  <c r="X95" i="14" a="1"/>
  <c r="V86" i="14" a="1"/>
  <c r="Y82" i="14" a="1"/>
  <c r="V66" i="14" a="1"/>
  <c r="V164" i="14" a="1"/>
  <c r="X104" i="14" a="1"/>
  <c r="X36" i="14" a="1"/>
  <c r="Y35" i="14" a="1"/>
  <c r="V217" i="14" a="1"/>
  <c r="X75" i="14" a="1"/>
  <c r="W65" i="14" a="1"/>
  <c r="V64" i="14" a="1"/>
  <c r="Y101" i="14" a="1"/>
  <c r="Y96" i="14" a="1"/>
  <c r="W81" i="14" a="1"/>
  <c r="V77" i="14" a="1"/>
  <c r="V69" i="14" a="1"/>
  <c r="W34" i="14" a="1"/>
  <c r="W150" i="14" a="1"/>
  <c r="X76" i="14" a="1"/>
  <c r="W95" i="14" a="1"/>
  <c r="W84" i="14" a="1"/>
  <c r="V72" i="14" a="1"/>
  <c r="V183" i="14" a="1"/>
  <c r="W224" i="14" a="1"/>
  <c r="W64" i="14" a="1"/>
  <c r="Y217" i="14" a="1"/>
  <c r="W110" i="14" a="1"/>
  <c r="Y183" i="14" a="1"/>
  <c r="W194" i="14" a="1"/>
  <c r="W74" i="14" a="1"/>
  <c r="Y86" i="14" a="1"/>
  <c r="W72" i="14" a="1"/>
  <c r="X89" i="14" a="1"/>
  <c r="X82" i="14" a="1"/>
  <c r="V65" i="14" a="1"/>
  <c r="W11" i="14" a="1"/>
  <c r="V11" i="14" a="1"/>
  <c r="Y170" i="14" a="1"/>
  <c r="W63" i="14" a="1"/>
  <c r="V57" i="14" a="1"/>
  <c r="X63" i="14" a="1"/>
  <c r="V101" i="14" a="1"/>
  <c r="V127" i="14" a="1"/>
  <c r="V194" i="14" a="1"/>
  <c r="X68" i="14" a="1"/>
  <c r="V91" i="14" a="1"/>
  <c r="V93" i="14" a="1"/>
  <c r="W68" i="14" a="1"/>
  <c r="X96" i="14" a="1"/>
  <c r="W76" i="14" a="1"/>
  <c r="W90" i="14" a="1"/>
  <c r="V170" i="14" a="1"/>
  <c r="X80" i="14" a="1"/>
  <c r="W164" i="14" a="1"/>
  <c r="V74" i="14" a="1"/>
  <c r="V73" i="14" a="1"/>
  <c r="V35" i="14" a="1"/>
  <c r="V78" i="14" a="1"/>
  <c r="W120" i="14" a="1"/>
  <c r="Y36" i="14" a="1"/>
  <c r="W93" i="14" a="1"/>
  <c r="X84" i="14" a="1"/>
  <c r="V79" i="14" a="1"/>
  <c r="V61" i="14" a="1"/>
  <c r="X110" i="14" a="1"/>
  <c r="W92" i="14" a="1"/>
  <c r="W127" i="14" a="1"/>
  <c r="V92" i="14" a="1"/>
  <c r="W79" i="14" a="1"/>
  <c r="X90" i="14" a="1"/>
  <c r="V94" i="14" a="1"/>
  <c r="Y104" i="14" a="1"/>
  <c r="X34" i="14" a="1"/>
  <c r="H170" i="14" l="1"/>
  <c r="J170" i="14" s="1"/>
  <c r="H183" i="14"/>
  <c r="J183" i="14" s="1"/>
  <c r="I36" i="14"/>
  <c r="J36" i="14"/>
  <c r="Y36" i="14"/>
  <c r="AJ36" i="14" s="1"/>
  <c r="X36" i="14"/>
  <c r="AI36" i="14" s="1"/>
  <c r="J35" i="14"/>
  <c r="X96" i="14"/>
  <c r="X34" i="14"/>
  <c r="V94" i="14"/>
  <c r="W63" i="14"/>
  <c r="V57" i="14"/>
  <c r="X89" i="14"/>
  <c r="X68" i="14"/>
  <c r="V70" i="14"/>
  <c r="V65" i="14"/>
  <c r="W110" i="14"/>
  <c r="W84" i="14"/>
  <c r="Y82" i="14"/>
  <c r="V92" i="14"/>
  <c r="V170" i="14"/>
  <c r="W150" i="14"/>
  <c r="Y96" i="14"/>
  <c r="V91" i="14"/>
  <c r="W90" i="14"/>
  <c r="X76" i="14"/>
  <c r="W76" i="14"/>
  <c r="X95" i="14"/>
  <c r="V35" i="14"/>
  <c r="V183" i="14"/>
  <c r="V73" i="14"/>
  <c r="V79" i="14"/>
  <c r="V224" i="14"/>
  <c r="Y170" i="14"/>
  <c r="X84" i="14"/>
  <c r="X82" i="14"/>
  <c r="V69" i="14"/>
  <c r="W74" i="14"/>
  <c r="W79" i="14"/>
  <c r="V194" i="14"/>
  <c r="X110" i="14"/>
  <c r="W64" i="14"/>
  <c r="V64" i="14"/>
  <c r="V127" i="14"/>
  <c r="Y183" i="14"/>
  <c r="V86" i="14"/>
  <c r="V72" i="14"/>
  <c r="W34" i="14"/>
  <c r="V101" i="14"/>
  <c r="V61" i="14"/>
  <c r="X90" i="14"/>
  <c r="X80" i="14"/>
  <c r="V78" i="14"/>
  <c r="W81" i="14"/>
  <c r="W72" i="14"/>
  <c r="V217" i="14"/>
  <c r="X67" i="14"/>
  <c r="W65" i="14"/>
  <c r="V120" i="14"/>
  <c r="W11" i="14"/>
  <c r="V74" i="14"/>
  <c r="W92" i="14"/>
  <c r="X87" i="14"/>
  <c r="V150" i="14"/>
  <c r="V77" i="14"/>
  <c r="W164" i="14"/>
  <c r="V164" i="14"/>
  <c r="W93" i="14"/>
  <c r="W194" i="14"/>
  <c r="W77" i="14"/>
  <c r="V81" i="14"/>
  <c r="Y70" i="14"/>
  <c r="W78" i="14"/>
  <c r="Y35" i="14"/>
  <c r="X75" i="14"/>
  <c r="W127" i="14"/>
  <c r="Y101" i="14"/>
  <c r="X63" i="14"/>
  <c r="X104" i="14"/>
  <c r="V93" i="14"/>
  <c r="V85" i="14"/>
  <c r="Y86" i="14"/>
  <c r="W68" i="14"/>
  <c r="W95" i="14"/>
  <c r="Y104" i="14"/>
  <c r="V66" i="14"/>
  <c r="W120" i="14"/>
  <c r="Y217" i="14"/>
  <c r="V11" i="14"/>
  <c r="W224" i="14"/>
  <c r="J69" i="14"/>
  <c r="J96" i="14"/>
  <c r="M36" i="13"/>
  <c r="I34" i="14"/>
  <c r="I90" i="14"/>
  <c r="AH91" i="14"/>
  <c r="AH80" i="14"/>
  <c r="AH67" i="14"/>
  <c r="AH170" i="14"/>
  <c r="AH66" i="14"/>
  <c r="AG84" i="14"/>
  <c r="AH69" i="14"/>
  <c r="AH73" i="14"/>
  <c r="AG96" i="14"/>
  <c r="AG68" i="14"/>
  <c r="AF92" i="14"/>
  <c r="AH75" i="14"/>
  <c r="AH183" i="14"/>
  <c r="AH217" i="14"/>
  <c r="AG82" i="14"/>
  <c r="AH104" i="14"/>
  <c r="AG75" i="14"/>
  <c r="AH96" i="14"/>
  <c r="AG62" i="14"/>
  <c r="AG104" i="14"/>
  <c r="AH87" i="14"/>
  <c r="AG63" i="14"/>
  <c r="AG80" i="14"/>
  <c r="AG89" i="14"/>
  <c r="AG76" i="14"/>
  <c r="AG34" i="14"/>
  <c r="AH35" i="14"/>
  <c r="AG87" i="14"/>
  <c r="AH85" i="14"/>
  <c r="AH89" i="14"/>
  <c r="AH94" i="14"/>
  <c r="AG90" i="14"/>
  <c r="AG67" i="14"/>
  <c r="AG95" i="14"/>
  <c r="AH86" i="14"/>
  <c r="AH82" i="14"/>
  <c r="AH61" i="14"/>
  <c r="AH101" i="14"/>
  <c r="AG110" i="14"/>
  <c r="AH70" i="14"/>
  <c r="J67" i="14"/>
  <c r="I67" i="14"/>
  <c r="J85" i="14"/>
  <c r="I87" i="14"/>
  <c r="I96" i="14"/>
  <c r="J101" i="14"/>
  <c r="H92" i="14"/>
  <c r="J86" i="14"/>
  <c r="J94" i="14"/>
  <c r="J80" i="14"/>
  <c r="J89" i="14"/>
  <c r="J73" i="14"/>
  <c r="J61" i="14"/>
  <c r="J66" i="14"/>
  <c r="I110" i="14"/>
  <c r="I95" i="14"/>
  <c r="J104" i="14"/>
  <c r="J75" i="14"/>
  <c r="J70" i="14"/>
  <c r="I82" i="14"/>
  <c r="J82" i="14"/>
  <c r="J217" i="14"/>
  <c r="I75" i="14"/>
  <c r="I80" i="14"/>
  <c r="I63" i="14"/>
  <c r="H95" i="14"/>
  <c r="AF95" i="14"/>
  <c r="AE35" i="14"/>
  <c r="G35" i="14"/>
  <c r="H127" i="14"/>
  <c r="AF127" i="14"/>
  <c r="G11" i="14"/>
  <c r="AE11" i="14"/>
  <c r="AF72" i="14"/>
  <c r="H72" i="14"/>
  <c r="H68" i="14"/>
  <c r="AF68" i="14"/>
  <c r="G72" i="14"/>
  <c r="AE72" i="14"/>
  <c r="I104" i="14"/>
  <c r="AE81" i="14"/>
  <c r="G81" i="14"/>
  <c r="G85" i="14"/>
  <c r="AE85" i="14"/>
  <c r="AJ202" i="14"/>
  <c r="L202" i="14"/>
  <c r="AE79" i="14"/>
  <c r="G79" i="14"/>
  <c r="G217" i="14"/>
  <c r="AE217" i="14"/>
  <c r="AF11" i="14"/>
  <c r="H11" i="14"/>
  <c r="AE92" i="14"/>
  <c r="G92" i="14"/>
  <c r="AE70" i="14"/>
  <c r="G70" i="14"/>
  <c r="J87" i="14"/>
  <c r="I76" i="14"/>
  <c r="AF84" i="14"/>
  <c r="H84" i="14"/>
  <c r="AE64" i="14"/>
  <c r="G64" i="14"/>
  <c r="H164" i="14"/>
  <c r="AF164" i="14"/>
  <c r="AF81" i="14"/>
  <c r="H81" i="14"/>
  <c r="AE101" i="14"/>
  <c r="G101" i="14"/>
  <c r="AE94" i="14"/>
  <c r="G94" i="14"/>
  <c r="AE91" i="14"/>
  <c r="G91" i="14"/>
  <c r="AF194" i="14"/>
  <c r="H194" i="14"/>
  <c r="G78" i="14"/>
  <c r="AE78" i="14"/>
  <c r="I89" i="14"/>
  <c r="AF110" i="14"/>
  <c r="H110" i="14"/>
  <c r="G120" i="14"/>
  <c r="AE120" i="14"/>
  <c r="G73" i="14"/>
  <c r="AE73" i="14"/>
  <c r="H76" i="14"/>
  <c r="AF76" i="14"/>
  <c r="AF74" i="14"/>
  <c r="H74" i="14"/>
  <c r="G66" i="14"/>
  <c r="AE66" i="14"/>
  <c r="I84" i="14"/>
  <c r="AE224" i="14"/>
  <c r="G224" i="14"/>
  <c r="AF120" i="14"/>
  <c r="H120" i="14"/>
  <c r="AE93" i="14"/>
  <c r="G93" i="14"/>
  <c r="G74" i="14"/>
  <c r="AE74" i="14"/>
  <c r="AE65" i="14"/>
  <c r="G65" i="14"/>
  <c r="G164" i="14"/>
  <c r="AE164" i="14"/>
  <c r="H63" i="14"/>
  <c r="AF63" i="14"/>
  <c r="H93" i="14"/>
  <c r="AF93" i="14"/>
  <c r="G77" i="14"/>
  <c r="AE77" i="14"/>
  <c r="AF64" i="14"/>
  <c r="H64" i="14"/>
  <c r="J91" i="14"/>
  <c r="AE61" i="14"/>
  <c r="G61" i="14"/>
  <c r="AE170" i="14"/>
  <c r="G170" i="14"/>
  <c r="AF65" i="14"/>
  <c r="H65" i="14"/>
  <c r="AE86" i="14"/>
  <c r="G86" i="14"/>
  <c r="H77" i="14"/>
  <c r="AF77" i="14"/>
  <c r="AF90" i="14"/>
  <c r="H90" i="14"/>
  <c r="I68" i="14"/>
  <c r="I62" i="14"/>
  <c r="AF150" i="14"/>
  <c r="H150" i="14"/>
  <c r="AE183" i="14"/>
  <c r="G183" i="14"/>
  <c r="AE150" i="14"/>
  <c r="G150" i="14"/>
  <c r="H224" i="14"/>
  <c r="AF224" i="14"/>
  <c r="AE69" i="14"/>
  <c r="G69" i="14"/>
  <c r="H78" i="14"/>
  <c r="AF78" i="14"/>
  <c r="AE194" i="14"/>
  <c r="G194" i="14"/>
  <c r="G127" i="14"/>
  <c r="AE127" i="14"/>
  <c r="AE57" i="14"/>
  <c r="G57" i="14"/>
  <c r="AF79" i="14"/>
  <c r="H79" i="14"/>
  <c r="AF34" i="14"/>
  <c r="H34" i="14"/>
  <c r="K121" i="13"/>
  <c r="L166" i="13"/>
  <c r="L129" i="13"/>
  <c r="M104" i="13"/>
  <c r="L225" i="13"/>
  <c r="L111" i="13"/>
  <c r="M96" i="13"/>
  <c r="L65" i="13"/>
  <c r="K61" i="13"/>
  <c r="K70" i="13"/>
  <c r="K92" i="13"/>
  <c r="K172" i="13"/>
  <c r="L152" i="13"/>
  <c r="K91" i="13"/>
  <c r="K78" i="13"/>
  <c r="K218" i="13"/>
  <c r="L11" i="13"/>
  <c r="K166" i="13"/>
  <c r="K101" i="13"/>
  <c r="K93" i="13"/>
  <c r="M111" i="13"/>
  <c r="M34" i="13"/>
  <c r="K94" i="13"/>
  <c r="K65" i="13"/>
  <c r="K35" i="13"/>
  <c r="K184" i="13"/>
  <c r="K73" i="13"/>
  <c r="K79" i="13"/>
  <c r="K225" i="13"/>
  <c r="K85" i="13"/>
  <c r="K74" i="13"/>
  <c r="K66" i="13"/>
  <c r="K81" i="13"/>
  <c r="K69" i="13"/>
  <c r="L74" i="13"/>
  <c r="K195" i="13"/>
  <c r="K64" i="13"/>
  <c r="K129" i="13"/>
  <c r="K86" i="13"/>
  <c r="K72" i="13"/>
  <c r="L34" i="13"/>
  <c r="K124" i="13"/>
  <c r="L81" i="13"/>
  <c r="K152" i="13"/>
  <c r="K77" i="13"/>
  <c r="L77" i="13"/>
  <c r="K11" i="13"/>
  <c r="S174" i="10"/>
  <c r="AD174" i="10"/>
  <c r="R174" i="10"/>
  <c r="AC174" i="10"/>
  <c r="S89" i="10"/>
  <c r="P89" i="10"/>
  <c r="AB89" i="10"/>
  <c r="AB80" i="8"/>
  <c r="Q80" i="8"/>
  <c r="R80" i="8"/>
  <c r="S80" i="8"/>
  <c r="AD80" i="8"/>
  <c r="Y65" i="14" a="1"/>
  <c r="X74" i="14" a="1"/>
  <c r="Y81" i="14" a="1"/>
  <c r="Y127" i="14" a="1"/>
  <c r="X73" i="14" a="1"/>
  <c r="X85" i="14" a="1"/>
  <c r="X194" i="14" a="1"/>
  <c r="Y150" i="14" a="1"/>
  <c r="Y164" i="14" a="1"/>
  <c r="X120" i="14" a="1"/>
  <c r="Y11" i="14" a="1"/>
  <c r="X86" i="14" a="1"/>
  <c r="X66" i="14" a="1"/>
  <c r="X127" i="14" a="1"/>
  <c r="X92" i="14" a="1"/>
  <c r="X150" i="14" a="1"/>
  <c r="X64" i="14" a="1"/>
  <c r="X77" i="14" a="1"/>
  <c r="X65" i="14" a="1"/>
  <c r="X217" i="14" a="1"/>
  <c r="Y34" i="14" a="1"/>
  <c r="X61" i="14" a="1"/>
  <c r="Z110" i="14" a="1"/>
  <c r="X69" i="14" a="1"/>
  <c r="Y110" i="14" a="1"/>
  <c r="X72" i="14" a="1"/>
  <c r="X70" i="14" a="1"/>
  <c r="X35" i="14" a="1"/>
  <c r="X183" i="14" a="1"/>
  <c r="X94" i="14" a="1"/>
  <c r="X11" i="14" a="1"/>
  <c r="Z96" i="14" a="1"/>
  <c r="X91" i="14" a="1"/>
  <c r="Y77" i="14" a="1"/>
  <c r="X93" i="14" a="1"/>
  <c r="Z34" i="14" a="1"/>
  <c r="X224" i="14" a="1"/>
  <c r="X78" i="14" a="1"/>
  <c r="X101" i="14" a="1"/>
  <c r="X170" i="14" a="1"/>
  <c r="Z36" i="14" a="1"/>
  <c r="Y224" i="14" a="1"/>
  <c r="Z104" i="14" a="1"/>
  <c r="X79" i="14" a="1"/>
  <c r="X164" i="14" a="1"/>
  <c r="Y74" i="14" a="1"/>
  <c r="X81" i="14" a="1"/>
  <c r="L36" i="14" l="1"/>
  <c r="K36" i="14"/>
  <c r="Z36" i="14"/>
  <c r="AK36" i="14" s="1"/>
  <c r="AH92" i="14"/>
  <c r="J92" i="14"/>
  <c r="K67" i="14"/>
  <c r="AI67" i="14"/>
  <c r="I120" i="14"/>
  <c r="X86" i="14"/>
  <c r="X127" i="14"/>
  <c r="X91" i="14"/>
  <c r="Y164" i="14"/>
  <c r="Y127" i="14"/>
  <c r="X183" i="14"/>
  <c r="X64" i="14"/>
  <c r="X35" i="14"/>
  <c r="Y150" i="14"/>
  <c r="X120" i="14"/>
  <c r="X170" i="14"/>
  <c r="X11" i="14"/>
  <c r="X94" i="14"/>
  <c r="X92" i="14"/>
  <c r="X65" i="14"/>
  <c r="Y74" i="14"/>
  <c r="Y77" i="14"/>
  <c r="X69" i="14"/>
  <c r="Z34" i="14"/>
  <c r="X70" i="14"/>
  <c r="X78" i="14"/>
  <c r="X77" i="14"/>
  <c r="Z110" i="14"/>
  <c r="X61" i="14"/>
  <c r="X73" i="14"/>
  <c r="X81" i="14"/>
  <c r="X150" i="14"/>
  <c r="X66" i="14"/>
  <c r="X93" i="14"/>
  <c r="Y65" i="14"/>
  <c r="X101" i="14"/>
  <c r="Z96" i="14"/>
  <c r="Y110" i="14"/>
  <c r="X194" i="14"/>
  <c r="Y81" i="14"/>
  <c r="X164" i="14"/>
  <c r="Y34" i="14"/>
  <c r="X224" i="14"/>
  <c r="Y11" i="14"/>
  <c r="Y224" i="14"/>
  <c r="X74" i="14"/>
  <c r="X85" i="14"/>
  <c r="X72" i="14"/>
  <c r="X79" i="14"/>
  <c r="X217" i="14"/>
  <c r="Z104" i="14"/>
  <c r="I77" i="14"/>
  <c r="I11" i="14"/>
  <c r="J224" i="14"/>
  <c r="I91" i="14"/>
  <c r="I217" i="14"/>
  <c r="I57" i="14"/>
  <c r="J64" i="14"/>
  <c r="K87" i="14"/>
  <c r="I86" i="14"/>
  <c r="AG70" i="14"/>
  <c r="AH78" i="14"/>
  <c r="AG73" i="14"/>
  <c r="AJ183" i="14"/>
  <c r="AH90" i="14"/>
  <c r="AG120" i="14"/>
  <c r="AJ170" i="14"/>
  <c r="AI104" i="14"/>
  <c r="AG217" i="14"/>
  <c r="AG127" i="14"/>
  <c r="AG91" i="14"/>
  <c r="AI89" i="14"/>
  <c r="AI76" i="14"/>
  <c r="AI95" i="14"/>
  <c r="AI63" i="14"/>
  <c r="AG64" i="14"/>
  <c r="AJ96" i="14"/>
  <c r="AG57" i="14"/>
  <c r="AI96" i="14"/>
  <c r="AH224" i="14"/>
  <c r="AJ101" i="14"/>
  <c r="AH64" i="14"/>
  <c r="AH194" i="14"/>
  <c r="AG164" i="14"/>
  <c r="AH150" i="14"/>
  <c r="AH63" i="14"/>
  <c r="AG93" i="14"/>
  <c r="AH127" i="14"/>
  <c r="AH81" i="14"/>
  <c r="AG183" i="14"/>
  <c r="AI87" i="14"/>
  <c r="AJ86" i="14"/>
  <c r="AG86" i="14"/>
  <c r="AG11" i="14"/>
  <c r="AG170" i="14"/>
  <c r="AG94" i="14"/>
  <c r="AH110" i="14"/>
  <c r="AJ217" i="14"/>
  <c r="AI75" i="14"/>
  <c r="AG78" i="14"/>
  <c r="AG194" i="14"/>
  <c r="I78" i="14"/>
  <c r="J164" i="14"/>
  <c r="J127" i="14"/>
  <c r="AG101" i="14"/>
  <c r="AH120" i="14"/>
  <c r="AJ35" i="14"/>
  <c r="AI80" i="14"/>
  <c r="AH79" i="14"/>
  <c r="I74" i="14"/>
  <c r="AJ82" i="14"/>
  <c r="AH65" i="14"/>
  <c r="AG81" i="14"/>
  <c r="AG66" i="14"/>
  <c r="AH68" i="14"/>
  <c r="AI90" i="14"/>
  <c r="AH74" i="14"/>
  <c r="AI34" i="14"/>
  <c r="AI110" i="14"/>
  <c r="AG224" i="14"/>
  <c r="AH95" i="14"/>
  <c r="AJ104" i="14"/>
  <c r="AH93" i="14"/>
  <c r="AG79" i="14"/>
  <c r="AG69" i="14"/>
  <c r="AG35" i="14"/>
  <c r="AG61" i="14"/>
  <c r="AG77" i="14"/>
  <c r="AH164" i="14"/>
  <c r="AH11" i="14"/>
  <c r="AG72" i="14"/>
  <c r="AI82" i="14"/>
  <c r="AH34" i="14"/>
  <c r="AG65" i="14"/>
  <c r="AG74" i="14"/>
  <c r="AJ70" i="14"/>
  <c r="AI84" i="14"/>
  <c r="AG85" i="14"/>
  <c r="AI68" i="14"/>
  <c r="K84" i="14"/>
  <c r="L70" i="14"/>
  <c r="J150" i="14"/>
  <c r="I93" i="14"/>
  <c r="L104" i="14"/>
  <c r="I127" i="14"/>
  <c r="I183" i="14"/>
  <c r="I79" i="14"/>
  <c r="J95" i="14"/>
  <c r="I69" i="14"/>
  <c r="K34" i="14"/>
  <c r="I164" i="14"/>
  <c r="J72" i="14"/>
  <c r="K82" i="14"/>
  <c r="K110" i="14"/>
  <c r="AH72" i="14"/>
  <c r="K96" i="14"/>
  <c r="K95" i="14"/>
  <c r="J81" i="14"/>
  <c r="I194" i="14"/>
  <c r="I94" i="14"/>
  <c r="K76" i="14"/>
  <c r="J68" i="14"/>
  <c r="J63" i="14"/>
  <c r="J11" i="14"/>
  <c r="I61" i="14"/>
  <c r="K89" i="14"/>
  <c r="L217" i="14"/>
  <c r="I150" i="14"/>
  <c r="K75" i="14"/>
  <c r="I170" i="14"/>
  <c r="J110" i="14"/>
  <c r="J79" i="14"/>
  <c r="I65" i="14"/>
  <c r="J76" i="14"/>
  <c r="J90" i="14"/>
  <c r="J74" i="14"/>
  <c r="I81" i="14"/>
  <c r="L82" i="14"/>
  <c r="J194" i="14"/>
  <c r="I64" i="14"/>
  <c r="I66" i="14"/>
  <c r="J65" i="14"/>
  <c r="I92" i="14"/>
  <c r="J84" i="14"/>
  <c r="J77" i="14"/>
  <c r="K90" i="14"/>
  <c r="J120" i="14"/>
  <c r="I224" i="14"/>
  <c r="AG92" i="14"/>
  <c r="AH84" i="14"/>
  <c r="J93" i="14"/>
  <c r="I72" i="14"/>
  <c r="I35" i="14"/>
  <c r="AH76" i="14"/>
  <c r="J78" i="14"/>
  <c r="I101" i="14"/>
  <c r="L35" i="14"/>
  <c r="K80" i="14"/>
  <c r="I85" i="14"/>
  <c r="K68" i="14"/>
  <c r="L183" i="14"/>
  <c r="AH77" i="14"/>
  <c r="AG150" i="14"/>
  <c r="L101" i="14"/>
  <c r="K63" i="14"/>
  <c r="L86" i="14"/>
  <c r="J34" i="14"/>
  <c r="I70" i="14"/>
  <c r="L96" i="14"/>
  <c r="I73" i="14"/>
  <c r="L170" i="14"/>
  <c r="K104" i="14"/>
  <c r="M86" i="13"/>
  <c r="M129" i="13"/>
  <c r="M65" i="13"/>
  <c r="M81" i="13"/>
  <c r="M124" i="13"/>
  <c r="M166" i="13"/>
  <c r="M225" i="13"/>
  <c r="M218" i="13"/>
  <c r="M184" i="13"/>
  <c r="M35" i="13"/>
  <c r="M172" i="13"/>
  <c r="M11" i="13"/>
  <c r="M70" i="13"/>
  <c r="M77" i="13"/>
  <c r="M74" i="13"/>
  <c r="M101" i="13"/>
  <c r="S15" i="10"/>
  <c r="AD15" i="10"/>
  <c r="P15" i="10"/>
  <c r="AB15" i="10"/>
  <c r="R15" i="10"/>
  <c r="AC15" i="10"/>
  <c r="Z11" i="14" a="1"/>
  <c r="Z170" i="14" a="1"/>
  <c r="Z183" i="14" a="1"/>
  <c r="Z35" i="14" a="1"/>
  <c r="Z217" i="14" a="1"/>
  <c r="Z101" i="14" a="1"/>
  <c r="Z127" i="14" a="1"/>
  <c r="Z65" i="14" a="1"/>
  <c r="Z86" i="14" a="1"/>
  <c r="Z74" i="14" a="1"/>
  <c r="Z224" i="14" a="1"/>
  <c r="Z70" i="14" a="1"/>
  <c r="Z164" i="14" a="1"/>
  <c r="Z77" i="14" a="1"/>
  <c r="Z81" i="14" a="1"/>
  <c r="M36" i="14" l="1"/>
  <c r="Z183" i="14"/>
  <c r="Z224" i="14"/>
  <c r="Z74" i="14"/>
  <c r="Z77" i="14"/>
  <c r="Z127" i="14"/>
  <c r="Z35" i="14"/>
  <c r="Z81" i="14"/>
  <c r="Z70" i="14"/>
  <c r="Z86" i="14"/>
  <c r="Z170" i="14"/>
  <c r="Z65" i="14"/>
  <c r="Z11" i="14"/>
  <c r="Z164" i="14"/>
  <c r="Z217" i="14"/>
  <c r="Z101" i="14"/>
  <c r="K101" i="14"/>
  <c r="AJ11" i="14"/>
  <c r="AI127" i="14"/>
  <c r="AI70" i="14"/>
  <c r="AI150" i="14"/>
  <c r="AJ224" i="14"/>
  <c r="AI224" i="14"/>
  <c r="AJ110" i="14"/>
  <c r="AJ74" i="14"/>
  <c r="AJ150" i="14"/>
  <c r="AI164" i="14"/>
  <c r="AK110" i="14"/>
  <c r="AI11" i="14"/>
  <c r="AI35" i="14"/>
  <c r="AI85" i="14"/>
  <c r="AI81" i="14"/>
  <c r="AI194" i="14"/>
  <c r="AI64" i="14"/>
  <c r="AI65" i="14"/>
  <c r="L127" i="14"/>
  <c r="AI77" i="14"/>
  <c r="AI93" i="14"/>
  <c r="AK34" i="14"/>
  <c r="AI73" i="14"/>
  <c r="AI72" i="14"/>
  <c r="AI92" i="14"/>
  <c r="AI66" i="14"/>
  <c r="AI183" i="14"/>
  <c r="AJ164" i="14"/>
  <c r="AI78" i="14"/>
  <c r="AK96" i="14"/>
  <c r="AI69" i="14"/>
  <c r="AI79" i="14"/>
  <c r="AK104" i="14"/>
  <c r="AI101" i="14"/>
  <c r="AJ77" i="14"/>
  <c r="AI170" i="14"/>
  <c r="AJ34" i="14"/>
  <c r="AI74" i="14"/>
  <c r="AI86" i="14"/>
  <c r="AI91" i="14"/>
  <c r="AJ65" i="14"/>
  <c r="AJ81" i="14"/>
  <c r="AI217" i="14"/>
  <c r="AI94" i="14"/>
  <c r="AI120" i="14"/>
  <c r="AI61" i="14"/>
  <c r="K224" i="14"/>
  <c r="M110" i="14"/>
  <c r="K150" i="14"/>
  <c r="K72" i="14"/>
  <c r="K81" i="14"/>
  <c r="L224" i="14"/>
  <c r="L65" i="14"/>
  <c r="K170" i="14"/>
  <c r="K86" i="14"/>
  <c r="L11" i="14"/>
  <c r="K93" i="14"/>
  <c r="L77" i="14"/>
  <c r="M104" i="14"/>
  <c r="K73" i="14"/>
  <c r="K78" i="14"/>
  <c r="K70" i="14"/>
  <c r="K92" i="14"/>
  <c r="K69" i="14"/>
  <c r="M96" i="14"/>
  <c r="K79" i="14"/>
  <c r="K91" i="14"/>
  <c r="K127" i="14"/>
  <c r="L34" i="14"/>
  <c r="K164" i="14"/>
  <c r="K74" i="14"/>
  <c r="K11" i="14"/>
  <c r="K217" i="14"/>
  <c r="K65" i="14"/>
  <c r="K35" i="14"/>
  <c r="K194" i="14"/>
  <c r="L81" i="14"/>
  <c r="K64" i="14"/>
  <c r="K66" i="14"/>
  <c r="K94" i="14"/>
  <c r="L150" i="14"/>
  <c r="M34" i="14"/>
  <c r="K61" i="14"/>
  <c r="K183" i="14"/>
  <c r="L74" i="14"/>
  <c r="L110" i="14"/>
  <c r="K77" i="14"/>
  <c r="L164" i="14"/>
  <c r="K120" i="14"/>
  <c r="K85" i="14"/>
  <c r="R89" i="10"/>
  <c r="AC89" i="10"/>
  <c r="AK35" i="14" l="1"/>
  <c r="AK170" i="14"/>
  <c r="AK11" i="14"/>
  <c r="AK101" i="14"/>
  <c r="AK86" i="14"/>
  <c r="AK77" i="14"/>
  <c r="AK65" i="14"/>
  <c r="AK224" i="14"/>
  <c r="AK70" i="14"/>
  <c r="AK183" i="14"/>
  <c r="AK164" i="14"/>
  <c r="AK217" i="14"/>
  <c r="AK74" i="14"/>
  <c r="AK81" i="14"/>
  <c r="M101" i="14"/>
  <c r="M217" i="14"/>
  <c r="M170" i="14"/>
  <c r="M183" i="14"/>
  <c r="M127" i="14"/>
  <c r="M35" i="14"/>
  <c r="M11" i="14"/>
  <c r="M81" i="14"/>
  <c r="M86" i="14"/>
  <c r="M224" i="14"/>
  <c r="M164" i="14"/>
  <c r="M65" i="14"/>
  <c r="M70" i="14"/>
  <c r="M74" i="14"/>
  <c r="M77" i="14"/>
  <c r="G22" i="8"/>
  <c r="H22" i="8"/>
  <c r="I22" i="8"/>
  <c r="J22" i="8"/>
  <c r="K22" i="8"/>
  <c r="L22" i="8"/>
  <c r="M22" i="8"/>
  <c r="Q22" i="8" l="1"/>
  <c r="AK22" i="8"/>
  <c r="AJ22" i="8"/>
  <c r="AI22" i="8"/>
  <c r="AH22" i="8"/>
  <c r="AG22" i="8"/>
  <c r="AF22" i="8"/>
  <c r="AE22" i="8"/>
  <c r="AB22" i="8"/>
  <c r="S22" i="8"/>
  <c r="AD22" i="8"/>
  <c r="R22" i="8"/>
  <c r="AC22" i="8"/>
  <c r="T209" i="10" l="1"/>
  <c r="T203" i="10"/>
  <c r="S200" i="4"/>
  <c r="S199" i="4"/>
  <c r="S198" i="4"/>
  <c r="S197" i="4"/>
  <c r="S192" i="4"/>
  <c r="S193" i="4"/>
  <c r="S194" i="4"/>
  <c r="S191" i="4"/>
  <c r="AE86" i="10" l="1"/>
  <c r="AF86" i="10"/>
  <c r="AG86" i="10"/>
  <c r="AH86" i="10"/>
  <c r="AI86" i="10"/>
  <c r="L85" i="10"/>
  <c r="M85" i="10"/>
  <c r="L86" i="10"/>
  <c r="M86" i="10"/>
  <c r="K86" i="10"/>
  <c r="J86" i="10"/>
  <c r="I86" i="10"/>
  <c r="H86" i="10"/>
  <c r="G86" i="10"/>
  <c r="AD86" i="10"/>
  <c r="S86" i="10"/>
  <c r="R86" i="10" l="1"/>
  <c r="AC86" i="10"/>
  <c r="P86" i="10"/>
  <c r="AB86" i="10"/>
  <c r="S85" i="10"/>
  <c r="AD85" i="10"/>
  <c r="P85" i="10"/>
  <c r="AB85" i="10"/>
  <c r="R85" i="10"/>
  <c r="AC85" i="10"/>
  <c r="AB35" i="10" l="1"/>
  <c r="AC35" i="10"/>
  <c r="AD35" i="10"/>
  <c r="P35" i="10"/>
  <c r="R35" i="10"/>
  <c r="S35" i="10"/>
  <c r="AB31" i="8"/>
  <c r="AC31" i="8"/>
  <c r="AD31" i="8"/>
  <c r="Q31" i="8"/>
  <c r="R31" i="8"/>
  <c r="S31" i="8"/>
  <c r="P30" i="4"/>
  <c r="Q30" i="4"/>
  <c r="R30" i="4"/>
  <c r="AK85" i="10" l="1"/>
  <c r="K85" i="10"/>
  <c r="AI85" i="10"/>
  <c r="H85" i="10"/>
  <c r="AF85" i="10"/>
  <c r="I85" i="10"/>
  <c r="AG85" i="10"/>
  <c r="AJ85" i="10"/>
  <c r="AE85" i="10"/>
  <c r="G85" i="10"/>
  <c r="J85" i="10"/>
  <c r="AH85" i="10"/>
  <c r="AB36" i="10" l="1"/>
  <c r="AC36" i="10"/>
  <c r="AD36" i="10"/>
  <c r="P36" i="10"/>
  <c r="R36" i="10"/>
  <c r="S36" i="10"/>
  <c r="AB12" i="4" l="1"/>
  <c r="AC12" i="4"/>
  <c r="AD12" i="4"/>
  <c r="AE12" i="4"/>
  <c r="AF12" i="4"/>
  <c r="AG12" i="4"/>
  <c r="AH12" i="4"/>
  <c r="AI12" i="4"/>
  <c r="AJ12" i="4"/>
  <c r="AK12" i="4"/>
  <c r="AB13" i="4"/>
  <c r="AC13" i="4"/>
  <c r="AD13" i="4"/>
  <c r="AB14" i="4"/>
  <c r="AC14" i="4"/>
  <c r="AD14" i="4"/>
  <c r="AE14" i="4"/>
  <c r="AF14" i="4"/>
  <c r="AG14" i="4"/>
  <c r="AH14" i="4"/>
  <c r="AI14" i="4"/>
  <c r="AJ14" i="4"/>
  <c r="AK14" i="4"/>
  <c r="AB15" i="4"/>
  <c r="AC15" i="4"/>
  <c r="AD15" i="4"/>
  <c r="AB16" i="4"/>
  <c r="AC16" i="4"/>
  <c r="AD16" i="4"/>
  <c r="AJ16" i="4"/>
  <c r="AK16" i="4"/>
  <c r="AB17" i="4"/>
  <c r="AC17" i="4"/>
  <c r="AD17" i="4"/>
  <c r="AB18" i="4"/>
  <c r="AC18" i="4"/>
  <c r="AD18" i="4"/>
  <c r="AB19" i="4"/>
  <c r="AC19" i="4"/>
  <c r="AD19" i="4"/>
  <c r="AE19" i="4"/>
  <c r="AF19" i="4"/>
  <c r="AG19" i="4"/>
  <c r="AH19" i="4"/>
  <c r="AI19" i="4"/>
  <c r="AJ19" i="4"/>
  <c r="AK19" i="4"/>
  <c r="AB20" i="4"/>
  <c r="AC20" i="4"/>
  <c r="AD20" i="4"/>
  <c r="AJ20" i="4"/>
  <c r="AK20" i="4"/>
  <c r="AB21" i="4"/>
  <c r="AC21" i="4"/>
  <c r="AD21" i="4"/>
  <c r="AE21" i="4"/>
  <c r="AF21" i="4"/>
  <c r="AG21" i="4"/>
  <c r="AH21" i="4"/>
  <c r="AI21" i="4"/>
  <c r="AJ21" i="4"/>
  <c r="AK21" i="4"/>
  <c r="AB22" i="4"/>
  <c r="AC22" i="4"/>
  <c r="AD22" i="4"/>
  <c r="AB23" i="4"/>
  <c r="AC23" i="4"/>
  <c r="AD23" i="4"/>
  <c r="AI23" i="4"/>
  <c r="AJ23" i="4"/>
  <c r="AK23" i="4"/>
  <c r="AB24" i="4"/>
  <c r="AC24" i="4"/>
  <c r="AD24" i="4"/>
  <c r="AB25" i="4"/>
  <c r="AC25" i="4"/>
  <c r="AD25" i="4"/>
  <c r="AE25" i="4"/>
  <c r="AF25" i="4"/>
  <c r="AG25" i="4"/>
  <c r="AH25" i="4"/>
  <c r="AI25" i="4"/>
  <c r="AJ25" i="4"/>
  <c r="AK25" i="4"/>
  <c r="AB26" i="4"/>
  <c r="AC26" i="4"/>
  <c r="AD26" i="4"/>
  <c r="AE26" i="4"/>
  <c r="AF26" i="4"/>
  <c r="AG26" i="4"/>
  <c r="AH26" i="4"/>
  <c r="AI26" i="4"/>
  <c r="AJ26" i="4"/>
  <c r="AK26" i="4"/>
  <c r="AB27" i="4"/>
  <c r="AC27" i="4"/>
  <c r="AD27" i="4"/>
  <c r="AK27" i="4"/>
  <c r="AB28" i="4"/>
  <c r="AC28" i="4"/>
  <c r="AD28" i="4"/>
  <c r="AK28" i="4"/>
  <c r="AB29" i="4"/>
  <c r="AC29" i="4"/>
  <c r="AD29" i="4"/>
  <c r="AB31" i="4"/>
  <c r="AC31" i="4"/>
  <c r="AD31" i="4"/>
  <c r="AB32" i="4"/>
  <c r="AC32" i="4"/>
  <c r="AD32" i="4"/>
  <c r="AB33" i="4"/>
  <c r="AC33" i="4"/>
  <c r="AD33" i="4"/>
  <c r="AE33" i="4"/>
  <c r="AF33" i="4"/>
  <c r="AG33" i="4"/>
  <c r="AH33" i="4"/>
  <c r="AI33" i="4"/>
  <c r="AJ33" i="4"/>
  <c r="AK33" i="4"/>
  <c r="AB34" i="4"/>
  <c r="AC34" i="4"/>
  <c r="AD34" i="4"/>
  <c r="AB35" i="4"/>
  <c r="AC35" i="4"/>
  <c r="AD35" i="4"/>
  <c r="AE35" i="4"/>
  <c r="AF35" i="4"/>
  <c r="AG35" i="4"/>
  <c r="AH35" i="4"/>
  <c r="AI35" i="4"/>
  <c r="AJ35" i="4"/>
  <c r="AK35" i="4"/>
  <c r="AB36" i="4"/>
  <c r="AC36" i="4"/>
  <c r="AD36" i="4"/>
  <c r="AB37" i="4"/>
  <c r="AC37" i="4"/>
  <c r="AD37" i="4"/>
  <c r="AG37" i="4"/>
  <c r="AH37" i="4"/>
  <c r="AI37" i="4"/>
  <c r="AJ37" i="4"/>
  <c r="AK37" i="4"/>
  <c r="AB38" i="4"/>
  <c r="AC38" i="4"/>
  <c r="AD38" i="4"/>
  <c r="AK38" i="4"/>
  <c r="AB39" i="4"/>
  <c r="AC39" i="4"/>
  <c r="AD39" i="4"/>
  <c r="AB40" i="4"/>
  <c r="AC40" i="4"/>
  <c r="AD40" i="4"/>
  <c r="AB41" i="4"/>
  <c r="AC41" i="4"/>
  <c r="AD41" i="4"/>
  <c r="AB42" i="4"/>
  <c r="AC42" i="4"/>
  <c r="AD42" i="4"/>
  <c r="AE42" i="4"/>
  <c r="AF42" i="4"/>
  <c r="AG42" i="4"/>
  <c r="AH42" i="4"/>
  <c r="AI42" i="4"/>
  <c r="AJ42" i="4"/>
  <c r="AK42" i="4"/>
  <c r="AB43" i="4"/>
  <c r="AC43" i="4"/>
  <c r="AD43" i="4"/>
  <c r="AE43" i="4"/>
  <c r="AF43" i="4"/>
  <c r="AG43" i="4"/>
  <c r="AH43" i="4"/>
  <c r="AI43" i="4"/>
  <c r="AJ43" i="4"/>
  <c r="AK43" i="4"/>
  <c r="AB44" i="4"/>
  <c r="AC44" i="4"/>
  <c r="AD44" i="4"/>
  <c r="AE44" i="4"/>
  <c r="AF44" i="4"/>
  <c r="AH44" i="4"/>
  <c r="AI44" i="4"/>
  <c r="AJ44" i="4"/>
  <c r="AK44" i="4"/>
  <c r="AB45" i="4"/>
  <c r="AC45" i="4"/>
  <c r="AD45" i="4"/>
  <c r="AE45" i="4"/>
  <c r="AF45" i="4"/>
  <c r="AG45" i="4"/>
  <c r="AH45" i="4"/>
  <c r="AI45" i="4"/>
  <c r="AJ45" i="4"/>
  <c r="AK45" i="4"/>
  <c r="AB46" i="4"/>
  <c r="AC46" i="4"/>
  <c r="AD46" i="4"/>
  <c r="AB47" i="4"/>
  <c r="AC47" i="4"/>
  <c r="AD47" i="4"/>
  <c r="AJ47" i="4"/>
  <c r="AK47" i="4"/>
  <c r="AB48" i="4"/>
  <c r="AC48" i="4"/>
  <c r="AD48" i="4"/>
  <c r="AE48" i="4"/>
  <c r="AF48" i="4"/>
  <c r="AG48" i="4"/>
  <c r="AH48" i="4"/>
  <c r="AI48" i="4"/>
  <c r="AJ48" i="4"/>
  <c r="AK48" i="4"/>
  <c r="AB49" i="4"/>
  <c r="AC49" i="4"/>
  <c r="AD49" i="4"/>
  <c r="AE49" i="4"/>
  <c r="AF49" i="4"/>
  <c r="AG49" i="4"/>
  <c r="AH49" i="4"/>
  <c r="AI49" i="4"/>
  <c r="AJ49" i="4"/>
  <c r="AK49" i="4"/>
  <c r="AB50" i="4"/>
  <c r="AC50" i="4"/>
  <c r="AD50" i="4"/>
  <c r="AE50" i="4"/>
  <c r="AF50" i="4"/>
  <c r="AG50" i="4"/>
  <c r="AH50" i="4"/>
  <c r="AI50" i="4"/>
  <c r="AJ50" i="4"/>
  <c r="AK50" i="4"/>
  <c r="AB51" i="4"/>
  <c r="AC51" i="4"/>
  <c r="AD51" i="4"/>
  <c r="AB52" i="4"/>
  <c r="AC52" i="4"/>
  <c r="AD52" i="4"/>
  <c r="AE52" i="4"/>
  <c r="AF52" i="4"/>
  <c r="AG52" i="4"/>
  <c r="AH52" i="4"/>
  <c r="AI52" i="4"/>
  <c r="AJ52" i="4"/>
  <c r="AK52" i="4"/>
  <c r="AB53" i="4"/>
  <c r="AC53" i="4"/>
  <c r="AD53" i="4"/>
  <c r="AH53" i="4"/>
  <c r="AI53" i="4"/>
  <c r="AJ53" i="4"/>
  <c r="AK53" i="4"/>
  <c r="AB54" i="4"/>
  <c r="AC54" i="4"/>
  <c r="AD54" i="4"/>
  <c r="AB55" i="4"/>
  <c r="AC55" i="4"/>
  <c r="AD55" i="4"/>
  <c r="AE55" i="4"/>
  <c r="AF55" i="4"/>
  <c r="AG55" i="4"/>
  <c r="AH55" i="4"/>
  <c r="AI55" i="4"/>
  <c r="AJ55" i="4"/>
  <c r="AK55" i="4"/>
  <c r="AB56" i="4"/>
  <c r="AC56" i="4"/>
  <c r="AD56" i="4"/>
  <c r="AJ56" i="4"/>
  <c r="AK56" i="4"/>
  <c r="AB57" i="4"/>
  <c r="AC57" i="4"/>
  <c r="AD57" i="4"/>
  <c r="AE57" i="4"/>
  <c r="AF57" i="4"/>
  <c r="AG57" i="4"/>
  <c r="AH57" i="4"/>
  <c r="AI57" i="4"/>
  <c r="AJ57" i="4"/>
  <c r="AK57" i="4"/>
  <c r="AB58" i="4"/>
  <c r="AC58" i="4"/>
  <c r="AD58" i="4"/>
  <c r="AJ58" i="4"/>
  <c r="AK58" i="4"/>
  <c r="AB59" i="4"/>
  <c r="AC59" i="4"/>
  <c r="AD59" i="4"/>
  <c r="AJ59" i="4"/>
  <c r="AK59" i="4"/>
  <c r="AB60" i="4"/>
  <c r="AC60" i="4"/>
  <c r="AD60" i="4"/>
  <c r="AE60" i="4"/>
  <c r="AF60" i="4"/>
  <c r="AG60" i="4"/>
  <c r="AH60" i="4"/>
  <c r="AI60" i="4"/>
  <c r="AJ60" i="4"/>
  <c r="AK60" i="4"/>
  <c r="AB61" i="4"/>
  <c r="AC61" i="4"/>
  <c r="AD61" i="4"/>
  <c r="AB62" i="4"/>
  <c r="AC62" i="4"/>
  <c r="AD62" i="4"/>
  <c r="AJ62" i="4"/>
  <c r="AK62" i="4"/>
  <c r="AB63" i="4"/>
  <c r="AC63" i="4"/>
  <c r="AD63" i="4"/>
  <c r="AB64" i="4"/>
  <c r="AC64" i="4"/>
  <c r="AD64" i="4"/>
  <c r="AE64" i="4"/>
  <c r="AF64" i="4"/>
  <c r="AG64" i="4"/>
  <c r="AH64" i="4"/>
  <c r="AI64" i="4"/>
  <c r="AJ64" i="4"/>
  <c r="AK64" i="4"/>
  <c r="AB65" i="4"/>
  <c r="AC65" i="4"/>
  <c r="AD65" i="4"/>
  <c r="AB66" i="4"/>
  <c r="AC66" i="4"/>
  <c r="AD66" i="4"/>
  <c r="AE66" i="4"/>
  <c r="AF66" i="4"/>
  <c r="AG66" i="4"/>
  <c r="AH66" i="4"/>
  <c r="AI66" i="4"/>
  <c r="AJ66" i="4"/>
  <c r="AK66" i="4"/>
  <c r="AB67" i="4"/>
  <c r="AC67" i="4"/>
  <c r="AD67" i="4"/>
  <c r="AE67" i="4"/>
  <c r="AF67" i="4"/>
  <c r="AG67" i="4"/>
  <c r="AH67" i="4"/>
  <c r="AI67" i="4"/>
  <c r="AJ67" i="4"/>
  <c r="AK67" i="4"/>
  <c r="AB68" i="4"/>
  <c r="AC68" i="4"/>
  <c r="AD68" i="4"/>
  <c r="AB69" i="4"/>
  <c r="AC69" i="4"/>
  <c r="AD69" i="4"/>
  <c r="AK69" i="4"/>
  <c r="AB70" i="4"/>
  <c r="AC70" i="4"/>
  <c r="AD70" i="4"/>
  <c r="AE70" i="4"/>
  <c r="AF70" i="4"/>
  <c r="AG70" i="4"/>
  <c r="AH70" i="4"/>
  <c r="AI70" i="4"/>
  <c r="AJ70" i="4"/>
  <c r="AK70" i="4"/>
  <c r="AB71" i="4"/>
  <c r="AC71" i="4"/>
  <c r="AD71" i="4"/>
  <c r="AE71" i="4"/>
  <c r="AF71" i="4"/>
  <c r="AG71" i="4"/>
  <c r="AH71" i="4"/>
  <c r="AI71" i="4"/>
  <c r="AJ71" i="4"/>
  <c r="AK71" i="4"/>
  <c r="AB72" i="4"/>
  <c r="AC72" i="4"/>
  <c r="AD72" i="4"/>
  <c r="AE72" i="4"/>
  <c r="AF72" i="4"/>
  <c r="AG72" i="4"/>
  <c r="AH72" i="4"/>
  <c r="AI72" i="4"/>
  <c r="AJ72" i="4"/>
  <c r="AK72" i="4"/>
  <c r="AB73" i="4"/>
  <c r="AC73" i="4"/>
  <c r="AD73" i="4"/>
  <c r="AE73" i="4"/>
  <c r="AF73" i="4"/>
  <c r="AG73" i="4"/>
  <c r="AH73" i="4"/>
  <c r="AI73" i="4"/>
  <c r="AJ73" i="4"/>
  <c r="AK73" i="4"/>
  <c r="AB74" i="4"/>
  <c r="AC74" i="4"/>
  <c r="AD74" i="4"/>
  <c r="AE74" i="4"/>
  <c r="AF74" i="4"/>
  <c r="AG74" i="4"/>
  <c r="AH74" i="4"/>
  <c r="AI74" i="4"/>
  <c r="AJ74" i="4"/>
  <c r="AK74" i="4"/>
  <c r="AB75" i="4"/>
  <c r="AC75" i="4"/>
  <c r="AD75" i="4"/>
  <c r="AE75" i="4"/>
  <c r="AF75" i="4"/>
  <c r="AG75" i="4"/>
  <c r="AH75" i="4"/>
  <c r="AI75" i="4"/>
  <c r="AJ75" i="4"/>
  <c r="AK75" i="4"/>
  <c r="AB76" i="4"/>
  <c r="AC76" i="4"/>
  <c r="AD76" i="4"/>
  <c r="AE76" i="4"/>
  <c r="AF76" i="4"/>
  <c r="AG76" i="4"/>
  <c r="AH76" i="4"/>
  <c r="AI76" i="4"/>
  <c r="AJ76" i="4"/>
  <c r="AK76" i="4"/>
  <c r="AB77" i="4"/>
  <c r="AC77" i="4"/>
  <c r="AD77" i="4"/>
  <c r="AJ77" i="4"/>
  <c r="AK77" i="4"/>
  <c r="AB78" i="4"/>
  <c r="AC78" i="4"/>
  <c r="AD78" i="4"/>
  <c r="AJ78" i="4"/>
  <c r="AK78" i="4"/>
  <c r="AB79" i="4"/>
  <c r="AC79" i="4"/>
  <c r="AD79" i="4"/>
  <c r="AE79" i="4"/>
  <c r="AF79" i="4"/>
  <c r="AG79" i="4"/>
  <c r="AH79" i="4"/>
  <c r="AI79" i="4"/>
  <c r="AJ79" i="4"/>
  <c r="AK79" i="4"/>
  <c r="AB80" i="4"/>
  <c r="AC80" i="4"/>
  <c r="AD80" i="4"/>
  <c r="AK80" i="4"/>
  <c r="AB81" i="4"/>
  <c r="AC81" i="4"/>
  <c r="AD81" i="4"/>
  <c r="AE81" i="4"/>
  <c r="AF81" i="4"/>
  <c r="AG81" i="4"/>
  <c r="AH81" i="4"/>
  <c r="AI81" i="4"/>
  <c r="AJ81" i="4"/>
  <c r="AK81" i="4"/>
  <c r="AB82" i="4"/>
  <c r="AC82" i="4"/>
  <c r="AD82" i="4"/>
  <c r="AB83" i="4"/>
  <c r="AC83" i="4"/>
  <c r="AD83" i="4"/>
  <c r="AB84" i="4"/>
  <c r="AC84" i="4"/>
  <c r="AD84" i="4"/>
  <c r="AB85" i="4"/>
  <c r="AC85" i="4"/>
  <c r="AD85" i="4"/>
  <c r="AB86" i="4"/>
  <c r="AC86" i="4"/>
  <c r="AD86" i="4"/>
  <c r="AB87" i="4"/>
  <c r="AC87" i="4"/>
  <c r="AD87" i="4"/>
  <c r="AB88" i="4"/>
  <c r="AC88" i="4"/>
  <c r="AD88" i="4"/>
  <c r="AB89" i="4"/>
  <c r="AC89" i="4"/>
  <c r="AD89" i="4"/>
  <c r="AB90" i="4"/>
  <c r="AC90" i="4"/>
  <c r="AD90" i="4"/>
  <c r="AB91" i="4"/>
  <c r="AC91" i="4"/>
  <c r="AD91" i="4"/>
  <c r="AE91" i="4"/>
  <c r="AF91" i="4"/>
  <c r="AG91" i="4"/>
  <c r="AH91" i="4"/>
  <c r="AI91" i="4"/>
  <c r="AJ91" i="4"/>
  <c r="AK91" i="4"/>
  <c r="AB92" i="4"/>
  <c r="AC92" i="4"/>
  <c r="AD92" i="4"/>
  <c r="AJ92" i="4"/>
  <c r="AK92" i="4"/>
  <c r="AB93" i="4"/>
  <c r="AC93" i="4"/>
  <c r="AD93" i="4"/>
  <c r="AJ93" i="4"/>
  <c r="AK93" i="4"/>
  <c r="AB94" i="4"/>
  <c r="AC94" i="4"/>
  <c r="AD94" i="4"/>
  <c r="AB95" i="4"/>
  <c r="AC95" i="4"/>
  <c r="AD95" i="4"/>
  <c r="AB96" i="4"/>
  <c r="AC96" i="4"/>
  <c r="AD96" i="4"/>
  <c r="AB97" i="4"/>
  <c r="AC97" i="4"/>
  <c r="AD97" i="4"/>
  <c r="AB98" i="4"/>
  <c r="AC98" i="4"/>
  <c r="AD98" i="4"/>
  <c r="AJ98" i="4"/>
  <c r="AK98" i="4"/>
  <c r="AB99" i="4"/>
  <c r="AC99" i="4"/>
  <c r="AD99" i="4"/>
  <c r="AE99" i="4"/>
  <c r="AF99" i="4"/>
  <c r="AG99" i="4"/>
  <c r="AH99" i="4"/>
  <c r="AI99" i="4"/>
  <c r="AJ99" i="4"/>
  <c r="AK99" i="4"/>
  <c r="AB100" i="4"/>
  <c r="AC100" i="4"/>
  <c r="AD100" i="4"/>
  <c r="AB101" i="4"/>
  <c r="AC101" i="4"/>
  <c r="AD101" i="4"/>
  <c r="AJ101" i="4"/>
  <c r="AK101" i="4"/>
  <c r="AB102" i="4"/>
  <c r="AC102" i="4"/>
  <c r="AD102" i="4"/>
  <c r="AJ102" i="4"/>
  <c r="AK102" i="4"/>
  <c r="AB103" i="4"/>
  <c r="AC103" i="4"/>
  <c r="AD103" i="4"/>
  <c r="AJ103" i="4"/>
  <c r="AK103" i="4"/>
  <c r="AB104" i="4"/>
  <c r="AC104" i="4"/>
  <c r="AD104" i="4"/>
  <c r="AJ104" i="4"/>
  <c r="AK104" i="4"/>
  <c r="AB105" i="4"/>
  <c r="AC105" i="4"/>
  <c r="AD105" i="4"/>
  <c r="AJ105" i="4"/>
  <c r="AK105" i="4"/>
  <c r="AB106" i="4"/>
  <c r="AC106" i="4"/>
  <c r="AD106" i="4"/>
  <c r="AB107" i="4"/>
  <c r="AC107" i="4"/>
  <c r="AD107" i="4"/>
  <c r="AB108" i="4"/>
  <c r="AC108" i="4"/>
  <c r="AD108" i="4"/>
  <c r="AJ108" i="4"/>
  <c r="AK108" i="4"/>
  <c r="AB109" i="4"/>
  <c r="AC109" i="4"/>
  <c r="AD109" i="4"/>
  <c r="AE109" i="4"/>
  <c r="AF109" i="4"/>
  <c r="AG109" i="4"/>
  <c r="AH109" i="4"/>
  <c r="AI109" i="4"/>
  <c r="AJ109" i="4"/>
  <c r="AK109" i="4"/>
  <c r="AB110" i="4"/>
  <c r="AC110" i="4"/>
  <c r="AD110" i="4"/>
  <c r="AB111" i="4"/>
  <c r="AC111" i="4"/>
  <c r="AD111" i="4"/>
  <c r="AB112" i="4"/>
  <c r="AC112" i="4"/>
  <c r="AD112" i="4"/>
  <c r="AJ112" i="4"/>
  <c r="AK112" i="4"/>
  <c r="AB113" i="4"/>
  <c r="AC113" i="4"/>
  <c r="AD113" i="4"/>
  <c r="AB114" i="4"/>
  <c r="AC114" i="4"/>
  <c r="AD114" i="4"/>
  <c r="AB115" i="4"/>
  <c r="AC115" i="4"/>
  <c r="AD115" i="4"/>
  <c r="AB116" i="4"/>
  <c r="AC116" i="4"/>
  <c r="AD116" i="4"/>
  <c r="AK116" i="4"/>
  <c r="AB117" i="4"/>
  <c r="AC117" i="4"/>
  <c r="AD117" i="4"/>
  <c r="AB118" i="4"/>
  <c r="AC118" i="4"/>
  <c r="AD118" i="4"/>
  <c r="AK118" i="4"/>
  <c r="AB119" i="4"/>
  <c r="AC119" i="4"/>
  <c r="AD119" i="4"/>
  <c r="AB120" i="4"/>
  <c r="AC120" i="4"/>
  <c r="AD120" i="4"/>
  <c r="AE120" i="4"/>
  <c r="AF120" i="4"/>
  <c r="AG120" i="4"/>
  <c r="AH120" i="4"/>
  <c r="AI120" i="4"/>
  <c r="AJ120" i="4"/>
  <c r="AK120" i="4"/>
  <c r="AB121" i="4"/>
  <c r="AC121" i="4"/>
  <c r="AD121" i="4"/>
  <c r="AJ121" i="4"/>
  <c r="AK121" i="4"/>
  <c r="AB122" i="4"/>
  <c r="AC122" i="4"/>
  <c r="AD122" i="4"/>
  <c r="AJ122" i="4"/>
  <c r="AK122" i="4"/>
  <c r="AB123" i="4"/>
  <c r="AC123" i="4"/>
  <c r="AD123" i="4"/>
  <c r="AK123" i="4"/>
  <c r="AB124" i="4"/>
  <c r="AC124" i="4"/>
  <c r="AD124" i="4"/>
  <c r="AJ124" i="4"/>
  <c r="AK124" i="4"/>
  <c r="AB125" i="4"/>
  <c r="AC125" i="4"/>
  <c r="AD125" i="4"/>
  <c r="AB126" i="4"/>
  <c r="AC126" i="4"/>
  <c r="AD126" i="4"/>
  <c r="AE126" i="4"/>
  <c r="AF126" i="4"/>
  <c r="AG126" i="4"/>
  <c r="AH126" i="4"/>
  <c r="AI126" i="4"/>
  <c r="AJ126" i="4"/>
  <c r="AK126" i="4"/>
  <c r="AB127" i="4"/>
  <c r="AC127" i="4"/>
  <c r="AD127" i="4"/>
  <c r="AJ127" i="4"/>
  <c r="AK127" i="4"/>
  <c r="AB128" i="4"/>
  <c r="AC128" i="4"/>
  <c r="AD128" i="4"/>
  <c r="AI128" i="4"/>
  <c r="AJ128" i="4"/>
  <c r="AK128" i="4"/>
  <c r="AB129" i="4"/>
  <c r="AC129" i="4"/>
  <c r="AD129" i="4"/>
  <c r="AB130" i="4"/>
  <c r="AC130" i="4"/>
  <c r="AD130" i="4"/>
  <c r="AJ130" i="4"/>
  <c r="AK130" i="4"/>
  <c r="AB131" i="4"/>
  <c r="AC131" i="4"/>
  <c r="AD131" i="4"/>
  <c r="AB132" i="4"/>
  <c r="AC132" i="4"/>
  <c r="AD132" i="4"/>
  <c r="AB133" i="4"/>
  <c r="AC133" i="4"/>
  <c r="AD133" i="4"/>
  <c r="AE133" i="4"/>
  <c r="AF133" i="4"/>
  <c r="AG133" i="4"/>
  <c r="AH133" i="4"/>
  <c r="AI133" i="4"/>
  <c r="AJ133" i="4"/>
  <c r="AK133" i="4"/>
  <c r="AB134" i="4"/>
  <c r="AC134" i="4"/>
  <c r="AD134" i="4"/>
  <c r="AB135" i="4"/>
  <c r="AC135" i="4"/>
  <c r="AD135" i="4"/>
  <c r="AE135" i="4"/>
  <c r="AF135" i="4"/>
  <c r="AG135" i="4"/>
  <c r="AH135" i="4"/>
  <c r="AI135" i="4"/>
  <c r="AJ135" i="4"/>
  <c r="AK135" i="4"/>
  <c r="AB136" i="4"/>
  <c r="AC136" i="4"/>
  <c r="AD136" i="4"/>
  <c r="AB137" i="4"/>
  <c r="AC137" i="4"/>
  <c r="AD137" i="4"/>
  <c r="AE137" i="4"/>
  <c r="AF137" i="4"/>
  <c r="AG137" i="4"/>
  <c r="AH137" i="4"/>
  <c r="AI137" i="4"/>
  <c r="AJ137" i="4"/>
  <c r="AK137" i="4"/>
  <c r="AB138" i="4"/>
  <c r="AC138" i="4"/>
  <c r="AD138" i="4"/>
  <c r="AJ138" i="4"/>
  <c r="AK138" i="4"/>
  <c r="AB139" i="4"/>
  <c r="AC139" i="4"/>
  <c r="AD139" i="4"/>
  <c r="AE139" i="4"/>
  <c r="AF139" i="4"/>
  <c r="AG139" i="4"/>
  <c r="AH139" i="4"/>
  <c r="AI139" i="4"/>
  <c r="AJ139" i="4"/>
  <c r="AK139" i="4"/>
  <c r="AB140" i="4"/>
  <c r="AC140" i="4"/>
  <c r="AD140" i="4"/>
  <c r="AI140" i="4"/>
  <c r="AJ140" i="4"/>
  <c r="AK140" i="4"/>
  <c r="AB141" i="4"/>
  <c r="AC141" i="4"/>
  <c r="AD141" i="4"/>
  <c r="AB142" i="4"/>
  <c r="AC142" i="4"/>
  <c r="AD142" i="4"/>
  <c r="AB143" i="4"/>
  <c r="AC143" i="4"/>
  <c r="AD143" i="4"/>
  <c r="AJ143" i="4"/>
  <c r="AK143" i="4"/>
  <c r="AB144" i="4"/>
  <c r="AC144" i="4"/>
  <c r="AD144" i="4"/>
  <c r="AE144" i="4"/>
  <c r="AF144" i="4"/>
  <c r="AG144" i="4"/>
  <c r="AH144" i="4"/>
  <c r="AI144" i="4"/>
  <c r="AJ144" i="4"/>
  <c r="AK144" i="4"/>
  <c r="AB145" i="4"/>
  <c r="AC145" i="4"/>
  <c r="AD145" i="4"/>
  <c r="AB146" i="4"/>
  <c r="AC146" i="4"/>
  <c r="AD146" i="4"/>
  <c r="AJ146" i="4"/>
  <c r="AK146" i="4"/>
  <c r="AB147" i="4"/>
  <c r="AC147" i="4"/>
  <c r="AD147" i="4"/>
  <c r="AE147" i="4"/>
  <c r="AF147" i="4"/>
  <c r="AG147" i="4"/>
  <c r="AH147" i="4"/>
  <c r="AI147" i="4"/>
  <c r="AJ147" i="4"/>
  <c r="AK147" i="4"/>
  <c r="AB148" i="4"/>
  <c r="AC148" i="4"/>
  <c r="AD148" i="4"/>
  <c r="AE148" i="4"/>
  <c r="AF148" i="4"/>
  <c r="AG148" i="4"/>
  <c r="AH148" i="4"/>
  <c r="AI148" i="4"/>
  <c r="AJ148" i="4"/>
  <c r="AK148" i="4"/>
  <c r="AB150" i="4"/>
  <c r="AC150" i="4"/>
  <c r="AD150" i="4"/>
  <c r="AB151" i="4"/>
  <c r="AC151" i="4"/>
  <c r="AD151" i="4"/>
  <c r="AE151" i="4"/>
  <c r="AF151" i="4"/>
  <c r="AG151" i="4"/>
  <c r="AH151" i="4"/>
  <c r="AI151" i="4"/>
  <c r="AJ151" i="4"/>
  <c r="AK151" i="4"/>
  <c r="AB152" i="4"/>
  <c r="AC152" i="4"/>
  <c r="AD152" i="4"/>
  <c r="AE152" i="4"/>
  <c r="AF152" i="4"/>
  <c r="AG152" i="4"/>
  <c r="AH152" i="4"/>
  <c r="AI152" i="4"/>
  <c r="AJ152" i="4"/>
  <c r="AK152" i="4"/>
  <c r="AB153" i="4"/>
  <c r="AC153" i="4"/>
  <c r="AD153" i="4"/>
  <c r="AB154" i="4"/>
  <c r="AC154" i="4"/>
  <c r="AD154" i="4"/>
  <c r="AI154" i="4"/>
  <c r="AJ154" i="4"/>
  <c r="AK154" i="4"/>
  <c r="AB155" i="4"/>
  <c r="AC155" i="4"/>
  <c r="AD155" i="4"/>
  <c r="AH155" i="4"/>
  <c r="AI155" i="4"/>
  <c r="AJ155" i="4"/>
  <c r="AK155" i="4"/>
  <c r="AB156" i="4"/>
  <c r="AC156" i="4"/>
  <c r="AD156" i="4"/>
  <c r="AH156" i="4"/>
  <c r="AI156" i="4"/>
  <c r="AJ156" i="4"/>
  <c r="AK156" i="4"/>
  <c r="AB157" i="4"/>
  <c r="AC157" i="4"/>
  <c r="AD157" i="4"/>
  <c r="AI157" i="4"/>
  <c r="AJ157" i="4"/>
  <c r="AK157" i="4"/>
  <c r="AB158" i="4"/>
  <c r="AC158" i="4"/>
  <c r="AD158" i="4"/>
  <c r="AI158" i="4"/>
  <c r="AJ158" i="4"/>
  <c r="AK158" i="4"/>
  <c r="AB159" i="4"/>
  <c r="AC159" i="4"/>
  <c r="AD159" i="4"/>
  <c r="AB160" i="4"/>
  <c r="AC160" i="4"/>
  <c r="AD160" i="4"/>
  <c r="AB161" i="4"/>
  <c r="AC161" i="4"/>
  <c r="AD161" i="4"/>
  <c r="AK161" i="4"/>
  <c r="AB162" i="4"/>
  <c r="AC162" i="4"/>
  <c r="AD162" i="4"/>
  <c r="AE162" i="4"/>
  <c r="AF162" i="4"/>
  <c r="AG162" i="4"/>
  <c r="AH162" i="4"/>
  <c r="AI162" i="4"/>
  <c r="AJ162" i="4"/>
  <c r="AK162" i="4"/>
  <c r="AB163" i="4"/>
  <c r="AC163" i="4"/>
  <c r="AD163" i="4"/>
  <c r="AB164" i="4"/>
  <c r="AC164" i="4"/>
  <c r="AD164" i="4"/>
  <c r="AJ164" i="4"/>
  <c r="AK164" i="4"/>
  <c r="AB165" i="4"/>
  <c r="AC165" i="4"/>
  <c r="AD165" i="4"/>
  <c r="AJ165" i="4"/>
  <c r="AK165" i="4"/>
  <c r="AB166" i="4"/>
  <c r="AC166" i="4"/>
  <c r="AD166" i="4"/>
  <c r="AE166" i="4"/>
  <c r="AF166" i="4"/>
  <c r="AG166" i="4"/>
  <c r="AH166" i="4"/>
  <c r="AI166" i="4"/>
  <c r="AJ166" i="4"/>
  <c r="AK166" i="4"/>
  <c r="AB167" i="4"/>
  <c r="AC167" i="4"/>
  <c r="AD167" i="4"/>
  <c r="AK167" i="4"/>
  <c r="AB168" i="4"/>
  <c r="AC168" i="4"/>
  <c r="AD168" i="4"/>
  <c r="AB169" i="4"/>
  <c r="AC169" i="4"/>
  <c r="AD169" i="4"/>
  <c r="AK169" i="4"/>
  <c r="AB170" i="4"/>
  <c r="AC170" i="4"/>
  <c r="AD170" i="4"/>
  <c r="AE170" i="4"/>
  <c r="AF170" i="4"/>
  <c r="AG170" i="4"/>
  <c r="AH170" i="4"/>
  <c r="AI170" i="4"/>
  <c r="AJ170" i="4"/>
  <c r="AK170" i="4"/>
  <c r="AB171" i="4"/>
  <c r="AC171" i="4"/>
  <c r="AD171" i="4"/>
  <c r="AB172" i="4"/>
  <c r="AC172" i="4"/>
  <c r="AD172" i="4"/>
  <c r="AE172" i="4"/>
  <c r="AF172" i="4"/>
  <c r="AG172" i="4"/>
  <c r="AH172" i="4"/>
  <c r="AI172" i="4"/>
  <c r="AJ172" i="4"/>
  <c r="AK172" i="4"/>
  <c r="AB173" i="4"/>
  <c r="AC173" i="4"/>
  <c r="AD173" i="4"/>
  <c r="AJ173" i="4"/>
  <c r="AK173" i="4"/>
  <c r="AB174" i="4"/>
  <c r="AC174" i="4"/>
  <c r="AD174" i="4"/>
  <c r="AB175" i="4"/>
  <c r="AC175" i="4"/>
  <c r="AD175" i="4"/>
  <c r="AJ175" i="4"/>
  <c r="AK175" i="4"/>
  <c r="AB176" i="4"/>
  <c r="AC176" i="4"/>
  <c r="AD176" i="4"/>
  <c r="AJ176" i="4"/>
  <c r="AK176" i="4"/>
  <c r="AB177" i="4"/>
  <c r="AC177" i="4"/>
  <c r="AD177" i="4"/>
  <c r="AJ177" i="4"/>
  <c r="AK177" i="4"/>
  <c r="AB178" i="4"/>
  <c r="AC178" i="4"/>
  <c r="AD178" i="4"/>
  <c r="AK178" i="4"/>
  <c r="AB179" i="4"/>
  <c r="AC179" i="4"/>
  <c r="AD179" i="4"/>
  <c r="AE179" i="4"/>
  <c r="AF179" i="4"/>
  <c r="AG179" i="4"/>
  <c r="AH179" i="4"/>
  <c r="AI179" i="4"/>
  <c r="AJ179" i="4"/>
  <c r="AK179" i="4"/>
  <c r="AB180" i="4"/>
  <c r="AC180" i="4"/>
  <c r="AD180" i="4"/>
  <c r="AE180" i="4"/>
  <c r="AF180" i="4"/>
  <c r="AG180" i="4"/>
  <c r="AH180" i="4"/>
  <c r="AI180" i="4"/>
  <c r="AJ180" i="4"/>
  <c r="AK180" i="4"/>
  <c r="AB181" i="4"/>
  <c r="AC181" i="4"/>
  <c r="AD181" i="4"/>
  <c r="AE181" i="4"/>
  <c r="AF181" i="4"/>
  <c r="AG181" i="4"/>
  <c r="AH181" i="4"/>
  <c r="AI181" i="4"/>
  <c r="AJ181" i="4"/>
  <c r="AK181" i="4"/>
  <c r="AB182" i="4"/>
  <c r="AC182" i="4"/>
  <c r="AD182" i="4"/>
  <c r="AK182" i="4"/>
  <c r="AB183" i="4"/>
  <c r="AC183" i="4"/>
  <c r="AD183" i="4"/>
  <c r="AB184" i="4"/>
  <c r="AC184" i="4"/>
  <c r="AD184" i="4"/>
  <c r="AE184" i="4"/>
  <c r="AF184" i="4"/>
  <c r="AG184" i="4"/>
  <c r="AH184" i="4"/>
  <c r="AI184" i="4"/>
  <c r="AJ184" i="4"/>
  <c r="AK184" i="4"/>
  <c r="AB185" i="4"/>
  <c r="AC185" i="4"/>
  <c r="AD185" i="4"/>
  <c r="AF185" i="4"/>
  <c r="AG185" i="4"/>
  <c r="AH185" i="4"/>
  <c r="AI185" i="4"/>
  <c r="AJ185" i="4"/>
  <c r="AK185" i="4"/>
  <c r="AB186" i="4"/>
  <c r="AC186" i="4"/>
  <c r="AD186" i="4"/>
  <c r="AE186" i="4"/>
  <c r="AF186" i="4"/>
  <c r="AG186" i="4"/>
  <c r="AH186" i="4"/>
  <c r="AI186" i="4"/>
  <c r="AK186" i="4"/>
  <c r="AB187" i="4"/>
  <c r="AC187" i="4"/>
  <c r="AD187" i="4"/>
  <c r="AO19" i="4" l="1"/>
  <c r="AP19" i="4"/>
  <c r="AQ19" i="4"/>
  <c r="AR19" i="4"/>
  <c r="AS19" i="4"/>
  <c r="AT19" i="4"/>
  <c r="AO21" i="4"/>
  <c r="AP21" i="4"/>
  <c r="AQ21" i="4"/>
  <c r="AR21" i="4"/>
  <c r="AS21" i="4"/>
  <c r="AT21" i="4"/>
  <c r="AO35" i="4"/>
  <c r="AP35" i="4"/>
  <c r="AQ35" i="4"/>
  <c r="AR35" i="4"/>
  <c r="AS35" i="4"/>
  <c r="AT35" i="4"/>
  <c r="AO43" i="4"/>
  <c r="AP43" i="4"/>
  <c r="AQ43" i="4"/>
  <c r="AR43" i="4"/>
  <c r="AS43" i="4"/>
  <c r="AO44" i="4"/>
  <c r="AP44" i="4"/>
  <c r="AQ44" i="4"/>
  <c r="AR44" i="4"/>
  <c r="AS44" i="4"/>
  <c r="AT44" i="4"/>
  <c r="AO45" i="4"/>
  <c r="AP45" i="4"/>
  <c r="AQ45" i="4"/>
  <c r="AR45" i="4"/>
  <c r="AS45" i="4"/>
  <c r="AT45" i="4"/>
  <c r="AO50" i="4"/>
  <c r="AP50" i="4"/>
  <c r="AQ50" i="4"/>
  <c r="AR50" i="4"/>
  <c r="AS50" i="4"/>
  <c r="AT50" i="4"/>
  <c r="AO64" i="4"/>
  <c r="AP64" i="4"/>
  <c r="AQ64" i="4"/>
  <c r="AR64" i="4"/>
  <c r="AS64" i="4"/>
  <c r="AT64" i="4"/>
  <c r="AO67" i="4"/>
  <c r="AP67" i="4"/>
  <c r="AQ67" i="4"/>
  <c r="AR67" i="4"/>
  <c r="AS67" i="4"/>
  <c r="AT67" i="4"/>
  <c r="AO70" i="4"/>
  <c r="AP70" i="4"/>
  <c r="AQ70" i="4"/>
  <c r="AR70" i="4"/>
  <c r="AS70" i="4"/>
  <c r="AT70" i="4"/>
  <c r="AO71" i="4"/>
  <c r="AP71" i="4"/>
  <c r="AQ71" i="4"/>
  <c r="AR71" i="4"/>
  <c r="AS71" i="4"/>
  <c r="AT71" i="4"/>
  <c r="AO72" i="4"/>
  <c r="AP72" i="4"/>
  <c r="AQ72" i="4"/>
  <c r="AR72" i="4"/>
  <c r="AS72" i="4"/>
  <c r="AT72" i="4"/>
  <c r="AO75" i="4"/>
  <c r="AP75" i="4"/>
  <c r="AQ75" i="4"/>
  <c r="AR75" i="4"/>
  <c r="AS75" i="4"/>
  <c r="AT75" i="4"/>
  <c r="AO76" i="4"/>
  <c r="AP76" i="4"/>
  <c r="AQ76" i="4"/>
  <c r="AR76" i="4"/>
  <c r="AS76" i="4"/>
  <c r="AT76" i="4"/>
  <c r="AO79" i="4"/>
  <c r="AP79" i="4"/>
  <c r="AQ79" i="4"/>
  <c r="AR79" i="4"/>
  <c r="AS79" i="4"/>
  <c r="AT79" i="4"/>
  <c r="AO91" i="4"/>
  <c r="AP91" i="4"/>
  <c r="AQ91" i="4"/>
  <c r="AR91" i="4"/>
  <c r="AS91" i="4"/>
  <c r="AT91" i="4"/>
  <c r="AO99" i="4"/>
  <c r="AP99" i="4"/>
  <c r="AQ99" i="4"/>
  <c r="AR99" i="4"/>
  <c r="AS99" i="4"/>
  <c r="AT99" i="4"/>
  <c r="AO109" i="4"/>
  <c r="AP109" i="4"/>
  <c r="AQ109" i="4"/>
  <c r="AR109" i="4"/>
  <c r="AS109" i="4"/>
  <c r="AT109" i="4"/>
  <c r="AO120" i="4"/>
  <c r="AP120" i="4"/>
  <c r="AQ120" i="4"/>
  <c r="AR120" i="4"/>
  <c r="AS120" i="4"/>
  <c r="AT120" i="4"/>
  <c r="AO126" i="4"/>
  <c r="AP126" i="4"/>
  <c r="AQ126" i="4"/>
  <c r="AR126" i="4"/>
  <c r="AS126" i="4"/>
  <c r="AT126" i="4"/>
  <c r="AO133" i="4"/>
  <c r="AP133" i="4"/>
  <c r="AQ133" i="4"/>
  <c r="AR133" i="4"/>
  <c r="AS133" i="4"/>
  <c r="AT133" i="4"/>
  <c r="AO137" i="4"/>
  <c r="AP137" i="4"/>
  <c r="AQ137" i="4"/>
  <c r="AR137" i="4"/>
  <c r="AS137" i="4"/>
  <c r="AT137" i="4"/>
  <c r="AO147" i="4"/>
  <c r="AP147" i="4"/>
  <c r="AQ147" i="4"/>
  <c r="AR147" i="4"/>
  <c r="AS147" i="4"/>
  <c r="AT147" i="4"/>
  <c r="AO151" i="4"/>
  <c r="AP151" i="4"/>
  <c r="AQ151" i="4"/>
  <c r="AR151" i="4"/>
  <c r="AS151" i="4"/>
  <c r="AT151" i="4"/>
  <c r="AO152" i="4"/>
  <c r="AP152" i="4"/>
  <c r="AQ152" i="4"/>
  <c r="AR152" i="4"/>
  <c r="AS152" i="4"/>
  <c r="AT152" i="4"/>
  <c r="AO162" i="4"/>
  <c r="AP162" i="4"/>
  <c r="AQ162" i="4"/>
  <c r="AR162" i="4"/>
  <c r="AS162" i="4"/>
  <c r="AT162" i="4"/>
  <c r="AO170" i="4"/>
  <c r="AP170" i="4"/>
  <c r="AQ170" i="4"/>
  <c r="AR170" i="4"/>
  <c r="AS170" i="4"/>
  <c r="AT170" i="4"/>
  <c r="AO172" i="4"/>
  <c r="AP172" i="4"/>
  <c r="AQ172" i="4"/>
  <c r="AR172" i="4"/>
  <c r="AS172" i="4"/>
  <c r="AT172" i="4"/>
  <c r="AO179" i="4"/>
  <c r="AP179" i="4"/>
  <c r="AQ179" i="4"/>
  <c r="AR179" i="4"/>
  <c r="AS179" i="4"/>
  <c r="AT179" i="4"/>
  <c r="AO180" i="4"/>
  <c r="AP180" i="4"/>
  <c r="AQ180" i="4"/>
  <c r="AR180" i="4"/>
  <c r="AS180" i="4"/>
  <c r="AT180" i="4"/>
  <c r="AO181" i="4"/>
  <c r="AP181" i="4"/>
  <c r="AQ181" i="4"/>
  <c r="AR181" i="4"/>
  <c r="AS181" i="4"/>
  <c r="AT181" i="4"/>
  <c r="AO184" i="4"/>
  <c r="AP184" i="4"/>
  <c r="AQ184" i="4"/>
  <c r="AR184" i="4"/>
  <c r="AS184" i="4"/>
  <c r="AT184" i="4"/>
  <c r="AB262" i="8" l="1"/>
  <c r="AC262" i="8"/>
  <c r="AD262" i="8"/>
  <c r="AB263" i="8"/>
  <c r="AC263" i="8"/>
  <c r="AD263" i="8"/>
  <c r="AB264" i="8"/>
  <c r="AC264" i="8"/>
  <c r="AD264" i="8"/>
  <c r="AB265" i="8"/>
  <c r="AC265" i="8"/>
  <c r="AD265" i="8"/>
  <c r="AB266" i="8"/>
  <c r="AC266" i="8"/>
  <c r="AD266" i="8"/>
  <c r="AB267" i="8"/>
  <c r="AC267" i="8"/>
  <c r="AD267" i="8"/>
  <c r="AD261" i="8"/>
  <c r="AC261" i="8"/>
  <c r="AB261" i="8"/>
  <c r="S262" i="8"/>
  <c r="S263" i="8"/>
  <c r="S264" i="8"/>
  <c r="S265" i="8"/>
  <c r="S266" i="8"/>
  <c r="S267" i="8"/>
  <c r="S261" i="8"/>
  <c r="AC250" i="8"/>
  <c r="AB250" i="8"/>
  <c r="AC247" i="8"/>
  <c r="AB247" i="8"/>
  <c r="AC245" i="8"/>
  <c r="AB245" i="8"/>
  <c r="AC244" i="8"/>
  <c r="AB244" i="8"/>
  <c r="AC233" i="8"/>
  <c r="AB233" i="8"/>
  <c r="AC222" i="8"/>
  <c r="AB222" i="8"/>
  <c r="AC218" i="8"/>
  <c r="AB218" i="8"/>
  <c r="AC213" i="8"/>
  <c r="AB213" i="8"/>
  <c r="AB202" i="8"/>
  <c r="AB201" i="8"/>
  <c r="AB200" i="8"/>
  <c r="AB199" i="8"/>
  <c r="AB198" i="8"/>
  <c r="AB193" i="8"/>
  <c r="AB194" i="8"/>
  <c r="AB195" i="8"/>
  <c r="AB196" i="8"/>
  <c r="AB192" i="8"/>
  <c r="T198" i="8"/>
  <c r="AE198" i="8" s="1"/>
  <c r="T192" i="8"/>
  <c r="AE192" i="8" s="1"/>
  <c r="AB8" i="8"/>
  <c r="AC8" i="8"/>
  <c r="AD8" i="8"/>
  <c r="AB9" i="8"/>
  <c r="AC9" i="8"/>
  <c r="AD9" i="8"/>
  <c r="AB10" i="8"/>
  <c r="AC10" i="8"/>
  <c r="AD10" i="8"/>
  <c r="AB11" i="8"/>
  <c r="AC11" i="8"/>
  <c r="AD11" i="8"/>
  <c r="AB12" i="8"/>
  <c r="AC12" i="8"/>
  <c r="AD12" i="8"/>
  <c r="AB13" i="8"/>
  <c r="AC13" i="8"/>
  <c r="AD13" i="8"/>
  <c r="AB14" i="8"/>
  <c r="AC14" i="8"/>
  <c r="AD14" i="8"/>
  <c r="AB15" i="8"/>
  <c r="AC15" i="8"/>
  <c r="AD15" i="8"/>
  <c r="AB16" i="8"/>
  <c r="AC16" i="8"/>
  <c r="AD16" i="8"/>
  <c r="AB17" i="8"/>
  <c r="AC17" i="8"/>
  <c r="AD17" i="8"/>
  <c r="AB18" i="8"/>
  <c r="AC18" i="8"/>
  <c r="AD18" i="8"/>
  <c r="AB19" i="8"/>
  <c r="AC19" i="8"/>
  <c r="AD19" i="8"/>
  <c r="AB20" i="8"/>
  <c r="AC20" i="8"/>
  <c r="AD20" i="8"/>
  <c r="AB21" i="8"/>
  <c r="AC21" i="8"/>
  <c r="AD21" i="8"/>
  <c r="AB23" i="8"/>
  <c r="AC23" i="8"/>
  <c r="AD23" i="8"/>
  <c r="AB24" i="8"/>
  <c r="AC24" i="8"/>
  <c r="AD24" i="8"/>
  <c r="AB25" i="8"/>
  <c r="AC25" i="8"/>
  <c r="AD25" i="8"/>
  <c r="AB26" i="8"/>
  <c r="AC26" i="8"/>
  <c r="AD26" i="8"/>
  <c r="AB27" i="8"/>
  <c r="AC27" i="8"/>
  <c r="AD27" i="8"/>
  <c r="AB28" i="8"/>
  <c r="AC28" i="8"/>
  <c r="AD28" i="8"/>
  <c r="AB29" i="8"/>
  <c r="AC29" i="8"/>
  <c r="AD29" i="8"/>
  <c r="AB30" i="8"/>
  <c r="AC30" i="8"/>
  <c r="AD30" i="8"/>
  <c r="AB32" i="8"/>
  <c r="AC32" i="8"/>
  <c r="AD32" i="8"/>
  <c r="AB33" i="8"/>
  <c r="AC33" i="8"/>
  <c r="AD33" i="8"/>
  <c r="AB34" i="8"/>
  <c r="AC34" i="8"/>
  <c r="AD34" i="8"/>
  <c r="AB35" i="8"/>
  <c r="AC35" i="8"/>
  <c r="AD35" i="8"/>
  <c r="AB36" i="8"/>
  <c r="AC36" i="8"/>
  <c r="AD36" i="8"/>
  <c r="AB37" i="8"/>
  <c r="AC37" i="8"/>
  <c r="AD37" i="8"/>
  <c r="AB38" i="8"/>
  <c r="AC38" i="8"/>
  <c r="AD38" i="8"/>
  <c r="AB39" i="8"/>
  <c r="AC39" i="8"/>
  <c r="AD39" i="8"/>
  <c r="AB40" i="8"/>
  <c r="AC40" i="8"/>
  <c r="AD40" i="8"/>
  <c r="AB41" i="8"/>
  <c r="AC41" i="8"/>
  <c r="AD41" i="8"/>
  <c r="AB42" i="8"/>
  <c r="AC42" i="8"/>
  <c r="AD42" i="8"/>
  <c r="AB43" i="8"/>
  <c r="AC43" i="8"/>
  <c r="AD43" i="8"/>
  <c r="AB44" i="8"/>
  <c r="AC44" i="8"/>
  <c r="AD44" i="8"/>
  <c r="AB45" i="8"/>
  <c r="AC45" i="8"/>
  <c r="AD45" i="8"/>
  <c r="AB46" i="8"/>
  <c r="AC46" i="8"/>
  <c r="AD46" i="8"/>
  <c r="AB47" i="8"/>
  <c r="AC47" i="8"/>
  <c r="AD47" i="8"/>
  <c r="AB48" i="8"/>
  <c r="AC48" i="8"/>
  <c r="AD48" i="8"/>
  <c r="AB49" i="8"/>
  <c r="AC49" i="8"/>
  <c r="AD49" i="8"/>
  <c r="AB50" i="8"/>
  <c r="AC50" i="8"/>
  <c r="AD50" i="8"/>
  <c r="AB51" i="8"/>
  <c r="AC51" i="8"/>
  <c r="AD51" i="8"/>
  <c r="AB52" i="8"/>
  <c r="AC52" i="8"/>
  <c r="AD52" i="8"/>
  <c r="AB53" i="8"/>
  <c r="AC53" i="8"/>
  <c r="AD53" i="8"/>
  <c r="AB54" i="8"/>
  <c r="AC54" i="8"/>
  <c r="AD54" i="8"/>
  <c r="AB55" i="8"/>
  <c r="AC55" i="8"/>
  <c r="AD55" i="8"/>
  <c r="AB57" i="8"/>
  <c r="AC57" i="8"/>
  <c r="AD57" i="8"/>
  <c r="AB58" i="8"/>
  <c r="AC58" i="8"/>
  <c r="AD58" i="8"/>
  <c r="AB59" i="8"/>
  <c r="AC59" i="8"/>
  <c r="AD59" i="8"/>
  <c r="AB60" i="8"/>
  <c r="AC60" i="8"/>
  <c r="AD60" i="8"/>
  <c r="AB56" i="8"/>
  <c r="AC56" i="8"/>
  <c r="AD56" i="8"/>
  <c r="AB61" i="8"/>
  <c r="AC61" i="8"/>
  <c r="AD61" i="8"/>
  <c r="AB62" i="8"/>
  <c r="AC62" i="8"/>
  <c r="AD62" i="8"/>
  <c r="AB63" i="8"/>
  <c r="AC63" i="8"/>
  <c r="AD63" i="8"/>
  <c r="AB64" i="8"/>
  <c r="AC64" i="8"/>
  <c r="AD64" i="8"/>
  <c r="AB65" i="8"/>
  <c r="AC65" i="8"/>
  <c r="AD65" i="8"/>
  <c r="AB66" i="8"/>
  <c r="AC66" i="8"/>
  <c r="AD66" i="8"/>
  <c r="AB67" i="8"/>
  <c r="AC67" i="8"/>
  <c r="AD67" i="8"/>
  <c r="AB68" i="8"/>
  <c r="AC68" i="8"/>
  <c r="AD68" i="8"/>
  <c r="AB69" i="8"/>
  <c r="AC69" i="8"/>
  <c r="AD69" i="8"/>
  <c r="AB70" i="8"/>
  <c r="AC70" i="8"/>
  <c r="AD70" i="8"/>
  <c r="AB71" i="8"/>
  <c r="AC71" i="8"/>
  <c r="AD71" i="8"/>
  <c r="AB72" i="8"/>
  <c r="AC72" i="8"/>
  <c r="AD72" i="8"/>
  <c r="AB73" i="8"/>
  <c r="AC73" i="8"/>
  <c r="AD73" i="8"/>
  <c r="AB74" i="8"/>
  <c r="AC74" i="8"/>
  <c r="AD74" i="8"/>
  <c r="AB75" i="8"/>
  <c r="AC75" i="8"/>
  <c r="AD75" i="8"/>
  <c r="AB76" i="8"/>
  <c r="AC76" i="8"/>
  <c r="AD76" i="8"/>
  <c r="AB77" i="8"/>
  <c r="AC77" i="8"/>
  <c r="AD77" i="8"/>
  <c r="AB78" i="8"/>
  <c r="AC78" i="8"/>
  <c r="AD78" i="8"/>
  <c r="AB79" i="8"/>
  <c r="AC79" i="8"/>
  <c r="AD79" i="8"/>
  <c r="AB81" i="8"/>
  <c r="AC81" i="8"/>
  <c r="AD81" i="8"/>
  <c r="AB82" i="8"/>
  <c r="AC82" i="8"/>
  <c r="AD82" i="8"/>
  <c r="AB83" i="8"/>
  <c r="AC83" i="8"/>
  <c r="AD83" i="8"/>
  <c r="AB84" i="8"/>
  <c r="AC84" i="8"/>
  <c r="AD84" i="8"/>
  <c r="AB85" i="8"/>
  <c r="AC85" i="8"/>
  <c r="AD85" i="8"/>
  <c r="AB86" i="8"/>
  <c r="AC86" i="8"/>
  <c r="AD86" i="8"/>
  <c r="AB87" i="8"/>
  <c r="AC87" i="8"/>
  <c r="AD87" i="8"/>
  <c r="AB88" i="8"/>
  <c r="AC88" i="8"/>
  <c r="AD88" i="8"/>
  <c r="AB89" i="8"/>
  <c r="AC89" i="8"/>
  <c r="AD89" i="8"/>
  <c r="AB90" i="8"/>
  <c r="AC90" i="8"/>
  <c r="AD90" i="8"/>
  <c r="AB91" i="8"/>
  <c r="AC91" i="8"/>
  <c r="AD91" i="8"/>
  <c r="AB92" i="8"/>
  <c r="AC92" i="8"/>
  <c r="AD92" i="8"/>
  <c r="AB93" i="8"/>
  <c r="AC93" i="8"/>
  <c r="AD93" i="8"/>
  <c r="AB94" i="8"/>
  <c r="AC94" i="8"/>
  <c r="AD94" i="8"/>
  <c r="AB95" i="8"/>
  <c r="AC95" i="8"/>
  <c r="AD95" i="8"/>
  <c r="AB96" i="8"/>
  <c r="AC96" i="8"/>
  <c r="AD96" i="8"/>
  <c r="AB97" i="8"/>
  <c r="AC97" i="8"/>
  <c r="AD97" i="8"/>
  <c r="AB98" i="8"/>
  <c r="AC98" i="8"/>
  <c r="AD98" i="8"/>
  <c r="AB99" i="8"/>
  <c r="AC99" i="8"/>
  <c r="AD99" i="8"/>
  <c r="AB100" i="8"/>
  <c r="AC100" i="8"/>
  <c r="AD100" i="8"/>
  <c r="AB101" i="8"/>
  <c r="AC101" i="8"/>
  <c r="AD101" i="8"/>
  <c r="AB102" i="8"/>
  <c r="AC102" i="8"/>
  <c r="AD102" i="8"/>
  <c r="AB103" i="8"/>
  <c r="AC103" i="8"/>
  <c r="AD103" i="8"/>
  <c r="AB104" i="8"/>
  <c r="AC104" i="8"/>
  <c r="AD104" i="8"/>
  <c r="AB105" i="8"/>
  <c r="AC105" i="8"/>
  <c r="AD105" i="8"/>
  <c r="AB106" i="8"/>
  <c r="AC106" i="8"/>
  <c r="AD106" i="8"/>
  <c r="AB107" i="8"/>
  <c r="AC107" i="8"/>
  <c r="AD107" i="8"/>
  <c r="AB108" i="8"/>
  <c r="AC108" i="8"/>
  <c r="AD108" i="8"/>
  <c r="AB109" i="8"/>
  <c r="AC109" i="8"/>
  <c r="AD109" i="8"/>
  <c r="AB110" i="8"/>
  <c r="AC110" i="8"/>
  <c r="AD110" i="8"/>
  <c r="AB111" i="8"/>
  <c r="AC111" i="8"/>
  <c r="AD111" i="8"/>
  <c r="AB112" i="8"/>
  <c r="AC112" i="8"/>
  <c r="AD112" i="8"/>
  <c r="AB113" i="8"/>
  <c r="AC113" i="8"/>
  <c r="AD113" i="8"/>
  <c r="AB114" i="8"/>
  <c r="AC114" i="8"/>
  <c r="AD114" i="8"/>
  <c r="AB115" i="8"/>
  <c r="AC115" i="8"/>
  <c r="AD115" i="8"/>
  <c r="AB116" i="8"/>
  <c r="AC116" i="8"/>
  <c r="AD116" i="8"/>
  <c r="AB117" i="8"/>
  <c r="AC117" i="8"/>
  <c r="AD117" i="8"/>
  <c r="AB118" i="8"/>
  <c r="AC118" i="8"/>
  <c r="AD118" i="8"/>
  <c r="AB119" i="8"/>
  <c r="AC119" i="8"/>
  <c r="AD119" i="8"/>
  <c r="AB120" i="8"/>
  <c r="AC120" i="8"/>
  <c r="AD120" i="8"/>
  <c r="AB121" i="8"/>
  <c r="AC121" i="8"/>
  <c r="AD121" i="8"/>
  <c r="AB122" i="8"/>
  <c r="AC122" i="8"/>
  <c r="AD122" i="8"/>
  <c r="AB123" i="8"/>
  <c r="AC123" i="8"/>
  <c r="AD123" i="8"/>
  <c r="AB124" i="8"/>
  <c r="AC124" i="8"/>
  <c r="AD124" i="8"/>
  <c r="AB125" i="8"/>
  <c r="AC125" i="8"/>
  <c r="AD125" i="8"/>
  <c r="AB126" i="8"/>
  <c r="AC126" i="8"/>
  <c r="AD126" i="8"/>
  <c r="AB127" i="8"/>
  <c r="AC127" i="8"/>
  <c r="AD127" i="8"/>
  <c r="AB128" i="8"/>
  <c r="AC128" i="8"/>
  <c r="AD128" i="8"/>
  <c r="AB129" i="8"/>
  <c r="AC129" i="8"/>
  <c r="AD129" i="8"/>
  <c r="AB130" i="8"/>
  <c r="AC130" i="8"/>
  <c r="AD130" i="8"/>
  <c r="AB131" i="8"/>
  <c r="AC131" i="8"/>
  <c r="AD131" i="8"/>
  <c r="AB132" i="8"/>
  <c r="AC132" i="8"/>
  <c r="AD132" i="8"/>
  <c r="AB133" i="8"/>
  <c r="AC133" i="8"/>
  <c r="AD133" i="8"/>
  <c r="AB134" i="8"/>
  <c r="AC134" i="8"/>
  <c r="AD134" i="8"/>
  <c r="AB135" i="8"/>
  <c r="AC135" i="8"/>
  <c r="AD135" i="8"/>
  <c r="AB136" i="8"/>
  <c r="AC136" i="8"/>
  <c r="AD136" i="8"/>
  <c r="AB137" i="8"/>
  <c r="AC137" i="8"/>
  <c r="AD137" i="8"/>
  <c r="AB138" i="8"/>
  <c r="AC138" i="8"/>
  <c r="AD138" i="8"/>
  <c r="AB139" i="8"/>
  <c r="AC139" i="8"/>
  <c r="AD139" i="8"/>
  <c r="AB140" i="8"/>
  <c r="AC140" i="8"/>
  <c r="AD140" i="8"/>
  <c r="AB141" i="8"/>
  <c r="AC141" i="8"/>
  <c r="AD141" i="8"/>
  <c r="AB142" i="8"/>
  <c r="AC142" i="8"/>
  <c r="AD142" i="8"/>
  <c r="AB143" i="8"/>
  <c r="AC143" i="8"/>
  <c r="AD143" i="8"/>
  <c r="AB144" i="8"/>
  <c r="AC144" i="8"/>
  <c r="AD144" i="8"/>
  <c r="AB145" i="8"/>
  <c r="AC145" i="8"/>
  <c r="AD145" i="8"/>
  <c r="AB146" i="8"/>
  <c r="AC146" i="8"/>
  <c r="AD146" i="8"/>
  <c r="AB147" i="8"/>
  <c r="AC147" i="8"/>
  <c r="AD147" i="8"/>
  <c r="AB148" i="8"/>
  <c r="AC148" i="8"/>
  <c r="AD148" i="8"/>
  <c r="AB149" i="8"/>
  <c r="AC149" i="8"/>
  <c r="AD149" i="8"/>
  <c r="AB151" i="8"/>
  <c r="AC151" i="8"/>
  <c r="AD151" i="8"/>
  <c r="AB152" i="8"/>
  <c r="AC152" i="8"/>
  <c r="AD152" i="8"/>
  <c r="AB153" i="8"/>
  <c r="AC153" i="8"/>
  <c r="AD153" i="8"/>
  <c r="AB154" i="8"/>
  <c r="AC154" i="8"/>
  <c r="AD154" i="8"/>
  <c r="AB155" i="8"/>
  <c r="AC155" i="8"/>
  <c r="AD155" i="8"/>
  <c r="AB156" i="8"/>
  <c r="AC156" i="8"/>
  <c r="AD156" i="8"/>
  <c r="AB157" i="8"/>
  <c r="AC157" i="8"/>
  <c r="AD157" i="8"/>
  <c r="AB158" i="8"/>
  <c r="AC158" i="8"/>
  <c r="AD158" i="8"/>
  <c r="AB159" i="8"/>
  <c r="AC159" i="8"/>
  <c r="AD159" i="8"/>
  <c r="AB160" i="8"/>
  <c r="AC160" i="8"/>
  <c r="AD160" i="8"/>
  <c r="AB161" i="8"/>
  <c r="AC161" i="8"/>
  <c r="AD161" i="8"/>
  <c r="AB162" i="8"/>
  <c r="AC162" i="8"/>
  <c r="AD162" i="8"/>
  <c r="AB163" i="8"/>
  <c r="AC163" i="8"/>
  <c r="AD163" i="8"/>
  <c r="AB164" i="8"/>
  <c r="AC164" i="8"/>
  <c r="AD164" i="8"/>
  <c r="AB165" i="8"/>
  <c r="AC165" i="8"/>
  <c r="AD165" i="8"/>
  <c r="AB167" i="8"/>
  <c r="AC167" i="8"/>
  <c r="AD167" i="8"/>
  <c r="AB168" i="8"/>
  <c r="AC168" i="8"/>
  <c r="AD168" i="8"/>
  <c r="AB169" i="8"/>
  <c r="AC169" i="8"/>
  <c r="AD169" i="8"/>
  <c r="AB170" i="8"/>
  <c r="AC170" i="8"/>
  <c r="AD170" i="8"/>
  <c r="AB171" i="8"/>
  <c r="AC171" i="8"/>
  <c r="AD171" i="8"/>
  <c r="AB172" i="8"/>
  <c r="AC172" i="8"/>
  <c r="AD172" i="8"/>
  <c r="AB173" i="8"/>
  <c r="AC173" i="8"/>
  <c r="AD173" i="8"/>
  <c r="AB174" i="8"/>
  <c r="AC174" i="8"/>
  <c r="AD174" i="8"/>
  <c r="AB175" i="8"/>
  <c r="AC175" i="8"/>
  <c r="AD175" i="8"/>
  <c r="AB176" i="8"/>
  <c r="AC176" i="8"/>
  <c r="AD176" i="8"/>
  <c r="AB177" i="8"/>
  <c r="AC177" i="8"/>
  <c r="AD177" i="8"/>
  <c r="AB178" i="8"/>
  <c r="AC178" i="8"/>
  <c r="AD178" i="8"/>
  <c r="AB179" i="8"/>
  <c r="AC179" i="8"/>
  <c r="AD179" i="8"/>
  <c r="AB180" i="8"/>
  <c r="AC180" i="8"/>
  <c r="AD180" i="8"/>
  <c r="AB181" i="8"/>
  <c r="AC181" i="8"/>
  <c r="AD181" i="8"/>
  <c r="AB182" i="8"/>
  <c r="AC182" i="8"/>
  <c r="AD182" i="8"/>
  <c r="AB183" i="8"/>
  <c r="AC183" i="8"/>
  <c r="AD183" i="8"/>
  <c r="AB186" i="8"/>
  <c r="AC186" i="8"/>
  <c r="AD186" i="8"/>
  <c r="AB184" i="8"/>
  <c r="AC184" i="8"/>
  <c r="AD184" i="8"/>
  <c r="AB185" i="8"/>
  <c r="AC185" i="8"/>
  <c r="AD185" i="8"/>
  <c r="AB187" i="8"/>
  <c r="AC187" i="8"/>
  <c r="AD187" i="8"/>
  <c r="AB188" i="8"/>
  <c r="AC188" i="8"/>
  <c r="AD188" i="8"/>
  <c r="AB189" i="8"/>
  <c r="AC189" i="8"/>
  <c r="AD189" i="8"/>
  <c r="AB269" i="10"/>
  <c r="AC269" i="10"/>
  <c r="AD269" i="10"/>
  <c r="AB270" i="10"/>
  <c r="AC270" i="10"/>
  <c r="AD270" i="10"/>
  <c r="AB271" i="10"/>
  <c r="AC271" i="10"/>
  <c r="AD271" i="10"/>
  <c r="AB272" i="10"/>
  <c r="AC272" i="10"/>
  <c r="AD272" i="10"/>
  <c r="AB273" i="10"/>
  <c r="AC273" i="10"/>
  <c r="AD273" i="10"/>
  <c r="AB274" i="10"/>
  <c r="AC274" i="10"/>
  <c r="AD274" i="10"/>
  <c r="AD268" i="10"/>
  <c r="AE209" i="10"/>
  <c r="S269" i="10"/>
  <c r="S270" i="10"/>
  <c r="S271" i="10"/>
  <c r="S272" i="10"/>
  <c r="S273" i="10"/>
  <c r="S274" i="10"/>
  <c r="S268" i="10"/>
  <c r="AC268" i="10"/>
  <c r="AB268" i="10"/>
  <c r="AC260" i="10"/>
  <c r="AB260" i="10"/>
  <c r="AC254" i="10"/>
  <c r="AB254" i="10"/>
  <c r="AC252" i="10"/>
  <c r="AB252" i="10"/>
  <c r="AC251" i="10"/>
  <c r="AB251" i="10"/>
  <c r="AB243" i="10"/>
  <c r="AC232" i="10"/>
  <c r="AB232" i="10"/>
  <c r="AC228" i="10"/>
  <c r="AB228" i="10"/>
  <c r="AC224" i="10"/>
  <c r="AB224" i="10"/>
  <c r="AE203" i="10"/>
  <c r="AB209" i="10"/>
  <c r="AB205" i="10"/>
  <c r="AB206" i="10"/>
  <c r="AB207" i="10"/>
  <c r="AB210" i="10"/>
  <c r="AB211" i="10"/>
  <c r="AB212" i="10"/>
  <c r="AB213" i="10"/>
  <c r="AB204" i="10"/>
  <c r="AB203" i="10"/>
  <c r="AB9" i="10"/>
  <c r="AC9" i="10"/>
  <c r="AD9" i="10"/>
  <c r="AB10" i="10"/>
  <c r="AC10" i="10"/>
  <c r="AD10" i="10"/>
  <c r="AB11" i="10"/>
  <c r="AC11" i="10"/>
  <c r="AD11" i="10"/>
  <c r="AB12" i="10"/>
  <c r="AC12" i="10"/>
  <c r="AD12" i="10"/>
  <c r="AB13" i="10"/>
  <c r="AC13" i="10"/>
  <c r="AD13" i="10"/>
  <c r="AB14" i="10"/>
  <c r="AC14" i="10"/>
  <c r="AD14" i="10"/>
  <c r="AB18" i="10"/>
  <c r="AC18" i="10"/>
  <c r="AD18" i="10"/>
  <c r="AB19" i="10"/>
  <c r="AC19" i="10"/>
  <c r="AD19" i="10"/>
  <c r="AB20" i="10"/>
  <c r="AC20" i="10"/>
  <c r="AD20" i="10"/>
  <c r="AB21" i="10"/>
  <c r="AC21" i="10"/>
  <c r="AD21" i="10"/>
  <c r="AB22" i="10"/>
  <c r="AC22" i="10"/>
  <c r="AD22" i="10"/>
  <c r="AB23" i="10"/>
  <c r="AC23" i="10"/>
  <c r="AD23" i="10"/>
  <c r="AB24" i="10"/>
  <c r="AC24" i="10"/>
  <c r="AD24" i="10"/>
  <c r="AB25" i="10"/>
  <c r="AC25" i="10"/>
  <c r="AD25" i="10"/>
  <c r="AB26" i="10"/>
  <c r="AC26" i="10"/>
  <c r="AD26" i="10"/>
  <c r="AB28" i="10"/>
  <c r="AC28" i="10"/>
  <c r="AD28" i="10"/>
  <c r="AB29" i="10"/>
  <c r="AC29" i="10"/>
  <c r="AD29" i="10"/>
  <c r="AB30" i="10"/>
  <c r="AC30" i="10"/>
  <c r="AD30" i="10"/>
  <c r="AB32" i="10"/>
  <c r="AC32" i="10"/>
  <c r="AD32" i="10"/>
  <c r="AB33" i="10"/>
  <c r="AC33" i="10"/>
  <c r="AD33" i="10"/>
  <c r="AB34" i="10"/>
  <c r="AC34" i="10"/>
  <c r="AD34" i="10"/>
  <c r="AB37" i="10"/>
  <c r="AC37" i="10"/>
  <c r="AD37" i="10"/>
  <c r="AB38" i="10"/>
  <c r="AC38" i="10"/>
  <c r="AD38" i="10"/>
  <c r="AB39" i="10"/>
  <c r="AC39" i="10"/>
  <c r="AD39" i="10"/>
  <c r="AB40" i="10"/>
  <c r="AC40" i="10"/>
  <c r="AD40" i="10"/>
  <c r="AB41" i="10"/>
  <c r="AC41" i="10"/>
  <c r="AD41" i="10"/>
  <c r="AB42" i="10"/>
  <c r="AC42" i="10"/>
  <c r="AD42" i="10"/>
  <c r="AB43" i="10"/>
  <c r="AC43" i="10"/>
  <c r="AD43" i="10"/>
  <c r="AB44" i="10"/>
  <c r="AC44" i="10"/>
  <c r="AD44" i="10"/>
  <c r="AB45" i="10"/>
  <c r="AC45" i="10"/>
  <c r="AD45" i="10"/>
  <c r="AB46" i="10"/>
  <c r="AC46" i="10"/>
  <c r="AD46" i="10"/>
  <c r="AB47" i="10"/>
  <c r="AC47" i="10"/>
  <c r="AD47" i="10"/>
  <c r="AB48" i="10"/>
  <c r="AC48" i="10"/>
  <c r="AD48" i="10"/>
  <c r="AB49" i="10"/>
  <c r="AC49" i="10"/>
  <c r="AD49" i="10"/>
  <c r="AB50" i="10"/>
  <c r="AC50" i="10"/>
  <c r="AD50" i="10"/>
  <c r="AB51" i="10"/>
  <c r="AC51" i="10"/>
  <c r="AD51" i="10"/>
  <c r="AB52" i="10"/>
  <c r="AC52" i="10"/>
  <c r="AD52" i="10"/>
  <c r="AB53" i="10"/>
  <c r="AC53" i="10"/>
  <c r="AD53" i="10"/>
  <c r="AB55" i="10"/>
  <c r="AC55" i="10"/>
  <c r="AD55" i="10"/>
  <c r="AB56" i="10"/>
  <c r="AC56" i="10"/>
  <c r="AD56" i="10"/>
  <c r="AB57" i="10"/>
  <c r="AC57" i="10"/>
  <c r="AD57" i="10"/>
  <c r="AB59" i="10"/>
  <c r="AC59" i="10"/>
  <c r="AD59" i="10"/>
  <c r="AB60" i="10"/>
  <c r="AC60" i="10"/>
  <c r="AD60" i="10"/>
  <c r="AB63" i="10"/>
  <c r="AC63" i="10"/>
  <c r="AD63" i="10"/>
  <c r="AB64" i="10"/>
  <c r="AC64" i="10"/>
  <c r="AD64" i="10"/>
  <c r="AB66" i="10"/>
  <c r="AC66" i="10"/>
  <c r="AD66" i="10"/>
  <c r="AB62" i="10"/>
  <c r="AC62" i="10"/>
  <c r="AD62" i="10"/>
  <c r="AB67" i="10"/>
  <c r="AC67" i="10"/>
  <c r="AD67" i="10"/>
  <c r="AB71" i="10"/>
  <c r="AC71" i="10"/>
  <c r="AD71" i="10"/>
  <c r="AB72" i="10"/>
  <c r="AC72" i="10"/>
  <c r="AD72" i="10"/>
  <c r="AB73" i="10"/>
  <c r="AC73" i="10"/>
  <c r="AD73" i="10"/>
  <c r="AB74" i="10"/>
  <c r="AC74" i="10"/>
  <c r="AD74" i="10"/>
  <c r="AB75" i="10"/>
  <c r="AC75" i="10"/>
  <c r="AD75" i="10"/>
  <c r="AB76" i="10"/>
  <c r="AC76" i="10"/>
  <c r="AD76" i="10"/>
  <c r="AB77" i="10"/>
  <c r="AC77" i="10"/>
  <c r="AD77" i="10"/>
  <c r="AB78" i="10"/>
  <c r="AC78" i="10"/>
  <c r="AD78" i="10"/>
  <c r="AB65" i="10"/>
  <c r="AC65" i="10"/>
  <c r="AD65" i="10"/>
  <c r="AB79" i="10"/>
  <c r="AC79" i="10"/>
  <c r="AD79" i="10"/>
  <c r="AB80" i="10"/>
  <c r="AC80" i="10"/>
  <c r="AD80" i="10"/>
  <c r="AB81" i="10"/>
  <c r="AC81" i="10"/>
  <c r="AD81" i="10"/>
  <c r="AB83" i="10"/>
  <c r="AC83" i="10"/>
  <c r="AD83" i="10"/>
  <c r="AB84" i="10"/>
  <c r="AC84" i="10"/>
  <c r="AD84" i="10"/>
  <c r="AB87" i="10"/>
  <c r="AC87" i="10"/>
  <c r="AD87" i="10"/>
  <c r="AB88" i="10"/>
  <c r="AC88" i="10"/>
  <c r="AD88" i="10"/>
  <c r="AB91" i="10"/>
  <c r="AC91" i="10"/>
  <c r="AD91" i="10"/>
  <c r="AB92" i="10"/>
  <c r="AC92" i="10"/>
  <c r="AD92" i="10"/>
  <c r="AB94" i="10"/>
  <c r="AC94" i="10"/>
  <c r="AD94" i="10"/>
  <c r="AB95" i="10"/>
  <c r="AC95" i="10"/>
  <c r="AD95" i="10"/>
  <c r="AB96" i="10"/>
  <c r="AC96" i="10"/>
  <c r="AD96" i="10"/>
  <c r="AB97" i="10"/>
  <c r="AC97" i="10"/>
  <c r="AD97" i="10"/>
  <c r="AB98" i="10"/>
  <c r="AC98" i="10"/>
  <c r="AD98" i="10"/>
  <c r="AB99" i="10"/>
  <c r="AC99" i="10"/>
  <c r="AD99" i="10"/>
  <c r="AB100" i="10"/>
  <c r="AC100" i="10"/>
  <c r="AD100" i="10"/>
  <c r="AB101" i="10"/>
  <c r="AC101" i="10"/>
  <c r="AD101" i="10"/>
  <c r="AB102" i="10"/>
  <c r="AC102" i="10"/>
  <c r="AD102" i="10"/>
  <c r="AB103" i="10"/>
  <c r="AC103" i="10"/>
  <c r="AD103" i="10"/>
  <c r="AB104" i="10"/>
  <c r="AC104" i="10"/>
  <c r="AD104" i="10"/>
  <c r="AB105" i="10"/>
  <c r="AC105" i="10"/>
  <c r="AD105" i="10"/>
  <c r="AB106" i="10"/>
  <c r="AC106" i="10"/>
  <c r="AD106" i="10"/>
  <c r="AB107" i="10"/>
  <c r="AC107" i="10"/>
  <c r="AD107" i="10"/>
  <c r="AB108" i="10"/>
  <c r="AC108" i="10"/>
  <c r="AD108" i="10"/>
  <c r="AB109" i="10"/>
  <c r="AC109" i="10"/>
  <c r="AD109" i="10"/>
  <c r="AB110" i="10"/>
  <c r="AC110" i="10"/>
  <c r="AD110" i="10"/>
  <c r="AB111" i="10"/>
  <c r="AC111" i="10"/>
  <c r="AD111" i="10"/>
  <c r="AB112" i="10"/>
  <c r="AC112" i="10"/>
  <c r="AD112" i="10"/>
  <c r="AB113" i="10"/>
  <c r="AC113" i="10"/>
  <c r="AD113" i="10"/>
  <c r="AB114" i="10"/>
  <c r="AC114" i="10"/>
  <c r="AD114" i="10"/>
  <c r="AB115" i="10"/>
  <c r="AC115" i="10"/>
  <c r="AD115" i="10"/>
  <c r="AB116" i="10"/>
  <c r="AC116" i="10"/>
  <c r="AD116" i="10"/>
  <c r="AB117" i="10"/>
  <c r="AC117" i="10"/>
  <c r="AD117" i="10"/>
  <c r="AB118" i="10"/>
  <c r="AC118" i="10"/>
  <c r="AD118" i="10"/>
  <c r="AB119" i="10"/>
  <c r="AC119" i="10"/>
  <c r="AD119" i="10"/>
  <c r="AB120" i="10"/>
  <c r="AC120" i="10"/>
  <c r="AD120" i="10"/>
  <c r="AB121" i="10"/>
  <c r="AC121" i="10"/>
  <c r="AD121" i="10"/>
  <c r="AB122" i="10"/>
  <c r="AC122" i="10"/>
  <c r="AD122" i="10"/>
  <c r="AB123" i="10"/>
  <c r="AC123" i="10"/>
  <c r="AD123" i="10"/>
  <c r="AB124" i="10"/>
  <c r="AC124" i="10"/>
  <c r="AD124" i="10"/>
  <c r="AB125" i="10"/>
  <c r="AC125" i="10"/>
  <c r="AD125" i="10"/>
  <c r="AB126" i="10"/>
  <c r="AC126" i="10"/>
  <c r="AD126" i="10"/>
  <c r="AB127" i="10"/>
  <c r="AC127" i="10"/>
  <c r="AD127" i="10"/>
  <c r="AB128" i="10"/>
  <c r="AC128" i="10"/>
  <c r="AD128" i="10"/>
  <c r="AB129" i="10"/>
  <c r="AC129" i="10"/>
  <c r="AD129" i="10"/>
  <c r="AB27" i="10"/>
  <c r="AC27" i="10"/>
  <c r="AD27" i="10"/>
  <c r="AB130" i="10"/>
  <c r="AC130" i="10"/>
  <c r="AD130" i="10"/>
  <c r="AB131" i="10"/>
  <c r="AC131" i="10"/>
  <c r="AD131" i="10"/>
  <c r="AB132" i="10"/>
  <c r="AC132" i="10"/>
  <c r="AD132" i="10"/>
  <c r="AB133" i="10"/>
  <c r="AC133" i="10"/>
  <c r="AD133" i="10"/>
  <c r="AB134" i="10"/>
  <c r="AC134" i="10"/>
  <c r="AD134" i="10"/>
  <c r="AB135" i="10"/>
  <c r="AC135" i="10"/>
  <c r="AD135" i="10"/>
  <c r="AB136" i="10"/>
  <c r="AC136" i="10"/>
  <c r="AD136" i="10"/>
  <c r="AB137" i="10"/>
  <c r="AC137" i="10"/>
  <c r="AD137" i="10"/>
  <c r="AB138" i="10"/>
  <c r="AC138" i="10"/>
  <c r="AD138" i="10"/>
  <c r="AB139" i="10"/>
  <c r="AC139" i="10"/>
  <c r="AD139" i="10"/>
  <c r="AB140" i="10"/>
  <c r="AC140" i="10"/>
  <c r="AD140" i="10"/>
  <c r="AB141" i="10"/>
  <c r="AC141" i="10"/>
  <c r="AD141" i="10"/>
  <c r="AB142" i="10"/>
  <c r="AC142" i="10"/>
  <c r="AD142" i="10"/>
  <c r="AB143" i="10"/>
  <c r="AC143" i="10"/>
  <c r="AD143" i="10"/>
  <c r="AB144" i="10"/>
  <c r="AC144" i="10"/>
  <c r="AD144" i="10"/>
  <c r="AB145" i="10"/>
  <c r="AC145" i="10"/>
  <c r="AD145" i="10"/>
  <c r="AB146" i="10"/>
  <c r="AC146" i="10"/>
  <c r="AD146" i="10"/>
  <c r="AB147" i="10"/>
  <c r="AC147" i="10"/>
  <c r="AD147" i="10"/>
  <c r="AB148" i="10"/>
  <c r="AC148" i="10"/>
  <c r="AD148" i="10"/>
  <c r="AB149" i="10"/>
  <c r="AC149" i="10"/>
  <c r="AD149" i="10"/>
  <c r="AB150" i="10"/>
  <c r="AC150" i="10"/>
  <c r="AD150" i="10"/>
  <c r="AB151" i="10"/>
  <c r="AC151" i="10"/>
  <c r="AD151" i="10"/>
  <c r="AB152" i="10"/>
  <c r="AC152" i="10"/>
  <c r="AD152" i="10"/>
  <c r="AB153" i="10"/>
  <c r="AC153" i="10"/>
  <c r="AD153" i="10"/>
  <c r="AB154" i="10"/>
  <c r="AC154" i="10"/>
  <c r="AD154" i="10"/>
  <c r="AB155" i="10"/>
  <c r="AC155" i="10"/>
  <c r="AD155" i="10"/>
  <c r="AB156" i="10"/>
  <c r="AC156" i="10"/>
  <c r="AD156" i="10"/>
  <c r="AB158" i="10"/>
  <c r="AC158" i="10"/>
  <c r="AD158" i="10"/>
  <c r="AB159" i="10"/>
  <c r="AC159" i="10"/>
  <c r="AD159" i="10"/>
  <c r="AB161" i="10"/>
  <c r="AC161" i="10"/>
  <c r="AD161" i="10"/>
  <c r="AB162" i="10"/>
  <c r="AC162" i="10"/>
  <c r="AD162" i="10"/>
  <c r="AB163" i="10"/>
  <c r="AC163" i="10"/>
  <c r="AD163" i="10"/>
  <c r="AB164" i="10"/>
  <c r="AC164" i="10"/>
  <c r="AD164" i="10"/>
  <c r="AB165" i="10"/>
  <c r="AC165" i="10"/>
  <c r="AD165" i="10"/>
  <c r="AB166" i="10"/>
  <c r="AC166" i="10"/>
  <c r="AD166" i="10"/>
  <c r="AB167" i="10"/>
  <c r="AC167" i="10"/>
  <c r="AD167" i="10"/>
  <c r="AB168" i="10"/>
  <c r="AC168" i="10"/>
  <c r="AD168" i="10"/>
  <c r="AB169" i="10"/>
  <c r="AC169" i="10"/>
  <c r="AD169" i="10"/>
  <c r="AB170" i="10"/>
  <c r="AC170" i="10"/>
  <c r="AD170" i="10"/>
  <c r="AB171" i="10"/>
  <c r="AC171" i="10"/>
  <c r="AD171" i="10"/>
  <c r="AB172" i="10"/>
  <c r="AC172" i="10"/>
  <c r="AD172" i="10"/>
  <c r="AB173" i="10"/>
  <c r="AC173" i="10"/>
  <c r="AD173" i="10"/>
  <c r="AB175" i="10"/>
  <c r="AC175" i="10"/>
  <c r="AD175" i="10"/>
  <c r="AB176" i="10"/>
  <c r="AC176" i="10"/>
  <c r="AD176" i="10"/>
  <c r="AB177" i="10"/>
  <c r="AC177" i="10"/>
  <c r="AD177" i="10"/>
  <c r="AB179" i="10"/>
  <c r="AC179" i="10"/>
  <c r="AD179" i="10"/>
  <c r="AB180" i="10"/>
  <c r="AC180" i="10"/>
  <c r="AD180" i="10"/>
  <c r="AB181" i="10"/>
  <c r="AC181" i="10"/>
  <c r="AD181" i="10"/>
  <c r="AB182" i="10"/>
  <c r="AC182" i="10"/>
  <c r="AD182" i="10"/>
  <c r="AB183" i="10"/>
  <c r="AC183" i="10"/>
  <c r="AD183" i="10"/>
  <c r="AB184" i="10"/>
  <c r="AC184" i="10"/>
  <c r="AD184" i="10"/>
  <c r="AB185" i="10"/>
  <c r="AC185" i="10"/>
  <c r="AD185" i="10"/>
  <c r="AB186" i="10"/>
  <c r="AC186" i="10"/>
  <c r="AD186" i="10"/>
  <c r="AB187" i="10"/>
  <c r="AC187" i="10"/>
  <c r="AD187" i="10"/>
  <c r="AB188" i="10"/>
  <c r="AC188" i="10"/>
  <c r="AD188" i="10"/>
  <c r="AB189" i="10"/>
  <c r="AC189" i="10"/>
  <c r="AD189" i="10"/>
  <c r="AB190" i="10"/>
  <c r="AC190" i="10"/>
  <c r="AD190" i="10"/>
  <c r="AB191" i="10"/>
  <c r="AC191" i="10"/>
  <c r="AD191" i="10"/>
  <c r="AB192" i="10"/>
  <c r="AC192" i="10"/>
  <c r="AD192" i="10"/>
  <c r="AB195" i="10"/>
  <c r="AC195" i="10"/>
  <c r="AD195" i="10"/>
  <c r="AB193" i="10"/>
  <c r="AC193" i="10"/>
  <c r="AD193" i="10"/>
  <c r="AB194" i="10"/>
  <c r="AC194" i="10"/>
  <c r="AD194" i="10"/>
  <c r="AB196" i="10"/>
  <c r="AC196" i="10"/>
  <c r="AD196" i="10"/>
  <c r="AB197" i="10"/>
  <c r="AC197" i="10"/>
  <c r="AD197" i="10"/>
  <c r="AB198" i="10"/>
  <c r="AC198" i="10"/>
  <c r="AD198" i="10"/>
  <c r="AD8" i="10"/>
  <c r="AC8" i="10"/>
  <c r="AB8" i="10"/>
  <c r="P12" i="10" l="1"/>
  <c r="R12" i="10"/>
  <c r="S12" i="10"/>
  <c r="P38" i="10"/>
  <c r="R38" i="10"/>
  <c r="S38" i="10"/>
  <c r="P64" i="10"/>
  <c r="R64" i="10"/>
  <c r="S64" i="10"/>
  <c r="P197" i="10"/>
  <c r="R197" i="10"/>
  <c r="S197" i="10"/>
  <c r="Q186" i="8"/>
  <c r="R186" i="8"/>
  <c r="S186" i="8"/>
  <c r="Q184" i="8"/>
  <c r="R184" i="8"/>
  <c r="S184" i="8"/>
  <c r="Q185" i="8"/>
  <c r="R185" i="8"/>
  <c r="S185" i="8"/>
  <c r="Q187" i="8"/>
  <c r="R187" i="8"/>
  <c r="S187" i="8"/>
  <c r="Q189" i="8"/>
  <c r="R189" i="8"/>
  <c r="S189" i="8"/>
  <c r="Q27" i="8"/>
  <c r="R27" i="8"/>
  <c r="S27" i="8"/>
  <c r="Q67" i="8"/>
  <c r="R67" i="8"/>
  <c r="S67" i="8"/>
  <c r="Q12" i="8"/>
  <c r="R12" i="8"/>
  <c r="S12" i="8"/>
  <c r="Q34" i="8"/>
  <c r="R34" i="8"/>
  <c r="S34" i="8"/>
  <c r="Q57" i="8"/>
  <c r="R57" i="8"/>
  <c r="S57" i="8"/>
  <c r="Q188" i="8"/>
  <c r="R188" i="8"/>
  <c r="S188" i="8"/>
  <c r="P26" i="4"/>
  <c r="Q26" i="4"/>
  <c r="R26" i="4"/>
  <c r="P66" i="4"/>
  <c r="Q66" i="4"/>
  <c r="R66" i="4"/>
  <c r="P12" i="4"/>
  <c r="Q12" i="4"/>
  <c r="R12" i="4"/>
  <c r="P33" i="4"/>
  <c r="Q33" i="4"/>
  <c r="R33" i="4"/>
  <c r="H33" i="4"/>
  <c r="P55" i="4"/>
  <c r="Q55" i="4"/>
  <c r="R55" i="4"/>
  <c r="J55" i="4"/>
  <c r="P186" i="4"/>
  <c r="Q186" i="4"/>
  <c r="R186" i="4"/>
  <c r="L186" i="4"/>
  <c r="G26" i="4"/>
  <c r="H26" i="4"/>
  <c r="I26" i="4"/>
  <c r="J26" i="4"/>
  <c r="K26" i="4"/>
  <c r="L26" i="4"/>
  <c r="M26" i="4"/>
  <c r="G66" i="4"/>
  <c r="H66" i="4"/>
  <c r="I66" i="4"/>
  <c r="J66" i="4"/>
  <c r="K66" i="4"/>
  <c r="L66" i="4"/>
  <c r="M66" i="4"/>
  <c r="G12" i="4"/>
  <c r="H12" i="4"/>
  <c r="I12" i="4"/>
  <c r="J12" i="4"/>
  <c r="K12" i="4"/>
  <c r="L12" i="4"/>
  <c r="M12" i="4"/>
  <c r="G33" i="4"/>
  <c r="I33" i="4"/>
  <c r="J33" i="4"/>
  <c r="K33" i="4"/>
  <c r="L33" i="4"/>
  <c r="M33" i="4"/>
  <c r="G55" i="4"/>
  <c r="H55" i="4"/>
  <c r="I55" i="4"/>
  <c r="K55" i="4"/>
  <c r="L55" i="4"/>
  <c r="M55" i="4"/>
  <c r="G186" i="4"/>
  <c r="H186" i="4"/>
  <c r="I186" i="4"/>
  <c r="J186" i="4"/>
  <c r="K186" i="4"/>
  <c r="M186" i="4"/>
  <c r="G139" i="4"/>
  <c r="H139" i="4"/>
  <c r="I139" i="4"/>
  <c r="J139" i="4"/>
  <c r="K139" i="4"/>
  <c r="L139" i="4"/>
  <c r="M139" i="4"/>
  <c r="P139" i="4"/>
  <c r="R139" i="4"/>
  <c r="Q139" i="4"/>
  <c r="G166" i="4"/>
  <c r="H166" i="4"/>
  <c r="I166" i="4"/>
  <c r="J166" i="4"/>
  <c r="K166" i="4"/>
  <c r="L166" i="4"/>
  <c r="M166" i="4"/>
  <c r="P166" i="4"/>
  <c r="R166" i="4"/>
  <c r="Q166" i="4"/>
  <c r="G57" i="4"/>
  <c r="H57" i="4"/>
  <c r="I57" i="4"/>
  <c r="J57" i="4"/>
  <c r="K57" i="4"/>
  <c r="G49" i="4"/>
  <c r="H49" i="4"/>
  <c r="I49" i="4"/>
  <c r="J49" i="4"/>
  <c r="K49" i="4"/>
  <c r="L49" i="4"/>
  <c r="M49" i="4"/>
  <c r="P49" i="4"/>
  <c r="R49" i="4"/>
  <c r="Q49" i="4"/>
  <c r="AO148" i="4"/>
  <c r="AP148" i="4"/>
  <c r="AR148" i="4"/>
  <c r="AT148" i="4"/>
  <c r="Q148" i="4"/>
  <c r="P148" i="4"/>
  <c r="R148" i="4"/>
  <c r="AR139" i="4" l="1"/>
  <c r="AT33" i="4"/>
  <c r="AS49" i="4"/>
  <c r="AO12" i="4"/>
  <c r="AT186" i="4"/>
  <c r="AP49" i="4"/>
  <c r="AQ186" i="4"/>
  <c r="AS166" i="4"/>
  <c r="AS55" i="4"/>
  <c r="AP139" i="4"/>
  <c r="AS26" i="4"/>
  <c r="AQ57" i="4"/>
  <c r="AP166" i="4"/>
  <c r="AR186" i="4"/>
  <c r="AR66" i="4"/>
  <c r="AO166" i="4"/>
  <c r="AQ139" i="4"/>
  <c r="AT55" i="4"/>
  <c r="AQ33" i="4"/>
  <c r="AT66" i="4"/>
  <c r="AP26" i="4"/>
  <c r="AQ66" i="4"/>
  <c r="AP55" i="4"/>
  <c r="AS12" i="4"/>
  <c r="AO66" i="4"/>
  <c r="AO49" i="4"/>
  <c r="AQ12" i="4"/>
  <c r="AQ55" i="4"/>
  <c r="AR57" i="4"/>
  <c r="AT166" i="4"/>
  <c r="AP57" i="4"/>
  <c r="AR166" i="4"/>
  <c r="AT139" i="4"/>
  <c r="AO186" i="4"/>
  <c r="AR33" i="4"/>
  <c r="AQ26" i="4"/>
  <c r="AO33" i="4"/>
  <c r="AS148" i="4"/>
  <c r="AQ148" i="4"/>
  <c r="AT49" i="4"/>
  <c r="AP186" i="4"/>
  <c r="AS33" i="4"/>
  <c r="AR26" i="4"/>
  <c r="AO57" i="4"/>
  <c r="AQ166" i="4"/>
  <c r="AS139" i="4"/>
  <c r="AP33" i="4"/>
  <c r="AS66" i="4"/>
  <c r="AO26" i="4"/>
  <c r="AS186" i="4"/>
  <c r="AR49" i="4"/>
  <c r="AO139" i="4"/>
  <c r="AR55" i="4"/>
  <c r="AT12" i="4"/>
  <c r="AP66" i="4"/>
  <c r="AQ49" i="4"/>
  <c r="AO55" i="4"/>
  <c r="AR12" i="4"/>
  <c r="AP12" i="4"/>
  <c r="AT26" i="4"/>
  <c r="M42" i="4" l="1"/>
  <c r="L42" i="4"/>
  <c r="K42" i="4"/>
  <c r="J42" i="4"/>
  <c r="I42" i="4"/>
  <c r="H42" i="4"/>
  <c r="G42" i="4"/>
  <c r="Q42" i="4"/>
  <c r="P42" i="4"/>
  <c r="R42" i="4"/>
  <c r="AR42" i="4" l="1"/>
  <c r="AO42" i="4"/>
  <c r="AQ42" i="4"/>
  <c r="AS42" i="4"/>
  <c r="AT42" i="4"/>
  <c r="AP42" i="4"/>
  <c r="G27" i="9" l="1"/>
  <c r="H27" i="9"/>
  <c r="I27" i="9"/>
  <c r="J27" i="9"/>
  <c r="K27" i="9"/>
  <c r="L27" i="9"/>
  <c r="M27" i="9"/>
  <c r="G33" i="9"/>
  <c r="H33" i="9"/>
  <c r="I33" i="9"/>
  <c r="J33" i="9"/>
  <c r="K33" i="9"/>
  <c r="L33" i="9"/>
  <c r="M33" i="9"/>
  <c r="G48" i="9"/>
  <c r="H48" i="9"/>
  <c r="I48" i="9"/>
  <c r="J48" i="9"/>
  <c r="K48" i="9"/>
  <c r="L48" i="9"/>
  <c r="M48" i="9"/>
  <c r="G64" i="9"/>
  <c r="H64" i="9"/>
  <c r="I64" i="9"/>
  <c r="J64" i="9"/>
  <c r="K64" i="9"/>
  <c r="L64" i="9"/>
  <c r="M64" i="9"/>
  <c r="G135" i="9"/>
  <c r="H135" i="9"/>
  <c r="I135" i="9"/>
  <c r="J135" i="9"/>
  <c r="K135" i="9"/>
  <c r="L135" i="9"/>
  <c r="M135" i="9"/>
  <c r="G145" i="9"/>
  <c r="H145" i="9"/>
  <c r="I145" i="9"/>
  <c r="J145" i="9"/>
  <c r="K145" i="9"/>
  <c r="L145" i="9"/>
  <c r="M145" i="9"/>
  <c r="G161" i="9"/>
  <c r="H161" i="9"/>
  <c r="I161" i="9"/>
  <c r="J161" i="9"/>
  <c r="K161" i="9"/>
  <c r="L161" i="9"/>
  <c r="M161" i="9"/>
  <c r="G12" i="9"/>
  <c r="H12" i="9"/>
  <c r="I12" i="9"/>
  <c r="J12" i="9"/>
  <c r="K12" i="9"/>
  <c r="L12" i="9"/>
  <c r="M12" i="9"/>
  <c r="G174" i="7"/>
  <c r="H174" i="7"/>
  <c r="I174" i="7"/>
  <c r="J174" i="7"/>
  <c r="K174" i="7"/>
  <c r="L174" i="7"/>
  <c r="M174" i="7"/>
  <c r="M14" i="4"/>
  <c r="L16" i="4"/>
  <c r="M16" i="4"/>
  <c r="L20" i="4"/>
  <c r="M20" i="4"/>
  <c r="K23" i="4"/>
  <c r="L23" i="4"/>
  <c r="M23" i="4"/>
  <c r="G25" i="4"/>
  <c r="H25" i="4"/>
  <c r="I25" i="4"/>
  <c r="J25" i="4"/>
  <c r="K25" i="4"/>
  <c r="L25" i="4"/>
  <c r="M25" i="4"/>
  <c r="M27" i="4"/>
  <c r="M28" i="4"/>
  <c r="I37" i="4"/>
  <c r="J37" i="4"/>
  <c r="K37" i="4"/>
  <c r="L37" i="4"/>
  <c r="M37" i="4"/>
  <c r="M38" i="4"/>
  <c r="L47" i="4"/>
  <c r="M47" i="4"/>
  <c r="I48" i="4"/>
  <c r="J48" i="4"/>
  <c r="K48" i="4"/>
  <c r="L48" i="4"/>
  <c r="M48" i="4"/>
  <c r="L52" i="4"/>
  <c r="M52" i="4"/>
  <c r="J53" i="4"/>
  <c r="K53" i="4"/>
  <c r="L53" i="4"/>
  <c r="M53" i="4"/>
  <c r="L56" i="4"/>
  <c r="M56" i="4"/>
  <c r="L57" i="4"/>
  <c r="AS57" i="4" s="1"/>
  <c r="M57" i="4"/>
  <c r="L58" i="4"/>
  <c r="M58" i="4"/>
  <c r="L59" i="4"/>
  <c r="M59" i="4"/>
  <c r="G60" i="4"/>
  <c r="H60" i="4"/>
  <c r="I60" i="4"/>
  <c r="J60" i="4"/>
  <c r="K60" i="4"/>
  <c r="L60" i="4"/>
  <c r="M60" i="4"/>
  <c r="L62" i="4"/>
  <c r="M62" i="4"/>
  <c r="M69" i="4"/>
  <c r="M74" i="4"/>
  <c r="L77" i="4"/>
  <c r="M77" i="4"/>
  <c r="L78" i="4"/>
  <c r="M78" i="4"/>
  <c r="M80" i="4"/>
  <c r="G81" i="4"/>
  <c r="H81" i="4"/>
  <c r="I81" i="4"/>
  <c r="J81" i="4"/>
  <c r="K81" i="4"/>
  <c r="L81" i="4"/>
  <c r="M81" i="4"/>
  <c r="L92" i="4"/>
  <c r="M92" i="4"/>
  <c r="L93" i="4"/>
  <c r="M93" i="4"/>
  <c r="L98" i="4"/>
  <c r="M98" i="4"/>
  <c r="L101" i="4"/>
  <c r="M101" i="4"/>
  <c r="L102" i="4"/>
  <c r="M102" i="4"/>
  <c r="L103" i="4"/>
  <c r="M103" i="4"/>
  <c r="L104" i="4"/>
  <c r="M104" i="4"/>
  <c r="L105" i="4"/>
  <c r="M105" i="4"/>
  <c r="L108" i="4"/>
  <c r="M108" i="4"/>
  <c r="L112" i="4"/>
  <c r="M112" i="4"/>
  <c r="M116" i="4"/>
  <c r="M118" i="4"/>
  <c r="L121" i="4"/>
  <c r="M121" i="4"/>
  <c r="L122" i="4"/>
  <c r="M122" i="4"/>
  <c r="M123" i="4"/>
  <c r="L124" i="4"/>
  <c r="M124" i="4"/>
  <c r="L127" i="4"/>
  <c r="M127" i="4"/>
  <c r="K128" i="4"/>
  <c r="L128" i="4"/>
  <c r="M128" i="4"/>
  <c r="L130" i="4"/>
  <c r="M130" i="4"/>
  <c r="G135" i="4"/>
  <c r="H135" i="4"/>
  <c r="I135" i="4"/>
  <c r="J135" i="4"/>
  <c r="K135" i="4"/>
  <c r="L135" i="4"/>
  <c r="M135" i="4"/>
  <c r="L138" i="4"/>
  <c r="M138" i="4"/>
  <c r="K140" i="4"/>
  <c r="L140" i="4"/>
  <c r="M140" i="4"/>
  <c r="L143" i="4"/>
  <c r="M143" i="4"/>
  <c r="G144" i="4"/>
  <c r="H144" i="4"/>
  <c r="I144" i="4"/>
  <c r="J144" i="4"/>
  <c r="K144" i="4"/>
  <c r="L144" i="4"/>
  <c r="M144" i="4"/>
  <c r="L146" i="4"/>
  <c r="M146" i="4"/>
  <c r="K154" i="4"/>
  <c r="L154" i="4"/>
  <c r="M154" i="4"/>
  <c r="J155" i="4"/>
  <c r="K155" i="4"/>
  <c r="L155" i="4"/>
  <c r="M155" i="4"/>
  <c r="J156" i="4"/>
  <c r="K156" i="4"/>
  <c r="L156" i="4"/>
  <c r="M156" i="4"/>
  <c r="K157" i="4"/>
  <c r="L157" i="4"/>
  <c r="M157" i="4"/>
  <c r="K158" i="4"/>
  <c r="L158" i="4"/>
  <c r="M158" i="4"/>
  <c r="M161" i="4"/>
  <c r="L164" i="4"/>
  <c r="M164" i="4"/>
  <c r="L165" i="4"/>
  <c r="M165" i="4"/>
  <c r="M167" i="4"/>
  <c r="M169" i="4"/>
  <c r="L173" i="4"/>
  <c r="M173" i="4"/>
  <c r="L175" i="4"/>
  <c r="M175" i="4"/>
  <c r="L176" i="4"/>
  <c r="M176" i="4"/>
  <c r="L177" i="4"/>
  <c r="M177" i="4"/>
  <c r="M178" i="4"/>
  <c r="M182" i="4"/>
  <c r="H185" i="4"/>
  <c r="I185" i="4"/>
  <c r="J185" i="4"/>
  <c r="K185" i="4"/>
  <c r="L185" i="4"/>
  <c r="M185" i="4"/>
  <c r="AS81" i="4" l="1"/>
  <c r="AT58" i="4"/>
  <c r="AR185" i="4"/>
  <c r="AT173" i="4"/>
  <c r="AT157" i="4"/>
  <c r="AS154" i="4"/>
  <c r="AT59" i="4"/>
  <c r="AT52" i="4"/>
  <c r="AR37" i="4"/>
  <c r="AT23" i="4"/>
  <c r="AT48" i="4"/>
  <c r="AT177" i="4"/>
  <c r="AT164" i="4"/>
  <c r="AR144" i="4"/>
  <c r="AT135" i="4"/>
  <c r="AT155" i="4"/>
  <c r="AQ144" i="4"/>
  <c r="AS135" i="4"/>
  <c r="AT108" i="4"/>
  <c r="AT98" i="4"/>
  <c r="AR60" i="4"/>
  <c r="AT47" i="4"/>
  <c r="AR25" i="4"/>
  <c r="AQ185" i="4"/>
  <c r="AS157" i="4"/>
  <c r="AT140" i="4"/>
  <c r="AT130" i="4"/>
  <c r="AT121" i="4"/>
  <c r="AT103" i="4"/>
  <c r="AT81" i="4"/>
  <c r="AQ37" i="4"/>
  <c r="AS23" i="4"/>
  <c r="AQ60" i="4"/>
  <c r="AT53" i="4"/>
  <c r="AQ25" i="4"/>
  <c r="AT156" i="4"/>
  <c r="AT128" i="4"/>
  <c r="AT102" i="4"/>
  <c r="AR81" i="4"/>
  <c r="AT62" i="4"/>
  <c r="AS48" i="4"/>
  <c r="AT20" i="4"/>
  <c r="AT127" i="4"/>
  <c r="AO81" i="4"/>
  <c r="AS60" i="4"/>
  <c r="AT56" i="4"/>
  <c r="AS25" i="4"/>
  <c r="AT158" i="4"/>
  <c r="AR155" i="4"/>
  <c r="AO144" i="4"/>
  <c r="AQ135" i="4"/>
  <c r="AT105" i="4"/>
  <c r="AT93" i="4"/>
  <c r="AT78" i="4"/>
  <c r="AR156" i="4"/>
  <c r="AS144" i="4"/>
  <c r="AT112" i="4"/>
  <c r="AT101" i="4"/>
  <c r="AP81" i="4"/>
  <c r="AT60" i="4"/>
  <c r="AQ48" i="4"/>
  <c r="AT25" i="4"/>
  <c r="AT16" i="4"/>
  <c r="AT176" i="4"/>
  <c r="AS155" i="4"/>
  <c r="AP144" i="4"/>
  <c r="AR135" i="4"/>
  <c r="AT124" i="4"/>
  <c r="AP60" i="4"/>
  <c r="AS53" i="4"/>
  <c r="AP25" i="4"/>
  <c r="AS185" i="4"/>
  <c r="AT154" i="4"/>
  <c r="AT143" i="4"/>
  <c r="AO135" i="4"/>
  <c r="AT122" i="4"/>
  <c r="AT104" i="4"/>
  <c r="AT92" i="4"/>
  <c r="AT77" i="4"/>
  <c r="AS37" i="4"/>
  <c r="AP185" i="4"/>
  <c r="AT146" i="4"/>
  <c r="AS140" i="4"/>
  <c r="AT165" i="4"/>
  <c r="AS156" i="4"/>
  <c r="AT144" i="4"/>
  <c r="AT138" i="4"/>
  <c r="AS128" i="4"/>
  <c r="AQ81" i="4"/>
  <c r="AT57" i="4"/>
  <c r="AR48" i="4"/>
  <c r="AT185" i="4"/>
  <c r="AT175" i="4"/>
  <c r="AS158" i="4"/>
  <c r="AP135" i="4"/>
  <c r="AO60" i="4"/>
  <c r="AR53" i="4"/>
  <c r="AT37" i="4"/>
  <c r="AO25" i="4"/>
  <c r="P195" i="10"/>
  <c r="R195" i="10"/>
  <c r="S195" i="10"/>
  <c r="P193" i="10"/>
  <c r="R193" i="10"/>
  <c r="S193" i="10"/>
  <c r="P194" i="10"/>
  <c r="R194" i="10"/>
  <c r="S194" i="10"/>
  <c r="P196" i="10"/>
  <c r="R196" i="10"/>
  <c r="S196" i="10"/>
  <c r="P198" i="10"/>
  <c r="R198" i="10"/>
  <c r="S198" i="10"/>
  <c r="P30" i="10"/>
  <c r="R30" i="10"/>
  <c r="S30" i="10"/>
  <c r="P74" i="10"/>
  <c r="R74" i="10"/>
  <c r="S74" i="10"/>
  <c r="Q175" i="9"/>
  <c r="R175" i="9"/>
  <c r="S175" i="9"/>
  <c r="Q176" i="9"/>
  <c r="R176" i="9"/>
  <c r="S176" i="9"/>
  <c r="Q177" i="9"/>
  <c r="R177" i="9"/>
  <c r="S177" i="9"/>
  <c r="Q178" i="9"/>
  <c r="R178" i="9"/>
  <c r="S178" i="9"/>
  <c r="Q179" i="9"/>
  <c r="R179" i="9"/>
  <c r="S179" i="9"/>
  <c r="Q180" i="9"/>
  <c r="R180" i="9"/>
  <c r="S180" i="9"/>
  <c r="Q181" i="9"/>
  <c r="R181" i="9"/>
  <c r="S181" i="9"/>
  <c r="T181" i="7" a="1"/>
  <c r="T185" i="7" a="1"/>
  <c r="T188" i="7" a="1"/>
  <c r="T187" i="7" a="1"/>
  <c r="T182" i="7" a="1"/>
  <c r="T186" i="7" a="1"/>
  <c r="T179" i="7" a="1"/>
  <c r="T180" i="7" a="1"/>
  <c r="T181" i="7" l="1"/>
  <c r="T182" i="7"/>
  <c r="T185" i="7"/>
  <c r="T186" i="7"/>
  <c r="T187" i="7"/>
  <c r="T188" i="7"/>
  <c r="T179" i="7"/>
  <c r="T180" i="7"/>
  <c r="R274" i="10"/>
  <c r="P274" i="10"/>
  <c r="R273" i="10"/>
  <c r="P273" i="10"/>
  <c r="R272" i="10"/>
  <c r="P272" i="10"/>
  <c r="R271" i="10"/>
  <c r="P271" i="10"/>
  <c r="R270" i="10"/>
  <c r="P270" i="10"/>
  <c r="R269" i="10"/>
  <c r="P269" i="10"/>
  <c r="R268" i="10"/>
  <c r="P268" i="10"/>
  <c r="U266" i="10"/>
  <c r="V266" i="10" s="1"/>
  <c r="W266" i="10" s="1"/>
  <c r="X266" i="10" s="1"/>
  <c r="Y266" i="10" s="1"/>
  <c r="Z266" i="10" s="1"/>
  <c r="S192" i="10"/>
  <c r="R192" i="10"/>
  <c r="P192" i="10"/>
  <c r="S191" i="10"/>
  <c r="R191" i="10"/>
  <c r="P191" i="10"/>
  <c r="S190" i="10"/>
  <c r="R190" i="10"/>
  <c r="P190" i="10"/>
  <c r="S189" i="10"/>
  <c r="R189" i="10"/>
  <c r="P189" i="10"/>
  <c r="S188" i="10"/>
  <c r="R188" i="10"/>
  <c r="P188" i="10"/>
  <c r="S187" i="10"/>
  <c r="R187" i="10"/>
  <c r="P187" i="10"/>
  <c r="S186" i="10"/>
  <c r="R186" i="10"/>
  <c r="P186" i="10"/>
  <c r="S185" i="10"/>
  <c r="R185" i="10"/>
  <c r="P185" i="10"/>
  <c r="S184" i="10"/>
  <c r="R184" i="10"/>
  <c r="P184" i="10"/>
  <c r="S183" i="10"/>
  <c r="R183" i="10"/>
  <c r="P183" i="10"/>
  <c r="S182" i="10"/>
  <c r="R182" i="10"/>
  <c r="P182" i="10"/>
  <c r="S181" i="10"/>
  <c r="R181" i="10"/>
  <c r="P181" i="10"/>
  <c r="S180" i="10"/>
  <c r="R180" i="10"/>
  <c r="P180" i="10"/>
  <c r="S179" i="10"/>
  <c r="R179" i="10"/>
  <c r="P179" i="10"/>
  <c r="S177" i="10"/>
  <c r="R177" i="10"/>
  <c r="P177" i="10"/>
  <c r="S176" i="10"/>
  <c r="R176" i="10"/>
  <c r="P176" i="10"/>
  <c r="S175" i="10"/>
  <c r="R175" i="10"/>
  <c r="P175" i="10"/>
  <c r="S173" i="10"/>
  <c r="R173" i="10"/>
  <c r="P173" i="10"/>
  <c r="S172" i="10"/>
  <c r="R172" i="10"/>
  <c r="P172" i="10"/>
  <c r="S171" i="10"/>
  <c r="R171" i="10"/>
  <c r="P171" i="10"/>
  <c r="S170" i="10"/>
  <c r="R170" i="10"/>
  <c r="P170" i="10"/>
  <c r="S169" i="10"/>
  <c r="R169" i="10"/>
  <c r="P169" i="10"/>
  <c r="S168" i="10"/>
  <c r="R168" i="10"/>
  <c r="P168" i="10"/>
  <c r="S167" i="10"/>
  <c r="R167" i="10"/>
  <c r="P167" i="10"/>
  <c r="S166" i="10"/>
  <c r="R166" i="10"/>
  <c r="P166" i="10"/>
  <c r="S165" i="10"/>
  <c r="R165" i="10"/>
  <c r="P165" i="10"/>
  <c r="S164" i="10"/>
  <c r="R164" i="10"/>
  <c r="P164" i="10"/>
  <c r="S163" i="10"/>
  <c r="R163" i="10"/>
  <c r="P163" i="10"/>
  <c r="S162" i="10"/>
  <c r="R162" i="10"/>
  <c r="P162" i="10"/>
  <c r="S161" i="10"/>
  <c r="R161" i="10"/>
  <c r="P161" i="10"/>
  <c r="S159" i="10"/>
  <c r="R159" i="10"/>
  <c r="P159" i="10"/>
  <c r="S158" i="10"/>
  <c r="R158" i="10"/>
  <c r="P158" i="10"/>
  <c r="S156" i="10"/>
  <c r="R156" i="10"/>
  <c r="P156" i="10"/>
  <c r="S155" i="10"/>
  <c r="R155" i="10"/>
  <c r="P155" i="10"/>
  <c r="S154" i="10"/>
  <c r="R154" i="10"/>
  <c r="P154" i="10"/>
  <c r="S153" i="10"/>
  <c r="R153" i="10"/>
  <c r="P153" i="10"/>
  <c r="S152" i="10"/>
  <c r="R152" i="10"/>
  <c r="P152" i="10"/>
  <c r="S151" i="10"/>
  <c r="R151" i="10"/>
  <c r="P151" i="10"/>
  <c r="S150" i="10"/>
  <c r="R150" i="10"/>
  <c r="P150" i="10"/>
  <c r="S149" i="10"/>
  <c r="R149" i="10"/>
  <c r="P149" i="10"/>
  <c r="S148" i="10"/>
  <c r="R148" i="10"/>
  <c r="P148" i="10"/>
  <c r="S147" i="10"/>
  <c r="R147" i="10"/>
  <c r="P147" i="10"/>
  <c r="S146" i="10"/>
  <c r="R146" i="10"/>
  <c r="P146" i="10"/>
  <c r="S145" i="10"/>
  <c r="R145" i="10"/>
  <c r="P145" i="10"/>
  <c r="S144" i="10"/>
  <c r="R144" i="10"/>
  <c r="P144" i="10"/>
  <c r="S143" i="10"/>
  <c r="R143" i="10"/>
  <c r="P143" i="10"/>
  <c r="S142" i="10"/>
  <c r="R142" i="10"/>
  <c r="P142" i="10"/>
  <c r="S141" i="10"/>
  <c r="R141" i="10"/>
  <c r="P141" i="10"/>
  <c r="S140" i="10"/>
  <c r="R140" i="10"/>
  <c r="P140" i="10"/>
  <c r="S139" i="10"/>
  <c r="R139" i="10"/>
  <c r="P139" i="10"/>
  <c r="S138" i="10"/>
  <c r="R138" i="10"/>
  <c r="P138" i="10"/>
  <c r="S137" i="10"/>
  <c r="R137" i="10"/>
  <c r="P137" i="10"/>
  <c r="S136" i="10"/>
  <c r="R136" i="10"/>
  <c r="P136" i="10"/>
  <c r="S135" i="10"/>
  <c r="R135" i="10"/>
  <c r="P135" i="10"/>
  <c r="S134" i="10"/>
  <c r="R134" i="10"/>
  <c r="P134" i="10"/>
  <c r="S133" i="10"/>
  <c r="R133" i="10"/>
  <c r="P133" i="10"/>
  <c r="S132" i="10"/>
  <c r="R132" i="10"/>
  <c r="P132" i="10"/>
  <c r="S131" i="10"/>
  <c r="R131" i="10"/>
  <c r="P131" i="10"/>
  <c r="S130" i="10"/>
  <c r="R130" i="10"/>
  <c r="P130" i="10"/>
  <c r="S27" i="10"/>
  <c r="R27" i="10"/>
  <c r="P27" i="10"/>
  <c r="S129" i="10"/>
  <c r="R129" i="10"/>
  <c r="P129" i="10"/>
  <c r="S128" i="10"/>
  <c r="R128" i="10"/>
  <c r="P128" i="10"/>
  <c r="S127" i="10"/>
  <c r="R127" i="10"/>
  <c r="P127" i="10"/>
  <c r="S126" i="10"/>
  <c r="R126" i="10"/>
  <c r="P126" i="10"/>
  <c r="S125" i="10"/>
  <c r="R125" i="10"/>
  <c r="P125" i="10"/>
  <c r="S124" i="10"/>
  <c r="R124" i="10"/>
  <c r="P124" i="10"/>
  <c r="S123" i="10"/>
  <c r="R123" i="10"/>
  <c r="P123" i="10"/>
  <c r="S122" i="10"/>
  <c r="R122" i="10"/>
  <c r="P122" i="10"/>
  <c r="S121" i="10"/>
  <c r="R121" i="10"/>
  <c r="P121" i="10"/>
  <c r="S120" i="10"/>
  <c r="R120" i="10"/>
  <c r="P120" i="10"/>
  <c r="S119" i="10"/>
  <c r="R119" i="10"/>
  <c r="P119" i="10"/>
  <c r="S118" i="10"/>
  <c r="R118" i="10"/>
  <c r="P118" i="10"/>
  <c r="S117" i="10"/>
  <c r="R117" i="10"/>
  <c r="P117" i="10"/>
  <c r="S116" i="10"/>
  <c r="R116" i="10"/>
  <c r="P116" i="10"/>
  <c r="S115" i="10"/>
  <c r="R115" i="10"/>
  <c r="P115" i="10"/>
  <c r="S114" i="10"/>
  <c r="R114" i="10"/>
  <c r="P114" i="10"/>
  <c r="S113" i="10"/>
  <c r="R113" i="10"/>
  <c r="P113" i="10"/>
  <c r="S112" i="10"/>
  <c r="R112" i="10"/>
  <c r="P112" i="10"/>
  <c r="S111" i="10"/>
  <c r="R111" i="10"/>
  <c r="P111" i="10"/>
  <c r="S110" i="10"/>
  <c r="R110" i="10"/>
  <c r="P110" i="10"/>
  <c r="S109" i="10"/>
  <c r="R109" i="10"/>
  <c r="P109" i="10"/>
  <c r="S108" i="10"/>
  <c r="R108" i="10"/>
  <c r="P108" i="10"/>
  <c r="S107" i="10"/>
  <c r="R107" i="10"/>
  <c r="P107" i="10"/>
  <c r="S106" i="10"/>
  <c r="R106" i="10"/>
  <c r="P106" i="10"/>
  <c r="S105" i="10"/>
  <c r="R105" i="10"/>
  <c r="P105" i="10"/>
  <c r="S104" i="10"/>
  <c r="R104" i="10"/>
  <c r="P104" i="10"/>
  <c r="S103" i="10"/>
  <c r="R103" i="10"/>
  <c r="P103" i="10"/>
  <c r="S102" i="10"/>
  <c r="R102" i="10"/>
  <c r="P102" i="10"/>
  <c r="S101" i="10"/>
  <c r="R101" i="10"/>
  <c r="P101" i="10"/>
  <c r="S100" i="10"/>
  <c r="R100" i="10"/>
  <c r="P100" i="10"/>
  <c r="S99" i="10"/>
  <c r="R99" i="10"/>
  <c r="P99" i="10"/>
  <c r="S98" i="10"/>
  <c r="R98" i="10"/>
  <c r="P98" i="10"/>
  <c r="S97" i="10"/>
  <c r="R97" i="10"/>
  <c r="P97" i="10"/>
  <c r="S96" i="10"/>
  <c r="R96" i="10"/>
  <c r="P96" i="10"/>
  <c r="S95" i="10"/>
  <c r="R95" i="10"/>
  <c r="P95" i="10"/>
  <c r="S94" i="10"/>
  <c r="R94" i="10"/>
  <c r="P94" i="10"/>
  <c r="S92" i="10"/>
  <c r="R92" i="10"/>
  <c r="P92" i="10"/>
  <c r="S91" i="10"/>
  <c r="R91" i="10"/>
  <c r="P91" i="10"/>
  <c r="S88" i="10"/>
  <c r="R88" i="10"/>
  <c r="P88" i="10"/>
  <c r="S87" i="10"/>
  <c r="R87" i="10"/>
  <c r="P87" i="10"/>
  <c r="S84" i="10"/>
  <c r="R84" i="10"/>
  <c r="P84" i="10"/>
  <c r="S83" i="10"/>
  <c r="R83" i="10"/>
  <c r="P83" i="10"/>
  <c r="S81" i="10"/>
  <c r="R81" i="10"/>
  <c r="P81" i="10"/>
  <c r="S80" i="10"/>
  <c r="R80" i="10"/>
  <c r="P80" i="10"/>
  <c r="S79" i="10"/>
  <c r="R79" i="10"/>
  <c r="P79" i="10"/>
  <c r="S65" i="10"/>
  <c r="R65" i="10"/>
  <c r="P65" i="10"/>
  <c r="S78" i="10"/>
  <c r="R78" i="10"/>
  <c r="P78" i="10"/>
  <c r="S77" i="10"/>
  <c r="R77" i="10"/>
  <c r="P77" i="10"/>
  <c r="S76" i="10"/>
  <c r="R76" i="10"/>
  <c r="P76" i="10"/>
  <c r="S75" i="10"/>
  <c r="R75" i="10"/>
  <c r="P75" i="10"/>
  <c r="S73" i="10"/>
  <c r="R73" i="10"/>
  <c r="P73" i="10"/>
  <c r="S72" i="10"/>
  <c r="R72" i="10"/>
  <c r="P72" i="10"/>
  <c r="S71" i="10"/>
  <c r="R71" i="10"/>
  <c r="P71" i="10"/>
  <c r="S69" i="10"/>
  <c r="R69" i="10"/>
  <c r="P69" i="10"/>
  <c r="S67" i="10"/>
  <c r="R67" i="10"/>
  <c r="P67" i="10"/>
  <c r="S62" i="10"/>
  <c r="R62" i="10"/>
  <c r="P62" i="10"/>
  <c r="S66" i="10"/>
  <c r="R66" i="10"/>
  <c r="P66" i="10"/>
  <c r="S63" i="10"/>
  <c r="R63" i="10"/>
  <c r="P63" i="10"/>
  <c r="S60" i="10"/>
  <c r="R60" i="10"/>
  <c r="P60" i="10"/>
  <c r="S59" i="10"/>
  <c r="R59" i="10"/>
  <c r="P59" i="10"/>
  <c r="S57" i="10"/>
  <c r="R57" i="10"/>
  <c r="P57" i="10"/>
  <c r="S56" i="10"/>
  <c r="R56" i="10"/>
  <c r="P56" i="10"/>
  <c r="S55" i="10"/>
  <c r="R55" i="10"/>
  <c r="P55" i="10"/>
  <c r="S53" i="10"/>
  <c r="R53" i="10"/>
  <c r="P53" i="10"/>
  <c r="S52" i="10"/>
  <c r="R52" i="10"/>
  <c r="P52" i="10"/>
  <c r="S51" i="10"/>
  <c r="R51" i="10"/>
  <c r="P51" i="10"/>
  <c r="S50" i="10"/>
  <c r="R50" i="10"/>
  <c r="P50" i="10"/>
  <c r="S49" i="10"/>
  <c r="R49" i="10"/>
  <c r="P49" i="10"/>
  <c r="S48" i="10"/>
  <c r="R48" i="10"/>
  <c r="P48" i="10"/>
  <c r="S47" i="10"/>
  <c r="R47" i="10"/>
  <c r="P47" i="10"/>
  <c r="S46" i="10"/>
  <c r="R46" i="10"/>
  <c r="P46" i="10"/>
  <c r="S45" i="10"/>
  <c r="R45" i="10"/>
  <c r="P45" i="10"/>
  <c r="S44" i="10"/>
  <c r="R44" i="10"/>
  <c r="P44" i="10"/>
  <c r="S43" i="10"/>
  <c r="R43" i="10"/>
  <c r="P43" i="10"/>
  <c r="S42" i="10"/>
  <c r="R42" i="10"/>
  <c r="P42" i="10"/>
  <c r="S41" i="10"/>
  <c r="R41" i="10"/>
  <c r="P41" i="10"/>
  <c r="S40" i="10"/>
  <c r="R40" i="10"/>
  <c r="P40" i="10"/>
  <c r="S39" i="10"/>
  <c r="R39" i="10"/>
  <c r="P39" i="10"/>
  <c r="S37" i="10"/>
  <c r="R37" i="10"/>
  <c r="P37" i="10"/>
  <c r="S34" i="10"/>
  <c r="R34" i="10"/>
  <c r="P34" i="10"/>
  <c r="S33" i="10"/>
  <c r="R33" i="10"/>
  <c r="P33" i="10"/>
  <c r="S32" i="10"/>
  <c r="R32" i="10"/>
  <c r="P32" i="10"/>
  <c r="S29" i="10"/>
  <c r="R29" i="10"/>
  <c r="P29" i="10"/>
  <c r="S28" i="10"/>
  <c r="R28" i="10"/>
  <c r="P28" i="10"/>
  <c r="S26" i="10"/>
  <c r="R26" i="10"/>
  <c r="P26" i="10"/>
  <c r="S25" i="10"/>
  <c r="R25" i="10"/>
  <c r="P25" i="10"/>
  <c r="S24" i="10"/>
  <c r="R24" i="10"/>
  <c r="P24" i="10"/>
  <c r="S23" i="10"/>
  <c r="R23" i="10"/>
  <c r="P23" i="10"/>
  <c r="S22" i="10"/>
  <c r="R22" i="10"/>
  <c r="P22" i="10"/>
  <c r="S21" i="10"/>
  <c r="R21" i="10"/>
  <c r="P21" i="10"/>
  <c r="S20" i="10"/>
  <c r="R20" i="10"/>
  <c r="P20" i="10"/>
  <c r="S19" i="10"/>
  <c r="R19" i="10"/>
  <c r="P19" i="10"/>
  <c r="S18" i="10"/>
  <c r="R18" i="10"/>
  <c r="P18" i="10"/>
  <c r="S14" i="10"/>
  <c r="R14" i="10"/>
  <c r="P14" i="10"/>
  <c r="S13" i="10"/>
  <c r="R13" i="10"/>
  <c r="P13" i="10"/>
  <c r="S11" i="10"/>
  <c r="R11" i="10"/>
  <c r="P11" i="10"/>
  <c r="S10" i="10"/>
  <c r="R10" i="10"/>
  <c r="P10" i="10"/>
  <c r="S9" i="10"/>
  <c r="R9" i="10"/>
  <c r="P9" i="10"/>
  <c r="S8" i="10"/>
  <c r="R8" i="10"/>
  <c r="P8" i="10"/>
  <c r="U6" i="10"/>
  <c r="T250" i="9"/>
  <c r="U250" i="9"/>
  <c r="V250" i="9"/>
  <c r="W250" i="9"/>
  <c r="X250" i="9"/>
  <c r="Y250" i="9"/>
  <c r="Z250" i="9"/>
  <c r="AA250" i="9"/>
  <c r="T251" i="9"/>
  <c r="U251" i="9"/>
  <c r="V251" i="9"/>
  <c r="W251" i="9"/>
  <c r="X251" i="9"/>
  <c r="Y251" i="9"/>
  <c r="Z251" i="9"/>
  <c r="AA251" i="9"/>
  <c r="T252" i="9"/>
  <c r="U252" i="9"/>
  <c r="V252" i="9"/>
  <c r="W252" i="9"/>
  <c r="X252" i="9"/>
  <c r="Y252" i="9"/>
  <c r="Z252" i="9"/>
  <c r="AA252" i="9"/>
  <c r="T253" i="9"/>
  <c r="U253" i="9"/>
  <c r="V253" i="9"/>
  <c r="W253" i="9"/>
  <c r="X253" i="9"/>
  <c r="Y253" i="9"/>
  <c r="Z253" i="9"/>
  <c r="AA253" i="9"/>
  <c r="T254" i="9"/>
  <c r="U254" i="9"/>
  <c r="V254" i="9"/>
  <c r="W254" i="9"/>
  <c r="X254" i="9"/>
  <c r="Y254" i="9"/>
  <c r="Z254" i="9"/>
  <c r="AA254" i="9"/>
  <c r="T255" i="9"/>
  <c r="U255" i="9"/>
  <c r="V255" i="9"/>
  <c r="W255" i="9"/>
  <c r="X255" i="9"/>
  <c r="Y255" i="9"/>
  <c r="Z255" i="9"/>
  <c r="AA255" i="9"/>
  <c r="U249" i="9"/>
  <c r="V249" i="9"/>
  <c r="W249" i="9"/>
  <c r="X249" i="9"/>
  <c r="Y249" i="9"/>
  <c r="Z249" i="9"/>
  <c r="AA249" i="9"/>
  <c r="T249" i="9"/>
  <c r="Q250" i="9"/>
  <c r="R250" i="9"/>
  <c r="Q251" i="9"/>
  <c r="R251" i="9"/>
  <c r="Q252" i="9"/>
  <c r="R252" i="9"/>
  <c r="Q253" i="9"/>
  <c r="R253" i="9"/>
  <c r="Q254" i="9"/>
  <c r="R254" i="9"/>
  <c r="Q255" i="9"/>
  <c r="R255" i="9"/>
  <c r="R249" i="9"/>
  <c r="Q249" i="9"/>
  <c r="B241" i="9"/>
  <c r="C233" i="9"/>
  <c r="B226" i="9"/>
  <c r="B216" i="9"/>
  <c r="B214" i="9"/>
  <c r="B212" i="9"/>
  <c r="B210" i="9"/>
  <c r="B206" i="9"/>
  <c r="B200" i="7"/>
  <c r="U247" i="9"/>
  <c r="S174" i="9"/>
  <c r="R174" i="9"/>
  <c r="Q174" i="9"/>
  <c r="S173" i="9"/>
  <c r="R173" i="9"/>
  <c r="Q173" i="9"/>
  <c r="S172" i="9"/>
  <c r="R172" i="9"/>
  <c r="Q172" i="9"/>
  <c r="S171" i="9"/>
  <c r="R171" i="9"/>
  <c r="Q171" i="9"/>
  <c r="S170" i="9"/>
  <c r="R170" i="9"/>
  <c r="Q170" i="9"/>
  <c r="S169" i="9"/>
  <c r="R169" i="9"/>
  <c r="Q169" i="9"/>
  <c r="S168" i="9"/>
  <c r="R168" i="9"/>
  <c r="Q168" i="9"/>
  <c r="S167" i="9"/>
  <c r="R167" i="9"/>
  <c r="Q167" i="9"/>
  <c r="S166" i="9"/>
  <c r="R166" i="9"/>
  <c r="Q166" i="9"/>
  <c r="S165" i="9"/>
  <c r="R165" i="9"/>
  <c r="Q165" i="9"/>
  <c r="S164" i="9"/>
  <c r="R164" i="9"/>
  <c r="Q164" i="9"/>
  <c r="S163" i="9"/>
  <c r="R163" i="9"/>
  <c r="Q163" i="9"/>
  <c r="S162" i="9"/>
  <c r="R162" i="9"/>
  <c r="Q162" i="9"/>
  <c r="S161" i="9"/>
  <c r="R161" i="9"/>
  <c r="Q161" i="9"/>
  <c r="S160" i="9"/>
  <c r="R160" i="9"/>
  <c r="Q160" i="9"/>
  <c r="S159" i="9"/>
  <c r="R159" i="9"/>
  <c r="Q159" i="9"/>
  <c r="S158" i="9"/>
  <c r="R158" i="9"/>
  <c r="Q158" i="9"/>
  <c r="S157" i="9"/>
  <c r="R157" i="9"/>
  <c r="Q157" i="9"/>
  <c r="S156" i="9"/>
  <c r="R156" i="9"/>
  <c r="Q156" i="9"/>
  <c r="S155" i="9"/>
  <c r="R155" i="9"/>
  <c r="Q155" i="9"/>
  <c r="S154" i="9"/>
  <c r="R154" i="9"/>
  <c r="Q154" i="9"/>
  <c r="S153" i="9"/>
  <c r="R153" i="9"/>
  <c r="Q153" i="9"/>
  <c r="S152" i="9"/>
  <c r="R152" i="9"/>
  <c r="Q152" i="9"/>
  <c r="S151" i="9"/>
  <c r="R151" i="9"/>
  <c r="Q151" i="9"/>
  <c r="S150" i="9"/>
  <c r="R150" i="9"/>
  <c r="Q150" i="9"/>
  <c r="S149" i="9"/>
  <c r="R149" i="9"/>
  <c r="Q149" i="9"/>
  <c r="S148" i="9"/>
  <c r="R148" i="9"/>
  <c r="Q148" i="9"/>
  <c r="S147" i="9"/>
  <c r="R147" i="9"/>
  <c r="Q147" i="9"/>
  <c r="S145" i="9"/>
  <c r="R145" i="9"/>
  <c r="Q145" i="9"/>
  <c r="S144" i="9"/>
  <c r="R144" i="9"/>
  <c r="Q144" i="9"/>
  <c r="S143" i="9"/>
  <c r="R143" i="9"/>
  <c r="Q143" i="9"/>
  <c r="S142" i="9"/>
  <c r="R142" i="9"/>
  <c r="Q142" i="9"/>
  <c r="S141" i="9"/>
  <c r="R141" i="9"/>
  <c r="Q141" i="9"/>
  <c r="S140" i="9"/>
  <c r="R140" i="9"/>
  <c r="Q140" i="9"/>
  <c r="S139" i="9"/>
  <c r="R139" i="9"/>
  <c r="Q139" i="9"/>
  <c r="S138" i="9"/>
  <c r="R138" i="9"/>
  <c r="Q138" i="9"/>
  <c r="S137" i="9"/>
  <c r="R137" i="9"/>
  <c r="Q137" i="9"/>
  <c r="S136" i="9"/>
  <c r="R136" i="9"/>
  <c r="Q136" i="9"/>
  <c r="S135" i="9"/>
  <c r="R135" i="9"/>
  <c r="Q135" i="9"/>
  <c r="S134" i="9"/>
  <c r="R134" i="9"/>
  <c r="Q134" i="9"/>
  <c r="S133" i="9"/>
  <c r="R133" i="9"/>
  <c r="Q133" i="9"/>
  <c r="S132" i="9"/>
  <c r="R132" i="9"/>
  <c r="Q132" i="9"/>
  <c r="S131" i="9"/>
  <c r="R131" i="9"/>
  <c r="Q131" i="9"/>
  <c r="S130" i="9"/>
  <c r="R130" i="9"/>
  <c r="Q130" i="9"/>
  <c r="S129" i="9"/>
  <c r="R129" i="9"/>
  <c r="Q129" i="9"/>
  <c r="S128" i="9"/>
  <c r="R128" i="9"/>
  <c r="Q128" i="9"/>
  <c r="S127" i="9"/>
  <c r="R127" i="9"/>
  <c r="Q127" i="9"/>
  <c r="S126" i="9"/>
  <c r="R126" i="9"/>
  <c r="Q126" i="9"/>
  <c r="S125" i="9"/>
  <c r="R125" i="9"/>
  <c r="Q125" i="9"/>
  <c r="S124" i="9"/>
  <c r="R124" i="9"/>
  <c r="Q124" i="9"/>
  <c r="S123" i="9"/>
  <c r="R123" i="9"/>
  <c r="Q123" i="9"/>
  <c r="S122" i="9"/>
  <c r="R122" i="9"/>
  <c r="Q122" i="9"/>
  <c r="S121" i="9"/>
  <c r="R121" i="9"/>
  <c r="Q121" i="9"/>
  <c r="S120" i="9"/>
  <c r="R120" i="9"/>
  <c r="Q120" i="9"/>
  <c r="S119" i="9"/>
  <c r="R119" i="9"/>
  <c r="Q119" i="9"/>
  <c r="S118" i="9"/>
  <c r="R118" i="9"/>
  <c r="Q118" i="9"/>
  <c r="S117" i="9"/>
  <c r="R117" i="9"/>
  <c r="Q117" i="9"/>
  <c r="S116" i="9"/>
  <c r="R116" i="9"/>
  <c r="Q116" i="9"/>
  <c r="S115" i="9"/>
  <c r="R115" i="9"/>
  <c r="Q115" i="9"/>
  <c r="S114" i="9"/>
  <c r="R114" i="9"/>
  <c r="Q114" i="9"/>
  <c r="S113" i="9"/>
  <c r="R113" i="9"/>
  <c r="Q113" i="9"/>
  <c r="S112" i="9"/>
  <c r="R112" i="9"/>
  <c r="Q112" i="9"/>
  <c r="S111" i="9"/>
  <c r="R111" i="9"/>
  <c r="Q111" i="9"/>
  <c r="S110" i="9"/>
  <c r="R110" i="9"/>
  <c r="Q110" i="9"/>
  <c r="S109" i="9"/>
  <c r="R109" i="9"/>
  <c r="Q109" i="9"/>
  <c r="S108" i="9"/>
  <c r="R108" i="9"/>
  <c r="Q108" i="9"/>
  <c r="S107" i="9"/>
  <c r="R107" i="9"/>
  <c r="Q107" i="9"/>
  <c r="S106" i="9"/>
  <c r="R106" i="9"/>
  <c r="Q106" i="9"/>
  <c r="S105" i="9"/>
  <c r="R105" i="9"/>
  <c r="Q105" i="9"/>
  <c r="S104" i="9"/>
  <c r="R104" i="9"/>
  <c r="Q104" i="9"/>
  <c r="S103" i="9"/>
  <c r="R103" i="9"/>
  <c r="Q103" i="9"/>
  <c r="S102" i="9"/>
  <c r="R102" i="9"/>
  <c r="Q102" i="9"/>
  <c r="S101" i="9"/>
  <c r="R101" i="9"/>
  <c r="Q101" i="9"/>
  <c r="S100" i="9"/>
  <c r="R100" i="9"/>
  <c r="Q100" i="9"/>
  <c r="S99" i="9"/>
  <c r="R99" i="9"/>
  <c r="Q99" i="9"/>
  <c r="S98" i="9"/>
  <c r="R98" i="9"/>
  <c r="Q98" i="9"/>
  <c r="S97" i="9"/>
  <c r="R97" i="9"/>
  <c r="Q97" i="9"/>
  <c r="S96" i="9"/>
  <c r="R96" i="9"/>
  <c r="Q96" i="9"/>
  <c r="S95" i="9"/>
  <c r="R95" i="9"/>
  <c r="Q95" i="9"/>
  <c r="S94" i="9"/>
  <c r="R94" i="9"/>
  <c r="Q94" i="9"/>
  <c r="S93" i="9"/>
  <c r="R93" i="9"/>
  <c r="Q93" i="9"/>
  <c r="S92" i="9"/>
  <c r="R92" i="9"/>
  <c r="Q92" i="9"/>
  <c r="S91" i="9"/>
  <c r="R91" i="9"/>
  <c r="Q91" i="9"/>
  <c r="S90" i="9"/>
  <c r="R90" i="9"/>
  <c r="Q90" i="9"/>
  <c r="S89" i="9"/>
  <c r="R89" i="9"/>
  <c r="Q89" i="9"/>
  <c r="S88" i="9"/>
  <c r="R88" i="9"/>
  <c r="Q88" i="9"/>
  <c r="S87" i="9"/>
  <c r="R87" i="9"/>
  <c r="Q87" i="9"/>
  <c r="S86" i="9"/>
  <c r="R86" i="9"/>
  <c r="Q86" i="9"/>
  <c r="S85" i="9"/>
  <c r="R85" i="9"/>
  <c r="Q85" i="9"/>
  <c r="S84" i="9"/>
  <c r="R84" i="9"/>
  <c r="Q84" i="9"/>
  <c r="S83" i="9"/>
  <c r="R83" i="9"/>
  <c r="Q83" i="9"/>
  <c r="S82" i="9"/>
  <c r="R82" i="9"/>
  <c r="Q82" i="9"/>
  <c r="S81" i="9"/>
  <c r="R81" i="9"/>
  <c r="Q81" i="9"/>
  <c r="S80" i="9"/>
  <c r="R80" i="9"/>
  <c r="Q80" i="9"/>
  <c r="S79" i="9"/>
  <c r="R79" i="9"/>
  <c r="Q79" i="9"/>
  <c r="S78" i="9"/>
  <c r="R78" i="9"/>
  <c r="Q78" i="9"/>
  <c r="S77" i="9"/>
  <c r="R77" i="9"/>
  <c r="Q77" i="9"/>
  <c r="S76" i="9"/>
  <c r="R76" i="9"/>
  <c r="Q76" i="9"/>
  <c r="S75" i="9"/>
  <c r="R75" i="9"/>
  <c r="Q75" i="9"/>
  <c r="S74" i="9"/>
  <c r="R74" i="9"/>
  <c r="Q74" i="9"/>
  <c r="S73" i="9"/>
  <c r="R73" i="9"/>
  <c r="Q73" i="9"/>
  <c r="S72" i="9"/>
  <c r="R72" i="9"/>
  <c r="Q72" i="9"/>
  <c r="S71" i="9"/>
  <c r="R71" i="9"/>
  <c r="Q71" i="9"/>
  <c r="S70" i="9"/>
  <c r="R70" i="9"/>
  <c r="Q70" i="9"/>
  <c r="S69" i="9"/>
  <c r="R69" i="9"/>
  <c r="Q69" i="9"/>
  <c r="S68" i="9"/>
  <c r="R68" i="9"/>
  <c r="Q68" i="9"/>
  <c r="S67" i="9"/>
  <c r="R67" i="9"/>
  <c r="Q67" i="9"/>
  <c r="S66" i="9"/>
  <c r="R66" i="9"/>
  <c r="Q66" i="9"/>
  <c r="S65" i="9"/>
  <c r="R65" i="9"/>
  <c r="Q65" i="9"/>
  <c r="R64" i="9"/>
  <c r="Q64" i="9"/>
  <c r="S63" i="9"/>
  <c r="R63" i="9"/>
  <c r="Q63" i="9"/>
  <c r="S62" i="9"/>
  <c r="R62" i="9"/>
  <c r="Q62" i="9"/>
  <c r="S61" i="9"/>
  <c r="R61" i="9"/>
  <c r="Q61" i="9"/>
  <c r="S60" i="9"/>
  <c r="R60" i="9"/>
  <c r="Q60" i="9"/>
  <c r="S59" i="9"/>
  <c r="R59" i="9"/>
  <c r="Q59" i="9"/>
  <c r="S58" i="9"/>
  <c r="R58" i="9"/>
  <c r="Q58" i="9"/>
  <c r="S57" i="9"/>
  <c r="R57" i="9"/>
  <c r="Q57" i="9"/>
  <c r="S56" i="9"/>
  <c r="R56" i="9"/>
  <c r="Q56" i="9"/>
  <c r="S55" i="9"/>
  <c r="R55" i="9"/>
  <c r="Q55" i="9"/>
  <c r="S54" i="9"/>
  <c r="R54" i="9"/>
  <c r="Q54" i="9"/>
  <c r="S53" i="9"/>
  <c r="R53" i="9"/>
  <c r="Q53" i="9"/>
  <c r="S52" i="9"/>
  <c r="R52" i="9"/>
  <c r="Q52" i="9"/>
  <c r="S51" i="9"/>
  <c r="R51" i="9"/>
  <c r="Q51" i="9"/>
  <c r="S50" i="9"/>
  <c r="R50" i="9"/>
  <c r="Q50" i="9"/>
  <c r="S49" i="9"/>
  <c r="R49" i="9"/>
  <c r="Q49" i="9"/>
  <c r="S48" i="9"/>
  <c r="R48" i="9"/>
  <c r="Q48" i="9"/>
  <c r="S47" i="9"/>
  <c r="R47" i="9"/>
  <c r="Q47" i="9"/>
  <c r="S46" i="9"/>
  <c r="R46" i="9"/>
  <c r="Q46" i="9"/>
  <c r="S45" i="9"/>
  <c r="R45" i="9"/>
  <c r="Q45" i="9"/>
  <c r="S44" i="9"/>
  <c r="R44" i="9"/>
  <c r="Q44" i="9"/>
  <c r="S43" i="9"/>
  <c r="R43" i="9"/>
  <c r="Q43" i="9"/>
  <c r="S42" i="9"/>
  <c r="R42" i="9"/>
  <c r="Q42" i="9"/>
  <c r="S41" i="9"/>
  <c r="R41" i="9"/>
  <c r="Q41" i="9"/>
  <c r="S40" i="9"/>
  <c r="R40" i="9"/>
  <c r="Q40" i="9"/>
  <c r="S39" i="9"/>
  <c r="R39" i="9"/>
  <c r="Q39" i="9"/>
  <c r="S38" i="9"/>
  <c r="R38" i="9"/>
  <c r="Q38" i="9"/>
  <c r="S37" i="9"/>
  <c r="R37" i="9"/>
  <c r="Q37" i="9"/>
  <c r="S36" i="9"/>
  <c r="R36" i="9"/>
  <c r="Q36" i="9"/>
  <c r="S35" i="9"/>
  <c r="R35" i="9"/>
  <c r="Q35" i="9"/>
  <c r="S34" i="9"/>
  <c r="R34" i="9"/>
  <c r="Q34" i="9"/>
  <c r="S33" i="9"/>
  <c r="R33" i="9"/>
  <c r="Q33" i="9"/>
  <c r="S32" i="9"/>
  <c r="R32" i="9"/>
  <c r="Q32" i="9"/>
  <c r="S31" i="9"/>
  <c r="R31" i="9"/>
  <c r="Q31" i="9"/>
  <c r="S30" i="9"/>
  <c r="R30" i="9"/>
  <c r="Q30" i="9"/>
  <c r="S29" i="9"/>
  <c r="R29" i="9"/>
  <c r="Q29" i="9"/>
  <c r="S28" i="9"/>
  <c r="R28" i="9"/>
  <c r="Q28" i="9"/>
  <c r="S27" i="9"/>
  <c r="R27" i="9"/>
  <c r="Q27" i="9"/>
  <c r="S26" i="9"/>
  <c r="R26" i="9"/>
  <c r="Q26" i="9"/>
  <c r="S25" i="9"/>
  <c r="R25" i="9"/>
  <c r="Q25" i="9"/>
  <c r="S24" i="9"/>
  <c r="R24" i="9"/>
  <c r="Q24" i="9"/>
  <c r="S23" i="9"/>
  <c r="R23" i="9"/>
  <c r="Q23" i="9"/>
  <c r="S22" i="9"/>
  <c r="R22" i="9"/>
  <c r="Q22" i="9"/>
  <c r="S21" i="9"/>
  <c r="R21" i="9"/>
  <c r="Q21" i="9"/>
  <c r="S20" i="9"/>
  <c r="R20" i="9"/>
  <c r="Q20" i="9"/>
  <c r="S19" i="9"/>
  <c r="R19" i="9"/>
  <c r="Q19" i="9"/>
  <c r="S18" i="9"/>
  <c r="R18" i="9"/>
  <c r="Q18" i="9"/>
  <c r="S17" i="9"/>
  <c r="R17" i="9"/>
  <c r="Q17" i="9"/>
  <c r="S16" i="9"/>
  <c r="R16" i="9"/>
  <c r="Q16" i="9"/>
  <c r="S15" i="9"/>
  <c r="R15" i="9"/>
  <c r="Q15" i="9"/>
  <c r="S14" i="9"/>
  <c r="R14" i="9"/>
  <c r="Q14" i="9"/>
  <c r="S13" i="9"/>
  <c r="R13" i="9"/>
  <c r="Q13" i="9"/>
  <c r="S12" i="9"/>
  <c r="R12" i="9"/>
  <c r="Q12" i="9"/>
  <c r="S11" i="9"/>
  <c r="R11" i="9"/>
  <c r="Q11" i="9"/>
  <c r="S10" i="9"/>
  <c r="R10" i="9"/>
  <c r="Q10" i="9"/>
  <c r="S9" i="9"/>
  <c r="R9" i="9"/>
  <c r="Q9" i="9"/>
  <c r="S8" i="9"/>
  <c r="R8" i="9"/>
  <c r="Q8" i="9"/>
  <c r="U6" i="9"/>
  <c r="V6" i="9" s="1"/>
  <c r="T189" i="9" a="1"/>
  <c r="U160" i="10" a="1"/>
  <c r="T177" i="11" a="1"/>
  <c r="W36" i="11" a="1"/>
  <c r="V36" i="11" a="1"/>
  <c r="T193" i="9" a="1"/>
  <c r="Y63" i="11" a="1"/>
  <c r="U19" i="11" a="1"/>
  <c r="Y73" i="11" a="1"/>
  <c r="Z89" i="11" a="1"/>
  <c r="Z63" i="11" a="1"/>
  <c r="Y98" i="11" a="1"/>
  <c r="U36" i="11" a="1"/>
  <c r="T98" i="11" a="1"/>
  <c r="Z93" i="11" a="1"/>
  <c r="T19" i="11" a="1"/>
  <c r="Y93" i="11" a="1"/>
  <c r="Y174" i="11" a="1"/>
  <c r="Y101" i="11" a="1"/>
  <c r="Y71" i="11" a="1"/>
  <c r="V174" i="11" a="1"/>
  <c r="Z195" i="11" a="1"/>
  <c r="Y163" i="11" a="1"/>
  <c r="T36" i="11" a="1"/>
  <c r="X19" i="11" a="1"/>
  <c r="T186" i="9" a="1"/>
  <c r="Z98" i="11" a="1"/>
  <c r="T101" i="11" a="1"/>
  <c r="Z73" i="11" a="1"/>
  <c r="V101" i="11" a="1"/>
  <c r="Z36" i="11" a="1"/>
  <c r="U174" i="11" a="1"/>
  <c r="T195" i="11" a="1"/>
  <c r="Z19" i="11" a="1"/>
  <c r="W98" i="11" a="1"/>
  <c r="Y19" i="11" a="1"/>
  <c r="T187" i="9" a="1"/>
  <c r="U195" i="11" a="1"/>
  <c r="U101" i="11" a="1"/>
  <c r="Y89" i="11" a="1"/>
  <c r="X36" i="11" a="1"/>
  <c r="V195" i="11" a="1"/>
  <c r="T174" i="11" a="1"/>
  <c r="T195" i="9" a="1"/>
  <c r="Z174" i="11" a="1"/>
  <c r="Y76" i="11" a="1"/>
  <c r="Z71" i="11" a="1"/>
  <c r="W195" i="11" a="1"/>
  <c r="X98" i="11" a="1"/>
  <c r="Y195" i="11" a="1"/>
  <c r="T188" i="9" a="1"/>
  <c r="V98" i="11" a="1"/>
  <c r="T192" i="9" a="1"/>
  <c r="X101" i="11" a="1"/>
  <c r="Y36" i="11" a="1"/>
  <c r="Z163" i="11" a="1"/>
  <c r="Y92" i="11" a="1"/>
  <c r="X195" i="11" a="1"/>
  <c r="Z92" i="11" a="1"/>
  <c r="U98" i="11" a="1"/>
  <c r="Z76" i="11" a="1"/>
  <c r="V19" i="11" a="1"/>
  <c r="X174" i="11" a="1"/>
  <c r="Z101" i="11" a="1"/>
  <c r="W174" i="11" a="1"/>
  <c r="W19" i="11" a="1"/>
  <c r="T194" i="9" a="1"/>
  <c r="W101" i="11" a="1"/>
  <c r="U160" i="10" l="1"/>
  <c r="Z73" i="11"/>
  <c r="Y73" i="11"/>
  <c r="T177" i="11"/>
  <c r="Y19" i="11"/>
  <c r="K163" i="11"/>
  <c r="Y89" i="11"/>
  <c r="U98" i="11"/>
  <c r="T36" i="11"/>
  <c r="T195" i="11"/>
  <c r="X98" i="11"/>
  <c r="T174" i="11"/>
  <c r="Y174" i="11"/>
  <c r="Z101" i="11"/>
  <c r="X195" i="11"/>
  <c r="Z174" i="11"/>
  <c r="Z92" i="11"/>
  <c r="X36" i="11"/>
  <c r="Y98" i="11"/>
  <c r="V195" i="11"/>
  <c r="Y63" i="11"/>
  <c r="G163" i="11"/>
  <c r="U36" i="11"/>
  <c r="W98" i="11"/>
  <c r="Z195" i="11"/>
  <c r="Z36" i="11"/>
  <c r="T101" i="11"/>
  <c r="Y101" i="11"/>
  <c r="I163" i="11"/>
  <c r="Z76" i="11"/>
  <c r="W36" i="11"/>
  <c r="Z98" i="11"/>
  <c r="Z93" i="11"/>
  <c r="U19" i="11"/>
  <c r="U101" i="11"/>
  <c r="W195" i="11"/>
  <c r="Y36" i="11"/>
  <c r="Y163" i="11"/>
  <c r="V101" i="11"/>
  <c r="W19" i="11"/>
  <c r="U195" i="11"/>
  <c r="T19" i="11"/>
  <c r="W101" i="11"/>
  <c r="H163" i="11"/>
  <c r="Z163" i="11"/>
  <c r="Y92" i="11"/>
  <c r="V98" i="11"/>
  <c r="V174" i="11"/>
  <c r="X19" i="11"/>
  <c r="V36" i="11"/>
  <c r="Y195" i="11"/>
  <c r="V19" i="11"/>
  <c r="T98" i="11"/>
  <c r="X174" i="11"/>
  <c r="Y93" i="11"/>
  <c r="U174" i="11"/>
  <c r="W174" i="11"/>
  <c r="J163" i="11"/>
  <c r="Y76" i="11"/>
  <c r="Z63" i="11"/>
  <c r="X101" i="11"/>
  <c r="Z71" i="11"/>
  <c r="Z19" i="11"/>
  <c r="Z89" i="11"/>
  <c r="Y71" i="11"/>
  <c r="V6" i="10"/>
  <c r="T189" i="9"/>
  <c r="B188" i="9" s="1"/>
  <c r="T188" i="9"/>
  <c r="B187" i="9" s="1"/>
  <c r="T192" i="9"/>
  <c r="B191" i="9" s="1"/>
  <c r="T193" i="9"/>
  <c r="B192" i="9" s="1"/>
  <c r="T194" i="9"/>
  <c r="B193" i="9" s="1"/>
  <c r="T195" i="9"/>
  <c r="B194" i="9" s="1"/>
  <c r="T186" i="9"/>
  <c r="B185" i="9" s="1"/>
  <c r="T187" i="9"/>
  <c r="B186" i="9" s="1"/>
  <c r="W6" i="9"/>
  <c r="V247" i="9"/>
  <c r="W103" i="12" a="1"/>
  <c r="V22" i="12" a="1"/>
  <c r="V184" i="12" a="1"/>
  <c r="X103" i="12" a="1"/>
  <c r="T207" i="12" a="1"/>
  <c r="Z172" i="12" a="1"/>
  <c r="W22" i="12" a="1"/>
  <c r="Z24" i="12" a="1"/>
  <c r="V103" i="12" a="1"/>
  <c r="Z207" i="12" a="1"/>
  <c r="Y24" i="12" a="1"/>
  <c r="Y172" i="12" a="1"/>
  <c r="Y106" i="12" a="1"/>
  <c r="W207" i="12" a="1"/>
  <c r="U106" i="12" a="1"/>
  <c r="Z80" i="12" a="1"/>
  <c r="U22" i="12" a="1"/>
  <c r="Z98" i="12" a="1"/>
  <c r="T39" i="12" a="1"/>
  <c r="Z97" i="12" a="1"/>
  <c r="X22" i="12" a="1"/>
  <c r="Z39" i="12" a="1"/>
  <c r="T184" i="12" a="1"/>
  <c r="Y94" i="12" a="1"/>
  <c r="X24" i="12" a="1"/>
  <c r="U39" i="12" a="1"/>
  <c r="W106" i="12" a="1"/>
  <c r="V39" i="12" a="1"/>
  <c r="Z77" i="12" a="1"/>
  <c r="X207" i="12" a="1"/>
  <c r="Y207" i="12" a="1"/>
  <c r="Y80" i="12" a="1"/>
  <c r="T24" i="12" a="1"/>
  <c r="Y77" i="12" a="1"/>
  <c r="X39" i="12" a="1"/>
  <c r="Y97" i="12" a="1"/>
  <c r="W24" i="12" a="1"/>
  <c r="T103" i="12" a="1"/>
  <c r="U184" i="12" a="1"/>
  <c r="T22" i="12" a="1"/>
  <c r="V106" i="12" a="1"/>
  <c r="Z184" i="12" a="1"/>
  <c r="T62" i="12" a="1"/>
  <c r="U177" i="11" a="1"/>
  <c r="Y39" i="12" a="1"/>
  <c r="U207" i="12" a="1"/>
  <c r="X184" i="12" a="1"/>
  <c r="Z106" i="12" a="1"/>
  <c r="U24" i="12" a="1"/>
  <c r="W184" i="12" a="1"/>
  <c r="Z22" i="12" a="1"/>
  <c r="X106" i="12" a="1"/>
  <c r="V24" i="12" a="1"/>
  <c r="T187" i="12" a="1"/>
  <c r="V160" i="10" a="1"/>
  <c r="Y103" i="12" a="1"/>
  <c r="W39" i="12" a="1"/>
  <c r="Y22" i="12" a="1"/>
  <c r="V207" i="12" a="1"/>
  <c r="Z94" i="12" a="1"/>
  <c r="Y98" i="12" a="1"/>
  <c r="U103" i="12" a="1"/>
  <c r="Z103" i="12" a="1"/>
  <c r="T106" i="12" a="1"/>
  <c r="Y184" i="12" a="1"/>
  <c r="X207" i="12" l="1"/>
  <c r="X184" i="12"/>
  <c r="T207" i="12"/>
  <c r="U184" i="12"/>
  <c r="V184" i="12"/>
  <c r="W207" i="12"/>
  <c r="V207" i="12"/>
  <c r="T184" i="12"/>
  <c r="T187" i="12"/>
  <c r="W184" i="12"/>
  <c r="U207" i="12"/>
  <c r="AG23" i="12"/>
  <c r="AJ23" i="12"/>
  <c r="AK23" i="12"/>
  <c r="AH23" i="12"/>
  <c r="AI23" i="12"/>
  <c r="Y207" i="12"/>
  <c r="Z97" i="12"/>
  <c r="V39" i="12"/>
  <c r="W22" i="12"/>
  <c r="Z22" i="12"/>
  <c r="T106" i="12"/>
  <c r="Z39" i="12"/>
  <c r="Y77" i="12"/>
  <c r="X106" i="12"/>
  <c r="Y39" i="12"/>
  <c r="Z77" i="12"/>
  <c r="W103" i="12"/>
  <c r="Y80" i="12"/>
  <c r="T62" i="12"/>
  <c r="Z24" i="12"/>
  <c r="U39" i="12"/>
  <c r="Y24" i="12"/>
  <c r="H172" i="12"/>
  <c r="W24" i="12"/>
  <c r="V22" i="12"/>
  <c r="Y106" i="12"/>
  <c r="Z184" i="12"/>
  <c r="Y172" i="12"/>
  <c r="X22" i="12"/>
  <c r="Z106" i="12"/>
  <c r="Y184" i="12"/>
  <c r="V103" i="12"/>
  <c r="Y97" i="12"/>
  <c r="X103" i="12"/>
  <c r="W106" i="12"/>
  <c r="V24" i="12"/>
  <c r="Z207" i="12"/>
  <c r="U106" i="12"/>
  <c r="U22" i="12"/>
  <c r="Z80" i="12"/>
  <c r="Y94" i="12"/>
  <c r="U24" i="12"/>
  <c r="Z94" i="12"/>
  <c r="Y22" i="12"/>
  <c r="V106" i="12"/>
  <c r="Z172" i="12"/>
  <c r="Z98" i="12"/>
  <c r="G172" i="12"/>
  <c r="X24" i="12"/>
  <c r="Z103" i="12"/>
  <c r="T39" i="12"/>
  <c r="Y98" i="12"/>
  <c r="W39" i="12"/>
  <c r="U103" i="12"/>
  <c r="T22" i="12"/>
  <c r="Y103" i="12"/>
  <c r="T103" i="12"/>
  <c r="X39" i="12"/>
  <c r="T24" i="12"/>
  <c r="AG19" i="11"/>
  <c r="AJ101" i="11"/>
  <c r="AK19" i="11"/>
  <c r="AG101" i="11"/>
  <c r="AE101" i="11"/>
  <c r="AG36" i="11"/>
  <c r="AK36" i="11"/>
  <c r="AH98" i="11"/>
  <c r="AI195" i="11"/>
  <c r="AK89" i="11"/>
  <c r="AJ19" i="11"/>
  <c r="AJ195" i="11"/>
  <c r="AK174" i="11"/>
  <c r="AK71" i="11"/>
  <c r="AJ163" i="11"/>
  <c r="AI101" i="11"/>
  <c r="AJ36" i="11"/>
  <c r="AK195" i="11"/>
  <c r="AK101" i="11"/>
  <c r="AG174" i="11"/>
  <c r="AG98" i="11"/>
  <c r="AE59" i="11"/>
  <c r="AE174" i="11"/>
  <c r="AH163" i="11"/>
  <c r="AI98" i="11"/>
  <c r="AH19" i="11"/>
  <c r="AE177" i="11"/>
  <c r="AI19" i="11"/>
  <c r="AJ174" i="11"/>
  <c r="AJ76" i="11"/>
  <c r="AH174" i="11"/>
  <c r="AK163" i="11"/>
  <c r="AK93" i="11"/>
  <c r="AE163" i="11"/>
  <c r="AE195" i="11"/>
  <c r="AF174" i="11"/>
  <c r="AF163" i="11"/>
  <c r="AK98" i="11"/>
  <c r="AJ63" i="11"/>
  <c r="AE36" i="11"/>
  <c r="AE19" i="11"/>
  <c r="AJ89" i="11"/>
  <c r="AK92" i="11"/>
  <c r="AK63" i="11"/>
  <c r="AH195" i="11"/>
  <c r="AF101" i="11"/>
  <c r="AJ92" i="11"/>
  <c r="AF19" i="11"/>
  <c r="AF36" i="11"/>
  <c r="AJ93" i="11"/>
  <c r="AH101" i="11"/>
  <c r="AH36" i="11"/>
  <c r="AG195" i="11"/>
  <c r="AF98" i="11"/>
  <c r="AI174" i="11"/>
  <c r="AK76" i="11"/>
  <c r="AJ98" i="11"/>
  <c r="AJ71" i="11"/>
  <c r="AE98" i="11"/>
  <c r="AF195" i="11"/>
  <c r="AG163" i="11"/>
  <c r="AI36" i="11"/>
  <c r="AI163" i="11"/>
  <c r="AJ73" i="11"/>
  <c r="L73" i="11"/>
  <c r="AK73" i="11"/>
  <c r="M73" i="11"/>
  <c r="M20" i="11"/>
  <c r="L20" i="11"/>
  <c r="K20" i="11"/>
  <c r="J20" i="11"/>
  <c r="I20" i="11"/>
  <c r="H20" i="11"/>
  <c r="G20" i="11"/>
  <c r="K73" i="11"/>
  <c r="J73" i="11"/>
  <c r="I73" i="11"/>
  <c r="H73" i="11"/>
  <c r="G73" i="11"/>
  <c r="V160" i="10"/>
  <c r="U177" i="11"/>
  <c r="G177" i="11"/>
  <c r="AF160" i="10"/>
  <c r="H160" i="10"/>
  <c r="I71" i="11"/>
  <c r="M36" i="11"/>
  <c r="H195" i="11"/>
  <c r="G66" i="11"/>
  <c r="M19" i="11"/>
  <c r="M93" i="11"/>
  <c r="L98" i="11"/>
  <c r="K101" i="11"/>
  <c r="L92" i="11"/>
  <c r="M63" i="11"/>
  <c r="J89" i="11"/>
  <c r="K89" i="11"/>
  <c r="M195" i="11"/>
  <c r="K98" i="11"/>
  <c r="H92" i="11"/>
  <c r="L195" i="11"/>
  <c r="M163" i="11"/>
  <c r="G92" i="11"/>
  <c r="I66" i="11"/>
  <c r="J98" i="11"/>
  <c r="K63" i="11"/>
  <c r="G195" i="11"/>
  <c r="J93" i="11"/>
  <c r="K36" i="11"/>
  <c r="G36" i="11"/>
  <c r="G101" i="11"/>
  <c r="H71" i="11"/>
  <c r="M101" i="11"/>
  <c r="H89" i="11"/>
  <c r="I36" i="11"/>
  <c r="I101" i="11"/>
  <c r="G59" i="11"/>
  <c r="G89" i="11"/>
  <c r="H98" i="11"/>
  <c r="J174" i="11"/>
  <c r="G71" i="11"/>
  <c r="J66" i="11"/>
  <c r="L163" i="11"/>
  <c r="K76" i="11"/>
  <c r="H36" i="11"/>
  <c r="J71" i="11"/>
  <c r="G63" i="11"/>
  <c r="I98" i="11"/>
  <c r="H19" i="11"/>
  <c r="G76" i="11"/>
  <c r="K174" i="11"/>
  <c r="J76" i="11"/>
  <c r="G174" i="11"/>
  <c r="H76" i="11"/>
  <c r="L36" i="11"/>
  <c r="L101" i="11"/>
  <c r="M92" i="11"/>
  <c r="L93" i="11"/>
  <c r="J92" i="11"/>
  <c r="K93" i="11"/>
  <c r="L174" i="11"/>
  <c r="I93" i="11"/>
  <c r="J36" i="11"/>
  <c r="K92" i="11"/>
  <c r="J101" i="11"/>
  <c r="H93" i="11"/>
  <c r="I174" i="11"/>
  <c r="G19" i="11"/>
  <c r="J195" i="11"/>
  <c r="G93" i="11"/>
  <c r="K66" i="11"/>
  <c r="M174" i="11"/>
  <c r="I195" i="11"/>
  <c r="M98" i="11"/>
  <c r="K71" i="11"/>
  <c r="G98" i="11"/>
  <c r="J19" i="11"/>
  <c r="I19" i="11"/>
  <c r="H66" i="11"/>
  <c r="I89" i="11"/>
  <c r="H63" i="11"/>
  <c r="K19" i="11"/>
  <c r="H174" i="11"/>
  <c r="I92" i="11"/>
  <c r="I76" i="11"/>
  <c r="H101" i="11"/>
  <c r="L63" i="11"/>
  <c r="K195" i="11"/>
  <c r="L19" i="11"/>
  <c r="W6" i="10"/>
  <c r="W247" i="9"/>
  <c r="X6" i="9"/>
  <c r="U23" i="13" a="1"/>
  <c r="Z89" i="13" a="1"/>
  <c r="W21" i="13" a="1"/>
  <c r="X21" i="13" a="1"/>
  <c r="Z187" i="13" a="1"/>
  <c r="Z157" i="13" a="1"/>
  <c r="Z37" i="13" a="1"/>
  <c r="X99" i="13" a="1"/>
  <c r="Y23" i="13" a="1"/>
  <c r="X187" i="13" a="1"/>
  <c r="Y187" i="13" a="1"/>
  <c r="X23" i="13" a="1"/>
  <c r="U187" i="13" a="1"/>
  <c r="Y89" i="13" a="1"/>
  <c r="V177" i="11" a="1"/>
  <c r="V157" i="13" a="1"/>
  <c r="Y155" i="13" a="1"/>
  <c r="Z75" i="13" a="1"/>
  <c r="V21" i="13" a="1"/>
  <c r="U99" i="13" a="1"/>
  <c r="U21" i="13" a="1"/>
  <c r="U157" i="13" a="1"/>
  <c r="Y92" i="13" a="1"/>
  <c r="Z21" i="13" a="1"/>
  <c r="Y63" i="13" a="1"/>
  <c r="Y72" i="13" a="1"/>
  <c r="W99" i="13" a="1"/>
  <c r="Z23" i="13" a="1"/>
  <c r="Y37" i="13" a="1"/>
  <c r="Z99" i="13" a="1"/>
  <c r="Y21" i="13" a="1"/>
  <c r="Z72" i="13" a="1"/>
  <c r="X157" i="13" a="1"/>
  <c r="W187" i="13" a="1"/>
  <c r="V187" i="13" a="1"/>
  <c r="X37" i="13" a="1"/>
  <c r="Y99" i="13" a="1"/>
  <c r="T23" i="13" a="1"/>
  <c r="U37" i="13" a="1"/>
  <c r="Y157" i="13" a="1"/>
  <c r="V99" i="13" a="1"/>
  <c r="V37" i="13" a="1"/>
  <c r="T190" i="13" a="1"/>
  <c r="W160" i="10" a="1"/>
  <c r="T37" i="13" a="1"/>
  <c r="T187" i="13" a="1"/>
  <c r="Z91" i="13" a="1"/>
  <c r="V23" i="13" a="1"/>
  <c r="Z92" i="13" a="1"/>
  <c r="W37" i="13" a="1"/>
  <c r="T58" i="13" a="1"/>
  <c r="U187" i="12" a="1"/>
  <c r="W157" i="13" a="1"/>
  <c r="Y91" i="13" a="1"/>
  <c r="T21" i="13" a="1"/>
  <c r="Z155" i="13" a="1"/>
  <c r="T157" i="13" a="1"/>
  <c r="Y75" i="13" a="1"/>
  <c r="T99" i="13" a="1"/>
  <c r="Z63" i="13" a="1"/>
  <c r="W23" i="13" a="1"/>
  <c r="AF221" i="13" l="1"/>
  <c r="AH221" i="13"/>
  <c r="AK221" i="13"/>
  <c r="AI221" i="13"/>
  <c r="AJ221" i="13"/>
  <c r="G221" i="13"/>
  <c r="AG221" i="13"/>
  <c r="Y37" i="13"/>
  <c r="AJ37" i="13" s="1"/>
  <c r="Z37" i="13"/>
  <c r="AK37" i="13" s="1"/>
  <c r="W37" i="13"/>
  <c r="AH37" i="13" s="1"/>
  <c r="T37" i="13"/>
  <c r="V37" i="13"/>
  <c r="AG37" i="13" s="1"/>
  <c r="U37" i="13"/>
  <c r="X37" i="13"/>
  <c r="AI37" i="13" s="1"/>
  <c r="U187" i="12"/>
  <c r="V23" i="13"/>
  <c r="AG23" i="13" s="1"/>
  <c r="Y89" i="13"/>
  <c r="L89" i="13" s="1"/>
  <c r="Y75" i="13"/>
  <c r="L75" i="13" s="1"/>
  <c r="Y63" i="13"/>
  <c r="AJ63" i="13" s="1"/>
  <c r="X21" i="13"/>
  <c r="AI21" i="13" s="1"/>
  <c r="Y155" i="13"/>
  <c r="AJ155" i="13" s="1"/>
  <c r="X23" i="13"/>
  <c r="AI23" i="13" s="1"/>
  <c r="U99" i="13"/>
  <c r="AF99" i="13" s="1"/>
  <c r="Y99" i="13"/>
  <c r="AJ99" i="13" s="1"/>
  <c r="Y72" i="13"/>
  <c r="AJ72" i="13" s="1"/>
  <c r="U157" i="13"/>
  <c r="Z157" i="13"/>
  <c r="AK157" i="13" s="1"/>
  <c r="V21" i="13"/>
  <c r="AG21" i="13" s="1"/>
  <c r="X157" i="13"/>
  <c r="AI157" i="13" s="1"/>
  <c r="Z92" i="13"/>
  <c r="M92" i="13" s="1"/>
  <c r="W23" i="13"/>
  <c r="AH23" i="13" s="1"/>
  <c r="Z155" i="13"/>
  <c r="AK155" i="13" s="1"/>
  <c r="W99" i="13"/>
  <c r="AH99" i="13" s="1"/>
  <c r="T190" i="13"/>
  <c r="G190" i="13" s="1"/>
  <c r="Z91" i="13"/>
  <c r="AK91" i="13" s="1"/>
  <c r="Y92" i="13"/>
  <c r="L92" i="13" s="1"/>
  <c r="Z75" i="13"/>
  <c r="AK75" i="13" s="1"/>
  <c r="Z63" i="13"/>
  <c r="AK63" i="13" s="1"/>
  <c r="Y157" i="13"/>
  <c r="AJ157" i="13" s="1"/>
  <c r="T157" i="13"/>
  <c r="AE157" i="13" s="1"/>
  <c r="V187" i="13"/>
  <c r="AG187" i="13" s="1"/>
  <c r="Z72" i="13"/>
  <c r="AK72" i="13" s="1"/>
  <c r="U21" i="13"/>
  <c r="AF21" i="13" s="1"/>
  <c r="T21" i="13"/>
  <c r="AE21" i="13" s="1"/>
  <c r="V99" i="13"/>
  <c r="AG99" i="13" s="1"/>
  <c r="Y23" i="13"/>
  <c r="AJ23" i="13" s="1"/>
  <c r="T99" i="13"/>
  <c r="G99" i="13" s="1"/>
  <c r="X187" i="13"/>
  <c r="AI187" i="13" s="1"/>
  <c r="Y21" i="13"/>
  <c r="AJ21" i="13" s="1"/>
  <c r="Y91" i="13"/>
  <c r="L91" i="13" s="1"/>
  <c r="Z21" i="13"/>
  <c r="AK21" i="13" s="1"/>
  <c r="Z89" i="13"/>
  <c r="AK89" i="13" s="1"/>
  <c r="Z23" i="13"/>
  <c r="AK23" i="13" s="1"/>
  <c r="W21" i="13"/>
  <c r="AH21" i="13" s="1"/>
  <c r="V157" i="13"/>
  <c r="AG157" i="13" s="1"/>
  <c r="U23" i="13"/>
  <c r="Y187" i="13"/>
  <c r="AJ187" i="13" s="1"/>
  <c r="T58" i="13"/>
  <c r="W157" i="13"/>
  <c r="AH157" i="13" s="1"/>
  <c r="Z99" i="13"/>
  <c r="AK99" i="13" s="1"/>
  <c r="W187" i="13"/>
  <c r="AH187" i="13" s="1"/>
  <c r="T23" i="13"/>
  <c r="U187" i="13"/>
  <c r="H187" i="13" s="1"/>
  <c r="T187" i="13"/>
  <c r="G187" i="13" s="1"/>
  <c r="Z187" i="13"/>
  <c r="AK187" i="13" s="1"/>
  <c r="X99" i="13"/>
  <c r="AI99" i="13" s="1"/>
  <c r="H207" i="12"/>
  <c r="J207" i="12" s="1"/>
  <c r="L207" i="12" s="1"/>
  <c r="G103" i="12"/>
  <c r="I103" i="12" s="1"/>
  <c r="K103" i="12" s="1"/>
  <c r="M103" i="12" s="1"/>
  <c r="M98" i="12"/>
  <c r="G187" i="12"/>
  <c r="G184" i="12"/>
  <c r="I184" i="12" s="1"/>
  <c r="K184" i="12" s="1"/>
  <c r="M184" i="12" s="1"/>
  <c r="L97" i="12"/>
  <c r="H39" i="12"/>
  <c r="J39" i="12" s="1"/>
  <c r="L39" i="12" s="1"/>
  <c r="H184" i="12"/>
  <c r="J184" i="12" s="1"/>
  <c r="L184" i="12" s="1"/>
  <c r="G22" i="12"/>
  <c r="I22" i="12" s="1"/>
  <c r="K22" i="12" s="1"/>
  <c r="M22" i="12" s="1"/>
  <c r="G106" i="12"/>
  <c r="I106" i="12" s="1"/>
  <c r="K106" i="12" s="1"/>
  <c r="M106" i="12" s="1"/>
  <c r="H103" i="12"/>
  <c r="J103" i="12" s="1"/>
  <c r="L103" i="12" s="1"/>
  <c r="G24" i="12"/>
  <c r="I24" i="12" s="1"/>
  <c r="K24" i="12" s="1"/>
  <c r="M24" i="12" s="1"/>
  <c r="M97" i="12"/>
  <c r="H106" i="12"/>
  <c r="J106" i="12" s="1"/>
  <c r="L106" i="12" s="1"/>
  <c r="H24" i="12"/>
  <c r="J24" i="12" s="1"/>
  <c r="L24" i="12" s="1"/>
  <c r="G62" i="12"/>
  <c r="L98" i="12"/>
  <c r="G39" i="12"/>
  <c r="I39" i="12" s="1"/>
  <c r="K39" i="12" s="1"/>
  <c r="M39" i="12" s="1"/>
  <c r="G207" i="12"/>
  <c r="I207" i="12" s="1"/>
  <c r="K207" i="12" s="1"/>
  <c r="M207" i="12" s="1"/>
  <c r="H22" i="12"/>
  <c r="J22" i="12" s="1"/>
  <c r="L22" i="12" s="1"/>
  <c r="L77" i="12"/>
  <c r="M77" i="12"/>
  <c r="G23" i="12"/>
  <c r="I23" i="12" s="1"/>
  <c r="K23" i="12" s="1"/>
  <c r="M23" i="12" s="1"/>
  <c r="AE23" i="12"/>
  <c r="H23" i="12"/>
  <c r="J23" i="12" s="1"/>
  <c r="L23" i="12" s="1"/>
  <c r="AF23" i="12"/>
  <c r="J172" i="12"/>
  <c r="L172" i="12" s="1"/>
  <c r="I172" i="12"/>
  <c r="K172" i="12" s="1"/>
  <c r="M172" i="12" s="1"/>
  <c r="AK94" i="12"/>
  <c r="M94" i="12"/>
  <c r="AJ94" i="12"/>
  <c r="L94" i="12"/>
  <c r="AK80" i="12"/>
  <c r="M80" i="12"/>
  <c r="AJ80" i="12"/>
  <c r="L80" i="12"/>
  <c r="AE24" i="12"/>
  <c r="AH39" i="12"/>
  <c r="AF24" i="12"/>
  <c r="AK172" i="12"/>
  <c r="AE62" i="12"/>
  <c r="AJ207" i="12"/>
  <c r="AI172" i="12"/>
  <c r="AH106" i="12"/>
  <c r="AH184" i="12"/>
  <c r="AG103" i="12"/>
  <c r="AJ22" i="12"/>
  <c r="AI39" i="12"/>
  <c r="AJ98" i="12"/>
  <c r="AE22" i="12"/>
  <c r="AK24" i="12"/>
  <c r="AG184" i="12"/>
  <c r="AG172" i="12"/>
  <c r="AI24" i="12"/>
  <c r="AH24" i="12"/>
  <c r="AK77" i="12"/>
  <c r="AI207" i="12"/>
  <c r="AF207" i="12"/>
  <c r="AJ24" i="12"/>
  <c r="AE39" i="12"/>
  <c r="AJ184" i="12"/>
  <c r="AK106" i="12"/>
  <c r="AH103" i="12"/>
  <c r="AE103" i="12"/>
  <c r="AF39" i="12"/>
  <c r="AJ67" i="12"/>
  <c r="AI22" i="12"/>
  <c r="AK207" i="12"/>
  <c r="AK39" i="12"/>
  <c r="AF22" i="12"/>
  <c r="AK103" i="12"/>
  <c r="AE187" i="12"/>
  <c r="AJ39" i="12"/>
  <c r="AG39" i="12"/>
  <c r="AJ103" i="12"/>
  <c r="AJ97" i="12"/>
  <c r="AF172" i="12"/>
  <c r="AH22" i="12"/>
  <c r="AI106" i="12"/>
  <c r="AE106" i="12"/>
  <c r="AF106" i="12"/>
  <c r="AF184" i="12"/>
  <c r="AG24" i="12"/>
  <c r="AJ77" i="12"/>
  <c r="AG106" i="12"/>
  <c r="AF177" i="11"/>
  <c r="AI184" i="12"/>
  <c r="AH207" i="12"/>
  <c r="AE207" i="12"/>
  <c r="AI103" i="12"/>
  <c r="AJ172" i="12"/>
  <c r="AK22" i="12"/>
  <c r="AF103" i="12"/>
  <c r="AK67" i="12"/>
  <c r="AE172" i="12"/>
  <c r="AH172" i="12"/>
  <c r="AJ106" i="12"/>
  <c r="AG207" i="12"/>
  <c r="AK97" i="12"/>
  <c r="AK98" i="12"/>
  <c r="AE184" i="12"/>
  <c r="AK184" i="12"/>
  <c r="AG22" i="12"/>
  <c r="W160" i="10"/>
  <c r="V177" i="11"/>
  <c r="H177" i="11"/>
  <c r="I160" i="10"/>
  <c r="AG160" i="10"/>
  <c r="X6" i="10"/>
  <c r="Y6" i="9"/>
  <c r="X247" i="9"/>
  <c r="U186" i="14" a="1"/>
  <c r="Y89" i="14" a="1"/>
  <c r="T189" i="14" a="1"/>
  <c r="Z92" i="14" a="1"/>
  <c r="V187" i="12" a="1"/>
  <c r="W177" i="11" a="1"/>
  <c r="Y92" i="14" a="1"/>
  <c r="T220" i="14" a="1"/>
  <c r="X160" i="10" a="1"/>
  <c r="Y91" i="14" a="1"/>
  <c r="T99" i="14" a="1"/>
  <c r="T186" i="14" a="1"/>
  <c r="U190" i="13" a="1"/>
  <c r="Y75" i="14" a="1"/>
  <c r="H157" i="13" l="1"/>
  <c r="J157" i="13" s="1"/>
  <c r="AF157" i="13"/>
  <c r="Y92" i="14"/>
  <c r="Z92" i="14"/>
  <c r="Y75" i="14"/>
  <c r="Y89" i="14"/>
  <c r="T220" i="14"/>
  <c r="T99" i="14"/>
  <c r="T186" i="14"/>
  <c r="U186" i="14"/>
  <c r="Y91" i="14"/>
  <c r="T189" i="14"/>
  <c r="AF37" i="13"/>
  <c r="H37" i="13"/>
  <c r="G37" i="13"/>
  <c r="AE37" i="13"/>
  <c r="V187" i="12"/>
  <c r="AJ92" i="13"/>
  <c r="M91" i="13"/>
  <c r="I221" i="13"/>
  <c r="M89" i="13"/>
  <c r="I99" i="13"/>
  <c r="AJ89" i="13"/>
  <c r="AK92" i="13"/>
  <c r="U190" i="13"/>
  <c r="H190" i="13" s="1"/>
  <c r="I187" i="13"/>
  <c r="AJ91" i="13"/>
  <c r="AJ75" i="13"/>
  <c r="L72" i="13"/>
  <c r="M75" i="13"/>
  <c r="L63" i="13"/>
  <c r="J187" i="13"/>
  <c r="AE221" i="13"/>
  <c r="L155" i="13"/>
  <c r="G157" i="13"/>
  <c r="G21" i="13"/>
  <c r="AF187" i="13"/>
  <c r="H99" i="13"/>
  <c r="M63" i="13"/>
  <c r="AE190" i="13"/>
  <c r="AE187" i="13"/>
  <c r="M155" i="13"/>
  <c r="M72" i="13"/>
  <c r="AE99" i="13"/>
  <c r="H221" i="13"/>
  <c r="G23" i="13"/>
  <c r="AE23" i="13"/>
  <c r="H187" i="12"/>
  <c r="G58" i="13"/>
  <c r="AE58" i="13"/>
  <c r="H21" i="13"/>
  <c r="AF23" i="13"/>
  <c r="H23" i="13"/>
  <c r="AF187" i="12"/>
  <c r="AG177" i="11"/>
  <c r="X160" i="10"/>
  <c r="W177" i="11"/>
  <c r="I177" i="11"/>
  <c r="J160" i="10"/>
  <c r="AH160" i="10"/>
  <c r="Y6" i="10"/>
  <c r="Z6" i="9"/>
  <c r="Y247" i="9"/>
  <c r="Z91" i="14" a="1"/>
  <c r="T155" i="14" a="1"/>
  <c r="U155" i="14" a="1"/>
  <c r="Z63" i="14" a="1"/>
  <c r="Z89" i="14" a="1"/>
  <c r="U23" i="14" a="1"/>
  <c r="V220" i="14" a="1"/>
  <c r="W186" i="14" a="1"/>
  <c r="T58" i="14" a="1"/>
  <c r="U189" i="14" a="1"/>
  <c r="Z72" i="14" a="1"/>
  <c r="U21" i="14" a="1"/>
  <c r="Y72" i="14" a="1"/>
  <c r="T21" i="14" a="1"/>
  <c r="W187" i="12" a="1"/>
  <c r="Y160" i="10" a="1"/>
  <c r="U220" i="14" a="1"/>
  <c r="V186" i="14" a="1"/>
  <c r="Y63" i="14" a="1"/>
  <c r="U99" i="14" a="1"/>
  <c r="V190" i="13" a="1"/>
  <c r="T37" i="14" a="1"/>
  <c r="T23" i="14" a="1"/>
  <c r="X177" i="11" a="1"/>
  <c r="V99" i="14" a="1"/>
  <c r="Z75" i="14" a="1"/>
  <c r="Y153" i="14" a="1"/>
  <c r="U37" i="14" a="1"/>
  <c r="W155" i="14" a="1"/>
  <c r="Z153" i="14" a="1"/>
  <c r="U155" i="14" l="1"/>
  <c r="H155" i="14" s="1"/>
  <c r="U37" i="14"/>
  <c r="W155" i="14"/>
  <c r="T155" i="14"/>
  <c r="G155" i="14" s="1"/>
  <c r="Z89" i="14"/>
  <c r="T21" i="14"/>
  <c r="Y153" i="14"/>
  <c r="V99" i="14"/>
  <c r="U23" i="14"/>
  <c r="Z75" i="14"/>
  <c r="Z91" i="14"/>
  <c r="U189" i="14"/>
  <c r="T23" i="14"/>
  <c r="Z72" i="14"/>
  <c r="Y63" i="14"/>
  <c r="Y72" i="14"/>
  <c r="Z153" i="14"/>
  <c r="U21" i="14"/>
  <c r="Z63" i="14"/>
  <c r="U99" i="14"/>
  <c r="U220" i="14"/>
  <c r="W186" i="14"/>
  <c r="V220" i="14"/>
  <c r="T58" i="14"/>
  <c r="V186" i="14"/>
  <c r="T37" i="14"/>
  <c r="AJ92" i="14"/>
  <c r="AJ89" i="14"/>
  <c r="L91" i="14"/>
  <c r="AJ75" i="14"/>
  <c r="H186" i="14"/>
  <c r="M92" i="14"/>
  <c r="AF186" i="14"/>
  <c r="AE189" i="14"/>
  <c r="AE99" i="14"/>
  <c r="AE186" i="14"/>
  <c r="G220" i="14"/>
  <c r="AJ91" i="14"/>
  <c r="L75" i="14"/>
  <c r="AE220" i="14"/>
  <c r="L89" i="14"/>
  <c r="AK92" i="14"/>
  <c r="L92" i="14"/>
  <c r="G186" i="14"/>
  <c r="G99" i="14"/>
  <c r="G189" i="14"/>
  <c r="K221" i="13"/>
  <c r="K99" i="13"/>
  <c r="J23" i="13"/>
  <c r="J99" i="13"/>
  <c r="J21" i="13"/>
  <c r="K187" i="13"/>
  <c r="I37" i="13"/>
  <c r="J37" i="13"/>
  <c r="L187" i="13"/>
  <c r="I21" i="13"/>
  <c r="I23" i="13"/>
  <c r="I157" i="13"/>
  <c r="L157" i="13"/>
  <c r="J221" i="13"/>
  <c r="W187" i="12"/>
  <c r="V190" i="13"/>
  <c r="AG190" i="13" s="1"/>
  <c r="AF190" i="13"/>
  <c r="AG187" i="12"/>
  <c r="I187" i="12"/>
  <c r="AH177" i="11"/>
  <c r="Y160" i="10"/>
  <c r="X177" i="11"/>
  <c r="J177" i="11"/>
  <c r="K160" i="10"/>
  <c r="AI160" i="10"/>
  <c r="Z6" i="10"/>
  <c r="Z247" i="9"/>
  <c r="V37" i="14" a="1"/>
  <c r="X99" i="14" a="1"/>
  <c r="W21" i="14" a="1"/>
  <c r="X220" i="14" a="1"/>
  <c r="Y177" i="11" a="1"/>
  <c r="W99" i="14" a="1"/>
  <c r="X186" i="14" a="1"/>
  <c r="W37" i="14" a="1"/>
  <c r="V23" i="14" a="1"/>
  <c r="W190" i="13" a="1"/>
  <c r="Z160" i="10" a="1"/>
  <c r="Y186" i="14" a="1"/>
  <c r="V21" i="14" a="1"/>
  <c r="W23" i="14" a="1"/>
  <c r="V155" i="14" a="1"/>
  <c r="W220" i="14" a="1"/>
  <c r="X187" i="12" a="1"/>
  <c r="Y155" i="14" a="1"/>
  <c r="J155" i="14" l="1"/>
  <c r="AF155" i="14"/>
  <c r="V23" i="14"/>
  <c r="W37" i="14"/>
  <c r="X186" i="14"/>
  <c r="W21" i="14"/>
  <c r="W99" i="14"/>
  <c r="Y186" i="14"/>
  <c r="W23" i="14"/>
  <c r="V21" i="14"/>
  <c r="W220" i="14"/>
  <c r="X99" i="14"/>
  <c r="V155" i="14"/>
  <c r="I155" i="14" s="1"/>
  <c r="V37" i="14"/>
  <c r="Y155" i="14"/>
  <c r="X220" i="14"/>
  <c r="AG186" i="14"/>
  <c r="AF189" i="14"/>
  <c r="AG220" i="14"/>
  <c r="AH186" i="14"/>
  <c r="AG99" i="14"/>
  <c r="AH155" i="14"/>
  <c r="I99" i="14"/>
  <c r="H189" i="14"/>
  <c r="AJ63" i="14"/>
  <c r="L63" i="14"/>
  <c r="AK75" i="14"/>
  <c r="M75" i="14"/>
  <c r="AF37" i="14"/>
  <c r="H37" i="14"/>
  <c r="AF23" i="14"/>
  <c r="H23" i="14"/>
  <c r="G21" i="14"/>
  <c r="AE21" i="14"/>
  <c r="AK91" i="14"/>
  <c r="M91" i="14"/>
  <c r="AE23" i="14"/>
  <c r="G23" i="14"/>
  <c r="L72" i="14"/>
  <c r="AJ72" i="14"/>
  <c r="I186" i="14"/>
  <c r="G37" i="14"/>
  <c r="AE37" i="14"/>
  <c r="M153" i="14"/>
  <c r="AK153" i="14"/>
  <c r="J186" i="14"/>
  <c r="G58" i="14"/>
  <c r="AE58" i="14"/>
  <c r="AK63" i="14"/>
  <c r="M63" i="14"/>
  <c r="H99" i="14"/>
  <c r="AF99" i="14"/>
  <c r="AJ153" i="14"/>
  <c r="L153" i="14"/>
  <c r="I220" i="14"/>
  <c r="AF21" i="14"/>
  <c r="H21" i="14"/>
  <c r="H220" i="14"/>
  <c r="AF220" i="14"/>
  <c r="AE155" i="14"/>
  <c r="AK72" i="14"/>
  <c r="M72" i="14"/>
  <c r="M89" i="14"/>
  <c r="AK89" i="14"/>
  <c r="L37" i="13"/>
  <c r="M187" i="13"/>
  <c r="L21" i="13"/>
  <c r="K21" i="13"/>
  <c r="K37" i="13"/>
  <c r="L99" i="13"/>
  <c r="L23" i="13"/>
  <c r="L221" i="13"/>
  <c r="M221" i="13"/>
  <c r="M99" i="13"/>
  <c r="K157" i="13"/>
  <c r="K23" i="13"/>
  <c r="X187" i="12"/>
  <c r="I190" i="13"/>
  <c r="W190" i="13"/>
  <c r="AH190" i="13" s="1"/>
  <c r="J187" i="12"/>
  <c r="AH187" i="12"/>
  <c r="AI177" i="11"/>
  <c r="Z160" i="10"/>
  <c r="Y177" i="11"/>
  <c r="K177" i="11"/>
  <c r="L160" i="10"/>
  <c r="AJ160" i="10"/>
  <c r="B235" i="7"/>
  <c r="C227" i="7"/>
  <c r="B220" i="7"/>
  <c r="B210" i="7"/>
  <c r="B208" i="7"/>
  <c r="B206" i="7"/>
  <c r="B204" i="7"/>
  <c r="B188" i="7"/>
  <c r="B187" i="7"/>
  <c r="B186" i="7"/>
  <c r="B185" i="7"/>
  <c r="B182" i="7"/>
  <c r="B181" i="7"/>
  <c r="B180" i="7"/>
  <c r="B179" i="7"/>
  <c r="R249" i="7"/>
  <c r="Q249" i="7"/>
  <c r="R248" i="7"/>
  <c r="Q248" i="7"/>
  <c r="R247" i="7"/>
  <c r="Q247" i="7"/>
  <c r="R246" i="7"/>
  <c r="Q246" i="7"/>
  <c r="R245" i="7"/>
  <c r="Q245" i="7"/>
  <c r="R244" i="7"/>
  <c r="Q244" i="7"/>
  <c r="R243" i="7"/>
  <c r="Q243" i="7"/>
  <c r="U240" i="7"/>
  <c r="V240" i="7" s="1"/>
  <c r="W240" i="7" s="1"/>
  <c r="X240" i="7" s="1"/>
  <c r="S175" i="7"/>
  <c r="R175" i="7"/>
  <c r="Q175" i="7"/>
  <c r="S174" i="7"/>
  <c r="R174" i="7"/>
  <c r="Q174" i="7"/>
  <c r="S173" i="7"/>
  <c r="R173" i="7"/>
  <c r="Q173" i="7"/>
  <c r="S172" i="7"/>
  <c r="R172" i="7"/>
  <c r="Q172" i="7"/>
  <c r="S171" i="7"/>
  <c r="R171" i="7"/>
  <c r="Q171" i="7"/>
  <c r="S170" i="7"/>
  <c r="R170" i="7"/>
  <c r="Q170" i="7"/>
  <c r="S169" i="7"/>
  <c r="R169" i="7"/>
  <c r="Q169" i="7"/>
  <c r="S168" i="7"/>
  <c r="R168" i="7"/>
  <c r="Q168" i="7"/>
  <c r="S167" i="7"/>
  <c r="R167" i="7"/>
  <c r="Q167" i="7"/>
  <c r="S166" i="7"/>
  <c r="R166" i="7"/>
  <c r="Q166" i="7"/>
  <c r="S165" i="7"/>
  <c r="R165" i="7"/>
  <c r="Q165" i="7"/>
  <c r="S164" i="7"/>
  <c r="R164" i="7"/>
  <c r="Q164" i="7"/>
  <c r="S163" i="7"/>
  <c r="R163" i="7"/>
  <c r="Q163" i="7"/>
  <c r="S162" i="7"/>
  <c r="R162" i="7"/>
  <c r="Q162" i="7"/>
  <c r="S161" i="7"/>
  <c r="R161" i="7"/>
  <c r="Q161" i="7"/>
  <c r="S160" i="7"/>
  <c r="R160" i="7"/>
  <c r="Q160" i="7"/>
  <c r="S159" i="7"/>
  <c r="R159" i="7"/>
  <c r="Q159" i="7"/>
  <c r="S158" i="7"/>
  <c r="R158" i="7"/>
  <c r="Q158" i="7"/>
  <c r="S157" i="7"/>
  <c r="R157" i="7"/>
  <c r="Q157" i="7"/>
  <c r="S156" i="7"/>
  <c r="R156" i="7"/>
  <c r="Q156" i="7"/>
  <c r="S155" i="7"/>
  <c r="R155" i="7"/>
  <c r="Q155" i="7"/>
  <c r="S154" i="7"/>
  <c r="R154" i="7"/>
  <c r="Q154" i="7"/>
  <c r="S153" i="7"/>
  <c r="R153" i="7"/>
  <c r="Q153" i="7"/>
  <c r="S152" i="7"/>
  <c r="R152" i="7"/>
  <c r="Q152" i="7"/>
  <c r="S151" i="7"/>
  <c r="R151" i="7"/>
  <c r="Q151" i="7"/>
  <c r="S150" i="7"/>
  <c r="R150" i="7"/>
  <c r="Q150" i="7"/>
  <c r="S149" i="7"/>
  <c r="R149" i="7"/>
  <c r="Q149" i="7"/>
  <c r="S148" i="7"/>
  <c r="R148" i="7"/>
  <c r="Q148" i="7"/>
  <c r="S147" i="7"/>
  <c r="R147" i="7"/>
  <c r="Q147" i="7"/>
  <c r="S146" i="7"/>
  <c r="R146" i="7"/>
  <c r="Q146" i="7"/>
  <c r="S145" i="7"/>
  <c r="R145" i="7"/>
  <c r="Q145" i="7"/>
  <c r="S144" i="7"/>
  <c r="R144" i="7"/>
  <c r="Q144" i="7"/>
  <c r="S143" i="7"/>
  <c r="R143" i="7"/>
  <c r="Q143" i="7"/>
  <c r="S142" i="7"/>
  <c r="R142" i="7"/>
  <c r="Q142" i="7"/>
  <c r="S141" i="7"/>
  <c r="R141" i="7"/>
  <c r="Q141" i="7"/>
  <c r="S140" i="7"/>
  <c r="R140" i="7"/>
  <c r="Q140" i="7"/>
  <c r="S138" i="7"/>
  <c r="R138" i="7"/>
  <c r="Q138" i="7"/>
  <c r="S137" i="7"/>
  <c r="R137" i="7"/>
  <c r="Q137" i="7"/>
  <c r="S136" i="7"/>
  <c r="R136" i="7"/>
  <c r="Q136" i="7"/>
  <c r="S135" i="7"/>
  <c r="R135" i="7"/>
  <c r="Q135" i="7"/>
  <c r="S134" i="7"/>
  <c r="R134" i="7"/>
  <c r="Q134" i="7"/>
  <c r="S133" i="7"/>
  <c r="R133" i="7"/>
  <c r="Q133" i="7"/>
  <c r="S132" i="7"/>
  <c r="R132" i="7"/>
  <c r="Q132" i="7"/>
  <c r="S131" i="7"/>
  <c r="R131" i="7"/>
  <c r="Q131" i="7"/>
  <c r="S130" i="7"/>
  <c r="R130" i="7"/>
  <c r="Q130" i="7"/>
  <c r="S129" i="7"/>
  <c r="R129" i="7"/>
  <c r="Q129" i="7"/>
  <c r="S128" i="7"/>
  <c r="R128" i="7"/>
  <c r="Q128" i="7"/>
  <c r="S127" i="7"/>
  <c r="R127" i="7"/>
  <c r="Q127" i="7"/>
  <c r="S126" i="7"/>
  <c r="R126" i="7"/>
  <c r="Q126" i="7"/>
  <c r="S125" i="7"/>
  <c r="R125" i="7"/>
  <c r="Q125" i="7"/>
  <c r="S124" i="7"/>
  <c r="R124" i="7"/>
  <c r="Q124" i="7"/>
  <c r="S123" i="7"/>
  <c r="R123" i="7"/>
  <c r="Q123" i="7"/>
  <c r="S122" i="7"/>
  <c r="R122" i="7"/>
  <c r="Q122" i="7"/>
  <c r="S121" i="7"/>
  <c r="R121" i="7"/>
  <c r="Q121" i="7"/>
  <c r="S120" i="7"/>
  <c r="R120" i="7"/>
  <c r="Q120" i="7"/>
  <c r="S119" i="7"/>
  <c r="R119" i="7"/>
  <c r="Q119" i="7"/>
  <c r="S118" i="7"/>
  <c r="R118" i="7"/>
  <c r="Q118" i="7"/>
  <c r="S117" i="7"/>
  <c r="R117" i="7"/>
  <c r="Q117" i="7"/>
  <c r="S116" i="7"/>
  <c r="R116" i="7"/>
  <c r="Q116" i="7"/>
  <c r="S115" i="7"/>
  <c r="R115" i="7"/>
  <c r="Q115" i="7"/>
  <c r="S114" i="7"/>
  <c r="R114" i="7"/>
  <c r="Q114" i="7"/>
  <c r="S113" i="7"/>
  <c r="R113" i="7"/>
  <c r="Q113" i="7"/>
  <c r="S112" i="7"/>
  <c r="R112" i="7"/>
  <c r="Q112" i="7"/>
  <c r="S111" i="7"/>
  <c r="R111" i="7"/>
  <c r="Q111" i="7"/>
  <c r="S110" i="7"/>
  <c r="R110" i="7"/>
  <c r="Q110" i="7"/>
  <c r="S109" i="7"/>
  <c r="R109" i="7"/>
  <c r="Q109" i="7"/>
  <c r="S108" i="7"/>
  <c r="R108" i="7"/>
  <c r="Q108" i="7"/>
  <c r="S107" i="7"/>
  <c r="R107" i="7"/>
  <c r="Q107" i="7"/>
  <c r="S106" i="7"/>
  <c r="R106" i="7"/>
  <c r="Q106" i="7"/>
  <c r="S105" i="7"/>
  <c r="R105" i="7"/>
  <c r="Q105" i="7"/>
  <c r="S104" i="7"/>
  <c r="R104" i="7"/>
  <c r="Q104" i="7"/>
  <c r="S103" i="7"/>
  <c r="R103" i="7"/>
  <c r="Q103" i="7"/>
  <c r="S102" i="7"/>
  <c r="R102" i="7"/>
  <c r="Q102" i="7"/>
  <c r="S101" i="7"/>
  <c r="R101" i="7"/>
  <c r="Q101" i="7"/>
  <c r="S100" i="7"/>
  <c r="R100" i="7"/>
  <c r="Q100" i="7"/>
  <c r="S99" i="7"/>
  <c r="R99" i="7"/>
  <c r="Q99" i="7"/>
  <c r="S98" i="7"/>
  <c r="R98" i="7"/>
  <c r="Q98" i="7"/>
  <c r="S97" i="7"/>
  <c r="R97" i="7"/>
  <c r="Q97" i="7"/>
  <c r="S96" i="7"/>
  <c r="R96" i="7"/>
  <c r="Q96" i="7"/>
  <c r="S95" i="7"/>
  <c r="R95" i="7"/>
  <c r="Q95" i="7"/>
  <c r="S94" i="7"/>
  <c r="R94" i="7"/>
  <c r="Q94" i="7"/>
  <c r="S93" i="7"/>
  <c r="R93" i="7"/>
  <c r="Q93" i="7"/>
  <c r="S92" i="7"/>
  <c r="R92" i="7"/>
  <c r="Q92" i="7"/>
  <c r="S91" i="7"/>
  <c r="R91" i="7"/>
  <c r="Q91" i="7"/>
  <c r="S90" i="7"/>
  <c r="R90" i="7"/>
  <c r="Q90" i="7"/>
  <c r="S89" i="7"/>
  <c r="R89" i="7"/>
  <c r="Q89" i="7"/>
  <c r="S88" i="7"/>
  <c r="R88" i="7"/>
  <c r="Q88" i="7"/>
  <c r="S87" i="7"/>
  <c r="R87" i="7"/>
  <c r="Q87" i="7"/>
  <c r="S86" i="7"/>
  <c r="R86" i="7"/>
  <c r="Q86" i="7"/>
  <c r="S85" i="7"/>
  <c r="R85" i="7"/>
  <c r="Q85" i="7"/>
  <c r="S84" i="7"/>
  <c r="R84" i="7"/>
  <c r="Q84" i="7"/>
  <c r="S83" i="7"/>
  <c r="R83" i="7"/>
  <c r="Q83" i="7"/>
  <c r="S82" i="7"/>
  <c r="R82" i="7"/>
  <c r="Q82" i="7"/>
  <c r="S81" i="7"/>
  <c r="R81" i="7"/>
  <c r="Q81" i="7"/>
  <c r="S80" i="7"/>
  <c r="R80" i="7"/>
  <c r="Q80" i="7"/>
  <c r="S79" i="7"/>
  <c r="R79" i="7"/>
  <c r="Q79" i="7"/>
  <c r="S78" i="7"/>
  <c r="R78" i="7"/>
  <c r="Q78" i="7"/>
  <c r="S77" i="7"/>
  <c r="R77" i="7"/>
  <c r="Q77" i="7"/>
  <c r="S76" i="7"/>
  <c r="R76" i="7"/>
  <c r="Q76" i="7"/>
  <c r="S75" i="7"/>
  <c r="R75" i="7"/>
  <c r="Q75" i="7"/>
  <c r="S74" i="7"/>
  <c r="R74" i="7"/>
  <c r="Q74" i="7"/>
  <c r="S73" i="7"/>
  <c r="R73" i="7"/>
  <c r="Q73" i="7"/>
  <c r="S72" i="7"/>
  <c r="R72" i="7"/>
  <c r="Q72" i="7"/>
  <c r="S71" i="7"/>
  <c r="R71" i="7"/>
  <c r="Q71" i="7"/>
  <c r="S70" i="7"/>
  <c r="R70" i="7"/>
  <c r="Q70" i="7"/>
  <c r="S69" i="7"/>
  <c r="R69" i="7"/>
  <c r="Q69" i="7"/>
  <c r="S68" i="7"/>
  <c r="R68" i="7"/>
  <c r="Q68" i="7"/>
  <c r="S67" i="7"/>
  <c r="R67" i="7"/>
  <c r="Q67" i="7"/>
  <c r="S66" i="7"/>
  <c r="R66" i="7"/>
  <c r="Q66" i="7"/>
  <c r="S65" i="7"/>
  <c r="R65" i="7"/>
  <c r="Q65" i="7"/>
  <c r="S64" i="7"/>
  <c r="R64" i="7"/>
  <c r="Q64" i="7"/>
  <c r="S63" i="7"/>
  <c r="R63" i="7"/>
  <c r="Q63" i="7"/>
  <c r="S62" i="7"/>
  <c r="R62" i="7"/>
  <c r="Q62" i="7"/>
  <c r="S61" i="7"/>
  <c r="R61" i="7"/>
  <c r="Q61" i="7"/>
  <c r="S60" i="7"/>
  <c r="R60" i="7"/>
  <c r="Q60" i="7"/>
  <c r="S59" i="7"/>
  <c r="R59" i="7"/>
  <c r="Q59" i="7"/>
  <c r="S58" i="7"/>
  <c r="R58" i="7"/>
  <c r="Q58" i="7"/>
  <c r="S57" i="7"/>
  <c r="R57" i="7"/>
  <c r="Q57" i="7"/>
  <c r="S56" i="7"/>
  <c r="R56" i="7"/>
  <c r="Q56" i="7"/>
  <c r="S55" i="7"/>
  <c r="R55" i="7"/>
  <c r="Q55" i="7"/>
  <c r="S54" i="7"/>
  <c r="R54" i="7"/>
  <c r="Q54" i="7"/>
  <c r="S53" i="7"/>
  <c r="R53" i="7"/>
  <c r="Q53" i="7"/>
  <c r="S52" i="7"/>
  <c r="R52" i="7"/>
  <c r="Q52" i="7"/>
  <c r="S51" i="7"/>
  <c r="R51" i="7"/>
  <c r="Q51" i="7"/>
  <c r="S50" i="7"/>
  <c r="R50" i="7"/>
  <c r="Q50" i="7"/>
  <c r="S49" i="7"/>
  <c r="R49" i="7"/>
  <c r="Q49" i="7"/>
  <c r="S48" i="7"/>
  <c r="R48" i="7"/>
  <c r="Q48" i="7"/>
  <c r="S47" i="7"/>
  <c r="R47" i="7"/>
  <c r="Q47" i="7"/>
  <c r="S46" i="7"/>
  <c r="R46" i="7"/>
  <c r="Q46" i="7"/>
  <c r="S45" i="7"/>
  <c r="R45" i="7"/>
  <c r="Q45" i="7"/>
  <c r="S44" i="7"/>
  <c r="R44" i="7"/>
  <c r="Q44" i="7"/>
  <c r="S43" i="7"/>
  <c r="R43" i="7"/>
  <c r="Q43" i="7"/>
  <c r="S42" i="7"/>
  <c r="R42" i="7"/>
  <c r="Q42" i="7"/>
  <c r="S41" i="7"/>
  <c r="R41" i="7"/>
  <c r="Q41" i="7"/>
  <c r="S40" i="7"/>
  <c r="R40" i="7"/>
  <c r="Q40" i="7"/>
  <c r="S39" i="7"/>
  <c r="R39" i="7"/>
  <c r="Q39" i="7"/>
  <c r="S38" i="7"/>
  <c r="R38" i="7"/>
  <c r="Q38" i="7"/>
  <c r="S37" i="7"/>
  <c r="R37" i="7"/>
  <c r="Q37" i="7"/>
  <c r="S36" i="7"/>
  <c r="R36" i="7"/>
  <c r="Q36" i="7"/>
  <c r="S35" i="7"/>
  <c r="R35" i="7"/>
  <c r="Q35" i="7"/>
  <c r="S34" i="7"/>
  <c r="R34" i="7"/>
  <c r="Q34" i="7"/>
  <c r="S33" i="7"/>
  <c r="R33" i="7"/>
  <c r="Q33" i="7"/>
  <c r="S32" i="7"/>
  <c r="R32" i="7"/>
  <c r="Q32" i="7"/>
  <c r="S31" i="7"/>
  <c r="R31" i="7"/>
  <c r="Q31" i="7"/>
  <c r="S30" i="7"/>
  <c r="R30" i="7"/>
  <c r="Q30" i="7"/>
  <c r="S29" i="7"/>
  <c r="R29" i="7"/>
  <c r="Q29" i="7"/>
  <c r="S28" i="7"/>
  <c r="R28" i="7"/>
  <c r="Q28" i="7"/>
  <c r="S27" i="7"/>
  <c r="R27" i="7"/>
  <c r="Q27" i="7"/>
  <c r="S26" i="7"/>
  <c r="R26" i="7"/>
  <c r="Q26" i="7"/>
  <c r="S25" i="7"/>
  <c r="R25" i="7"/>
  <c r="Q25" i="7"/>
  <c r="S24" i="7"/>
  <c r="R24" i="7"/>
  <c r="Q24" i="7"/>
  <c r="S23" i="7"/>
  <c r="R23" i="7"/>
  <c r="Q23" i="7"/>
  <c r="S22" i="7"/>
  <c r="R22" i="7"/>
  <c r="Q22" i="7"/>
  <c r="S21" i="7"/>
  <c r="R21" i="7"/>
  <c r="Q21" i="7"/>
  <c r="S20" i="7"/>
  <c r="R20" i="7"/>
  <c r="Q20" i="7"/>
  <c r="S19" i="7"/>
  <c r="R19" i="7"/>
  <c r="Q19" i="7"/>
  <c r="S18" i="7"/>
  <c r="R18" i="7"/>
  <c r="Q18" i="7"/>
  <c r="S17" i="7"/>
  <c r="R17" i="7"/>
  <c r="Q17" i="7"/>
  <c r="S16" i="7"/>
  <c r="R16" i="7"/>
  <c r="Q16" i="7"/>
  <c r="S15" i="7"/>
  <c r="R15" i="7"/>
  <c r="Q15" i="7"/>
  <c r="S14" i="7"/>
  <c r="R14" i="7"/>
  <c r="Q14" i="7"/>
  <c r="S13" i="7"/>
  <c r="R13" i="7"/>
  <c r="Q13" i="7"/>
  <c r="S12" i="7"/>
  <c r="R12" i="7"/>
  <c r="Q12" i="7"/>
  <c r="S11" i="7"/>
  <c r="R11" i="7"/>
  <c r="Q11" i="7"/>
  <c r="S10" i="7"/>
  <c r="R10" i="7"/>
  <c r="Q10" i="7"/>
  <c r="S9" i="7"/>
  <c r="R9" i="7"/>
  <c r="Q9" i="7"/>
  <c r="S8" i="7"/>
  <c r="R8" i="7"/>
  <c r="Q8" i="7"/>
  <c r="U6" i="7"/>
  <c r="U259" i="8"/>
  <c r="V259" i="8" s="1"/>
  <c r="W259" i="8" s="1"/>
  <c r="X259" i="8" s="1"/>
  <c r="Y259" i="8" s="1"/>
  <c r="Z259" i="8" s="1"/>
  <c r="Q262" i="8"/>
  <c r="R262" i="8"/>
  <c r="Q263" i="8"/>
  <c r="R263" i="8"/>
  <c r="Q264" i="8"/>
  <c r="R264" i="8"/>
  <c r="Q265" i="8"/>
  <c r="R265" i="8"/>
  <c r="Q266" i="8"/>
  <c r="R266" i="8"/>
  <c r="Q267" i="8"/>
  <c r="R267" i="8"/>
  <c r="R261" i="8"/>
  <c r="Q261" i="8"/>
  <c r="P259" i="4"/>
  <c r="Q259" i="4"/>
  <c r="S259" i="4"/>
  <c r="T259" i="4"/>
  <c r="U259" i="4"/>
  <c r="V259" i="4"/>
  <c r="W259" i="4"/>
  <c r="X259" i="4"/>
  <c r="Y259" i="4"/>
  <c r="Z259" i="4"/>
  <c r="P260" i="4"/>
  <c r="Q260" i="4"/>
  <c r="S260" i="4"/>
  <c r="T260" i="4"/>
  <c r="U260" i="4"/>
  <c r="V260" i="4"/>
  <c r="W260" i="4"/>
  <c r="X260" i="4"/>
  <c r="Y260" i="4"/>
  <c r="Z260" i="4"/>
  <c r="P261" i="4"/>
  <c r="Q261" i="4"/>
  <c r="S261" i="4"/>
  <c r="T261" i="4"/>
  <c r="U261" i="4"/>
  <c r="V261" i="4"/>
  <c r="W261" i="4"/>
  <c r="X261" i="4"/>
  <c r="Y261" i="4"/>
  <c r="Z261" i="4"/>
  <c r="P262" i="4"/>
  <c r="Q262" i="4"/>
  <c r="S262" i="4"/>
  <c r="T262" i="4"/>
  <c r="U262" i="4"/>
  <c r="V262" i="4"/>
  <c r="W262" i="4"/>
  <c r="X262" i="4"/>
  <c r="Y262" i="4"/>
  <c r="Z262" i="4"/>
  <c r="P263" i="4"/>
  <c r="Q263" i="4"/>
  <c r="S263" i="4"/>
  <c r="T263" i="4"/>
  <c r="U263" i="4"/>
  <c r="V263" i="4"/>
  <c r="W263" i="4"/>
  <c r="X263" i="4"/>
  <c r="Y263" i="4"/>
  <c r="Z263" i="4"/>
  <c r="P264" i="4"/>
  <c r="Q264" i="4"/>
  <c r="S264" i="4"/>
  <c r="T264" i="4"/>
  <c r="U264" i="4"/>
  <c r="V264" i="4"/>
  <c r="W264" i="4"/>
  <c r="X264" i="4"/>
  <c r="Y264" i="4"/>
  <c r="Z264" i="4"/>
  <c r="U258" i="4"/>
  <c r="V258" i="4"/>
  <c r="W258" i="4"/>
  <c r="X258" i="4"/>
  <c r="Y258" i="4"/>
  <c r="Z258" i="4"/>
  <c r="T258" i="4"/>
  <c r="Q258" i="4"/>
  <c r="P258" i="4"/>
  <c r="U6" i="8"/>
  <c r="S183" i="8"/>
  <c r="R183" i="8"/>
  <c r="Q183" i="8"/>
  <c r="S182" i="8"/>
  <c r="R182" i="8"/>
  <c r="Q182" i="8"/>
  <c r="S181" i="8"/>
  <c r="R181" i="8"/>
  <c r="Q181" i="8"/>
  <c r="S180" i="8"/>
  <c r="R180" i="8"/>
  <c r="Q180" i="8"/>
  <c r="S179" i="8"/>
  <c r="R179" i="8"/>
  <c r="Q179" i="8"/>
  <c r="S178" i="8"/>
  <c r="R178" i="8"/>
  <c r="Q178" i="8"/>
  <c r="S177" i="8"/>
  <c r="R177" i="8"/>
  <c r="Q177" i="8"/>
  <c r="S176" i="8"/>
  <c r="R176" i="8"/>
  <c r="Q176" i="8"/>
  <c r="S175" i="8"/>
  <c r="R175" i="8"/>
  <c r="Q175" i="8"/>
  <c r="S174" i="8"/>
  <c r="R174" i="8"/>
  <c r="Q174" i="8"/>
  <c r="S173" i="8"/>
  <c r="R173" i="8"/>
  <c r="Q173" i="8"/>
  <c r="S172" i="8"/>
  <c r="R172" i="8"/>
  <c r="Q172" i="8"/>
  <c r="S171" i="8"/>
  <c r="R171" i="8"/>
  <c r="Q171" i="8"/>
  <c r="S170" i="8"/>
  <c r="R170" i="8"/>
  <c r="Q170" i="8"/>
  <c r="S169" i="8"/>
  <c r="R169" i="8"/>
  <c r="Q169" i="8"/>
  <c r="S168" i="8"/>
  <c r="R168" i="8"/>
  <c r="Q168" i="8"/>
  <c r="S167" i="8"/>
  <c r="R167" i="8"/>
  <c r="Q167" i="8"/>
  <c r="S165" i="8"/>
  <c r="R165" i="8"/>
  <c r="Q165" i="8"/>
  <c r="S164" i="8"/>
  <c r="R164" i="8"/>
  <c r="Q164" i="8"/>
  <c r="S163" i="8"/>
  <c r="R163" i="8"/>
  <c r="Q163" i="8"/>
  <c r="S162" i="8"/>
  <c r="R162" i="8"/>
  <c r="Q162" i="8"/>
  <c r="S161" i="8"/>
  <c r="R161" i="8"/>
  <c r="Q161" i="8"/>
  <c r="S160" i="8"/>
  <c r="R160" i="8"/>
  <c r="Q160" i="8"/>
  <c r="S159" i="8"/>
  <c r="R159" i="8"/>
  <c r="Q159" i="8"/>
  <c r="S158" i="8"/>
  <c r="R158" i="8"/>
  <c r="Q158" i="8"/>
  <c r="S157" i="8"/>
  <c r="R157" i="8"/>
  <c r="Q157" i="8"/>
  <c r="S156" i="8"/>
  <c r="R156" i="8"/>
  <c r="Q156" i="8"/>
  <c r="S155" i="8"/>
  <c r="R155" i="8"/>
  <c r="Q155" i="8"/>
  <c r="S154" i="8"/>
  <c r="R154" i="8"/>
  <c r="Q154" i="8"/>
  <c r="S153" i="8"/>
  <c r="R153" i="8"/>
  <c r="Q153" i="8"/>
  <c r="S152" i="8"/>
  <c r="R152" i="8"/>
  <c r="Q152" i="8"/>
  <c r="S151" i="8"/>
  <c r="R151" i="8"/>
  <c r="Q151" i="8"/>
  <c r="S149" i="8"/>
  <c r="R149" i="8"/>
  <c r="Q149" i="8"/>
  <c r="S148" i="8"/>
  <c r="R148" i="8"/>
  <c r="Q148" i="8"/>
  <c r="S147" i="8"/>
  <c r="R147" i="8"/>
  <c r="Q147" i="8"/>
  <c r="S146" i="8"/>
  <c r="R146" i="8"/>
  <c r="Q146" i="8"/>
  <c r="S145" i="8"/>
  <c r="R145" i="8"/>
  <c r="Q145" i="8"/>
  <c r="S144" i="8"/>
  <c r="R144" i="8"/>
  <c r="Q144" i="8"/>
  <c r="S143" i="8"/>
  <c r="R143" i="8"/>
  <c r="Q143" i="8"/>
  <c r="S142" i="8"/>
  <c r="R142" i="8"/>
  <c r="Q142" i="8"/>
  <c r="S141" i="8"/>
  <c r="R141" i="8"/>
  <c r="Q141" i="8"/>
  <c r="S140" i="8"/>
  <c r="R140" i="8"/>
  <c r="Q140" i="8"/>
  <c r="S139" i="8"/>
  <c r="R139" i="8"/>
  <c r="Q139" i="8"/>
  <c r="S138" i="8"/>
  <c r="R138" i="8"/>
  <c r="Q138" i="8"/>
  <c r="S137" i="8"/>
  <c r="R137" i="8"/>
  <c r="Q137" i="8"/>
  <c r="S136" i="8"/>
  <c r="R136" i="8"/>
  <c r="Q136" i="8"/>
  <c r="S135" i="8"/>
  <c r="R135" i="8"/>
  <c r="Q135" i="8"/>
  <c r="S134" i="8"/>
  <c r="R134" i="8"/>
  <c r="Q134" i="8"/>
  <c r="S133" i="8"/>
  <c r="R133" i="8"/>
  <c r="Q133" i="8"/>
  <c r="S132" i="8"/>
  <c r="R132" i="8"/>
  <c r="Q132" i="8"/>
  <c r="S131" i="8"/>
  <c r="R131" i="8"/>
  <c r="Q131" i="8"/>
  <c r="S130" i="8"/>
  <c r="R130" i="8"/>
  <c r="Q130" i="8"/>
  <c r="S129" i="8"/>
  <c r="R129" i="8"/>
  <c r="Q129" i="8"/>
  <c r="S128" i="8"/>
  <c r="R128" i="8"/>
  <c r="Q128" i="8"/>
  <c r="S127" i="8"/>
  <c r="R127" i="8"/>
  <c r="Q127" i="8"/>
  <c r="S126" i="8"/>
  <c r="R126" i="8"/>
  <c r="Q126" i="8"/>
  <c r="S125" i="8"/>
  <c r="R125" i="8"/>
  <c r="Q125" i="8"/>
  <c r="S124" i="8"/>
  <c r="R124" i="8"/>
  <c r="Q124" i="8"/>
  <c r="S123" i="8"/>
  <c r="R123" i="8"/>
  <c r="Q123" i="8"/>
  <c r="S122" i="8"/>
  <c r="R122" i="8"/>
  <c r="Q122" i="8"/>
  <c r="S121" i="8"/>
  <c r="R121" i="8"/>
  <c r="Q121" i="8"/>
  <c r="S120" i="8"/>
  <c r="R120" i="8"/>
  <c r="Q120" i="8"/>
  <c r="S119" i="8"/>
  <c r="R119" i="8"/>
  <c r="Q119" i="8"/>
  <c r="S118" i="8"/>
  <c r="R118" i="8"/>
  <c r="Q118" i="8"/>
  <c r="S117" i="8"/>
  <c r="R117" i="8"/>
  <c r="Q117" i="8"/>
  <c r="S116" i="8"/>
  <c r="R116" i="8"/>
  <c r="Q116" i="8"/>
  <c r="S115" i="8"/>
  <c r="R115" i="8"/>
  <c r="Q115" i="8"/>
  <c r="S114" i="8"/>
  <c r="R114" i="8"/>
  <c r="Q114" i="8"/>
  <c r="S113" i="8"/>
  <c r="R113" i="8"/>
  <c r="Q113" i="8"/>
  <c r="S112" i="8"/>
  <c r="R112" i="8"/>
  <c r="Q112" i="8"/>
  <c r="S111" i="8"/>
  <c r="R111" i="8"/>
  <c r="Q111" i="8"/>
  <c r="S110" i="8"/>
  <c r="R110" i="8"/>
  <c r="Q110" i="8"/>
  <c r="S109" i="8"/>
  <c r="R109" i="8"/>
  <c r="Q109" i="8"/>
  <c r="S108" i="8"/>
  <c r="R108" i="8"/>
  <c r="Q108" i="8"/>
  <c r="S107" i="8"/>
  <c r="R107" i="8"/>
  <c r="Q107" i="8"/>
  <c r="S106" i="8"/>
  <c r="R106" i="8"/>
  <c r="Q106" i="8"/>
  <c r="S105" i="8"/>
  <c r="R105" i="8"/>
  <c r="Q105" i="8"/>
  <c r="S104" i="8"/>
  <c r="R104" i="8"/>
  <c r="Q104" i="8"/>
  <c r="S103" i="8"/>
  <c r="R103" i="8"/>
  <c r="Q103" i="8"/>
  <c r="S102" i="8"/>
  <c r="R102" i="8"/>
  <c r="Q102" i="8"/>
  <c r="S101" i="8"/>
  <c r="R101" i="8"/>
  <c r="Q101" i="8"/>
  <c r="S100" i="8"/>
  <c r="R100" i="8"/>
  <c r="Q100" i="8"/>
  <c r="S99" i="8"/>
  <c r="R99" i="8"/>
  <c r="Q99" i="8"/>
  <c r="S98" i="8"/>
  <c r="R98" i="8"/>
  <c r="Q98" i="8"/>
  <c r="S97" i="8"/>
  <c r="R97" i="8"/>
  <c r="Q97" i="8"/>
  <c r="S96" i="8"/>
  <c r="R96" i="8"/>
  <c r="Q96" i="8"/>
  <c r="S95" i="8"/>
  <c r="R95" i="8"/>
  <c r="Q95" i="8"/>
  <c r="S94" i="8"/>
  <c r="R94" i="8"/>
  <c r="Q94" i="8"/>
  <c r="S93" i="8"/>
  <c r="R93" i="8"/>
  <c r="Q93" i="8"/>
  <c r="S92" i="8"/>
  <c r="R92" i="8"/>
  <c r="Q92" i="8"/>
  <c r="S91" i="8"/>
  <c r="R91" i="8"/>
  <c r="Q91" i="8"/>
  <c r="S90" i="8"/>
  <c r="R90" i="8"/>
  <c r="Q90" i="8"/>
  <c r="S89" i="8"/>
  <c r="R89" i="8"/>
  <c r="Q89" i="8"/>
  <c r="S88" i="8"/>
  <c r="R88" i="8"/>
  <c r="Q88" i="8"/>
  <c r="S87" i="8"/>
  <c r="R87" i="8"/>
  <c r="Q87" i="8"/>
  <c r="S86" i="8"/>
  <c r="R86" i="8"/>
  <c r="Q86" i="8"/>
  <c r="S85" i="8"/>
  <c r="R85" i="8"/>
  <c r="Q85" i="8"/>
  <c r="S84" i="8"/>
  <c r="R84" i="8"/>
  <c r="Q84" i="8"/>
  <c r="S83" i="8"/>
  <c r="R83" i="8"/>
  <c r="Q83" i="8"/>
  <c r="S82" i="8"/>
  <c r="R82" i="8"/>
  <c r="Q82" i="8"/>
  <c r="S81" i="8"/>
  <c r="R81" i="8"/>
  <c r="Q81" i="8"/>
  <c r="S79" i="8"/>
  <c r="R79" i="8"/>
  <c r="Q79" i="8"/>
  <c r="S78" i="8"/>
  <c r="R78" i="8"/>
  <c r="Q78" i="8"/>
  <c r="S77" i="8"/>
  <c r="R77" i="8"/>
  <c r="Q77" i="8"/>
  <c r="S76" i="8"/>
  <c r="R76" i="8"/>
  <c r="Q76" i="8"/>
  <c r="S75" i="8"/>
  <c r="R75" i="8"/>
  <c r="Q75" i="8"/>
  <c r="S74" i="8"/>
  <c r="R74" i="8"/>
  <c r="Q74" i="8"/>
  <c r="S73" i="8"/>
  <c r="R73" i="8"/>
  <c r="Q73" i="8"/>
  <c r="S72" i="8"/>
  <c r="R72" i="8"/>
  <c r="Q72" i="8"/>
  <c r="S71" i="8"/>
  <c r="R71" i="8"/>
  <c r="Q71" i="8"/>
  <c r="S70" i="8"/>
  <c r="R70" i="8"/>
  <c r="Q70" i="8"/>
  <c r="S69" i="8"/>
  <c r="R69" i="8"/>
  <c r="Q69" i="8"/>
  <c r="S68" i="8"/>
  <c r="R68" i="8"/>
  <c r="Q68" i="8"/>
  <c r="S66" i="8"/>
  <c r="R66" i="8"/>
  <c r="Q66" i="8"/>
  <c r="S65" i="8"/>
  <c r="R65" i="8"/>
  <c r="Q65" i="8"/>
  <c r="S64" i="8"/>
  <c r="R64" i="8"/>
  <c r="Q64" i="8"/>
  <c r="S63" i="8"/>
  <c r="R63" i="8"/>
  <c r="Q63" i="8"/>
  <c r="S62" i="8"/>
  <c r="R62" i="8"/>
  <c r="Q62" i="8"/>
  <c r="S61" i="8"/>
  <c r="R61" i="8"/>
  <c r="Q61" i="8"/>
  <c r="S56" i="8"/>
  <c r="R56" i="8"/>
  <c r="Q56" i="8"/>
  <c r="S60" i="8"/>
  <c r="R60" i="8"/>
  <c r="Q60" i="8"/>
  <c r="S59" i="8"/>
  <c r="R59" i="8"/>
  <c r="Q59" i="8"/>
  <c r="S58" i="8"/>
  <c r="R58" i="8"/>
  <c r="Q58" i="8"/>
  <c r="S55" i="8"/>
  <c r="R55" i="8"/>
  <c r="Q55" i="8"/>
  <c r="S54" i="8"/>
  <c r="R54" i="8"/>
  <c r="Q54" i="8"/>
  <c r="S53" i="8"/>
  <c r="R53" i="8"/>
  <c r="Q53" i="8"/>
  <c r="S52" i="8"/>
  <c r="R52" i="8"/>
  <c r="Q52" i="8"/>
  <c r="S51" i="8"/>
  <c r="R51" i="8"/>
  <c r="Q51" i="8"/>
  <c r="S50" i="8"/>
  <c r="R50" i="8"/>
  <c r="Q50" i="8"/>
  <c r="S49" i="8"/>
  <c r="R49" i="8"/>
  <c r="Q49" i="8"/>
  <c r="S48" i="8"/>
  <c r="R48" i="8"/>
  <c r="Q48" i="8"/>
  <c r="S47" i="8"/>
  <c r="R47" i="8"/>
  <c r="Q47" i="8"/>
  <c r="S46" i="8"/>
  <c r="R46" i="8"/>
  <c r="Q46" i="8"/>
  <c r="S45" i="8"/>
  <c r="R45" i="8"/>
  <c r="Q45" i="8"/>
  <c r="S44" i="8"/>
  <c r="R44" i="8"/>
  <c r="Q44" i="8"/>
  <c r="S43" i="8"/>
  <c r="R43" i="8"/>
  <c r="Q43" i="8"/>
  <c r="S42" i="8"/>
  <c r="R42" i="8"/>
  <c r="Q42" i="8"/>
  <c r="S41" i="8"/>
  <c r="R41" i="8"/>
  <c r="Q41" i="8"/>
  <c r="S40" i="8"/>
  <c r="R40" i="8"/>
  <c r="Q40" i="8"/>
  <c r="S39" i="8"/>
  <c r="R39" i="8"/>
  <c r="Q39" i="8"/>
  <c r="S38" i="8"/>
  <c r="R38" i="8"/>
  <c r="Q38" i="8"/>
  <c r="S37" i="8"/>
  <c r="R37" i="8"/>
  <c r="Q37" i="8"/>
  <c r="S36" i="8"/>
  <c r="R36" i="8"/>
  <c r="Q36" i="8"/>
  <c r="S35" i="8"/>
  <c r="R35" i="8"/>
  <c r="Q35" i="8"/>
  <c r="S33" i="8"/>
  <c r="R33" i="8"/>
  <c r="Q33" i="8"/>
  <c r="S32" i="8"/>
  <c r="R32" i="8"/>
  <c r="Q32" i="8"/>
  <c r="S30" i="8"/>
  <c r="R30" i="8"/>
  <c r="Q30" i="8"/>
  <c r="S29" i="8"/>
  <c r="R29" i="8"/>
  <c r="Q29" i="8"/>
  <c r="S28" i="8"/>
  <c r="R28" i="8"/>
  <c r="Q28" i="8"/>
  <c r="S26" i="8"/>
  <c r="R26" i="8"/>
  <c r="Q26" i="8"/>
  <c r="S25" i="8"/>
  <c r="R25" i="8"/>
  <c r="Q25" i="8"/>
  <c r="S24" i="8"/>
  <c r="R24" i="8"/>
  <c r="Q24" i="8"/>
  <c r="S23" i="8"/>
  <c r="R23" i="8"/>
  <c r="Q23" i="8"/>
  <c r="S21" i="8"/>
  <c r="R21" i="8"/>
  <c r="Q21" i="8"/>
  <c r="S20" i="8"/>
  <c r="R20" i="8"/>
  <c r="Q20" i="8"/>
  <c r="S19" i="8"/>
  <c r="R19" i="8"/>
  <c r="Q19" i="8"/>
  <c r="S18" i="8"/>
  <c r="R18" i="8"/>
  <c r="Q18" i="8"/>
  <c r="S17" i="8"/>
  <c r="R17" i="8"/>
  <c r="Q17" i="8"/>
  <c r="S16" i="8"/>
  <c r="R16" i="8"/>
  <c r="Q16" i="8"/>
  <c r="S15" i="8"/>
  <c r="R15" i="8"/>
  <c r="Q15" i="8"/>
  <c r="S14" i="8"/>
  <c r="R14" i="8"/>
  <c r="Q14" i="8"/>
  <c r="S13" i="8"/>
  <c r="R13" i="8"/>
  <c r="Q13" i="8"/>
  <c r="S11" i="8"/>
  <c r="R11" i="8"/>
  <c r="Q11" i="8"/>
  <c r="S10" i="8"/>
  <c r="R10" i="8"/>
  <c r="Q10" i="8"/>
  <c r="S9" i="8"/>
  <c r="R9" i="8"/>
  <c r="Q9" i="8"/>
  <c r="S8" i="8"/>
  <c r="R8" i="8"/>
  <c r="Q8" i="8"/>
  <c r="Z180" i="9" a="1"/>
  <c r="Z89" i="10" a="1"/>
  <c r="X146" i="9" a="1"/>
  <c r="V146" i="9" a="1"/>
  <c r="V189" i="14" a="1"/>
  <c r="U180" i="9" a="1"/>
  <c r="Z177" i="11" a="1"/>
  <c r="T180" i="9" a="1"/>
  <c r="V174" i="10" a="1"/>
  <c r="X21" i="14" a="1"/>
  <c r="T174" i="10" a="1"/>
  <c r="V89" i="10" a="1"/>
  <c r="Y146" i="9" a="1"/>
  <c r="X155" i="14" a="1"/>
  <c r="X190" i="13" a="1"/>
  <c r="T89" i="10" a="1"/>
  <c r="V180" i="9" a="1"/>
  <c r="Y187" i="12" a="1"/>
  <c r="W89" i="10" a="1"/>
  <c r="Y180" i="9" a="1"/>
  <c r="X180" i="9" a="1"/>
  <c r="Y89" i="10" a="1"/>
  <c r="X174" i="10" a="1"/>
  <c r="U89" i="10" a="1"/>
  <c r="Y23" i="14" a="1"/>
  <c r="X23" i="14" a="1"/>
  <c r="U36" i="10" a="1"/>
  <c r="W174" i="10" a="1"/>
  <c r="U174" i="10" a="1"/>
  <c r="Y99" i="14" a="1"/>
  <c r="Y174" i="10" a="1"/>
  <c r="Z220" i="14" a="1"/>
  <c r="X37" i="14" a="1"/>
  <c r="Y21" i="14" a="1"/>
  <c r="Z146" i="9" a="1"/>
  <c r="Z174" i="10" a="1"/>
  <c r="W146" i="9" a="1"/>
  <c r="Y220" i="14" a="1"/>
  <c r="Z186" i="14" a="1"/>
  <c r="U146" i="9" a="1"/>
  <c r="Y37" i="14" a="1"/>
  <c r="X89" i="10" a="1"/>
  <c r="Z99" i="14" a="1"/>
  <c r="T146" i="9" a="1"/>
  <c r="W180" i="9" a="1"/>
  <c r="Y21" i="14" l="1"/>
  <c r="V189" i="14"/>
  <c r="Z186" i="14"/>
  <c r="Y37" i="14"/>
  <c r="X23" i="14"/>
  <c r="Y99" i="14"/>
  <c r="X155" i="14"/>
  <c r="K155" i="14" s="1"/>
  <c r="Z99" i="14"/>
  <c r="Z220" i="14"/>
  <c r="X37" i="14"/>
  <c r="X21" i="14"/>
  <c r="Y220" i="14"/>
  <c r="Y23" i="14"/>
  <c r="K220" i="14"/>
  <c r="AI99" i="14"/>
  <c r="AH23" i="14"/>
  <c r="AH99" i="14"/>
  <c r="AH21" i="14"/>
  <c r="AG23" i="14"/>
  <c r="AI186" i="14"/>
  <c r="AJ186" i="14"/>
  <c r="AG37" i="14"/>
  <c r="AG155" i="14"/>
  <c r="AH37" i="14"/>
  <c r="AI220" i="14"/>
  <c r="AG21" i="14"/>
  <c r="AJ155" i="14"/>
  <c r="AH220" i="14"/>
  <c r="J37" i="14"/>
  <c r="I23" i="14"/>
  <c r="J99" i="14"/>
  <c r="J21" i="14"/>
  <c r="I21" i="14"/>
  <c r="I37" i="14"/>
  <c r="K186" i="14"/>
  <c r="L186" i="14"/>
  <c r="J220" i="14"/>
  <c r="J23" i="14"/>
  <c r="L155" i="14"/>
  <c r="K99" i="14"/>
  <c r="M157" i="13"/>
  <c r="M23" i="13"/>
  <c r="M37" i="13"/>
  <c r="M21" i="13"/>
  <c r="X190" i="13"/>
  <c r="J190" i="13"/>
  <c r="AI187" i="12"/>
  <c r="K187" i="12"/>
  <c r="Y187" i="12"/>
  <c r="AJ177" i="11"/>
  <c r="Z177" i="11"/>
  <c r="L177" i="11"/>
  <c r="M160" i="10"/>
  <c r="AK160" i="10"/>
  <c r="Y146" i="9"/>
  <c r="L146" i="9" s="1"/>
  <c r="T146" i="9"/>
  <c r="G146" i="9" s="1"/>
  <c r="Z146" i="9"/>
  <c r="M146" i="9" s="1"/>
  <c r="U146" i="9"/>
  <c r="H146" i="9" s="1"/>
  <c r="V146" i="9"/>
  <c r="I146" i="9" s="1"/>
  <c r="W146" i="9"/>
  <c r="J146" i="9" s="1"/>
  <c r="X146" i="9"/>
  <c r="K146" i="9" s="1"/>
  <c r="W174" i="10"/>
  <c r="U174" i="10"/>
  <c r="Z174" i="10"/>
  <c r="X174" i="10"/>
  <c r="V174" i="10"/>
  <c r="T174" i="10"/>
  <c r="Y174" i="10"/>
  <c r="T89" i="10"/>
  <c r="AE89" i="10" s="1"/>
  <c r="U89" i="10"/>
  <c r="AF89" i="10" s="1"/>
  <c r="V89" i="10"/>
  <c r="AG89" i="10" s="1"/>
  <c r="W89" i="10"/>
  <c r="AH89" i="10" s="1"/>
  <c r="X89" i="10"/>
  <c r="AI89" i="10" s="1"/>
  <c r="Y89" i="10"/>
  <c r="Z89" i="10"/>
  <c r="U36" i="10"/>
  <c r="Y180" i="9"/>
  <c r="L180" i="9" s="1"/>
  <c r="T180" i="9"/>
  <c r="G180" i="9" s="1"/>
  <c r="Z180" i="9"/>
  <c r="M180" i="9" s="1"/>
  <c r="U180" i="9"/>
  <c r="H180" i="9" s="1"/>
  <c r="V180" i="9"/>
  <c r="I180" i="9" s="1"/>
  <c r="W180" i="9"/>
  <c r="J180" i="9" s="1"/>
  <c r="X180" i="9"/>
  <c r="K180" i="9" s="1"/>
  <c r="V6" i="8"/>
  <c r="V6" i="7"/>
  <c r="Y240" i="7"/>
  <c r="V191" i="11" a="1"/>
  <c r="Z191" i="11" a="1"/>
  <c r="X191" i="11" a="1"/>
  <c r="U191" i="11" a="1"/>
  <c r="W189" i="14" a="1"/>
  <c r="Y190" i="13" a="1"/>
  <c r="T289" i="11" a="1"/>
  <c r="U288" i="11" a="1"/>
  <c r="Z187" i="12" a="1"/>
  <c r="W288" i="11" a="1"/>
  <c r="Z23" i="14" a="1"/>
  <c r="Y191" i="11" a="1"/>
  <c r="Y96" i="11" a="1"/>
  <c r="Z21" i="14" a="1"/>
  <c r="Z96" i="11" a="1"/>
  <c r="W191" i="11" a="1"/>
  <c r="V288" i="11" a="1"/>
  <c r="Z37" i="14" a="1"/>
  <c r="U289" i="11" a="1"/>
  <c r="Z155" i="14" a="1"/>
  <c r="T191" i="11" a="1"/>
  <c r="W189" i="14" l="1"/>
  <c r="Z21" i="14"/>
  <c r="Z37" i="14"/>
  <c r="Z23" i="14"/>
  <c r="Z155" i="14"/>
  <c r="L23" i="14"/>
  <c r="AI23" i="14"/>
  <c r="AJ37" i="14"/>
  <c r="AK186" i="14"/>
  <c r="AI21" i="14"/>
  <c r="AK99" i="14"/>
  <c r="AJ220" i="14"/>
  <c r="AI155" i="14"/>
  <c r="AK220" i="14"/>
  <c r="AJ21" i="14"/>
  <c r="AI37" i="14"/>
  <c r="AJ99" i="14"/>
  <c r="AJ23" i="14"/>
  <c r="L21" i="14"/>
  <c r="M99" i="14"/>
  <c r="L99" i="14"/>
  <c r="M186" i="14"/>
  <c r="K23" i="14"/>
  <c r="AG189" i="14"/>
  <c r="I189" i="14"/>
  <c r="M220" i="14"/>
  <c r="L37" i="14"/>
  <c r="K37" i="14"/>
  <c r="L220" i="14"/>
  <c r="K21" i="14"/>
  <c r="Y190" i="13"/>
  <c r="AJ190" i="13" s="1"/>
  <c r="L187" i="12"/>
  <c r="AI190" i="13"/>
  <c r="K190" i="13"/>
  <c r="Z187" i="12"/>
  <c r="AJ187" i="12"/>
  <c r="AK177" i="11"/>
  <c r="AJ89" i="10"/>
  <c r="M89" i="10"/>
  <c r="AK89" i="10"/>
  <c r="M177" i="11"/>
  <c r="AE270" i="11"/>
  <c r="T289" i="11"/>
  <c r="AE268" i="11"/>
  <c r="T191" i="11"/>
  <c r="U191" i="11"/>
  <c r="Y191" i="11"/>
  <c r="Y96" i="11"/>
  <c r="Z191" i="11"/>
  <c r="W191" i="11"/>
  <c r="V191" i="11"/>
  <c r="Z96" i="11"/>
  <c r="X191" i="11"/>
  <c r="U289" i="11"/>
  <c r="U288" i="11"/>
  <c r="W288" i="11"/>
  <c r="V288" i="11"/>
  <c r="K89" i="10"/>
  <c r="J89" i="10"/>
  <c r="I89" i="10"/>
  <c r="H89" i="10"/>
  <c r="G89" i="10"/>
  <c r="L89" i="10"/>
  <c r="L174" i="10"/>
  <c r="AJ174" i="10"/>
  <c r="AF174" i="10"/>
  <c r="H174" i="10"/>
  <c r="G174" i="10"/>
  <c r="AE174" i="10"/>
  <c r="I174" i="10"/>
  <c r="AG174" i="10"/>
  <c r="K174" i="10"/>
  <c r="AI174" i="10"/>
  <c r="AK174" i="10"/>
  <c r="M174" i="10"/>
  <c r="J174" i="10"/>
  <c r="AH174" i="10"/>
  <c r="AF36" i="10"/>
  <c r="H36" i="10"/>
  <c r="W6" i="8"/>
  <c r="Z240" i="7"/>
  <c r="W6" i="7"/>
  <c r="AG129" i="3"/>
  <c r="AF129" i="3"/>
  <c r="AE129" i="3"/>
  <c r="AD129" i="3"/>
  <c r="AC129" i="3"/>
  <c r="AB129" i="3"/>
  <c r="AA129" i="3"/>
  <c r="Z129" i="3"/>
  <c r="U303" i="12" a="1"/>
  <c r="Z101" i="12" a="1"/>
  <c r="X189" i="14" a="1"/>
  <c r="Y101" i="12" a="1"/>
  <c r="V204" i="12" a="1"/>
  <c r="X204" i="12" a="1"/>
  <c r="Z190" i="13" a="1"/>
  <c r="W204" i="12" a="1"/>
  <c r="W303" i="12" a="1"/>
  <c r="T304" i="12" a="1"/>
  <c r="T204" i="12" a="1"/>
  <c r="Y204" i="12" a="1"/>
  <c r="U304" i="12" a="1"/>
  <c r="Z204" i="12" a="1"/>
  <c r="V303" i="12" a="1"/>
  <c r="U204" i="12" a="1"/>
  <c r="X189" i="14" l="1"/>
  <c r="AK21" i="14"/>
  <c r="AK23" i="14"/>
  <c r="AK37" i="14"/>
  <c r="AK155" i="14"/>
  <c r="M23" i="14"/>
  <c r="M37" i="14"/>
  <c r="M155" i="14"/>
  <c r="AH189" i="14"/>
  <c r="J189" i="14"/>
  <c r="M21" i="14"/>
  <c r="U204" i="12"/>
  <c r="X204" i="12"/>
  <c r="T204" i="12"/>
  <c r="V204" i="12"/>
  <c r="W204" i="12"/>
  <c r="Z190" i="13"/>
  <c r="M190" i="13" s="1"/>
  <c r="M187" i="12"/>
  <c r="L190" i="13"/>
  <c r="V303" i="12"/>
  <c r="T304" i="12"/>
  <c r="W303" i="12"/>
  <c r="U304" i="12"/>
  <c r="U303" i="12"/>
  <c r="AK187" i="12"/>
  <c r="Z101" i="12"/>
  <c r="Y101" i="12"/>
  <c r="Z204" i="12"/>
  <c r="Y204" i="12"/>
  <c r="AJ191" i="11"/>
  <c r="AF191" i="11"/>
  <c r="AF288" i="11"/>
  <c r="AG288" i="11"/>
  <c r="AE191" i="11"/>
  <c r="AH288" i="11"/>
  <c r="AG191" i="11"/>
  <c r="AF289" i="11"/>
  <c r="AH191" i="11"/>
  <c r="AI191" i="11"/>
  <c r="AK96" i="11"/>
  <c r="AK191" i="11"/>
  <c r="AJ96" i="11"/>
  <c r="G289" i="11"/>
  <c r="AE289" i="11"/>
  <c r="J288" i="11"/>
  <c r="I288" i="11"/>
  <c r="H288" i="11"/>
  <c r="H289" i="11"/>
  <c r="K96" i="11"/>
  <c r="H96" i="11"/>
  <c r="J96" i="11"/>
  <c r="L96" i="11"/>
  <c r="I96" i="11"/>
  <c r="M96" i="11"/>
  <c r="G96" i="11"/>
  <c r="B268" i="11"/>
  <c r="AE267" i="11"/>
  <c r="G191" i="11"/>
  <c r="J191" i="11"/>
  <c r="L191" i="11"/>
  <c r="H191" i="11"/>
  <c r="I191" i="11"/>
  <c r="M191" i="11"/>
  <c r="K191" i="11"/>
  <c r="X6" i="8"/>
  <c r="X6" i="7"/>
  <c r="U309" i="13" a="1"/>
  <c r="U308" i="13" a="1"/>
  <c r="Y206" i="13" a="1"/>
  <c r="Z189" i="14" a="1"/>
  <c r="T309" i="13" a="1"/>
  <c r="Z95" i="13" a="1"/>
  <c r="Z206" i="13" a="1"/>
  <c r="V206" i="13" a="1"/>
  <c r="V308" i="13" a="1"/>
  <c r="U206" i="13" a="1"/>
  <c r="T206" i="13" a="1"/>
  <c r="W308" i="13" a="1"/>
  <c r="W206" i="13" a="1"/>
  <c r="Y95" i="13" a="1"/>
  <c r="Y189" i="14" a="1"/>
  <c r="X206" i="13" a="1"/>
  <c r="Z189" i="14" l="1"/>
  <c r="Y189" i="14"/>
  <c r="AI189" i="14"/>
  <c r="K189" i="14"/>
  <c r="V308" i="13"/>
  <c r="U308" i="13"/>
  <c r="W308" i="13"/>
  <c r="U309" i="13"/>
  <c r="T309" i="13"/>
  <c r="I303" i="12"/>
  <c r="H303" i="12"/>
  <c r="J303" i="12"/>
  <c r="H304" i="12"/>
  <c r="G304" i="12"/>
  <c r="AK190" i="13"/>
  <c r="U206" i="13"/>
  <c r="AF206" i="13" s="1"/>
  <c r="X206" i="13"/>
  <c r="AI206" i="13" s="1"/>
  <c r="Y95" i="13"/>
  <c r="AJ95" i="13" s="1"/>
  <c r="T206" i="13"/>
  <c r="G206" i="13" s="1"/>
  <c r="Y206" i="13"/>
  <c r="AJ206" i="13" s="1"/>
  <c r="Z206" i="13"/>
  <c r="AK206" i="13" s="1"/>
  <c r="W206" i="13"/>
  <c r="AH206" i="13" s="1"/>
  <c r="Z95" i="13"/>
  <c r="M95" i="13" s="1"/>
  <c r="V206" i="13"/>
  <c r="AG206" i="13" s="1"/>
  <c r="AJ204" i="12"/>
  <c r="AI204" i="12"/>
  <c r="AH204" i="12"/>
  <c r="M101" i="12"/>
  <c r="H204" i="12"/>
  <c r="J204" i="12" s="1"/>
  <c r="L204" i="12" s="1"/>
  <c r="AK204" i="12"/>
  <c r="AG204" i="12"/>
  <c r="AJ101" i="12"/>
  <c r="L101" i="12"/>
  <c r="AE204" i="12"/>
  <c r="G204" i="12"/>
  <c r="I204" i="12" s="1"/>
  <c r="K204" i="12" s="1"/>
  <c r="M204" i="12" s="1"/>
  <c r="AF204" i="12"/>
  <c r="AK101" i="12"/>
  <c r="AG303" i="12"/>
  <c r="AF304" i="12"/>
  <c r="AF303" i="12"/>
  <c r="AH303" i="12"/>
  <c r="AE304" i="12"/>
  <c r="Y6" i="8"/>
  <c r="Y6" i="7"/>
  <c r="AE201" i="4"/>
  <c r="AE200" i="4"/>
  <c r="AE199" i="4"/>
  <c r="AE198" i="4"/>
  <c r="AE195" i="4"/>
  <c r="AE194" i="4"/>
  <c r="AE193" i="4"/>
  <c r="AE192" i="4"/>
  <c r="AD11" i="4"/>
  <c r="AC11" i="4"/>
  <c r="AB11" i="4"/>
  <c r="AD10" i="4"/>
  <c r="AC10" i="4"/>
  <c r="AB10" i="4"/>
  <c r="AD9" i="4"/>
  <c r="AC9" i="4"/>
  <c r="AB9" i="4"/>
  <c r="AD8" i="4"/>
  <c r="AC8" i="4"/>
  <c r="AB8" i="4"/>
  <c r="R187" i="4"/>
  <c r="Q187" i="4"/>
  <c r="R185" i="4"/>
  <c r="Q185" i="4"/>
  <c r="R184" i="4"/>
  <c r="Q184" i="4"/>
  <c r="R183" i="4"/>
  <c r="Q183" i="4"/>
  <c r="R182" i="4"/>
  <c r="Q182" i="4"/>
  <c r="R181" i="4"/>
  <c r="Q181" i="4"/>
  <c r="R180" i="4"/>
  <c r="Q180" i="4"/>
  <c r="R179" i="4"/>
  <c r="Q179" i="4"/>
  <c r="R178" i="4"/>
  <c r="Q178" i="4"/>
  <c r="R177" i="4"/>
  <c r="Q177" i="4"/>
  <c r="R176" i="4"/>
  <c r="Q176" i="4"/>
  <c r="R175" i="4"/>
  <c r="Q175" i="4"/>
  <c r="R174" i="4"/>
  <c r="Q174" i="4"/>
  <c r="R173" i="4"/>
  <c r="Q173" i="4"/>
  <c r="R172" i="4"/>
  <c r="Q172" i="4"/>
  <c r="R171" i="4"/>
  <c r="Q171" i="4"/>
  <c r="R170" i="4"/>
  <c r="Q170" i="4"/>
  <c r="R169" i="4"/>
  <c r="Q169" i="4"/>
  <c r="R168" i="4"/>
  <c r="Q168" i="4"/>
  <c r="R167" i="4"/>
  <c r="Q167" i="4"/>
  <c r="R165" i="4"/>
  <c r="Q165" i="4"/>
  <c r="R164" i="4"/>
  <c r="Q164" i="4"/>
  <c r="R163" i="4"/>
  <c r="Q163" i="4"/>
  <c r="R162" i="4"/>
  <c r="Q162" i="4"/>
  <c r="R161" i="4"/>
  <c r="Q161" i="4"/>
  <c r="R160" i="4"/>
  <c r="Q160" i="4"/>
  <c r="R159" i="4"/>
  <c r="Q159" i="4"/>
  <c r="R158" i="4"/>
  <c r="Q158" i="4"/>
  <c r="R157" i="4"/>
  <c r="Q157" i="4"/>
  <c r="R156" i="4"/>
  <c r="Q156" i="4"/>
  <c r="R155" i="4"/>
  <c r="Q155" i="4"/>
  <c r="R154" i="4"/>
  <c r="Q154" i="4"/>
  <c r="R153" i="4"/>
  <c r="Q153" i="4"/>
  <c r="R152" i="4"/>
  <c r="Q152" i="4"/>
  <c r="R151" i="4"/>
  <c r="Q151" i="4"/>
  <c r="R150" i="4"/>
  <c r="Q150" i="4"/>
  <c r="R147" i="4"/>
  <c r="Q147" i="4"/>
  <c r="R146" i="4"/>
  <c r="Q146" i="4"/>
  <c r="R145" i="4"/>
  <c r="Q145" i="4"/>
  <c r="R144" i="4"/>
  <c r="Q144" i="4"/>
  <c r="R143" i="4"/>
  <c r="Q143" i="4"/>
  <c r="R142" i="4"/>
  <c r="Q142" i="4"/>
  <c r="R141" i="4"/>
  <c r="Q141" i="4"/>
  <c r="R140" i="4"/>
  <c r="Q140" i="4"/>
  <c r="R138" i="4"/>
  <c r="Q138" i="4"/>
  <c r="R137" i="4"/>
  <c r="Q137" i="4"/>
  <c r="R136" i="4"/>
  <c r="Q136" i="4"/>
  <c r="R135" i="4"/>
  <c r="Q135" i="4"/>
  <c r="R134" i="4"/>
  <c r="Q134" i="4"/>
  <c r="R133" i="4"/>
  <c r="Q133" i="4"/>
  <c r="R132" i="4"/>
  <c r="Q132" i="4"/>
  <c r="R131" i="4"/>
  <c r="Q131" i="4"/>
  <c r="R130" i="4"/>
  <c r="Q130" i="4"/>
  <c r="R129" i="4"/>
  <c r="Q129" i="4"/>
  <c r="R128" i="4"/>
  <c r="Q128" i="4"/>
  <c r="R127" i="4"/>
  <c r="Q127" i="4"/>
  <c r="R126" i="4"/>
  <c r="Q126" i="4"/>
  <c r="R125" i="4"/>
  <c r="Q125" i="4"/>
  <c r="R124" i="4"/>
  <c r="Q124" i="4"/>
  <c r="R123" i="4"/>
  <c r="Q123" i="4"/>
  <c r="R122" i="4"/>
  <c r="Q122" i="4"/>
  <c r="R121" i="4"/>
  <c r="Q121" i="4"/>
  <c r="R120" i="4"/>
  <c r="Q120" i="4"/>
  <c r="R119" i="4"/>
  <c r="Q119" i="4"/>
  <c r="R118" i="4"/>
  <c r="Q118" i="4"/>
  <c r="R117" i="4"/>
  <c r="Q117" i="4"/>
  <c r="R116" i="4"/>
  <c r="Q116" i="4"/>
  <c r="R115" i="4"/>
  <c r="Q115" i="4"/>
  <c r="R114" i="4"/>
  <c r="Q114" i="4"/>
  <c r="R113" i="4"/>
  <c r="Q113" i="4"/>
  <c r="R112" i="4"/>
  <c r="Q112" i="4"/>
  <c r="R111" i="4"/>
  <c r="Q111" i="4"/>
  <c r="R110" i="4"/>
  <c r="Q110" i="4"/>
  <c r="R109" i="4"/>
  <c r="Q109" i="4"/>
  <c r="R108" i="4"/>
  <c r="Q108" i="4"/>
  <c r="R107" i="4"/>
  <c r="Q107" i="4"/>
  <c r="R106" i="4"/>
  <c r="Q106" i="4"/>
  <c r="R105" i="4"/>
  <c r="Q105" i="4"/>
  <c r="R104" i="4"/>
  <c r="Q104" i="4"/>
  <c r="R103" i="4"/>
  <c r="Q103" i="4"/>
  <c r="R102" i="4"/>
  <c r="Q102" i="4"/>
  <c r="R101" i="4"/>
  <c r="Q101" i="4"/>
  <c r="R100" i="4"/>
  <c r="Q100" i="4"/>
  <c r="R99" i="4"/>
  <c r="Q99" i="4"/>
  <c r="R98" i="4"/>
  <c r="Q98" i="4"/>
  <c r="R97" i="4"/>
  <c r="Q97" i="4"/>
  <c r="R96" i="4"/>
  <c r="Q96" i="4"/>
  <c r="R95" i="4"/>
  <c r="Q95" i="4"/>
  <c r="R94" i="4"/>
  <c r="Q94" i="4"/>
  <c r="R93" i="4"/>
  <c r="Q93" i="4"/>
  <c r="R92" i="4"/>
  <c r="Q92" i="4"/>
  <c r="R91" i="4"/>
  <c r="Q91" i="4"/>
  <c r="R90" i="4"/>
  <c r="Q90" i="4"/>
  <c r="R89" i="4"/>
  <c r="Q89" i="4"/>
  <c r="R88" i="4"/>
  <c r="Q88" i="4"/>
  <c r="R87" i="4"/>
  <c r="Q87" i="4"/>
  <c r="R86" i="4"/>
  <c r="Q86" i="4"/>
  <c r="R85" i="4"/>
  <c r="Q85" i="4"/>
  <c r="R84" i="4"/>
  <c r="Q84" i="4"/>
  <c r="R83" i="4"/>
  <c r="Q83" i="4"/>
  <c r="R82" i="4"/>
  <c r="Q82" i="4"/>
  <c r="R81" i="4"/>
  <c r="Q81" i="4"/>
  <c r="R80" i="4"/>
  <c r="Q80" i="4"/>
  <c r="R79" i="4"/>
  <c r="Q79" i="4"/>
  <c r="R78" i="4"/>
  <c r="Q78" i="4"/>
  <c r="R77" i="4"/>
  <c r="Q77" i="4"/>
  <c r="R76" i="4"/>
  <c r="Q76" i="4"/>
  <c r="R75" i="4"/>
  <c r="Q75" i="4"/>
  <c r="R74" i="4"/>
  <c r="Q74" i="4"/>
  <c r="R73" i="4"/>
  <c r="Q73" i="4"/>
  <c r="R72" i="4"/>
  <c r="Q72" i="4"/>
  <c r="R71" i="4"/>
  <c r="Q71" i="4"/>
  <c r="R70" i="4"/>
  <c r="Q70" i="4"/>
  <c r="R69" i="4"/>
  <c r="Q69" i="4"/>
  <c r="R68" i="4"/>
  <c r="Q68" i="4"/>
  <c r="R67" i="4"/>
  <c r="Q67" i="4"/>
  <c r="R65" i="4"/>
  <c r="Q65" i="4"/>
  <c r="R64" i="4"/>
  <c r="Q64" i="4"/>
  <c r="R63" i="4"/>
  <c r="Q63" i="4"/>
  <c r="R62" i="4"/>
  <c r="Q62" i="4"/>
  <c r="R61" i="4"/>
  <c r="Q61" i="4"/>
  <c r="R60" i="4"/>
  <c r="Q60" i="4"/>
  <c r="R59" i="4"/>
  <c r="Q59" i="4"/>
  <c r="R58" i="4"/>
  <c r="Q58" i="4"/>
  <c r="R57" i="4"/>
  <c r="Q57" i="4"/>
  <c r="R56" i="4"/>
  <c r="Q56" i="4"/>
  <c r="R54" i="4"/>
  <c r="Q54" i="4"/>
  <c r="R53" i="4"/>
  <c r="Q53" i="4"/>
  <c r="R52" i="4"/>
  <c r="Q52" i="4"/>
  <c r="R51" i="4"/>
  <c r="Q51" i="4"/>
  <c r="R50" i="4"/>
  <c r="Q50" i="4"/>
  <c r="R48" i="4"/>
  <c r="Q48" i="4"/>
  <c r="R47" i="4"/>
  <c r="Q47" i="4"/>
  <c r="R46" i="4"/>
  <c r="Q46" i="4"/>
  <c r="R45" i="4"/>
  <c r="Q45" i="4"/>
  <c r="R44" i="4"/>
  <c r="Q44" i="4"/>
  <c r="R43" i="4"/>
  <c r="Q43" i="4"/>
  <c r="R41" i="4"/>
  <c r="Q41" i="4"/>
  <c r="R40" i="4"/>
  <c r="Q40" i="4"/>
  <c r="R39" i="4"/>
  <c r="Q39" i="4"/>
  <c r="R38" i="4"/>
  <c r="Q38" i="4"/>
  <c r="R37" i="4"/>
  <c r="Q37" i="4"/>
  <c r="R36" i="4"/>
  <c r="Q36" i="4"/>
  <c r="R35" i="4"/>
  <c r="Q35" i="4"/>
  <c r="R34" i="4"/>
  <c r="Q34" i="4"/>
  <c r="R32" i="4"/>
  <c r="Q32" i="4"/>
  <c r="R31" i="4"/>
  <c r="Q31" i="4"/>
  <c r="R29" i="4"/>
  <c r="Q29" i="4"/>
  <c r="R28" i="4"/>
  <c r="Q28" i="4"/>
  <c r="R27" i="4"/>
  <c r="Q27" i="4"/>
  <c r="R25" i="4"/>
  <c r="Q25" i="4"/>
  <c r="R24" i="4"/>
  <c r="Q24" i="4"/>
  <c r="R23" i="4"/>
  <c r="Q23" i="4"/>
  <c r="R22" i="4"/>
  <c r="Q22" i="4"/>
  <c r="R21" i="4"/>
  <c r="Q21" i="4"/>
  <c r="R20" i="4"/>
  <c r="Q20" i="4"/>
  <c r="R19" i="4"/>
  <c r="Q19" i="4"/>
  <c r="R18" i="4"/>
  <c r="Q18" i="4"/>
  <c r="R17" i="4"/>
  <c r="Q17" i="4"/>
  <c r="R16" i="4"/>
  <c r="Q16" i="4"/>
  <c r="R15" i="4"/>
  <c r="Q15" i="4"/>
  <c r="R14" i="4"/>
  <c r="Q14" i="4"/>
  <c r="R13" i="4"/>
  <c r="Q13" i="4"/>
  <c r="R11" i="4"/>
  <c r="Q11" i="4"/>
  <c r="R10" i="4"/>
  <c r="Q10" i="4"/>
  <c r="R9" i="4"/>
  <c r="Q9" i="4"/>
  <c r="R8" i="4"/>
  <c r="Q8" i="4"/>
  <c r="O129" i="3"/>
  <c r="P129" i="3"/>
  <c r="Q129" i="3"/>
  <c r="P8" i="4"/>
  <c r="Z62" i="3"/>
  <c r="AA62" i="3"/>
  <c r="AB62" i="3"/>
  <c r="Q62" i="3"/>
  <c r="P62" i="3"/>
  <c r="O62" i="3"/>
  <c r="X62" i="3" s="1"/>
  <c r="AI62" i="3" s="1"/>
  <c r="P9" i="4"/>
  <c r="P10" i="4"/>
  <c r="P11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7" i="4"/>
  <c r="P28" i="4"/>
  <c r="P29" i="4"/>
  <c r="P31" i="4"/>
  <c r="P32" i="4"/>
  <c r="P34" i="4"/>
  <c r="P35" i="4"/>
  <c r="P36" i="4"/>
  <c r="P37" i="4"/>
  <c r="P38" i="4"/>
  <c r="P39" i="4"/>
  <c r="P40" i="4"/>
  <c r="P41" i="4"/>
  <c r="P43" i="4"/>
  <c r="P44" i="4"/>
  <c r="P45" i="4"/>
  <c r="P46" i="4"/>
  <c r="P47" i="4"/>
  <c r="P48" i="4"/>
  <c r="P50" i="4"/>
  <c r="P51" i="4"/>
  <c r="P52" i="4"/>
  <c r="P53" i="4"/>
  <c r="P54" i="4"/>
  <c r="P56" i="4"/>
  <c r="P57" i="4"/>
  <c r="P58" i="4"/>
  <c r="P59" i="4"/>
  <c r="P60" i="4"/>
  <c r="P61" i="4"/>
  <c r="P62" i="4"/>
  <c r="P63" i="4"/>
  <c r="P64" i="4"/>
  <c r="P65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40" i="4"/>
  <c r="P141" i="4"/>
  <c r="P142" i="4"/>
  <c r="P143" i="4"/>
  <c r="P144" i="4"/>
  <c r="P145" i="4"/>
  <c r="P146" i="4"/>
  <c r="P147" i="4"/>
  <c r="P150" i="4"/>
  <c r="P151" i="4"/>
  <c r="P152" i="4"/>
  <c r="P153" i="4"/>
  <c r="P154" i="4"/>
  <c r="P155" i="4"/>
  <c r="P156" i="4"/>
  <c r="P157" i="4"/>
  <c r="P158" i="4"/>
  <c r="P159" i="4"/>
  <c r="P160" i="4"/>
  <c r="P161" i="4"/>
  <c r="P162" i="4"/>
  <c r="P163" i="4"/>
  <c r="P164" i="4"/>
  <c r="P165" i="4"/>
  <c r="P167" i="4"/>
  <c r="P168" i="4"/>
  <c r="P169" i="4"/>
  <c r="P170" i="4"/>
  <c r="P171" i="4"/>
  <c r="P172" i="4"/>
  <c r="P173" i="4"/>
  <c r="P174" i="4"/>
  <c r="P175" i="4"/>
  <c r="P176" i="4"/>
  <c r="P177" i="4"/>
  <c r="P178" i="4"/>
  <c r="P179" i="4"/>
  <c r="P180" i="4"/>
  <c r="P181" i="4"/>
  <c r="P182" i="4"/>
  <c r="P183" i="4"/>
  <c r="P184" i="4"/>
  <c r="P185" i="4"/>
  <c r="P187" i="4"/>
  <c r="X67" i="8" a="1"/>
  <c r="W187" i="8" a="1"/>
  <c r="X53" i="8" a="1"/>
  <c r="U45" i="8" a="1"/>
  <c r="U138" i="8" a="1"/>
  <c r="V174" i="8" a="1"/>
  <c r="Z95" i="14" a="1"/>
  <c r="U187" i="8" a="1"/>
  <c r="Y43" i="8" a="1"/>
  <c r="U83" i="8" a="1"/>
  <c r="X50" i="8" a="1"/>
  <c r="Y155" i="8" a="1"/>
  <c r="T183" i="8" a="1"/>
  <c r="W34" i="8" a="1"/>
  <c r="Y46" i="8" a="1"/>
  <c r="Y104" i="8" a="1"/>
  <c r="Y128" i="8" a="1"/>
  <c r="W145" i="8" a="1"/>
  <c r="X136" i="8" a="1"/>
  <c r="V153" i="8" a="1"/>
  <c r="V149" i="8" a="1"/>
  <c r="U59" i="8" a="1"/>
  <c r="X12" i="8" a="1"/>
  <c r="Y181" i="8" a="1"/>
  <c r="Y107" i="8" a="1"/>
  <c r="T93" i="8" a="1"/>
  <c r="T163" i="8" a="1"/>
  <c r="X183" i="8" a="1"/>
  <c r="T77" i="8" a="1"/>
  <c r="X27" i="8" a="1"/>
  <c r="Y152" i="8" a="1"/>
  <c r="X73" i="8" a="1"/>
  <c r="V53" i="8" a="1"/>
  <c r="Y53" i="8" a="1"/>
  <c r="V111" i="8" a="1"/>
  <c r="W59" i="8" a="1"/>
  <c r="X168" i="8" a="1"/>
  <c r="X24" i="8" a="1"/>
  <c r="U185" i="8" a="1"/>
  <c r="Y61" i="8" a="1"/>
  <c r="Y54" i="8" a="1"/>
  <c r="T199" i="8"/>
  <c r="Y93" i="8" a="1"/>
  <c r="W54" i="8" a="1"/>
  <c r="W101" i="8" a="1"/>
  <c r="T174" i="8" a="1"/>
  <c r="Y131" i="8" a="1"/>
  <c r="W27" i="8" a="1"/>
  <c r="T101" i="8" a="1"/>
  <c r="Y105" i="8" a="1"/>
  <c r="W134" i="8" a="1"/>
  <c r="T182" i="8" a="1"/>
  <c r="W111" i="8" a="1"/>
  <c r="V140" i="8" a="1"/>
  <c r="Y183" i="8" a="1"/>
  <c r="U136" i="8" a="1"/>
  <c r="W127" i="8" a="1"/>
  <c r="Y167" i="8" a="1"/>
  <c r="T49" i="8" a="1"/>
  <c r="V12" i="8" a="1"/>
  <c r="X149" i="8" a="1"/>
  <c r="Y68" i="8" a="1"/>
  <c r="T213" i="8"/>
  <c r="T68" i="8" a="1"/>
  <c r="X111" i="8" a="1"/>
  <c r="Y174" i="8" a="1"/>
  <c r="V148" i="8" a="1"/>
  <c r="Y177" i="8" a="1"/>
  <c r="V185" i="8" a="1"/>
  <c r="W51" i="8" a="1"/>
  <c r="X188" i="8" a="1"/>
  <c r="U168" i="8" a="1"/>
  <c r="Y77" i="8" a="1"/>
  <c r="Y67" i="8" a="1"/>
  <c r="U145" i="8" a="1"/>
  <c r="Y147" i="8" a="1"/>
  <c r="T149" i="8" a="1"/>
  <c r="W14" i="8" a="1"/>
  <c r="Y129" i="8" a="1"/>
  <c r="Y148" i="8" a="1"/>
  <c r="V101" i="8" a="1"/>
  <c r="Y136" i="8" a="1"/>
  <c r="T50" i="8" a="1"/>
  <c r="Y14" i="8" a="1"/>
  <c r="T172" i="8" a="1"/>
  <c r="W46" i="8" a="1"/>
  <c r="Y156" i="8" a="1"/>
  <c r="X127" i="8" a="1"/>
  <c r="Y153" i="8" a="1"/>
  <c r="W76" i="8" a="1"/>
  <c r="X185" i="8" a="1"/>
  <c r="Y56" i="8" a="1"/>
  <c r="Y168" i="8" a="1"/>
  <c r="W71" i="8" a="1"/>
  <c r="U122" i="8" a="1"/>
  <c r="Y65" i="8" a="1"/>
  <c r="Y187" i="8" a="1"/>
  <c r="V46" i="8" a="1"/>
  <c r="V68" i="8" a="1"/>
  <c r="T65" i="8" a="1"/>
  <c r="X83" i="8" a="1"/>
  <c r="X77" i="8" a="1"/>
  <c r="U76" i="8" a="1"/>
  <c r="W182" i="8" a="1"/>
  <c r="W163" i="8" a="1"/>
  <c r="Y74" i="8" a="1"/>
  <c r="W148" i="8" a="1"/>
  <c r="Y51" i="8" a="1"/>
  <c r="T218" i="8"/>
  <c r="U71" i="8" a="1"/>
  <c r="Y26" i="8" a="1"/>
  <c r="U14" i="8" a="1"/>
  <c r="T75" i="8" a="1"/>
  <c r="T34" i="8" a="1"/>
  <c r="V183" i="8" a="1"/>
  <c r="U26" i="8" a="1"/>
  <c r="V49" i="8" a="1"/>
  <c r="T45" i="8" a="1"/>
  <c r="X163" i="8" a="1"/>
  <c r="U174" i="8" a="1"/>
  <c r="Y125" i="8" a="1"/>
  <c r="U134" i="8" a="1"/>
  <c r="Y20" i="8" a="1"/>
  <c r="Y59" i="8" a="1"/>
  <c r="U51" i="8" a="1"/>
  <c r="Y172" i="8" a="1"/>
  <c r="T127" i="8" a="1"/>
  <c r="T244" i="8"/>
  <c r="X68" i="8" a="1"/>
  <c r="Y100" i="8" a="1"/>
  <c r="V138" i="8" a="1"/>
  <c r="U50" i="8" a="1"/>
  <c r="W49" i="8" a="1"/>
  <c r="W168" i="8" a="1"/>
  <c r="U101" i="8" a="1"/>
  <c r="X46" i="8" a="1"/>
  <c r="Y12" i="8" a="1"/>
  <c r="X148" i="8" a="1"/>
  <c r="V152" i="8" a="1"/>
  <c r="V122" i="8" a="1"/>
  <c r="T152" i="8" a="1"/>
  <c r="X51" i="8" a="1"/>
  <c r="U127" i="8" a="1"/>
  <c r="X74" i="8" a="1"/>
  <c r="U34" i="8" a="1"/>
  <c r="W65" i="8" a="1"/>
  <c r="W38" i="8" a="1"/>
  <c r="V93" i="8" a="1"/>
  <c r="Y145" i="8" a="1"/>
  <c r="X45" i="8" a="1"/>
  <c r="T53" i="8" a="1"/>
  <c r="X159" i="8" a="1"/>
  <c r="U188" i="8" a="1"/>
  <c r="V75" i="8" a="1"/>
  <c r="V134" i="8" a="1"/>
  <c r="W136" i="8" a="1"/>
  <c r="U75" i="8" a="1"/>
  <c r="Y188" i="8" a="1"/>
  <c r="Y94" i="8" a="1"/>
  <c r="X174" i="8" a="1"/>
  <c r="V61" i="8" a="1"/>
  <c r="T74" i="8" a="1"/>
  <c r="V51" i="8" a="1"/>
  <c r="Y57" i="8" a="1"/>
  <c r="V163" i="8" a="1"/>
  <c r="U73" i="8" a="1"/>
  <c r="X26" i="8" a="1"/>
  <c r="X182" i="8" a="1"/>
  <c r="T205" i="14" a="1"/>
  <c r="T134" i="8" a="1"/>
  <c r="U67" i="8" a="1"/>
  <c r="U49" i="8" a="1"/>
  <c r="T138" i="8" a="1"/>
  <c r="X129" i="8" a="1"/>
  <c r="U43" i="8" a="1"/>
  <c r="V74" i="8" a="1"/>
  <c r="W74" i="8" a="1"/>
  <c r="X181" i="8" a="1"/>
  <c r="Y76" i="8" a="1"/>
  <c r="Y185" i="8" a="1"/>
  <c r="Y27" i="8" a="1"/>
  <c r="W153" i="8" a="1"/>
  <c r="V38" i="8" a="1"/>
  <c r="W68" i="8" a="1"/>
  <c r="Y149" i="8" a="1"/>
  <c r="T233" i="8"/>
  <c r="Y73" i="8" a="1"/>
  <c r="X145" i="8" a="1"/>
  <c r="X43" i="8" a="1"/>
  <c r="Y49" i="8" a="1"/>
  <c r="Y45" i="8" a="1"/>
  <c r="U77" i="8" a="1"/>
  <c r="W83" i="8" a="1"/>
  <c r="W185" i="8" a="1"/>
  <c r="U93" i="8" a="1"/>
  <c r="W140" i="8" a="1"/>
  <c r="W26" i="8" a="1"/>
  <c r="W50" i="8" a="1"/>
  <c r="U163" i="8" a="1"/>
  <c r="U68" i="8" a="1"/>
  <c r="U148" i="8" a="1"/>
  <c r="W61" i="8" a="1"/>
  <c r="W12" i="8" a="1"/>
  <c r="X158" i="8" a="1"/>
  <c r="Y178" i="8" a="1"/>
  <c r="W43" i="8" a="1"/>
  <c r="W138" i="8" a="1"/>
  <c r="T61" i="8" a="1"/>
  <c r="W149" i="8" a="1"/>
  <c r="Y72" i="8" a="1"/>
  <c r="Y114" i="8" a="1"/>
  <c r="V67" i="8" a="1"/>
  <c r="X72" i="8" a="1"/>
  <c r="T67" i="8" a="1"/>
  <c r="X156" i="8" a="1"/>
  <c r="Y144" i="8" a="1"/>
  <c r="W93" i="8" a="1"/>
  <c r="Y139" i="8" a="1"/>
  <c r="U183" i="8" a="1"/>
  <c r="Y16" i="8" a="1"/>
  <c r="U74" i="8" a="1"/>
  <c r="X155" i="8" a="1"/>
  <c r="X187" i="8" a="1"/>
  <c r="T27" i="8" a="1"/>
  <c r="T181" i="8" a="1"/>
  <c r="V14" i="8" a="1"/>
  <c r="W174" i="8" a="1"/>
  <c r="W188" i="8" a="1"/>
  <c r="V50" i="8" a="1"/>
  <c r="U182" i="8" a="1"/>
  <c r="X122" i="8" a="1"/>
  <c r="V26" i="8" a="1"/>
  <c r="U181" i="8" a="1"/>
  <c r="V73" i="8" a="1"/>
  <c r="X172" i="8" a="1"/>
  <c r="X38" i="8" a="1"/>
  <c r="V71" i="8" a="1"/>
  <c r="Y159" i="8" a="1"/>
  <c r="T168" i="8" a="1"/>
  <c r="T72" i="8" a="1"/>
  <c r="W157" i="8" a="1"/>
  <c r="T76" i="8" a="1"/>
  <c r="W67" i="8" a="1"/>
  <c r="X101" i="8" a="1"/>
  <c r="T122" i="8" a="1"/>
  <c r="T185" i="8" a="1"/>
  <c r="V72" i="8" a="1"/>
  <c r="Y106" i="8" a="1"/>
  <c r="Y101" i="8" a="1"/>
  <c r="W172" i="8" a="1"/>
  <c r="T145" i="8" a="1"/>
  <c r="Y58" i="8" a="1"/>
  <c r="W53" i="8" a="1"/>
  <c r="Y110" i="8" a="1"/>
  <c r="Y158" i="8" a="1"/>
  <c r="X75" i="8" a="1"/>
  <c r="Y175" i="8" a="1"/>
  <c r="U27" i="8" a="1"/>
  <c r="X61" i="8" a="1"/>
  <c r="T12" i="8" a="1"/>
  <c r="T200" i="8"/>
  <c r="X71" i="8" a="1"/>
  <c r="V187" i="8" a="1"/>
  <c r="T245" i="8"/>
  <c r="W122" i="8" a="1"/>
  <c r="W45" i="8" a="1"/>
  <c r="V43" i="8" a="1"/>
  <c r="W72" i="8" a="1"/>
  <c r="X34" i="8" a="1"/>
  <c r="U152" i="8" a="1"/>
  <c r="X153" i="8" a="1"/>
  <c r="X76" i="8" a="1"/>
  <c r="Y182" i="8" a="1"/>
  <c r="Y123" i="8" a="1"/>
  <c r="Y141" i="8" a="1"/>
  <c r="W181" i="8" a="1"/>
  <c r="V145" i="8" a="1"/>
  <c r="X138" i="8" a="1"/>
  <c r="Y24" i="8" a="1"/>
  <c r="Y179" i="8" a="1"/>
  <c r="Y140" i="8" a="1"/>
  <c r="T153" i="8" a="1"/>
  <c r="T136" i="8" a="1"/>
  <c r="Y34" i="8" a="1"/>
  <c r="Y71" i="8" a="1"/>
  <c r="Y95" i="8" a="1"/>
  <c r="Y48" i="8" a="1"/>
  <c r="U53" i="8" a="1"/>
  <c r="X141" i="8" a="1"/>
  <c r="T140" i="8" a="1"/>
  <c r="U172" i="8" a="1"/>
  <c r="T111" i="8" a="1"/>
  <c r="T26" i="8" a="1"/>
  <c r="Y63" i="8" a="1"/>
  <c r="X49" i="8" a="1"/>
  <c r="V27" i="8" a="1"/>
  <c r="Y38" i="8" a="1"/>
  <c r="X59" i="8" a="1"/>
  <c r="Y103" i="8" a="1"/>
  <c r="V181" i="8" a="1"/>
  <c r="T201" i="8"/>
  <c r="W77" i="8" a="1"/>
  <c r="T148" i="8" a="1"/>
  <c r="U65" i="8" a="1"/>
  <c r="Y127" i="8" a="1"/>
  <c r="T46" i="8" a="1"/>
  <c r="Y78" i="8" a="1"/>
  <c r="Y111" i="8" a="1"/>
  <c r="V81" i="8" a="1"/>
  <c r="V59" i="8" a="1"/>
  <c r="V127" i="8" a="1"/>
  <c r="U12" i="8" a="1"/>
  <c r="W183" i="8" a="1"/>
  <c r="U149" i="8" a="1"/>
  <c r="T250" i="8"/>
  <c r="X54" i="8" a="1"/>
  <c r="V182" i="8" a="1"/>
  <c r="Y165" i="8" a="1"/>
  <c r="U111" i="8" a="1"/>
  <c r="X140" i="8" a="1"/>
  <c r="X81" i="8" a="1"/>
  <c r="W152" i="8" a="1"/>
  <c r="V76" i="8" a="1"/>
  <c r="X65" i="8" a="1"/>
  <c r="Y157" i="8" a="1"/>
  <c r="Y60" i="8" a="1"/>
  <c r="X14" i="8" a="1"/>
  <c r="U46" i="8" a="1"/>
  <c r="T222" i="8"/>
  <c r="T14" i="8" a="1"/>
  <c r="U72" i="8" a="1"/>
  <c r="U61" i="8" a="1"/>
  <c r="X93" i="8" a="1"/>
  <c r="V34" i="8" a="1"/>
  <c r="T247" i="8"/>
  <c r="T59" i="8" a="1"/>
  <c r="X157" i="8" a="1"/>
  <c r="V136" i="8" a="1"/>
  <c r="Y122" i="8" a="1"/>
  <c r="U140" i="8" a="1"/>
  <c r="V65" i="8" a="1"/>
  <c r="Y79" i="8" a="1"/>
  <c r="Y81" i="8" a="1"/>
  <c r="Y75" i="8" a="1"/>
  <c r="U81" i="8" a="1"/>
  <c r="Y163" i="8" a="1"/>
  <c r="T43" i="8" a="1"/>
  <c r="T73" i="8" a="1"/>
  <c r="W156" i="8" a="1"/>
  <c r="T81" i="8" a="1"/>
  <c r="Y138" i="8" a="1"/>
  <c r="W81" i="8" a="1"/>
  <c r="V77" i="8" a="1"/>
  <c r="U153" i="8" a="1"/>
  <c r="V172" i="8" a="1"/>
  <c r="X134" i="8" a="1"/>
  <c r="T202" i="8"/>
  <c r="X152" i="8" a="1"/>
  <c r="T71" i="8" a="1"/>
  <c r="W75" i="8" a="1"/>
  <c r="W73" i="8" a="1"/>
  <c r="T205" i="14" l="1"/>
  <c r="Z95" i="14"/>
  <c r="AH308" i="13"/>
  <c r="W307" i="14"/>
  <c r="I308" i="13"/>
  <c r="V307" i="14"/>
  <c r="AE309" i="13"/>
  <c r="T308" i="14"/>
  <c r="AF309" i="13"/>
  <c r="U308" i="14"/>
  <c r="H308" i="13"/>
  <c r="U307" i="14"/>
  <c r="AK189" i="14"/>
  <c r="AJ189" i="14"/>
  <c r="M189" i="14"/>
  <c r="L189" i="14"/>
  <c r="AG308" i="13"/>
  <c r="AF308" i="13"/>
  <c r="J308" i="13"/>
  <c r="G309" i="13"/>
  <c r="H309" i="13"/>
  <c r="I206" i="13"/>
  <c r="AK95" i="13"/>
  <c r="H206" i="13"/>
  <c r="AE206" i="13"/>
  <c r="L95" i="13"/>
  <c r="AE201" i="8"/>
  <c r="AE195" i="8" s="1"/>
  <c r="T195" i="8"/>
  <c r="A195" i="8" s="1"/>
  <c r="A201" i="8"/>
  <c r="AE218" i="8"/>
  <c r="A220" i="8"/>
  <c r="A218" i="8"/>
  <c r="T193" i="8"/>
  <c r="A193" i="8" s="1"/>
  <c r="AE199" i="8"/>
  <c r="AE193" i="8" s="1"/>
  <c r="A199" i="8"/>
  <c r="AE244" i="8"/>
  <c r="B242" i="8"/>
  <c r="AE200" i="8"/>
  <c r="AE194" i="8" s="1"/>
  <c r="T194" i="8"/>
  <c r="A194" i="8" s="1"/>
  <c r="A200" i="8"/>
  <c r="AE202" i="8"/>
  <c r="AE196" i="8" s="1"/>
  <c r="T196" i="8"/>
  <c r="A196" i="8" s="1"/>
  <c r="A202" i="8"/>
  <c r="AE250" i="8"/>
  <c r="A250" i="8"/>
  <c r="AE222" i="8"/>
  <c r="A222" i="8"/>
  <c r="A224" i="8"/>
  <c r="AE247" i="8"/>
  <c r="AE245" i="8"/>
  <c r="AE233" i="8"/>
  <c r="A235" i="8"/>
  <c r="AE213" i="8"/>
  <c r="A214" i="8"/>
  <c r="X185" i="8"/>
  <c r="Y185" i="8"/>
  <c r="W185" i="8"/>
  <c r="V185" i="8"/>
  <c r="U185" i="8"/>
  <c r="T185" i="8"/>
  <c r="T67" i="8"/>
  <c r="Y67" i="8"/>
  <c r="V67" i="8"/>
  <c r="W67" i="8"/>
  <c r="U67" i="8"/>
  <c r="X67" i="8"/>
  <c r="X188" i="8"/>
  <c r="Y188" i="8"/>
  <c r="W188" i="8"/>
  <c r="AG188" i="8"/>
  <c r="U188" i="8"/>
  <c r="AE188" i="8"/>
  <c r="Y34" i="8"/>
  <c r="U34" i="8"/>
  <c r="X34" i="8"/>
  <c r="W34" i="8"/>
  <c r="V34" i="8"/>
  <c r="T34" i="8"/>
  <c r="V27" i="8"/>
  <c r="X27" i="8"/>
  <c r="U27" i="8"/>
  <c r="Y27" i="8"/>
  <c r="W27" i="8"/>
  <c r="T27" i="8"/>
  <c r="Y187" i="8"/>
  <c r="X187" i="8"/>
  <c r="W187" i="8"/>
  <c r="V187" i="8"/>
  <c r="U187" i="8"/>
  <c r="T12" i="8"/>
  <c r="Y12" i="8"/>
  <c r="U12" i="8"/>
  <c r="X12" i="8"/>
  <c r="V12" i="8"/>
  <c r="W12" i="8"/>
  <c r="Y57" i="8"/>
  <c r="T182" i="8"/>
  <c r="AE182" i="8" s="1"/>
  <c r="V182" i="8"/>
  <c r="AG182" i="8" s="1"/>
  <c r="U182" i="8"/>
  <c r="AF182" i="8" s="1"/>
  <c r="W182" i="8"/>
  <c r="AH182" i="8" s="1"/>
  <c r="Y182" i="8"/>
  <c r="AJ182" i="8" s="1"/>
  <c r="X182" i="8"/>
  <c r="AI182" i="8" s="1"/>
  <c r="Y178" i="8"/>
  <c r="T174" i="8"/>
  <c r="V174" i="8"/>
  <c r="W174" i="8"/>
  <c r="X174" i="8"/>
  <c r="U174" i="8"/>
  <c r="Y174" i="8"/>
  <c r="Y165" i="8"/>
  <c r="Y157" i="8"/>
  <c r="W157" i="8"/>
  <c r="X157" i="8"/>
  <c r="T153" i="8"/>
  <c r="X153" i="8"/>
  <c r="U153" i="8"/>
  <c r="Y153" i="8"/>
  <c r="W153" i="8"/>
  <c r="V153" i="8"/>
  <c r="W148" i="8"/>
  <c r="V148" i="8"/>
  <c r="X148" i="8"/>
  <c r="T148" i="8"/>
  <c r="U148" i="8"/>
  <c r="Y148" i="8"/>
  <c r="Y144" i="8"/>
  <c r="T140" i="8"/>
  <c r="Y140" i="8"/>
  <c r="X140" i="8"/>
  <c r="V140" i="8"/>
  <c r="U140" i="8"/>
  <c r="W140" i="8"/>
  <c r="W136" i="8"/>
  <c r="Y136" i="8"/>
  <c r="X136" i="8"/>
  <c r="U136" i="8"/>
  <c r="T136" i="8"/>
  <c r="V136" i="8"/>
  <c r="Y128" i="8"/>
  <c r="Y104" i="8"/>
  <c r="Y100" i="8"/>
  <c r="Y79" i="8"/>
  <c r="X75" i="8"/>
  <c r="U75" i="8"/>
  <c r="T75" i="8"/>
  <c r="V75" i="8"/>
  <c r="W75" i="8"/>
  <c r="Y75" i="8"/>
  <c r="X71" i="8"/>
  <c r="U71" i="8"/>
  <c r="Y71" i="8"/>
  <c r="T71" i="8"/>
  <c r="V71" i="8"/>
  <c r="W71" i="8"/>
  <c r="V59" i="8"/>
  <c r="W59" i="8"/>
  <c r="T59" i="8"/>
  <c r="X59" i="8"/>
  <c r="U59" i="8"/>
  <c r="Y59" i="8"/>
  <c r="U53" i="8"/>
  <c r="Y53" i="8"/>
  <c r="X53" i="8"/>
  <c r="V53" i="8"/>
  <c r="T53" i="8"/>
  <c r="W53" i="8"/>
  <c r="W49" i="8"/>
  <c r="Y49" i="8"/>
  <c r="X49" i="8"/>
  <c r="V49" i="8"/>
  <c r="T49" i="8"/>
  <c r="U49" i="8"/>
  <c r="X45" i="8"/>
  <c r="Y45" i="8"/>
  <c r="U45" i="8"/>
  <c r="W45" i="8"/>
  <c r="T45" i="8"/>
  <c r="AG45" i="8"/>
  <c r="X26" i="8"/>
  <c r="T26" i="8"/>
  <c r="Y26" i="8"/>
  <c r="V26" i="8"/>
  <c r="U26" i="8"/>
  <c r="W26" i="8"/>
  <c r="T181" i="8"/>
  <c r="V181" i="8"/>
  <c r="U181" i="8"/>
  <c r="W181" i="8"/>
  <c r="X181" i="8"/>
  <c r="Y181" i="8"/>
  <c r="Y177" i="8"/>
  <c r="W156" i="8"/>
  <c r="Y156" i="8"/>
  <c r="X156" i="8"/>
  <c r="W152" i="8"/>
  <c r="Y152" i="8"/>
  <c r="T152" i="8"/>
  <c r="U152" i="8"/>
  <c r="X152" i="8"/>
  <c r="V152" i="8"/>
  <c r="Y147" i="8"/>
  <c r="Y139" i="8"/>
  <c r="Y131" i="8"/>
  <c r="V127" i="8"/>
  <c r="X127" i="8"/>
  <c r="U127" i="8"/>
  <c r="Y127" i="8"/>
  <c r="W127" i="8"/>
  <c r="T127" i="8"/>
  <c r="Y123" i="8"/>
  <c r="T111" i="8"/>
  <c r="X111" i="8"/>
  <c r="Y111" i="8"/>
  <c r="W111" i="8"/>
  <c r="V111" i="8"/>
  <c r="U111" i="8"/>
  <c r="Y107" i="8"/>
  <c r="Y103" i="8"/>
  <c r="Y95" i="8"/>
  <c r="X83" i="8"/>
  <c r="W83" i="8"/>
  <c r="AG83" i="8"/>
  <c r="AJ83" i="8"/>
  <c r="AE83" i="8"/>
  <c r="U83" i="8"/>
  <c r="Y78" i="8"/>
  <c r="T74" i="8"/>
  <c r="U74" i="8"/>
  <c r="X74" i="8"/>
  <c r="W74" i="8"/>
  <c r="Y74" i="8"/>
  <c r="V74" i="8"/>
  <c r="V65" i="8"/>
  <c r="Y65" i="8"/>
  <c r="T65" i="8"/>
  <c r="U65" i="8"/>
  <c r="X65" i="8"/>
  <c r="W65" i="8"/>
  <c r="W61" i="8"/>
  <c r="U61" i="8"/>
  <c r="X61" i="8"/>
  <c r="T61" i="8"/>
  <c r="V61" i="8"/>
  <c r="Y61" i="8"/>
  <c r="Y58" i="8"/>
  <c r="Y48" i="8"/>
  <c r="Y20" i="8"/>
  <c r="Y16" i="8"/>
  <c r="W172" i="8"/>
  <c r="U172" i="8"/>
  <c r="Y172" i="8"/>
  <c r="V172" i="8"/>
  <c r="X172" i="8"/>
  <c r="T172" i="8"/>
  <c r="U168" i="8"/>
  <c r="W168" i="8"/>
  <c r="AG168" i="8"/>
  <c r="T168" i="8"/>
  <c r="Y168" i="8"/>
  <c r="X168" i="8"/>
  <c r="W163" i="8"/>
  <c r="V163" i="8"/>
  <c r="U163" i="8"/>
  <c r="T163" i="8"/>
  <c r="Y163" i="8"/>
  <c r="X163" i="8"/>
  <c r="X159" i="8"/>
  <c r="Y159" i="8"/>
  <c r="Y155" i="8"/>
  <c r="X155" i="8"/>
  <c r="U138" i="8"/>
  <c r="W138" i="8"/>
  <c r="Y138" i="8"/>
  <c r="V138" i="8"/>
  <c r="X138" i="8"/>
  <c r="T138" i="8"/>
  <c r="V134" i="8"/>
  <c r="X134" i="8"/>
  <c r="W134" i="8"/>
  <c r="AJ134" i="8"/>
  <c r="U134" i="8"/>
  <c r="T134" i="8"/>
  <c r="X122" i="8"/>
  <c r="W122" i="8"/>
  <c r="V122" i="8"/>
  <c r="T122" i="8"/>
  <c r="Y122" i="8"/>
  <c r="U122" i="8"/>
  <c r="Y114" i="8"/>
  <c r="Y110" i="8"/>
  <c r="Y106" i="8"/>
  <c r="Y94" i="8"/>
  <c r="U77" i="8"/>
  <c r="X77" i="8"/>
  <c r="V77" i="8"/>
  <c r="T77" i="8"/>
  <c r="Y77" i="8"/>
  <c r="W77" i="8"/>
  <c r="X73" i="8"/>
  <c r="U73" i="8"/>
  <c r="W73" i="8"/>
  <c r="V73" i="8"/>
  <c r="T73" i="8"/>
  <c r="Y73" i="8"/>
  <c r="Y56" i="8"/>
  <c r="Y51" i="8"/>
  <c r="X51" i="8"/>
  <c r="V51" i="8"/>
  <c r="W51" i="8"/>
  <c r="AE51" i="8"/>
  <c r="U51" i="8"/>
  <c r="W43" i="8"/>
  <c r="U43" i="8"/>
  <c r="V43" i="8"/>
  <c r="Y43" i="8"/>
  <c r="T43" i="8"/>
  <c r="X43" i="8"/>
  <c r="Y24" i="8"/>
  <c r="X24" i="8"/>
  <c r="U183" i="8"/>
  <c r="V183" i="8"/>
  <c r="W183" i="8"/>
  <c r="X183" i="8"/>
  <c r="Y183" i="8"/>
  <c r="T183" i="8"/>
  <c r="Y179" i="8"/>
  <c r="Y175" i="8"/>
  <c r="Y167" i="8"/>
  <c r="X158" i="8"/>
  <c r="Y158" i="8"/>
  <c r="Y149" i="8"/>
  <c r="X149" i="8"/>
  <c r="V149" i="8"/>
  <c r="W149" i="8"/>
  <c r="U149" i="8"/>
  <c r="T149" i="8"/>
  <c r="Y145" i="8"/>
  <c r="W145" i="8"/>
  <c r="U145" i="8"/>
  <c r="V145" i="8"/>
  <c r="X145" i="8"/>
  <c r="T145" i="8"/>
  <c r="X141" i="8"/>
  <c r="Y141" i="8"/>
  <c r="X129" i="8"/>
  <c r="Y129" i="8"/>
  <c r="Y125" i="8"/>
  <c r="Y105" i="8"/>
  <c r="X101" i="8"/>
  <c r="U101" i="8"/>
  <c r="V101" i="8"/>
  <c r="W101" i="8"/>
  <c r="T101" i="8"/>
  <c r="Y101" i="8"/>
  <c r="X93" i="8"/>
  <c r="U93" i="8"/>
  <c r="Y93" i="8"/>
  <c r="T93" i="8"/>
  <c r="V93" i="8"/>
  <c r="W93" i="8"/>
  <c r="Y81" i="8"/>
  <c r="X81" i="8"/>
  <c r="U81" i="8"/>
  <c r="W81" i="8"/>
  <c r="V81" i="8"/>
  <c r="T81" i="8"/>
  <c r="V76" i="8"/>
  <c r="T76" i="8"/>
  <c r="U76" i="8"/>
  <c r="Y76" i="8"/>
  <c r="X76" i="8"/>
  <c r="W76" i="8"/>
  <c r="U72" i="8"/>
  <c r="W72" i="8"/>
  <c r="Y72" i="8"/>
  <c r="T72" i="8"/>
  <c r="X72" i="8"/>
  <c r="V72" i="8"/>
  <c r="W68" i="8"/>
  <c r="U68" i="8"/>
  <c r="X68" i="8"/>
  <c r="V68" i="8"/>
  <c r="Y68" i="8"/>
  <c r="T68" i="8"/>
  <c r="Y63" i="8"/>
  <c r="Y60" i="8"/>
  <c r="AJ60" i="8" s="1"/>
  <c r="Y54" i="8"/>
  <c r="X54" i="8"/>
  <c r="W54" i="8"/>
  <c r="X50" i="8"/>
  <c r="W50" i="8"/>
  <c r="U50" i="8"/>
  <c r="V50" i="8"/>
  <c r="AJ50" i="8"/>
  <c r="T50" i="8"/>
  <c r="W46" i="8"/>
  <c r="X46" i="8"/>
  <c r="T46" i="8"/>
  <c r="Y46" i="8"/>
  <c r="U46" i="8"/>
  <c r="V46" i="8"/>
  <c r="X38" i="8"/>
  <c r="Y38" i="8"/>
  <c r="V38" i="8"/>
  <c r="W38" i="8"/>
  <c r="W14" i="8"/>
  <c r="Y14" i="8"/>
  <c r="V14" i="8"/>
  <c r="T14" i="8"/>
  <c r="X14" i="8"/>
  <c r="U14" i="8"/>
  <c r="AA264" i="8" a="1"/>
  <c r="AA264" i="8" s="1"/>
  <c r="AA265" i="8" a="1"/>
  <c r="AA265" i="8" s="1"/>
  <c r="AA266" i="8" a="1"/>
  <c r="AA266" i="8" s="1"/>
  <c r="AA267" i="8" a="1"/>
  <c r="AA267" i="8" s="1"/>
  <c r="AA262" i="8" a="1"/>
  <c r="AA262" i="8" s="1"/>
  <c r="AA261" i="8" a="1"/>
  <c r="AA261" i="8" s="1"/>
  <c r="AA263" i="8" a="1"/>
  <c r="AA263" i="8" s="1"/>
  <c r="Z266" i="8" a="1"/>
  <c r="Z266" i="8" s="1"/>
  <c r="V265" i="8" a="1"/>
  <c r="V265" i="8" s="1"/>
  <c r="V262" i="8" a="1"/>
  <c r="V262" i="8" s="1"/>
  <c r="Y266" i="8" a="1"/>
  <c r="Y266" i="8" s="1"/>
  <c r="U265" i="8" a="1"/>
  <c r="U265" i="8" s="1"/>
  <c r="Y263" i="8" a="1"/>
  <c r="Y263" i="8" s="1"/>
  <c r="X266" i="8" a="1"/>
  <c r="X266" i="8" s="1"/>
  <c r="T265" i="8" a="1"/>
  <c r="T265" i="8" s="1"/>
  <c r="X263" i="8" a="1"/>
  <c r="X263" i="8" s="1"/>
  <c r="T262" i="8" a="1"/>
  <c r="T262" i="8" s="1"/>
  <c r="W266" i="8" a="1"/>
  <c r="W266" i="8" s="1"/>
  <c r="Z267" i="8" a="1"/>
  <c r="Z267" i="8" s="1"/>
  <c r="V266" i="8" a="1"/>
  <c r="V266" i="8" s="1"/>
  <c r="Z264" i="8" a="1"/>
  <c r="Z264" i="8" s="1"/>
  <c r="Z261" i="8" a="1"/>
  <c r="Z261" i="8" s="1"/>
  <c r="Y265" i="8" a="1"/>
  <c r="Y265" i="8" s="1"/>
  <c r="T267" i="8" a="1"/>
  <c r="T267" i="8" s="1"/>
  <c r="Y267" i="8" a="1"/>
  <c r="Y267" i="8" s="1"/>
  <c r="U266" i="8" a="1"/>
  <c r="U266" i="8" s="1"/>
  <c r="Y264" i="8" a="1"/>
  <c r="Y264" i="8" s="1"/>
  <c r="Y261" i="8" a="1"/>
  <c r="Y261" i="8" s="1"/>
  <c r="U267" i="8" a="1"/>
  <c r="U267" i="8" s="1"/>
  <c r="X265" i="8" a="1"/>
  <c r="X265" i="8" s="1"/>
  <c r="X267" i="8" a="1"/>
  <c r="X267" i="8" s="1"/>
  <c r="T266" i="8" a="1"/>
  <c r="T266" i="8" s="1"/>
  <c r="X264" i="8" a="1"/>
  <c r="X264" i="8" s="1"/>
  <c r="X261" i="8" a="1"/>
  <c r="X261" i="8" s="1"/>
  <c r="W267" i="8" a="1"/>
  <c r="W267" i="8" s="1"/>
  <c r="W264" i="8" a="1"/>
  <c r="W264" i="8" s="1"/>
  <c r="W261" i="8" a="1"/>
  <c r="W261" i="8" s="1"/>
  <c r="U261" i="8" a="1"/>
  <c r="U261" i="8" s="1"/>
  <c r="V267" i="8" a="1"/>
  <c r="V267" i="8" s="1"/>
  <c r="Z265" i="8" a="1"/>
  <c r="Z265" i="8" s="1"/>
  <c r="V264" i="8" a="1"/>
  <c r="V264" i="8" s="1"/>
  <c r="Z262" i="8" a="1"/>
  <c r="Z262" i="8" s="1"/>
  <c r="V261" i="8" a="1"/>
  <c r="V261" i="8" s="1"/>
  <c r="Y262" i="8" a="1"/>
  <c r="Y262" i="8" s="1"/>
  <c r="X262" i="8" a="1"/>
  <c r="X262" i="8" s="1"/>
  <c r="W265" i="8" a="1"/>
  <c r="W265" i="8" s="1"/>
  <c r="W262" i="8" a="1"/>
  <c r="W262" i="8" s="1"/>
  <c r="Z263" i="8" a="1"/>
  <c r="Z263" i="8" s="1"/>
  <c r="U262" i="8" a="1"/>
  <c r="U262" i="8" s="1"/>
  <c r="Z6" i="8"/>
  <c r="Z6" i="7"/>
  <c r="V62" i="3"/>
  <c r="R62" i="3"/>
  <c r="S62" i="3"/>
  <c r="W62" i="3"/>
  <c r="U62" i="3"/>
  <c r="T62" i="3"/>
  <c r="M62" i="3"/>
  <c r="R189" i="3"/>
  <c r="AC189" i="3" s="1"/>
  <c r="R188" i="3"/>
  <c r="AC188" i="3" s="1"/>
  <c r="R187" i="3"/>
  <c r="AC187" i="3" s="1"/>
  <c r="R186" i="3"/>
  <c r="AC186" i="3" s="1"/>
  <c r="R183" i="3"/>
  <c r="AC183" i="3" s="1"/>
  <c r="R182" i="3"/>
  <c r="AC182" i="3" s="1"/>
  <c r="R181" i="3"/>
  <c r="AC181" i="3" s="1"/>
  <c r="R180" i="3"/>
  <c r="AC180" i="3" s="1"/>
  <c r="Z63" i="8" a="1"/>
  <c r="Z34" i="8" a="1"/>
  <c r="Y84" i="10" a="1"/>
  <c r="X173" i="7" a="1"/>
  <c r="Z145" i="8" a="1"/>
  <c r="X163" i="10" a="1"/>
  <c r="Y30" i="10" a="1"/>
  <c r="Y42" i="10" a="1"/>
  <c r="Y150" i="10" a="1"/>
  <c r="Y23" i="10" a="1"/>
  <c r="Y56" i="10" a="1"/>
  <c r="V38" i="10" a="1"/>
  <c r="Z57" i="8" a="1"/>
  <c r="Z114" i="8" a="1"/>
  <c r="Y194" i="10" a="1"/>
  <c r="Y64" i="10" a="1"/>
  <c r="Z49" i="8" a="1"/>
  <c r="T143" i="10" a="1"/>
  <c r="Z94" i="8" a="1"/>
  <c r="Z74" i="8" a="1"/>
  <c r="Z82" i="8" a="1"/>
  <c r="T228" i="10" a="1"/>
  <c r="Z48" i="8" a="1"/>
  <c r="V42" i="10" a="1"/>
  <c r="Y94" i="7" a="1"/>
  <c r="Z43" i="8" a="1"/>
  <c r="Z147" i="8" a="1"/>
  <c r="Y60" i="10" a="1"/>
  <c r="U143" i="10" a="1"/>
  <c r="Y26" i="10" a="1"/>
  <c r="Y138" i="10" a="1"/>
  <c r="Y83" i="10" a="1"/>
  <c r="Z138" i="8" a="1"/>
  <c r="U74" i="10" a="1"/>
  <c r="Z177" i="8" a="1"/>
  <c r="Y66" i="10" a="1"/>
  <c r="X145" i="10" a="1"/>
  <c r="Z50" i="8" a="1"/>
  <c r="Y131" i="10" a="1"/>
  <c r="Z152" i="8" a="1"/>
  <c r="Z106" i="8" a="1"/>
  <c r="Z171" i="8" a="1"/>
  <c r="Z158" i="8" a="1"/>
  <c r="Y196" i="10" a="1"/>
  <c r="Y95" i="14" a="1"/>
  <c r="X12" i="10" a="1"/>
  <c r="X74" i="10" a="1"/>
  <c r="Y163" i="10" a="1"/>
  <c r="W196" i="10" a="1"/>
  <c r="Y104" i="10" a="1"/>
  <c r="U205" i="14" a="1"/>
  <c r="T197" i="10" a="1"/>
  <c r="Z16" i="8" a="1"/>
  <c r="T243" i="10" a="1"/>
  <c r="X162" i="10" a="1"/>
  <c r="Z81" i="8" a="1"/>
  <c r="Y127" i="7" a="1"/>
  <c r="Y91" i="10" a="1"/>
  <c r="Z76" i="8" a="1"/>
  <c r="U91" i="10" a="1"/>
  <c r="X30" i="10" a="1"/>
  <c r="Z29" i="8" a="1"/>
  <c r="W29" i="10" a="1"/>
  <c r="T29" i="10" a="1"/>
  <c r="Z39" i="8" a="1"/>
  <c r="Z38" i="8" a="1"/>
  <c r="Y165" i="10" a="1"/>
  <c r="Z12" i="8" a="1"/>
  <c r="V33" i="7" a="1"/>
  <c r="Z26" i="8" a="1"/>
  <c r="X42" i="10" a="1"/>
  <c r="Z78" i="8" a="1"/>
  <c r="U194" i="10" a="1"/>
  <c r="Y162" i="10" a="1"/>
  <c r="Z134" i="8" a="1"/>
  <c r="Z107" i="8" a="1"/>
  <c r="Z144" i="8" a="1"/>
  <c r="Y143" i="10" a="1"/>
  <c r="W194" i="10" a="1"/>
  <c r="W12" i="10" a="1"/>
  <c r="T224" i="10" a="1"/>
  <c r="Z178" i="8" a="1"/>
  <c r="Z51" i="8" a="1"/>
  <c r="Z180" i="8" a="1"/>
  <c r="Z67" i="8" a="1"/>
  <c r="Z73" i="8" a="1"/>
  <c r="Z181" i="8" a="1"/>
  <c r="Y136" i="10" a="1"/>
  <c r="T260" i="10" a="1"/>
  <c r="Z28" i="8" a="1"/>
  <c r="Z182" i="8" a="1"/>
  <c r="Z167" i="8" a="1"/>
  <c r="Y131" i="7" a="1"/>
  <c r="Z61" i="8" a="1"/>
  <c r="W197" i="10" a="1"/>
  <c r="Z120" i="8" a="1"/>
  <c r="Z79" i="8" a="1"/>
  <c r="V29" i="10" a="1"/>
  <c r="Z183" i="8" a="1"/>
  <c r="T232" i="10" a="1"/>
  <c r="X143" i="10" a="1"/>
  <c r="Z125" i="8" a="1"/>
  <c r="X38" i="10" a="1"/>
  <c r="Z54" i="8" a="1"/>
  <c r="W30" i="10" a="1"/>
  <c r="Z163" i="8" a="1"/>
  <c r="Z24" i="8" a="1"/>
  <c r="Z172" i="8" a="1"/>
  <c r="Z100" i="8" a="1"/>
  <c r="Z83" i="8" a="1"/>
  <c r="T252" i="10" a="1"/>
  <c r="T74" i="10" a="1"/>
  <c r="Y52" i="10" a="1"/>
  <c r="Y112" i="10" a="1"/>
  <c r="T30" i="10" a="1"/>
  <c r="W162" i="10" a="1"/>
  <c r="Z140" i="8" a="1"/>
  <c r="Z129" i="8" a="1"/>
  <c r="Z159" i="8" a="1"/>
  <c r="Z131" i="8" a="1"/>
  <c r="V196" i="10" a="1"/>
  <c r="Z104" i="8" a="1"/>
  <c r="X127" i="7" a="1"/>
  <c r="Y49" i="7" a="1"/>
  <c r="Z156" i="8" a="1"/>
  <c r="X194" i="10" a="1"/>
  <c r="Z27" i="8" a="1"/>
  <c r="U29" i="10" a="1"/>
  <c r="Z105" i="8" a="1"/>
  <c r="X197" i="10" a="1"/>
  <c r="X136" i="10" a="1"/>
  <c r="Z174" i="8" a="1"/>
  <c r="T254" i="10" a="1"/>
  <c r="Y38" i="10" a="1"/>
  <c r="Z103" i="8" a="1"/>
  <c r="Z187" i="8" a="1"/>
  <c r="T251" i="10" a="1"/>
  <c r="Z123" i="8" a="1"/>
  <c r="Z75" i="8" a="1"/>
  <c r="Z20" i="8" a="1"/>
  <c r="Z111" i="8" a="1"/>
  <c r="Z168" i="8" a="1"/>
  <c r="Y74" i="10" a="1"/>
  <c r="Z101" i="8" a="1"/>
  <c r="Z186" i="8" a="1"/>
  <c r="T91" i="10" a="1"/>
  <c r="Z58" i="8" a="1"/>
  <c r="U197" i="10" a="1"/>
  <c r="W143" i="10" a="1"/>
  <c r="Y12" i="10" a="1"/>
  <c r="Z45" i="8" a="1"/>
  <c r="Z72" i="8" a="1"/>
  <c r="Z148" i="8" a="1"/>
  <c r="Y93" i="7" a="1"/>
  <c r="T212" i="10" a="1"/>
  <c r="Y47" i="7" a="1"/>
  <c r="Z60" i="8" a="1"/>
  <c r="U30" i="10" a="1"/>
  <c r="U38" i="10" a="1"/>
  <c r="Z127" i="8" a="1"/>
  <c r="Y181" i="10" a="1"/>
  <c r="Z65" i="8" a="1"/>
  <c r="Z46" i="8" a="1"/>
  <c r="X196" i="10" a="1"/>
  <c r="V197" i="10" a="1"/>
  <c r="U24" i="7" a="1"/>
  <c r="Z93" i="8" a="1"/>
  <c r="Y15" i="7" a="1"/>
  <c r="T210" i="10" a="1"/>
  <c r="Z162" i="8" a="1"/>
  <c r="V205" i="14" a="1"/>
  <c r="Z136" i="8" a="1"/>
  <c r="Y183" i="10" a="1"/>
  <c r="Z185" i="8" a="1"/>
  <c r="Z149" i="8" a="1"/>
  <c r="Y19" i="10" a="1"/>
  <c r="W38" i="10" a="1"/>
  <c r="Y153" i="10" a="1"/>
  <c r="X29" i="10" a="1"/>
  <c r="Z59" i="8" a="1"/>
  <c r="Z128" i="8" a="1"/>
  <c r="V30" i="10" a="1"/>
  <c r="Y116" i="10" a="1"/>
  <c r="T38" i="10" a="1"/>
  <c r="Z71" i="8" a="1"/>
  <c r="U196" i="10" a="1"/>
  <c r="Z110" i="8" a="1"/>
  <c r="Z77" i="8" a="1"/>
  <c r="Z155" i="8" a="1"/>
  <c r="Z141" i="8" a="1"/>
  <c r="V12" i="10" a="1"/>
  <c r="X91" i="10" a="1"/>
  <c r="Y115" i="10" a="1"/>
  <c r="X26" i="10" a="1"/>
  <c r="Z165" i="8" a="1"/>
  <c r="Z95" i="8" a="1"/>
  <c r="Z179" i="8" a="1"/>
  <c r="Z153" i="8" a="1"/>
  <c r="V194" i="10" a="1"/>
  <c r="Y197" i="10" a="1"/>
  <c r="Z122" i="8" a="1"/>
  <c r="Z70" i="8" a="1"/>
  <c r="V143" i="10" a="1"/>
  <c r="T213" i="10" a="1"/>
  <c r="U12" i="10" a="1"/>
  <c r="T194" i="10" a="1"/>
  <c r="Z124" i="8" a="1"/>
  <c r="Z56" i="8" a="1"/>
  <c r="W74" i="10" a="1"/>
  <c r="V91" i="10" a="1"/>
  <c r="Z118" i="8" a="1"/>
  <c r="Z169" i="8" a="1"/>
  <c r="Y29" i="10" a="1"/>
  <c r="Z139" i="8" a="1"/>
  <c r="Z14" i="8" a="1"/>
  <c r="Z157" i="8" a="1"/>
  <c r="W42" i="10" a="1"/>
  <c r="T12" i="10" a="1"/>
  <c r="X165" i="10" a="1"/>
  <c r="Y114" i="10" a="1"/>
  <c r="Z68" i="8" a="1"/>
  <c r="Y173" i="7" a="1"/>
  <c r="Y147" i="10" a="1"/>
  <c r="Y145" i="10" a="1"/>
  <c r="W91" i="10" a="1"/>
  <c r="X147" i="10" a="1"/>
  <c r="Y67" i="10" a="1"/>
  <c r="W173" i="7" a="1"/>
  <c r="Z53" i="8" a="1"/>
  <c r="Z188" i="8" a="1"/>
  <c r="Z175" i="8" a="1"/>
  <c r="T211" i="10" a="1"/>
  <c r="W163" i="10" a="1"/>
  <c r="V24" i="7" a="1"/>
  <c r="V74" i="10" a="1"/>
  <c r="V205" i="14" l="1"/>
  <c r="Y95" i="14"/>
  <c r="U205" i="14"/>
  <c r="H307" i="14"/>
  <c r="H308" i="14"/>
  <c r="G308" i="14"/>
  <c r="AG307" i="14"/>
  <c r="J307" i="14"/>
  <c r="AE308" i="14"/>
  <c r="I307" i="14"/>
  <c r="AH307" i="14"/>
  <c r="AF307" i="14"/>
  <c r="AF308" i="14"/>
  <c r="AK95" i="14"/>
  <c r="G205" i="14"/>
  <c r="M95" i="14"/>
  <c r="AE205" i="14"/>
  <c r="J206" i="13"/>
  <c r="K206" i="13"/>
  <c r="T251" i="10"/>
  <c r="AE251" i="10" s="1"/>
  <c r="T213" i="10"/>
  <c r="T232" i="10"/>
  <c r="T210" i="10"/>
  <c r="T224" i="10"/>
  <c r="T254" i="10"/>
  <c r="AE254" i="10" s="1"/>
  <c r="T212" i="10"/>
  <c r="T252" i="10"/>
  <c r="AE252" i="10" s="1"/>
  <c r="T211" i="10"/>
  <c r="T228" i="10"/>
  <c r="T243" i="10"/>
  <c r="T260" i="10"/>
  <c r="AH38" i="8"/>
  <c r="AG50" i="8"/>
  <c r="AI68" i="8"/>
  <c r="AF76" i="8"/>
  <c r="AJ93" i="8"/>
  <c r="AI129" i="8"/>
  <c r="AG149" i="8"/>
  <c r="AG183" i="8"/>
  <c r="AH51" i="8"/>
  <c r="AJ77" i="8"/>
  <c r="AG122" i="8"/>
  <c r="AJ138" i="8"/>
  <c r="AH163" i="8"/>
  <c r="AH172" i="8"/>
  <c r="AI65" i="8"/>
  <c r="AF83" i="8"/>
  <c r="AJ111" i="8"/>
  <c r="AJ147" i="8"/>
  <c r="AI181" i="8"/>
  <c r="AE45" i="8"/>
  <c r="AE53" i="8"/>
  <c r="AG71" i="8"/>
  <c r="AJ100" i="8"/>
  <c r="AI140" i="8"/>
  <c r="AJ153" i="8"/>
  <c r="AG174" i="8"/>
  <c r="AI12" i="8"/>
  <c r="AF27" i="8"/>
  <c r="AH188" i="8"/>
  <c r="AH185" i="8"/>
  <c r="AJ38" i="8"/>
  <c r="AH50" i="8"/>
  <c r="AH68" i="8"/>
  <c r="AG76" i="8"/>
  <c r="AI93" i="8"/>
  <c r="AI141" i="8"/>
  <c r="AJ149" i="8"/>
  <c r="AI24" i="8"/>
  <c r="AI51" i="8"/>
  <c r="AG77" i="8"/>
  <c r="AI122" i="8"/>
  <c r="AF138" i="8"/>
  <c r="AJ168" i="8"/>
  <c r="AJ20" i="8"/>
  <c r="AE65" i="8"/>
  <c r="AE111" i="8"/>
  <c r="AI152" i="8"/>
  <c r="AF181" i="8"/>
  <c r="AF45" i="8"/>
  <c r="AI53" i="8"/>
  <c r="AJ71" i="8"/>
  <c r="AJ128" i="8"/>
  <c r="AE140" i="8"/>
  <c r="AI153" i="8"/>
  <c r="AJ178" i="8"/>
  <c r="AJ12" i="8"/>
  <c r="AG27" i="8"/>
  <c r="AI188" i="8"/>
  <c r="AI185" i="8"/>
  <c r="AI38" i="8"/>
  <c r="AI50" i="8"/>
  <c r="AG72" i="8"/>
  <c r="AE81" i="8"/>
  <c r="AJ101" i="8"/>
  <c r="AE145" i="8"/>
  <c r="AJ158" i="8"/>
  <c r="AJ24" i="8"/>
  <c r="AJ51" i="8"/>
  <c r="AI77" i="8"/>
  <c r="AE134" i="8"/>
  <c r="AI155" i="8"/>
  <c r="AE168" i="8"/>
  <c r="AJ48" i="8"/>
  <c r="AJ65" i="8"/>
  <c r="AJ123" i="8"/>
  <c r="AF152" i="8"/>
  <c r="AG181" i="8"/>
  <c r="AJ45" i="8"/>
  <c r="AJ53" i="8"/>
  <c r="AF71" i="8"/>
  <c r="AG136" i="8"/>
  <c r="AJ144" i="8"/>
  <c r="AE153" i="8"/>
  <c r="AE12" i="8"/>
  <c r="AE34" i="8"/>
  <c r="AI67" i="8"/>
  <c r="AF50" i="8"/>
  <c r="AF68" i="8"/>
  <c r="AJ141" i="8"/>
  <c r="AG51" i="8"/>
  <c r="AH138" i="8"/>
  <c r="AF65" i="8"/>
  <c r="AG152" i="8"/>
  <c r="AG53" i="8"/>
  <c r="AE71" i="8"/>
  <c r="AJ140" i="8"/>
  <c r="AJ188" i="8"/>
  <c r="AG46" i="8"/>
  <c r="AH54" i="8"/>
  <c r="AI72" i="8"/>
  <c r="AG81" i="8"/>
  <c r="AE101" i="8"/>
  <c r="AI145" i="8"/>
  <c r="AI158" i="8"/>
  <c r="AI43" i="8"/>
  <c r="AJ56" i="8"/>
  <c r="AF77" i="8"/>
  <c r="AF134" i="8"/>
  <c r="AJ155" i="8"/>
  <c r="AJ58" i="8"/>
  <c r="AG65" i="8"/>
  <c r="AH83" i="8"/>
  <c r="AE127" i="8"/>
  <c r="AE152" i="8"/>
  <c r="AE181" i="8"/>
  <c r="AI45" i="8"/>
  <c r="AF53" i="8"/>
  <c r="AI71" i="8"/>
  <c r="AE136" i="8"/>
  <c r="AJ148" i="8"/>
  <c r="AI157" i="8"/>
  <c r="AF187" i="8"/>
  <c r="AG34" i="8"/>
  <c r="AF67" i="8"/>
  <c r="AF93" i="8"/>
  <c r="AI168" i="8"/>
  <c r="AH45" i="8"/>
  <c r="AJ185" i="8"/>
  <c r="AF46" i="8"/>
  <c r="AI54" i="8"/>
  <c r="AE72" i="8"/>
  <c r="AH81" i="8"/>
  <c r="AH101" i="8"/>
  <c r="AG145" i="8"/>
  <c r="AJ167" i="8"/>
  <c r="AE43" i="8"/>
  <c r="AJ73" i="8"/>
  <c r="AJ94" i="8"/>
  <c r="AJ159" i="8"/>
  <c r="AH168" i="8"/>
  <c r="AJ61" i="8"/>
  <c r="AG74" i="8"/>
  <c r="AI83" i="8"/>
  <c r="AH127" i="8"/>
  <c r="AJ152" i="8"/>
  <c r="AH26" i="8"/>
  <c r="AF49" i="8"/>
  <c r="AJ59" i="8"/>
  <c r="AJ75" i="8"/>
  <c r="AF136" i="8"/>
  <c r="AF148" i="8"/>
  <c r="AH157" i="8"/>
  <c r="AG187" i="8"/>
  <c r="AH34" i="8"/>
  <c r="AH67" i="8"/>
  <c r="AF14" i="8"/>
  <c r="AJ46" i="8"/>
  <c r="AJ54" i="8"/>
  <c r="AJ72" i="8"/>
  <c r="AF81" i="8"/>
  <c r="AG101" i="8"/>
  <c r="AF145" i="8"/>
  <c r="AJ175" i="8"/>
  <c r="AJ43" i="8"/>
  <c r="AE73" i="8"/>
  <c r="AJ106" i="8"/>
  <c r="AH134" i="8"/>
  <c r="AI159" i="8"/>
  <c r="AF168" i="8"/>
  <c r="AG61" i="8"/>
  <c r="AJ74" i="8"/>
  <c r="AJ95" i="8"/>
  <c r="AJ127" i="8"/>
  <c r="AH152" i="8"/>
  <c r="AF26" i="8"/>
  <c r="AE49" i="8"/>
  <c r="AF59" i="8"/>
  <c r="AH75" i="8"/>
  <c r="AI136" i="8"/>
  <c r="AE148" i="8"/>
  <c r="AJ157" i="8"/>
  <c r="AH187" i="8"/>
  <c r="AI34" i="8"/>
  <c r="AG67" i="8"/>
  <c r="AF183" i="8"/>
  <c r="AF12" i="8"/>
  <c r="AI14" i="8"/>
  <c r="AE46" i="8"/>
  <c r="AH72" i="8"/>
  <c r="AI81" i="8"/>
  <c r="AF101" i="8"/>
  <c r="AH145" i="8"/>
  <c r="AJ179" i="8"/>
  <c r="AG43" i="8"/>
  <c r="AG73" i="8"/>
  <c r="AJ110" i="8"/>
  <c r="AI134" i="8"/>
  <c r="AI163" i="8"/>
  <c r="AE172" i="8"/>
  <c r="AE61" i="8"/>
  <c r="AH74" i="8"/>
  <c r="AJ103" i="8"/>
  <c r="AF127" i="8"/>
  <c r="AI156" i="8"/>
  <c r="AG26" i="8"/>
  <c r="AG49" i="8"/>
  <c r="AI59" i="8"/>
  <c r="AG75" i="8"/>
  <c r="AJ136" i="8"/>
  <c r="AI148" i="8"/>
  <c r="AJ165" i="8"/>
  <c r="AI187" i="8"/>
  <c r="AF34" i="8"/>
  <c r="AJ67" i="8"/>
  <c r="AE77" i="8"/>
  <c r="AE174" i="8"/>
  <c r="AE14" i="8"/>
  <c r="AI46" i="8"/>
  <c r="AJ63" i="8"/>
  <c r="AF72" i="8"/>
  <c r="AJ81" i="8"/>
  <c r="AI101" i="8"/>
  <c r="AJ145" i="8"/>
  <c r="AE183" i="8"/>
  <c r="AF43" i="8"/>
  <c r="AH73" i="8"/>
  <c r="AJ114" i="8"/>
  <c r="AG134" i="8"/>
  <c r="AJ163" i="8"/>
  <c r="AI172" i="8"/>
  <c r="AI61" i="8"/>
  <c r="AI74" i="8"/>
  <c r="AJ107" i="8"/>
  <c r="AI127" i="8"/>
  <c r="AJ156" i="8"/>
  <c r="AJ26" i="8"/>
  <c r="AI49" i="8"/>
  <c r="AE59" i="8"/>
  <c r="AE75" i="8"/>
  <c r="AH136" i="8"/>
  <c r="AG148" i="8"/>
  <c r="AJ174" i="8"/>
  <c r="AJ187" i="8"/>
  <c r="AJ34" i="8"/>
  <c r="AE67" i="8"/>
  <c r="AG14" i="8"/>
  <c r="AH46" i="8"/>
  <c r="AE68" i="8"/>
  <c r="AH76" i="8"/>
  <c r="AH93" i="8"/>
  <c r="AJ105" i="8"/>
  <c r="AE149" i="8"/>
  <c r="AJ183" i="8"/>
  <c r="AH43" i="8"/>
  <c r="AF73" i="8"/>
  <c r="AF122" i="8"/>
  <c r="AE138" i="8"/>
  <c r="AE163" i="8"/>
  <c r="AG172" i="8"/>
  <c r="AF61" i="8"/>
  <c r="AF74" i="8"/>
  <c r="AF111" i="8"/>
  <c r="AG127" i="8"/>
  <c r="AH156" i="8"/>
  <c r="AE26" i="8"/>
  <c r="AJ49" i="8"/>
  <c r="AH59" i="8"/>
  <c r="AF75" i="8"/>
  <c r="AH140" i="8"/>
  <c r="AH148" i="8"/>
  <c r="AF174" i="8"/>
  <c r="AJ57" i="8"/>
  <c r="AE27" i="8"/>
  <c r="AE185" i="8"/>
  <c r="AJ14" i="8"/>
  <c r="AE50" i="8"/>
  <c r="AJ68" i="8"/>
  <c r="AI76" i="8"/>
  <c r="AG93" i="8"/>
  <c r="AJ125" i="8"/>
  <c r="AF149" i="8"/>
  <c r="AI183" i="8"/>
  <c r="AF51" i="8"/>
  <c r="AI73" i="8"/>
  <c r="AJ122" i="8"/>
  <c r="AI138" i="8"/>
  <c r="AF163" i="8"/>
  <c r="AJ172" i="8"/>
  <c r="AH61" i="8"/>
  <c r="AE74" i="8"/>
  <c r="AG111" i="8"/>
  <c r="AJ131" i="8"/>
  <c r="AJ177" i="8"/>
  <c r="AI26" i="8"/>
  <c r="AH49" i="8"/>
  <c r="AG59" i="8"/>
  <c r="AI75" i="8"/>
  <c r="AF140" i="8"/>
  <c r="AG153" i="8"/>
  <c r="AI174" i="8"/>
  <c r="AH12" i="8"/>
  <c r="AH27" i="8"/>
  <c r="AF188" i="8"/>
  <c r="AF185" i="8"/>
  <c r="AG38" i="8"/>
  <c r="AE76" i="8"/>
  <c r="AI149" i="8"/>
  <c r="AH122" i="8"/>
  <c r="AJ16" i="8"/>
  <c r="AI111" i="8"/>
  <c r="AH181" i="8"/>
  <c r="AJ104" i="8"/>
  <c r="AF153" i="8"/>
  <c r="AI27" i="8"/>
  <c r="AH14" i="8"/>
  <c r="AG68" i="8"/>
  <c r="AJ76" i="8"/>
  <c r="AE93" i="8"/>
  <c r="AJ129" i="8"/>
  <c r="AH149" i="8"/>
  <c r="AH183" i="8"/>
  <c r="AH77" i="8"/>
  <c r="AE122" i="8"/>
  <c r="AG138" i="8"/>
  <c r="AG163" i="8"/>
  <c r="AF172" i="8"/>
  <c r="AH65" i="8"/>
  <c r="AJ78" i="8"/>
  <c r="AH111" i="8"/>
  <c r="AJ139" i="8"/>
  <c r="AJ181" i="8"/>
  <c r="AH53" i="8"/>
  <c r="AH71" i="8"/>
  <c r="AJ79" i="8"/>
  <c r="AG140" i="8"/>
  <c r="AH153" i="8"/>
  <c r="AH174" i="8"/>
  <c r="AG12" i="8"/>
  <c r="AJ27" i="8"/>
  <c r="AG185" i="8"/>
  <c r="AF64" i="10"/>
  <c r="AG57" i="8"/>
  <c r="AI57" i="8"/>
  <c r="AH57" i="8"/>
  <c r="AF57" i="8"/>
  <c r="AE57" i="8"/>
  <c r="Z14" i="8"/>
  <c r="Z28" i="8"/>
  <c r="Z38" i="8"/>
  <c r="Z46" i="8"/>
  <c r="Z50" i="8"/>
  <c r="Z54" i="8"/>
  <c r="Z60" i="8"/>
  <c r="AK60" i="8" s="1"/>
  <c r="Z63" i="8"/>
  <c r="Z68" i="8"/>
  <c r="Z72" i="8"/>
  <c r="Z76" i="8"/>
  <c r="Z81" i="8"/>
  <c r="Z93" i="8"/>
  <c r="Z101" i="8"/>
  <c r="Z105" i="8"/>
  <c r="Z125" i="8"/>
  <c r="Z129" i="8"/>
  <c r="Z141" i="8"/>
  <c r="Z145" i="8"/>
  <c r="Z149" i="8"/>
  <c r="Z158" i="8"/>
  <c r="Z162" i="8"/>
  <c r="Z167" i="8"/>
  <c r="Z171" i="8"/>
  <c r="Z175" i="8"/>
  <c r="Z179" i="8"/>
  <c r="Z183" i="8"/>
  <c r="Z24" i="8"/>
  <c r="Z29" i="8"/>
  <c r="Z39" i="8"/>
  <c r="Z43" i="8"/>
  <c r="Z51" i="8"/>
  <c r="Z56" i="8"/>
  <c r="Z73" i="8"/>
  <c r="Z77" i="8"/>
  <c r="Z82" i="8"/>
  <c r="Z94" i="8"/>
  <c r="Z106" i="8"/>
  <c r="Z110" i="8"/>
  <c r="Z114" i="8"/>
  <c r="Z118" i="8"/>
  <c r="Z122" i="8"/>
  <c r="Z134" i="8"/>
  <c r="Z138" i="8"/>
  <c r="Z155" i="8"/>
  <c r="Z159" i="8"/>
  <c r="Z163" i="8"/>
  <c r="Z168" i="8"/>
  <c r="Z172" i="8"/>
  <c r="Z180" i="8"/>
  <c r="Z16" i="8"/>
  <c r="Z20" i="8"/>
  <c r="Z48" i="8"/>
  <c r="Z58" i="8"/>
  <c r="Z61" i="8"/>
  <c r="Z65" i="8"/>
  <c r="Z70" i="8"/>
  <c r="Z74" i="8"/>
  <c r="Z78" i="8"/>
  <c r="Z83" i="8"/>
  <c r="Z95" i="8"/>
  <c r="Z103" i="8"/>
  <c r="Z107" i="8"/>
  <c r="Z111" i="8"/>
  <c r="Z123" i="8"/>
  <c r="Z127" i="8"/>
  <c r="Z131" i="8"/>
  <c r="Z139" i="8"/>
  <c r="Z147" i="8"/>
  <c r="Z152" i="8"/>
  <c r="Z156" i="8"/>
  <c r="Z169" i="8"/>
  <c r="Z177" i="8"/>
  <c r="Z181" i="8"/>
  <c r="Z26" i="8"/>
  <c r="Z45" i="8"/>
  <c r="Z49" i="8"/>
  <c r="Z53" i="8"/>
  <c r="Z59" i="8"/>
  <c r="Z71" i="8"/>
  <c r="Z75" i="8"/>
  <c r="Z79" i="8"/>
  <c r="Z100" i="8"/>
  <c r="Z104" i="8"/>
  <c r="Z120" i="8"/>
  <c r="Z124" i="8"/>
  <c r="Z128" i="8"/>
  <c r="Z136" i="8"/>
  <c r="Z140" i="8"/>
  <c r="Z144" i="8"/>
  <c r="Z148" i="8"/>
  <c r="Z153" i="8"/>
  <c r="Z157" i="8"/>
  <c r="Z165" i="8"/>
  <c r="Z174" i="8"/>
  <c r="Z178" i="8"/>
  <c r="Z182" i="8"/>
  <c r="AK182" i="8" s="1"/>
  <c r="Z57" i="8"/>
  <c r="Z12" i="8"/>
  <c r="Z187" i="8"/>
  <c r="Z27" i="8"/>
  <c r="Z186" i="8"/>
  <c r="Z34" i="8"/>
  <c r="Z188" i="8"/>
  <c r="Z67" i="8"/>
  <c r="Z185" i="8"/>
  <c r="AL272" i="10"/>
  <c r="AL271" i="10"/>
  <c r="AL270" i="10"/>
  <c r="AL268" i="10"/>
  <c r="AL269" i="10"/>
  <c r="AL274" i="10"/>
  <c r="AL273" i="10"/>
  <c r="N265" i="8"/>
  <c r="AL265" i="8"/>
  <c r="AL264" i="8"/>
  <c r="N264" i="8"/>
  <c r="N263" i="8"/>
  <c r="AL263" i="8"/>
  <c r="AL261" i="8"/>
  <c r="N261" i="8"/>
  <c r="AL262" i="8"/>
  <c r="N262" i="8"/>
  <c r="N267" i="8"/>
  <c r="AL267" i="8"/>
  <c r="N266" i="8"/>
  <c r="AL266" i="8"/>
  <c r="AH270" i="10"/>
  <c r="AF270" i="10"/>
  <c r="AE271" i="10"/>
  <c r="AF271" i="10"/>
  <c r="AE270" i="10"/>
  <c r="AG270" i="10"/>
  <c r="AH263" i="8"/>
  <c r="AF267" i="8"/>
  <c r="AK267" i="8"/>
  <c r="AF262" i="8"/>
  <c r="AH266" i="8"/>
  <c r="AK263" i="8"/>
  <c r="AH264" i="8"/>
  <c r="AF263" i="8"/>
  <c r="AE262" i="8"/>
  <c r="AH262" i="8"/>
  <c r="AH267" i="8"/>
  <c r="AJ264" i="8"/>
  <c r="AI263" i="8"/>
  <c r="AH265" i="8"/>
  <c r="AE264" i="8"/>
  <c r="AF266" i="8"/>
  <c r="AE265" i="8"/>
  <c r="AI262" i="8"/>
  <c r="AF264" i="8"/>
  <c r="AJ267" i="8"/>
  <c r="AI266" i="8"/>
  <c r="AJ262" i="8"/>
  <c r="AE267" i="8"/>
  <c r="AJ263" i="8"/>
  <c r="AE263" i="8"/>
  <c r="AJ265" i="8"/>
  <c r="AF265" i="8"/>
  <c r="AK262" i="8"/>
  <c r="AI264" i="8"/>
  <c r="AJ266" i="8"/>
  <c r="AG264" i="8"/>
  <c r="AE266" i="8"/>
  <c r="AG263" i="8"/>
  <c r="AG262" i="8"/>
  <c r="AK265" i="8"/>
  <c r="AI267" i="8"/>
  <c r="AK264" i="8"/>
  <c r="AG265" i="8"/>
  <c r="AG267" i="8"/>
  <c r="AI265" i="8"/>
  <c r="AG266" i="8"/>
  <c r="AK266" i="8"/>
  <c r="AF261" i="8"/>
  <c r="AH261" i="8"/>
  <c r="AJ261" i="8"/>
  <c r="AI261" i="8"/>
  <c r="AG261" i="8"/>
  <c r="AK261" i="8"/>
  <c r="K34" i="8"/>
  <c r="H182" i="8"/>
  <c r="L182" i="8"/>
  <c r="K182" i="8"/>
  <c r="K67" i="8"/>
  <c r="J182" i="8"/>
  <c r="K27" i="8"/>
  <c r="I182" i="8"/>
  <c r="K188" i="8"/>
  <c r="X194" i="10"/>
  <c r="W194" i="10"/>
  <c r="U12" i="10"/>
  <c r="AI64" i="10"/>
  <c r="V74" i="10"/>
  <c r="U196" i="10"/>
  <c r="X12" i="10"/>
  <c r="AG64" i="10"/>
  <c r="U30" i="10"/>
  <c r="X38" i="10"/>
  <c r="V196" i="10"/>
  <c r="U38" i="10"/>
  <c r="X196" i="10"/>
  <c r="V30" i="10"/>
  <c r="U197" i="10"/>
  <c r="W74" i="10"/>
  <c r="V194" i="10"/>
  <c r="T38" i="10"/>
  <c r="W197" i="10"/>
  <c r="V38" i="10"/>
  <c r="T12" i="10"/>
  <c r="W30" i="10"/>
  <c r="V197" i="10"/>
  <c r="T194" i="10"/>
  <c r="W196" i="10"/>
  <c r="V12" i="10"/>
  <c r="AE64" i="10"/>
  <c r="X74" i="10"/>
  <c r="W38" i="10"/>
  <c r="T74" i="10"/>
  <c r="X30" i="10"/>
  <c r="W12" i="10"/>
  <c r="U194" i="10"/>
  <c r="T197" i="10"/>
  <c r="X197" i="10"/>
  <c r="AH64" i="10"/>
  <c r="U74" i="10"/>
  <c r="T30" i="10"/>
  <c r="J185" i="8"/>
  <c r="H12" i="8"/>
  <c r="I67" i="8"/>
  <c r="H187" i="8"/>
  <c r="H27" i="8"/>
  <c r="K12" i="8"/>
  <c r="I187" i="8"/>
  <c r="H34" i="8"/>
  <c r="I27" i="8"/>
  <c r="H188" i="8"/>
  <c r="K185" i="8"/>
  <c r="J67" i="8"/>
  <c r="I185" i="8"/>
  <c r="G34" i="8"/>
  <c r="J188" i="8"/>
  <c r="I34" i="8"/>
  <c r="G12" i="8"/>
  <c r="J27" i="8"/>
  <c r="I188" i="8"/>
  <c r="G185" i="8"/>
  <c r="J187" i="8"/>
  <c r="I12" i="8"/>
  <c r="J34" i="8"/>
  <c r="G67" i="8"/>
  <c r="J12" i="8"/>
  <c r="H185" i="8"/>
  <c r="G188" i="8"/>
  <c r="K187" i="8"/>
  <c r="H67" i="8"/>
  <c r="G27" i="8"/>
  <c r="Y197" i="10"/>
  <c r="Y38" i="10"/>
  <c r="Y12" i="10"/>
  <c r="Y64" i="10"/>
  <c r="L188" i="8"/>
  <c r="L34" i="8"/>
  <c r="L12" i="8"/>
  <c r="L57" i="8"/>
  <c r="Y52" i="10"/>
  <c r="V143" i="10"/>
  <c r="W29" i="10"/>
  <c r="Y136" i="10"/>
  <c r="Y112" i="10"/>
  <c r="Y131" i="10"/>
  <c r="U143" i="10"/>
  <c r="V29" i="10"/>
  <c r="W162" i="10"/>
  <c r="Y116" i="10"/>
  <c r="Y138" i="10"/>
  <c r="X143" i="10"/>
  <c r="U29" i="10"/>
  <c r="Y162" i="10"/>
  <c r="Y194" i="10"/>
  <c r="T143" i="10"/>
  <c r="T29" i="10"/>
  <c r="X162" i="10"/>
  <c r="X145" i="10"/>
  <c r="Y150" i="10"/>
  <c r="Y147" i="10"/>
  <c r="Y29" i="10"/>
  <c r="Y83" i="10"/>
  <c r="Y145" i="10"/>
  <c r="Y26" i="10"/>
  <c r="X147" i="10"/>
  <c r="Y42" i="10"/>
  <c r="T91" i="10"/>
  <c r="Y153" i="10"/>
  <c r="X26" i="10"/>
  <c r="Y66" i="10"/>
  <c r="X42" i="10"/>
  <c r="Y91" i="10"/>
  <c r="Y163" i="10"/>
  <c r="Y74" i="10"/>
  <c r="Y67" i="10"/>
  <c r="Y115" i="10"/>
  <c r="W42" i="10"/>
  <c r="X91" i="10"/>
  <c r="X163" i="10"/>
  <c r="Y30" i="10"/>
  <c r="Y56" i="10"/>
  <c r="Y19" i="10"/>
  <c r="Y114" i="10"/>
  <c r="Y165" i="10"/>
  <c r="V42" i="10"/>
  <c r="W91" i="10"/>
  <c r="W163" i="10"/>
  <c r="Y23" i="10"/>
  <c r="X165" i="10"/>
  <c r="Y60" i="10"/>
  <c r="V91" i="10"/>
  <c r="Y84" i="10"/>
  <c r="Y143" i="10"/>
  <c r="Y181" i="10"/>
  <c r="U91" i="10"/>
  <c r="W143" i="10"/>
  <c r="X29" i="10"/>
  <c r="X136" i="10"/>
  <c r="Y104" i="10"/>
  <c r="Y183" i="10"/>
  <c r="Y196" i="10"/>
  <c r="L48" i="8"/>
  <c r="I134" i="8"/>
  <c r="J26" i="8"/>
  <c r="L127" i="8"/>
  <c r="L101" i="8"/>
  <c r="H134" i="8"/>
  <c r="I26" i="8"/>
  <c r="J152" i="8"/>
  <c r="L105" i="8"/>
  <c r="L129" i="8"/>
  <c r="K134" i="8"/>
  <c r="H26" i="8"/>
  <c r="L152" i="8"/>
  <c r="L60" i="8"/>
  <c r="L185" i="8"/>
  <c r="G134" i="8"/>
  <c r="G26" i="8"/>
  <c r="K152" i="8"/>
  <c r="K136" i="8"/>
  <c r="L141" i="8"/>
  <c r="L138" i="8"/>
  <c r="L26" i="8"/>
  <c r="L76" i="8"/>
  <c r="L136" i="8"/>
  <c r="L24" i="8"/>
  <c r="K138" i="8"/>
  <c r="L59" i="8"/>
  <c r="L38" i="8"/>
  <c r="G81" i="8"/>
  <c r="L144" i="8"/>
  <c r="K24" i="8"/>
  <c r="L58" i="8"/>
  <c r="K38" i="8"/>
  <c r="L81" i="8"/>
  <c r="L153" i="8"/>
  <c r="L67" i="8"/>
  <c r="L61" i="8"/>
  <c r="L104" i="8"/>
  <c r="J38" i="8"/>
  <c r="K81" i="8"/>
  <c r="K153" i="8"/>
  <c r="L27" i="8"/>
  <c r="L51" i="8"/>
  <c r="L16" i="8"/>
  <c r="L103" i="8"/>
  <c r="L155" i="8"/>
  <c r="I38" i="8"/>
  <c r="J81" i="8"/>
  <c r="J153" i="8"/>
  <c r="L20" i="8"/>
  <c r="K155" i="8"/>
  <c r="L54" i="8"/>
  <c r="I81" i="8"/>
  <c r="L77" i="8"/>
  <c r="L134" i="8"/>
  <c r="L172" i="8"/>
  <c r="H81" i="8"/>
  <c r="J134" i="8"/>
  <c r="K26" i="8"/>
  <c r="K127" i="8"/>
  <c r="L93" i="8"/>
  <c r="L174" i="8"/>
  <c r="L187" i="8"/>
  <c r="L122" i="8"/>
  <c r="Y131" i="7"/>
  <c r="L131" i="7" s="1"/>
  <c r="V24" i="7"/>
  <c r="I24" i="7" s="1"/>
  <c r="Y49" i="7"/>
  <c r="L49" i="7" s="1"/>
  <c r="Y47" i="7"/>
  <c r="L47" i="7" s="1"/>
  <c r="Y15" i="7"/>
  <c r="L15" i="7" s="1"/>
  <c r="Y127" i="7"/>
  <c r="L127" i="7" s="1"/>
  <c r="U24" i="7"/>
  <c r="H24" i="7" s="1"/>
  <c r="Y173" i="7"/>
  <c r="L173" i="7" s="1"/>
  <c r="X173" i="7"/>
  <c r="K173" i="7" s="1"/>
  <c r="Y94" i="7"/>
  <c r="L94" i="7" s="1"/>
  <c r="X127" i="7"/>
  <c r="K127" i="7" s="1"/>
  <c r="Y93" i="7"/>
  <c r="L93" i="7" s="1"/>
  <c r="W173" i="7"/>
  <c r="J173" i="7" s="1"/>
  <c r="V33" i="7"/>
  <c r="I33" i="7" s="1"/>
  <c r="J262" i="8"/>
  <c r="W244" i="7" a="1"/>
  <c r="W244" i="7" s="1"/>
  <c r="Z246" i="7" a="1"/>
  <c r="Z246" i="7" s="1"/>
  <c r="M264" i="8"/>
  <c r="L266" i="8"/>
  <c r="Y248" i="7" a="1"/>
  <c r="Y248" i="7" s="1"/>
  <c r="AA245" i="7" a="1"/>
  <c r="AA245" i="7" s="1"/>
  <c r="W243" i="7" a="1"/>
  <c r="W243" i="7" s="1"/>
  <c r="J261" i="8"/>
  <c r="X247" i="7" a="1"/>
  <c r="X247" i="7" s="1"/>
  <c r="K265" i="8"/>
  <c r="V248" i="7" a="1"/>
  <c r="V248" i="7" s="1"/>
  <c r="I266" i="8"/>
  <c r="AA243" i="7" a="1"/>
  <c r="AA243" i="7" s="1"/>
  <c r="AA244" i="7" a="1"/>
  <c r="AA244" i="7" s="1"/>
  <c r="AA248" i="7" a="1"/>
  <c r="AA248" i="7" s="1"/>
  <c r="W246" i="7" a="1"/>
  <c r="W246" i="7" s="1"/>
  <c r="J264" i="8"/>
  <c r="Y243" i="7" a="1"/>
  <c r="Y243" i="7" s="1"/>
  <c r="L261" i="8"/>
  <c r="AA246" i="7" a="1"/>
  <c r="AA246" i="7" s="1"/>
  <c r="I265" i="8"/>
  <c r="V247" i="7" a="1"/>
  <c r="V247" i="7" s="1"/>
  <c r="W247" i="7" a="1"/>
  <c r="W247" i="7" s="1"/>
  <c r="J265" i="8"/>
  <c r="M267" i="8"/>
  <c r="Z249" i="7" a="1"/>
  <c r="Z249" i="7" s="1"/>
  <c r="AA247" i="7" a="1"/>
  <c r="AA247" i="7" s="1"/>
  <c r="U245" i="7" a="1"/>
  <c r="U245" i="7" s="1"/>
  <c r="W248" i="7" a="1"/>
  <c r="W248" i="7" s="1"/>
  <c r="J266" i="8"/>
  <c r="Z248" i="7" a="1"/>
  <c r="Z248" i="7" s="1"/>
  <c r="M266" i="8"/>
  <c r="Z245" i="7" a="1"/>
  <c r="Z245" i="7" s="1"/>
  <c r="M263" i="8"/>
  <c r="H267" i="8"/>
  <c r="U249" i="7" a="1"/>
  <c r="U249" i="7" s="1"/>
  <c r="X244" i="7" a="1"/>
  <c r="X244" i="7" s="1"/>
  <c r="K262" i="8"/>
  <c r="W249" i="7" a="1"/>
  <c r="W249" i="7" s="1"/>
  <c r="J267" i="8"/>
  <c r="L264" i="8"/>
  <c r="Y246" i="7" a="1"/>
  <c r="Y246" i="7" s="1"/>
  <c r="AA249" i="7" a="1"/>
  <c r="AA249" i="7" s="1"/>
  <c r="U243" i="7" a="1"/>
  <c r="U243" i="7" s="1"/>
  <c r="H261" i="8"/>
  <c r="V244" i="7" a="1"/>
  <c r="V244" i="7" s="1"/>
  <c r="I262" i="8"/>
  <c r="L262" i="8"/>
  <c r="Y244" i="7" a="1"/>
  <c r="Y244" i="7" s="1"/>
  <c r="I261" i="8"/>
  <c r="V243" i="7" a="1"/>
  <c r="V243" i="7" s="1"/>
  <c r="T246" i="7" a="1"/>
  <c r="T246" i="7" s="1"/>
  <c r="H266" i="8"/>
  <c r="U248" i="7" a="1"/>
  <c r="U248" i="7" s="1"/>
  <c r="T244" i="7" a="1"/>
  <c r="T244" i="7" s="1"/>
  <c r="W245" i="7" a="1"/>
  <c r="W245" i="7" s="1"/>
  <c r="Z244" i="7" a="1"/>
  <c r="Z244" i="7" s="1"/>
  <c r="M262" i="8"/>
  <c r="U246" i="7" a="1"/>
  <c r="U246" i="7" s="1"/>
  <c r="L267" i="8"/>
  <c r="Y249" i="7" a="1"/>
  <c r="Y249" i="7" s="1"/>
  <c r="X245" i="7" a="1"/>
  <c r="X245" i="7" s="1"/>
  <c r="K263" i="8"/>
  <c r="X249" i="7" a="1"/>
  <c r="X249" i="7" s="1"/>
  <c r="K267" i="8"/>
  <c r="V246" i="7" a="1"/>
  <c r="V246" i="7" s="1"/>
  <c r="I264" i="8"/>
  <c r="X243" i="7" a="1"/>
  <c r="X243" i="7" s="1"/>
  <c r="K261" i="8"/>
  <c r="T249" i="7" a="1"/>
  <c r="T249" i="7" s="1"/>
  <c r="T247" i="7" a="1"/>
  <c r="T247" i="7" s="1"/>
  <c r="Z247" i="7" a="1"/>
  <c r="Z247" i="7" s="1"/>
  <c r="M265" i="8"/>
  <c r="T245" i="7" a="1"/>
  <c r="T245" i="7" s="1"/>
  <c r="L265" i="8"/>
  <c r="Y247" i="7" a="1"/>
  <c r="Y247" i="7" s="1"/>
  <c r="X248" i="7" a="1"/>
  <c r="X248" i="7" s="1"/>
  <c r="K266" i="8"/>
  <c r="H262" i="8"/>
  <c r="U244" i="7" a="1"/>
  <c r="U244" i="7" s="1"/>
  <c r="V249" i="7" a="1"/>
  <c r="V249" i="7" s="1"/>
  <c r="I267" i="8"/>
  <c r="X246" i="7" a="1"/>
  <c r="X246" i="7" s="1"/>
  <c r="K264" i="8"/>
  <c r="M261" i="8"/>
  <c r="Z243" i="7" a="1"/>
  <c r="Z243" i="7" s="1"/>
  <c r="L263" i="8"/>
  <c r="Y245" i="7" a="1"/>
  <c r="Y245" i="7" s="1"/>
  <c r="T248" i="7" a="1"/>
  <c r="T248" i="7" s="1"/>
  <c r="V245" i="7" a="1"/>
  <c r="V245" i="7" s="1"/>
  <c r="U247" i="7" a="1"/>
  <c r="U247" i="7" s="1"/>
  <c r="H265" i="8"/>
  <c r="AE62" i="3"/>
  <c r="H62" i="3"/>
  <c r="AC62" i="3"/>
  <c r="AG62" i="3"/>
  <c r="AD62" i="3"/>
  <c r="I62" i="3"/>
  <c r="K62" i="3"/>
  <c r="G62" i="3"/>
  <c r="AF62" i="3"/>
  <c r="J62" i="3"/>
  <c r="AH62" i="3"/>
  <c r="L62" i="3"/>
  <c r="K71" i="3"/>
  <c r="J71" i="3"/>
  <c r="I71" i="3"/>
  <c r="H71" i="3"/>
  <c r="G71" i="3"/>
  <c r="V173" i="7" a="1"/>
  <c r="Z196" i="10" a="1"/>
  <c r="Z183" i="10" a="1"/>
  <c r="Z84" i="10" a="1"/>
  <c r="Y180" i="11" a="1"/>
  <c r="W290" i="11" a="1"/>
  <c r="U173" i="7" a="1"/>
  <c r="Z162" i="10" a="1"/>
  <c r="X99" i="11" a="1"/>
  <c r="Z147" i="7" a="1"/>
  <c r="AA290" i="11" a="1"/>
  <c r="Z171" i="10" a="1"/>
  <c r="Z289" i="11" a="1"/>
  <c r="U290" i="11" a="1"/>
  <c r="Z27" i="10" a="1"/>
  <c r="Z74" i="10" a="1"/>
  <c r="Z67" i="10" a="1"/>
  <c r="X180" i="11" a="1"/>
  <c r="X33" i="11" a="1"/>
  <c r="U213" i="11" a="1"/>
  <c r="X205" i="14" a="1"/>
  <c r="Z153" i="10" a="1"/>
  <c r="Z23" i="10" a="1"/>
  <c r="X22" i="7" a="1"/>
  <c r="Y22" i="7" a="1"/>
  <c r="V210" i="11" a="1"/>
  <c r="Z25" i="7" a="1"/>
  <c r="Y15" i="11" a="1"/>
  <c r="Y291" i="11" a="1"/>
  <c r="X24" i="7" a="1"/>
  <c r="Z288" i="11" a="1"/>
  <c r="U15" i="11" a="1"/>
  <c r="Z29" i="10" a="1"/>
  <c r="W285" i="11" a="1"/>
  <c r="U99" i="11" a="1"/>
  <c r="AA288" i="11" a="1"/>
  <c r="AA292" i="11" a="1"/>
  <c r="W24" i="7" a="1"/>
  <c r="X285" i="11" a="1"/>
  <c r="T244" i="11" a="1"/>
  <c r="W289" i="11" a="1"/>
  <c r="Z104" i="10" a="1"/>
  <c r="Z165" i="7" a="1"/>
  <c r="X179" i="11" a="1"/>
  <c r="Z143" i="10" a="1"/>
  <c r="Y99" i="11" a="1"/>
  <c r="X210" i="11" a="1"/>
  <c r="Y292" i="11" a="1"/>
  <c r="Y284" i="11" a="1"/>
  <c r="X47" i="11" a="1"/>
  <c r="T24" i="7" a="1"/>
  <c r="Z19" i="10" a="1"/>
  <c r="Z66" i="10" a="1"/>
  <c r="Z173" i="10" a="1"/>
  <c r="W292" i="11" a="1"/>
  <c r="Z184" i="10" a="1"/>
  <c r="Z115" i="10" a="1"/>
  <c r="V284" i="11" a="1"/>
  <c r="Y120" i="7" a="1"/>
  <c r="Z93" i="7" a="1"/>
  <c r="V43" i="11" a="1"/>
  <c r="X291" i="11" a="1"/>
  <c r="U291" i="11" a="1"/>
  <c r="Y51" i="7" a="1"/>
  <c r="X213" i="11" a="1"/>
  <c r="W213" i="11" a="1"/>
  <c r="W99" i="11" a="1"/>
  <c r="X289" i="11" a="1"/>
  <c r="Y32" i="11" a="1"/>
  <c r="Y290" i="11" a="1"/>
  <c r="U43" i="11" a="1"/>
  <c r="AA285" i="11" a="1"/>
  <c r="Z75" i="10" a="1"/>
  <c r="Z163" i="10" a="1"/>
  <c r="Z132" i="10" a="1"/>
  <c r="U33" i="11" a="1"/>
  <c r="T276" i="11" a="1"/>
  <c r="X140" i="11" a="1"/>
  <c r="Z131" i="10" a="1"/>
  <c r="Y112" i="7" a="1"/>
  <c r="V289" i="11" a="1"/>
  <c r="Z60" i="10" a="1"/>
  <c r="Y140" i="11" a="1"/>
  <c r="Z26" i="10" a="1"/>
  <c r="Y42" i="7" a="1"/>
  <c r="V15" i="11" a="1"/>
  <c r="Z161" i="7" a="1"/>
  <c r="T43" i="11" a="1"/>
  <c r="T292" i="11" a="1"/>
  <c r="Z12" i="10" a="1"/>
  <c r="Y95" i="7" a="1"/>
  <c r="Z194" i="10" a="1"/>
  <c r="X290" i="11" a="1"/>
  <c r="X212" i="11" a="1"/>
  <c r="V292" i="11" a="1"/>
  <c r="X144" i="7" a="1"/>
  <c r="V140" i="11" a="1"/>
  <c r="Z64" i="10" a="1"/>
  <c r="AA291" i="11" a="1"/>
  <c r="W291" i="11" a="1"/>
  <c r="Y24" i="7" a="1"/>
  <c r="Z197" i="10" a="1"/>
  <c r="T285" i="11" a="1"/>
  <c r="Y160" i="11" a="1"/>
  <c r="Y213" i="11" a="1"/>
  <c r="W33" i="7" a="1"/>
  <c r="Z188" i="10" a="1"/>
  <c r="V212" i="11" a="1"/>
  <c r="W140" i="11" a="1"/>
  <c r="Z150" i="10" a="1"/>
  <c r="Z91" i="10" a="1"/>
  <c r="T228" i="11" a="1"/>
  <c r="Z145" i="10" a="1"/>
  <c r="W33" i="11" a="1"/>
  <c r="Z138" i="10" a="1"/>
  <c r="Y43" i="11" a="1"/>
  <c r="T33" i="11" a="1"/>
  <c r="X292" i="11" a="1"/>
  <c r="V213" i="11" a="1"/>
  <c r="W284" i="11" a="1"/>
  <c r="U140" i="11" a="1"/>
  <c r="T32" i="11" a="1"/>
  <c r="Y33" i="7" a="1"/>
  <c r="Z79" i="10" a="1"/>
  <c r="Y134" i="7" a="1"/>
  <c r="Z32" i="10" a="1"/>
  <c r="X33" i="7" a="1"/>
  <c r="Z52" i="10" a="1"/>
  <c r="W32" i="11" a="1"/>
  <c r="Y29" i="11" a="1"/>
  <c r="Y50" i="7" a="1"/>
  <c r="U32" i="11" a="1"/>
  <c r="Z181" i="10" a="1"/>
  <c r="AA289" i="11" a="1"/>
  <c r="Z168" i="10" a="1"/>
  <c r="X43" i="11" a="1"/>
  <c r="T248" i="11" a="1"/>
  <c r="Y19" i="7" a="1"/>
  <c r="Z172" i="10" a="1"/>
  <c r="T291" i="11" a="1"/>
  <c r="Z285" i="11" a="1"/>
  <c r="V33" i="11" a="1"/>
  <c r="Z127" i="7" a="1"/>
  <c r="V32" i="11" a="1"/>
  <c r="Y182" i="11" a="1"/>
  <c r="T290" i="11" a="1"/>
  <c r="W47" i="11" a="1"/>
  <c r="V285" i="11" a="1"/>
  <c r="Z22" i="7" a="1"/>
  <c r="Z50" i="7" a="1"/>
  <c r="Y289" i="11" a="1"/>
  <c r="Z56" i="10" a="1"/>
  <c r="Y53" i="7" a="1"/>
  <c r="Z53" i="7" a="1"/>
  <c r="T210" i="11" a="1"/>
  <c r="T140" i="11" a="1"/>
  <c r="Z88" i="10" a="1"/>
  <c r="X15" i="11" a="1"/>
  <c r="Y66" i="11" a="1"/>
  <c r="Y179" i="11" a="1"/>
  <c r="AA284" i="11" a="1"/>
  <c r="W43" i="11" a="1"/>
  <c r="Z43" i="10" a="1"/>
  <c r="Z38" i="10" a="1"/>
  <c r="T227" i="11" a="1"/>
  <c r="T213" i="11" a="1"/>
  <c r="Z83" i="10" a="1"/>
  <c r="Z292" i="11" a="1"/>
  <c r="V290" i="11" a="1"/>
  <c r="X129" i="7" a="1"/>
  <c r="Z114" i="10" a="1"/>
  <c r="Z290" i="11" a="1"/>
  <c r="Z94" i="7" a="1"/>
  <c r="Z42" i="10" a="1"/>
  <c r="U210" i="11" a="1"/>
  <c r="Z128" i="10" a="1"/>
  <c r="Z116" i="10" a="1"/>
  <c r="Y212" i="11" a="1"/>
  <c r="Y47" i="11" a="1"/>
  <c r="Y144" i="7" a="1"/>
  <c r="Z195" i="10" a="1"/>
  <c r="U285" i="11" a="1"/>
  <c r="Z136" i="10" a="1"/>
  <c r="W205" i="14" a="1"/>
  <c r="Y151" i="11" a="1"/>
  <c r="Z30" i="10" a="1"/>
  <c r="Y288" i="11" a="1"/>
  <c r="T259" i="11" a="1"/>
  <c r="Z284" i="11" a="1"/>
  <c r="X284" i="11" a="1"/>
  <c r="V291" i="11" a="1"/>
  <c r="X32" i="11" a="1"/>
  <c r="W210" i="11" a="1"/>
  <c r="X288" i="11" a="1"/>
  <c r="Z33" i="10" a="1"/>
  <c r="Y33" i="11" a="1"/>
  <c r="W15" i="11" a="1"/>
  <c r="Z112" i="10" a="1"/>
  <c r="Y210" i="11" a="1"/>
  <c r="Z13" i="7" a="1"/>
  <c r="Z147" i="10" a="1"/>
  <c r="Z291" i="11" a="1"/>
  <c r="U292" i="11" a="1"/>
  <c r="Z110" i="7" a="1"/>
  <c r="T229" i="11" a="1"/>
  <c r="Y80" i="11" a="1"/>
  <c r="V99" i="11" a="1"/>
  <c r="Y285" i="11" a="1"/>
  <c r="T99" i="11" a="1"/>
  <c r="T15" i="11" a="1"/>
  <c r="T226" i="11" a="1"/>
  <c r="Z173" i="7" a="1"/>
  <c r="T240" i="11" a="1"/>
  <c r="Z165" i="10" a="1"/>
  <c r="W212" i="11" a="1"/>
  <c r="Z14" i="10" a="1"/>
  <c r="Y129" i="7" a="1"/>
  <c r="X205" i="14" l="1"/>
  <c r="W205" i="14"/>
  <c r="AG205" i="14"/>
  <c r="I205" i="14"/>
  <c r="AF205" i="14"/>
  <c r="H205" i="14"/>
  <c r="AJ95" i="14"/>
  <c r="L95" i="14"/>
  <c r="M206" i="13"/>
  <c r="L206" i="13"/>
  <c r="A260" i="10"/>
  <c r="AE243" i="10"/>
  <c r="A228" i="10"/>
  <c r="AE211" i="10"/>
  <c r="AE205" i="10" s="1"/>
  <c r="A211" i="10"/>
  <c r="A224" i="10"/>
  <c r="A209" i="10"/>
  <c r="A234" i="10"/>
  <c r="AE213" i="10"/>
  <c r="AE207" i="10" s="1"/>
  <c r="Y51" i="7"/>
  <c r="L51" i="7" s="1"/>
  <c r="Z27" i="10"/>
  <c r="A210" i="10"/>
  <c r="T204" i="10"/>
  <c r="AE210" i="10"/>
  <c r="AE204" i="10" s="1"/>
  <c r="T206" i="10"/>
  <c r="AE232" i="10"/>
  <c r="AE224" i="10"/>
  <c r="A230" i="10"/>
  <c r="T205" i="10"/>
  <c r="T229" i="11"/>
  <c r="A212" i="10"/>
  <c r="T207" i="10"/>
  <c r="A245" i="10"/>
  <c r="B252" i="10"/>
  <c r="AE212" i="10"/>
  <c r="AE206" i="10" s="1"/>
  <c r="T276" i="11"/>
  <c r="T259" i="11"/>
  <c r="T244" i="11"/>
  <c r="T227" i="11"/>
  <c r="T228" i="11"/>
  <c r="T240" i="11"/>
  <c r="T226" i="11"/>
  <c r="T248" i="11"/>
  <c r="A232" i="10"/>
  <c r="AE228" i="10"/>
  <c r="AE260" i="10"/>
  <c r="X288" i="11"/>
  <c r="T291" i="11"/>
  <c r="T292" i="11"/>
  <c r="T285" i="11"/>
  <c r="V289" i="11"/>
  <c r="T290" i="11"/>
  <c r="T33" i="11"/>
  <c r="Y66" i="11"/>
  <c r="T210" i="11"/>
  <c r="T213" i="11"/>
  <c r="T32" i="11"/>
  <c r="T15" i="11"/>
  <c r="T99" i="11"/>
  <c r="T140" i="11"/>
  <c r="T43" i="11"/>
  <c r="X180" i="11"/>
  <c r="Y140" i="11"/>
  <c r="Y80" i="11"/>
  <c r="Y151" i="11"/>
  <c r="X99" i="11"/>
  <c r="V213" i="11"/>
  <c r="V15" i="11"/>
  <c r="Y32" i="11"/>
  <c r="W47" i="11"/>
  <c r="U33" i="11"/>
  <c r="W15" i="11"/>
  <c r="W33" i="11"/>
  <c r="X210" i="11"/>
  <c r="X140" i="11"/>
  <c r="X179" i="11"/>
  <c r="X212" i="11"/>
  <c r="Y212" i="11"/>
  <c r="Y210" i="11"/>
  <c r="V99" i="11"/>
  <c r="Y47" i="11"/>
  <c r="W32" i="11"/>
  <c r="U210" i="11"/>
  <c r="V43" i="11"/>
  <c r="Y160" i="11"/>
  <c r="V140" i="11"/>
  <c r="Y213" i="11"/>
  <c r="W213" i="11"/>
  <c r="W212" i="11"/>
  <c r="Y29" i="11"/>
  <c r="Y179" i="11"/>
  <c r="U213" i="11"/>
  <c r="X33" i="11"/>
  <c r="Y43" i="11"/>
  <c r="U32" i="11"/>
  <c r="V210" i="11"/>
  <c r="U15" i="11"/>
  <c r="V33" i="11"/>
  <c r="W99" i="11"/>
  <c r="Y180" i="11"/>
  <c r="U99" i="11"/>
  <c r="U140" i="11"/>
  <c r="X15" i="11"/>
  <c r="W43" i="11"/>
  <c r="Y99" i="11"/>
  <c r="X32" i="11"/>
  <c r="Y33" i="11"/>
  <c r="X213" i="11"/>
  <c r="Y15" i="11"/>
  <c r="Y182" i="11"/>
  <c r="X47" i="11"/>
  <c r="W140" i="11"/>
  <c r="U43" i="11"/>
  <c r="V212" i="11"/>
  <c r="V32" i="11"/>
  <c r="X43" i="11"/>
  <c r="W210" i="11"/>
  <c r="AJ104" i="10"/>
  <c r="AJ67" i="10"/>
  <c r="AJ145" i="10"/>
  <c r="AJ74" i="10"/>
  <c r="AJ83" i="10"/>
  <c r="AJ138" i="10"/>
  <c r="AJ163" i="10"/>
  <c r="AJ29" i="10"/>
  <c r="AJ116" i="10"/>
  <c r="AJ165" i="10"/>
  <c r="AJ91" i="10"/>
  <c r="AJ147" i="10"/>
  <c r="AJ114" i="10"/>
  <c r="AJ150" i="10"/>
  <c r="AJ64" i="10"/>
  <c r="AJ181" i="10"/>
  <c r="AJ19" i="10"/>
  <c r="AJ66" i="10"/>
  <c r="AJ12" i="10"/>
  <c r="AJ143" i="10"/>
  <c r="AJ56" i="10"/>
  <c r="AJ131" i="10"/>
  <c r="AJ38" i="10"/>
  <c r="AJ84" i="10"/>
  <c r="AJ30" i="10"/>
  <c r="AJ153" i="10"/>
  <c r="AJ112" i="10"/>
  <c r="AJ197" i="10"/>
  <c r="AJ136" i="10"/>
  <c r="AJ60" i="10"/>
  <c r="AJ42" i="10"/>
  <c r="AJ194" i="10"/>
  <c r="AJ196" i="10"/>
  <c r="AJ162" i="10"/>
  <c r="AJ183" i="10"/>
  <c r="AJ23" i="10"/>
  <c r="AJ115" i="10"/>
  <c r="AJ26" i="10"/>
  <c r="AJ52" i="10"/>
  <c r="Z284" i="11"/>
  <c r="Z291" i="11"/>
  <c r="U290" i="11"/>
  <c r="AA292" i="11"/>
  <c r="W284" i="11"/>
  <c r="Z290" i="11"/>
  <c r="Z289" i="11"/>
  <c r="Y292" i="11"/>
  <c r="AA291" i="11"/>
  <c r="X292" i="11"/>
  <c r="W292" i="11"/>
  <c r="W291" i="11"/>
  <c r="V290" i="11"/>
  <c r="Y288" i="11"/>
  <c r="U291" i="11"/>
  <c r="U292" i="11"/>
  <c r="AA290" i="11"/>
  <c r="Z285" i="11"/>
  <c r="X289" i="11"/>
  <c r="X285" i="11"/>
  <c r="W290" i="11"/>
  <c r="Z288" i="11"/>
  <c r="U285" i="11"/>
  <c r="AA289" i="11"/>
  <c r="Z292" i="11"/>
  <c r="V292" i="11"/>
  <c r="AA284" i="11"/>
  <c r="Y289" i="11"/>
  <c r="V285" i="11"/>
  <c r="W289" i="11"/>
  <c r="Y284" i="11"/>
  <c r="Y285" i="11"/>
  <c r="Y291" i="11"/>
  <c r="X291" i="11"/>
  <c r="X284" i="11"/>
  <c r="W285" i="11"/>
  <c r="V291" i="11"/>
  <c r="Y290" i="11"/>
  <c r="V284" i="11"/>
  <c r="X290" i="11"/>
  <c r="AA288" i="11"/>
  <c r="AA285" i="11"/>
  <c r="AF29" i="10"/>
  <c r="AH38" i="10"/>
  <c r="AG194" i="10"/>
  <c r="AG74" i="10"/>
  <c r="AJ268" i="10"/>
  <c r="AJ273" i="10"/>
  <c r="AE272" i="10"/>
  <c r="AK274" i="10"/>
  <c r="AH163" i="10"/>
  <c r="AI143" i="10"/>
  <c r="AI74" i="10"/>
  <c r="AH74" i="10"/>
  <c r="AG268" i="10"/>
  <c r="AJ272" i="10"/>
  <c r="AJ271" i="10"/>
  <c r="AI274" i="10"/>
  <c r="AI136" i="10"/>
  <c r="AH91" i="10"/>
  <c r="AF197" i="10"/>
  <c r="AF12" i="10"/>
  <c r="AK273" i="10"/>
  <c r="AH274" i="10"/>
  <c r="AG274" i="10"/>
  <c r="AI29" i="10"/>
  <c r="AG42" i="10"/>
  <c r="AE30" i="10"/>
  <c r="AG12" i="10"/>
  <c r="AG30" i="10"/>
  <c r="AH194" i="10"/>
  <c r="AG273" i="10"/>
  <c r="AF272" i="10"/>
  <c r="AI270" i="10"/>
  <c r="AH143" i="10"/>
  <c r="AH162" i="10"/>
  <c r="AF74" i="10"/>
  <c r="AH196" i="10"/>
  <c r="AI196" i="10"/>
  <c r="AI194" i="10"/>
  <c r="AE273" i="10"/>
  <c r="AE274" i="10"/>
  <c r="AK272" i="10"/>
  <c r="AF91" i="10"/>
  <c r="AI42" i="10"/>
  <c r="AG29" i="10"/>
  <c r="AE194" i="10"/>
  <c r="AF38" i="10"/>
  <c r="AJ269" i="10"/>
  <c r="AH271" i="10"/>
  <c r="AH269" i="10"/>
  <c r="AI145" i="10"/>
  <c r="AF143" i="10"/>
  <c r="AI197" i="10"/>
  <c r="AG197" i="10"/>
  <c r="AG196" i="10"/>
  <c r="AG272" i="10"/>
  <c r="AJ270" i="10"/>
  <c r="AE269" i="10"/>
  <c r="AI26" i="10"/>
  <c r="AI162" i="10"/>
  <c r="AE197" i="10"/>
  <c r="AH30" i="10"/>
  <c r="AI38" i="10"/>
  <c r="AK271" i="10"/>
  <c r="AJ274" i="10"/>
  <c r="AF274" i="10"/>
  <c r="AE29" i="10"/>
  <c r="AF194" i="10"/>
  <c r="AE12" i="10"/>
  <c r="AF30" i="10"/>
  <c r="AK268" i="10"/>
  <c r="AI271" i="10"/>
  <c r="AF269" i="10"/>
  <c r="AG271" i="10"/>
  <c r="AG91" i="10"/>
  <c r="AI163" i="10"/>
  <c r="AE91" i="10"/>
  <c r="AE143" i="10"/>
  <c r="AH12" i="10"/>
  <c r="AG38" i="10"/>
  <c r="AI268" i="10"/>
  <c r="AI269" i="10"/>
  <c r="AI273" i="10"/>
  <c r="AH273" i="10"/>
  <c r="AI91" i="10"/>
  <c r="AH29" i="10"/>
  <c r="AI30" i="10"/>
  <c r="AH197" i="10"/>
  <c r="AI12" i="10"/>
  <c r="AH268" i="10"/>
  <c r="AG269" i="10"/>
  <c r="AF273" i="10"/>
  <c r="AI272" i="10"/>
  <c r="AI165" i="10"/>
  <c r="AH42" i="10"/>
  <c r="AI147" i="10"/>
  <c r="AG143" i="10"/>
  <c r="AE74" i="10"/>
  <c r="AE38" i="10"/>
  <c r="AF196" i="10"/>
  <c r="AF268" i="10"/>
  <c r="AH272" i="10"/>
  <c r="AK270" i="10"/>
  <c r="AK269" i="10"/>
  <c r="AK27" i="8"/>
  <c r="AK129" i="8"/>
  <c r="AK186" i="8"/>
  <c r="AK144" i="8"/>
  <c r="AK53" i="8"/>
  <c r="AK127" i="8"/>
  <c r="AK58" i="8"/>
  <c r="AK122" i="8"/>
  <c r="AK39" i="8"/>
  <c r="AK141" i="8"/>
  <c r="AK54" i="8"/>
  <c r="AK140" i="8"/>
  <c r="AK187" i="8"/>
  <c r="AK136" i="8"/>
  <c r="AK45" i="8"/>
  <c r="AK111" i="8"/>
  <c r="AK20" i="8"/>
  <c r="AK114" i="8"/>
  <c r="AK24" i="8"/>
  <c r="AK125" i="8"/>
  <c r="AK46" i="8"/>
  <c r="AK49" i="8"/>
  <c r="AK12" i="8"/>
  <c r="AK128" i="8"/>
  <c r="AK26" i="8"/>
  <c r="AK107" i="8"/>
  <c r="AK16" i="8"/>
  <c r="AK110" i="8"/>
  <c r="AK183" i="8"/>
  <c r="AK105" i="8"/>
  <c r="AK38" i="8"/>
  <c r="AK29" i="8"/>
  <c r="AK57" i="8"/>
  <c r="AK124" i="8"/>
  <c r="AK181" i="8"/>
  <c r="AK103" i="8"/>
  <c r="AK180" i="8"/>
  <c r="AK106" i="8"/>
  <c r="AK179" i="8"/>
  <c r="AK101" i="8"/>
  <c r="AK28" i="8"/>
  <c r="AK118" i="8"/>
  <c r="AK120" i="8"/>
  <c r="AK177" i="8"/>
  <c r="AK95" i="8"/>
  <c r="AK172" i="8"/>
  <c r="AK94" i="8"/>
  <c r="AK175" i="8"/>
  <c r="AK93" i="8"/>
  <c r="AK14" i="8"/>
  <c r="AK178" i="8"/>
  <c r="AK104" i="8"/>
  <c r="AK169" i="8"/>
  <c r="AK83" i="8"/>
  <c r="AK168" i="8"/>
  <c r="AK82" i="8"/>
  <c r="AK171" i="8"/>
  <c r="AK81" i="8"/>
  <c r="AK174" i="8"/>
  <c r="AK100" i="8"/>
  <c r="AK156" i="8"/>
  <c r="AK78" i="8"/>
  <c r="AK163" i="8"/>
  <c r="AK77" i="8"/>
  <c r="AK167" i="8"/>
  <c r="AK76" i="8"/>
  <c r="AK123" i="8"/>
  <c r="AK185" i="8"/>
  <c r="AK165" i="8"/>
  <c r="AK79" i="8"/>
  <c r="AK152" i="8"/>
  <c r="AK74" i="8"/>
  <c r="AK159" i="8"/>
  <c r="AK73" i="8"/>
  <c r="AK162" i="8"/>
  <c r="AK72" i="8"/>
  <c r="AK67" i="8"/>
  <c r="AK157" i="8"/>
  <c r="AK75" i="8"/>
  <c r="AK147" i="8"/>
  <c r="AK70" i="8"/>
  <c r="AK155" i="8"/>
  <c r="AK56" i="8"/>
  <c r="AK158" i="8"/>
  <c r="AK68" i="8"/>
  <c r="AK48" i="8"/>
  <c r="AK188" i="8"/>
  <c r="AK153" i="8"/>
  <c r="AK71" i="8"/>
  <c r="AK139" i="8"/>
  <c r="AK65" i="8"/>
  <c r="AK138" i="8"/>
  <c r="AK51" i="8"/>
  <c r="AK149" i="8"/>
  <c r="AK63" i="8"/>
  <c r="AK50" i="8"/>
  <c r="AK34" i="8"/>
  <c r="AK148" i="8"/>
  <c r="AK59" i="8"/>
  <c r="AK131" i="8"/>
  <c r="AK61" i="8"/>
  <c r="AK134" i="8"/>
  <c r="AK43" i="8"/>
  <c r="AK145" i="8"/>
  <c r="W24" i="7"/>
  <c r="J24" i="7" s="1"/>
  <c r="Y50" i="7"/>
  <c r="Y53" i="7"/>
  <c r="L53" i="7" s="1"/>
  <c r="Y42" i="7"/>
  <c r="L42" i="7" s="1"/>
  <c r="X144" i="7"/>
  <c r="X33" i="7"/>
  <c r="K33" i="7" s="1"/>
  <c r="Y33" i="7"/>
  <c r="L33" i="7" s="1"/>
  <c r="X22" i="7"/>
  <c r="K22" i="7" s="1"/>
  <c r="Y19" i="7"/>
  <c r="L19" i="7" s="1"/>
  <c r="Y120" i="7"/>
  <c r="L120" i="7" s="1"/>
  <c r="U173" i="7"/>
  <c r="H173" i="7" s="1"/>
  <c r="Y24" i="7"/>
  <c r="L24" i="7" s="1"/>
  <c r="X129" i="7"/>
  <c r="Y95" i="7"/>
  <c r="Y112" i="7"/>
  <c r="L112" i="7" s="1"/>
  <c r="X24" i="7"/>
  <c r="V173" i="7"/>
  <c r="W33" i="7"/>
  <c r="J33" i="7" s="1"/>
  <c r="M120" i="8"/>
  <c r="Z110" i="7"/>
  <c r="L64" i="10"/>
  <c r="H64" i="10"/>
  <c r="G38" i="10"/>
  <c r="L30" i="10"/>
  <c r="L12" i="10"/>
  <c r="J38" i="10"/>
  <c r="L38" i="10"/>
  <c r="K64" i="10"/>
  <c r="L197" i="10"/>
  <c r="G30" i="10"/>
  <c r="G64" i="10"/>
  <c r="H197" i="10"/>
  <c r="H12" i="10"/>
  <c r="I12" i="10"/>
  <c r="I30" i="10"/>
  <c r="J64" i="10"/>
  <c r="K197" i="10"/>
  <c r="H38" i="10"/>
  <c r="G197" i="10"/>
  <c r="I197" i="10"/>
  <c r="J30" i="10"/>
  <c r="K38" i="10"/>
  <c r="J12" i="10"/>
  <c r="G12" i="10"/>
  <c r="H30" i="10"/>
  <c r="K30" i="10"/>
  <c r="I38" i="10"/>
  <c r="I64" i="10"/>
  <c r="J197" i="10"/>
  <c r="K12" i="10"/>
  <c r="M182" i="8"/>
  <c r="Z64" i="10"/>
  <c r="Z12" i="10"/>
  <c r="Z38" i="10"/>
  <c r="Z197" i="10"/>
  <c r="M57" i="8"/>
  <c r="M12" i="8"/>
  <c r="M34" i="8"/>
  <c r="M188" i="8"/>
  <c r="Z112" i="10"/>
  <c r="Z128" i="10"/>
  <c r="Z116" i="10"/>
  <c r="Z56" i="10"/>
  <c r="Z143" i="10"/>
  <c r="Z42" i="10"/>
  <c r="Z23" i="10"/>
  <c r="Z91" i="10"/>
  <c r="Z29" i="10"/>
  <c r="Z194" i="10"/>
  <c r="Z168" i="10"/>
  <c r="Z84" i="10"/>
  <c r="Z26" i="10"/>
  <c r="Z181" i="10"/>
  <c r="Z60" i="10"/>
  <c r="Z162" i="10"/>
  <c r="Z79" i="10"/>
  <c r="Z114" i="10"/>
  <c r="Z184" i="10"/>
  <c r="AK184" i="10" s="1"/>
  <c r="Z88" i="10"/>
  <c r="Z14" i="10"/>
  <c r="Z43" i="10"/>
  <c r="Z66" i="10"/>
  <c r="Z153" i="10"/>
  <c r="Z183" i="10"/>
  <c r="Z132" i="10"/>
  <c r="Z131" i="10"/>
  <c r="Z171" i="10"/>
  <c r="Z163" i="10"/>
  <c r="Z52" i="10"/>
  <c r="Z75" i="10"/>
  <c r="Z172" i="10"/>
  <c r="Z165" i="10"/>
  <c r="Z138" i="10"/>
  <c r="Z115" i="10"/>
  <c r="Z74" i="10"/>
  <c r="Z19" i="10"/>
  <c r="Z173" i="10"/>
  <c r="Z33" i="10"/>
  <c r="Z145" i="10"/>
  <c r="Z30" i="10"/>
  <c r="Z147" i="10"/>
  <c r="Z136" i="10"/>
  <c r="Z32" i="10"/>
  <c r="Z188" i="10"/>
  <c r="Z195" i="10"/>
  <c r="Z196" i="10"/>
  <c r="Z67" i="10"/>
  <c r="Z83" i="10"/>
  <c r="Z150" i="10"/>
  <c r="Z104" i="10"/>
  <c r="M101" i="8"/>
  <c r="M51" i="8"/>
  <c r="M134" i="8"/>
  <c r="M20" i="8"/>
  <c r="M81" i="8"/>
  <c r="M185" i="8"/>
  <c r="M77" i="8"/>
  <c r="M172" i="8"/>
  <c r="M54" i="8"/>
  <c r="M152" i="8"/>
  <c r="M73" i="8"/>
  <c r="M174" i="8"/>
  <c r="M122" i="8"/>
  <c r="M153" i="8"/>
  <c r="M68" i="8"/>
  <c r="M163" i="8"/>
  <c r="M67" i="8"/>
  <c r="M16" i="8"/>
  <c r="M136" i="8"/>
  <c r="M27" i="8"/>
  <c r="M127" i="8"/>
  <c r="M28" i="8"/>
  <c r="M61" i="8"/>
  <c r="M76" i="8"/>
  <c r="M93" i="8"/>
  <c r="Z147" i="7"/>
  <c r="Z173" i="7"/>
  <c r="Z50" i="7"/>
  <c r="Z22" i="7"/>
  <c r="Z93" i="7"/>
  <c r="Z161" i="7"/>
  <c r="Z13" i="7"/>
  <c r="Z94" i="7"/>
  <c r="Z165" i="7"/>
  <c r="M141" i="8"/>
  <c r="M118" i="8"/>
  <c r="M105" i="8"/>
  <c r="M158" i="8"/>
  <c r="M39" i="8"/>
  <c r="M187" i="8"/>
  <c r="M38" i="8"/>
  <c r="M59" i="8"/>
  <c r="M26" i="8"/>
  <c r="M24" i="8"/>
  <c r="M103" i="8"/>
  <c r="M175" i="8"/>
  <c r="M79" i="8"/>
  <c r="M14" i="8"/>
  <c r="M58" i="8"/>
  <c r="M144" i="8"/>
  <c r="M123" i="8"/>
  <c r="M162" i="8"/>
  <c r="M48" i="8"/>
  <c r="M155" i="8"/>
  <c r="M129" i="8"/>
  <c r="M104" i="8"/>
  <c r="M165" i="8"/>
  <c r="M29" i="8"/>
  <c r="M138" i="8"/>
  <c r="M60" i="8"/>
  <c r="M179" i="8"/>
  <c r="M186" i="8"/>
  <c r="T24" i="7"/>
  <c r="Y144" i="7"/>
  <c r="Y134" i="7"/>
  <c r="Z53" i="7"/>
  <c r="Z127" i="7"/>
  <c r="M127" i="7" s="1"/>
  <c r="Y129" i="7"/>
  <c r="Y22" i="7"/>
  <c r="Z25" i="7"/>
  <c r="Z9" i="3"/>
  <c r="AA9" i="3"/>
  <c r="AB9" i="3"/>
  <c r="Z10" i="3"/>
  <c r="AA10" i="3"/>
  <c r="AB10" i="3"/>
  <c r="Z11" i="3"/>
  <c r="AA11" i="3"/>
  <c r="AB11" i="3"/>
  <c r="Z12" i="3"/>
  <c r="AA12" i="3"/>
  <c r="AB12" i="3"/>
  <c r="Z13" i="3"/>
  <c r="AA13" i="3"/>
  <c r="AB13" i="3"/>
  <c r="Z14" i="3"/>
  <c r="AA14" i="3"/>
  <c r="AB14" i="3"/>
  <c r="Z15" i="3"/>
  <c r="AA15" i="3"/>
  <c r="AB15" i="3"/>
  <c r="Z16" i="3"/>
  <c r="AA16" i="3"/>
  <c r="AB16" i="3"/>
  <c r="Z17" i="3"/>
  <c r="AA17" i="3"/>
  <c r="AB17" i="3"/>
  <c r="Z18" i="3"/>
  <c r="AA18" i="3"/>
  <c r="AB18" i="3"/>
  <c r="Z19" i="3"/>
  <c r="AA19" i="3"/>
  <c r="AB19" i="3"/>
  <c r="Z20" i="3"/>
  <c r="AA20" i="3"/>
  <c r="AB20" i="3"/>
  <c r="Z21" i="3"/>
  <c r="AA21" i="3"/>
  <c r="AB21" i="3"/>
  <c r="Z22" i="3"/>
  <c r="AA22" i="3"/>
  <c r="AB22" i="3"/>
  <c r="Z23" i="3"/>
  <c r="AA23" i="3"/>
  <c r="AB23" i="3"/>
  <c r="Z24" i="3"/>
  <c r="AA24" i="3"/>
  <c r="AB24" i="3"/>
  <c r="Z25" i="3"/>
  <c r="AA25" i="3"/>
  <c r="AB25" i="3"/>
  <c r="Z26" i="3"/>
  <c r="AA26" i="3"/>
  <c r="AB26" i="3"/>
  <c r="Z27" i="3"/>
  <c r="AA27" i="3"/>
  <c r="AB27" i="3"/>
  <c r="Z28" i="3"/>
  <c r="AA28" i="3"/>
  <c r="AB28" i="3"/>
  <c r="Z29" i="3"/>
  <c r="AA29" i="3"/>
  <c r="AB29" i="3"/>
  <c r="Z30" i="3"/>
  <c r="AA30" i="3"/>
  <c r="AB30" i="3"/>
  <c r="Z31" i="3"/>
  <c r="AA31" i="3"/>
  <c r="AB31" i="3"/>
  <c r="Z32" i="3"/>
  <c r="AA32" i="3"/>
  <c r="AB32" i="3"/>
  <c r="Z33" i="3"/>
  <c r="AA33" i="3"/>
  <c r="AB33" i="3"/>
  <c r="Z34" i="3"/>
  <c r="AA34" i="3"/>
  <c r="AB34" i="3"/>
  <c r="Z35" i="3"/>
  <c r="AA35" i="3"/>
  <c r="AB35" i="3"/>
  <c r="Z36" i="3"/>
  <c r="AA36" i="3"/>
  <c r="AB36" i="3"/>
  <c r="Z37" i="3"/>
  <c r="AA37" i="3"/>
  <c r="AB37" i="3"/>
  <c r="Z38" i="3"/>
  <c r="AA38" i="3"/>
  <c r="AB38" i="3"/>
  <c r="Z39" i="3"/>
  <c r="AA39" i="3"/>
  <c r="AB39" i="3"/>
  <c r="Z40" i="3"/>
  <c r="AA40" i="3"/>
  <c r="AB40" i="3"/>
  <c r="Z41" i="3"/>
  <c r="AA41" i="3"/>
  <c r="AB41" i="3"/>
  <c r="Z42" i="3"/>
  <c r="AA42" i="3"/>
  <c r="AB42" i="3"/>
  <c r="Z43" i="3"/>
  <c r="AA43" i="3"/>
  <c r="AB43" i="3"/>
  <c r="Z44" i="3"/>
  <c r="AA44" i="3"/>
  <c r="AB44" i="3"/>
  <c r="Z45" i="3"/>
  <c r="AA45" i="3"/>
  <c r="AB45" i="3"/>
  <c r="Z46" i="3"/>
  <c r="AA46" i="3"/>
  <c r="AB46" i="3"/>
  <c r="AC46" i="3"/>
  <c r="AD46" i="3"/>
  <c r="AE46" i="3"/>
  <c r="AF46" i="3"/>
  <c r="AG46" i="3"/>
  <c r="AH46" i="3"/>
  <c r="AI46" i="3"/>
  <c r="Z47" i="3"/>
  <c r="AA47" i="3"/>
  <c r="AB47" i="3"/>
  <c r="Z48" i="3"/>
  <c r="AA48" i="3"/>
  <c r="AB48" i="3"/>
  <c r="Z49" i="3"/>
  <c r="AA49" i="3"/>
  <c r="AB49" i="3"/>
  <c r="Z50" i="3"/>
  <c r="AA50" i="3"/>
  <c r="AB50" i="3"/>
  <c r="Z51" i="3"/>
  <c r="AA51" i="3"/>
  <c r="AB51" i="3"/>
  <c r="AC51" i="3"/>
  <c r="AD51" i="3"/>
  <c r="AE51" i="3"/>
  <c r="AF51" i="3"/>
  <c r="AG51" i="3"/>
  <c r="Z52" i="3"/>
  <c r="AA52" i="3"/>
  <c r="AB52" i="3"/>
  <c r="AC52" i="3"/>
  <c r="AD52" i="3"/>
  <c r="AE52" i="3"/>
  <c r="AF52" i="3"/>
  <c r="AG52" i="3"/>
  <c r="AH52" i="3"/>
  <c r="AI52" i="3"/>
  <c r="Z53" i="3"/>
  <c r="AA53" i="3"/>
  <c r="AB53" i="3"/>
  <c r="AC53" i="3"/>
  <c r="AD53" i="3"/>
  <c r="AE53" i="3"/>
  <c r="AF53" i="3"/>
  <c r="AG53" i="3"/>
  <c r="Z54" i="3"/>
  <c r="AA54" i="3"/>
  <c r="AB54" i="3"/>
  <c r="AC54" i="3"/>
  <c r="AD54" i="3"/>
  <c r="AE54" i="3"/>
  <c r="AF54" i="3"/>
  <c r="AG54" i="3"/>
  <c r="Z55" i="3"/>
  <c r="AA55" i="3"/>
  <c r="AB55" i="3"/>
  <c r="Z56" i="3"/>
  <c r="AA56" i="3"/>
  <c r="AB56" i="3"/>
  <c r="AC56" i="3"/>
  <c r="AD56" i="3"/>
  <c r="AE56" i="3"/>
  <c r="AF56" i="3"/>
  <c r="AG56" i="3"/>
  <c r="Z57" i="3"/>
  <c r="AA57" i="3"/>
  <c r="AB57" i="3"/>
  <c r="Z58" i="3"/>
  <c r="AA58" i="3"/>
  <c r="AB58" i="3"/>
  <c r="AC58" i="3"/>
  <c r="AD58" i="3"/>
  <c r="AE58" i="3"/>
  <c r="AF58" i="3"/>
  <c r="AG58" i="3"/>
  <c r="AH58" i="3"/>
  <c r="AI58" i="3"/>
  <c r="Z59" i="3"/>
  <c r="AA59" i="3"/>
  <c r="AB59" i="3"/>
  <c r="AC59" i="3"/>
  <c r="AD59" i="3"/>
  <c r="AE59" i="3"/>
  <c r="AF59" i="3"/>
  <c r="AG59" i="3"/>
  <c r="AH59" i="3"/>
  <c r="AI59" i="3"/>
  <c r="Z60" i="3"/>
  <c r="AA60" i="3"/>
  <c r="AB60" i="3"/>
  <c r="AC60" i="3"/>
  <c r="AD60" i="3"/>
  <c r="AE60" i="3"/>
  <c r="AF60" i="3"/>
  <c r="AG60" i="3"/>
  <c r="AH60" i="3"/>
  <c r="AI60" i="3"/>
  <c r="Z61" i="3"/>
  <c r="AA61" i="3"/>
  <c r="AB61" i="3"/>
  <c r="Z63" i="3"/>
  <c r="AA63" i="3"/>
  <c r="AB63" i="3"/>
  <c r="AC63" i="3"/>
  <c r="AD63" i="3"/>
  <c r="AE63" i="3"/>
  <c r="AF63" i="3"/>
  <c r="AG63" i="3"/>
  <c r="AH63" i="3"/>
  <c r="AI63" i="3"/>
  <c r="Z64" i="3"/>
  <c r="AA64" i="3"/>
  <c r="AB64" i="3"/>
  <c r="AC64" i="3"/>
  <c r="AD64" i="3"/>
  <c r="AE64" i="3"/>
  <c r="AF64" i="3"/>
  <c r="AG64" i="3"/>
  <c r="AH64" i="3"/>
  <c r="AI64" i="3"/>
  <c r="Z65" i="3"/>
  <c r="AA65" i="3"/>
  <c r="AB65" i="3"/>
  <c r="AC65" i="3"/>
  <c r="AD65" i="3"/>
  <c r="AE65" i="3"/>
  <c r="AF65" i="3"/>
  <c r="AG65" i="3"/>
  <c r="AH65" i="3"/>
  <c r="AI65" i="3"/>
  <c r="Z66" i="3"/>
  <c r="AA66" i="3"/>
  <c r="AB66" i="3"/>
  <c r="AC66" i="3"/>
  <c r="AD66" i="3"/>
  <c r="AE66" i="3"/>
  <c r="AF66" i="3"/>
  <c r="AG66" i="3"/>
  <c r="AH66" i="3"/>
  <c r="AI66" i="3"/>
  <c r="Z67" i="3"/>
  <c r="AA67" i="3"/>
  <c r="AB67" i="3"/>
  <c r="AC67" i="3"/>
  <c r="AD67" i="3"/>
  <c r="AE67" i="3"/>
  <c r="AF67" i="3"/>
  <c r="AG67" i="3"/>
  <c r="AH67" i="3"/>
  <c r="Z68" i="3"/>
  <c r="AA68" i="3"/>
  <c r="AB68" i="3"/>
  <c r="Z69" i="3"/>
  <c r="AA69" i="3"/>
  <c r="AB69" i="3"/>
  <c r="AC69" i="3"/>
  <c r="AD69" i="3"/>
  <c r="AE69" i="3"/>
  <c r="AF69" i="3"/>
  <c r="AG69" i="3"/>
  <c r="AH69" i="3"/>
  <c r="AI69" i="3"/>
  <c r="Z70" i="3"/>
  <c r="AA70" i="3"/>
  <c r="AB70" i="3"/>
  <c r="Z71" i="3"/>
  <c r="AA71" i="3"/>
  <c r="AB71" i="3"/>
  <c r="Z72" i="3"/>
  <c r="AA72" i="3"/>
  <c r="AB72" i="3"/>
  <c r="Z73" i="3"/>
  <c r="AA73" i="3"/>
  <c r="AB73" i="3"/>
  <c r="Z74" i="3"/>
  <c r="AA74" i="3"/>
  <c r="AB74" i="3"/>
  <c r="Z75" i="3"/>
  <c r="AA75" i="3"/>
  <c r="AB75" i="3"/>
  <c r="Z76" i="3"/>
  <c r="AA76" i="3"/>
  <c r="AB76" i="3"/>
  <c r="Z77" i="3"/>
  <c r="AA77" i="3"/>
  <c r="AB77" i="3"/>
  <c r="Z78" i="3"/>
  <c r="AA78" i="3"/>
  <c r="AB78" i="3"/>
  <c r="Z79" i="3"/>
  <c r="AA79" i="3"/>
  <c r="AB79" i="3"/>
  <c r="Z80" i="3"/>
  <c r="AA80" i="3"/>
  <c r="AB80" i="3"/>
  <c r="Z81" i="3"/>
  <c r="AA81" i="3"/>
  <c r="AB81" i="3"/>
  <c r="Z82" i="3"/>
  <c r="AA82" i="3"/>
  <c r="AB82" i="3"/>
  <c r="Z83" i="3"/>
  <c r="AA83" i="3"/>
  <c r="AB83" i="3"/>
  <c r="Z84" i="3"/>
  <c r="AA84" i="3"/>
  <c r="AB84" i="3"/>
  <c r="Z85" i="3"/>
  <c r="AA85" i="3"/>
  <c r="AB85" i="3"/>
  <c r="Z86" i="3"/>
  <c r="AA86" i="3"/>
  <c r="AB86" i="3"/>
  <c r="Z87" i="3"/>
  <c r="AA87" i="3"/>
  <c r="AB87" i="3"/>
  <c r="Z88" i="3"/>
  <c r="AA88" i="3"/>
  <c r="AB88" i="3"/>
  <c r="Z89" i="3"/>
  <c r="AA89" i="3"/>
  <c r="AB89" i="3"/>
  <c r="Z90" i="3"/>
  <c r="AA90" i="3"/>
  <c r="AB90" i="3"/>
  <c r="Z91" i="3"/>
  <c r="AA91" i="3"/>
  <c r="AB91" i="3"/>
  <c r="Z92" i="3"/>
  <c r="AA92" i="3"/>
  <c r="AB92" i="3"/>
  <c r="Z93" i="3"/>
  <c r="AA93" i="3"/>
  <c r="AB93" i="3"/>
  <c r="Z94" i="3"/>
  <c r="AA94" i="3"/>
  <c r="AB94" i="3"/>
  <c r="Z95" i="3"/>
  <c r="AA95" i="3"/>
  <c r="AB95" i="3"/>
  <c r="Z96" i="3"/>
  <c r="AA96" i="3"/>
  <c r="AB96" i="3"/>
  <c r="Z97" i="3"/>
  <c r="AA97" i="3"/>
  <c r="AB97" i="3"/>
  <c r="Z98" i="3"/>
  <c r="AA98" i="3"/>
  <c r="AB98" i="3"/>
  <c r="Z99" i="3"/>
  <c r="AA99" i="3"/>
  <c r="AB99" i="3"/>
  <c r="Z100" i="3"/>
  <c r="AA100" i="3"/>
  <c r="AB100" i="3"/>
  <c r="Z101" i="3"/>
  <c r="AA101" i="3"/>
  <c r="AB101" i="3"/>
  <c r="Z102" i="3"/>
  <c r="AA102" i="3"/>
  <c r="AB102" i="3"/>
  <c r="Z103" i="3"/>
  <c r="AA103" i="3"/>
  <c r="AB103" i="3"/>
  <c r="Z104" i="3"/>
  <c r="AA104" i="3"/>
  <c r="AB104" i="3"/>
  <c r="Z105" i="3"/>
  <c r="AA105" i="3"/>
  <c r="AB105" i="3"/>
  <c r="Z106" i="3"/>
  <c r="AA106" i="3"/>
  <c r="AB106" i="3"/>
  <c r="Z107" i="3"/>
  <c r="AA107" i="3"/>
  <c r="AB107" i="3"/>
  <c r="Z108" i="3"/>
  <c r="AA108" i="3"/>
  <c r="AB108" i="3"/>
  <c r="Z109" i="3"/>
  <c r="AA109" i="3"/>
  <c r="AB109" i="3"/>
  <c r="Z110" i="3"/>
  <c r="AA110" i="3"/>
  <c r="AB110" i="3"/>
  <c r="Z111" i="3"/>
  <c r="AA111" i="3"/>
  <c r="AB111" i="3"/>
  <c r="Z112" i="3"/>
  <c r="AA112" i="3"/>
  <c r="AB112" i="3"/>
  <c r="Z113" i="3"/>
  <c r="AA113" i="3"/>
  <c r="AB113" i="3"/>
  <c r="Z114" i="3"/>
  <c r="AA114" i="3"/>
  <c r="AB114" i="3"/>
  <c r="Z115" i="3"/>
  <c r="AA115" i="3"/>
  <c r="AB115" i="3"/>
  <c r="Z116" i="3"/>
  <c r="AA116" i="3"/>
  <c r="AB116" i="3"/>
  <c r="Z117" i="3"/>
  <c r="AA117" i="3"/>
  <c r="AB117" i="3"/>
  <c r="Z118" i="3"/>
  <c r="AA118" i="3"/>
  <c r="AB118" i="3"/>
  <c r="Z119" i="3"/>
  <c r="AA119" i="3"/>
  <c r="AB119" i="3"/>
  <c r="Z120" i="3"/>
  <c r="AA120" i="3"/>
  <c r="AB120" i="3"/>
  <c r="Z121" i="3"/>
  <c r="AA121" i="3"/>
  <c r="AB121" i="3"/>
  <c r="Z122" i="3"/>
  <c r="AA122" i="3"/>
  <c r="AB122" i="3"/>
  <c r="Z123" i="3"/>
  <c r="AA123" i="3"/>
  <c r="AB123" i="3"/>
  <c r="Z124" i="3"/>
  <c r="AA124" i="3"/>
  <c r="AB124" i="3"/>
  <c r="Z125" i="3"/>
  <c r="AA125" i="3"/>
  <c r="AB125" i="3"/>
  <c r="Z126" i="3"/>
  <c r="AA126" i="3"/>
  <c r="AB126" i="3"/>
  <c r="Z127" i="3"/>
  <c r="AA127" i="3"/>
  <c r="AB127" i="3"/>
  <c r="Z128" i="3"/>
  <c r="AA128" i="3"/>
  <c r="AB128" i="3"/>
  <c r="Z130" i="3"/>
  <c r="AA130" i="3"/>
  <c r="AB130" i="3"/>
  <c r="Z131" i="3"/>
  <c r="AA131" i="3"/>
  <c r="AB131" i="3"/>
  <c r="Z132" i="3"/>
  <c r="AA132" i="3"/>
  <c r="AB132" i="3"/>
  <c r="Z133" i="3"/>
  <c r="AA133" i="3"/>
  <c r="AB133" i="3"/>
  <c r="Z134" i="3"/>
  <c r="AA134" i="3"/>
  <c r="AB134" i="3"/>
  <c r="Z135" i="3"/>
  <c r="AA135" i="3"/>
  <c r="AB135" i="3"/>
  <c r="Z136" i="3"/>
  <c r="AA136" i="3"/>
  <c r="AB136" i="3"/>
  <c r="Z137" i="3"/>
  <c r="AA137" i="3"/>
  <c r="AB137" i="3"/>
  <c r="AC137" i="3"/>
  <c r="AD137" i="3"/>
  <c r="AE137" i="3"/>
  <c r="AF137" i="3"/>
  <c r="AG137" i="3"/>
  <c r="AH137" i="3"/>
  <c r="AI137" i="3"/>
  <c r="Z138" i="3"/>
  <c r="AA138" i="3"/>
  <c r="AB138" i="3"/>
  <c r="Z139" i="3"/>
  <c r="AA139" i="3"/>
  <c r="AB139" i="3"/>
  <c r="Z140" i="3"/>
  <c r="AA140" i="3"/>
  <c r="AB140" i="3"/>
  <c r="Z141" i="3"/>
  <c r="AA141" i="3"/>
  <c r="AB141" i="3"/>
  <c r="Z142" i="3"/>
  <c r="AA142" i="3"/>
  <c r="AB142" i="3"/>
  <c r="Z143" i="3"/>
  <c r="AA143" i="3"/>
  <c r="AB143" i="3"/>
  <c r="Z144" i="3"/>
  <c r="AA144" i="3"/>
  <c r="AB144" i="3"/>
  <c r="Z145" i="3"/>
  <c r="AA145" i="3"/>
  <c r="AB145" i="3"/>
  <c r="Z146" i="3"/>
  <c r="AA146" i="3"/>
  <c r="AB146" i="3"/>
  <c r="Z147" i="3"/>
  <c r="AA147" i="3"/>
  <c r="AB147" i="3"/>
  <c r="Z148" i="3"/>
  <c r="AA148" i="3"/>
  <c r="AB148" i="3"/>
  <c r="Z149" i="3"/>
  <c r="AA149" i="3"/>
  <c r="AB149" i="3"/>
  <c r="Z150" i="3"/>
  <c r="AA150" i="3"/>
  <c r="AB150" i="3"/>
  <c r="Z151" i="3"/>
  <c r="AA151" i="3"/>
  <c r="AB151" i="3"/>
  <c r="Z152" i="3"/>
  <c r="AA152" i="3"/>
  <c r="AB152" i="3"/>
  <c r="Z153" i="3"/>
  <c r="AA153" i="3"/>
  <c r="AB153" i="3"/>
  <c r="Z154" i="3"/>
  <c r="AA154" i="3"/>
  <c r="AB154" i="3"/>
  <c r="Z155" i="3"/>
  <c r="AA155" i="3"/>
  <c r="AB155" i="3"/>
  <c r="Z156" i="3"/>
  <c r="AA156" i="3"/>
  <c r="AB156" i="3"/>
  <c r="Z157" i="3"/>
  <c r="AA157" i="3"/>
  <c r="AB157" i="3"/>
  <c r="Z158" i="3"/>
  <c r="AA158" i="3"/>
  <c r="AB158" i="3"/>
  <c r="Z159" i="3"/>
  <c r="AA159" i="3"/>
  <c r="AB159" i="3"/>
  <c r="Z160" i="3"/>
  <c r="AA160" i="3"/>
  <c r="AB160" i="3"/>
  <c r="Z161" i="3"/>
  <c r="AA161" i="3"/>
  <c r="AB161" i="3"/>
  <c r="Z162" i="3"/>
  <c r="AA162" i="3"/>
  <c r="AB162" i="3"/>
  <c r="Z163" i="3"/>
  <c r="AA163" i="3"/>
  <c r="AB163" i="3"/>
  <c r="Z164" i="3"/>
  <c r="AA164" i="3"/>
  <c r="AB164" i="3"/>
  <c r="Z165" i="3"/>
  <c r="AA165" i="3"/>
  <c r="AB165" i="3"/>
  <c r="Z166" i="3"/>
  <c r="AA166" i="3"/>
  <c r="AB166" i="3"/>
  <c r="Z167" i="3"/>
  <c r="AA167" i="3"/>
  <c r="AB167" i="3"/>
  <c r="Z168" i="3"/>
  <c r="AA168" i="3"/>
  <c r="AB168" i="3"/>
  <c r="Z169" i="3"/>
  <c r="AA169" i="3"/>
  <c r="AB169" i="3"/>
  <c r="Z170" i="3"/>
  <c r="AA170" i="3"/>
  <c r="AB170" i="3"/>
  <c r="Z171" i="3"/>
  <c r="AA171" i="3"/>
  <c r="AB171" i="3"/>
  <c r="Z172" i="3"/>
  <c r="AA172" i="3"/>
  <c r="AB172" i="3"/>
  <c r="Z173" i="3"/>
  <c r="AA173" i="3"/>
  <c r="AB173" i="3"/>
  <c r="Z174" i="3"/>
  <c r="AA174" i="3"/>
  <c r="AB174" i="3"/>
  <c r="Z175" i="3"/>
  <c r="AA175" i="3"/>
  <c r="AB175" i="3"/>
  <c r="Z176" i="3"/>
  <c r="AA176" i="3"/>
  <c r="AB176" i="3"/>
  <c r="Z8" i="3"/>
  <c r="AB8" i="3"/>
  <c r="AA8" i="3"/>
  <c r="Z70" i="7" a="1"/>
  <c r="W299" i="12" a="1"/>
  <c r="AA300" i="12" a="1"/>
  <c r="V36" i="12" a="1"/>
  <c r="W36" i="12" a="1"/>
  <c r="W16" i="12" a="1"/>
  <c r="Z179" i="9" a="1"/>
  <c r="Y225" i="12" a="1"/>
  <c r="V16" i="12" a="1"/>
  <c r="Z24" i="7" a="1"/>
  <c r="Z146" i="11" a="1"/>
  <c r="V37" i="9" a="1"/>
  <c r="U104" i="12" a="1"/>
  <c r="Z42" i="7" a="1"/>
  <c r="Z170" i="7" a="1"/>
  <c r="Y205" i="14" a="1"/>
  <c r="T36" i="12" a="1"/>
  <c r="Y49" i="12" a="1"/>
  <c r="AA304" i="12" a="1"/>
  <c r="Y36" i="12" a="1"/>
  <c r="X179" i="9" a="1"/>
  <c r="U300" i="12" a="1"/>
  <c r="Y159" i="12" a="1"/>
  <c r="X16" i="12" a="1"/>
  <c r="Z108" i="7" a="1"/>
  <c r="Z210" i="11" a="1"/>
  <c r="X104" i="12" a="1"/>
  <c r="Z306" i="12" a="1"/>
  <c r="T242" i="12" a="1"/>
  <c r="W305" i="12" a="1"/>
  <c r="V228" i="12" a="1"/>
  <c r="Z170" i="11" a="1"/>
  <c r="Z134" i="7" a="1"/>
  <c r="Z166" i="11" a="1"/>
  <c r="X131" i="9" a="1"/>
  <c r="V300" i="12" a="1"/>
  <c r="Y303" i="12" a="1"/>
  <c r="Z99" i="11" a="1"/>
  <c r="V35" i="12" a="1"/>
  <c r="X190" i="12" a="1"/>
  <c r="Z72" i="11" a="1"/>
  <c r="X305" i="12" a="1"/>
  <c r="Z200" i="11" a="1"/>
  <c r="W148" i="12" a="1"/>
  <c r="W179" i="9" a="1"/>
  <c r="T306" i="12" a="1"/>
  <c r="Z47" i="7" a="1"/>
  <c r="W306" i="12" a="1"/>
  <c r="Y300" i="12" a="1"/>
  <c r="Z160" i="11" a="1"/>
  <c r="Z90" i="11" a="1"/>
  <c r="U228" i="12" a="1"/>
  <c r="Z33" i="11" a="1"/>
  <c r="Y169" i="12" a="1"/>
  <c r="Z179" i="11" a="1"/>
  <c r="Z172" i="9" a="1"/>
  <c r="W307" i="12" a="1"/>
  <c r="Y99" i="9" a="1"/>
  <c r="U26" i="9" a="1"/>
  <c r="Z153" i="7" a="1"/>
  <c r="Z144" i="7" a="1"/>
  <c r="T220" i="11" a="1"/>
  <c r="Z34" i="7" a="1"/>
  <c r="T104" i="12" a="1"/>
  <c r="T35" i="12" a="1"/>
  <c r="Z47" i="11" a="1"/>
  <c r="Z205" i="14" a="1"/>
  <c r="Y227" i="12" a="1"/>
  <c r="Z29" i="11" a="1"/>
  <c r="V307" i="12" a="1"/>
  <c r="Z115" i="11" a="1"/>
  <c r="Z49" i="7" a="1"/>
  <c r="U148" i="12" a="1"/>
  <c r="Y305" i="12" a="1"/>
  <c r="Z68" i="11" a="1"/>
  <c r="T259" i="12" a="1"/>
  <c r="Z95" i="7" a="1"/>
  <c r="W227" i="12" a="1"/>
  <c r="Z213" i="11" a="1"/>
  <c r="X148" i="12" a="1"/>
  <c r="Z300" i="12" a="1"/>
  <c r="U225" i="12" a="1"/>
  <c r="Z80" i="11" a="1"/>
  <c r="X307" i="12" a="1"/>
  <c r="W304" i="12" a="1"/>
  <c r="Z51" i="7" a="1"/>
  <c r="X49" i="12" a="1"/>
  <c r="Y84" i="12" a="1"/>
  <c r="Z151" i="11" a="1"/>
  <c r="T244" i="12" a="1"/>
  <c r="W300" i="12" a="1"/>
  <c r="T243" i="12" a="1"/>
  <c r="Y228" i="12" a="1"/>
  <c r="X304" i="12" a="1"/>
  <c r="Z43" i="11" a="1"/>
  <c r="U305" i="12" a="1"/>
  <c r="Z154" i="11" a="1"/>
  <c r="V305" i="12" a="1"/>
  <c r="Z131" i="7" a="1"/>
  <c r="U16" i="12" a="1"/>
  <c r="Z14" i="9" a="1"/>
  <c r="Z55" i="9" a="1"/>
  <c r="W228" i="12" a="1"/>
  <c r="U36" i="12" a="1"/>
  <c r="Z129" i="7" a="1"/>
  <c r="AA303" i="12" a="1"/>
  <c r="T225" i="12" a="1"/>
  <c r="X300" i="12" a="1"/>
  <c r="Y52" i="9" a="1"/>
  <c r="Y299" i="12" a="1"/>
  <c r="T16" i="12" a="1"/>
  <c r="Y136" i="9" a="1"/>
  <c r="W35" i="12" a="1"/>
  <c r="Y16" i="12" a="1"/>
  <c r="T241" i="12" a="1"/>
  <c r="X36" i="12" a="1"/>
  <c r="AA307" i="12" a="1"/>
  <c r="Y98" i="9" a="1"/>
  <c r="Z99" i="9" a="1"/>
  <c r="X303" i="12" a="1"/>
  <c r="Y17" i="9" a="1"/>
  <c r="T305" i="12" a="1"/>
  <c r="Z299" i="12" a="1"/>
  <c r="Y131" i="9" a="1"/>
  <c r="AA299" i="12" a="1"/>
  <c r="X228" i="12" a="1"/>
  <c r="Y307" i="12" a="1"/>
  <c r="Z126" i="11" a="1"/>
  <c r="V148" i="12" a="1"/>
  <c r="Z130" i="11" a="1"/>
  <c r="T300" i="12" a="1"/>
  <c r="Z113" i="7" a="1"/>
  <c r="Z307" i="12" a="1"/>
  <c r="W49" i="12" a="1"/>
  <c r="Y306" i="12" a="1"/>
  <c r="T222" i="11" a="1"/>
  <c r="Z15" i="11" a="1"/>
  <c r="U35" i="12" a="1"/>
  <c r="Z91" i="11" a="1"/>
  <c r="Z112" i="7" a="1"/>
  <c r="X225" i="12" a="1"/>
  <c r="Z26" i="7" a="1"/>
  <c r="X306" i="12" a="1"/>
  <c r="Z26" i="11" a="1"/>
  <c r="Z33" i="7" a="1"/>
  <c r="Z212" i="11" a="1"/>
  <c r="AA306" i="12" a="1"/>
  <c r="Y104" i="12" a="1"/>
  <c r="AA305" i="12" a="1"/>
  <c r="Y32" i="12" a="1"/>
  <c r="U306" i="12" a="1"/>
  <c r="V26" i="9" a="1"/>
  <c r="Z56" i="11" a="1"/>
  <c r="W225" i="12" a="1"/>
  <c r="Z15" i="7" a="1"/>
  <c r="Y70" i="12" a="1"/>
  <c r="Y189" i="12" a="1"/>
  <c r="Z19" i="7" a="1"/>
  <c r="V104" i="12" a="1"/>
  <c r="Z129" i="11" a="1"/>
  <c r="V227" i="12" a="1"/>
  <c r="W104" i="12" a="1"/>
  <c r="V225" i="12" a="1"/>
  <c r="V306" i="12" a="1"/>
  <c r="V304" i="12" a="1"/>
  <c r="Z32" i="11" a="1"/>
  <c r="Z120" i="7" a="1"/>
  <c r="T291" i="12" a="1"/>
  <c r="T228" i="12" a="1"/>
  <c r="U307" i="12" a="1"/>
  <c r="Z22" i="11" a="1"/>
  <c r="Z305" i="12" a="1"/>
  <c r="X227" i="12" a="1"/>
  <c r="T263" i="12" a="1"/>
  <c r="Y179" i="9" a="1"/>
  <c r="Z182" i="11" a="1"/>
  <c r="T307" i="12" a="1"/>
  <c r="Z128" i="11" a="1"/>
  <c r="Z62" i="11" a="1"/>
  <c r="Z180" i="11" a="1"/>
  <c r="Z140" i="11" a="1"/>
  <c r="Z66" i="11" a="1"/>
  <c r="X299" i="12" a="1"/>
  <c r="T221" i="11" a="1"/>
  <c r="T223" i="11" a="1"/>
  <c r="Y304" i="12" a="1"/>
  <c r="Z303" i="12" a="1"/>
  <c r="Y190" i="12" a="1"/>
  <c r="X35" i="12" a="1"/>
  <c r="V299" i="12" a="1"/>
  <c r="Y35" i="12" a="1"/>
  <c r="Y192" i="12" a="1"/>
  <c r="Z198" i="11" a="1"/>
  <c r="Z154" i="9" a="1"/>
  <c r="Y148" i="12" a="1"/>
  <c r="T148" i="12" a="1"/>
  <c r="Z304" i="12" a="1"/>
  <c r="Y54" i="9" a="1"/>
  <c r="Z150" i="7" a="1"/>
  <c r="Z115" i="9" a="1"/>
  <c r="Z168" i="9" a="1"/>
  <c r="Z24" i="9" a="1"/>
  <c r="Z98" i="9" a="1"/>
  <c r="Z205" i="14" l="1"/>
  <c r="Y205" i="14"/>
  <c r="AH205" i="14"/>
  <c r="AI205" i="14"/>
  <c r="K205" i="14"/>
  <c r="J205" i="14"/>
  <c r="V227" i="12"/>
  <c r="X225" i="12"/>
  <c r="W227" i="12"/>
  <c r="V225" i="12"/>
  <c r="W228" i="12"/>
  <c r="T228" i="12"/>
  <c r="T225" i="12"/>
  <c r="X190" i="12"/>
  <c r="W225" i="12"/>
  <c r="X227" i="12"/>
  <c r="X228" i="12"/>
  <c r="U228" i="12"/>
  <c r="U225" i="12"/>
  <c r="V228" i="12"/>
  <c r="AL284" i="11"/>
  <c r="X306" i="12"/>
  <c r="Z303" i="12"/>
  <c r="X307" i="12"/>
  <c r="Y306" i="12"/>
  <c r="W305" i="12"/>
  <c r="AA306" i="12"/>
  <c r="Y300" i="12"/>
  <c r="X300" i="12"/>
  <c r="Y307" i="12"/>
  <c r="X304" i="12"/>
  <c r="Z304" i="12"/>
  <c r="AA300" i="12"/>
  <c r="W304" i="12"/>
  <c r="Z300" i="12"/>
  <c r="Z305" i="12"/>
  <c r="AA303" i="12"/>
  <c r="V300" i="12"/>
  <c r="AA305" i="12"/>
  <c r="X305" i="12"/>
  <c r="Y304" i="12"/>
  <c r="U307" i="12"/>
  <c r="AA307" i="12"/>
  <c r="T305" i="12"/>
  <c r="U306" i="12"/>
  <c r="U305" i="12"/>
  <c r="V304" i="12"/>
  <c r="Y305" i="12"/>
  <c r="V307" i="12"/>
  <c r="Y303" i="12"/>
  <c r="Z306" i="12"/>
  <c r="T300" i="12"/>
  <c r="V306" i="12"/>
  <c r="Z307" i="12"/>
  <c r="V305" i="12"/>
  <c r="T307" i="12"/>
  <c r="W300" i="12"/>
  <c r="AA304" i="12"/>
  <c r="W306" i="12"/>
  <c r="T306" i="12"/>
  <c r="U300" i="12"/>
  <c r="W307" i="12"/>
  <c r="X303" i="12"/>
  <c r="AL291" i="11"/>
  <c r="AL285" i="11"/>
  <c r="AL288" i="11"/>
  <c r="AL290" i="11"/>
  <c r="AL292" i="11"/>
  <c r="AL289" i="11"/>
  <c r="V299" i="12"/>
  <c r="X35" i="12"/>
  <c r="AJ46" i="12"/>
  <c r="W35" i="12"/>
  <c r="W49" i="12"/>
  <c r="T16" i="12"/>
  <c r="Y104" i="12"/>
  <c r="X36" i="12"/>
  <c r="Y49" i="12"/>
  <c r="Y35" i="12"/>
  <c r="T35" i="12"/>
  <c r="AI46" i="12"/>
  <c r="V104" i="12"/>
  <c r="V16" i="12"/>
  <c r="V35" i="12"/>
  <c r="X16" i="12"/>
  <c r="Y189" i="12"/>
  <c r="Y225" i="12"/>
  <c r="U148" i="12"/>
  <c r="Y32" i="12"/>
  <c r="Y227" i="12"/>
  <c r="X104" i="12"/>
  <c r="Y70" i="12"/>
  <c r="H46" i="12"/>
  <c r="U104" i="12"/>
  <c r="Y159" i="12"/>
  <c r="T36" i="12"/>
  <c r="W148" i="12"/>
  <c r="Y190" i="12"/>
  <c r="Y84" i="12"/>
  <c r="X49" i="12"/>
  <c r="W104" i="12"/>
  <c r="Y228" i="12"/>
  <c r="X148" i="12"/>
  <c r="Y148" i="12"/>
  <c r="Y192" i="12"/>
  <c r="V36" i="12"/>
  <c r="V148" i="12"/>
  <c r="Y16" i="12"/>
  <c r="U16" i="12"/>
  <c r="Y169" i="12"/>
  <c r="W36" i="12"/>
  <c r="W16" i="12"/>
  <c r="T148" i="12"/>
  <c r="Y36" i="12"/>
  <c r="U35" i="12"/>
  <c r="U36" i="12"/>
  <c r="T104" i="12"/>
  <c r="T243" i="12"/>
  <c r="T242" i="12"/>
  <c r="T259" i="12"/>
  <c r="Z299" i="12"/>
  <c r="AA299" i="12"/>
  <c r="AE274" i="12"/>
  <c r="T291" i="12"/>
  <c r="X299" i="12"/>
  <c r="Y299" i="12"/>
  <c r="T263" i="12"/>
  <c r="T241" i="12"/>
  <c r="T244" i="12"/>
  <c r="W299" i="12"/>
  <c r="A255" i="12"/>
  <c r="AI290" i="11"/>
  <c r="AJ289" i="11"/>
  <c r="AF292" i="11"/>
  <c r="AH140" i="11"/>
  <c r="AJ180" i="11"/>
  <c r="AH213" i="11"/>
  <c r="AI179" i="11"/>
  <c r="AJ80" i="11"/>
  <c r="AE228" i="11"/>
  <c r="AE222" i="11" s="1"/>
  <c r="AG284" i="11"/>
  <c r="AF291" i="11"/>
  <c r="AF290" i="11"/>
  <c r="AI47" i="11"/>
  <c r="AH99" i="11"/>
  <c r="AJ213" i="11"/>
  <c r="AI140" i="11"/>
  <c r="AJ140" i="11"/>
  <c r="AG289" i="11"/>
  <c r="AE227" i="11"/>
  <c r="AE221" i="11" s="1"/>
  <c r="AJ290" i="11"/>
  <c r="AG292" i="11"/>
  <c r="AJ288" i="11"/>
  <c r="AK291" i="11"/>
  <c r="AJ182" i="11"/>
  <c r="AG33" i="11"/>
  <c r="AG140" i="11"/>
  <c r="AI210" i="11"/>
  <c r="AI180" i="11"/>
  <c r="G285" i="11"/>
  <c r="AE244" i="11"/>
  <c r="AF15" i="11"/>
  <c r="AG291" i="11"/>
  <c r="AK292" i="11"/>
  <c r="AG290" i="11"/>
  <c r="AK284" i="11"/>
  <c r="AJ15" i="11"/>
  <c r="AJ160" i="11"/>
  <c r="AH33" i="11"/>
  <c r="AE43" i="11"/>
  <c r="AE259" i="11"/>
  <c r="AH285" i="11"/>
  <c r="AH291" i="11"/>
  <c r="AI213" i="11"/>
  <c r="AG210" i="11"/>
  <c r="AG43" i="11"/>
  <c r="AH15" i="11"/>
  <c r="AE140" i="11"/>
  <c r="AE276" i="11"/>
  <c r="AI284" i="11"/>
  <c r="AH292" i="11"/>
  <c r="AJ33" i="11"/>
  <c r="AF32" i="11"/>
  <c r="AF210" i="11"/>
  <c r="AF33" i="11"/>
  <c r="AE99" i="11"/>
  <c r="AI288" i="11"/>
  <c r="AI291" i="11"/>
  <c r="AK288" i="11"/>
  <c r="AI292" i="11"/>
  <c r="AI32" i="11"/>
  <c r="AJ43" i="11"/>
  <c r="AH32" i="11"/>
  <c r="AH47" i="11"/>
  <c r="AE15" i="11"/>
  <c r="AJ291" i="11"/>
  <c r="AH290" i="11"/>
  <c r="AH210" i="11"/>
  <c r="AJ99" i="11"/>
  <c r="AI33" i="11"/>
  <c r="AJ47" i="11"/>
  <c r="AJ32" i="11"/>
  <c r="AE32" i="11"/>
  <c r="AJ285" i="11"/>
  <c r="AI285" i="11"/>
  <c r="AJ292" i="11"/>
  <c r="AI43" i="11"/>
  <c r="AH43" i="11"/>
  <c r="AF213" i="11"/>
  <c r="AG99" i="11"/>
  <c r="AG15" i="11"/>
  <c r="AE213" i="11"/>
  <c r="AJ284" i="11"/>
  <c r="AI289" i="11"/>
  <c r="AK289" i="11"/>
  <c r="AG32" i="11"/>
  <c r="AI15" i="11"/>
  <c r="AJ179" i="11"/>
  <c r="AJ210" i="11"/>
  <c r="AG213" i="11"/>
  <c r="AE210" i="11"/>
  <c r="AE248" i="11"/>
  <c r="AH289" i="11"/>
  <c r="AK285" i="11"/>
  <c r="AK290" i="11"/>
  <c r="AG212" i="11"/>
  <c r="AF140" i="11"/>
  <c r="AJ29" i="11"/>
  <c r="AJ212" i="11"/>
  <c r="AI99" i="11"/>
  <c r="A225" i="11"/>
  <c r="AE229" i="11"/>
  <c r="AE223" i="11" s="1"/>
  <c r="AH284" i="11"/>
  <c r="AF43" i="11"/>
  <c r="AF99" i="11"/>
  <c r="AH212" i="11"/>
  <c r="AI212" i="11"/>
  <c r="AJ151" i="11"/>
  <c r="AE33" i="11"/>
  <c r="A240" i="11"/>
  <c r="AK32" i="10"/>
  <c r="AK172" i="10"/>
  <c r="AK88" i="10"/>
  <c r="AK79" i="10"/>
  <c r="A205" i="10"/>
  <c r="AK171" i="10"/>
  <c r="AK33" i="10"/>
  <c r="A203" i="10"/>
  <c r="AK173" i="10"/>
  <c r="AK132" i="10"/>
  <c r="AK128" i="10"/>
  <c r="M27" i="10"/>
  <c r="A206" i="10"/>
  <c r="AK75" i="10"/>
  <c r="AK168" i="10"/>
  <c r="AK195" i="10"/>
  <c r="AK43" i="10"/>
  <c r="AK188" i="10"/>
  <c r="AK14" i="10"/>
  <c r="A204" i="10"/>
  <c r="X179" i="9"/>
  <c r="K179" i="9" s="1"/>
  <c r="AJ66" i="11"/>
  <c r="L66" i="11"/>
  <c r="G290" i="11"/>
  <c r="AE290" i="11"/>
  <c r="G292" i="11"/>
  <c r="AE292" i="11"/>
  <c r="G291" i="11"/>
  <c r="AE291" i="11"/>
  <c r="AK27" i="10"/>
  <c r="A250" i="11"/>
  <c r="AE240" i="11"/>
  <c r="T220" i="11"/>
  <c r="T222" i="11"/>
  <c r="A228" i="11"/>
  <c r="AE226" i="11"/>
  <c r="AE220" i="11" s="1"/>
  <c r="T221" i="11"/>
  <c r="T223" i="11"/>
  <c r="A248" i="11"/>
  <c r="A226" i="11"/>
  <c r="A246" i="11"/>
  <c r="A227" i="11"/>
  <c r="A261" i="11"/>
  <c r="A244" i="11"/>
  <c r="A276" i="11"/>
  <c r="Y99" i="9"/>
  <c r="L99" i="9" s="1"/>
  <c r="AE285" i="11"/>
  <c r="K290" i="11"/>
  <c r="L289" i="11"/>
  <c r="L290" i="11"/>
  <c r="N289" i="11"/>
  <c r="K289" i="11"/>
  <c r="M289" i="11"/>
  <c r="M290" i="11"/>
  <c r="N290" i="11"/>
  <c r="J290" i="11"/>
  <c r="J289" i="11"/>
  <c r="AG285" i="11"/>
  <c r="I285" i="11"/>
  <c r="I292" i="11"/>
  <c r="I291" i="11"/>
  <c r="I290" i="11"/>
  <c r="I289" i="11"/>
  <c r="H292" i="11"/>
  <c r="H291" i="11"/>
  <c r="H290" i="11"/>
  <c r="AF285" i="11"/>
  <c r="H285" i="11"/>
  <c r="H213" i="11"/>
  <c r="G99" i="11"/>
  <c r="J43" i="11"/>
  <c r="L32" i="11"/>
  <c r="L15" i="11"/>
  <c r="H15" i="11"/>
  <c r="L160" i="11"/>
  <c r="K210" i="11"/>
  <c r="J80" i="11"/>
  <c r="K213" i="11"/>
  <c r="I210" i="11"/>
  <c r="I43" i="11"/>
  <c r="J33" i="11"/>
  <c r="K180" i="11"/>
  <c r="H210" i="11"/>
  <c r="G43" i="11"/>
  <c r="K43" i="11"/>
  <c r="H33" i="11"/>
  <c r="I32" i="11"/>
  <c r="K33" i="11"/>
  <c r="G140" i="11"/>
  <c r="I99" i="11"/>
  <c r="K15" i="11"/>
  <c r="L179" i="11"/>
  <c r="G15" i="11"/>
  <c r="H140" i="11"/>
  <c r="L212" i="11"/>
  <c r="G32" i="11"/>
  <c r="J140" i="11"/>
  <c r="H99" i="11"/>
  <c r="L180" i="11"/>
  <c r="I80" i="11"/>
  <c r="K47" i="11"/>
  <c r="L213" i="11"/>
  <c r="K80" i="11"/>
  <c r="I140" i="11"/>
  <c r="K140" i="11"/>
  <c r="L80" i="11"/>
  <c r="G33" i="11"/>
  <c r="K212" i="11"/>
  <c r="K32" i="11"/>
  <c r="L47" i="11"/>
  <c r="J213" i="11"/>
  <c r="J212" i="11"/>
  <c r="L151" i="11"/>
  <c r="J210" i="11"/>
  <c r="L210" i="11"/>
  <c r="G80" i="11"/>
  <c r="G210" i="11"/>
  <c r="K179" i="11"/>
  <c r="L29" i="11"/>
  <c r="H80" i="11"/>
  <c r="L99" i="11"/>
  <c r="L182" i="11"/>
  <c r="I33" i="11"/>
  <c r="L43" i="11"/>
  <c r="J47" i="11"/>
  <c r="Z151" i="11"/>
  <c r="Z26" i="11"/>
  <c r="Z43" i="11"/>
  <c r="Z56" i="11"/>
  <c r="Z128" i="11"/>
  <c r="Z47" i="11"/>
  <c r="Z15" i="11"/>
  <c r="Z33" i="11"/>
  <c r="Z180" i="11"/>
  <c r="Z140" i="11"/>
  <c r="Z66" i="11"/>
  <c r="Z160" i="11"/>
  <c r="Z179" i="11"/>
  <c r="Z115" i="11"/>
  <c r="Z146" i="11"/>
  <c r="Z62" i="11"/>
  <c r="Z130" i="11"/>
  <c r="Z166" i="11"/>
  <c r="Z198" i="11"/>
  <c r="Z90" i="11"/>
  <c r="Z22" i="11"/>
  <c r="Z200" i="11"/>
  <c r="Z29" i="11"/>
  <c r="Z126" i="11"/>
  <c r="Z72" i="11"/>
  <c r="Z80" i="11"/>
  <c r="Z170" i="11"/>
  <c r="Z91" i="11"/>
  <c r="Z212" i="11"/>
  <c r="Z129" i="11"/>
  <c r="Z68" i="11"/>
  <c r="Z154" i="11"/>
  <c r="Z210" i="11"/>
  <c r="Z182" i="11"/>
  <c r="Z32" i="11"/>
  <c r="Z99" i="11"/>
  <c r="Z213" i="11"/>
  <c r="AK136" i="10"/>
  <c r="AK23" i="10"/>
  <c r="AK38" i="10"/>
  <c r="H43" i="11"/>
  <c r="AK147" i="10"/>
  <c r="AK52" i="10"/>
  <c r="AK114" i="10"/>
  <c r="AK42" i="10"/>
  <c r="AK12" i="10"/>
  <c r="AK30" i="10"/>
  <c r="AK163" i="10"/>
  <c r="AK143" i="10"/>
  <c r="AK64" i="10"/>
  <c r="AK145" i="10"/>
  <c r="AK162" i="10"/>
  <c r="AK56" i="10"/>
  <c r="AK104" i="10"/>
  <c r="AK131" i="10"/>
  <c r="AK60" i="10"/>
  <c r="AK116" i="10"/>
  <c r="AK150" i="10"/>
  <c r="AK181" i="10"/>
  <c r="AK83" i="10"/>
  <c r="AK19" i="10"/>
  <c r="AK183" i="10"/>
  <c r="AK26" i="10"/>
  <c r="AK112" i="10"/>
  <c r="AK67" i="10"/>
  <c r="AK74" i="10"/>
  <c r="AK153" i="10"/>
  <c r="AK84" i="10"/>
  <c r="AK196" i="10"/>
  <c r="AK115" i="10"/>
  <c r="AK66" i="10"/>
  <c r="G213" i="11"/>
  <c r="AK138" i="10"/>
  <c r="AK194" i="10"/>
  <c r="AK165" i="10"/>
  <c r="AK29" i="10"/>
  <c r="AK91" i="10"/>
  <c r="AK197" i="10"/>
  <c r="L33" i="11"/>
  <c r="K99" i="11"/>
  <c r="I15" i="11"/>
  <c r="J15" i="11"/>
  <c r="J99" i="11"/>
  <c r="J32" i="11"/>
  <c r="H32" i="11"/>
  <c r="I212" i="11"/>
  <c r="L140" i="11"/>
  <c r="I213" i="11"/>
  <c r="V37" i="9"/>
  <c r="I37" i="9" s="1"/>
  <c r="Y54" i="9"/>
  <c r="L54" i="9" s="1"/>
  <c r="Z51" i="7"/>
  <c r="M51" i="7" s="1"/>
  <c r="V26" i="9"/>
  <c r="I26" i="9" s="1"/>
  <c r="W179" i="9"/>
  <c r="J179" i="9" s="1"/>
  <c r="Z19" i="7"/>
  <c r="M19" i="7" s="1"/>
  <c r="Z24" i="7"/>
  <c r="M24" i="7" s="1"/>
  <c r="Y179" i="9"/>
  <c r="L179" i="9" s="1"/>
  <c r="Z95" i="7"/>
  <c r="M95" i="7" s="1"/>
  <c r="Z33" i="7"/>
  <c r="Z15" i="7"/>
  <c r="M15" i="7" s="1"/>
  <c r="L50" i="7"/>
  <c r="Z129" i="7"/>
  <c r="M129" i="7" s="1"/>
  <c r="U26" i="9"/>
  <c r="H26" i="9" s="1"/>
  <c r="K144" i="7"/>
  <c r="Z108" i="7"/>
  <c r="Z42" i="7"/>
  <c r="M42" i="7" s="1"/>
  <c r="Z113" i="7"/>
  <c r="M113" i="7" s="1"/>
  <c r="Z120" i="7"/>
  <c r="M120" i="7" s="1"/>
  <c r="Z26" i="7"/>
  <c r="M26" i="7" s="1"/>
  <c r="Z131" i="7"/>
  <c r="M131" i="7" s="1"/>
  <c r="Z170" i="7"/>
  <c r="M170" i="7" s="1"/>
  <c r="Z112" i="7"/>
  <c r="M112" i="7" s="1"/>
  <c r="Z134" i="7"/>
  <c r="M134" i="7" s="1"/>
  <c r="Z144" i="7"/>
  <c r="M144" i="7" s="1"/>
  <c r="Y52" i="9"/>
  <c r="L52" i="9" s="1"/>
  <c r="Z49" i="7"/>
  <c r="M49" i="7" s="1"/>
  <c r="Z47" i="7"/>
  <c r="M47" i="7" s="1"/>
  <c r="Z34" i="7"/>
  <c r="I173" i="7"/>
  <c r="K24" i="7"/>
  <c r="L95" i="7"/>
  <c r="K129" i="7"/>
  <c r="Z150" i="7"/>
  <c r="M150" i="7" s="1"/>
  <c r="Z70" i="7"/>
  <c r="M70" i="7" s="1"/>
  <c r="Z153" i="7"/>
  <c r="M153" i="7" s="1"/>
  <c r="Y131" i="9"/>
  <c r="L131" i="9" s="1"/>
  <c r="X131" i="9"/>
  <c r="K131" i="9" s="1"/>
  <c r="Y98" i="9"/>
  <c r="L98" i="9" s="1"/>
  <c r="Z115" i="9"/>
  <c r="M115" i="9" s="1"/>
  <c r="M110" i="7"/>
  <c r="Y136" i="9"/>
  <c r="L136" i="9" s="1"/>
  <c r="M197" i="10"/>
  <c r="M38" i="10"/>
  <c r="M30" i="10"/>
  <c r="M12" i="10"/>
  <c r="M64" i="10"/>
  <c r="I42" i="10"/>
  <c r="K42" i="10"/>
  <c r="J42" i="10"/>
  <c r="Z168" i="9"/>
  <c r="Z24" i="9"/>
  <c r="Z179" i="9"/>
  <c r="Z55" i="9"/>
  <c r="Z172" i="9"/>
  <c r="Z154" i="9"/>
  <c r="Z99" i="9"/>
  <c r="Z98" i="9"/>
  <c r="M98" i="9" s="1"/>
  <c r="Z14" i="9"/>
  <c r="M161" i="7"/>
  <c r="M22" i="7"/>
  <c r="M173" i="7"/>
  <c r="M50" i="7"/>
  <c r="M165" i="7"/>
  <c r="M147" i="7"/>
  <c r="M94" i="7"/>
  <c r="M93" i="7"/>
  <c r="M13" i="7"/>
  <c r="L129" i="7"/>
  <c r="M25" i="7"/>
  <c r="M53" i="7"/>
  <c r="L134" i="7"/>
  <c r="L144" i="7"/>
  <c r="G24" i="7"/>
  <c r="L22" i="7"/>
  <c r="Y17" i="9"/>
  <c r="L67" i="10"/>
  <c r="K147" i="10"/>
  <c r="B189" i="3"/>
  <c r="B188" i="3"/>
  <c r="B187" i="3"/>
  <c r="B186" i="3"/>
  <c r="B181" i="3"/>
  <c r="B182" i="3"/>
  <c r="B183" i="3"/>
  <c r="B180" i="3"/>
  <c r="G46" i="3"/>
  <c r="H46" i="3"/>
  <c r="I46" i="3"/>
  <c r="J46" i="3"/>
  <c r="K46" i="3"/>
  <c r="L46" i="3"/>
  <c r="M46" i="3"/>
  <c r="G51" i="3"/>
  <c r="H51" i="3"/>
  <c r="I51" i="3"/>
  <c r="J51" i="3"/>
  <c r="K51" i="3"/>
  <c r="G52" i="3"/>
  <c r="H52" i="3"/>
  <c r="I52" i="3"/>
  <c r="J52" i="3"/>
  <c r="K52" i="3"/>
  <c r="L52" i="3"/>
  <c r="M52" i="3"/>
  <c r="G53" i="3"/>
  <c r="H53" i="3"/>
  <c r="I53" i="3"/>
  <c r="J53" i="3"/>
  <c r="K53" i="3"/>
  <c r="G54" i="3"/>
  <c r="H54" i="3"/>
  <c r="I54" i="3"/>
  <c r="J54" i="3"/>
  <c r="K54" i="3"/>
  <c r="G56" i="3"/>
  <c r="H56" i="3"/>
  <c r="I56" i="3"/>
  <c r="J56" i="3"/>
  <c r="K56" i="3"/>
  <c r="G58" i="3"/>
  <c r="H58" i="3"/>
  <c r="I58" i="3"/>
  <c r="J58" i="3"/>
  <c r="K58" i="3"/>
  <c r="L58" i="3"/>
  <c r="M58" i="3"/>
  <c r="G59" i="3"/>
  <c r="H59" i="3"/>
  <c r="I59" i="3"/>
  <c r="J59" i="3"/>
  <c r="K59" i="3"/>
  <c r="L59" i="3"/>
  <c r="M59" i="3"/>
  <c r="G60" i="3"/>
  <c r="H60" i="3"/>
  <c r="I60" i="3"/>
  <c r="J60" i="3"/>
  <c r="K60" i="3"/>
  <c r="L60" i="3"/>
  <c r="M60" i="3"/>
  <c r="G63" i="3"/>
  <c r="H63" i="3"/>
  <c r="I63" i="3"/>
  <c r="J63" i="3"/>
  <c r="K63" i="3"/>
  <c r="L63" i="3"/>
  <c r="M63" i="3"/>
  <c r="G64" i="3"/>
  <c r="H64" i="3"/>
  <c r="I64" i="3"/>
  <c r="J64" i="3"/>
  <c r="K64" i="3"/>
  <c r="L64" i="3"/>
  <c r="M64" i="3"/>
  <c r="G65" i="3"/>
  <c r="H65" i="3"/>
  <c r="I65" i="3"/>
  <c r="J65" i="3"/>
  <c r="K65" i="3"/>
  <c r="L65" i="3"/>
  <c r="M65" i="3"/>
  <c r="G66" i="3"/>
  <c r="H66" i="3"/>
  <c r="I66" i="3"/>
  <c r="J66" i="3"/>
  <c r="K66" i="3"/>
  <c r="L66" i="3"/>
  <c r="M66" i="3"/>
  <c r="G67" i="3"/>
  <c r="H67" i="3"/>
  <c r="I67" i="3"/>
  <c r="J67" i="3"/>
  <c r="K67" i="3"/>
  <c r="L67" i="3"/>
  <c r="G69" i="3"/>
  <c r="H69" i="3"/>
  <c r="I69" i="3"/>
  <c r="J69" i="3"/>
  <c r="K69" i="3"/>
  <c r="L69" i="3"/>
  <c r="M69" i="3"/>
  <c r="G137" i="3"/>
  <c r="H137" i="3"/>
  <c r="I137" i="3"/>
  <c r="J137" i="3"/>
  <c r="K137" i="3"/>
  <c r="L137" i="3"/>
  <c r="M137" i="3"/>
  <c r="X24" i="9" a="1"/>
  <c r="Z16" i="12" a="1"/>
  <c r="Z148" i="12" a="1"/>
  <c r="U179" i="9" a="1"/>
  <c r="Z212" i="12" a="1"/>
  <c r="W97" i="13" a="1"/>
  <c r="Z136" i="12" a="1"/>
  <c r="Z176" i="12" a="1"/>
  <c r="Y140" i="9" a="1"/>
  <c r="U32" i="13" a="1"/>
  <c r="V234" i="13" a="1"/>
  <c r="AA309" i="13" a="1"/>
  <c r="Y46" i="9" a="1"/>
  <c r="Y176" i="13" a="1"/>
  <c r="X26" i="9" a="1"/>
  <c r="X305" i="13" a="1"/>
  <c r="T235" i="12" a="1"/>
  <c r="AA308" i="13" a="1"/>
  <c r="Y56" i="9" a="1"/>
  <c r="X311" i="13" a="1"/>
  <c r="U306" i="13" a="1"/>
  <c r="W234" i="13" a="1"/>
  <c r="Y312" i="13" a="1"/>
  <c r="X309" i="13" a="1"/>
  <c r="Z72" i="12" a="1"/>
  <c r="Z38" i="9" a="1"/>
  <c r="Z169" i="12" a="1"/>
  <c r="W310" i="13" a="1"/>
  <c r="X308" i="13" a="1"/>
  <c r="Z104" i="12" a="1"/>
  <c r="X234" i="13" a="1"/>
  <c r="V32" i="13" a="1"/>
  <c r="Z30" i="12" a="1"/>
  <c r="X312" i="13" a="1"/>
  <c r="Y33" i="13" a="1"/>
  <c r="Z159" i="12" a="1"/>
  <c r="T250" i="13" a="1"/>
  <c r="T249" i="13" a="1"/>
  <c r="Z306" i="13" a="1"/>
  <c r="T237" i="12" a="1"/>
  <c r="X306" i="13" a="1"/>
  <c r="AA310" i="13" a="1"/>
  <c r="T306" i="13" a="1"/>
  <c r="Y32" i="13" a="1"/>
  <c r="Z62" i="12" a="1"/>
  <c r="W45" i="13" a="1"/>
  <c r="Z35" i="12" a="1"/>
  <c r="Z36" i="12" a="1"/>
  <c r="Z308" i="13" a="1"/>
  <c r="W309" i="13" a="1"/>
  <c r="Z135" i="12" a="1"/>
  <c r="T312" i="13" a="1"/>
  <c r="T33" i="13" a="1"/>
  <c r="W32" i="13" a="1"/>
  <c r="X32" i="13" a="1"/>
  <c r="V33" i="13" a="1"/>
  <c r="Z26" i="12" a="1"/>
  <c r="V306" i="13" a="1"/>
  <c r="T236" i="12" a="1"/>
  <c r="V309" i="13" a="1"/>
  <c r="Y194" i="13" a="1"/>
  <c r="Z309" i="13" a="1"/>
  <c r="Y117" i="9" a="1"/>
  <c r="W305" i="13" a="1"/>
  <c r="W232" i="13" a="1"/>
  <c r="X232" i="13" a="1"/>
  <c r="Z58" i="9" a="1"/>
  <c r="T310" i="13" a="1"/>
  <c r="V311" i="13" a="1"/>
  <c r="AA305" i="13" a="1"/>
  <c r="Y55" i="9" a="1"/>
  <c r="Z113" i="9" a="1"/>
  <c r="Z305" i="13" a="1"/>
  <c r="AA306" i="13" a="1"/>
  <c r="Z134" i="12" a="1"/>
  <c r="Y151" i="9" a="1"/>
  <c r="Z60" i="12" a="1"/>
  <c r="Z49" i="12" a="1"/>
  <c r="Z189" i="12" a="1"/>
  <c r="Z192" i="12" a="1"/>
  <c r="Y79" i="13" a="1"/>
  <c r="X33" i="13" a="1"/>
  <c r="W15" i="13" a="1"/>
  <c r="T232" i="13" a="1"/>
  <c r="Y58" i="9" a="1"/>
  <c r="Y192" i="13" a="1"/>
  <c r="T148" i="13" a="1"/>
  <c r="U311" i="13" a="1"/>
  <c r="Y305" i="13" a="1"/>
  <c r="Z132" i="12" a="1"/>
  <c r="Z312" i="13" a="1"/>
  <c r="X193" i="13" a="1"/>
  <c r="X97" i="13" a="1"/>
  <c r="Y310" i="13" a="1"/>
  <c r="W37" i="9" a="1"/>
  <c r="Z225" i="12" a="1"/>
  <c r="U312" i="13" a="1"/>
  <c r="Y308" i="13" a="1"/>
  <c r="Y45" i="13" a="1"/>
  <c r="Z214" i="12" a="1"/>
  <c r="X148" i="13" a="1"/>
  <c r="Y97" i="13" a="1"/>
  <c r="Y124" i="9" a="1"/>
  <c r="U33" i="13" a="1"/>
  <c r="X192" i="13" a="1"/>
  <c r="Y232" i="13" a="1"/>
  <c r="Y148" i="13" a="1"/>
  <c r="T15" i="13" a="1"/>
  <c r="V310" i="13" a="1"/>
  <c r="Z95" i="12" a="1"/>
  <c r="T238" i="12" a="1"/>
  <c r="Y311" i="13" a="1"/>
  <c r="V97" i="13" a="1"/>
  <c r="Z76" i="12" a="1"/>
  <c r="X45" i="13" a="1"/>
  <c r="W26" i="9" a="1"/>
  <c r="Z180" i="12" a="1"/>
  <c r="V232" i="13" a="1"/>
  <c r="W148" i="13" a="1"/>
  <c r="T26" i="9" a="1"/>
  <c r="Z154" i="12" a="1"/>
  <c r="Y100" i="9" a="1"/>
  <c r="U15" i="13" a="1"/>
  <c r="Y309" i="13" a="1"/>
  <c r="T97" i="13" a="1"/>
  <c r="U97" i="13" a="1"/>
  <c r="W33" i="13" a="1"/>
  <c r="T269" i="13" a="1"/>
  <c r="X15" i="13" a="1"/>
  <c r="Y37" i="9" a="1"/>
  <c r="Z70" i="12" a="1"/>
  <c r="Z37" i="9" a="1"/>
  <c r="Y133" i="9" a="1"/>
  <c r="U232" i="13" a="1"/>
  <c r="Y193" i="13" a="1"/>
  <c r="U310" i="13" a="1"/>
  <c r="W311" i="13" a="1"/>
  <c r="Z227" i="12" a="1"/>
  <c r="W306" i="13" a="1"/>
  <c r="Y306" i="13" a="1"/>
  <c r="Z162" i="12" a="1"/>
  <c r="T247" i="13" a="1"/>
  <c r="Z28" i="9" a="1"/>
  <c r="T311" i="13" a="1"/>
  <c r="V15" i="13" a="1"/>
  <c r="V148" i="13" a="1"/>
  <c r="X310" i="13" a="1"/>
  <c r="X151" i="9" a="1"/>
  <c r="V305" i="13" a="1"/>
  <c r="Y164" i="13" a="1"/>
  <c r="Z66" i="12" a="1"/>
  <c r="V179" i="9" a="1"/>
  <c r="Z310" i="13" a="1"/>
  <c r="Y26" i="9" a="1"/>
  <c r="T248" i="13" a="1"/>
  <c r="Z84" i="12" a="1"/>
  <c r="Y15" i="13" a="1"/>
  <c r="Z131" i="9" a="1"/>
  <c r="Y234" i="13" a="1"/>
  <c r="V312" i="13" a="1"/>
  <c r="Z96" i="12" a="1"/>
  <c r="Y66" i="13" a="1"/>
  <c r="X133" i="9" a="1"/>
  <c r="Z121" i="12" a="1"/>
  <c r="Y24" i="9" a="1"/>
  <c r="Z311" i="13" a="1"/>
  <c r="U148" i="13" a="1"/>
  <c r="Z228" i="12" a="1"/>
  <c r="X37" i="9" a="1"/>
  <c r="Y21" i="9" a="1"/>
  <c r="T297" i="13" a="1"/>
  <c r="Z32" i="12" a="1"/>
  <c r="W312" i="13" a="1"/>
  <c r="Z190" i="12" a="1"/>
  <c r="T265" i="13" a="1"/>
  <c r="AA311" i="13" a="1"/>
  <c r="T32" i="13" a="1"/>
  <c r="AA312" i="13" a="1"/>
  <c r="AK205" i="14" l="1"/>
  <c r="AJ205" i="14"/>
  <c r="L205" i="14"/>
  <c r="M205" i="14"/>
  <c r="Y305" i="13"/>
  <c r="T249" i="13"/>
  <c r="AE249" i="13" s="1"/>
  <c r="AE243" i="13" s="1"/>
  <c r="W312" i="13"/>
  <c r="Y310" i="13"/>
  <c r="W309" i="13"/>
  <c r="AA306" i="13"/>
  <c r="W305" i="13"/>
  <c r="T311" i="13"/>
  <c r="U310" i="13"/>
  <c r="Z309" i="13"/>
  <c r="T250" i="13"/>
  <c r="AE250" i="13" s="1"/>
  <c r="AE244" i="13" s="1"/>
  <c r="W311" i="13"/>
  <c r="U311" i="13"/>
  <c r="X309" i="13"/>
  <c r="U306" i="13"/>
  <c r="V309" i="13"/>
  <c r="V308" i="14" s="1"/>
  <c r="T247" i="13"/>
  <c r="A246" i="13" s="1"/>
  <c r="T246" i="14" s="1"/>
  <c r="AA309" i="13"/>
  <c r="T310" i="13"/>
  <c r="Y312" i="13"/>
  <c r="T269" i="13"/>
  <c r="AA312" i="13"/>
  <c r="T312" i="13"/>
  <c r="Y306" i="13"/>
  <c r="V305" i="13"/>
  <c r="U312" i="13"/>
  <c r="X305" i="13"/>
  <c r="V310" i="13"/>
  <c r="V309" i="14" s="1"/>
  <c r="Y309" i="13"/>
  <c r="AA311" i="13"/>
  <c r="X306" i="13"/>
  <c r="T297" i="13"/>
  <c r="Z312" i="13"/>
  <c r="X310" i="13"/>
  <c r="W310" i="13"/>
  <c r="V311" i="13"/>
  <c r="V310" i="14" s="1"/>
  <c r="AA310" i="13"/>
  <c r="Y311" i="13"/>
  <c r="W306" i="13"/>
  <c r="AA305" i="13"/>
  <c r="T306" i="13"/>
  <c r="V306" i="13"/>
  <c r="X312" i="13"/>
  <c r="Z305" i="13"/>
  <c r="Z311" i="13"/>
  <c r="AA308" i="13"/>
  <c r="Z308" i="13"/>
  <c r="T265" i="13"/>
  <c r="Y308" i="13"/>
  <c r="Z310" i="13"/>
  <c r="X311" i="13"/>
  <c r="T248" i="13"/>
  <c r="AE248" i="13" s="1"/>
  <c r="AE242" i="13" s="1"/>
  <c r="X308" i="13"/>
  <c r="V312" i="13"/>
  <c r="V311" i="14" s="1"/>
  <c r="Z306" i="13"/>
  <c r="AJ299" i="12"/>
  <c r="A242" i="12"/>
  <c r="AH307" i="12"/>
  <c r="L305" i="12"/>
  <c r="J304" i="12"/>
  <c r="AL300" i="12"/>
  <c r="AH299" i="12"/>
  <c r="G306" i="12"/>
  <c r="H305" i="12"/>
  <c r="M304" i="12"/>
  <c r="AE244" i="12"/>
  <c r="AE238" i="12" s="1"/>
  <c r="AH306" i="12"/>
  <c r="H306" i="12"/>
  <c r="K304" i="12"/>
  <c r="H300" i="12"/>
  <c r="I304" i="12"/>
  <c r="A240" i="12"/>
  <c r="N304" i="12"/>
  <c r="G305" i="12"/>
  <c r="AJ307" i="12"/>
  <c r="A263" i="12"/>
  <c r="AL307" i="12"/>
  <c r="G307" i="12"/>
  <c r="AJ300" i="12"/>
  <c r="AG299" i="12"/>
  <c r="H307" i="12"/>
  <c r="AI299" i="12"/>
  <c r="I305" i="12"/>
  <c r="L304" i="12"/>
  <c r="AL306" i="12"/>
  <c r="AI300" i="12"/>
  <c r="AE291" i="12"/>
  <c r="AK307" i="12"/>
  <c r="K305" i="12"/>
  <c r="J305" i="12"/>
  <c r="I306" i="12"/>
  <c r="N305" i="12"/>
  <c r="AJ306" i="12"/>
  <c r="AH300" i="12"/>
  <c r="AL299" i="12"/>
  <c r="G300" i="12"/>
  <c r="I300" i="12"/>
  <c r="AI307" i="12"/>
  <c r="AK299" i="12"/>
  <c r="AK306" i="12"/>
  <c r="AL303" i="12"/>
  <c r="AK303" i="12"/>
  <c r="A261" i="12"/>
  <c r="AJ303" i="12"/>
  <c r="M305" i="12"/>
  <c r="AI306" i="12"/>
  <c r="AE242" i="12"/>
  <c r="AE236" i="12" s="1"/>
  <c r="AI303" i="12"/>
  <c r="I307" i="12"/>
  <c r="AK300" i="12"/>
  <c r="Y32" i="13"/>
  <c r="AJ32" i="13" s="1"/>
  <c r="T97" i="13"/>
  <c r="AE97" i="13" s="1"/>
  <c r="X232" i="13"/>
  <c r="AI232" i="13" s="1"/>
  <c r="T33" i="13"/>
  <c r="AE33" i="13" s="1"/>
  <c r="Y232" i="13"/>
  <c r="AJ232" i="13" s="1"/>
  <c r="W232" i="13"/>
  <c r="AH232" i="13" s="1"/>
  <c r="X193" i="13"/>
  <c r="AI193" i="13" s="1"/>
  <c r="Y97" i="13"/>
  <c r="AJ97" i="13" s="1"/>
  <c r="U33" i="13"/>
  <c r="H33" i="13" s="1"/>
  <c r="V148" i="13"/>
  <c r="AG148" i="13" s="1"/>
  <c r="Y164" i="13"/>
  <c r="AJ164" i="13" s="1"/>
  <c r="Y192" i="13"/>
  <c r="AJ192" i="13" s="1"/>
  <c r="T15" i="13"/>
  <c r="AE15" i="13" s="1"/>
  <c r="W148" i="13"/>
  <c r="AH148" i="13" s="1"/>
  <c r="U232" i="13"/>
  <c r="H232" i="13" s="1"/>
  <c r="V33" i="13"/>
  <c r="AG33" i="13" s="1"/>
  <c r="X234" i="13"/>
  <c r="AI234" i="13" s="1"/>
  <c r="X15" i="13"/>
  <c r="AI15" i="13" s="1"/>
  <c r="W45" i="13"/>
  <c r="AH45" i="13" s="1"/>
  <c r="U32" i="13"/>
  <c r="H32" i="13" s="1"/>
  <c r="Y194" i="13"/>
  <c r="AJ194" i="13" s="1"/>
  <c r="W234" i="13"/>
  <c r="AH234" i="13" s="1"/>
  <c r="V32" i="13"/>
  <c r="AG32" i="13" s="1"/>
  <c r="W32" i="13"/>
  <c r="AH32" i="13" s="1"/>
  <c r="Y33" i="13"/>
  <c r="AJ33" i="13" s="1"/>
  <c r="Y148" i="13"/>
  <c r="AJ148" i="13" s="1"/>
  <c r="U97" i="13"/>
  <c r="AF97" i="13" s="1"/>
  <c r="T148" i="13"/>
  <c r="AE148" i="13" s="1"/>
  <c r="X148" i="13"/>
  <c r="AI148" i="13" s="1"/>
  <c r="V15" i="13"/>
  <c r="AG15" i="13" s="1"/>
  <c r="X32" i="13"/>
  <c r="AI32" i="13" s="1"/>
  <c r="W15" i="13"/>
  <c r="AH15" i="13" s="1"/>
  <c r="Y66" i="13"/>
  <c r="L66" i="13" s="1"/>
  <c r="V97" i="13"/>
  <c r="AG97" i="13" s="1"/>
  <c r="V232" i="13"/>
  <c r="AG232" i="13" s="1"/>
  <c r="W97" i="13"/>
  <c r="AH97" i="13" s="1"/>
  <c r="X97" i="13"/>
  <c r="AI97" i="13" s="1"/>
  <c r="X45" i="13"/>
  <c r="AI45" i="13" s="1"/>
  <c r="Y234" i="13"/>
  <c r="AJ234" i="13" s="1"/>
  <c r="W33" i="13"/>
  <c r="AH33" i="13" s="1"/>
  <c r="Y79" i="13"/>
  <c r="L79" i="13" s="1"/>
  <c r="T32" i="13"/>
  <c r="G32" i="13" s="1"/>
  <c r="X192" i="13"/>
  <c r="AI192" i="13" s="1"/>
  <c r="Y176" i="13"/>
  <c r="AJ176" i="13" s="1"/>
  <c r="U148" i="13"/>
  <c r="U15" i="13"/>
  <c r="H15" i="13" s="1"/>
  <c r="V234" i="13"/>
  <c r="AG234" i="13" s="1"/>
  <c r="Y45" i="13"/>
  <c r="AJ45" i="13" s="1"/>
  <c r="Y15" i="13"/>
  <c r="AJ15" i="13" s="1"/>
  <c r="Y193" i="13"/>
  <c r="AJ193" i="13" s="1"/>
  <c r="T232" i="13"/>
  <c r="G232" i="13" s="1"/>
  <c r="X33" i="13"/>
  <c r="AI33" i="13" s="1"/>
  <c r="H36" i="12"/>
  <c r="J36" i="12" s="1"/>
  <c r="L36" i="12" s="1"/>
  <c r="AG148" i="12"/>
  <c r="AJ159" i="12"/>
  <c r="G16" i="12"/>
  <c r="I16" i="12" s="1"/>
  <c r="K16" i="12" s="1"/>
  <c r="AG36" i="12"/>
  <c r="AH49" i="12"/>
  <c r="H35" i="12"/>
  <c r="J35" i="12" s="1"/>
  <c r="L35" i="12" s="1"/>
  <c r="AG35" i="12"/>
  <c r="AJ148" i="12"/>
  <c r="G228" i="12"/>
  <c r="I228" i="12" s="1"/>
  <c r="K228" i="12" s="1"/>
  <c r="AG16" i="12"/>
  <c r="AH104" i="12"/>
  <c r="AI49" i="12"/>
  <c r="AJ227" i="12"/>
  <c r="L70" i="12"/>
  <c r="AG104" i="12"/>
  <c r="AH36" i="12"/>
  <c r="AJ32" i="12"/>
  <c r="G35" i="12"/>
  <c r="I35" i="12" s="1"/>
  <c r="K35" i="12" s="1"/>
  <c r="H148" i="12"/>
  <c r="J148" i="12" s="1"/>
  <c r="L148" i="12" s="1"/>
  <c r="AJ35" i="12"/>
  <c r="AH228" i="12"/>
  <c r="AG227" i="12"/>
  <c r="AJ49" i="12"/>
  <c r="AJ16" i="12"/>
  <c r="G225" i="12"/>
  <c r="I225" i="12" s="1"/>
  <c r="K225" i="12" s="1"/>
  <c r="AI190" i="12"/>
  <c r="AH148" i="12"/>
  <c r="AG228" i="12"/>
  <c r="AJ104" i="12"/>
  <c r="AH225" i="12"/>
  <c r="AE243" i="12"/>
  <c r="AE237" i="12" s="1"/>
  <c r="AE36" i="12"/>
  <c r="G36" i="12"/>
  <c r="I36" i="12" s="1"/>
  <c r="K36" i="12" s="1"/>
  <c r="AE46" i="12"/>
  <c r="G46" i="12"/>
  <c r="I46" i="12" s="1"/>
  <c r="K46" i="12" s="1"/>
  <c r="AF104" i="12"/>
  <c r="H104" i="12"/>
  <c r="J104" i="12" s="1"/>
  <c r="L104" i="12" s="1"/>
  <c r="J46" i="12"/>
  <c r="L46" i="12" s="1"/>
  <c r="AE104" i="12"/>
  <c r="G104" i="12"/>
  <c r="I104" i="12" s="1"/>
  <c r="K104" i="12" s="1"/>
  <c r="AF16" i="12"/>
  <c r="H16" i="12"/>
  <c r="J16" i="12" s="1"/>
  <c r="L16" i="12" s="1"/>
  <c r="AJ84" i="12"/>
  <c r="L84" i="12"/>
  <c r="AF225" i="12"/>
  <c r="H225" i="12"/>
  <c r="J225" i="12" s="1"/>
  <c r="L225" i="12" s="1"/>
  <c r="AF228" i="12"/>
  <c r="H228" i="12"/>
  <c r="J228" i="12" s="1"/>
  <c r="L228" i="12" s="1"/>
  <c r="AE148" i="12"/>
  <c r="G148" i="12"/>
  <c r="I148" i="12" s="1"/>
  <c r="K148" i="12" s="1"/>
  <c r="AJ70" i="12"/>
  <c r="AF36" i="12"/>
  <c r="AE225" i="12"/>
  <c r="AH16" i="12"/>
  <c r="AI35" i="12"/>
  <c r="AI225" i="12"/>
  <c r="AJ169" i="12"/>
  <c r="AH227" i="12"/>
  <c r="AI36" i="12"/>
  <c r="AE228" i="12"/>
  <c r="AI104" i="12"/>
  <c r="A243" i="12"/>
  <c r="A276" i="12"/>
  <c r="AG46" i="12"/>
  <c r="AJ192" i="12"/>
  <c r="AI228" i="12"/>
  <c r="AJ36" i="12"/>
  <c r="AF46" i="12"/>
  <c r="AJ190" i="12"/>
  <c r="AJ189" i="12"/>
  <c r="AE259" i="12"/>
  <c r="AF35" i="12"/>
  <c r="AE16" i="12"/>
  <c r="AF148" i="12"/>
  <c r="AI189" i="12"/>
  <c r="AE255" i="12"/>
  <c r="AE35" i="12"/>
  <c r="AI148" i="12"/>
  <c r="AG225" i="12"/>
  <c r="Z26" i="12"/>
  <c r="Z72" i="12"/>
  <c r="Z212" i="12"/>
  <c r="Z36" i="12"/>
  <c r="Z135" i="12"/>
  <c r="Z176" i="12"/>
  <c r="Z16" i="12"/>
  <c r="Z227" i="12"/>
  <c r="Z136" i="12"/>
  <c r="Z49" i="12"/>
  <c r="Z96" i="12"/>
  <c r="Z66" i="12"/>
  <c r="Z134" i="12"/>
  <c r="Z180" i="12"/>
  <c r="Z154" i="12"/>
  <c r="Z60" i="12"/>
  <c r="Z84" i="12"/>
  <c r="AK46" i="12"/>
  <c r="Z228" i="12"/>
  <c r="Z76" i="12"/>
  <c r="Z62" i="12"/>
  <c r="Z30" i="12"/>
  <c r="Z104" i="12"/>
  <c r="Z132" i="12"/>
  <c r="Z189" i="12"/>
  <c r="Z159" i="12"/>
  <c r="Z35" i="12"/>
  <c r="Z32" i="12"/>
  <c r="Z169" i="12"/>
  <c r="Z121" i="12"/>
  <c r="Z192" i="12"/>
  <c r="Z214" i="12"/>
  <c r="Z70" i="12"/>
  <c r="Z148" i="12"/>
  <c r="Z225" i="12"/>
  <c r="Z162" i="12"/>
  <c r="Z95" i="12"/>
  <c r="Z190" i="12"/>
  <c r="AH35" i="12"/>
  <c r="AE241" i="12"/>
  <c r="AE235" i="12" s="1"/>
  <c r="AJ228" i="12"/>
  <c r="AI16" i="12"/>
  <c r="AH46" i="12"/>
  <c r="A291" i="12"/>
  <c r="AI227" i="12"/>
  <c r="T237" i="12"/>
  <c r="T235" i="12"/>
  <c r="T238" i="12"/>
  <c r="T236" i="12"/>
  <c r="AK140" i="11"/>
  <c r="AK212" i="11"/>
  <c r="AK62" i="11"/>
  <c r="A221" i="11"/>
  <c r="AK170" i="11"/>
  <c r="AK146" i="11"/>
  <c r="AK56" i="11"/>
  <c r="A219" i="11"/>
  <c r="AE263" i="12"/>
  <c r="A241" i="12"/>
  <c r="AF306" i="12"/>
  <c r="AK80" i="11"/>
  <c r="AK115" i="11"/>
  <c r="AK43" i="11"/>
  <c r="A265" i="12"/>
  <c r="AJ225" i="12"/>
  <c r="AK22" i="11"/>
  <c r="AK130" i="11"/>
  <c r="AK213" i="11"/>
  <c r="AK59" i="11"/>
  <c r="AK26" i="11"/>
  <c r="AG306" i="12"/>
  <c r="AG307" i="12"/>
  <c r="AK179" i="11"/>
  <c r="AL305" i="12"/>
  <c r="AL304" i="12"/>
  <c r="AJ305" i="12"/>
  <c r="AE305" i="12"/>
  <c r="AK126" i="11"/>
  <c r="AK32" i="11"/>
  <c r="AK29" i="11"/>
  <c r="AK160" i="11"/>
  <c r="AK305" i="12"/>
  <c r="AK304" i="12"/>
  <c r="AF300" i="12"/>
  <c r="AE307" i="12"/>
  <c r="AK99" i="11"/>
  <c r="AK151" i="11"/>
  <c r="AK182" i="11"/>
  <c r="AK200" i="11"/>
  <c r="A259" i="12"/>
  <c r="AI304" i="12"/>
  <c r="AE300" i="12"/>
  <c r="AG304" i="12"/>
  <c r="AG300" i="12"/>
  <c r="AK154" i="11"/>
  <c r="AK90" i="11"/>
  <c r="AK180" i="11"/>
  <c r="A222" i="11"/>
  <c r="AH304" i="12"/>
  <c r="AE306" i="12"/>
  <c r="AK198" i="11"/>
  <c r="AK33" i="11"/>
  <c r="A220" i="11"/>
  <c r="AK129" i="11"/>
  <c r="AK166" i="11"/>
  <c r="AK15" i="11"/>
  <c r="AF307" i="12"/>
  <c r="AH305" i="12"/>
  <c r="AJ304" i="12"/>
  <c r="AK210" i="11"/>
  <c r="AK47" i="11"/>
  <c r="AK91" i="11"/>
  <c r="AK128" i="11"/>
  <c r="AG305" i="12"/>
  <c r="AF305" i="12"/>
  <c r="AI305" i="12"/>
  <c r="Y56" i="9"/>
  <c r="L56" i="9" s="1"/>
  <c r="AK72" i="11"/>
  <c r="M72" i="11"/>
  <c r="AK68" i="11"/>
  <c r="M68" i="11"/>
  <c r="AK66" i="11"/>
  <c r="M66" i="11"/>
  <c r="M90" i="11"/>
  <c r="M180" i="11"/>
  <c r="M212" i="11"/>
  <c r="M130" i="11"/>
  <c r="M32" i="11"/>
  <c r="M91" i="11"/>
  <c r="M56" i="11"/>
  <c r="M115" i="11"/>
  <c r="M43" i="11"/>
  <c r="M170" i="11"/>
  <c r="M126" i="11"/>
  <c r="M29" i="11"/>
  <c r="M210" i="11"/>
  <c r="M198" i="11"/>
  <c r="M33" i="11"/>
  <c r="M129" i="11"/>
  <c r="M166" i="11"/>
  <c r="M15" i="11"/>
  <c r="M182" i="11"/>
  <c r="M151" i="11"/>
  <c r="M179" i="11"/>
  <c r="M128" i="11"/>
  <c r="M47" i="11"/>
  <c r="M160" i="11"/>
  <c r="M26" i="11"/>
  <c r="M99" i="11"/>
  <c r="M200" i="11"/>
  <c r="M146" i="11"/>
  <c r="M80" i="11"/>
  <c r="M154" i="11"/>
  <c r="M140" i="11"/>
  <c r="M62" i="11"/>
  <c r="M213" i="11"/>
  <c r="M59" i="11"/>
  <c r="M22" i="11"/>
  <c r="W26" i="9"/>
  <c r="J26" i="9" s="1"/>
  <c r="Z37" i="9"/>
  <c r="M37" i="9" s="1"/>
  <c r="M33" i="7"/>
  <c r="Y58" i="9"/>
  <c r="L58" i="9" s="1"/>
  <c r="Y55" i="9"/>
  <c r="L55" i="9" s="1"/>
  <c r="Y46" i="9"/>
  <c r="L46" i="9" s="1"/>
  <c r="Y21" i="9"/>
  <c r="L21" i="9" s="1"/>
  <c r="Y37" i="9"/>
  <c r="L37" i="9" s="1"/>
  <c r="X24" i="9"/>
  <c r="K24" i="9" s="1"/>
  <c r="Y124" i="9"/>
  <c r="L124" i="9" s="1"/>
  <c r="X37" i="9"/>
  <c r="K37" i="9" s="1"/>
  <c r="X151" i="9"/>
  <c r="K151" i="9" s="1"/>
  <c r="Y26" i="9"/>
  <c r="L26" i="9" s="1"/>
  <c r="U179" i="9"/>
  <c r="H179" i="9" s="1"/>
  <c r="Y117" i="9"/>
  <c r="L117" i="9" s="1"/>
  <c r="Z113" i="9"/>
  <c r="M113" i="9" s="1"/>
  <c r="M108" i="7"/>
  <c r="W37" i="9"/>
  <c r="J37" i="9" s="1"/>
  <c r="X26" i="9"/>
  <c r="K26" i="9" s="1"/>
  <c r="V179" i="9"/>
  <c r="I179" i="9" s="1"/>
  <c r="Z38" i="9"/>
  <c r="M38" i="9" s="1"/>
  <c r="X133" i="9"/>
  <c r="K133" i="9" s="1"/>
  <c r="Y100" i="9"/>
  <c r="L100" i="9" s="1"/>
  <c r="M34" i="7"/>
  <c r="Z131" i="9"/>
  <c r="M131" i="9" s="1"/>
  <c r="M42" i="10"/>
  <c r="L42" i="10"/>
  <c r="M132" i="10"/>
  <c r="M168" i="10"/>
  <c r="M29" i="10"/>
  <c r="M99" i="9"/>
  <c r="M179" i="9"/>
  <c r="M154" i="9"/>
  <c r="M24" i="9"/>
  <c r="M172" i="9"/>
  <c r="M168" i="9"/>
  <c r="M14" i="9"/>
  <c r="M55" i="9"/>
  <c r="Y140" i="9"/>
  <c r="T26" i="9"/>
  <c r="Z58" i="9"/>
  <c r="Y151" i="9"/>
  <c r="Y24" i="9"/>
  <c r="Z28" i="9"/>
  <c r="Y133" i="9"/>
  <c r="L17" i="9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8" i="3"/>
  <c r="O9" i="3"/>
  <c r="Q9" i="3"/>
  <c r="O10" i="3"/>
  <c r="Q10" i="3"/>
  <c r="O11" i="3"/>
  <c r="Q11" i="3"/>
  <c r="O12" i="3"/>
  <c r="Q12" i="3"/>
  <c r="O13" i="3"/>
  <c r="Q13" i="3"/>
  <c r="O14" i="3"/>
  <c r="Q14" i="3"/>
  <c r="O15" i="3"/>
  <c r="Q15" i="3"/>
  <c r="O16" i="3"/>
  <c r="Q16" i="3"/>
  <c r="O17" i="3"/>
  <c r="Q17" i="3"/>
  <c r="O18" i="3"/>
  <c r="Q18" i="3"/>
  <c r="O19" i="3"/>
  <c r="Q19" i="3"/>
  <c r="O20" i="3"/>
  <c r="Q20" i="3"/>
  <c r="O21" i="3"/>
  <c r="Q21" i="3"/>
  <c r="O22" i="3"/>
  <c r="Q22" i="3"/>
  <c r="O23" i="3"/>
  <c r="Q23" i="3"/>
  <c r="O24" i="3"/>
  <c r="Q24" i="3"/>
  <c r="O25" i="3"/>
  <c r="Q25" i="3"/>
  <c r="O26" i="3"/>
  <c r="Q26" i="3"/>
  <c r="O27" i="3"/>
  <c r="Q27" i="3"/>
  <c r="O28" i="3"/>
  <c r="Q28" i="3"/>
  <c r="O29" i="3"/>
  <c r="Q29" i="3"/>
  <c r="O30" i="3"/>
  <c r="Q30" i="3"/>
  <c r="O31" i="3"/>
  <c r="Q31" i="3"/>
  <c r="O32" i="3"/>
  <c r="Q32" i="3"/>
  <c r="O33" i="3"/>
  <c r="Q33" i="3"/>
  <c r="O34" i="3"/>
  <c r="Q34" i="3"/>
  <c r="O35" i="3"/>
  <c r="Q35" i="3"/>
  <c r="O36" i="3"/>
  <c r="Q36" i="3"/>
  <c r="O37" i="3"/>
  <c r="Q37" i="3"/>
  <c r="O38" i="3"/>
  <c r="Q38" i="3"/>
  <c r="O39" i="3"/>
  <c r="Q39" i="3"/>
  <c r="O40" i="3"/>
  <c r="Q40" i="3"/>
  <c r="O41" i="3"/>
  <c r="Q41" i="3"/>
  <c r="O42" i="3"/>
  <c r="Q42" i="3"/>
  <c r="O43" i="3"/>
  <c r="Q43" i="3"/>
  <c r="O44" i="3"/>
  <c r="Q44" i="3"/>
  <c r="O45" i="3"/>
  <c r="Q45" i="3"/>
  <c r="O46" i="3"/>
  <c r="Q46" i="3"/>
  <c r="O47" i="3"/>
  <c r="Q47" i="3"/>
  <c r="O48" i="3"/>
  <c r="Q48" i="3"/>
  <c r="O49" i="3"/>
  <c r="Q49" i="3"/>
  <c r="O50" i="3"/>
  <c r="Q50" i="3"/>
  <c r="O51" i="3"/>
  <c r="Q51" i="3"/>
  <c r="O52" i="3"/>
  <c r="Q52" i="3"/>
  <c r="O53" i="3"/>
  <c r="Q53" i="3"/>
  <c r="O54" i="3"/>
  <c r="Q54" i="3"/>
  <c r="O55" i="3"/>
  <c r="Q55" i="3"/>
  <c r="O56" i="3"/>
  <c r="Q56" i="3"/>
  <c r="O57" i="3"/>
  <c r="Q57" i="3"/>
  <c r="O58" i="3"/>
  <c r="Q58" i="3"/>
  <c r="O59" i="3"/>
  <c r="Q59" i="3"/>
  <c r="O60" i="3"/>
  <c r="Q60" i="3"/>
  <c r="O61" i="3"/>
  <c r="Q61" i="3"/>
  <c r="O63" i="3"/>
  <c r="Q63" i="3"/>
  <c r="O64" i="3"/>
  <c r="Q64" i="3"/>
  <c r="O65" i="3"/>
  <c r="Q65" i="3"/>
  <c r="O66" i="3"/>
  <c r="Q66" i="3"/>
  <c r="O67" i="3"/>
  <c r="Q67" i="3"/>
  <c r="O68" i="3"/>
  <c r="Q68" i="3"/>
  <c r="O69" i="3"/>
  <c r="Q69" i="3"/>
  <c r="O70" i="3"/>
  <c r="Q70" i="3"/>
  <c r="O71" i="3"/>
  <c r="Q71" i="3"/>
  <c r="O72" i="3"/>
  <c r="Q72" i="3"/>
  <c r="O73" i="3"/>
  <c r="Q73" i="3"/>
  <c r="O74" i="3"/>
  <c r="Q74" i="3"/>
  <c r="O75" i="3"/>
  <c r="Q75" i="3"/>
  <c r="O76" i="3"/>
  <c r="Q76" i="3"/>
  <c r="O77" i="3"/>
  <c r="Q77" i="3"/>
  <c r="O78" i="3"/>
  <c r="Q78" i="3"/>
  <c r="O79" i="3"/>
  <c r="Q79" i="3"/>
  <c r="O80" i="3"/>
  <c r="Q80" i="3"/>
  <c r="O81" i="3"/>
  <c r="Q81" i="3"/>
  <c r="O82" i="3"/>
  <c r="Q82" i="3"/>
  <c r="O83" i="3"/>
  <c r="Q83" i="3"/>
  <c r="O84" i="3"/>
  <c r="Q84" i="3"/>
  <c r="O85" i="3"/>
  <c r="Q85" i="3"/>
  <c r="O86" i="3"/>
  <c r="Q86" i="3"/>
  <c r="O87" i="3"/>
  <c r="Q87" i="3"/>
  <c r="O88" i="3"/>
  <c r="Q88" i="3"/>
  <c r="O89" i="3"/>
  <c r="Q89" i="3"/>
  <c r="O90" i="3"/>
  <c r="Q90" i="3"/>
  <c r="O91" i="3"/>
  <c r="Q91" i="3"/>
  <c r="O92" i="3"/>
  <c r="Q92" i="3"/>
  <c r="O93" i="3"/>
  <c r="Q93" i="3"/>
  <c r="O94" i="3"/>
  <c r="Q94" i="3"/>
  <c r="O95" i="3"/>
  <c r="Q95" i="3"/>
  <c r="O96" i="3"/>
  <c r="Q96" i="3"/>
  <c r="O97" i="3"/>
  <c r="Q97" i="3"/>
  <c r="O98" i="3"/>
  <c r="Q98" i="3"/>
  <c r="O99" i="3"/>
  <c r="Q99" i="3"/>
  <c r="O100" i="3"/>
  <c r="Q100" i="3"/>
  <c r="O101" i="3"/>
  <c r="Q101" i="3"/>
  <c r="O102" i="3"/>
  <c r="Q102" i="3"/>
  <c r="O103" i="3"/>
  <c r="Q103" i="3"/>
  <c r="O104" i="3"/>
  <c r="Q104" i="3"/>
  <c r="O105" i="3"/>
  <c r="Q105" i="3"/>
  <c r="O106" i="3"/>
  <c r="Q106" i="3"/>
  <c r="O107" i="3"/>
  <c r="Q107" i="3"/>
  <c r="O108" i="3"/>
  <c r="Q108" i="3"/>
  <c r="O109" i="3"/>
  <c r="Q109" i="3"/>
  <c r="O110" i="3"/>
  <c r="Q110" i="3"/>
  <c r="O111" i="3"/>
  <c r="Q111" i="3"/>
  <c r="O112" i="3"/>
  <c r="Q112" i="3"/>
  <c r="O113" i="3"/>
  <c r="Q113" i="3"/>
  <c r="O114" i="3"/>
  <c r="Q114" i="3"/>
  <c r="O115" i="3"/>
  <c r="Q115" i="3"/>
  <c r="O116" i="3"/>
  <c r="Q116" i="3"/>
  <c r="O117" i="3"/>
  <c r="Q117" i="3"/>
  <c r="O118" i="3"/>
  <c r="Q118" i="3"/>
  <c r="O119" i="3"/>
  <c r="Q119" i="3"/>
  <c r="O120" i="3"/>
  <c r="Q120" i="3"/>
  <c r="O121" i="3"/>
  <c r="Q121" i="3"/>
  <c r="O122" i="3"/>
  <c r="Q122" i="3"/>
  <c r="O123" i="3"/>
  <c r="Q123" i="3"/>
  <c r="O124" i="3"/>
  <c r="Q124" i="3"/>
  <c r="O125" i="3"/>
  <c r="Q125" i="3"/>
  <c r="O126" i="3"/>
  <c r="Q126" i="3"/>
  <c r="O127" i="3"/>
  <c r="Q127" i="3"/>
  <c r="O128" i="3"/>
  <c r="Q128" i="3"/>
  <c r="O130" i="3"/>
  <c r="Q130" i="3"/>
  <c r="O131" i="3"/>
  <c r="Q131" i="3"/>
  <c r="O132" i="3"/>
  <c r="Q132" i="3"/>
  <c r="O133" i="3"/>
  <c r="Q133" i="3"/>
  <c r="O134" i="3"/>
  <c r="Q134" i="3"/>
  <c r="O135" i="3"/>
  <c r="Q135" i="3"/>
  <c r="O136" i="3"/>
  <c r="Q136" i="3"/>
  <c r="O137" i="3"/>
  <c r="Q137" i="3"/>
  <c r="O138" i="3"/>
  <c r="Q138" i="3"/>
  <c r="O139" i="3"/>
  <c r="Q139" i="3"/>
  <c r="O140" i="3"/>
  <c r="Q140" i="3"/>
  <c r="O141" i="3"/>
  <c r="Q141" i="3"/>
  <c r="O142" i="3"/>
  <c r="Q142" i="3"/>
  <c r="O143" i="3"/>
  <c r="Q143" i="3"/>
  <c r="O144" i="3"/>
  <c r="Q144" i="3"/>
  <c r="O145" i="3"/>
  <c r="Q145" i="3"/>
  <c r="O146" i="3"/>
  <c r="Q146" i="3"/>
  <c r="O147" i="3"/>
  <c r="Q147" i="3"/>
  <c r="O148" i="3"/>
  <c r="Q148" i="3"/>
  <c r="O149" i="3"/>
  <c r="Q149" i="3"/>
  <c r="O150" i="3"/>
  <c r="Q150" i="3"/>
  <c r="O151" i="3"/>
  <c r="Q151" i="3"/>
  <c r="O152" i="3"/>
  <c r="Q152" i="3"/>
  <c r="O153" i="3"/>
  <c r="Q153" i="3"/>
  <c r="O154" i="3"/>
  <c r="Q154" i="3"/>
  <c r="O155" i="3"/>
  <c r="Q155" i="3"/>
  <c r="O156" i="3"/>
  <c r="Q156" i="3"/>
  <c r="O157" i="3"/>
  <c r="Q157" i="3"/>
  <c r="O158" i="3"/>
  <c r="Q158" i="3"/>
  <c r="O159" i="3"/>
  <c r="Q159" i="3"/>
  <c r="O160" i="3"/>
  <c r="Q160" i="3"/>
  <c r="O161" i="3"/>
  <c r="Q161" i="3"/>
  <c r="O162" i="3"/>
  <c r="Q162" i="3"/>
  <c r="O163" i="3"/>
  <c r="Q163" i="3"/>
  <c r="O164" i="3"/>
  <c r="Q164" i="3"/>
  <c r="O165" i="3"/>
  <c r="Q165" i="3"/>
  <c r="O166" i="3"/>
  <c r="Q166" i="3"/>
  <c r="O167" i="3"/>
  <c r="Q167" i="3"/>
  <c r="O168" i="3"/>
  <c r="Q168" i="3"/>
  <c r="O169" i="3"/>
  <c r="Q169" i="3"/>
  <c r="O170" i="3"/>
  <c r="Q170" i="3"/>
  <c r="O171" i="3"/>
  <c r="Q171" i="3"/>
  <c r="O172" i="3"/>
  <c r="Q172" i="3"/>
  <c r="O173" i="3"/>
  <c r="Q173" i="3"/>
  <c r="O174" i="3"/>
  <c r="Q174" i="3"/>
  <c r="O175" i="3"/>
  <c r="R175" i="3" s="1"/>
  <c r="Q175" i="3"/>
  <c r="O176" i="3"/>
  <c r="Q176" i="3"/>
  <c r="Q8" i="3"/>
  <c r="O8" i="3"/>
  <c r="P235" i="1"/>
  <c r="Q235" i="1"/>
  <c r="P236" i="1"/>
  <c r="Q236" i="1"/>
  <c r="P237" i="1"/>
  <c r="Q237" i="1"/>
  <c r="P238" i="1"/>
  <c r="Q238" i="1"/>
  <c r="P239" i="1"/>
  <c r="Q239" i="1"/>
  <c r="P240" i="1"/>
  <c r="Q240" i="1"/>
  <c r="Q234" i="1"/>
  <c r="P234" i="1"/>
  <c r="P9" i="1"/>
  <c r="Q9" i="1"/>
  <c r="P10" i="1"/>
  <c r="Q10" i="1"/>
  <c r="P11" i="1"/>
  <c r="Q11" i="1"/>
  <c r="P12" i="1"/>
  <c r="Q12" i="1"/>
  <c r="P13" i="1"/>
  <c r="Q13" i="1"/>
  <c r="P14" i="1"/>
  <c r="Q14" i="1"/>
  <c r="P15" i="1"/>
  <c r="Q15" i="1"/>
  <c r="P16" i="1"/>
  <c r="Q16" i="1"/>
  <c r="P17" i="1"/>
  <c r="Q17" i="1"/>
  <c r="P18" i="1"/>
  <c r="Q18" i="1"/>
  <c r="P19" i="1"/>
  <c r="Q19" i="1"/>
  <c r="P20" i="1"/>
  <c r="Q20" i="1"/>
  <c r="P21" i="1"/>
  <c r="Q21" i="1"/>
  <c r="P22" i="1"/>
  <c r="Q22" i="1"/>
  <c r="P23" i="1"/>
  <c r="Q23" i="1"/>
  <c r="P24" i="1"/>
  <c r="Q24" i="1"/>
  <c r="P25" i="1"/>
  <c r="Q25" i="1"/>
  <c r="P26" i="1"/>
  <c r="Q26" i="1"/>
  <c r="P27" i="1"/>
  <c r="Q27" i="1"/>
  <c r="P28" i="1"/>
  <c r="Q28" i="1"/>
  <c r="P29" i="1"/>
  <c r="Q29" i="1"/>
  <c r="P30" i="1"/>
  <c r="Q30" i="1"/>
  <c r="P31" i="1"/>
  <c r="Q31" i="1"/>
  <c r="P32" i="1"/>
  <c r="Q32" i="1"/>
  <c r="P33" i="1"/>
  <c r="Q33" i="1"/>
  <c r="P34" i="1"/>
  <c r="Q34" i="1"/>
  <c r="P35" i="1"/>
  <c r="Q35" i="1"/>
  <c r="P36" i="1"/>
  <c r="Q36" i="1"/>
  <c r="P37" i="1"/>
  <c r="Q37" i="1"/>
  <c r="P38" i="1"/>
  <c r="Q38" i="1"/>
  <c r="P39" i="1"/>
  <c r="Q39" i="1"/>
  <c r="P40" i="1"/>
  <c r="Q40" i="1"/>
  <c r="P41" i="1"/>
  <c r="Q41" i="1"/>
  <c r="P42" i="1"/>
  <c r="Q42" i="1"/>
  <c r="P43" i="1"/>
  <c r="Q43" i="1"/>
  <c r="P44" i="1"/>
  <c r="Q44" i="1"/>
  <c r="P45" i="1"/>
  <c r="Q45" i="1"/>
  <c r="P46" i="1"/>
  <c r="Q46" i="1"/>
  <c r="P47" i="1"/>
  <c r="Q47" i="1"/>
  <c r="P48" i="1"/>
  <c r="Q48" i="1"/>
  <c r="P49" i="1"/>
  <c r="Q49" i="1"/>
  <c r="P50" i="1"/>
  <c r="Q50" i="1"/>
  <c r="P51" i="1"/>
  <c r="Q51" i="1"/>
  <c r="P52" i="1"/>
  <c r="Q52" i="1"/>
  <c r="P53" i="1"/>
  <c r="Q53" i="1"/>
  <c r="P54" i="1"/>
  <c r="Q54" i="1"/>
  <c r="P55" i="1"/>
  <c r="Q55" i="1"/>
  <c r="P56" i="1"/>
  <c r="Q56" i="1"/>
  <c r="P57" i="1"/>
  <c r="Q57" i="1"/>
  <c r="P58" i="1"/>
  <c r="Q58" i="1"/>
  <c r="P59" i="1"/>
  <c r="Q59" i="1"/>
  <c r="P60" i="1"/>
  <c r="Q60" i="1"/>
  <c r="P61" i="1"/>
  <c r="Q61" i="1"/>
  <c r="P62" i="1"/>
  <c r="Q62" i="1"/>
  <c r="P63" i="1"/>
  <c r="Q63" i="1"/>
  <c r="P64" i="1"/>
  <c r="Q64" i="1"/>
  <c r="P65" i="1"/>
  <c r="Q65" i="1"/>
  <c r="P66" i="1"/>
  <c r="Q66" i="1"/>
  <c r="P67" i="1"/>
  <c r="Q67" i="1"/>
  <c r="P68" i="1"/>
  <c r="Q68" i="1"/>
  <c r="P69" i="1"/>
  <c r="Q69" i="1"/>
  <c r="P70" i="1"/>
  <c r="Q70" i="1"/>
  <c r="P71" i="1"/>
  <c r="Q71" i="1"/>
  <c r="P72" i="1"/>
  <c r="Q72" i="1"/>
  <c r="P73" i="1"/>
  <c r="Q73" i="1"/>
  <c r="P74" i="1"/>
  <c r="Q74" i="1"/>
  <c r="P75" i="1"/>
  <c r="Q75" i="1"/>
  <c r="P76" i="1"/>
  <c r="Q76" i="1"/>
  <c r="P77" i="1"/>
  <c r="Q77" i="1"/>
  <c r="P78" i="1"/>
  <c r="Q78" i="1"/>
  <c r="P79" i="1"/>
  <c r="Q79" i="1"/>
  <c r="P80" i="1"/>
  <c r="Q80" i="1"/>
  <c r="P81" i="1"/>
  <c r="Q81" i="1"/>
  <c r="P82" i="1"/>
  <c r="Q82" i="1"/>
  <c r="P83" i="1"/>
  <c r="Q83" i="1"/>
  <c r="P84" i="1"/>
  <c r="Q84" i="1"/>
  <c r="P85" i="1"/>
  <c r="Q85" i="1"/>
  <c r="P86" i="1"/>
  <c r="Q86" i="1"/>
  <c r="P87" i="1"/>
  <c r="Q87" i="1"/>
  <c r="P88" i="1"/>
  <c r="Q88" i="1"/>
  <c r="P89" i="1"/>
  <c r="Q89" i="1"/>
  <c r="P90" i="1"/>
  <c r="Q90" i="1"/>
  <c r="P91" i="1"/>
  <c r="Q91" i="1"/>
  <c r="P92" i="1"/>
  <c r="Q92" i="1"/>
  <c r="P93" i="1"/>
  <c r="Q93" i="1"/>
  <c r="P94" i="1"/>
  <c r="Q94" i="1"/>
  <c r="P95" i="1"/>
  <c r="Q95" i="1"/>
  <c r="P96" i="1"/>
  <c r="Q96" i="1"/>
  <c r="P97" i="1"/>
  <c r="Q97" i="1"/>
  <c r="P98" i="1"/>
  <c r="Q98" i="1"/>
  <c r="P99" i="1"/>
  <c r="Q99" i="1"/>
  <c r="P100" i="1"/>
  <c r="Q100" i="1"/>
  <c r="P101" i="1"/>
  <c r="Q101" i="1"/>
  <c r="P102" i="1"/>
  <c r="Q102" i="1"/>
  <c r="P103" i="1"/>
  <c r="Q103" i="1"/>
  <c r="P104" i="1"/>
  <c r="Q104" i="1"/>
  <c r="P105" i="1"/>
  <c r="Q105" i="1"/>
  <c r="P106" i="1"/>
  <c r="Q106" i="1"/>
  <c r="P107" i="1"/>
  <c r="Q107" i="1"/>
  <c r="P108" i="1"/>
  <c r="Q108" i="1"/>
  <c r="P109" i="1"/>
  <c r="Q109" i="1"/>
  <c r="P110" i="1"/>
  <c r="Q110" i="1"/>
  <c r="P111" i="1"/>
  <c r="Q111" i="1"/>
  <c r="P112" i="1"/>
  <c r="Q112" i="1"/>
  <c r="P113" i="1"/>
  <c r="Q113" i="1"/>
  <c r="P114" i="1"/>
  <c r="Q114" i="1"/>
  <c r="P115" i="1"/>
  <c r="Q115" i="1"/>
  <c r="P116" i="1"/>
  <c r="Q116" i="1"/>
  <c r="P117" i="1"/>
  <c r="Q117" i="1"/>
  <c r="P118" i="1"/>
  <c r="Q118" i="1"/>
  <c r="P119" i="1"/>
  <c r="Q119" i="1"/>
  <c r="P120" i="1"/>
  <c r="Q120" i="1"/>
  <c r="P121" i="1"/>
  <c r="Q121" i="1"/>
  <c r="P122" i="1"/>
  <c r="Q122" i="1"/>
  <c r="P123" i="1"/>
  <c r="Q123" i="1"/>
  <c r="P124" i="1"/>
  <c r="Q124" i="1"/>
  <c r="P125" i="1"/>
  <c r="Q125" i="1"/>
  <c r="P126" i="1"/>
  <c r="Q126" i="1"/>
  <c r="P127" i="1"/>
  <c r="Q127" i="1"/>
  <c r="P128" i="1"/>
  <c r="Q128" i="1"/>
  <c r="P129" i="1"/>
  <c r="Q129" i="1"/>
  <c r="P130" i="1"/>
  <c r="Q130" i="1"/>
  <c r="P131" i="1"/>
  <c r="Q131" i="1"/>
  <c r="P132" i="1"/>
  <c r="Q132" i="1"/>
  <c r="P133" i="1"/>
  <c r="Q133" i="1"/>
  <c r="P134" i="1"/>
  <c r="Q134" i="1"/>
  <c r="P135" i="1"/>
  <c r="Q135" i="1"/>
  <c r="P136" i="1"/>
  <c r="Q136" i="1"/>
  <c r="P137" i="1"/>
  <c r="Q137" i="1"/>
  <c r="P138" i="1"/>
  <c r="Q138" i="1"/>
  <c r="P139" i="1"/>
  <c r="Q139" i="1"/>
  <c r="P140" i="1"/>
  <c r="Q140" i="1"/>
  <c r="P141" i="1"/>
  <c r="Q141" i="1"/>
  <c r="P142" i="1"/>
  <c r="Q142" i="1"/>
  <c r="P143" i="1"/>
  <c r="Q143" i="1"/>
  <c r="P144" i="1"/>
  <c r="Q144" i="1"/>
  <c r="P145" i="1"/>
  <c r="Q145" i="1"/>
  <c r="P146" i="1"/>
  <c r="Q146" i="1"/>
  <c r="P147" i="1"/>
  <c r="Q147" i="1"/>
  <c r="P148" i="1"/>
  <c r="Q148" i="1"/>
  <c r="P149" i="1"/>
  <c r="Q149" i="1"/>
  <c r="P150" i="1"/>
  <c r="Q150" i="1"/>
  <c r="P151" i="1"/>
  <c r="Q151" i="1"/>
  <c r="P152" i="1"/>
  <c r="Q152" i="1"/>
  <c r="P153" i="1"/>
  <c r="Q153" i="1"/>
  <c r="P154" i="1"/>
  <c r="Q154" i="1"/>
  <c r="P155" i="1"/>
  <c r="Q155" i="1"/>
  <c r="P156" i="1"/>
  <c r="Q156" i="1"/>
  <c r="P157" i="1"/>
  <c r="Q157" i="1"/>
  <c r="P158" i="1"/>
  <c r="Q158" i="1"/>
  <c r="P159" i="1"/>
  <c r="Q159" i="1"/>
  <c r="P160" i="1"/>
  <c r="Q160" i="1"/>
  <c r="P161" i="1"/>
  <c r="Q161" i="1"/>
  <c r="P162" i="1"/>
  <c r="Q162" i="1"/>
  <c r="P163" i="1"/>
  <c r="Q163" i="1"/>
  <c r="P164" i="1"/>
  <c r="Q164" i="1"/>
  <c r="Q8" i="1"/>
  <c r="P8" i="1"/>
  <c r="T32" i="14" a="1"/>
  <c r="Z217" i="13" a="1"/>
  <c r="Z76" i="9" a="1"/>
  <c r="Z130" i="13" a="1"/>
  <c r="Z52" i="9" a="1"/>
  <c r="U33" i="14" a="1"/>
  <c r="Z133" i="13" a="1"/>
  <c r="Z215" i="13" a="1"/>
  <c r="Z117" i="9" a="1"/>
  <c r="Z234" i="13" a="1"/>
  <c r="Z66" i="13" a="1"/>
  <c r="Z193" i="13" a="1"/>
  <c r="Z21" i="9" a="1"/>
  <c r="Z158" i="13" a="1"/>
  <c r="Z116" i="13" a="1"/>
  <c r="Z167" i="13" a="1"/>
  <c r="Z124" i="9" a="1"/>
  <c r="Z28" i="13" a="1"/>
  <c r="Y66" i="14" a="1"/>
  <c r="Z90" i="13" a="1"/>
  <c r="Z100" i="9" a="1"/>
  <c r="Z159" i="9" a="1"/>
  <c r="Z58" i="13" a="1"/>
  <c r="Z232" i="13" a="1"/>
  <c r="Z46" i="9" a="1"/>
  <c r="Z228" i="13" a="1"/>
  <c r="Z118" i="9" a="1"/>
  <c r="T241" i="13" a="1"/>
  <c r="Z97" i="13" a="1"/>
  <c r="Z194" i="13" a="1"/>
  <c r="Y79" i="14" a="1"/>
  <c r="Z26" i="9" a="1"/>
  <c r="Z164" i="13" a="1"/>
  <c r="Z17" i="9" a="1"/>
  <c r="Z140" i="9" a="1"/>
  <c r="Z62" i="13" a="1"/>
  <c r="Z24" i="13" a="1"/>
  <c r="Z192" i="13" a="1"/>
  <c r="Z56" i="13" a="1"/>
  <c r="T231" i="14" a="1"/>
  <c r="Z56" i="9" a="1"/>
  <c r="Z176" i="9" a="1"/>
  <c r="Z133" i="9" a="1"/>
  <c r="Z79" i="13" a="1"/>
  <c r="T244" i="13" a="1"/>
  <c r="Z33" i="13" a="1"/>
  <c r="T243" i="13" a="1"/>
  <c r="Z157" i="9" a="1"/>
  <c r="Z45" i="13" a="1"/>
  <c r="Z148" i="13" a="1"/>
  <c r="Z54" i="9" a="1"/>
  <c r="Z32" i="13" a="1"/>
  <c r="Z68" i="13" a="1"/>
  <c r="Z181" i="13" a="1"/>
  <c r="T242" i="13" a="1"/>
  <c r="U15" i="14" a="1"/>
  <c r="Z29" i="9" a="1"/>
  <c r="Z15" i="13" a="1"/>
  <c r="Z176" i="13" a="1"/>
  <c r="U32" i="14" a="1"/>
  <c r="Z132" i="13" a="1"/>
  <c r="Z136" i="9" a="1"/>
  <c r="Z134" i="13" a="1"/>
  <c r="U231" i="14" a="1"/>
  <c r="Z151" i="9" a="1"/>
  <c r="H148" i="13" l="1"/>
  <c r="J148" i="13" s="1"/>
  <c r="AF148" i="13"/>
  <c r="T231" i="14"/>
  <c r="U231" i="14"/>
  <c r="Y79" i="14"/>
  <c r="U15" i="14"/>
  <c r="Y66" i="14"/>
  <c r="U33" i="14"/>
  <c r="U32" i="14"/>
  <c r="T32" i="14"/>
  <c r="AI310" i="13"/>
  <c r="X309" i="14"/>
  <c r="AL312" i="13"/>
  <c r="AA311" i="14"/>
  <c r="AK309" i="13"/>
  <c r="Z308" i="14"/>
  <c r="AK311" i="13"/>
  <c r="Z310" i="14"/>
  <c r="AK312" i="13"/>
  <c r="Z311" i="14"/>
  <c r="AJ312" i="13"/>
  <c r="Y311" i="14"/>
  <c r="AI312" i="13"/>
  <c r="X311" i="14"/>
  <c r="AL311" i="13"/>
  <c r="AA310" i="14"/>
  <c r="N309" i="13"/>
  <c r="AA308" i="14"/>
  <c r="AJ309" i="13"/>
  <c r="Y308" i="14"/>
  <c r="L308" i="14" s="1"/>
  <c r="AH309" i="13"/>
  <c r="W308" i="14"/>
  <c r="AH308" i="14" s="1"/>
  <c r="L310" i="13"/>
  <c r="Y309" i="14"/>
  <c r="AI311" i="13"/>
  <c r="X310" i="14"/>
  <c r="AH312" i="13"/>
  <c r="W311" i="14"/>
  <c r="AK310" i="13"/>
  <c r="Z309" i="14"/>
  <c r="AJ311" i="13"/>
  <c r="Y310" i="14"/>
  <c r="AI309" i="13"/>
  <c r="X308" i="14"/>
  <c r="N310" i="13"/>
  <c r="AA309" i="14"/>
  <c r="AH311" i="13"/>
  <c r="W310" i="14"/>
  <c r="J310" i="13"/>
  <c r="W309" i="14"/>
  <c r="AI308" i="13"/>
  <c r="X307" i="14"/>
  <c r="AJ308" i="13"/>
  <c r="Y307" i="14"/>
  <c r="AK308" i="13"/>
  <c r="Z307" i="14"/>
  <c r="AL308" i="13"/>
  <c r="AA307" i="14"/>
  <c r="I312" i="13"/>
  <c r="I310" i="13"/>
  <c r="AG309" i="14"/>
  <c r="I309" i="13"/>
  <c r="I308" i="14"/>
  <c r="I311" i="13"/>
  <c r="I310" i="14"/>
  <c r="AE312" i="13"/>
  <c r="T311" i="14"/>
  <c r="AE311" i="13"/>
  <c r="T310" i="14"/>
  <c r="G310" i="13"/>
  <c r="T309" i="14"/>
  <c r="AK306" i="13"/>
  <c r="Z305" i="14"/>
  <c r="AI306" i="13"/>
  <c r="X305" i="14"/>
  <c r="I306" i="13"/>
  <c r="V305" i="14"/>
  <c r="AL306" i="13"/>
  <c r="AA305" i="14"/>
  <c r="AH306" i="13"/>
  <c r="W305" i="14"/>
  <c r="AJ306" i="13"/>
  <c r="Y305" i="14"/>
  <c r="G306" i="13"/>
  <c r="T305" i="14"/>
  <c r="H310" i="13"/>
  <c r="U309" i="14"/>
  <c r="H306" i="13"/>
  <c r="U305" i="14"/>
  <c r="H312" i="13"/>
  <c r="U311" i="14"/>
  <c r="H311" i="13"/>
  <c r="U310" i="14"/>
  <c r="AK305" i="13"/>
  <c r="Z304" i="14"/>
  <c r="AH305" i="13"/>
  <c r="W304" i="14"/>
  <c r="AI305" i="13"/>
  <c r="X304" i="14"/>
  <c r="AL305" i="13"/>
  <c r="AA304" i="14"/>
  <c r="AG305" i="13"/>
  <c r="V304" i="14"/>
  <c r="AJ305" i="13"/>
  <c r="Y304" i="14"/>
  <c r="A297" i="13"/>
  <c r="T296" i="14"/>
  <c r="AE269" i="13"/>
  <c r="T268" i="14"/>
  <c r="AE265" i="13"/>
  <c r="T264" i="14"/>
  <c r="I311" i="14"/>
  <c r="AG311" i="14"/>
  <c r="AE246" i="14"/>
  <c r="AE240" i="14" s="1"/>
  <c r="A245" i="14"/>
  <c r="Z116" i="13"/>
  <c r="AK116" i="13" s="1"/>
  <c r="K310" i="13"/>
  <c r="J309" i="13"/>
  <c r="AG309" i="13"/>
  <c r="A248" i="13"/>
  <c r="T248" i="14" s="1"/>
  <c r="AG311" i="13"/>
  <c r="A265" i="13"/>
  <c r="AE247" i="13"/>
  <c r="AE241" i="13" s="1"/>
  <c r="AF306" i="13"/>
  <c r="L309" i="13"/>
  <c r="AF310" i="13"/>
  <c r="M310" i="13"/>
  <c r="AL310" i="13"/>
  <c r="G311" i="13"/>
  <c r="AL309" i="13"/>
  <c r="AE306" i="13"/>
  <c r="AJ310" i="13"/>
  <c r="AE297" i="13"/>
  <c r="AE310" i="13"/>
  <c r="G312" i="13"/>
  <c r="A249" i="13"/>
  <c r="T249" i="14" s="1"/>
  <c r="M309" i="13"/>
  <c r="A247" i="13"/>
  <c r="T247" i="14" s="1"/>
  <c r="AF311" i="13"/>
  <c r="AG310" i="13"/>
  <c r="AG306" i="13"/>
  <c r="K309" i="13"/>
  <c r="AF312" i="13"/>
  <c r="AG312" i="13"/>
  <c r="A271" i="13"/>
  <c r="A269" i="13"/>
  <c r="AH310" i="13"/>
  <c r="T242" i="13"/>
  <c r="A241" i="13" s="1"/>
  <c r="T241" i="14" s="1"/>
  <c r="T244" i="13"/>
  <c r="A243" i="13" s="1"/>
  <c r="T243" i="14" s="1"/>
  <c r="T243" i="13"/>
  <c r="A242" i="13" s="1"/>
  <c r="T242" i="14" s="1"/>
  <c r="T241" i="13"/>
  <c r="A240" i="13" s="1"/>
  <c r="T240" i="14" s="1"/>
  <c r="A235" i="12"/>
  <c r="A237" i="12"/>
  <c r="A267" i="13"/>
  <c r="A236" i="12"/>
  <c r="A234" i="12"/>
  <c r="AJ79" i="13"/>
  <c r="I232" i="13"/>
  <c r="Z79" i="13"/>
  <c r="AK79" i="13" s="1"/>
  <c r="Z176" i="13"/>
  <c r="AK176" i="13" s="1"/>
  <c r="Z158" i="13"/>
  <c r="AK158" i="13" s="1"/>
  <c r="Z24" i="13"/>
  <c r="AK24" i="13" s="1"/>
  <c r="Z33" i="13"/>
  <c r="AK33" i="13" s="1"/>
  <c r="Z56" i="13"/>
  <c r="AK56" i="13" s="1"/>
  <c r="Z68" i="13"/>
  <c r="AK68" i="13" s="1"/>
  <c r="Z228" i="13"/>
  <c r="AK228" i="13" s="1"/>
  <c r="Z215" i="13"/>
  <c r="AK215" i="13" s="1"/>
  <c r="Z164" i="13"/>
  <c r="AK164" i="13" s="1"/>
  <c r="Z62" i="13"/>
  <c r="AK62" i="13" s="1"/>
  <c r="Z194" i="13"/>
  <c r="AK194" i="13" s="1"/>
  <c r="Z32" i="13"/>
  <c r="AK32" i="13" s="1"/>
  <c r="Z132" i="13"/>
  <c r="AK132" i="13" s="1"/>
  <c r="Z192" i="13"/>
  <c r="AK192" i="13" s="1"/>
  <c r="Z193" i="13"/>
  <c r="AK193" i="13" s="1"/>
  <c r="Z130" i="13"/>
  <c r="AK130" i="13" s="1"/>
  <c r="Z45" i="13"/>
  <c r="AK45" i="13" s="1"/>
  <c r="Z90" i="13"/>
  <c r="M90" i="13" s="1"/>
  <c r="Z134" i="13"/>
  <c r="AK134" i="13" s="1"/>
  <c r="Z232" i="13"/>
  <c r="AK232" i="13" s="1"/>
  <c r="Z58" i="13"/>
  <c r="AK58" i="13" s="1"/>
  <c r="Z15" i="13"/>
  <c r="AK15" i="13" s="1"/>
  <c r="Z217" i="13"/>
  <c r="AK217" i="13" s="1"/>
  <c r="Z97" i="13"/>
  <c r="AK97" i="13" s="1"/>
  <c r="Z167" i="13"/>
  <c r="AK167" i="13" s="1"/>
  <c r="Z28" i="13"/>
  <c r="AK28" i="13" s="1"/>
  <c r="Z234" i="13"/>
  <c r="AK234" i="13" s="1"/>
  <c r="Z148" i="13"/>
  <c r="AK148" i="13" s="1"/>
  <c r="Z181" i="13"/>
  <c r="AK181" i="13" s="1"/>
  <c r="Z66" i="13"/>
  <c r="M66" i="13" s="1"/>
  <c r="Z133" i="13"/>
  <c r="AK133" i="13" s="1"/>
  <c r="J32" i="13"/>
  <c r="I32" i="13"/>
  <c r="J232" i="13"/>
  <c r="J15" i="13"/>
  <c r="J33" i="13"/>
  <c r="AF33" i="13"/>
  <c r="AE32" i="13"/>
  <c r="G148" i="13"/>
  <c r="G97" i="13"/>
  <c r="H97" i="13"/>
  <c r="AF232" i="13"/>
  <c r="AE232" i="13"/>
  <c r="AF32" i="13"/>
  <c r="G15" i="13"/>
  <c r="AK169" i="12"/>
  <c r="G33" i="13"/>
  <c r="AK35" i="12"/>
  <c r="AF15" i="13"/>
  <c r="AK192" i="12"/>
  <c r="AK212" i="12"/>
  <c r="AK189" i="12"/>
  <c r="AK132" i="12"/>
  <c r="AK104" i="12"/>
  <c r="AJ66" i="13"/>
  <c r="AK30" i="12"/>
  <c r="AK227" i="12"/>
  <c r="AK62" i="12"/>
  <c r="AK16" i="12"/>
  <c r="AK148" i="12"/>
  <c r="M76" i="12"/>
  <c r="AK176" i="12"/>
  <c r="M70" i="12"/>
  <c r="AK228" i="12"/>
  <c r="AK214" i="12"/>
  <c r="AK121" i="12"/>
  <c r="M72" i="12"/>
  <c r="M35" i="12"/>
  <c r="M148" i="12"/>
  <c r="M228" i="12"/>
  <c r="M104" i="12"/>
  <c r="AK84" i="12"/>
  <c r="M84" i="12"/>
  <c r="AK95" i="12"/>
  <c r="M95" i="12"/>
  <c r="M46" i="12"/>
  <c r="AK96" i="12"/>
  <c r="M96" i="12"/>
  <c r="M225" i="12"/>
  <c r="M36" i="12"/>
  <c r="M16" i="12"/>
  <c r="AK26" i="12"/>
  <c r="AK162" i="12"/>
  <c r="AK70" i="12"/>
  <c r="AK76" i="12"/>
  <c r="AK60" i="12"/>
  <c r="AK135" i="12"/>
  <c r="AK32" i="12"/>
  <c r="AK66" i="12"/>
  <c r="AK225" i="12"/>
  <c r="AK36" i="12"/>
  <c r="AK72" i="12"/>
  <c r="AK159" i="12"/>
  <c r="AK136" i="12"/>
  <c r="AK49" i="12"/>
  <c r="AK180" i="12"/>
  <c r="AK134" i="12"/>
  <c r="AK154" i="12"/>
  <c r="AK190" i="12"/>
  <c r="Z56" i="9"/>
  <c r="M56" i="9" s="1"/>
  <c r="Z26" i="9"/>
  <c r="M26" i="9" s="1"/>
  <c r="Z21" i="9"/>
  <c r="M21" i="9" s="1"/>
  <c r="Z100" i="9"/>
  <c r="M100" i="9" s="1"/>
  <c r="Z17" i="9"/>
  <c r="M17" i="9" s="1"/>
  <c r="Z133" i="9"/>
  <c r="M133" i="9" s="1"/>
  <c r="Z176" i="9"/>
  <c r="M176" i="9" s="1"/>
  <c r="Z136" i="9"/>
  <c r="M136" i="9" s="1"/>
  <c r="Z46" i="9"/>
  <c r="M46" i="9" s="1"/>
  <c r="Z117" i="9"/>
  <c r="M117" i="9" s="1"/>
  <c r="Z29" i="9"/>
  <c r="M29" i="9" s="1"/>
  <c r="Z118" i="9"/>
  <c r="M118" i="9" s="1"/>
  <c r="Z124" i="9"/>
  <c r="M124" i="9" s="1"/>
  <c r="Z151" i="9"/>
  <c r="M151" i="9" s="1"/>
  <c r="Z140" i="9"/>
  <c r="M140" i="9" s="1"/>
  <c r="Z54" i="9"/>
  <c r="M54" i="9" s="1"/>
  <c r="Z52" i="9"/>
  <c r="M52" i="9" s="1"/>
  <c r="Z159" i="9"/>
  <c r="M159" i="9" s="1"/>
  <c r="Z157" i="9"/>
  <c r="M157" i="9" s="1"/>
  <c r="Z76" i="9"/>
  <c r="M76" i="9" s="1"/>
  <c r="M67" i="10"/>
  <c r="L147" i="10"/>
  <c r="K29" i="10"/>
  <c r="L133" i="9"/>
  <c r="M28" i="9"/>
  <c r="G26" i="9"/>
  <c r="L24" i="9"/>
  <c r="L151" i="9"/>
  <c r="M58" i="9"/>
  <c r="L140" i="9"/>
  <c r="M33" i="10"/>
  <c r="M147" i="10"/>
  <c r="L74" i="4"/>
  <c r="W78" i="4"/>
  <c r="AI78" i="4" s="1"/>
  <c r="W69" i="4"/>
  <c r="AI69" i="4" s="1"/>
  <c r="H73" i="4"/>
  <c r="X69" i="4"/>
  <c r="AJ69" i="4" s="1"/>
  <c r="I73" i="4"/>
  <c r="J73" i="4"/>
  <c r="K73" i="4"/>
  <c r="L73" i="4"/>
  <c r="G73" i="4"/>
  <c r="M73" i="4"/>
  <c r="V69" i="4"/>
  <c r="AH69" i="4" s="1"/>
  <c r="V78" i="4"/>
  <c r="AH78" i="4" s="1"/>
  <c r="G74" i="4"/>
  <c r="H74" i="4"/>
  <c r="S78" i="4"/>
  <c r="AE78" i="4" s="1"/>
  <c r="S69" i="4"/>
  <c r="AE69" i="4" s="1"/>
  <c r="J74" i="4"/>
  <c r="U69" i="4"/>
  <c r="AG69" i="4" s="1"/>
  <c r="K74" i="4"/>
  <c r="Y174" i="4"/>
  <c r="AK174" i="4" s="1"/>
  <c r="I74" i="4"/>
  <c r="T78" i="4"/>
  <c r="AF78" i="4" s="1"/>
  <c r="T69" i="4"/>
  <c r="AF69" i="4" s="1"/>
  <c r="U78" i="4"/>
  <c r="AG78" i="4" s="1"/>
  <c r="R8" i="3"/>
  <c r="G8" i="3" s="1"/>
  <c r="W62" i="4"/>
  <c r="AI62" i="4" s="1"/>
  <c r="U56" i="4"/>
  <c r="AG56" i="4" s="1"/>
  <c r="V62" i="4"/>
  <c r="AH62" i="4" s="1"/>
  <c r="W58" i="4"/>
  <c r="AI58" i="4" s="1"/>
  <c r="T56" i="4"/>
  <c r="AF56" i="4" s="1"/>
  <c r="U62" i="4"/>
  <c r="AG62" i="4" s="1"/>
  <c r="V58" i="4"/>
  <c r="AH58" i="4" s="1"/>
  <c r="S56" i="4"/>
  <c r="AE56" i="4" s="1"/>
  <c r="S185" i="4"/>
  <c r="AE185" i="4" s="1"/>
  <c r="T62" i="4"/>
  <c r="AF62" i="4" s="1"/>
  <c r="U58" i="4"/>
  <c r="AG58" i="4" s="1"/>
  <c r="Y65" i="4"/>
  <c r="AK65" i="4" s="1"/>
  <c r="S62" i="4"/>
  <c r="AE62" i="4" s="1"/>
  <c r="T58" i="4"/>
  <c r="AF58" i="4" s="1"/>
  <c r="W65" i="4"/>
  <c r="AI65" i="4" s="1"/>
  <c r="W59" i="4"/>
  <c r="AI59" i="4" s="1"/>
  <c r="X54" i="4"/>
  <c r="AJ54" i="4" s="1"/>
  <c r="V65" i="4"/>
  <c r="AH65" i="4" s="1"/>
  <c r="V59" i="4"/>
  <c r="AH59" i="4" s="1"/>
  <c r="W54" i="4"/>
  <c r="AI54" i="4" s="1"/>
  <c r="U65" i="4"/>
  <c r="AG65" i="4" s="1"/>
  <c r="U59" i="4"/>
  <c r="AG59" i="4" s="1"/>
  <c r="V54" i="4"/>
  <c r="AH54" i="4" s="1"/>
  <c r="T65" i="4"/>
  <c r="AF65" i="4" s="1"/>
  <c r="T59" i="4"/>
  <c r="AF59" i="4" s="1"/>
  <c r="U54" i="4"/>
  <c r="AG54" i="4" s="1"/>
  <c r="S65" i="4"/>
  <c r="AE65" i="4" s="1"/>
  <c r="S59" i="4"/>
  <c r="AE59" i="4" s="1"/>
  <c r="AI56" i="4"/>
  <c r="T54" i="4"/>
  <c r="AF54" i="4" s="1"/>
  <c r="S58" i="4"/>
  <c r="AE58" i="4" s="1"/>
  <c r="V56" i="4"/>
  <c r="AH56" i="4" s="1"/>
  <c r="S54" i="4"/>
  <c r="AE54" i="4" s="1"/>
  <c r="Y54" i="4"/>
  <c r="AK54" i="4" s="1"/>
  <c r="X65" i="4"/>
  <c r="AJ65" i="4" s="1"/>
  <c r="G175" i="3"/>
  <c r="AC175" i="3"/>
  <c r="S123" i="3"/>
  <c r="T123" i="3"/>
  <c r="V123" i="3"/>
  <c r="R123" i="3"/>
  <c r="U123" i="3"/>
  <c r="S173" i="3"/>
  <c r="R173" i="3"/>
  <c r="X173" i="3"/>
  <c r="W173" i="3"/>
  <c r="T173" i="3"/>
  <c r="V173" i="3"/>
  <c r="U173" i="3"/>
  <c r="X150" i="3"/>
  <c r="W150" i="3"/>
  <c r="U150" i="3"/>
  <c r="T150" i="3"/>
  <c r="S150" i="3"/>
  <c r="R150" i="3"/>
  <c r="V150" i="3"/>
  <c r="X107" i="3"/>
  <c r="W107" i="3"/>
  <c r="U107" i="3"/>
  <c r="T107" i="3"/>
  <c r="S107" i="3"/>
  <c r="V107" i="3"/>
  <c r="R107" i="3"/>
  <c r="W172" i="3"/>
  <c r="V172" i="3"/>
  <c r="U172" i="3"/>
  <c r="T172" i="3"/>
  <c r="S172" i="3"/>
  <c r="R172" i="3"/>
  <c r="X160" i="3"/>
  <c r="V160" i="3"/>
  <c r="U160" i="3"/>
  <c r="T160" i="3"/>
  <c r="S160" i="3"/>
  <c r="R160" i="3"/>
  <c r="W160" i="3"/>
  <c r="S149" i="3"/>
  <c r="R149" i="3"/>
  <c r="X149" i="3"/>
  <c r="W149" i="3"/>
  <c r="T149" i="3"/>
  <c r="V149" i="3"/>
  <c r="U149" i="3"/>
  <c r="W143" i="3"/>
  <c r="V143" i="3"/>
  <c r="U143" i="3"/>
  <c r="T143" i="3"/>
  <c r="S143" i="3"/>
  <c r="R143" i="3"/>
  <c r="X143" i="3"/>
  <c r="R131" i="3"/>
  <c r="S131" i="3"/>
  <c r="T131" i="3"/>
  <c r="U131" i="3"/>
  <c r="U124" i="3"/>
  <c r="T124" i="3"/>
  <c r="R124" i="3"/>
  <c r="V124" i="3"/>
  <c r="S124" i="3"/>
  <c r="X124" i="3"/>
  <c r="W124" i="3"/>
  <c r="R112" i="3"/>
  <c r="X112" i="3"/>
  <c r="W112" i="3"/>
  <c r="V112" i="3"/>
  <c r="S112" i="3"/>
  <c r="U112" i="3"/>
  <c r="T112" i="3"/>
  <c r="V106" i="3"/>
  <c r="U106" i="3"/>
  <c r="S106" i="3"/>
  <c r="R106" i="3"/>
  <c r="W106" i="3"/>
  <c r="T106" i="3"/>
  <c r="X106" i="3"/>
  <c r="U94" i="3"/>
  <c r="T94" i="3"/>
  <c r="S94" i="3"/>
  <c r="R94" i="3"/>
  <c r="V94" i="3"/>
  <c r="V82" i="3"/>
  <c r="T82" i="3"/>
  <c r="S82" i="3"/>
  <c r="R82" i="3"/>
  <c r="U82" i="3"/>
  <c r="V70" i="3"/>
  <c r="T70" i="3"/>
  <c r="S70" i="3"/>
  <c r="R70" i="3"/>
  <c r="U70" i="3"/>
  <c r="S45" i="3"/>
  <c r="R45" i="3"/>
  <c r="S33" i="3"/>
  <c r="X33" i="3"/>
  <c r="W33" i="3"/>
  <c r="T33" i="3"/>
  <c r="R33" i="3"/>
  <c r="V33" i="3"/>
  <c r="U33" i="3"/>
  <c r="X27" i="3"/>
  <c r="V27" i="3"/>
  <c r="U27" i="3"/>
  <c r="T27" i="3"/>
  <c r="W27" i="3"/>
  <c r="R27" i="3"/>
  <c r="S27" i="3"/>
  <c r="V21" i="3"/>
  <c r="U21" i="3"/>
  <c r="S21" i="3"/>
  <c r="R21" i="3"/>
  <c r="X21" i="3"/>
  <c r="W21" i="3"/>
  <c r="T21" i="3"/>
  <c r="T9" i="3"/>
  <c r="W9" i="3"/>
  <c r="X9" i="3"/>
  <c r="S9" i="3"/>
  <c r="R9" i="3"/>
  <c r="U9" i="3"/>
  <c r="V9" i="3"/>
  <c r="X8" i="3"/>
  <c r="V8" i="3"/>
  <c r="U8" i="3"/>
  <c r="T8" i="3"/>
  <c r="W8" i="3"/>
  <c r="S8" i="3"/>
  <c r="V159" i="3"/>
  <c r="U159" i="3"/>
  <c r="S159" i="3"/>
  <c r="R159" i="3"/>
  <c r="W159" i="3"/>
  <c r="T159" i="3"/>
  <c r="W117" i="3"/>
  <c r="V117" i="3"/>
  <c r="T117" i="3"/>
  <c r="S117" i="3"/>
  <c r="X117" i="3"/>
  <c r="R117" i="3"/>
  <c r="U117" i="3"/>
  <c r="T87" i="3"/>
  <c r="S87" i="3"/>
  <c r="X87" i="3"/>
  <c r="U87" i="3"/>
  <c r="R87" i="3"/>
  <c r="W87" i="3"/>
  <c r="V87" i="3"/>
  <c r="R20" i="3"/>
  <c r="V20" i="3"/>
  <c r="S20" i="3"/>
  <c r="U20" i="3"/>
  <c r="T20" i="3"/>
  <c r="X154" i="3"/>
  <c r="W154" i="3"/>
  <c r="V154" i="3"/>
  <c r="U154" i="3"/>
  <c r="T154" i="3"/>
  <c r="S154" i="3"/>
  <c r="R154" i="3"/>
  <c r="W105" i="3"/>
  <c r="V105" i="3"/>
  <c r="U105" i="3"/>
  <c r="R105" i="3"/>
  <c r="X105" i="3"/>
  <c r="T105" i="3"/>
  <c r="S105" i="3"/>
  <c r="X75" i="3"/>
  <c r="W75" i="3"/>
  <c r="U75" i="3"/>
  <c r="T75" i="3"/>
  <c r="S75" i="3"/>
  <c r="V75" i="3"/>
  <c r="R75" i="3"/>
  <c r="S44" i="3"/>
  <c r="V44" i="3"/>
  <c r="R44" i="3"/>
  <c r="T44" i="3"/>
  <c r="U44" i="3"/>
  <c r="S26" i="3"/>
  <c r="W26" i="3"/>
  <c r="T26" i="3"/>
  <c r="R26" i="3"/>
  <c r="V26" i="3"/>
  <c r="U26" i="3"/>
  <c r="X176" i="3"/>
  <c r="W176" i="3"/>
  <c r="V176" i="3"/>
  <c r="U176" i="3"/>
  <c r="R176" i="3"/>
  <c r="T176" i="3"/>
  <c r="S176" i="3"/>
  <c r="U170" i="3"/>
  <c r="T170" i="3"/>
  <c r="R170" i="3"/>
  <c r="V170" i="3"/>
  <c r="W170" i="3"/>
  <c r="S170" i="3"/>
  <c r="X170" i="3"/>
  <c r="W164" i="3"/>
  <c r="V164" i="3"/>
  <c r="U164" i="3"/>
  <c r="T164" i="3"/>
  <c r="S164" i="3"/>
  <c r="R164" i="3"/>
  <c r="T158" i="3"/>
  <c r="S158" i="3"/>
  <c r="X158" i="3"/>
  <c r="U158" i="3"/>
  <c r="V158" i="3"/>
  <c r="R158" i="3"/>
  <c r="W158" i="3"/>
  <c r="V153" i="3"/>
  <c r="U153" i="3"/>
  <c r="S153" i="3"/>
  <c r="R153" i="3"/>
  <c r="W153" i="3"/>
  <c r="X153" i="3"/>
  <c r="T153" i="3"/>
  <c r="R147" i="3"/>
  <c r="S147" i="3"/>
  <c r="T147" i="3"/>
  <c r="U147" i="3"/>
  <c r="X141" i="3"/>
  <c r="W141" i="3"/>
  <c r="V141" i="3"/>
  <c r="U141" i="3"/>
  <c r="T141" i="3"/>
  <c r="R141" i="3"/>
  <c r="S141" i="3"/>
  <c r="S135" i="3"/>
  <c r="T135" i="3"/>
  <c r="U135" i="3"/>
  <c r="V135" i="3"/>
  <c r="R135" i="3"/>
  <c r="X128" i="3"/>
  <c r="W128" i="3"/>
  <c r="V128" i="3"/>
  <c r="U128" i="3"/>
  <c r="R128" i="3"/>
  <c r="S128" i="3"/>
  <c r="T128" i="3"/>
  <c r="X122" i="3"/>
  <c r="V122" i="3"/>
  <c r="U122" i="3"/>
  <c r="T122" i="3"/>
  <c r="S122" i="3"/>
  <c r="R122" i="3"/>
  <c r="W122" i="3"/>
  <c r="T116" i="3"/>
  <c r="S116" i="3"/>
  <c r="U116" i="3"/>
  <c r="V116" i="3"/>
  <c r="R116" i="3"/>
  <c r="W110" i="3"/>
  <c r="V110" i="3"/>
  <c r="U110" i="3"/>
  <c r="T110" i="3"/>
  <c r="S110" i="3"/>
  <c r="R110" i="3"/>
  <c r="V104" i="3"/>
  <c r="T104" i="3"/>
  <c r="S104" i="3"/>
  <c r="R104" i="3"/>
  <c r="U104" i="3"/>
  <c r="X98" i="3"/>
  <c r="V98" i="3"/>
  <c r="U98" i="3"/>
  <c r="T98" i="3"/>
  <c r="W98" i="3"/>
  <c r="S98" i="3"/>
  <c r="R98" i="3"/>
  <c r="W92" i="3"/>
  <c r="V92" i="3"/>
  <c r="T92" i="3"/>
  <c r="S92" i="3"/>
  <c r="X92" i="3"/>
  <c r="U92" i="3"/>
  <c r="R92" i="3"/>
  <c r="X86" i="3"/>
  <c r="W86" i="3"/>
  <c r="U86" i="3"/>
  <c r="T86" i="3"/>
  <c r="S86" i="3"/>
  <c r="V86" i="3"/>
  <c r="R86" i="3"/>
  <c r="X80" i="3"/>
  <c r="V80" i="3"/>
  <c r="U80" i="3"/>
  <c r="T80" i="3"/>
  <c r="W80" i="3"/>
  <c r="S80" i="3"/>
  <c r="R80" i="3"/>
  <c r="V74" i="3"/>
  <c r="U74" i="3"/>
  <c r="S74" i="3"/>
  <c r="R74" i="3"/>
  <c r="W74" i="3"/>
  <c r="X74" i="3"/>
  <c r="T74" i="3"/>
  <c r="S68" i="3"/>
  <c r="X68" i="3"/>
  <c r="W68" i="3"/>
  <c r="T68" i="3"/>
  <c r="R68" i="3"/>
  <c r="U68" i="3"/>
  <c r="V68" i="3"/>
  <c r="W61" i="3"/>
  <c r="V61" i="3"/>
  <c r="T61" i="3"/>
  <c r="S61" i="3"/>
  <c r="R61" i="3"/>
  <c r="X61" i="3"/>
  <c r="U61" i="3"/>
  <c r="X55" i="3"/>
  <c r="V55" i="3"/>
  <c r="U55" i="3"/>
  <c r="T55" i="3"/>
  <c r="R55" i="3"/>
  <c r="S55" i="3"/>
  <c r="W55" i="3"/>
  <c r="T49" i="3"/>
  <c r="R49" i="3"/>
  <c r="S49" i="3"/>
  <c r="U43" i="3"/>
  <c r="R43" i="3"/>
  <c r="V43" i="3"/>
  <c r="S43" i="3"/>
  <c r="T43" i="3"/>
  <c r="X43" i="3"/>
  <c r="W43" i="3"/>
  <c r="T37" i="3"/>
  <c r="X37" i="3"/>
  <c r="U37" i="3"/>
  <c r="W37" i="3"/>
  <c r="V37" i="3"/>
  <c r="S37" i="3"/>
  <c r="R37" i="3"/>
  <c r="X31" i="3"/>
  <c r="U31" i="3"/>
  <c r="T31" i="3"/>
  <c r="R31" i="3"/>
  <c r="V31" i="3"/>
  <c r="W31" i="3"/>
  <c r="S31" i="3"/>
  <c r="V25" i="3"/>
  <c r="U25" i="3"/>
  <c r="S25" i="3"/>
  <c r="R25" i="3"/>
  <c r="W25" i="3"/>
  <c r="T25" i="3"/>
  <c r="V19" i="3"/>
  <c r="U19" i="3"/>
  <c r="S19" i="3"/>
  <c r="R19" i="3"/>
  <c r="X19" i="3"/>
  <c r="T19" i="3"/>
  <c r="W19" i="3"/>
  <c r="S13" i="3"/>
  <c r="T13" i="3"/>
  <c r="V13" i="3"/>
  <c r="W13" i="3"/>
  <c r="X13" i="3"/>
  <c r="U13" i="3"/>
  <c r="R13" i="3"/>
  <c r="S165" i="3"/>
  <c r="R165" i="3"/>
  <c r="T165" i="3"/>
  <c r="U165" i="3"/>
  <c r="V165" i="3"/>
  <c r="V130" i="3"/>
  <c r="U130" i="3"/>
  <c r="S130" i="3"/>
  <c r="R130" i="3"/>
  <c r="W130" i="3"/>
  <c r="T130" i="3"/>
  <c r="X130" i="3"/>
  <c r="U99" i="3"/>
  <c r="T99" i="3"/>
  <c r="R99" i="3"/>
  <c r="V99" i="3"/>
  <c r="S99" i="3"/>
  <c r="W99" i="3"/>
  <c r="X99" i="3"/>
  <c r="V32" i="3"/>
  <c r="U32" i="3"/>
  <c r="S32" i="3"/>
  <c r="R32" i="3"/>
  <c r="T32" i="3"/>
  <c r="W32" i="3"/>
  <c r="X169" i="3"/>
  <c r="W169" i="3"/>
  <c r="V169" i="3"/>
  <c r="U169" i="3"/>
  <c r="T169" i="3"/>
  <c r="S169" i="3"/>
  <c r="R169" i="3"/>
  <c r="U163" i="3"/>
  <c r="T163" i="3"/>
  <c r="S163" i="3"/>
  <c r="R163" i="3"/>
  <c r="V163" i="3"/>
  <c r="X152" i="3"/>
  <c r="W152" i="3"/>
  <c r="V152" i="3"/>
  <c r="U152" i="3"/>
  <c r="R152" i="3"/>
  <c r="T152" i="3"/>
  <c r="S152" i="3"/>
  <c r="R146" i="3"/>
  <c r="S146" i="3"/>
  <c r="T146" i="3"/>
  <c r="W140" i="3"/>
  <c r="V140" i="3"/>
  <c r="T140" i="3"/>
  <c r="R140" i="3"/>
  <c r="S140" i="3"/>
  <c r="X140" i="3"/>
  <c r="U140" i="3"/>
  <c r="T134" i="3"/>
  <c r="S134" i="3"/>
  <c r="X134" i="3"/>
  <c r="U134" i="3"/>
  <c r="R134" i="3"/>
  <c r="W134" i="3"/>
  <c r="V134" i="3"/>
  <c r="X127" i="3"/>
  <c r="W127" i="3"/>
  <c r="U127" i="3"/>
  <c r="T127" i="3"/>
  <c r="S127" i="3"/>
  <c r="R127" i="3"/>
  <c r="V127" i="3"/>
  <c r="R121" i="3"/>
  <c r="S121" i="3"/>
  <c r="T121" i="3"/>
  <c r="U121" i="3"/>
  <c r="V115" i="3"/>
  <c r="U115" i="3"/>
  <c r="S115" i="3"/>
  <c r="R115" i="3"/>
  <c r="W115" i="3"/>
  <c r="T115" i="3"/>
  <c r="T109" i="3"/>
  <c r="S109" i="3"/>
  <c r="X109" i="3"/>
  <c r="U109" i="3"/>
  <c r="W109" i="3"/>
  <c r="V109" i="3"/>
  <c r="R109" i="3"/>
  <c r="X103" i="3"/>
  <c r="U103" i="3"/>
  <c r="T103" i="3"/>
  <c r="R103" i="3"/>
  <c r="W103" i="3"/>
  <c r="V103" i="3"/>
  <c r="S103" i="3"/>
  <c r="U97" i="3"/>
  <c r="T97" i="3"/>
  <c r="R97" i="3"/>
  <c r="V97" i="3"/>
  <c r="S97" i="3"/>
  <c r="W91" i="3"/>
  <c r="V91" i="3"/>
  <c r="U91" i="3"/>
  <c r="T91" i="3"/>
  <c r="S91" i="3"/>
  <c r="R91" i="3"/>
  <c r="V85" i="3"/>
  <c r="U85" i="3"/>
  <c r="S85" i="3"/>
  <c r="R85" i="3"/>
  <c r="W85" i="3"/>
  <c r="X85" i="3"/>
  <c r="T85" i="3"/>
  <c r="W79" i="3"/>
  <c r="T79" i="3"/>
  <c r="S79" i="3"/>
  <c r="X79" i="3"/>
  <c r="V79" i="3"/>
  <c r="U79" i="3"/>
  <c r="R79" i="3"/>
  <c r="W73" i="3"/>
  <c r="V73" i="3"/>
  <c r="U73" i="3"/>
  <c r="R73" i="3"/>
  <c r="T73" i="3"/>
  <c r="S73" i="3"/>
  <c r="X73" i="3"/>
  <c r="S48" i="3"/>
  <c r="X48" i="3"/>
  <c r="W48" i="3"/>
  <c r="T48" i="3"/>
  <c r="R48" i="3"/>
  <c r="V48" i="3"/>
  <c r="U48" i="3"/>
  <c r="X42" i="3"/>
  <c r="V42" i="3"/>
  <c r="U42" i="3"/>
  <c r="T42" i="3"/>
  <c r="R42" i="3"/>
  <c r="W42" i="3"/>
  <c r="S42" i="3"/>
  <c r="X36" i="3"/>
  <c r="W36" i="3"/>
  <c r="U36" i="3"/>
  <c r="T36" i="3"/>
  <c r="S36" i="3"/>
  <c r="R36" i="3"/>
  <c r="V36" i="3"/>
  <c r="S30" i="3"/>
  <c r="X30" i="3"/>
  <c r="W30" i="3"/>
  <c r="T30" i="3"/>
  <c r="V30" i="3"/>
  <c r="U30" i="3"/>
  <c r="R30" i="3"/>
  <c r="W24" i="3"/>
  <c r="T24" i="3"/>
  <c r="S24" i="3"/>
  <c r="X24" i="3"/>
  <c r="U24" i="3"/>
  <c r="V24" i="3"/>
  <c r="R24" i="3"/>
  <c r="T18" i="3"/>
  <c r="X18" i="3"/>
  <c r="U18" i="3"/>
  <c r="R18" i="3"/>
  <c r="W18" i="3"/>
  <c r="V18" i="3"/>
  <c r="S18" i="3"/>
  <c r="W12" i="3"/>
  <c r="R12" i="3"/>
  <c r="S12" i="3"/>
  <c r="V12" i="3"/>
  <c r="T12" i="3"/>
  <c r="U12" i="3"/>
  <c r="X12" i="3"/>
  <c r="U14" i="3"/>
  <c r="X14" i="3"/>
  <c r="T14" i="3"/>
  <c r="V14" i="3"/>
  <c r="S14" i="3"/>
  <c r="W14" i="3"/>
  <c r="R14" i="3"/>
  <c r="X111" i="3"/>
  <c r="V111" i="3"/>
  <c r="U111" i="3"/>
  <c r="S111" i="3"/>
  <c r="R111" i="3"/>
  <c r="W111" i="3"/>
  <c r="T111" i="3"/>
  <c r="V38" i="3"/>
  <c r="U38" i="3"/>
  <c r="S38" i="3"/>
  <c r="R38" i="3"/>
  <c r="X38" i="3"/>
  <c r="W38" i="3"/>
  <c r="T38" i="3"/>
  <c r="X174" i="3"/>
  <c r="W174" i="3"/>
  <c r="U174" i="3"/>
  <c r="T174" i="3"/>
  <c r="S174" i="3"/>
  <c r="R174" i="3"/>
  <c r="V174" i="3"/>
  <c r="V168" i="3"/>
  <c r="U168" i="3"/>
  <c r="S168" i="3"/>
  <c r="R168" i="3"/>
  <c r="W168" i="3"/>
  <c r="T168" i="3"/>
  <c r="W162" i="3"/>
  <c r="V162" i="3"/>
  <c r="T162" i="3"/>
  <c r="S162" i="3"/>
  <c r="R162" i="3"/>
  <c r="X162" i="3"/>
  <c r="U162" i="3"/>
  <c r="W157" i="3"/>
  <c r="V157" i="3"/>
  <c r="U157" i="3"/>
  <c r="T157" i="3"/>
  <c r="R157" i="3"/>
  <c r="S157" i="3"/>
  <c r="V151" i="3"/>
  <c r="U151" i="3"/>
  <c r="S151" i="3"/>
  <c r="R151" i="3"/>
  <c r="W151" i="3"/>
  <c r="T151" i="3"/>
  <c r="R145" i="3"/>
  <c r="S145" i="3"/>
  <c r="T145" i="3"/>
  <c r="R139" i="3"/>
  <c r="X139" i="3"/>
  <c r="W139" i="3"/>
  <c r="V139" i="3"/>
  <c r="S139" i="3"/>
  <c r="U139" i="3"/>
  <c r="T139" i="3"/>
  <c r="X133" i="3"/>
  <c r="V133" i="3"/>
  <c r="W133" i="3"/>
  <c r="U133" i="3"/>
  <c r="T133" i="3"/>
  <c r="S133" i="3"/>
  <c r="R133" i="3"/>
  <c r="S126" i="3"/>
  <c r="R126" i="3"/>
  <c r="X126" i="3"/>
  <c r="W126" i="3"/>
  <c r="T126" i="3"/>
  <c r="V126" i="3"/>
  <c r="U126" i="3"/>
  <c r="R120" i="3"/>
  <c r="U120" i="3"/>
  <c r="T120" i="3"/>
  <c r="S120" i="3"/>
  <c r="V114" i="3"/>
  <c r="U114" i="3"/>
  <c r="T114" i="3"/>
  <c r="S114" i="3"/>
  <c r="R114" i="3"/>
  <c r="V108" i="3"/>
  <c r="U108" i="3"/>
  <c r="S108" i="3"/>
  <c r="R108" i="3"/>
  <c r="W108" i="3"/>
  <c r="T108" i="3"/>
  <c r="S102" i="3"/>
  <c r="X102" i="3"/>
  <c r="W102" i="3"/>
  <c r="T102" i="3"/>
  <c r="R102" i="3"/>
  <c r="U102" i="3"/>
  <c r="V102" i="3"/>
  <c r="V96" i="3"/>
  <c r="U96" i="3"/>
  <c r="T96" i="3"/>
  <c r="S96" i="3"/>
  <c r="R96" i="3"/>
  <c r="V90" i="3"/>
  <c r="U90" i="3"/>
  <c r="S90" i="3"/>
  <c r="R90" i="3"/>
  <c r="T90" i="3"/>
  <c r="U84" i="3"/>
  <c r="T84" i="3"/>
  <c r="S84" i="3"/>
  <c r="V84" i="3"/>
  <c r="R84" i="3"/>
  <c r="R78" i="3"/>
  <c r="X78" i="3"/>
  <c r="W78" i="3"/>
  <c r="V78" i="3"/>
  <c r="S78" i="3"/>
  <c r="T78" i="3"/>
  <c r="U78" i="3"/>
  <c r="X72" i="3"/>
  <c r="U72" i="3"/>
  <c r="T72" i="3"/>
  <c r="R72" i="3"/>
  <c r="W72" i="3"/>
  <c r="S72" i="3"/>
  <c r="V72" i="3"/>
  <c r="W47" i="3"/>
  <c r="V47" i="3"/>
  <c r="T47" i="3"/>
  <c r="S47" i="3"/>
  <c r="R47" i="3"/>
  <c r="X47" i="3"/>
  <c r="U47" i="3"/>
  <c r="R41" i="3"/>
  <c r="T41" i="3"/>
  <c r="U41" i="3"/>
  <c r="V41" i="3"/>
  <c r="S41" i="3"/>
  <c r="V35" i="3"/>
  <c r="S35" i="3"/>
  <c r="R35" i="3"/>
  <c r="W35" i="3"/>
  <c r="X35" i="3"/>
  <c r="U35" i="3"/>
  <c r="T35" i="3"/>
  <c r="W29" i="3"/>
  <c r="V29" i="3"/>
  <c r="T29" i="3"/>
  <c r="S29" i="3"/>
  <c r="R29" i="3"/>
  <c r="U29" i="3"/>
  <c r="X29" i="3"/>
  <c r="U23" i="3"/>
  <c r="R23" i="3"/>
  <c r="T23" i="3"/>
  <c r="S23" i="3"/>
  <c r="X17" i="3"/>
  <c r="W17" i="3"/>
  <c r="U17" i="3"/>
  <c r="T17" i="3"/>
  <c r="S17" i="3"/>
  <c r="V17" i="3"/>
  <c r="R17" i="3"/>
  <c r="R11" i="3"/>
  <c r="U11" i="3"/>
  <c r="V11" i="3"/>
  <c r="X11" i="3"/>
  <c r="S11" i="3"/>
  <c r="T11" i="3"/>
  <c r="W11" i="3"/>
  <c r="S148" i="3"/>
  <c r="T148" i="3"/>
  <c r="R148" i="3"/>
  <c r="U148" i="3"/>
  <c r="U81" i="3"/>
  <c r="T81" i="3"/>
  <c r="R81" i="3"/>
  <c r="V81" i="3"/>
  <c r="S81" i="3"/>
  <c r="X81" i="3"/>
  <c r="W81" i="3"/>
  <c r="R161" i="3"/>
  <c r="X161" i="3"/>
  <c r="W161" i="3"/>
  <c r="V161" i="3"/>
  <c r="S161" i="3"/>
  <c r="U161" i="3"/>
  <c r="T161" i="3"/>
  <c r="R144" i="3"/>
  <c r="S144" i="3"/>
  <c r="U144" i="3"/>
  <c r="T144" i="3"/>
  <c r="U138" i="3"/>
  <c r="V138" i="3"/>
  <c r="T138" i="3"/>
  <c r="R138" i="3"/>
  <c r="S138" i="3"/>
  <c r="S132" i="3"/>
  <c r="T132" i="3"/>
  <c r="U132" i="3"/>
  <c r="V132" i="3"/>
  <c r="R132" i="3"/>
  <c r="R113" i="3"/>
  <c r="V113" i="3"/>
  <c r="S113" i="3"/>
  <c r="U113" i="3"/>
  <c r="T113" i="3"/>
  <c r="W101" i="3"/>
  <c r="V101" i="3"/>
  <c r="T101" i="3"/>
  <c r="S101" i="3"/>
  <c r="R101" i="3"/>
  <c r="X101" i="3"/>
  <c r="U101" i="3"/>
  <c r="S95" i="3"/>
  <c r="R95" i="3"/>
  <c r="T95" i="3"/>
  <c r="U95" i="3"/>
  <c r="V95" i="3"/>
  <c r="R89" i="3"/>
  <c r="X89" i="3"/>
  <c r="W89" i="3"/>
  <c r="V89" i="3"/>
  <c r="S89" i="3"/>
  <c r="T89" i="3"/>
  <c r="U89" i="3"/>
  <c r="U83" i="3"/>
  <c r="R83" i="3"/>
  <c r="V83" i="3"/>
  <c r="T83" i="3"/>
  <c r="W83" i="3"/>
  <c r="S83" i="3"/>
  <c r="X77" i="3"/>
  <c r="V77" i="3"/>
  <c r="U77" i="3"/>
  <c r="S77" i="3"/>
  <c r="R77" i="3"/>
  <c r="W77" i="3"/>
  <c r="T77" i="3"/>
  <c r="W40" i="3"/>
  <c r="T40" i="3"/>
  <c r="S40" i="3"/>
  <c r="X40" i="3"/>
  <c r="U40" i="3"/>
  <c r="R40" i="3"/>
  <c r="V40" i="3"/>
  <c r="R34" i="3"/>
  <c r="S34" i="3"/>
  <c r="U28" i="3"/>
  <c r="V30" i="4" s="1"/>
  <c r="R28" i="3"/>
  <c r="S30" i="4" s="1"/>
  <c r="V28" i="3"/>
  <c r="W30" i="4" s="1"/>
  <c r="X28" i="3"/>
  <c r="Y30" i="4" s="1"/>
  <c r="S28" i="3"/>
  <c r="T30" i="4" s="1"/>
  <c r="W28" i="3"/>
  <c r="X30" i="4" s="1"/>
  <c r="T28" i="3"/>
  <c r="U30" i="4" s="1"/>
  <c r="R22" i="3"/>
  <c r="X22" i="3"/>
  <c r="W22" i="3"/>
  <c r="V22" i="3"/>
  <c r="S22" i="3"/>
  <c r="T22" i="3"/>
  <c r="U22" i="3"/>
  <c r="V16" i="3"/>
  <c r="S16" i="3"/>
  <c r="R16" i="3"/>
  <c r="W16" i="3"/>
  <c r="X16" i="3"/>
  <c r="U16" i="3"/>
  <c r="T16" i="3"/>
  <c r="S10" i="3"/>
  <c r="T10" i="3"/>
  <c r="U10" i="3"/>
  <c r="X10" i="3"/>
  <c r="V10" i="3"/>
  <c r="W10" i="3"/>
  <c r="R10" i="3"/>
  <c r="U142" i="3"/>
  <c r="T142" i="3"/>
  <c r="R142" i="3"/>
  <c r="V142" i="3"/>
  <c r="W142" i="3"/>
  <c r="X142" i="3"/>
  <c r="S142" i="3"/>
  <c r="U167" i="3"/>
  <c r="T167" i="3"/>
  <c r="R167" i="3"/>
  <c r="V167" i="3"/>
  <c r="S167" i="3"/>
  <c r="W125" i="3"/>
  <c r="U125" i="3"/>
  <c r="V125" i="3"/>
  <c r="T125" i="3"/>
  <c r="S125" i="3"/>
  <c r="R125" i="3"/>
  <c r="X125" i="3"/>
  <c r="W171" i="3"/>
  <c r="V171" i="3"/>
  <c r="U171" i="3"/>
  <c r="T171" i="3"/>
  <c r="S171" i="3"/>
  <c r="R171" i="3"/>
  <c r="X171" i="3"/>
  <c r="X136" i="3"/>
  <c r="V136" i="3"/>
  <c r="T136" i="3"/>
  <c r="U136" i="3"/>
  <c r="S136" i="3"/>
  <c r="R136" i="3"/>
  <c r="W136" i="3"/>
  <c r="V93" i="3"/>
  <c r="U93" i="3"/>
  <c r="R93" i="3"/>
  <c r="T93" i="3"/>
  <c r="S93" i="3"/>
  <c r="V156" i="3"/>
  <c r="U156" i="3"/>
  <c r="R156" i="3"/>
  <c r="S156" i="3"/>
  <c r="T156" i="3"/>
  <c r="V119" i="3"/>
  <c r="U119" i="3"/>
  <c r="T119" i="3"/>
  <c r="S119" i="3"/>
  <c r="R119" i="3"/>
  <c r="V166" i="3"/>
  <c r="U166" i="3"/>
  <c r="T166" i="3"/>
  <c r="S166" i="3"/>
  <c r="R166" i="3"/>
  <c r="V155" i="3"/>
  <c r="U155" i="3"/>
  <c r="S155" i="3"/>
  <c r="R155" i="3"/>
  <c r="T155" i="3"/>
  <c r="W118" i="3"/>
  <c r="V118" i="3"/>
  <c r="U118" i="3"/>
  <c r="T118" i="3"/>
  <c r="R118" i="3"/>
  <c r="S118" i="3"/>
  <c r="V100" i="3"/>
  <c r="U100" i="3"/>
  <c r="T100" i="3"/>
  <c r="S100" i="3"/>
  <c r="R100" i="3"/>
  <c r="V88" i="3"/>
  <c r="U88" i="3"/>
  <c r="S88" i="3"/>
  <c r="R88" i="3"/>
  <c r="X88" i="3"/>
  <c r="W88" i="3"/>
  <c r="T88" i="3"/>
  <c r="T76" i="3"/>
  <c r="X76" i="3"/>
  <c r="U76" i="3"/>
  <c r="S76" i="3"/>
  <c r="R76" i="3"/>
  <c r="V76" i="3"/>
  <c r="W76" i="3"/>
  <c r="U57" i="3"/>
  <c r="R57" i="3"/>
  <c r="V57" i="3"/>
  <c r="S57" i="3"/>
  <c r="X57" i="3"/>
  <c r="W57" i="3"/>
  <c r="T57" i="3"/>
  <c r="R39" i="3"/>
  <c r="X39" i="3"/>
  <c r="W39" i="3"/>
  <c r="V39" i="3"/>
  <c r="S39" i="3"/>
  <c r="T39" i="3"/>
  <c r="U39" i="3"/>
  <c r="S15" i="3"/>
  <c r="T15" i="3"/>
  <c r="U15" i="3"/>
  <c r="R15" i="3"/>
  <c r="V15" i="3"/>
  <c r="U146" i="14" a="1"/>
  <c r="V70" i="8" a="1"/>
  <c r="U31" i="8" a="1"/>
  <c r="W66" i="8" a="1"/>
  <c r="X66" i="8" a="1"/>
  <c r="W33" i="14" a="1"/>
  <c r="W79" i="8" a="1"/>
  <c r="W56" i="8" a="1"/>
  <c r="W231" i="14" a="1"/>
  <c r="Y55" i="8" a="1"/>
  <c r="U60" i="8" a="1"/>
  <c r="T60" i="8" a="1"/>
  <c r="Y31" i="8" a="1"/>
  <c r="V231" i="14" a="1"/>
  <c r="X55" i="8" a="1"/>
  <c r="T31" i="8" a="1"/>
  <c r="V66" i="8" a="1"/>
  <c r="V32" i="14" a="1"/>
  <c r="Z90" i="14" a="1"/>
  <c r="U97" i="14" a="1"/>
  <c r="Z31" i="8" a="1"/>
  <c r="W146" i="14" a="1"/>
  <c r="U58" i="8" a="1"/>
  <c r="W63" i="8" a="1"/>
  <c r="W31" i="8" a="1"/>
  <c r="X79" i="8" a="1"/>
  <c r="W70" i="8" a="1"/>
  <c r="X31" i="8" a="1"/>
  <c r="T15" i="14" a="1"/>
  <c r="V79" i="8" a="1"/>
  <c r="X58" i="8" a="1"/>
  <c r="T63" i="8" a="1"/>
  <c r="V60" i="8" a="1"/>
  <c r="Y70" i="8" a="1"/>
  <c r="X63" i="8" a="1"/>
  <c r="Z66" i="8" a="1"/>
  <c r="U70" i="8" a="1"/>
  <c r="T187" i="8" a="1"/>
  <c r="V63" i="8" a="1"/>
  <c r="U56" i="8" a="1"/>
  <c r="Z36" i="8" a="1"/>
  <c r="U79" i="8" a="1"/>
  <c r="Z176" i="8" a="1"/>
  <c r="V31" i="8" a="1"/>
  <c r="Z66" i="14" a="1"/>
  <c r="U55" i="8" a="1"/>
  <c r="T56" i="8" a="1"/>
  <c r="W15" i="14" a="1"/>
  <c r="X70" i="8" a="1"/>
  <c r="T79" i="8" a="1"/>
  <c r="T146" i="14" a="1"/>
  <c r="W55" i="8" a="1"/>
  <c r="V58" i="8" a="1"/>
  <c r="W32" i="14" a="1"/>
  <c r="T66" i="8" a="1"/>
  <c r="U66" i="8" a="1"/>
  <c r="W58" i="8" a="1"/>
  <c r="W60" i="8" a="1"/>
  <c r="T33" i="14" a="1"/>
  <c r="T70" i="8" a="1"/>
  <c r="V55" i="8" a="1"/>
  <c r="U63" i="8" a="1"/>
  <c r="V56" i="8" a="1"/>
  <c r="T55" i="8" a="1"/>
  <c r="Z55" i="8" a="1"/>
  <c r="X60" i="8" a="1"/>
  <c r="T97" i="14" a="1"/>
  <c r="T58" i="8" a="1"/>
  <c r="X56" i="8" a="1"/>
  <c r="U146" i="14" l="1"/>
  <c r="AF146" i="14" s="1"/>
  <c r="T33" i="14"/>
  <c r="W33" i="14"/>
  <c r="W15" i="14"/>
  <c r="V231" i="14"/>
  <c r="T15" i="14"/>
  <c r="V32" i="14"/>
  <c r="W146" i="14"/>
  <c r="W32" i="14"/>
  <c r="Z66" i="14"/>
  <c r="Z90" i="14"/>
  <c r="U97" i="14"/>
  <c r="T97" i="14"/>
  <c r="W231" i="14"/>
  <c r="T146" i="14"/>
  <c r="A240" i="14"/>
  <c r="AE305" i="14"/>
  <c r="AI309" i="14"/>
  <c r="G309" i="14"/>
  <c r="N309" i="14"/>
  <c r="AW309" i="14"/>
  <c r="AE310" i="14"/>
  <c r="AG304" i="14"/>
  <c r="AF311" i="14"/>
  <c r="G311" i="14"/>
  <c r="AJ307" i="14"/>
  <c r="AJ310" i="14"/>
  <c r="AJ308" i="14"/>
  <c r="AK310" i="14"/>
  <c r="AI304" i="14"/>
  <c r="AE268" i="14"/>
  <c r="AH310" i="14"/>
  <c r="AE248" i="14"/>
  <c r="AE242" i="14" s="1"/>
  <c r="AK304" i="14"/>
  <c r="H310" i="14"/>
  <c r="K308" i="14"/>
  <c r="AH304" i="14"/>
  <c r="AI311" i="14"/>
  <c r="A296" i="14"/>
  <c r="L309" i="14"/>
  <c r="AH305" i="14"/>
  <c r="AK307" i="14"/>
  <c r="AK311" i="14"/>
  <c r="A241" i="14"/>
  <c r="AE247" i="14"/>
  <c r="AE241" i="14" s="1"/>
  <c r="AL304" i="14"/>
  <c r="AW304" i="14"/>
  <c r="AF305" i="14"/>
  <c r="AG305" i="14"/>
  <c r="A242" i="14"/>
  <c r="AI307" i="14"/>
  <c r="AK309" i="14"/>
  <c r="AL308" i="14"/>
  <c r="AW308" i="14"/>
  <c r="M308" i="14"/>
  <c r="A248" i="14"/>
  <c r="AF309" i="14"/>
  <c r="AI305" i="14"/>
  <c r="AH309" i="14"/>
  <c r="AH311" i="14"/>
  <c r="AL310" i="14"/>
  <c r="AW310" i="14"/>
  <c r="AL311" i="14"/>
  <c r="AW311" i="14"/>
  <c r="AK305" i="14"/>
  <c r="AI310" i="14"/>
  <c r="AJ305" i="14"/>
  <c r="AL307" i="14"/>
  <c r="AW307" i="14"/>
  <c r="AJ311" i="14"/>
  <c r="AJ304" i="14"/>
  <c r="J308" i="14"/>
  <c r="AL305" i="14"/>
  <c r="AW305" i="14"/>
  <c r="K309" i="14"/>
  <c r="J309" i="14"/>
  <c r="N308" i="14"/>
  <c r="M309" i="14"/>
  <c r="AK308" i="14"/>
  <c r="AE311" i="14"/>
  <c r="AL309" i="14"/>
  <c r="AJ309" i="14"/>
  <c r="AI308" i="14"/>
  <c r="H309" i="14"/>
  <c r="AG310" i="14"/>
  <c r="I309" i="14"/>
  <c r="I305" i="14"/>
  <c r="AG308" i="14"/>
  <c r="AF310" i="14"/>
  <c r="G305" i="14"/>
  <c r="G310" i="14"/>
  <c r="AE309" i="14"/>
  <c r="H305" i="14"/>
  <c r="H311" i="14"/>
  <c r="AE296" i="14"/>
  <c r="A270" i="14"/>
  <c r="A268" i="14"/>
  <c r="AE264" i="14"/>
  <c r="A264" i="14"/>
  <c r="A266" i="14"/>
  <c r="A247" i="14"/>
  <c r="A246" i="14"/>
  <c r="AE249" i="14"/>
  <c r="AE243" i="14" s="1"/>
  <c r="A239" i="14"/>
  <c r="AF32" i="14"/>
  <c r="AJ66" i="14"/>
  <c r="AF15" i="14"/>
  <c r="AF231" i="14"/>
  <c r="AJ79" i="14"/>
  <c r="AF33" i="14"/>
  <c r="AE231" i="14"/>
  <c r="G231" i="14"/>
  <c r="G32" i="14"/>
  <c r="H231" i="14"/>
  <c r="L79" i="14"/>
  <c r="AE32" i="14"/>
  <c r="H33" i="14"/>
  <c r="H15" i="14"/>
  <c r="L66" i="14"/>
  <c r="H32" i="14"/>
  <c r="I33" i="13"/>
  <c r="L33" i="13"/>
  <c r="L15" i="13"/>
  <c r="K232" i="13"/>
  <c r="I15" i="13"/>
  <c r="L232" i="13"/>
  <c r="L148" i="13"/>
  <c r="K32" i="13"/>
  <c r="L32" i="13"/>
  <c r="J97" i="13"/>
  <c r="I97" i="13"/>
  <c r="I148" i="13"/>
  <c r="AK90" i="13"/>
  <c r="M68" i="13"/>
  <c r="M79" i="13"/>
  <c r="AK66" i="13"/>
  <c r="Z31" i="8"/>
  <c r="X31" i="8"/>
  <c r="T31" i="8"/>
  <c r="W31" i="8"/>
  <c r="V31" i="8"/>
  <c r="Y31" i="8"/>
  <c r="U31" i="8"/>
  <c r="M30" i="4"/>
  <c r="K30" i="4"/>
  <c r="G30" i="4"/>
  <c r="J30" i="4"/>
  <c r="I30" i="4"/>
  <c r="L30" i="4"/>
  <c r="H30" i="4"/>
  <c r="AP73" i="4"/>
  <c r="AR74" i="4"/>
  <c r="AR73" i="4"/>
  <c r="AP74" i="4"/>
  <c r="AQ74" i="4"/>
  <c r="AS73" i="4"/>
  <c r="AO74" i="4"/>
  <c r="AQ73" i="4"/>
  <c r="AO73" i="4"/>
  <c r="AT73" i="4"/>
  <c r="AS74" i="4"/>
  <c r="AT74" i="4"/>
  <c r="U66" i="8"/>
  <c r="AF66" i="8" s="1"/>
  <c r="X63" i="8"/>
  <c r="AJ66" i="8"/>
  <c r="V60" i="8"/>
  <c r="AG60" i="8" s="1"/>
  <c r="Z55" i="8"/>
  <c r="V56" i="8"/>
  <c r="U63" i="8"/>
  <c r="V79" i="8"/>
  <c r="T55" i="8"/>
  <c r="V66" i="8"/>
  <c r="AG66" i="8" s="1"/>
  <c r="T187" i="8"/>
  <c r="W58" i="8"/>
  <c r="X55" i="8"/>
  <c r="T58" i="8"/>
  <c r="U70" i="8"/>
  <c r="W79" i="8"/>
  <c r="T60" i="8"/>
  <c r="AE60" i="8" s="1"/>
  <c r="U79" i="8"/>
  <c r="Y70" i="8"/>
  <c r="W56" i="8"/>
  <c r="W66" i="8"/>
  <c r="AH66" i="8" s="1"/>
  <c r="W70" i="8"/>
  <c r="W60" i="8"/>
  <c r="AH60" i="8" s="1"/>
  <c r="U55" i="8"/>
  <c r="V63" i="8"/>
  <c r="X58" i="8"/>
  <c r="Y55" i="8"/>
  <c r="U58" i="8"/>
  <c r="Z176" i="8"/>
  <c r="X70" i="8"/>
  <c r="T56" i="8"/>
  <c r="X56" i="8"/>
  <c r="X60" i="8"/>
  <c r="AI60" i="8" s="1"/>
  <c r="Z36" i="8"/>
  <c r="X79" i="8"/>
  <c r="T66" i="8"/>
  <c r="AE66" i="8" s="1"/>
  <c r="X66" i="8"/>
  <c r="AI66" i="8" s="1"/>
  <c r="W63" i="8"/>
  <c r="V70" i="8"/>
  <c r="V55" i="8"/>
  <c r="U60" i="8"/>
  <c r="AF60" i="8" s="1"/>
  <c r="U56" i="8"/>
  <c r="T63" i="8"/>
  <c r="V58" i="8"/>
  <c r="T70" i="8"/>
  <c r="Z66" i="8"/>
  <c r="AK66" i="8" s="1"/>
  <c r="T79" i="8"/>
  <c r="W55" i="8"/>
  <c r="H65" i="4"/>
  <c r="K62" i="4"/>
  <c r="L65" i="4"/>
  <c r="I59" i="4"/>
  <c r="H62" i="4"/>
  <c r="I78" i="4"/>
  <c r="G54" i="4"/>
  <c r="I65" i="4"/>
  <c r="J56" i="4"/>
  <c r="K54" i="4"/>
  <c r="G56" i="4"/>
  <c r="H69" i="4"/>
  <c r="J78" i="4"/>
  <c r="H78" i="4"/>
  <c r="L69" i="4"/>
  <c r="J59" i="4"/>
  <c r="AQ59" i="4" s="1"/>
  <c r="J65" i="4"/>
  <c r="J69" i="4"/>
  <c r="H54" i="4"/>
  <c r="AO54" i="4" s="1"/>
  <c r="I62" i="4"/>
  <c r="K56" i="4"/>
  <c r="H56" i="4"/>
  <c r="M174" i="4"/>
  <c r="K69" i="4"/>
  <c r="G59" i="4"/>
  <c r="K59" i="4"/>
  <c r="K78" i="4"/>
  <c r="G65" i="4"/>
  <c r="K65" i="4"/>
  <c r="AR65" i="4" s="1"/>
  <c r="J62" i="4"/>
  <c r="I69" i="4"/>
  <c r="I54" i="4"/>
  <c r="H59" i="4"/>
  <c r="G62" i="4"/>
  <c r="I56" i="4"/>
  <c r="G69" i="4"/>
  <c r="M65" i="4"/>
  <c r="G78" i="4"/>
  <c r="J54" i="4"/>
  <c r="I58" i="4"/>
  <c r="M54" i="4"/>
  <c r="G185" i="4"/>
  <c r="J58" i="4"/>
  <c r="G58" i="4"/>
  <c r="L54" i="4"/>
  <c r="K58" i="4"/>
  <c r="H58" i="4"/>
  <c r="L29" i="10"/>
  <c r="W167" i="4"/>
  <c r="AI167" i="4" s="1"/>
  <c r="W105" i="4"/>
  <c r="AI105" i="4" s="1"/>
  <c r="S90" i="4"/>
  <c r="AE90" i="4" s="1"/>
  <c r="V158" i="4"/>
  <c r="AH158" i="4" s="1"/>
  <c r="U116" i="4"/>
  <c r="AG116" i="4" s="1"/>
  <c r="U140" i="4"/>
  <c r="AG140" i="4" s="1"/>
  <c r="S117" i="4"/>
  <c r="AE117" i="4" s="1"/>
  <c r="W173" i="4"/>
  <c r="AI173" i="4" s="1"/>
  <c r="S85" i="4"/>
  <c r="AE85" i="4" s="1"/>
  <c r="W113" i="4"/>
  <c r="AI113" i="4" s="1"/>
  <c r="W20" i="4"/>
  <c r="AI20" i="4" s="1"/>
  <c r="U8" i="4"/>
  <c r="W29" i="4"/>
  <c r="AI29" i="4" s="1"/>
  <c r="S77" i="4"/>
  <c r="AE77" i="4" s="1"/>
  <c r="AG159" i="4"/>
  <c r="S182" i="4"/>
  <c r="AE182" i="4" s="1"/>
  <c r="S165" i="4"/>
  <c r="AE165" i="4" s="1"/>
  <c r="V168" i="4"/>
  <c r="AH168" i="4" s="1"/>
  <c r="X159" i="4"/>
  <c r="AJ159" i="4" s="1"/>
  <c r="T176" i="4"/>
  <c r="AF176" i="4" s="1"/>
  <c r="T173" i="4"/>
  <c r="AF173" i="4" s="1"/>
  <c r="V106" i="4"/>
  <c r="AH106" i="4" s="1"/>
  <c r="U143" i="4"/>
  <c r="AG143" i="4" s="1"/>
  <c r="W96" i="4"/>
  <c r="AI96" i="4" s="1"/>
  <c r="U182" i="4"/>
  <c r="AG182" i="4" s="1"/>
  <c r="T146" i="4"/>
  <c r="AF146" i="4" s="1"/>
  <c r="T157" i="4"/>
  <c r="AF157" i="4" s="1"/>
  <c r="V102" i="4"/>
  <c r="AH102" i="4" s="1"/>
  <c r="S142" i="4"/>
  <c r="AE142" i="4" s="1"/>
  <c r="J14" i="4"/>
  <c r="W118" i="4"/>
  <c r="AI118" i="4" s="1"/>
  <c r="S157" i="4"/>
  <c r="AE157" i="4" s="1"/>
  <c r="S163" i="4"/>
  <c r="AE163" i="4" s="1"/>
  <c r="W8" i="4"/>
  <c r="S160" i="4"/>
  <c r="AE160" i="4" s="1"/>
  <c r="T158" i="4"/>
  <c r="AF158" i="4" s="1"/>
  <c r="T116" i="4"/>
  <c r="AF116" i="4" s="1"/>
  <c r="U161" i="4"/>
  <c r="AG161" i="4" s="1"/>
  <c r="W178" i="4"/>
  <c r="AI178" i="4" s="1"/>
  <c r="T40" i="4"/>
  <c r="AF40" i="4" s="1"/>
  <c r="T15" i="4"/>
  <c r="AF15" i="4" s="1"/>
  <c r="K52" i="4"/>
  <c r="X83" i="4"/>
  <c r="AJ83" i="4" s="1"/>
  <c r="U105" i="4"/>
  <c r="AG105" i="4" s="1"/>
  <c r="V117" i="4"/>
  <c r="AH117" i="4" s="1"/>
  <c r="T128" i="4"/>
  <c r="AF128" i="4" s="1"/>
  <c r="V142" i="4"/>
  <c r="AH142" i="4" s="1"/>
  <c r="T156" i="4"/>
  <c r="AF156" i="4" s="1"/>
  <c r="U173" i="4"/>
  <c r="AG173" i="4" s="1"/>
  <c r="X136" i="4"/>
  <c r="AJ136" i="4" s="1"/>
  <c r="U27" i="4"/>
  <c r="AG27" i="4" s="1"/>
  <c r="Y61" i="4"/>
  <c r="AK61" i="4" s="1"/>
  <c r="X90" i="4"/>
  <c r="AJ90" i="4" s="1"/>
  <c r="S100" i="4"/>
  <c r="AE100" i="4" s="1"/>
  <c r="W106" i="4"/>
  <c r="AI106" i="4" s="1"/>
  <c r="X118" i="4"/>
  <c r="AJ118" i="4" s="1"/>
  <c r="Y129" i="4"/>
  <c r="AK129" i="4" s="1"/>
  <c r="T143" i="4"/>
  <c r="AF143" i="4" s="1"/>
  <c r="T168" i="4"/>
  <c r="AF168" i="4" s="1"/>
  <c r="T163" i="4"/>
  <c r="AF163" i="4" s="1"/>
  <c r="Y8" i="4"/>
  <c r="W36" i="4"/>
  <c r="AI36" i="4" s="1"/>
  <c r="W77" i="4"/>
  <c r="AI77" i="4" s="1"/>
  <c r="AE159" i="4"/>
  <c r="V182" i="4"/>
  <c r="AH182" i="4" s="1"/>
  <c r="T160" i="4"/>
  <c r="AF160" i="4" s="1"/>
  <c r="V130" i="4"/>
  <c r="AH130" i="4" s="1"/>
  <c r="T178" i="4"/>
  <c r="AF178" i="4" s="1"/>
  <c r="S173" i="4"/>
  <c r="AE173" i="4" s="1"/>
  <c r="G14" i="4"/>
  <c r="U106" i="4"/>
  <c r="AG106" i="4" s="1"/>
  <c r="W160" i="4"/>
  <c r="AI160" i="4" s="1"/>
  <c r="S93" i="4"/>
  <c r="AE93" i="4" s="1"/>
  <c r="U136" i="4"/>
  <c r="AG136" i="4" s="1"/>
  <c r="V34" i="4"/>
  <c r="AH34" i="4" s="1"/>
  <c r="T85" i="4"/>
  <c r="AF85" i="4" s="1"/>
  <c r="X161" i="4"/>
  <c r="AJ161" i="4" s="1"/>
  <c r="G52" i="4"/>
  <c r="S128" i="4"/>
  <c r="AE128" i="4" s="1"/>
  <c r="L14" i="4"/>
  <c r="U168" i="4"/>
  <c r="AG168" i="4" s="1"/>
  <c r="U163" i="4"/>
  <c r="AG163" i="4" s="1"/>
  <c r="S96" i="4"/>
  <c r="AE96" i="4" s="1"/>
  <c r="T155" i="4"/>
  <c r="AF155" i="4" s="1"/>
  <c r="W117" i="4"/>
  <c r="AI117" i="4" s="1"/>
  <c r="T77" i="4"/>
  <c r="AF77" i="4" s="1"/>
  <c r="AC8" i="3"/>
  <c r="U156" i="4"/>
  <c r="AG156" i="4" s="1"/>
  <c r="W129" i="4"/>
  <c r="AI129" i="4" s="1"/>
  <c r="W125" i="4"/>
  <c r="AI125" i="4" s="1"/>
  <c r="U77" i="4"/>
  <c r="AG77" i="4" s="1"/>
  <c r="T183" i="4"/>
  <c r="AF183" i="4" s="1"/>
  <c r="S8" i="4"/>
  <c r="V176" i="4"/>
  <c r="AH176" i="4" s="1"/>
  <c r="U93" i="4"/>
  <c r="AG93" i="4" s="1"/>
  <c r="W110" i="4"/>
  <c r="AI110" i="4" s="1"/>
  <c r="S161" i="4"/>
  <c r="AE161" i="4" s="1"/>
  <c r="S32" i="4"/>
  <c r="AE32" i="4" s="1"/>
  <c r="V89" i="4"/>
  <c r="AH89" i="4" s="1"/>
  <c r="W94" i="4"/>
  <c r="AI94" i="4" s="1"/>
  <c r="T117" i="4"/>
  <c r="AF117" i="4" s="1"/>
  <c r="W134" i="4"/>
  <c r="AI134" i="4" s="1"/>
  <c r="T142" i="4"/>
  <c r="AF142" i="4" s="1"/>
  <c r="T136" i="4"/>
  <c r="AF136" i="4" s="1"/>
  <c r="K14" i="4"/>
  <c r="V90" i="4"/>
  <c r="AH90" i="4" s="1"/>
  <c r="V112" i="4"/>
  <c r="AH112" i="4" s="1"/>
  <c r="W124" i="4"/>
  <c r="AI124" i="4" s="1"/>
  <c r="S174" i="4"/>
  <c r="AE174" i="4" s="1"/>
  <c r="X169" i="4"/>
  <c r="AJ169" i="4" s="1"/>
  <c r="S92" i="4"/>
  <c r="AE92" i="4" s="1"/>
  <c r="S114" i="4"/>
  <c r="AE114" i="4" s="1"/>
  <c r="Y131" i="4"/>
  <c r="AK131" i="4" s="1"/>
  <c r="X182" i="4"/>
  <c r="AJ182" i="4" s="1"/>
  <c r="W130" i="4"/>
  <c r="AI130" i="4" s="1"/>
  <c r="J52" i="4"/>
  <c r="Y82" i="4"/>
  <c r="AK82" i="4" s="1"/>
  <c r="I14" i="4"/>
  <c r="T174" i="4"/>
  <c r="AF174" i="4" s="1"/>
  <c r="S169" i="4"/>
  <c r="AE169" i="4" s="1"/>
  <c r="X36" i="4"/>
  <c r="AJ36" i="4" s="1"/>
  <c r="T92" i="4"/>
  <c r="AF92" i="4" s="1"/>
  <c r="U153" i="4"/>
  <c r="AG153" i="4" s="1"/>
  <c r="S115" i="4"/>
  <c r="AE115" i="4" s="1"/>
  <c r="X160" i="4"/>
  <c r="AJ160" i="4" s="1"/>
  <c r="U86" i="4"/>
  <c r="AG86" i="4" s="1"/>
  <c r="V129" i="4"/>
  <c r="AH129" i="4" s="1"/>
  <c r="U128" i="4"/>
  <c r="AG128" i="4" s="1"/>
  <c r="T177" i="4"/>
  <c r="AF177" i="4" s="1"/>
  <c r="T41" i="4"/>
  <c r="AF41" i="4" s="1"/>
  <c r="X86" i="4"/>
  <c r="AJ86" i="4" s="1"/>
  <c r="S110" i="4"/>
  <c r="AE110" i="4" s="1"/>
  <c r="T122" i="4"/>
  <c r="V161" i="4"/>
  <c r="AH161" i="4" s="1"/>
  <c r="AJ119" i="4"/>
  <c r="W32" i="4"/>
  <c r="AI32" i="4" s="1"/>
  <c r="Y89" i="4"/>
  <c r="AK89" i="4" s="1"/>
  <c r="U123" i="4"/>
  <c r="AG123" i="4" s="1"/>
  <c r="T134" i="4"/>
  <c r="AF134" i="4" s="1"/>
  <c r="V150" i="4"/>
  <c r="AH150" i="4" s="1"/>
  <c r="W136" i="4"/>
  <c r="AI136" i="4" s="1"/>
  <c r="H14" i="4"/>
  <c r="Y84" i="4"/>
  <c r="AK84" i="4" s="1"/>
  <c r="Y90" i="4"/>
  <c r="AK90" i="4" s="1"/>
  <c r="U100" i="4"/>
  <c r="AG100" i="4" s="1"/>
  <c r="T112" i="4"/>
  <c r="AF112" i="4" s="1"/>
  <c r="T124" i="4"/>
  <c r="AF124" i="4" s="1"/>
  <c r="U174" i="4"/>
  <c r="AG174" i="4" s="1"/>
  <c r="V47" i="4"/>
  <c r="AH47" i="4" s="1"/>
  <c r="X163" i="4"/>
  <c r="AJ163" i="4" s="1"/>
  <c r="T169" i="4"/>
  <c r="AF169" i="4" s="1"/>
  <c r="S9" i="4"/>
  <c r="T29" i="4"/>
  <c r="AF29" i="4" s="1"/>
  <c r="U92" i="4"/>
  <c r="AG92" i="4" s="1"/>
  <c r="V114" i="4"/>
  <c r="AH114" i="4" s="1"/>
  <c r="W131" i="4"/>
  <c r="AI131" i="4" s="1"/>
  <c r="V153" i="4"/>
  <c r="AH153" i="4" s="1"/>
  <c r="W115" i="4"/>
  <c r="AI115" i="4" s="1"/>
  <c r="Y160" i="4"/>
  <c r="AK160" i="4" s="1"/>
  <c r="T130" i="4"/>
  <c r="AF130" i="4" s="1"/>
  <c r="X113" i="4"/>
  <c r="AJ113" i="4" s="1"/>
  <c r="X82" i="4"/>
  <c r="AJ82" i="4" s="1"/>
  <c r="U124" i="4"/>
  <c r="AG124" i="4" s="1"/>
  <c r="V174" i="4"/>
  <c r="AH174" i="4" s="1"/>
  <c r="U47" i="4"/>
  <c r="AG47" i="4" s="1"/>
  <c r="S15" i="4"/>
  <c r="AE15" i="4" s="1"/>
  <c r="Y136" i="4"/>
  <c r="AK136" i="4" s="1"/>
  <c r="V118" i="4"/>
  <c r="AH118" i="4" s="1"/>
  <c r="U125" i="4"/>
  <c r="AG125" i="4" s="1"/>
  <c r="U158" i="4"/>
  <c r="AG158" i="4" s="1"/>
  <c r="X167" i="4"/>
  <c r="AJ167" i="4" s="1"/>
  <c r="S105" i="4"/>
  <c r="AE105" i="4" s="1"/>
  <c r="U177" i="4"/>
  <c r="AG177" i="4" s="1"/>
  <c r="U22" i="4"/>
  <c r="AG22" i="4" s="1"/>
  <c r="S87" i="4"/>
  <c r="AE87" i="4" s="1"/>
  <c r="S154" i="4"/>
  <c r="AE154" i="4" s="1"/>
  <c r="V23" i="4"/>
  <c r="AH23" i="4" s="1"/>
  <c r="T88" i="4"/>
  <c r="AF88" i="4" s="1"/>
  <c r="T98" i="4"/>
  <c r="AF98" i="4" s="1"/>
  <c r="V122" i="4"/>
  <c r="T167" i="4"/>
  <c r="AF167" i="4" s="1"/>
  <c r="AF119" i="4"/>
  <c r="X32" i="4"/>
  <c r="AJ32" i="4" s="1"/>
  <c r="Y83" i="4"/>
  <c r="AK83" i="4" s="1"/>
  <c r="U89" i="4"/>
  <c r="AG89" i="4" s="1"/>
  <c r="U111" i="4"/>
  <c r="AG111" i="4" s="1"/>
  <c r="S123" i="4"/>
  <c r="AE123" i="4" s="1"/>
  <c r="V134" i="4"/>
  <c r="AH134" i="4" s="1"/>
  <c r="T150" i="4"/>
  <c r="AF150" i="4" s="1"/>
  <c r="W107" i="4"/>
  <c r="AI107" i="4" s="1"/>
  <c r="V175" i="4"/>
  <c r="AH175" i="4" s="1"/>
  <c r="Y39" i="4"/>
  <c r="AK39" i="4" s="1"/>
  <c r="S84" i="4"/>
  <c r="AE84" i="4" s="1"/>
  <c r="W95" i="4"/>
  <c r="AI95" i="4" s="1"/>
  <c r="W112" i="4"/>
  <c r="AI112" i="4" s="1"/>
  <c r="W174" i="4"/>
  <c r="AI174" i="4" s="1"/>
  <c r="S47" i="4"/>
  <c r="AE47" i="4" s="1"/>
  <c r="V125" i="4"/>
  <c r="AH125" i="4" s="1"/>
  <c r="W169" i="4"/>
  <c r="AI169" i="4" s="1"/>
  <c r="G48" i="4"/>
  <c r="W102" i="4"/>
  <c r="AI102" i="4" s="1"/>
  <c r="U131" i="4"/>
  <c r="AG131" i="4" s="1"/>
  <c r="U115" i="4"/>
  <c r="AG115" i="4" s="1"/>
  <c r="W183" i="4"/>
  <c r="AI183" i="4" s="1"/>
  <c r="V83" i="4"/>
  <c r="AH83" i="4" s="1"/>
  <c r="S183" i="4"/>
  <c r="AE183" i="4" s="1"/>
  <c r="X117" i="4"/>
  <c r="AJ117" i="4" s="1"/>
  <c r="T164" i="4"/>
  <c r="AF164" i="4" s="1"/>
  <c r="V138" i="4"/>
  <c r="AH138" i="4" s="1"/>
  <c r="U178" i="4"/>
  <c r="AG178" i="4" s="1"/>
  <c r="V119" i="4"/>
  <c r="AH119" i="4" s="1"/>
  <c r="X89" i="4"/>
  <c r="AJ89" i="4" s="1"/>
  <c r="V111" i="4"/>
  <c r="AH111" i="4" s="1"/>
  <c r="T123" i="4"/>
  <c r="AF123" i="4" s="1"/>
  <c r="X134" i="4"/>
  <c r="AJ134" i="4" s="1"/>
  <c r="S150" i="4"/>
  <c r="AE150" i="4" s="1"/>
  <c r="U175" i="4"/>
  <c r="AG175" i="4" s="1"/>
  <c r="X34" i="4"/>
  <c r="AJ34" i="4" s="1"/>
  <c r="U39" i="4"/>
  <c r="AG39" i="4" s="1"/>
  <c r="T95" i="4"/>
  <c r="AF95" i="4" s="1"/>
  <c r="S106" i="4"/>
  <c r="AE106" i="4" s="1"/>
  <c r="S118" i="4"/>
  <c r="AE118" i="4" s="1"/>
  <c r="S129" i="4"/>
  <c r="AE129" i="4" s="1"/>
  <c r="X174" i="4"/>
  <c r="AJ174" i="4" s="1"/>
  <c r="V20" i="4"/>
  <c r="AH20" i="4" s="1"/>
  <c r="T8" i="4"/>
  <c r="H48" i="4"/>
  <c r="S102" i="4"/>
  <c r="AE102" i="4" s="1"/>
  <c r="V131" i="4"/>
  <c r="AH131" i="4" s="1"/>
  <c r="AH159" i="4"/>
  <c r="U183" i="4"/>
  <c r="AG183" i="4" s="1"/>
  <c r="V128" i="4"/>
  <c r="AH128" i="4" s="1"/>
  <c r="U46" i="4"/>
  <c r="AG46" i="4" s="1"/>
  <c r="V143" i="4"/>
  <c r="AH143" i="4" s="1"/>
  <c r="T182" i="4"/>
  <c r="AF182" i="4" s="1"/>
  <c r="U165" i="4"/>
  <c r="AG165" i="4" s="1"/>
  <c r="X88" i="4"/>
  <c r="AJ88" i="4" s="1"/>
  <c r="W98" i="4"/>
  <c r="AI98" i="4" s="1"/>
  <c r="T110" i="4"/>
  <c r="AF110" i="4" s="1"/>
  <c r="T140" i="4"/>
  <c r="AF140" i="4" s="1"/>
  <c r="T141" i="4"/>
  <c r="AF141" i="4" s="1"/>
  <c r="U167" i="4"/>
  <c r="AG167" i="4" s="1"/>
  <c r="X178" i="4"/>
  <c r="AJ178" i="4" s="1"/>
  <c r="U40" i="4"/>
  <c r="AG40" i="4" s="1"/>
  <c r="W119" i="4"/>
  <c r="AI119" i="4" s="1"/>
  <c r="T32" i="4"/>
  <c r="AF32" i="4" s="1"/>
  <c r="U83" i="4"/>
  <c r="AG83" i="4" s="1"/>
  <c r="U94" i="4"/>
  <c r="AG94" i="4" s="1"/>
  <c r="V123" i="4"/>
  <c r="AH123" i="4" s="1"/>
  <c r="U150" i="4"/>
  <c r="AG150" i="4" s="1"/>
  <c r="U107" i="4"/>
  <c r="AG107" i="4" s="1"/>
  <c r="S175" i="4"/>
  <c r="AE175" i="4" s="1"/>
  <c r="V84" i="4"/>
  <c r="AH84" i="4" s="1"/>
  <c r="U95" i="4"/>
  <c r="AG95" i="4" s="1"/>
  <c r="T106" i="4"/>
  <c r="AF106" i="4" s="1"/>
  <c r="T118" i="4"/>
  <c r="AF118" i="4" s="1"/>
  <c r="T129" i="4"/>
  <c r="AF129" i="4" s="1"/>
  <c r="S143" i="4"/>
  <c r="AE143" i="4" s="1"/>
  <c r="V157" i="4"/>
  <c r="AH157" i="4" s="1"/>
  <c r="S168" i="4"/>
  <c r="AE168" i="4" s="1"/>
  <c r="T47" i="4"/>
  <c r="AF47" i="4" s="1"/>
  <c r="V113" i="4"/>
  <c r="AH113" i="4" s="1"/>
  <c r="T20" i="4"/>
  <c r="AF20" i="4" s="1"/>
  <c r="Y125" i="4"/>
  <c r="AK125" i="4" s="1"/>
  <c r="X8" i="4"/>
  <c r="U9" i="4"/>
  <c r="V29" i="4"/>
  <c r="AH29" i="4" s="1"/>
  <c r="V77" i="4"/>
  <c r="AH77" i="4" s="1"/>
  <c r="W159" i="4"/>
  <c r="AI159" i="4" s="1"/>
  <c r="X183" i="4"/>
  <c r="AJ183" i="4" s="1"/>
  <c r="I52" i="4"/>
  <c r="S171" i="4"/>
  <c r="AE171" i="4" s="1"/>
  <c r="Y141" i="4"/>
  <c r="AK141" i="4" s="1"/>
  <c r="U41" i="4"/>
  <c r="AG41" i="4" s="1"/>
  <c r="Y51" i="4"/>
  <c r="AK51" i="4" s="1"/>
  <c r="AG119" i="4"/>
  <c r="W16" i="4"/>
  <c r="AI16" i="4" s="1"/>
  <c r="W164" i="4"/>
  <c r="AI164" i="4" s="1"/>
  <c r="S132" i="4"/>
  <c r="AE132" i="4" s="1"/>
  <c r="V16" i="4"/>
  <c r="AH16" i="4" s="1"/>
  <c r="Y63" i="4"/>
  <c r="AK63" i="4" s="1"/>
  <c r="U97" i="4"/>
  <c r="AG97" i="4" s="1"/>
  <c r="V165" i="4"/>
  <c r="AH165" i="4" s="1"/>
  <c r="W145" i="4"/>
  <c r="AI145" i="4" s="1"/>
  <c r="U132" i="4"/>
  <c r="AG132" i="4" s="1"/>
  <c r="V17" i="4"/>
  <c r="AH17" i="4" s="1"/>
  <c r="S22" i="4"/>
  <c r="AE22" i="4" s="1"/>
  <c r="T80" i="4"/>
  <c r="AF80" i="4" s="1"/>
  <c r="S146" i="4"/>
  <c r="AE146" i="4" s="1"/>
  <c r="X171" i="4"/>
  <c r="AJ171" i="4" s="1"/>
  <c r="U18" i="4"/>
  <c r="AG18" i="4" s="1"/>
  <c r="U31" i="4"/>
  <c r="AG31" i="4" s="1"/>
  <c r="U104" i="4"/>
  <c r="AG104" i="4" s="1"/>
  <c r="S116" i="4"/>
  <c r="AE116" i="4" s="1"/>
  <c r="S140" i="4"/>
  <c r="AE140" i="4" s="1"/>
  <c r="AJ141" i="4"/>
  <c r="S155" i="4"/>
  <c r="AE155" i="4" s="1"/>
  <c r="V178" i="4"/>
  <c r="AH178" i="4" s="1"/>
  <c r="S40" i="4"/>
  <c r="AE40" i="4" s="1"/>
  <c r="X15" i="4"/>
  <c r="AJ15" i="4" s="1"/>
  <c r="X13" i="4"/>
  <c r="AJ13" i="4" s="1"/>
  <c r="T24" i="4"/>
  <c r="AF24" i="4" s="1"/>
  <c r="W83" i="4"/>
  <c r="AI83" i="4" s="1"/>
  <c r="S94" i="4"/>
  <c r="AE94" i="4" s="1"/>
  <c r="S82" i="4"/>
  <c r="AE82" i="4" s="1"/>
  <c r="W165" i="4"/>
  <c r="AI165" i="4" s="1"/>
  <c r="W63" i="4"/>
  <c r="AI63" i="4" s="1"/>
  <c r="W146" i="4"/>
  <c r="AI146" i="4" s="1"/>
  <c r="U82" i="4"/>
  <c r="AG82" i="4" s="1"/>
  <c r="W15" i="4"/>
  <c r="AI15" i="4" s="1"/>
  <c r="X24" i="4"/>
  <c r="AJ24" i="4" s="1"/>
  <c r="V94" i="4"/>
  <c r="AH94" i="4" s="1"/>
  <c r="V173" i="4"/>
  <c r="AH173" i="4" s="1"/>
  <c r="S136" i="4"/>
  <c r="AE136" i="4" s="1"/>
  <c r="X27" i="4"/>
  <c r="AJ27" i="4" s="1"/>
  <c r="S46" i="4"/>
  <c r="AE46" i="4" s="1"/>
  <c r="V100" i="4"/>
  <c r="AH100" i="4" s="1"/>
  <c r="Y106" i="4"/>
  <c r="AK106" i="4" s="1"/>
  <c r="U28" i="4"/>
  <c r="AG28" i="4" s="1"/>
  <c r="V85" i="4"/>
  <c r="AH85" i="4" s="1"/>
  <c r="U169" i="4"/>
  <c r="AG169" i="4" s="1"/>
  <c r="S36" i="4"/>
  <c r="AE36" i="4" s="1"/>
  <c r="V92" i="4"/>
  <c r="AH92" i="4" s="1"/>
  <c r="X114" i="4"/>
  <c r="AJ114" i="4" s="1"/>
  <c r="X131" i="4"/>
  <c r="AJ131" i="4" s="1"/>
  <c r="S153" i="4"/>
  <c r="AE153" i="4" s="1"/>
  <c r="T159" i="4"/>
  <c r="AF159" i="4" s="1"/>
  <c r="W182" i="4"/>
  <c r="AI182" i="4" s="1"/>
  <c r="U160" i="4"/>
  <c r="AG160" i="4" s="1"/>
  <c r="S130" i="4"/>
  <c r="AE130" i="4" s="1"/>
  <c r="V121" i="4"/>
  <c r="AH121" i="4" s="1"/>
  <c r="V40" i="4"/>
  <c r="AH40" i="4" s="1"/>
  <c r="S89" i="4"/>
  <c r="AE89" i="4" s="1"/>
  <c r="V105" i="4"/>
  <c r="AH105" i="4" s="1"/>
  <c r="Y117" i="4"/>
  <c r="AK117" i="4" s="1"/>
  <c r="Y142" i="4"/>
  <c r="AK142" i="4" s="1"/>
  <c r="S156" i="4"/>
  <c r="AE156" i="4" s="1"/>
  <c r="S39" i="4"/>
  <c r="AE39" i="4" s="1"/>
  <c r="V68" i="4"/>
  <c r="AH68" i="4" s="1"/>
  <c r="U90" i="4"/>
  <c r="AG90" i="4" s="1"/>
  <c r="S124" i="4"/>
  <c r="AE124" i="4" s="1"/>
  <c r="S63" i="4"/>
  <c r="AE63" i="4" s="1"/>
  <c r="S97" i="4"/>
  <c r="AE97" i="4" s="1"/>
  <c r="W176" i="4"/>
  <c r="AI176" i="4" s="1"/>
  <c r="U101" i="4"/>
  <c r="AG101" i="4" s="1"/>
  <c r="X132" i="4"/>
  <c r="AJ132" i="4" s="1"/>
  <c r="S17" i="4"/>
  <c r="AE17" i="4" s="1"/>
  <c r="W80" i="4"/>
  <c r="AI80" i="4" s="1"/>
  <c r="U103" i="4"/>
  <c r="AG103" i="4" s="1"/>
  <c r="T121" i="4"/>
  <c r="AF121" i="4" s="1"/>
  <c r="V146" i="4"/>
  <c r="AH146" i="4" s="1"/>
  <c r="U11" i="4"/>
  <c r="Y18" i="4"/>
  <c r="AK18" i="4" s="1"/>
  <c r="U38" i="4"/>
  <c r="AG38" i="4" s="1"/>
  <c r="V51" i="4"/>
  <c r="AH51" i="4" s="1"/>
  <c r="V82" i="4"/>
  <c r="AH82" i="4" s="1"/>
  <c r="Y171" i="4"/>
  <c r="AK171" i="4" s="1"/>
  <c r="S80" i="4"/>
  <c r="AE80" i="4" s="1"/>
  <c r="T161" i="4"/>
  <c r="AF161" i="4" s="1"/>
  <c r="V136" i="4"/>
  <c r="AH136" i="4" s="1"/>
  <c r="W39" i="4"/>
  <c r="AI39" i="4" s="1"/>
  <c r="T53" i="4"/>
  <c r="AF53" i="4" s="1"/>
  <c r="S68" i="4"/>
  <c r="AE68" i="4" s="1"/>
  <c r="U84" i="4"/>
  <c r="AG84" i="4" s="1"/>
  <c r="W90" i="4"/>
  <c r="AI90" i="4" s="1"/>
  <c r="T100" i="4"/>
  <c r="AF100" i="4" s="1"/>
  <c r="S112" i="4"/>
  <c r="AE112" i="4" s="1"/>
  <c r="V124" i="4"/>
  <c r="AH124" i="4" s="1"/>
  <c r="T187" i="4"/>
  <c r="AF187" i="4" s="1"/>
  <c r="T28" i="4"/>
  <c r="AF28" i="4" s="1"/>
  <c r="Y85" i="4"/>
  <c r="AK85" i="4" s="1"/>
  <c r="W163" i="4"/>
  <c r="AI163" i="4" s="1"/>
  <c r="Y96" i="4"/>
  <c r="AK96" i="4" s="1"/>
  <c r="U117" i="4"/>
  <c r="AG117" i="4" s="1"/>
  <c r="T63" i="4"/>
  <c r="AF63" i="4" s="1"/>
  <c r="U146" i="4"/>
  <c r="AG146" i="4" s="1"/>
  <c r="V132" i="4"/>
  <c r="AH132" i="4" s="1"/>
  <c r="V103" i="4"/>
  <c r="AH103" i="4" s="1"/>
  <c r="X31" i="4"/>
  <c r="AJ31" i="4" s="1"/>
  <c r="W104" i="4"/>
  <c r="AI104" i="4" s="1"/>
  <c r="T97" i="4"/>
  <c r="AF97" i="4" s="1"/>
  <c r="S122" i="4"/>
  <c r="U142" i="4"/>
  <c r="AG142" i="4" s="1"/>
  <c r="Y107" i="4"/>
  <c r="AK107" i="4" s="1"/>
  <c r="T27" i="4"/>
  <c r="AF27" i="4" s="1"/>
  <c r="V97" i="4"/>
  <c r="AH97" i="4" s="1"/>
  <c r="T127" i="4"/>
  <c r="AF127" i="4" s="1"/>
  <c r="V101" i="4"/>
  <c r="AH101" i="4" s="1"/>
  <c r="W177" i="4"/>
  <c r="AI177" i="4" s="1"/>
  <c r="X10" i="4"/>
  <c r="W17" i="4"/>
  <c r="AI17" i="4" s="1"/>
  <c r="U87" i="4"/>
  <c r="AG87" i="4" s="1"/>
  <c r="V80" i="4"/>
  <c r="AH80" i="4" s="1"/>
  <c r="T103" i="4"/>
  <c r="AF103" i="4" s="1"/>
  <c r="S121" i="4"/>
  <c r="AE121" i="4" s="1"/>
  <c r="V154" i="4"/>
  <c r="AH154" i="4" s="1"/>
  <c r="Y11" i="4"/>
  <c r="U23" i="4"/>
  <c r="AG23" i="4" s="1"/>
  <c r="S51" i="4"/>
  <c r="AE51" i="4" s="1"/>
  <c r="V88" i="4"/>
  <c r="AH88" i="4" s="1"/>
  <c r="U98" i="4"/>
  <c r="AG98" i="4" s="1"/>
  <c r="T16" i="4"/>
  <c r="AF16" i="4" s="1"/>
  <c r="V32" i="4"/>
  <c r="AH32" i="4" s="1"/>
  <c r="S134" i="4"/>
  <c r="AE134" i="4" s="1"/>
  <c r="W86" i="4"/>
  <c r="AI86" i="4" s="1"/>
  <c r="U127" i="4"/>
  <c r="AG127" i="4" s="1"/>
  <c r="X38" i="4"/>
  <c r="AJ38" i="4" s="1"/>
  <c r="S98" i="4"/>
  <c r="AE98" i="4" s="1"/>
  <c r="S111" i="4"/>
  <c r="AE111" i="4" s="1"/>
  <c r="T107" i="4"/>
  <c r="AF107" i="4" s="1"/>
  <c r="U53" i="4"/>
  <c r="AG53" i="4" s="1"/>
  <c r="U68" i="4"/>
  <c r="AG68" i="4" s="1"/>
  <c r="X84" i="4"/>
  <c r="AJ84" i="4" s="1"/>
  <c r="W100" i="4"/>
  <c r="AI100" i="4" s="1"/>
  <c r="U112" i="4"/>
  <c r="AG112" i="4" s="1"/>
  <c r="S187" i="4"/>
  <c r="AE187" i="4" s="1"/>
  <c r="U113" i="4"/>
  <c r="AG113" i="4" s="1"/>
  <c r="Y163" i="4"/>
  <c r="AK163" i="4" s="1"/>
  <c r="U96" i="4"/>
  <c r="AG96" i="4" s="1"/>
  <c r="V169" i="4"/>
  <c r="AH169" i="4" s="1"/>
  <c r="T9" i="4"/>
  <c r="S29" i="4"/>
  <c r="AE29" i="4" s="1"/>
  <c r="T36" i="4"/>
  <c r="AF36" i="4" s="1"/>
  <c r="W92" i="4"/>
  <c r="AI92" i="4" s="1"/>
  <c r="W114" i="4"/>
  <c r="AI114" i="4" s="1"/>
  <c r="S131" i="4"/>
  <c r="AE131" i="4" s="1"/>
  <c r="W153" i="4"/>
  <c r="AI153" i="4" s="1"/>
  <c r="T115" i="4"/>
  <c r="AF115" i="4" s="1"/>
  <c r="V183" i="4"/>
  <c r="AH183" i="4" s="1"/>
  <c r="W132" i="4"/>
  <c r="AI132" i="4" s="1"/>
  <c r="Y17" i="4"/>
  <c r="AK17" i="4" s="1"/>
  <c r="V104" i="4"/>
  <c r="AH104" i="4" s="1"/>
  <c r="U154" i="4"/>
  <c r="AG154" i="4" s="1"/>
  <c r="V38" i="4"/>
  <c r="AH38" i="4" s="1"/>
  <c r="V110" i="4"/>
  <c r="AH110" i="4" s="1"/>
  <c r="W111" i="4"/>
  <c r="AI111" i="4" s="1"/>
  <c r="W41" i="4"/>
  <c r="AI41" i="4" s="1"/>
  <c r="W97" i="4"/>
  <c r="AI97" i="4" s="1"/>
  <c r="S177" i="4"/>
  <c r="AE177" i="4" s="1"/>
  <c r="S138" i="4"/>
  <c r="AE138" i="4" s="1"/>
  <c r="W11" i="4"/>
  <c r="T51" i="4"/>
  <c r="AF51" i="4" s="1"/>
  <c r="U110" i="4"/>
  <c r="AG110" i="4" s="1"/>
  <c r="U122" i="4"/>
  <c r="S119" i="4"/>
  <c r="AE119" i="4" s="1"/>
  <c r="U32" i="4"/>
  <c r="AG32" i="4" s="1"/>
  <c r="T89" i="4"/>
  <c r="AF89" i="4" s="1"/>
  <c r="W175" i="4"/>
  <c r="AI175" i="4" s="1"/>
  <c r="W27" i="4"/>
  <c r="AI27" i="4" s="1"/>
  <c r="V39" i="4"/>
  <c r="AH39" i="4" s="1"/>
  <c r="S95" i="4"/>
  <c r="AE95" i="4" s="1"/>
  <c r="X41" i="4"/>
  <c r="AJ41" i="4" s="1"/>
  <c r="S86" i="4"/>
  <c r="AE86" i="4" s="1"/>
  <c r="S108" i="4"/>
  <c r="AE108" i="4" s="1"/>
  <c r="S164" i="4"/>
  <c r="AE164" i="4" s="1"/>
  <c r="V127" i="4"/>
  <c r="AH127" i="4" s="1"/>
  <c r="X145" i="4"/>
  <c r="AJ145" i="4" s="1"/>
  <c r="W171" i="4"/>
  <c r="AI171" i="4" s="1"/>
  <c r="Y145" i="4"/>
  <c r="AK145" i="4" s="1"/>
  <c r="X80" i="4"/>
  <c r="AJ80" i="4" s="1"/>
  <c r="W93" i="4"/>
  <c r="AI93" i="4" s="1"/>
  <c r="V63" i="4"/>
  <c r="AH63" i="4" s="1"/>
  <c r="Y15" i="4"/>
  <c r="AK15" i="4" s="1"/>
  <c r="W89" i="4"/>
  <c r="AI89" i="4" s="1"/>
  <c r="W10" i="4"/>
  <c r="W161" i="4"/>
  <c r="AI161" i="4" s="1"/>
  <c r="U134" i="4"/>
  <c r="AG134" i="4" s="1"/>
  <c r="W127" i="4"/>
  <c r="AI127" i="4" s="1"/>
  <c r="S145" i="4"/>
  <c r="AE145" i="4" s="1"/>
  <c r="V177" i="4"/>
  <c r="AH177" i="4" s="1"/>
  <c r="V10" i="4"/>
  <c r="T22" i="4"/>
  <c r="AF22" i="4" s="1"/>
  <c r="T37" i="4"/>
  <c r="AF37" i="4" s="1"/>
  <c r="T87" i="4"/>
  <c r="AF87" i="4" s="1"/>
  <c r="U171" i="4"/>
  <c r="AG171" i="4" s="1"/>
  <c r="S11" i="4"/>
  <c r="Y31" i="4"/>
  <c r="AK31" i="4" s="1"/>
  <c r="T38" i="4"/>
  <c r="AF38" i="4" s="1"/>
  <c r="W51" i="4"/>
  <c r="AI51" i="4" s="1"/>
  <c r="W88" i="4"/>
  <c r="AI88" i="4" s="1"/>
  <c r="V98" i="4"/>
  <c r="AH98" i="4" s="1"/>
  <c r="Y110" i="4"/>
  <c r="AK110" i="4" s="1"/>
  <c r="W122" i="4"/>
  <c r="S141" i="4"/>
  <c r="AE141" i="4" s="1"/>
  <c r="S167" i="4"/>
  <c r="AE167" i="4" s="1"/>
  <c r="X97" i="4"/>
  <c r="AJ97" i="4" s="1"/>
  <c r="U121" i="4"/>
  <c r="AG121" i="4" s="1"/>
  <c r="Y97" i="4"/>
  <c r="AK97" i="4" s="1"/>
  <c r="X17" i="4"/>
  <c r="AJ17" i="4" s="1"/>
  <c r="U80" i="4"/>
  <c r="AG80" i="4" s="1"/>
  <c r="X18" i="4"/>
  <c r="AJ18" i="4" s="1"/>
  <c r="T93" i="4"/>
  <c r="AF93" i="4" s="1"/>
  <c r="S127" i="4"/>
  <c r="AE127" i="4" s="1"/>
  <c r="T17" i="4"/>
  <c r="AF17" i="4" s="1"/>
  <c r="W121" i="4"/>
  <c r="AI121" i="4" s="1"/>
  <c r="T11" i="4"/>
  <c r="V93" i="4"/>
  <c r="AH93" i="4" s="1"/>
  <c r="U164" i="4"/>
  <c r="AG164" i="4" s="1"/>
  <c r="W101" i="4"/>
  <c r="AI101" i="4" s="1"/>
  <c r="V22" i="4"/>
  <c r="AH22" i="4" s="1"/>
  <c r="X87" i="4"/>
  <c r="AJ87" i="4" s="1"/>
  <c r="T154" i="4"/>
  <c r="AF154" i="4" s="1"/>
  <c r="S23" i="4"/>
  <c r="AE23" i="4" s="1"/>
  <c r="U88" i="4"/>
  <c r="AG88" i="4" s="1"/>
  <c r="Y13" i="4"/>
  <c r="AK13" i="4" s="1"/>
  <c r="X123" i="4"/>
  <c r="AJ123" i="4" s="1"/>
  <c r="Y150" i="4"/>
  <c r="AK150" i="4" s="1"/>
  <c r="Y41" i="4"/>
  <c r="AK41" i="4" s="1"/>
  <c r="T86" i="4"/>
  <c r="AF86" i="4" s="1"/>
  <c r="T108" i="4"/>
  <c r="AF108" i="4" s="1"/>
  <c r="S41" i="4"/>
  <c r="AE41" i="4" s="1"/>
  <c r="V86" i="4"/>
  <c r="AH86" i="4" s="1"/>
  <c r="U108" i="4"/>
  <c r="AG108" i="4" s="1"/>
  <c r="V164" i="4"/>
  <c r="AH164" i="4" s="1"/>
  <c r="T145" i="4"/>
  <c r="AF145" i="4" s="1"/>
  <c r="Y132" i="4"/>
  <c r="AK132" i="4" s="1"/>
  <c r="U10" i="4"/>
  <c r="W22" i="4"/>
  <c r="AI22" i="4" s="1"/>
  <c r="S37" i="4"/>
  <c r="AE37" i="4" s="1"/>
  <c r="V87" i="4"/>
  <c r="AH87" i="4" s="1"/>
  <c r="U138" i="4"/>
  <c r="AG138" i="4" s="1"/>
  <c r="V171" i="4"/>
  <c r="AH171" i="4" s="1"/>
  <c r="S18" i="4"/>
  <c r="AE18" i="4" s="1"/>
  <c r="V31" i="4"/>
  <c r="AH31" i="4" s="1"/>
  <c r="W38" i="4"/>
  <c r="AI38" i="4" s="1"/>
  <c r="U176" i="4"/>
  <c r="AG176" i="4" s="1"/>
  <c r="W103" i="4"/>
  <c r="AI103" i="4" s="1"/>
  <c r="V18" i="4"/>
  <c r="AH18" i="4" s="1"/>
  <c r="W31" i="4"/>
  <c r="AI31" i="4" s="1"/>
  <c r="T101" i="4"/>
  <c r="AF101" i="4" s="1"/>
  <c r="U63" i="4"/>
  <c r="AG63" i="4" s="1"/>
  <c r="V108" i="4"/>
  <c r="AH108" i="4" s="1"/>
  <c r="V145" i="4"/>
  <c r="AH145" i="4" s="1"/>
  <c r="W87" i="4"/>
  <c r="AI87" i="4" s="1"/>
  <c r="W18" i="4"/>
  <c r="AI18" i="4" s="1"/>
  <c r="S31" i="4"/>
  <c r="AE31" i="4" s="1"/>
  <c r="W82" i="4"/>
  <c r="AI82" i="4" s="1"/>
  <c r="S104" i="4"/>
  <c r="AE104" i="4" s="1"/>
  <c r="U155" i="4"/>
  <c r="AG155" i="4" s="1"/>
  <c r="S178" i="4"/>
  <c r="AE178" i="4" s="1"/>
  <c r="X40" i="4"/>
  <c r="AJ40" i="4" s="1"/>
  <c r="Y119" i="4"/>
  <c r="AK119" i="4" s="1"/>
  <c r="T13" i="4"/>
  <c r="AF13" i="4" s="1"/>
  <c r="V24" i="4"/>
  <c r="AH24" i="4" s="1"/>
  <c r="S83" i="4"/>
  <c r="AE83" i="4" s="1"/>
  <c r="Y94" i="4"/>
  <c r="AK94" i="4" s="1"/>
  <c r="T105" i="4"/>
  <c r="AF105" i="4" s="1"/>
  <c r="W123" i="4"/>
  <c r="AI123" i="4" s="1"/>
  <c r="W142" i="4"/>
  <c r="AI142" i="4" s="1"/>
  <c r="W150" i="4"/>
  <c r="AI150" i="4" s="1"/>
  <c r="V107" i="4"/>
  <c r="AH107" i="4" s="1"/>
  <c r="T175" i="4"/>
  <c r="AF175" i="4" s="1"/>
  <c r="S34" i="4"/>
  <c r="AE34" i="4" s="1"/>
  <c r="Y46" i="4"/>
  <c r="AK46" i="4" s="1"/>
  <c r="U61" i="4"/>
  <c r="AG61" i="4" s="1"/>
  <c r="W84" i="4"/>
  <c r="AI84" i="4" s="1"/>
  <c r="V95" i="4"/>
  <c r="AH95" i="4" s="1"/>
  <c r="X106" i="4"/>
  <c r="AJ106" i="4" s="1"/>
  <c r="U118" i="4"/>
  <c r="AG118" i="4" s="1"/>
  <c r="U129" i="4"/>
  <c r="AG129" i="4" s="1"/>
  <c r="W143" i="4"/>
  <c r="AI143" i="4" s="1"/>
  <c r="U157" i="4"/>
  <c r="AG157" i="4" s="1"/>
  <c r="W168" i="4"/>
  <c r="AI168" i="4" s="1"/>
  <c r="V41" i="4"/>
  <c r="AH41" i="4" s="1"/>
  <c r="U16" i="4"/>
  <c r="AG16" i="4" s="1"/>
  <c r="X11" i="4"/>
  <c r="V116" i="4"/>
  <c r="AH116" i="4" s="1"/>
  <c r="S101" i="4"/>
  <c r="AE101" i="4" s="1"/>
  <c r="S10" i="4"/>
  <c r="S103" i="4"/>
  <c r="AE103" i="4" s="1"/>
  <c r="T23" i="4"/>
  <c r="AF23" i="4" s="1"/>
  <c r="Y86" i="4"/>
  <c r="AK86" i="4" s="1"/>
  <c r="T165" i="4"/>
  <c r="AF165" i="4" s="1"/>
  <c r="T10" i="4"/>
  <c r="X22" i="4"/>
  <c r="AJ22" i="4" s="1"/>
  <c r="T138" i="4"/>
  <c r="AF138" i="4" s="1"/>
  <c r="T171" i="4"/>
  <c r="AF171" i="4" s="1"/>
  <c r="Y88" i="4"/>
  <c r="AK88" i="4" s="1"/>
  <c r="AG141" i="4"/>
  <c r="V167" i="4"/>
  <c r="AH167" i="4" s="1"/>
  <c r="S16" i="4"/>
  <c r="AE16" i="4" s="1"/>
  <c r="X63" i="4"/>
  <c r="AJ63" i="4" s="1"/>
  <c r="W108" i="4"/>
  <c r="AI108" i="4" s="1"/>
  <c r="S176" i="4"/>
  <c r="AE176" i="4" s="1"/>
  <c r="U145" i="4"/>
  <c r="AG145" i="4" s="1"/>
  <c r="T132" i="4"/>
  <c r="AF132" i="4" s="1"/>
  <c r="U17" i="4"/>
  <c r="AG17" i="4" s="1"/>
  <c r="Y22" i="4"/>
  <c r="AK22" i="4" s="1"/>
  <c r="Y87" i="4"/>
  <c r="AK87" i="4" s="1"/>
  <c r="S158" i="4"/>
  <c r="AE158" i="4" s="1"/>
  <c r="T18" i="4"/>
  <c r="AF18" i="4" s="1"/>
  <c r="T31" i="4"/>
  <c r="AF31" i="4" s="1"/>
  <c r="T82" i="4"/>
  <c r="AF82" i="4" s="1"/>
  <c r="S88" i="4"/>
  <c r="AE88" i="4" s="1"/>
  <c r="T104" i="4"/>
  <c r="AF104" i="4" s="1"/>
  <c r="X116" i="4"/>
  <c r="AJ116" i="4" s="1"/>
  <c r="Y10" i="4"/>
  <c r="W138" i="4"/>
  <c r="AI138" i="4" s="1"/>
  <c r="V11" i="4"/>
  <c r="U51" i="4"/>
  <c r="AG51" i="4" s="1"/>
  <c r="X110" i="4"/>
  <c r="AJ110" i="4" s="1"/>
  <c r="X61" i="4"/>
  <c r="AJ61" i="4" s="1"/>
  <c r="X100" i="4"/>
  <c r="AJ100" i="4" s="1"/>
  <c r="X129" i="4"/>
  <c r="AJ129" i="4" s="1"/>
  <c r="V187" i="4"/>
  <c r="AH187" i="4" s="1"/>
  <c r="Y113" i="4"/>
  <c r="AK113" i="4" s="1"/>
  <c r="U20" i="4"/>
  <c r="AG20" i="4" s="1"/>
  <c r="Y9" i="4"/>
  <c r="X29" i="4"/>
  <c r="AJ29" i="4" s="1"/>
  <c r="X153" i="4"/>
  <c r="AJ153" i="4" s="1"/>
  <c r="T111" i="4"/>
  <c r="AF111" i="4" s="1"/>
  <c r="X39" i="4"/>
  <c r="AJ39" i="4" s="1"/>
  <c r="S28" i="4"/>
  <c r="AE28" i="4" s="1"/>
  <c r="U36" i="4"/>
  <c r="AG36" i="4" s="1"/>
  <c r="X28" i="4"/>
  <c r="AJ28" i="4" s="1"/>
  <c r="U13" i="4"/>
  <c r="AG13" i="4" s="1"/>
  <c r="S24" i="4"/>
  <c r="AE24" i="4" s="1"/>
  <c r="T83" i="4"/>
  <c r="AF83" i="4" s="1"/>
  <c r="S107" i="4"/>
  <c r="AE107" i="4" s="1"/>
  <c r="T61" i="4"/>
  <c r="AF61" i="4" s="1"/>
  <c r="X68" i="4"/>
  <c r="AJ68" i="4" s="1"/>
  <c r="X168" i="4"/>
  <c r="AJ168" i="4" s="1"/>
  <c r="W187" i="4"/>
  <c r="AI187" i="4" s="1"/>
  <c r="W47" i="4"/>
  <c r="AI47" i="4" s="1"/>
  <c r="S113" i="4"/>
  <c r="AE113" i="4" s="1"/>
  <c r="S125" i="4"/>
  <c r="AE125" i="4" s="1"/>
  <c r="X9" i="4"/>
  <c r="U29" i="4"/>
  <c r="AG29" i="4" s="1"/>
  <c r="V46" i="4"/>
  <c r="AH46" i="4" s="1"/>
  <c r="Y32" i="4"/>
  <c r="AK32" i="4" s="1"/>
  <c r="U130" i="4"/>
  <c r="AG130" i="4" s="1"/>
  <c r="X51" i="4"/>
  <c r="AJ51" i="4" s="1"/>
  <c r="W24" i="4"/>
  <c r="AI24" i="4" s="1"/>
  <c r="Y111" i="4"/>
  <c r="AK111" i="4" s="1"/>
  <c r="W34" i="4"/>
  <c r="AI34" i="4" s="1"/>
  <c r="X46" i="4"/>
  <c r="AJ46" i="4" s="1"/>
  <c r="S61" i="4"/>
  <c r="AE61" i="4" s="1"/>
  <c r="X187" i="4"/>
  <c r="AJ187" i="4" s="1"/>
  <c r="T102" i="4"/>
  <c r="AF102" i="4" s="1"/>
  <c r="X115" i="4"/>
  <c r="AJ115" i="4" s="1"/>
  <c r="T34" i="4"/>
  <c r="AF34" i="4" s="1"/>
  <c r="V8" i="4"/>
  <c r="Y187" i="4"/>
  <c r="AK187" i="4" s="1"/>
  <c r="T125" i="4"/>
  <c r="AF125" i="4" s="1"/>
  <c r="U102" i="4"/>
  <c r="AG102" i="4" s="1"/>
  <c r="Y115" i="4"/>
  <c r="AK115" i="4" s="1"/>
  <c r="Y183" i="4"/>
  <c r="AK183" i="4" s="1"/>
  <c r="V163" i="4"/>
  <c r="AH163" i="4" s="1"/>
  <c r="W85" i="4"/>
  <c r="AI85" i="4" s="1"/>
  <c r="T96" i="4"/>
  <c r="AF96" i="4" s="1"/>
  <c r="V140" i="4"/>
  <c r="AH140" i="4" s="1"/>
  <c r="Y40" i="4"/>
  <c r="AK40" i="4" s="1"/>
  <c r="S13" i="4"/>
  <c r="AE13" i="4" s="1"/>
  <c r="Y24" i="4"/>
  <c r="AK24" i="4" s="1"/>
  <c r="X94" i="4"/>
  <c r="AJ94" i="4" s="1"/>
  <c r="X142" i="4"/>
  <c r="AJ142" i="4" s="1"/>
  <c r="X150" i="4"/>
  <c r="AJ150" i="4" s="1"/>
  <c r="G13" i="3"/>
  <c r="U34" i="4"/>
  <c r="AG34" i="4" s="1"/>
  <c r="V61" i="4"/>
  <c r="AH61" i="4" s="1"/>
  <c r="X95" i="4"/>
  <c r="AJ95" i="4" s="1"/>
  <c r="V28" i="4"/>
  <c r="AH28" i="4" s="1"/>
  <c r="S20" i="4"/>
  <c r="AE20" i="4" s="1"/>
  <c r="T114" i="4"/>
  <c r="AF114" i="4" s="1"/>
  <c r="S38" i="4"/>
  <c r="AE38" i="4" s="1"/>
  <c r="W68" i="4"/>
  <c r="AI68" i="4" s="1"/>
  <c r="T46" i="4"/>
  <c r="AF46" i="4" s="1"/>
  <c r="W61" i="4"/>
  <c r="AI61" i="4" s="1"/>
  <c r="T90" i="4"/>
  <c r="AF90" i="4" s="1"/>
  <c r="Y95" i="4"/>
  <c r="AK95" i="4" s="1"/>
  <c r="Y168" i="4"/>
  <c r="AK168" i="4" s="1"/>
  <c r="W28" i="4"/>
  <c r="AI28" i="4" s="1"/>
  <c r="Y114" i="4"/>
  <c r="AK114" i="4" s="1"/>
  <c r="AK159" i="4"/>
  <c r="Y134" i="4"/>
  <c r="AK134" i="4" s="1"/>
  <c r="V141" i="4"/>
  <c r="AH141" i="4" s="1"/>
  <c r="W13" i="4"/>
  <c r="AI13" i="4" s="1"/>
  <c r="U85" i="4"/>
  <c r="AG85" i="4" s="1"/>
  <c r="W141" i="4"/>
  <c r="AI141" i="4" s="1"/>
  <c r="Y34" i="4"/>
  <c r="AK34" i="4" s="1"/>
  <c r="W46" i="4"/>
  <c r="AI46" i="4" s="1"/>
  <c r="X96" i="4"/>
  <c r="AJ96" i="4" s="1"/>
  <c r="X125" i="4"/>
  <c r="AJ125" i="4" s="1"/>
  <c r="U114" i="4"/>
  <c r="AG114" i="4" s="1"/>
  <c r="Y153" i="4"/>
  <c r="AK153" i="4" s="1"/>
  <c r="U24" i="4"/>
  <c r="AG24" i="4" s="1"/>
  <c r="T94" i="4"/>
  <c r="AF94" i="4" s="1"/>
  <c r="W116" i="4"/>
  <c r="AI116" i="4" s="1"/>
  <c r="V115" i="4"/>
  <c r="AH115" i="4" s="1"/>
  <c r="T84" i="4"/>
  <c r="AF84" i="4" s="1"/>
  <c r="W40" i="4"/>
  <c r="AI40" i="4" s="1"/>
  <c r="U15" i="4"/>
  <c r="AG15" i="4" s="1"/>
  <c r="S27" i="4"/>
  <c r="AE27" i="4" s="1"/>
  <c r="T39" i="4"/>
  <c r="AF39" i="4" s="1"/>
  <c r="Y68" i="4"/>
  <c r="AK68" i="4" s="1"/>
  <c r="Y100" i="4"/>
  <c r="AK100" i="4" s="1"/>
  <c r="X85" i="4"/>
  <c r="AJ85" i="4" s="1"/>
  <c r="V96" i="4"/>
  <c r="AH96" i="4" s="1"/>
  <c r="W9" i="4"/>
  <c r="T153" i="4"/>
  <c r="AF153" i="4" s="1"/>
  <c r="V160" i="4"/>
  <c r="AH160" i="4" s="1"/>
  <c r="V13" i="4"/>
  <c r="AH13" i="4" s="1"/>
  <c r="V9" i="4"/>
  <c r="T131" i="4"/>
  <c r="AF131" i="4" s="1"/>
  <c r="V15" i="4"/>
  <c r="AH15" i="4" s="1"/>
  <c r="X111" i="4"/>
  <c r="AJ111" i="4" s="1"/>
  <c r="X107" i="4"/>
  <c r="AJ107" i="4" s="1"/>
  <c r="V27" i="4"/>
  <c r="AH27" i="4" s="1"/>
  <c r="S53" i="4"/>
  <c r="AE53" i="4" s="1"/>
  <c r="T68" i="4"/>
  <c r="AF68" i="4" s="1"/>
  <c r="U187" i="4"/>
  <c r="AG187" i="4" s="1"/>
  <c r="T113" i="4"/>
  <c r="AF113" i="4" s="1"/>
  <c r="Y36" i="4"/>
  <c r="AK36" i="4" s="1"/>
  <c r="V36" i="4"/>
  <c r="AH36" i="4" s="1"/>
  <c r="Y29" i="4"/>
  <c r="AK29" i="4" s="1"/>
  <c r="G156" i="3"/>
  <c r="AC156" i="3"/>
  <c r="K76" i="3"/>
  <c r="AG76" i="3"/>
  <c r="I119" i="3"/>
  <c r="AE119" i="3"/>
  <c r="G155" i="3"/>
  <c r="AC155" i="3"/>
  <c r="H100" i="3"/>
  <c r="AD100" i="3"/>
  <c r="H155" i="3"/>
  <c r="AD155" i="3"/>
  <c r="K119" i="3"/>
  <c r="AG119" i="3"/>
  <c r="G136" i="3"/>
  <c r="AC136" i="3"/>
  <c r="L171" i="3"/>
  <c r="AH171" i="3"/>
  <c r="J167" i="3"/>
  <c r="AF167" i="3"/>
  <c r="J10" i="3"/>
  <c r="AF10" i="3"/>
  <c r="H22" i="3"/>
  <c r="AD22" i="3"/>
  <c r="H34" i="3"/>
  <c r="AD34" i="3"/>
  <c r="AC71" i="3"/>
  <c r="K83" i="3"/>
  <c r="AG83" i="3"/>
  <c r="I95" i="3"/>
  <c r="AE95" i="3"/>
  <c r="H113" i="3"/>
  <c r="AD113" i="3"/>
  <c r="J138" i="3"/>
  <c r="AF138" i="3"/>
  <c r="L81" i="3"/>
  <c r="AH81" i="3"/>
  <c r="I11" i="3"/>
  <c r="AE11" i="3"/>
  <c r="M17" i="3"/>
  <c r="AI17" i="3"/>
  <c r="I35" i="3"/>
  <c r="AE35" i="3"/>
  <c r="J47" i="3"/>
  <c r="AF47" i="3"/>
  <c r="J72" i="3"/>
  <c r="AF72" i="3"/>
  <c r="I84" i="3"/>
  <c r="AE84" i="3"/>
  <c r="K102" i="3"/>
  <c r="AG102" i="3"/>
  <c r="K108" i="3"/>
  <c r="AG108" i="3"/>
  <c r="I126" i="3"/>
  <c r="AE126" i="3"/>
  <c r="I139" i="3"/>
  <c r="AE139" i="3"/>
  <c r="G151" i="3"/>
  <c r="AC151" i="3"/>
  <c r="G162" i="3"/>
  <c r="AC162" i="3"/>
  <c r="G174" i="3"/>
  <c r="AC174" i="3"/>
  <c r="K38" i="3"/>
  <c r="AG38" i="3"/>
  <c r="I14" i="3"/>
  <c r="AE14" i="3"/>
  <c r="L18" i="3"/>
  <c r="AH18" i="3"/>
  <c r="G30" i="3"/>
  <c r="AC30" i="3"/>
  <c r="L36" i="3"/>
  <c r="AH36" i="3"/>
  <c r="I48" i="3"/>
  <c r="AE48" i="3"/>
  <c r="J79" i="3"/>
  <c r="AF79" i="3"/>
  <c r="K85" i="3"/>
  <c r="AG85" i="3"/>
  <c r="H103" i="3"/>
  <c r="AD103" i="3"/>
  <c r="H109" i="3"/>
  <c r="AD109" i="3"/>
  <c r="K127" i="3"/>
  <c r="AG127" i="3"/>
  <c r="H134" i="3"/>
  <c r="AD134" i="3"/>
  <c r="H152" i="3"/>
  <c r="AD152" i="3"/>
  <c r="G169" i="3"/>
  <c r="AC169" i="3"/>
  <c r="K32" i="3"/>
  <c r="AG32" i="3"/>
  <c r="H130" i="3"/>
  <c r="AD130" i="3"/>
  <c r="K13" i="3"/>
  <c r="AG13" i="3"/>
  <c r="G25" i="3"/>
  <c r="AC25" i="3"/>
  <c r="H37" i="3"/>
  <c r="AD37" i="3"/>
  <c r="J43" i="3"/>
  <c r="AF43" i="3"/>
  <c r="M61" i="3"/>
  <c r="AI61" i="3"/>
  <c r="H68" i="3"/>
  <c r="AD68" i="3"/>
  <c r="J80" i="3"/>
  <c r="AF80" i="3"/>
  <c r="M92" i="3"/>
  <c r="AI92" i="3"/>
  <c r="J104" i="3"/>
  <c r="AF104" i="3"/>
  <c r="K116" i="3"/>
  <c r="AG116" i="3"/>
  <c r="H128" i="3"/>
  <c r="AD128" i="3"/>
  <c r="G141" i="3"/>
  <c r="AC141" i="3"/>
  <c r="L153" i="3"/>
  <c r="AH153" i="3"/>
  <c r="G164" i="3"/>
  <c r="AC164" i="3"/>
  <c r="J170" i="3"/>
  <c r="AF170" i="3"/>
  <c r="L26" i="3"/>
  <c r="AH26" i="3"/>
  <c r="L75" i="3"/>
  <c r="AH75" i="3"/>
  <c r="J154" i="3"/>
  <c r="AF154" i="3"/>
  <c r="M50" i="3"/>
  <c r="AI50" i="3"/>
  <c r="G117" i="3"/>
  <c r="AC117" i="3"/>
  <c r="H8" i="3"/>
  <c r="AD8" i="3"/>
  <c r="L9" i="3"/>
  <c r="AH9" i="3"/>
  <c r="I27" i="3"/>
  <c r="AE27" i="3"/>
  <c r="H45" i="3"/>
  <c r="AD45" i="3"/>
  <c r="G94" i="3"/>
  <c r="AC94" i="3"/>
  <c r="J112" i="3"/>
  <c r="AF112" i="3"/>
  <c r="J124" i="3"/>
  <c r="AF124" i="3"/>
  <c r="J149" i="3"/>
  <c r="AF149" i="3"/>
  <c r="K160" i="3"/>
  <c r="AG160" i="3"/>
  <c r="J107" i="3"/>
  <c r="AF107" i="3"/>
  <c r="I173" i="3"/>
  <c r="AE173" i="3"/>
  <c r="I136" i="3"/>
  <c r="AE136" i="3"/>
  <c r="K39" i="3"/>
  <c r="AG39" i="3"/>
  <c r="G167" i="3"/>
  <c r="AC167" i="3"/>
  <c r="J22" i="3"/>
  <c r="AF22" i="3"/>
  <c r="G76" i="3"/>
  <c r="AC76" i="3"/>
  <c r="M39" i="3"/>
  <c r="AI39" i="3"/>
  <c r="J76" i="3"/>
  <c r="AF76" i="3"/>
  <c r="I100" i="3"/>
  <c r="AE100" i="3"/>
  <c r="I156" i="3"/>
  <c r="AE156" i="3"/>
  <c r="M125" i="3"/>
  <c r="AI125" i="3"/>
  <c r="K22" i="3"/>
  <c r="AG22" i="3"/>
  <c r="AF71" i="3"/>
  <c r="G95" i="3"/>
  <c r="AC95" i="3"/>
  <c r="I144" i="3"/>
  <c r="AE144" i="3"/>
  <c r="M81" i="3"/>
  <c r="AI81" i="3"/>
  <c r="H11" i="3"/>
  <c r="AD11" i="3"/>
  <c r="H23" i="3"/>
  <c r="AD23" i="3"/>
  <c r="J35" i="3"/>
  <c r="AF35" i="3"/>
  <c r="M47" i="3"/>
  <c r="AI47" i="3"/>
  <c r="M72" i="3"/>
  <c r="AI72" i="3"/>
  <c r="J84" i="3"/>
  <c r="AF84" i="3"/>
  <c r="J102" i="3"/>
  <c r="AF102" i="3"/>
  <c r="G114" i="3"/>
  <c r="AC114" i="3"/>
  <c r="L126" i="3"/>
  <c r="AH126" i="3"/>
  <c r="J139" i="3"/>
  <c r="AF139" i="3"/>
  <c r="H151" i="3"/>
  <c r="AD151" i="3"/>
  <c r="H162" i="3"/>
  <c r="AD162" i="3"/>
  <c r="H174" i="3"/>
  <c r="AD174" i="3"/>
  <c r="I111" i="3"/>
  <c r="AE111" i="3"/>
  <c r="M14" i="3"/>
  <c r="AI14" i="3"/>
  <c r="G18" i="3"/>
  <c r="AC18" i="3"/>
  <c r="J30" i="3"/>
  <c r="AF30" i="3"/>
  <c r="M36" i="3"/>
  <c r="AI36" i="3"/>
  <c r="L48" i="3"/>
  <c r="AH48" i="3"/>
  <c r="K79" i="3"/>
  <c r="AG79" i="3"/>
  <c r="G91" i="3"/>
  <c r="AC91" i="3"/>
  <c r="K103" i="3"/>
  <c r="AG103" i="3"/>
  <c r="I109" i="3"/>
  <c r="AE109" i="3"/>
  <c r="G127" i="3"/>
  <c r="AC127" i="3"/>
  <c r="I134" i="3"/>
  <c r="AE134" i="3"/>
  <c r="I152" i="3"/>
  <c r="AE152" i="3"/>
  <c r="H169" i="3"/>
  <c r="AD169" i="3"/>
  <c r="M99" i="3"/>
  <c r="AI99" i="3"/>
  <c r="J130" i="3"/>
  <c r="AF130" i="3"/>
  <c r="I13" i="3"/>
  <c r="AE13" i="3"/>
  <c r="H25" i="3"/>
  <c r="AD25" i="3"/>
  <c r="K37" i="3"/>
  <c r="AG37" i="3"/>
  <c r="H49" i="3"/>
  <c r="AD49" i="3"/>
  <c r="G61" i="3"/>
  <c r="AC61" i="3"/>
  <c r="I74" i="3"/>
  <c r="AE74" i="3"/>
  <c r="K80" i="3"/>
  <c r="AG80" i="3"/>
  <c r="H92" i="3"/>
  <c r="AD92" i="3"/>
  <c r="G104" i="3"/>
  <c r="AC104" i="3"/>
  <c r="J116" i="3"/>
  <c r="AF116" i="3"/>
  <c r="G128" i="3"/>
  <c r="AC128" i="3"/>
  <c r="I141" i="3"/>
  <c r="AE141" i="3"/>
  <c r="G153" i="3"/>
  <c r="AC153" i="3"/>
  <c r="H164" i="3"/>
  <c r="AD164" i="3"/>
  <c r="H176" i="3"/>
  <c r="AD176" i="3"/>
  <c r="H26" i="3"/>
  <c r="AD26" i="3"/>
  <c r="M75" i="3"/>
  <c r="AI75" i="3"/>
  <c r="K154" i="3"/>
  <c r="AG154" i="3"/>
  <c r="K50" i="3"/>
  <c r="AG50" i="3"/>
  <c r="M117" i="3"/>
  <c r="AI117" i="3"/>
  <c r="L8" i="3"/>
  <c r="AH8" i="3"/>
  <c r="I9" i="3"/>
  <c r="AE9" i="3"/>
  <c r="J27" i="3"/>
  <c r="AF27" i="3"/>
  <c r="J70" i="3"/>
  <c r="AF70" i="3"/>
  <c r="H94" i="3"/>
  <c r="AD94" i="3"/>
  <c r="H112" i="3"/>
  <c r="AD112" i="3"/>
  <c r="J131" i="3"/>
  <c r="AF131" i="3"/>
  <c r="K149" i="3"/>
  <c r="AG149" i="3"/>
  <c r="M160" i="3"/>
  <c r="AI160" i="3"/>
  <c r="L107" i="3"/>
  <c r="AH107" i="3"/>
  <c r="L173" i="3"/>
  <c r="AH173" i="3"/>
  <c r="K100" i="3"/>
  <c r="AG100" i="3"/>
  <c r="G40" i="3"/>
  <c r="AC40" i="3"/>
  <c r="J171" i="3"/>
  <c r="AF171" i="3"/>
  <c r="G28" i="3"/>
  <c r="AC28" i="3"/>
  <c r="L39" i="3"/>
  <c r="AH39" i="3"/>
  <c r="H76" i="3"/>
  <c r="AD76" i="3"/>
  <c r="G39" i="3"/>
  <c r="AC39" i="3"/>
  <c r="J155" i="3"/>
  <c r="AF155" i="3"/>
  <c r="H136" i="3"/>
  <c r="AD136" i="3"/>
  <c r="H142" i="3"/>
  <c r="AD142" i="3"/>
  <c r="I10" i="3"/>
  <c r="AE10" i="3"/>
  <c r="G34" i="3"/>
  <c r="AC34" i="3"/>
  <c r="G83" i="3"/>
  <c r="AC83" i="3"/>
  <c r="K113" i="3"/>
  <c r="AG113" i="3"/>
  <c r="K15" i="3"/>
  <c r="AG15" i="3"/>
  <c r="I57" i="3"/>
  <c r="AE57" i="3"/>
  <c r="M76" i="3"/>
  <c r="AI76" i="3"/>
  <c r="J100" i="3"/>
  <c r="AF100" i="3"/>
  <c r="K155" i="3"/>
  <c r="AG155" i="3"/>
  <c r="H156" i="3"/>
  <c r="AD156" i="3"/>
  <c r="J136" i="3"/>
  <c r="AF136" i="3"/>
  <c r="G125" i="3"/>
  <c r="AC125" i="3"/>
  <c r="M142" i="3"/>
  <c r="AI142" i="3"/>
  <c r="H10" i="3"/>
  <c r="AD10" i="3"/>
  <c r="L22" i="3"/>
  <c r="AH22" i="3"/>
  <c r="K40" i="3"/>
  <c r="AG40" i="3"/>
  <c r="I77" i="3"/>
  <c r="AE77" i="3"/>
  <c r="J83" i="3"/>
  <c r="AF83" i="3"/>
  <c r="H95" i="3"/>
  <c r="AD95" i="3"/>
  <c r="G113" i="3"/>
  <c r="AC113" i="3"/>
  <c r="J144" i="3"/>
  <c r="AF144" i="3"/>
  <c r="H81" i="3"/>
  <c r="AD81" i="3"/>
  <c r="M11" i="3"/>
  <c r="AI11" i="3"/>
  <c r="I23" i="3"/>
  <c r="AE23" i="3"/>
  <c r="M35" i="3"/>
  <c r="AI35" i="3"/>
  <c r="G47" i="3"/>
  <c r="AC47" i="3"/>
  <c r="J78" i="3"/>
  <c r="AF78" i="3"/>
  <c r="I90" i="3"/>
  <c r="AE90" i="3"/>
  <c r="G102" i="3"/>
  <c r="AC102" i="3"/>
  <c r="H114" i="3"/>
  <c r="AD114" i="3"/>
  <c r="M126" i="3"/>
  <c r="AI126" i="3"/>
  <c r="H139" i="3"/>
  <c r="AD139" i="3"/>
  <c r="J151" i="3"/>
  <c r="AF151" i="3"/>
  <c r="I162" i="3"/>
  <c r="AE162" i="3"/>
  <c r="I174" i="3"/>
  <c r="AE174" i="3"/>
  <c r="L111" i="3"/>
  <c r="AH111" i="3"/>
  <c r="J14" i="3"/>
  <c r="AF14" i="3"/>
  <c r="J18" i="3"/>
  <c r="AF18" i="3"/>
  <c r="K30" i="3"/>
  <c r="AG30" i="3"/>
  <c r="H42" i="3"/>
  <c r="AD42" i="3"/>
  <c r="M48" i="3"/>
  <c r="AI48" i="3"/>
  <c r="M79" i="3"/>
  <c r="AI79" i="3"/>
  <c r="H91" i="3"/>
  <c r="AD91" i="3"/>
  <c r="L103" i="3"/>
  <c r="AH103" i="3"/>
  <c r="I115" i="3"/>
  <c r="AE115" i="3"/>
  <c r="H127" i="3"/>
  <c r="AD127" i="3"/>
  <c r="J140" i="3"/>
  <c r="AF140" i="3"/>
  <c r="G152" i="3"/>
  <c r="AC152" i="3"/>
  <c r="I169" i="3"/>
  <c r="AE169" i="3"/>
  <c r="L99" i="3"/>
  <c r="AH99" i="3"/>
  <c r="K130" i="3"/>
  <c r="AG130" i="3"/>
  <c r="H13" i="3"/>
  <c r="AD13" i="3"/>
  <c r="J25" i="3"/>
  <c r="AF25" i="3"/>
  <c r="L37" i="3"/>
  <c r="AH37" i="3"/>
  <c r="G49" i="3"/>
  <c r="AC49" i="3"/>
  <c r="H61" i="3"/>
  <c r="AD61" i="3"/>
  <c r="M74" i="3"/>
  <c r="AI74" i="3"/>
  <c r="M80" i="3"/>
  <c r="AI80" i="3"/>
  <c r="I92" i="3"/>
  <c r="AE92" i="3"/>
  <c r="H104" i="3"/>
  <c r="AD104" i="3"/>
  <c r="H116" i="3"/>
  <c r="AD116" i="3"/>
  <c r="J128" i="3"/>
  <c r="AF128" i="3"/>
  <c r="J141" i="3"/>
  <c r="AF141" i="3"/>
  <c r="H153" i="3"/>
  <c r="AD153" i="3"/>
  <c r="I164" i="3"/>
  <c r="AE164" i="3"/>
  <c r="I176" i="3"/>
  <c r="AE176" i="3"/>
  <c r="J44" i="3"/>
  <c r="AF44" i="3"/>
  <c r="H105" i="3"/>
  <c r="AD105" i="3"/>
  <c r="L154" i="3"/>
  <c r="AH154" i="3"/>
  <c r="G50" i="3"/>
  <c r="AC50" i="3"/>
  <c r="H117" i="3"/>
  <c r="AD117" i="3"/>
  <c r="I8" i="3"/>
  <c r="AE8" i="3"/>
  <c r="I21" i="3"/>
  <c r="AE21" i="3"/>
  <c r="K27" i="3"/>
  <c r="AG27" i="3"/>
  <c r="G70" i="3"/>
  <c r="AC70" i="3"/>
  <c r="I94" i="3"/>
  <c r="AE94" i="3"/>
  <c r="K112" i="3"/>
  <c r="AG112" i="3"/>
  <c r="I131" i="3"/>
  <c r="AE131" i="3"/>
  <c r="I149" i="3"/>
  <c r="AE149" i="3"/>
  <c r="G172" i="3"/>
  <c r="AC172" i="3"/>
  <c r="M107" i="3"/>
  <c r="AI107" i="3"/>
  <c r="M173" i="3"/>
  <c r="AI173" i="3"/>
  <c r="L142" i="3"/>
  <c r="AH142" i="3"/>
  <c r="J89" i="3"/>
  <c r="AF89" i="3"/>
  <c r="I102" i="3"/>
  <c r="AE102" i="3"/>
  <c r="G126" i="3"/>
  <c r="AC126" i="3"/>
  <c r="M18" i="3"/>
  <c r="AI18" i="3"/>
  <c r="I91" i="3"/>
  <c r="AE91" i="3"/>
  <c r="I127" i="3"/>
  <c r="AE127" i="3"/>
  <c r="J37" i="3"/>
  <c r="AF37" i="3"/>
  <c r="K92" i="3"/>
  <c r="AG92" i="3"/>
  <c r="J164" i="3"/>
  <c r="AF164" i="3"/>
  <c r="J50" i="3"/>
  <c r="AF50" i="3"/>
  <c r="L21" i="3"/>
  <c r="AH21" i="3"/>
  <c r="M27" i="3"/>
  <c r="AI27" i="3"/>
  <c r="H131" i="3"/>
  <c r="AD131" i="3"/>
  <c r="K150" i="3"/>
  <c r="AG150" i="3"/>
  <c r="G173" i="3"/>
  <c r="AC173" i="3"/>
  <c r="J15" i="3"/>
  <c r="AF15" i="3"/>
  <c r="M57" i="3"/>
  <c r="AI57" i="3"/>
  <c r="I88" i="3"/>
  <c r="AE88" i="3"/>
  <c r="H118" i="3"/>
  <c r="AD118" i="3"/>
  <c r="H166" i="3"/>
  <c r="AD166" i="3"/>
  <c r="J156" i="3"/>
  <c r="AF156" i="3"/>
  <c r="K136" i="3"/>
  <c r="AG136" i="3"/>
  <c r="I125" i="3"/>
  <c r="AE125" i="3"/>
  <c r="K142" i="3"/>
  <c r="AG142" i="3"/>
  <c r="J16" i="3"/>
  <c r="AF16" i="3"/>
  <c r="G22" i="3"/>
  <c r="AC22" i="3"/>
  <c r="J40" i="3"/>
  <c r="AF40" i="3"/>
  <c r="G77" i="3"/>
  <c r="AC77" i="3"/>
  <c r="I89" i="3"/>
  <c r="AE89" i="3"/>
  <c r="M101" i="3"/>
  <c r="AI101" i="3"/>
  <c r="K132" i="3"/>
  <c r="AG132" i="3"/>
  <c r="G144" i="3"/>
  <c r="AC144" i="3"/>
  <c r="G81" i="3"/>
  <c r="AC81" i="3"/>
  <c r="J11" i="3"/>
  <c r="AF11" i="3"/>
  <c r="J23" i="3"/>
  <c r="AF23" i="3"/>
  <c r="G35" i="3"/>
  <c r="AC35" i="3"/>
  <c r="I47" i="3"/>
  <c r="AE47" i="3"/>
  <c r="H78" i="3"/>
  <c r="AD78" i="3"/>
  <c r="H90" i="3"/>
  <c r="AD90" i="3"/>
  <c r="L102" i="3"/>
  <c r="AH102" i="3"/>
  <c r="J114" i="3"/>
  <c r="AF114" i="3"/>
  <c r="H126" i="3"/>
  <c r="AD126" i="3"/>
  <c r="L139" i="3"/>
  <c r="AH139" i="3"/>
  <c r="H157" i="3"/>
  <c r="AD157" i="3"/>
  <c r="L162" i="3"/>
  <c r="AH162" i="3"/>
  <c r="L174" i="3"/>
  <c r="AH174" i="3"/>
  <c r="H111" i="3"/>
  <c r="AD111" i="3"/>
  <c r="J12" i="3"/>
  <c r="AF12" i="3"/>
  <c r="I18" i="3"/>
  <c r="AE18" i="3"/>
  <c r="L30" i="3"/>
  <c r="AH30" i="3"/>
  <c r="G42" i="3"/>
  <c r="AC42" i="3"/>
  <c r="M73" i="3"/>
  <c r="AI73" i="3"/>
  <c r="I79" i="3"/>
  <c r="AE79" i="3"/>
  <c r="J91" i="3"/>
  <c r="AF91" i="3"/>
  <c r="I103" i="3"/>
  <c r="AE103" i="3"/>
  <c r="G115" i="3"/>
  <c r="AC115" i="3"/>
  <c r="J127" i="3"/>
  <c r="AF127" i="3"/>
  <c r="H140" i="3"/>
  <c r="AD140" i="3"/>
  <c r="K152" i="3"/>
  <c r="AG152" i="3"/>
  <c r="K169" i="3"/>
  <c r="AG169" i="3"/>
  <c r="K99" i="3"/>
  <c r="AG99" i="3"/>
  <c r="J165" i="3"/>
  <c r="AF165" i="3"/>
  <c r="I19" i="3"/>
  <c r="AE19" i="3"/>
  <c r="H31" i="3"/>
  <c r="AD31" i="3"/>
  <c r="M37" i="3"/>
  <c r="AI37" i="3"/>
  <c r="L55" i="3"/>
  <c r="AH55" i="3"/>
  <c r="K61" i="3"/>
  <c r="AG61" i="3"/>
  <c r="G74" i="3"/>
  <c r="AC74" i="3"/>
  <c r="K86" i="3"/>
  <c r="AG86" i="3"/>
  <c r="L92" i="3"/>
  <c r="AH92" i="3"/>
  <c r="K104" i="3"/>
  <c r="AG104" i="3"/>
  <c r="L122" i="3"/>
  <c r="AH122" i="3"/>
  <c r="L128" i="3"/>
  <c r="AH128" i="3"/>
  <c r="L141" i="3"/>
  <c r="AH141" i="3"/>
  <c r="K153" i="3"/>
  <c r="AG153" i="3"/>
  <c r="K164" i="3"/>
  <c r="AG164" i="3"/>
  <c r="J176" i="3"/>
  <c r="AF176" i="3"/>
  <c r="G44" i="3"/>
  <c r="AC44" i="3"/>
  <c r="M105" i="3"/>
  <c r="AI105" i="3"/>
  <c r="I20" i="3"/>
  <c r="AE20" i="3"/>
  <c r="K87" i="3"/>
  <c r="AG87" i="3"/>
  <c r="K117" i="3"/>
  <c r="AG117" i="3"/>
  <c r="K8" i="3"/>
  <c r="AG8" i="3"/>
  <c r="M21" i="3"/>
  <c r="AI21" i="3"/>
  <c r="J33" i="3"/>
  <c r="AF33" i="3"/>
  <c r="I70" i="3"/>
  <c r="AE70" i="3"/>
  <c r="M106" i="3"/>
  <c r="AI106" i="3"/>
  <c r="M112" i="3"/>
  <c r="AI112" i="3"/>
  <c r="G131" i="3"/>
  <c r="AC131" i="3"/>
  <c r="M149" i="3"/>
  <c r="AI149" i="3"/>
  <c r="I172" i="3"/>
  <c r="AE172" i="3"/>
  <c r="G150" i="3"/>
  <c r="AC150" i="3"/>
  <c r="H173" i="3"/>
  <c r="AD173" i="3"/>
  <c r="G166" i="3"/>
  <c r="AC166" i="3"/>
  <c r="J101" i="3"/>
  <c r="AF101" i="3"/>
  <c r="I78" i="3"/>
  <c r="AE78" i="3"/>
  <c r="K162" i="3"/>
  <c r="AG162" i="3"/>
  <c r="H79" i="3"/>
  <c r="AD79" i="3"/>
  <c r="M140" i="3"/>
  <c r="AI140" i="3"/>
  <c r="K25" i="3"/>
  <c r="AG25" i="3"/>
  <c r="I61" i="3"/>
  <c r="AE61" i="3"/>
  <c r="K141" i="3"/>
  <c r="AG141" i="3"/>
  <c r="I117" i="3"/>
  <c r="AE117" i="3"/>
  <c r="J94" i="3"/>
  <c r="AF94" i="3"/>
  <c r="H57" i="3"/>
  <c r="AD57" i="3"/>
  <c r="M136" i="3"/>
  <c r="AI136" i="3"/>
  <c r="K125" i="3"/>
  <c r="AG125" i="3"/>
  <c r="G142" i="3"/>
  <c r="AC142" i="3"/>
  <c r="M16" i="3"/>
  <c r="AI16" i="3"/>
  <c r="I28" i="3"/>
  <c r="AE28" i="3"/>
  <c r="M40" i="3"/>
  <c r="AI40" i="3"/>
  <c r="H77" i="3"/>
  <c r="AD77" i="3"/>
  <c r="H89" i="3"/>
  <c r="AD89" i="3"/>
  <c r="G101" i="3"/>
  <c r="AC101" i="3"/>
  <c r="J132" i="3"/>
  <c r="AF132" i="3"/>
  <c r="I161" i="3"/>
  <c r="AE161" i="3"/>
  <c r="I81" i="3"/>
  <c r="AE81" i="3"/>
  <c r="G11" i="3"/>
  <c r="AC11" i="3"/>
  <c r="M29" i="3"/>
  <c r="AI29" i="3"/>
  <c r="H35" i="3"/>
  <c r="AD35" i="3"/>
  <c r="K47" i="3"/>
  <c r="AG47" i="3"/>
  <c r="K78" i="3"/>
  <c r="AG78" i="3"/>
  <c r="J90" i="3"/>
  <c r="AF90" i="3"/>
  <c r="M102" i="3"/>
  <c r="AI102" i="3"/>
  <c r="K114" i="3"/>
  <c r="AG114" i="3"/>
  <c r="G133" i="3"/>
  <c r="AC133" i="3"/>
  <c r="M139" i="3"/>
  <c r="AI139" i="3"/>
  <c r="G157" i="3"/>
  <c r="AC157" i="3"/>
  <c r="I168" i="3"/>
  <c r="AE168" i="3"/>
  <c r="M174" i="3"/>
  <c r="AI174" i="3"/>
  <c r="J111" i="3"/>
  <c r="AF111" i="3"/>
  <c r="I12" i="3"/>
  <c r="AE12" i="3"/>
  <c r="G24" i="3"/>
  <c r="AC24" i="3"/>
  <c r="M30" i="3"/>
  <c r="AI30" i="3"/>
  <c r="I42" i="3"/>
  <c r="AE42" i="3"/>
  <c r="H73" i="3"/>
  <c r="AD73" i="3"/>
  <c r="L79" i="3"/>
  <c r="AH79" i="3"/>
  <c r="K91" i="3"/>
  <c r="AG91" i="3"/>
  <c r="J103" i="3"/>
  <c r="AF103" i="3"/>
  <c r="H115" i="3"/>
  <c r="AD115" i="3"/>
  <c r="L127" i="3"/>
  <c r="AH127" i="3"/>
  <c r="G140" i="3"/>
  <c r="AC140" i="3"/>
  <c r="L152" i="3"/>
  <c r="AH152" i="3"/>
  <c r="L169" i="3"/>
  <c r="AH169" i="3"/>
  <c r="G99" i="3"/>
  <c r="AC99" i="3"/>
  <c r="I165" i="3"/>
  <c r="AE165" i="3"/>
  <c r="M19" i="3"/>
  <c r="AI19" i="3"/>
  <c r="L31" i="3"/>
  <c r="AH31" i="3"/>
  <c r="I37" i="3"/>
  <c r="AE37" i="3"/>
  <c r="H55" i="3"/>
  <c r="AD55" i="3"/>
  <c r="L61" i="3"/>
  <c r="AH61" i="3"/>
  <c r="H74" i="3"/>
  <c r="AD74" i="3"/>
  <c r="H86" i="3"/>
  <c r="AD86" i="3"/>
  <c r="G98" i="3"/>
  <c r="AC98" i="3"/>
  <c r="G110" i="3"/>
  <c r="AC110" i="3"/>
  <c r="G122" i="3"/>
  <c r="AC122" i="3"/>
  <c r="M128" i="3"/>
  <c r="AI128" i="3"/>
  <c r="M141" i="3"/>
  <c r="AI141" i="3"/>
  <c r="L158" i="3"/>
  <c r="AH158" i="3"/>
  <c r="L164" i="3"/>
  <c r="AH164" i="3"/>
  <c r="K176" i="3"/>
  <c r="AG176" i="3"/>
  <c r="K44" i="3"/>
  <c r="AG44" i="3"/>
  <c r="G105" i="3"/>
  <c r="AC105" i="3"/>
  <c r="J20" i="3"/>
  <c r="AF20" i="3"/>
  <c r="L87" i="3"/>
  <c r="AH87" i="3"/>
  <c r="L117" i="3"/>
  <c r="AH117" i="3"/>
  <c r="M8" i="3"/>
  <c r="AI8" i="3"/>
  <c r="G21" i="3"/>
  <c r="AC21" i="3"/>
  <c r="K33" i="3"/>
  <c r="AG33" i="3"/>
  <c r="K70" i="3"/>
  <c r="AG70" i="3"/>
  <c r="I106" i="3"/>
  <c r="AE106" i="3"/>
  <c r="G112" i="3"/>
  <c r="AC112" i="3"/>
  <c r="M143" i="3"/>
  <c r="AI143" i="3"/>
  <c r="G149" i="3"/>
  <c r="AC149" i="3"/>
  <c r="J172" i="3"/>
  <c r="AF172" i="3"/>
  <c r="H150" i="3"/>
  <c r="AD150" i="3"/>
  <c r="J123" i="3"/>
  <c r="AF123" i="3"/>
  <c r="H144" i="3"/>
  <c r="AD144" i="3"/>
  <c r="G23" i="3"/>
  <c r="AC23" i="3"/>
  <c r="I114" i="3"/>
  <c r="AE114" i="3"/>
  <c r="G111" i="3"/>
  <c r="AC111" i="3"/>
  <c r="H48" i="3"/>
  <c r="AD48" i="3"/>
  <c r="J169" i="3"/>
  <c r="AF169" i="3"/>
  <c r="I49" i="3"/>
  <c r="AE49" i="3"/>
  <c r="I116" i="3"/>
  <c r="AE116" i="3"/>
  <c r="M154" i="3"/>
  <c r="AI154" i="3"/>
  <c r="H70" i="3"/>
  <c r="AD70" i="3"/>
  <c r="K156" i="3"/>
  <c r="AG156" i="3"/>
  <c r="K57" i="3"/>
  <c r="AG57" i="3"/>
  <c r="H93" i="3"/>
  <c r="AD93" i="3"/>
  <c r="M171" i="3"/>
  <c r="AI171" i="3"/>
  <c r="J125" i="3"/>
  <c r="AF125" i="3"/>
  <c r="I142" i="3"/>
  <c r="AE142" i="3"/>
  <c r="L16" i="3"/>
  <c r="AH16" i="3"/>
  <c r="L28" i="3"/>
  <c r="AH28" i="3"/>
  <c r="H40" i="3"/>
  <c r="AD40" i="3"/>
  <c r="J77" i="3"/>
  <c r="AF77" i="3"/>
  <c r="K89" i="3"/>
  <c r="AG89" i="3"/>
  <c r="H101" i="3"/>
  <c r="AD101" i="3"/>
  <c r="I132" i="3"/>
  <c r="AE132" i="3"/>
  <c r="J161" i="3"/>
  <c r="AF161" i="3"/>
  <c r="J81" i="3"/>
  <c r="AF81" i="3"/>
  <c r="G17" i="3"/>
  <c r="AC17" i="3"/>
  <c r="J29" i="3"/>
  <c r="AF29" i="3"/>
  <c r="K35" i="3"/>
  <c r="AG35" i="3"/>
  <c r="L47" i="3"/>
  <c r="AH47" i="3"/>
  <c r="L78" i="3"/>
  <c r="AH78" i="3"/>
  <c r="K90" i="3"/>
  <c r="AG90" i="3"/>
  <c r="H102" i="3"/>
  <c r="AD102" i="3"/>
  <c r="H120" i="3"/>
  <c r="AD120" i="3"/>
  <c r="H133" i="3"/>
  <c r="AD133" i="3"/>
  <c r="G139" i="3"/>
  <c r="AC139" i="3"/>
  <c r="I157" i="3"/>
  <c r="AE157" i="3"/>
  <c r="L168" i="3"/>
  <c r="AH168" i="3"/>
  <c r="I38" i="3"/>
  <c r="AE38" i="3"/>
  <c r="K111" i="3"/>
  <c r="AG111" i="3"/>
  <c r="K12" i="3"/>
  <c r="AG12" i="3"/>
  <c r="K24" i="3"/>
  <c r="AG24" i="3"/>
  <c r="H30" i="3"/>
  <c r="AD30" i="3"/>
  <c r="J42" i="3"/>
  <c r="AF42" i="3"/>
  <c r="I73" i="3"/>
  <c r="AE73" i="3"/>
  <c r="I85" i="3"/>
  <c r="AE85" i="3"/>
  <c r="L91" i="3"/>
  <c r="AH91" i="3"/>
  <c r="M103" i="3"/>
  <c r="AI103" i="3"/>
  <c r="J115" i="3"/>
  <c r="AF115" i="3"/>
  <c r="M127" i="3"/>
  <c r="AI127" i="3"/>
  <c r="I140" i="3"/>
  <c r="AE140" i="3"/>
  <c r="M152" i="3"/>
  <c r="AI152" i="3"/>
  <c r="M169" i="3"/>
  <c r="AI169" i="3"/>
  <c r="I99" i="3"/>
  <c r="AE99" i="3"/>
  <c r="G165" i="3"/>
  <c r="AC165" i="3"/>
  <c r="G19" i="3"/>
  <c r="AC19" i="3"/>
  <c r="K31" i="3"/>
  <c r="AG31" i="3"/>
  <c r="L43" i="3"/>
  <c r="AH43" i="3"/>
  <c r="G55" i="3"/>
  <c r="AC55" i="3"/>
  <c r="K68" i="3"/>
  <c r="AG68" i="3"/>
  <c r="J74" i="3"/>
  <c r="AF74" i="3"/>
  <c r="I86" i="3"/>
  <c r="AE86" i="3"/>
  <c r="H98" i="3"/>
  <c r="AD98" i="3"/>
  <c r="H110" i="3"/>
  <c r="AD110" i="3"/>
  <c r="H122" i="3"/>
  <c r="AD122" i="3"/>
  <c r="G135" i="3"/>
  <c r="AC135" i="3"/>
  <c r="J147" i="3"/>
  <c r="AF147" i="3"/>
  <c r="G158" i="3"/>
  <c r="AC158" i="3"/>
  <c r="M170" i="3"/>
  <c r="AI170" i="3"/>
  <c r="L176" i="3"/>
  <c r="AH176" i="3"/>
  <c r="H44" i="3"/>
  <c r="AD44" i="3"/>
  <c r="J105" i="3"/>
  <c r="AF105" i="3"/>
  <c r="H20" i="3"/>
  <c r="AD20" i="3"/>
  <c r="G87" i="3"/>
  <c r="AC87" i="3"/>
  <c r="I159" i="3"/>
  <c r="AE159" i="3"/>
  <c r="H21" i="3"/>
  <c r="AD21" i="3"/>
  <c r="G33" i="3"/>
  <c r="AC33" i="3"/>
  <c r="J82" i="3"/>
  <c r="AF82" i="3"/>
  <c r="L106" i="3"/>
  <c r="AH106" i="3"/>
  <c r="L124" i="3"/>
  <c r="AH124" i="3"/>
  <c r="G143" i="3"/>
  <c r="AC143" i="3"/>
  <c r="H149" i="3"/>
  <c r="AD149" i="3"/>
  <c r="K172" i="3"/>
  <c r="AG172" i="3"/>
  <c r="I150" i="3"/>
  <c r="AE150" i="3"/>
  <c r="G123" i="3"/>
  <c r="AC123" i="3"/>
  <c r="H125" i="3"/>
  <c r="AD125" i="3"/>
  <c r="L77" i="3"/>
  <c r="AH77" i="3"/>
  <c r="K11" i="3"/>
  <c r="AG11" i="3"/>
  <c r="L35" i="3"/>
  <c r="AH35" i="3"/>
  <c r="K151" i="3"/>
  <c r="AG151" i="3"/>
  <c r="I30" i="3"/>
  <c r="AE30" i="3"/>
  <c r="L115" i="3"/>
  <c r="AH115" i="3"/>
  <c r="H99" i="3"/>
  <c r="AD99" i="3"/>
  <c r="I104" i="3"/>
  <c r="AE104" i="3"/>
  <c r="G176" i="3"/>
  <c r="AC176" i="3"/>
  <c r="H172" i="3"/>
  <c r="AD172" i="3"/>
  <c r="G118" i="3"/>
  <c r="AC118" i="3"/>
  <c r="H15" i="3"/>
  <c r="AD15" i="3"/>
  <c r="M88" i="3"/>
  <c r="AI88" i="3"/>
  <c r="G57" i="3"/>
  <c r="AC57" i="3"/>
  <c r="G88" i="3"/>
  <c r="AC88" i="3"/>
  <c r="I93" i="3"/>
  <c r="AE93" i="3"/>
  <c r="G171" i="3"/>
  <c r="AC171" i="3"/>
  <c r="L125" i="3"/>
  <c r="AH125" i="3"/>
  <c r="J142" i="3"/>
  <c r="AF142" i="3"/>
  <c r="G16" i="3"/>
  <c r="AC16" i="3"/>
  <c r="H28" i="3"/>
  <c r="AD28" i="3"/>
  <c r="I40" i="3"/>
  <c r="AE40" i="3"/>
  <c r="K77" i="3"/>
  <c r="AG77" i="3"/>
  <c r="L89" i="3"/>
  <c r="AH89" i="3"/>
  <c r="I101" i="3"/>
  <c r="AE101" i="3"/>
  <c r="H132" i="3"/>
  <c r="AD132" i="3"/>
  <c r="H161" i="3"/>
  <c r="AD161" i="3"/>
  <c r="J148" i="3"/>
  <c r="AF148" i="3"/>
  <c r="K17" i="3"/>
  <c r="AG17" i="3"/>
  <c r="G29" i="3"/>
  <c r="AC29" i="3"/>
  <c r="H41" i="3"/>
  <c r="AD41" i="3"/>
  <c r="K72" i="3"/>
  <c r="AG72" i="3"/>
  <c r="M78" i="3"/>
  <c r="AI78" i="3"/>
  <c r="G96" i="3"/>
  <c r="AC96" i="3"/>
  <c r="I108" i="3"/>
  <c r="AE108" i="3"/>
  <c r="I120" i="3"/>
  <c r="AE120" i="3"/>
  <c r="I133" i="3"/>
  <c r="AE133" i="3"/>
  <c r="I145" i="3"/>
  <c r="AE145" i="3"/>
  <c r="J157" i="3"/>
  <c r="AF157" i="3"/>
  <c r="G168" i="3"/>
  <c r="AC168" i="3"/>
  <c r="L38" i="3"/>
  <c r="AH38" i="3"/>
  <c r="M111" i="3"/>
  <c r="AI111" i="3"/>
  <c r="H12" i="3"/>
  <c r="AD12" i="3"/>
  <c r="J24" i="3"/>
  <c r="AF24" i="3"/>
  <c r="K36" i="3"/>
  <c r="AG36" i="3"/>
  <c r="K42" i="3"/>
  <c r="AG42" i="3"/>
  <c r="G73" i="3"/>
  <c r="AC73" i="3"/>
  <c r="M85" i="3"/>
  <c r="AI85" i="3"/>
  <c r="H97" i="3"/>
  <c r="AD97" i="3"/>
  <c r="G109" i="3"/>
  <c r="AC109" i="3"/>
  <c r="K115" i="3"/>
  <c r="AG115" i="3"/>
  <c r="K134" i="3"/>
  <c r="AG134" i="3"/>
  <c r="K140" i="3"/>
  <c r="AG140" i="3"/>
  <c r="K163" i="3"/>
  <c r="AG163" i="3"/>
  <c r="L32" i="3"/>
  <c r="AH32" i="3"/>
  <c r="J99" i="3"/>
  <c r="AF99" i="3"/>
  <c r="H165" i="3"/>
  <c r="AD165" i="3"/>
  <c r="H19" i="3"/>
  <c r="AD19" i="3"/>
  <c r="G31" i="3"/>
  <c r="AC31" i="3"/>
  <c r="M43" i="3"/>
  <c r="AI43" i="3"/>
  <c r="I55" i="3"/>
  <c r="AE55" i="3"/>
  <c r="J68" i="3"/>
  <c r="AF68" i="3"/>
  <c r="K74" i="3"/>
  <c r="AG74" i="3"/>
  <c r="J86" i="3"/>
  <c r="AF86" i="3"/>
  <c r="L98" i="3"/>
  <c r="AH98" i="3"/>
  <c r="I110" i="3"/>
  <c r="AE110" i="3"/>
  <c r="I122" i="3"/>
  <c r="AE122" i="3"/>
  <c r="K135" i="3"/>
  <c r="AG135" i="3"/>
  <c r="I147" i="3"/>
  <c r="AE147" i="3"/>
  <c r="K158" i="3"/>
  <c r="AG158" i="3"/>
  <c r="H170" i="3"/>
  <c r="AD170" i="3"/>
  <c r="M176" i="3"/>
  <c r="AI176" i="3"/>
  <c r="G75" i="3"/>
  <c r="AC75" i="3"/>
  <c r="K105" i="3"/>
  <c r="AG105" i="3"/>
  <c r="K20" i="3"/>
  <c r="AG20" i="3"/>
  <c r="J87" i="3"/>
  <c r="AF87" i="3"/>
  <c r="L159" i="3"/>
  <c r="AH159" i="3"/>
  <c r="K9" i="3"/>
  <c r="AG9" i="3"/>
  <c r="J21" i="3"/>
  <c r="AF21" i="3"/>
  <c r="I33" i="3"/>
  <c r="AE33" i="3"/>
  <c r="G82" i="3"/>
  <c r="AC82" i="3"/>
  <c r="G106" i="3"/>
  <c r="AC106" i="3"/>
  <c r="M124" i="3"/>
  <c r="AI124" i="3"/>
  <c r="H143" i="3"/>
  <c r="AD143" i="3"/>
  <c r="L160" i="3"/>
  <c r="AH160" i="3"/>
  <c r="L172" i="3"/>
  <c r="AH172" i="3"/>
  <c r="J150" i="3"/>
  <c r="AF150" i="3"/>
  <c r="K123" i="3"/>
  <c r="AG123" i="3"/>
  <c r="I76" i="3"/>
  <c r="AE76" i="3"/>
  <c r="M22" i="3"/>
  <c r="AI22" i="3"/>
  <c r="K81" i="3"/>
  <c r="AG81" i="3"/>
  <c r="H47" i="3"/>
  <c r="AD47" i="3"/>
  <c r="K139" i="3"/>
  <c r="AG139" i="3"/>
  <c r="M12" i="3"/>
  <c r="AI12" i="3"/>
  <c r="L42" i="3"/>
  <c r="AH42" i="3"/>
  <c r="J152" i="3"/>
  <c r="AF152" i="3"/>
  <c r="L19" i="3"/>
  <c r="AH19" i="3"/>
  <c r="L74" i="3"/>
  <c r="AH74" i="3"/>
  <c r="J153" i="3"/>
  <c r="AF153" i="3"/>
  <c r="I44" i="3"/>
  <c r="AE44" i="3"/>
  <c r="L149" i="3"/>
  <c r="AH149" i="3"/>
  <c r="I15" i="3"/>
  <c r="AE15" i="3"/>
  <c r="L88" i="3"/>
  <c r="AH88" i="3"/>
  <c r="I118" i="3"/>
  <c r="AE118" i="3"/>
  <c r="J39" i="3"/>
  <c r="AF39" i="3"/>
  <c r="K166" i="3"/>
  <c r="AG166" i="3"/>
  <c r="J57" i="3"/>
  <c r="AF57" i="3"/>
  <c r="K118" i="3"/>
  <c r="AG118" i="3"/>
  <c r="G119" i="3"/>
  <c r="AC119" i="3"/>
  <c r="G93" i="3"/>
  <c r="AC93" i="3"/>
  <c r="H171" i="3"/>
  <c r="AD171" i="3"/>
  <c r="H167" i="3"/>
  <c r="AD167" i="3"/>
  <c r="G10" i="3"/>
  <c r="AC10" i="3"/>
  <c r="H16" i="3"/>
  <c r="AD16" i="3"/>
  <c r="M28" i="3"/>
  <c r="AI28" i="3"/>
  <c r="L40" i="3"/>
  <c r="AH40" i="3"/>
  <c r="M77" i="3"/>
  <c r="AI77" i="3"/>
  <c r="M89" i="3"/>
  <c r="AI89" i="3"/>
  <c r="K101" i="3"/>
  <c r="AG101" i="3"/>
  <c r="H138" i="3"/>
  <c r="AD138" i="3"/>
  <c r="K161" i="3"/>
  <c r="AG161" i="3"/>
  <c r="G148" i="3"/>
  <c r="AC148" i="3"/>
  <c r="H17" i="3"/>
  <c r="AD17" i="3"/>
  <c r="H29" i="3"/>
  <c r="AD29" i="3"/>
  <c r="K41" i="3"/>
  <c r="AG41" i="3"/>
  <c r="H72" i="3"/>
  <c r="AD72" i="3"/>
  <c r="G78" i="3"/>
  <c r="AC78" i="3"/>
  <c r="H96" i="3"/>
  <c r="AD96" i="3"/>
  <c r="L108" i="3"/>
  <c r="AH108" i="3"/>
  <c r="J120" i="3"/>
  <c r="AF120" i="3"/>
  <c r="J133" i="3"/>
  <c r="AF133" i="3"/>
  <c r="H145" i="3"/>
  <c r="AD145" i="3"/>
  <c r="K157" i="3"/>
  <c r="AG157" i="3"/>
  <c r="H168" i="3"/>
  <c r="AD168" i="3"/>
  <c r="M38" i="3"/>
  <c r="AI38" i="3"/>
  <c r="G14" i="3"/>
  <c r="AC14" i="3"/>
  <c r="G12" i="3"/>
  <c r="AC12" i="3"/>
  <c r="M24" i="3"/>
  <c r="AI24" i="3"/>
  <c r="G36" i="3"/>
  <c r="AC36" i="3"/>
  <c r="M42" i="3"/>
  <c r="AI42" i="3"/>
  <c r="J73" i="3"/>
  <c r="AF73" i="3"/>
  <c r="L85" i="3"/>
  <c r="AH85" i="3"/>
  <c r="K97" i="3"/>
  <c r="AG97" i="3"/>
  <c r="K109" i="3"/>
  <c r="AG109" i="3"/>
  <c r="J121" i="3"/>
  <c r="AF121" i="3"/>
  <c r="L134" i="3"/>
  <c r="AH134" i="3"/>
  <c r="L140" i="3"/>
  <c r="AH140" i="3"/>
  <c r="G163" i="3"/>
  <c r="AC163" i="3"/>
  <c r="I32" i="3"/>
  <c r="AE32" i="3"/>
  <c r="M130" i="3"/>
  <c r="AI130" i="3"/>
  <c r="AC13" i="3"/>
  <c r="J19" i="3"/>
  <c r="AF19" i="3"/>
  <c r="I31" i="3"/>
  <c r="AE31" i="3"/>
  <c r="I43" i="3"/>
  <c r="AE43" i="3"/>
  <c r="J55" i="3"/>
  <c r="AF55" i="3"/>
  <c r="G68" i="3"/>
  <c r="AC68" i="3"/>
  <c r="G80" i="3"/>
  <c r="AC80" i="3"/>
  <c r="L86" i="3"/>
  <c r="AH86" i="3"/>
  <c r="I98" i="3"/>
  <c r="AE98" i="3"/>
  <c r="J110" i="3"/>
  <c r="AF110" i="3"/>
  <c r="J122" i="3"/>
  <c r="AF122" i="3"/>
  <c r="J135" i="3"/>
  <c r="AF135" i="3"/>
  <c r="H147" i="3"/>
  <c r="AD147" i="3"/>
  <c r="J158" i="3"/>
  <c r="AF158" i="3"/>
  <c r="L170" i="3"/>
  <c r="AH170" i="3"/>
  <c r="J26" i="3"/>
  <c r="AF26" i="3"/>
  <c r="K75" i="3"/>
  <c r="AG75" i="3"/>
  <c r="L105" i="3"/>
  <c r="AH105" i="3"/>
  <c r="G20" i="3"/>
  <c r="AC20" i="3"/>
  <c r="M87" i="3"/>
  <c r="AI87" i="3"/>
  <c r="G159" i="3"/>
  <c r="AC159" i="3"/>
  <c r="J9" i="3"/>
  <c r="AF9" i="3"/>
  <c r="K21" i="3"/>
  <c r="AG21" i="3"/>
  <c r="L33" i="3"/>
  <c r="AH33" i="3"/>
  <c r="H82" i="3"/>
  <c r="AD82" i="3"/>
  <c r="H106" i="3"/>
  <c r="AD106" i="3"/>
  <c r="H124" i="3"/>
  <c r="AD124" i="3"/>
  <c r="I143" i="3"/>
  <c r="AE143" i="3"/>
  <c r="G160" i="3"/>
  <c r="AC160" i="3"/>
  <c r="G107" i="3"/>
  <c r="AC107" i="3"/>
  <c r="L150" i="3"/>
  <c r="AH150" i="3"/>
  <c r="I123" i="3"/>
  <c r="AE123" i="3"/>
  <c r="G132" i="3"/>
  <c r="AC132" i="3"/>
  <c r="G90" i="3"/>
  <c r="AC90" i="3"/>
  <c r="J174" i="3"/>
  <c r="AF174" i="3"/>
  <c r="G103" i="3"/>
  <c r="AC103" i="3"/>
  <c r="K165" i="3"/>
  <c r="AG165" i="3"/>
  <c r="G86" i="3"/>
  <c r="AC86" i="3"/>
  <c r="K128" i="3"/>
  <c r="AG128" i="3"/>
  <c r="I105" i="3"/>
  <c r="AE105" i="3"/>
  <c r="J8" i="3"/>
  <c r="AF8" i="3"/>
  <c r="L112" i="3"/>
  <c r="AH112" i="3"/>
  <c r="I166" i="3"/>
  <c r="AE166" i="3"/>
  <c r="J166" i="3"/>
  <c r="AF166" i="3"/>
  <c r="J118" i="3"/>
  <c r="AF118" i="3"/>
  <c r="I39" i="3"/>
  <c r="AE39" i="3"/>
  <c r="H88" i="3"/>
  <c r="AD88" i="3"/>
  <c r="H39" i="3"/>
  <c r="AD39" i="3"/>
  <c r="L76" i="3"/>
  <c r="AH76" i="3"/>
  <c r="J88" i="3"/>
  <c r="AF88" i="3"/>
  <c r="L118" i="3"/>
  <c r="AH118" i="3"/>
  <c r="H119" i="3"/>
  <c r="AD119" i="3"/>
  <c r="J93" i="3"/>
  <c r="AF93" i="3"/>
  <c r="I171" i="3"/>
  <c r="AE171" i="3"/>
  <c r="K167" i="3"/>
  <c r="AG167" i="3"/>
  <c r="L10" i="3"/>
  <c r="AH10" i="3"/>
  <c r="K16" i="3"/>
  <c r="AG16" i="3"/>
  <c r="K28" i="3"/>
  <c r="AG28" i="3"/>
  <c r="AE71" i="3"/>
  <c r="H83" i="3"/>
  <c r="AD83" i="3"/>
  <c r="G89" i="3"/>
  <c r="AC89" i="3"/>
  <c r="L101" i="3"/>
  <c r="AH101" i="3"/>
  <c r="G138" i="3"/>
  <c r="AC138" i="3"/>
  <c r="L161" i="3"/>
  <c r="AH161" i="3"/>
  <c r="I148" i="3"/>
  <c r="AE148" i="3"/>
  <c r="I17" i="3"/>
  <c r="AE17" i="3"/>
  <c r="I29" i="3"/>
  <c r="AE29" i="3"/>
  <c r="J41" i="3"/>
  <c r="AF41" i="3"/>
  <c r="L72" i="3"/>
  <c r="AH72" i="3"/>
  <c r="G84" i="3"/>
  <c r="AC84" i="3"/>
  <c r="I96" i="3"/>
  <c r="AE96" i="3"/>
  <c r="G108" i="3"/>
  <c r="AC108" i="3"/>
  <c r="G120" i="3"/>
  <c r="AC120" i="3"/>
  <c r="L133" i="3"/>
  <c r="AH133" i="3"/>
  <c r="G145" i="3"/>
  <c r="AC145" i="3"/>
  <c r="L157" i="3"/>
  <c r="AH157" i="3"/>
  <c r="J168" i="3"/>
  <c r="AF168" i="3"/>
  <c r="G38" i="3"/>
  <c r="AC38" i="3"/>
  <c r="L14" i="3"/>
  <c r="AH14" i="3"/>
  <c r="L12" i="3"/>
  <c r="AH12" i="3"/>
  <c r="H24" i="3"/>
  <c r="AD24" i="3"/>
  <c r="H36" i="3"/>
  <c r="AD36" i="3"/>
  <c r="J48" i="3"/>
  <c r="AF48" i="3"/>
  <c r="K73" i="3"/>
  <c r="AG73" i="3"/>
  <c r="G85" i="3"/>
  <c r="AC85" i="3"/>
  <c r="G97" i="3"/>
  <c r="AC97" i="3"/>
  <c r="L109" i="3"/>
  <c r="AH109" i="3"/>
  <c r="I121" i="3"/>
  <c r="AE121" i="3"/>
  <c r="G134" i="3"/>
  <c r="AC134" i="3"/>
  <c r="I146" i="3"/>
  <c r="AE146" i="3"/>
  <c r="H163" i="3"/>
  <c r="AD163" i="3"/>
  <c r="G32" i="3"/>
  <c r="AC32" i="3"/>
  <c r="I130" i="3"/>
  <c r="AE130" i="3"/>
  <c r="J13" i="3"/>
  <c r="AF13" i="3"/>
  <c r="K19" i="3"/>
  <c r="AG19" i="3"/>
  <c r="J31" i="3"/>
  <c r="AF31" i="3"/>
  <c r="H43" i="3"/>
  <c r="AD43" i="3"/>
  <c r="K55" i="3"/>
  <c r="AG55" i="3"/>
  <c r="I68" i="3"/>
  <c r="AE68" i="3"/>
  <c r="H80" i="3"/>
  <c r="AD80" i="3"/>
  <c r="M86" i="3"/>
  <c r="AI86" i="3"/>
  <c r="J98" i="3"/>
  <c r="AF98" i="3"/>
  <c r="K110" i="3"/>
  <c r="AG110" i="3"/>
  <c r="K122" i="3"/>
  <c r="AG122" i="3"/>
  <c r="I135" i="3"/>
  <c r="AE135" i="3"/>
  <c r="G147" i="3"/>
  <c r="AC147" i="3"/>
  <c r="M158" i="3"/>
  <c r="AI158" i="3"/>
  <c r="K170" i="3"/>
  <c r="AG170" i="3"/>
  <c r="K26" i="3"/>
  <c r="AG26" i="3"/>
  <c r="H75" i="3"/>
  <c r="AD75" i="3"/>
  <c r="G154" i="3"/>
  <c r="AC154" i="3"/>
  <c r="H50" i="3"/>
  <c r="AD50" i="3"/>
  <c r="H87" i="3"/>
  <c r="AD87" i="3"/>
  <c r="H159" i="3"/>
  <c r="AD159" i="3"/>
  <c r="G9" i="3"/>
  <c r="AC9" i="3"/>
  <c r="H27" i="3"/>
  <c r="AD27" i="3"/>
  <c r="M33" i="3"/>
  <c r="AI33" i="3"/>
  <c r="I82" i="3"/>
  <c r="AE82" i="3"/>
  <c r="J106" i="3"/>
  <c r="AF106" i="3"/>
  <c r="K124" i="3"/>
  <c r="AG124" i="3"/>
  <c r="J143" i="3"/>
  <c r="AF143" i="3"/>
  <c r="H160" i="3"/>
  <c r="AD160" i="3"/>
  <c r="K107" i="3"/>
  <c r="AG107" i="3"/>
  <c r="M150" i="3"/>
  <c r="AI150" i="3"/>
  <c r="H123" i="3"/>
  <c r="AD123" i="3"/>
  <c r="G15" i="3"/>
  <c r="AC15" i="3"/>
  <c r="I155" i="3"/>
  <c r="AE155" i="3"/>
  <c r="AD71" i="3"/>
  <c r="L83" i="3"/>
  <c r="AH83" i="3"/>
  <c r="K95" i="3"/>
  <c r="AG95" i="3"/>
  <c r="I113" i="3"/>
  <c r="AE113" i="3"/>
  <c r="I138" i="3"/>
  <c r="AE138" i="3"/>
  <c r="M161" i="3"/>
  <c r="AI161" i="3"/>
  <c r="H148" i="3"/>
  <c r="AD148" i="3"/>
  <c r="J17" i="3"/>
  <c r="AF17" i="3"/>
  <c r="K29" i="3"/>
  <c r="AG29" i="3"/>
  <c r="I41" i="3"/>
  <c r="AE41" i="3"/>
  <c r="G72" i="3"/>
  <c r="AC72" i="3"/>
  <c r="K84" i="3"/>
  <c r="AG84" i="3"/>
  <c r="J96" i="3"/>
  <c r="AF96" i="3"/>
  <c r="H108" i="3"/>
  <c r="AD108" i="3"/>
  <c r="J126" i="3"/>
  <c r="AF126" i="3"/>
  <c r="K133" i="3"/>
  <c r="AG133" i="3"/>
  <c r="I151" i="3"/>
  <c r="AE151" i="3"/>
  <c r="J162" i="3"/>
  <c r="AF162" i="3"/>
  <c r="K168" i="3"/>
  <c r="AG168" i="3"/>
  <c r="H38" i="3"/>
  <c r="AD38" i="3"/>
  <c r="H14" i="3"/>
  <c r="AD14" i="3"/>
  <c r="H18" i="3"/>
  <c r="AD18" i="3"/>
  <c r="I24" i="3"/>
  <c r="AE24" i="3"/>
  <c r="I36" i="3"/>
  <c r="AE36" i="3"/>
  <c r="K48" i="3"/>
  <c r="AG48" i="3"/>
  <c r="L73" i="3"/>
  <c r="AH73" i="3"/>
  <c r="H85" i="3"/>
  <c r="AD85" i="3"/>
  <c r="I97" i="3"/>
  <c r="AE97" i="3"/>
  <c r="J109" i="3"/>
  <c r="AF109" i="3"/>
  <c r="H121" i="3"/>
  <c r="AD121" i="3"/>
  <c r="J134" i="3"/>
  <c r="AF134" i="3"/>
  <c r="H146" i="3"/>
  <c r="AD146" i="3"/>
  <c r="I163" i="3"/>
  <c r="AE163" i="3"/>
  <c r="H32" i="3"/>
  <c r="AD32" i="3"/>
  <c r="L130" i="3"/>
  <c r="AH130" i="3"/>
  <c r="M13" i="3"/>
  <c r="AI13" i="3"/>
  <c r="I25" i="3"/>
  <c r="AE25" i="3"/>
  <c r="M31" i="3"/>
  <c r="AI31" i="3"/>
  <c r="K43" i="3"/>
  <c r="AG43" i="3"/>
  <c r="M55" i="3"/>
  <c r="AI55" i="3"/>
  <c r="L68" i="3"/>
  <c r="AH68" i="3"/>
  <c r="L80" i="3"/>
  <c r="AH80" i="3"/>
  <c r="G92" i="3"/>
  <c r="AC92" i="3"/>
  <c r="K98" i="3"/>
  <c r="AG98" i="3"/>
  <c r="L110" i="3"/>
  <c r="AH110" i="3"/>
  <c r="M122" i="3"/>
  <c r="AI122" i="3"/>
  <c r="H135" i="3"/>
  <c r="AD135" i="3"/>
  <c r="I153" i="3"/>
  <c r="AE153" i="3"/>
  <c r="H158" i="3"/>
  <c r="AD158" i="3"/>
  <c r="G170" i="3"/>
  <c r="AC170" i="3"/>
  <c r="G26" i="3"/>
  <c r="AC26" i="3"/>
  <c r="I75" i="3"/>
  <c r="AE75" i="3"/>
  <c r="H154" i="3"/>
  <c r="AD154" i="3"/>
  <c r="I50" i="3"/>
  <c r="AE50" i="3"/>
  <c r="I87" i="3"/>
  <c r="AE87" i="3"/>
  <c r="J159" i="3"/>
  <c r="AF159" i="3"/>
  <c r="H9" i="3"/>
  <c r="AD9" i="3"/>
  <c r="G27" i="3"/>
  <c r="AC27" i="3"/>
  <c r="H33" i="3"/>
  <c r="AD33" i="3"/>
  <c r="K82" i="3"/>
  <c r="AG82" i="3"/>
  <c r="K106" i="3"/>
  <c r="AG106" i="3"/>
  <c r="G124" i="3"/>
  <c r="AC124" i="3"/>
  <c r="K143" i="3"/>
  <c r="AG143" i="3"/>
  <c r="I160" i="3"/>
  <c r="AE160" i="3"/>
  <c r="H107" i="3"/>
  <c r="AD107" i="3"/>
  <c r="J173" i="3"/>
  <c r="AF173" i="3"/>
  <c r="L57" i="3"/>
  <c r="AH57" i="3"/>
  <c r="I16" i="3"/>
  <c r="AE16" i="3"/>
  <c r="K88" i="3"/>
  <c r="AG88" i="3"/>
  <c r="K93" i="3"/>
  <c r="AG93" i="3"/>
  <c r="K10" i="3"/>
  <c r="AG10" i="3"/>
  <c r="G100" i="3"/>
  <c r="AC100" i="3"/>
  <c r="J119" i="3"/>
  <c r="AF119" i="3"/>
  <c r="L136" i="3"/>
  <c r="AH136" i="3"/>
  <c r="K171" i="3"/>
  <c r="AG171" i="3"/>
  <c r="I167" i="3"/>
  <c r="AE167" i="3"/>
  <c r="M10" i="3"/>
  <c r="AI10" i="3"/>
  <c r="I22" i="3"/>
  <c r="AE22" i="3"/>
  <c r="J28" i="3"/>
  <c r="AF28" i="3"/>
  <c r="AG71" i="3"/>
  <c r="I83" i="3"/>
  <c r="AE83" i="3"/>
  <c r="J95" i="3"/>
  <c r="AF95" i="3"/>
  <c r="J113" i="3"/>
  <c r="AF113" i="3"/>
  <c r="K138" i="3"/>
  <c r="AG138" i="3"/>
  <c r="G161" i="3"/>
  <c r="AC161" i="3"/>
  <c r="L11" i="3"/>
  <c r="AH11" i="3"/>
  <c r="L17" i="3"/>
  <c r="AH17" i="3"/>
  <c r="L29" i="3"/>
  <c r="AH29" i="3"/>
  <c r="G41" i="3"/>
  <c r="AC41" i="3"/>
  <c r="I72" i="3"/>
  <c r="AE72" i="3"/>
  <c r="H84" i="3"/>
  <c r="AD84" i="3"/>
  <c r="K96" i="3"/>
  <c r="AG96" i="3"/>
  <c r="J108" i="3"/>
  <c r="AF108" i="3"/>
  <c r="K126" i="3"/>
  <c r="AG126" i="3"/>
  <c r="M133" i="3"/>
  <c r="AI133" i="3"/>
  <c r="L151" i="3"/>
  <c r="AH151" i="3"/>
  <c r="M162" i="3"/>
  <c r="AI162" i="3"/>
  <c r="K174" i="3"/>
  <c r="AG174" i="3"/>
  <c r="J38" i="3"/>
  <c r="AF38" i="3"/>
  <c r="K14" i="3"/>
  <c r="AG14" i="3"/>
  <c r="K18" i="3"/>
  <c r="AG18" i="3"/>
  <c r="L24" i="3"/>
  <c r="AH24" i="3"/>
  <c r="J36" i="3"/>
  <c r="AF36" i="3"/>
  <c r="G48" i="3"/>
  <c r="AC48" i="3"/>
  <c r="G79" i="3"/>
  <c r="AC79" i="3"/>
  <c r="J85" i="3"/>
  <c r="AF85" i="3"/>
  <c r="J97" i="3"/>
  <c r="AF97" i="3"/>
  <c r="M109" i="3"/>
  <c r="AI109" i="3"/>
  <c r="G121" i="3"/>
  <c r="AC121" i="3"/>
  <c r="M134" i="3"/>
  <c r="AI134" i="3"/>
  <c r="G146" i="3"/>
  <c r="AC146" i="3"/>
  <c r="J163" i="3"/>
  <c r="AF163" i="3"/>
  <c r="J32" i="3"/>
  <c r="AF32" i="3"/>
  <c r="G130" i="3"/>
  <c r="AC130" i="3"/>
  <c r="L13" i="3"/>
  <c r="AH13" i="3"/>
  <c r="L25" i="3"/>
  <c r="AH25" i="3"/>
  <c r="G37" i="3"/>
  <c r="AC37" i="3"/>
  <c r="G43" i="3"/>
  <c r="AC43" i="3"/>
  <c r="J61" i="3"/>
  <c r="AF61" i="3"/>
  <c r="M68" i="3"/>
  <c r="AI68" i="3"/>
  <c r="I80" i="3"/>
  <c r="AE80" i="3"/>
  <c r="J92" i="3"/>
  <c r="AF92" i="3"/>
  <c r="M98" i="3"/>
  <c r="AI98" i="3"/>
  <c r="G116" i="3"/>
  <c r="AC116" i="3"/>
  <c r="I128" i="3"/>
  <c r="AE128" i="3"/>
  <c r="H141" i="3"/>
  <c r="AD141" i="3"/>
  <c r="M153" i="3"/>
  <c r="AI153" i="3"/>
  <c r="I158" i="3"/>
  <c r="AE158" i="3"/>
  <c r="I170" i="3"/>
  <c r="AE170" i="3"/>
  <c r="I26" i="3"/>
  <c r="AE26" i="3"/>
  <c r="J75" i="3"/>
  <c r="AF75" i="3"/>
  <c r="I154" i="3"/>
  <c r="AE154" i="3"/>
  <c r="L50" i="3"/>
  <c r="AH50" i="3"/>
  <c r="J117" i="3"/>
  <c r="AF117" i="3"/>
  <c r="K159" i="3"/>
  <c r="AG159" i="3"/>
  <c r="M9" i="3"/>
  <c r="AI9" i="3"/>
  <c r="L27" i="3"/>
  <c r="AH27" i="3"/>
  <c r="G45" i="3"/>
  <c r="AC45" i="3"/>
  <c r="K94" i="3"/>
  <c r="AG94" i="3"/>
  <c r="I112" i="3"/>
  <c r="AE112" i="3"/>
  <c r="I124" i="3"/>
  <c r="AE124" i="3"/>
  <c r="L143" i="3"/>
  <c r="AH143" i="3"/>
  <c r="J160" i="3"/>
  <c r="AF160" i="3"/>
  <c r="I107" i="3"/>
  <c r="AE107" i="3"/>
  <c r="K173" i="3"/>
  <c r="AG173" i="3"/>
  <c r="F258" i="4"/>
  <c r="S258" i="4" s="1"/>
  <c r="T261" i="8" s="1" a="1"/>
  <c r="T261" i="8" s="1"/>
  <c r="Y15" i="14" a="1"/>
  <c r="W35" i="10" a="1"/>
  <c r="Y146" i="14" a="1"/>
  <c r="Z79" i="14" a="1"/>
  <c r="Y231" i="14" a="1"/>
  <c r="Y32" i="14" a="1"/>
  <c r="Z68" i="14" a="1"/>
  <c r="Y35" i="10" a="1"/>
  <c r="V97" i="14" a="1"/>
  <c r="V15" i="14" a="1"/>
  <c r="V33" i="14" a="1"/>
  <c r="U35" i="10" a="1"/>
  <c r="V35" i="10" a="1"/>
  <c r="X32" i="14" a="1"/>
  <c r="T35" i="10" a="1"/>
  <c r="Z35" i="10" a="1"/>
  <c r="X231" i="14" a="1"/>
  <c r="W97" i="14" a="1"/>
  <c r="V146" i="14" a="1"/>
  <c r="Y33" i="14" a="1"/>
  <c r="X35" i="10" a="1"/>
  <c r="H146" i="14" l="1"/>
  <c r="J146" i="14" s="1"/>
  <c r="W97" i="14"/>
  <c r="Y32" i="14"/>
  <c r="V146" i="14"/>
  <c r="V97" i="14"/>
  <c r="Y146" i="14"/>
  <c r="X32" i="14"/>
  <c r="Y231" i="14"/>
  <c r="V15" i="14"/>
  <c r="X231" i="14"/>
  <c r="Z79" i="14"/>
  <c r="Z68" i="14"/>
  <c r="Y33" i="14"/>
  <c r="Y15" i="14"/>
  <c r="V33" i="14"/>
  <c r="M232" i="13"/>
  <c r="AH32" i="14"/>
  <c r="AG32" i="14"/>
  <c r="AH146" i="14"/>
  <c r="AH33" i="14"/>
  <c r="M90" i="14"/>
  <c r="AK66" i="14"/>
  <c r="AH231" i="14"/>
  <c r="AG231" i="14"/>
  <c r="AH15" i="14"/>
  <c r="I231" i="14"/>
  <c r="J33" i="14"/>
  <c r="AK90" i="14"/>
  <c r="J15" i="14"/>
  <c r="AE15" i="14"/>
  <c r="G15" i="14"/>
  <c r="I32" i="14"/>
  <c r="AE97" i="14"/>
  <c r="G97" i="14"/>
  <c r="AF97" i="14"/>
  <c r="H97" i="14"/>
  <c r="M32" i="13"/>
  <c r="M66" i="14"/>
  <c r="J32" i="14"/>
  <c r="J231" i="14"/>
  <c r="AE33" i="14"/>
  <c r="G33" i="14"/>
  <c r="G146" i="14"/>
  <c r="AE146" i="14"/>
  <c r="K148" i="13"/>
  <c r="K97" i="13"/>
  <c r="L97" i="13"/>
  <c r="K15" i="13"/>
  <c r="K33" i="13"/>
  <c r="U35" i="10"/>
  <c r="Y35" i="10"/>
  <c r="V35" i="10"/>
  <c r="W35" i="10"/>
  <c r="T35" i="10"/>
  <c r="X35" i="10"/>
  <c r="Z35" i="10"/>
  <c r="H31" i="8"/>
  <c r="AF31" i="8"/>
  <c r="L31" i="8"/>
  <c r="AJ31" i="8"/>
  <c r="I31" i="8"/>
  <c r="AG31" i="8"/>
  <c r="J31" i="8"/>
  <c r="AH31" i="8"/>
  <c r="G31" i="8"/>
  <c r="AE31" i="8"/>
  <c r="K31" i="8"/>
  <c r="AI31" i="8"/>
  <c r="M31" i="8"/>
  <c r="AK31" i="8"/>
  <c r="AH55" i="8"/>
  <c r="AF55" i="8"/>
  <c r="AH58" i="8"/>
  <c r="AE79" i="8"/>
  <c r="AK36" i="8"/>
  <c r="AH70" i="8"/>
  <c r="AI79" i="8"/>
  <c r="AE70" i="8"/>
  <c r="AE55" i="8"/>
  <c r="AG58" i="8"/>
  <c r="AI56" i="8"/>
  <c r="AH56" i="8"/>
  <c r="AG79" i="8"/>
  <c r="AE63" i="8"/>
  <c r="AE56" i="8"/>
  <c r="AJ70" i="8"/>
  <c r="AF63" i="8"/>
  <c r="AE187" i="8"/>
  <c r="AF56" i="8"/>
  <c r="AI70" i="8"/>
  <c r="AF79" i="8"/>
  <c r="AG56" i="8"/>
  <c r="AK176" i="8"/>
  <c r="AK55" i="8"/>
  <c r="AG55" i="8"/>
  <c r="AF58" i="8"/>
  <c r="AH79" i="8"/>
  <c r="AG70" i="8"/>
  <c r="AJ55" i="8"/>
  <c r="AF70" i="8"/>
  <c r="AH63" i="8"/>
  <c r="AE58" i="8"/>
  <c r="AI63" i="8"/>
  <c r="AG63" i="8"/>
  <c r="AI55" i="8"/>
  <c r="AI58" i="8"/>
  <c r="K58" i="8"/>
  <c r="AQ65" i="4"/>
  <c r="K122" i="4"/>
  <c r="AS122" i="4" s="1"/>
  <c r="AI122" i="4"/>
  <c r="I122" i="4"/>
  <c r="AG122" i="4"/>
  <c r="G122" i="4"/>
  <c r="AE122" i="4"/>
  <c r="J122" i="4"/>
  <c r="AH122" i="4"/>
  <c r="H122" i="4"/>
  <c r="AF122" i="4"/>
  <c r="AR69" i="4"/>
  <c r="AP58" i="4"/>
  <c r="AO14" i="4"/>
  <c r="AQ78" i="4"/>
  <c r="AP54" i="4"/>
  <c r="AP14" i="4"/>
  <c r="AR14" i="4"/>
  <c r="AS54" i="4"/>
  <c r="AO56" i="4"/>
  <c r="AR54" i="4"/>
  <c r="AO59" i="4"/>
  <c r="AP65" i="4"/>
  <c r="AQ54" i="4"/>
  <c r="AS14" i="4"/>
  <c r="AT14" i="4"/>
  <c r="AT54" i="4"/>
  <c r="AQ62" i="4"/>
  <c r="AQ69" i="4"/>
  <c r="AP78" i="4"/>
  <c r="AQ14" i="4"/>
  <c r="AO62" i="4"/>
  <c r="AQ52" i="4"/>
  <c r="AP59" i="4"/>
  <c r="AR78" i="4"/>
  <c r="AS78" i="4"/>
  <c r="AS69" i="4"/>
  <c r="AT69" i="4"/>
  <c r="AS65" i="4"/>
  <c r="AR59" i="4"/>
  <c r="AS59" i="4"/>
  <c r="AO78" i="4"/>
  <c r="AR62" i="4"/>
  <c r="AS62" i="4"/>
  <c r="AT65" i="4"/>
  <c r="AO65" i="4"/>
  <c r="AO58" i="4"/>
  <c r="AO69" i="4"/>
  <c r="AR58" i="4"/>
  <c r="AS58" i="4"/>
  <c r="AP56" i="4"/>
  <c r="AR52" i="4"/>
  <c r="AS52" i="4"/>
  <c r="AO48" i="4"/>
  <c r="AP48" i="4"/>
  <c r="AR56" i="4"/>
  <c r="AS56" i="4"/>
  <c r="AQ56" i="4"/>
  <c r="AQ58" i="4"/>
  <c r="AP62" i="4"/>
  <c r="AO185" i="4"/>
  <c r="AP69" i="4"/>
  <c r="AK160" i="8"/>
  <c r="AH160" i="8"/>
  <c r="AF142" i="8"/>
  <c r="AG160" i="8"/>
  <c r="AI142" i="8"/>
  <c r="AK121" i="8"/>
  <c r="AH142" i="8"/>
  <c r="AJ160" i="8"/>
  <c r="AF32" i="8"/>
  <c r="AF106" i="8"/>
  <c r="K82" i="4"/>
  <c r="J96" i="4"/>
  <c r="G38" i="4"/>
  <c r="G88" i="4"/>
  <c r="L107" i="4"/>
  <c r="H131" i="4"/>
  <c r="L85" i="4"/>
  <c r="M159" i="4"/>
  <c r="H114" i="4"/>
  <c r="L95" i="4"/>
  <c r="M40" i="4"/>
  <c r="H102" i="4"/>
  <c r="M111" i="4"/>
  <c r="J46" i="4"/>
  <c r="H61" i="4"/>
  <c r="I20" i="4"/>
  <c r="H82" i="4"/>
  <c r="K108" i="4"/>
  <c r="H23" i="4"/>
  <c r="I118" i="4"/>
  <c r="K123" i="4"/>
  <c r="G104" i="4"/>
  <c r="K103" i="4"/>
  <c r="H145" i="4"/>
  <c r="G23" i="4"/>
  <c r="L18" i="4"/>
  <c r="L145" i="4"/>
  <c r="G119" i="4"/>
  <c r="I154" i="4"/>
  <c r="G29" i="4"/>
  <c r="K17" i="4"/>
  <c r="K104" i="4"/>
  <c r="G17" i="4"/>
  <c r="M117" i="4"/>
  <c r="J92" i="4"/>
  <c r="J173" i="4"/>
  <c r="H24" i="4"/>
  <c r="I18" i="4"/>
  <c r="G132" i="4"/>
  <c r="J159" i="4"/>
  <c r="L34" i="4"/>
  <c r="H164" i="4"/>
  <c r="K174" i="4"/>
  <c r="I89" i="4"/>
  <c r="I92" i="4"/>
  <c r="L36" i="4"/>
  <c r="G114" i="4"/>
  <c r="K117" i="4"/>
  <c r="H85" i="4"/>
  <c r="G159" i="4"/>
  <c r="K106" i="4"/>
  <c r="I105" i="4"/>
  <c r="J140" i="4"/>
  <c r="I176" i="4"/>
  <c r="H154" i="4"/>
  <c r="I80" i="4"/>
  <c r="H38" i="4"/>
  <c r="J127" i="4"/>
  <c r="H9" i="4"/>
  <c r="L10" i="4"/>
  <c r="L31" i="4"/>
  <c r="J124" i="4"/>
  <c r="L132" i="4"/>
  <c r="J105" i="4"/>
  <c r="G36" i="4"/>
  <c r="J94" i="4"/>
  <c r="L13" i="4"/>
  <c r="K164" i="4"/>
  <c r="G175" i="4"/>
  <c r="H141" i="4"/>
  <c r="J131" i="4"/>
  <c r="L117" i="4"/>
  <c r="K112" i="4"/>
  <c r="M83" i="4"/>
  <c r="I22" i="4"/>
  <c r="J174" i="4"/>
  <c r="H29" i="4"/>
  <c r="K136" i="4"/>
  <c r="H41" i="4"/>
  <c r="G92" i="4"/>
  <c r="H142" i="4"/>
  <c r="J34" i="4"/>
  <c r="G100" i="4"/>
  <c r="L83" i="4"/>
  <c r="H146" i="4"/>
  <c r="G165" i="4"/>
  <c r="K173" i="4"/>
  <c r="I15" i="4"/>
  <c r="I102" i="4"/>
  <c r="J164" i="4"/>
  <c r="I134" i="4"/>
  <c r="K40" i="4"/>
  <c r="M95" i="4"/>
  <c r="I34" i="4"/>
  <c r="H96" i="4"/>
  <c r="H18" i="4"/>
  <c r="G16" i="4"/>
  <c r="G10" i="4"/>
  <c r="J95" i="4"/>
  <c r="H105" i="4"/>
  <c r="G31" i="4"/>
  <c r="K38" i="4"/>
  <c r="I108" i="4"/>
  <c r="L87" i="4"/>
  <c r="L17" i="4"/>
  <c r="M31" i="4"/>
  <c r="K161" i="4"/>
  <c r="G164" i="4"/>
  <c r="I110" i="4"/>
  <c r="J104" i="4"/>
  <c r="J169" i="4"/>
  <c r="H107" i="4"/>
  <c r="I98" i="4"/>
  <c r="K177" i="4"/>
  <c r="J103" i="4"/>
  <c r="G112" i="4"/>
  <c r="I101" i="4"/>
  <c r="G89" i="4"/>
  <c r="I169" i="4"/>
  <c r="L24" i="4"/>
  <c r="L15" i="4"/>
  <c r="G146" i="4"/>
  <c r="K16" i="4"/>
  <c r="J113" i="4"/>
  <c r="I107" i="4"/>
  <c r="H140" i="4"/>
  <c r="I175" i="4"/>
  <c r="K95" i="4"/>
  <c r="I177" i="4"/>
  <c r="I124" i="4"/>
  <c r="G9" i="4"/>
  <c r="G169" i="4"/>
  <c r="K134" i="4"/>
  <c r="J176" i="4"/>
  <c r="I136" i="4"/>
  <c r="K77" i="4"/>
  <c r="K8" i="4"/>
  <c r="G117" i="4"/>
  <c r="I36" i="4"/>
  <c r="J9" i="4"/>
  <c r="H84" i="4"/>
  <c r="H90" i="4"/>
  <c r="K85" i="4"/>
  <c r="H125" i="4"/>
  <c r="I29" i="4"/>
  <c r="G107" i="4"/>
  <c r="G28" i="4"/>
  <c r="L129" i="4"/>
  <c r="I51" i="4"/>
  <c r="G158" i="4"/>
  <c r="J167" i="4"/>
  <c r="G101" i="4"/>
  <c r="K84" i="4"/>
  <c r="M94" i="4"/>
  <c r="K18" i="4"/>
  <c r="J31" i="4"/>
  <c r="J86" i="4"/>
  <c r="J22" i="4"/>
  <c r="G11" i="4"/>
  <c r="K10" i="4"/>
  <c r="G108" i="4"/>
  <c r="H51" i="4"/>
  <c r="M17" i="4"/>
  <c r="I96" i="4"/>
  <c r="G111" i="4"/>
  <c r="J88" i="4"/>
  <c r="J101" i="4"/>
  <c r="J132" i="4"/>
  <c r="H100" i="4"/>
  <c r="J82" i="4"/>
  <c r="K176" i="4"/>
  <c r="J40" i="4"/>
  <c r="K15" i="4"/>
  <c r="G40" i="4"/>
  <c r="H80" i="4"/>
  <c r="I119" i="4"/>
  <c r="H47" i="4"/>
  <c r="I150" i="4"/>
  <c r="H110" i="4"/>
  <c r="G150" i="4"/>
  <c r="J83" i="4"/>
  <c r="G84" i="4"/>
  <c r="H169" i="4"/>
  <c r="J150" i="4"/>
  <c r="H177" i="4"/>
  <c r="H174" i="4"/>
  <c r="L169" i="4"/>
  <c r="H117" i="4"/>
  <c r="G96" i="4"/>
  <c r="G93" i="4"/>
  <c r="K36" i="4"/>
  <c r="M61" i="4"/>
  <c r="H15" i="4"/>
  <c r="G163" i="4"/>
  <c r="K96" i="4"/>
  <c r="I159" i="4"/>
  <c r="I140" i="4"/>
  <c r="K141" i="4"/>
  <c r="J163" i="4"/>
  <c r="I141" i="4"/>
  <c r="I61" i="4"/>
  <c r="G83" i="4"/>
  <c r="G18" i="4"/>
  <c r="G41" i="4"/>
  <c r="K101" i="4"/>
  <c r="I121" i="4"/>
  <c r="I171" i="4"/>
  <c r="K89" i="4"/>
  <c r="G86" i="4"/>
  <c r="K11" i="4"/>
  <c r="K132" i="4"/>
  <c r="M163" i="4"/>
  <c r="G98" i="4"/>
  <c r="G51" i="4"/>
  <c r="H127" i="4"/>
  <c r="K90" i="4"/>
  <c r="G97" i="4"/>
  <c r="J121" i="4"/>
  <c r="AQ121" i="4" s="1"/>
  <c r="J85" i="4"/>
  <c r="I82" i="4"/>
  <c r="J178" i="4"/>
  <c r="G22" i="4"/>
  <c r="J123" i="4"/>
  <c r="K98" i="4"/>
  <c r="H8" i="4"/>
  <c r="L134" i="4"/>
  <c r="M39" i="4"/>
  <c r="H119" i="4"/>
  <c r="G105" i="4"/>
  <c r="L82" i="4"/>
  <c r="L163" i="4"/>
  <c r="H134" i="4"/>
  <c r="I128" i="4"/>
  <c r="G174" i="4"/>
  <c r="K94" i="4"/>
  <c r="I163" i="4"/>
  <c r="K160" i="4"/>
  <c r="I27" i="4"/>
  <c r="H40" i="4"/>
  <c r="G157" i="4"/>
  <c r="I143" i="4"/>
  <c r="G77" i="4"/>
  <c r="I116" i="4"/>
  <c r="J61" i="4"/>
  <c r="L111" i="4"/>
  <c r="K24" i="4"/>
  <c r="L39" i="4"/>
  <c r="J11" i="4"/>
  <c r="K87" i="4"/>
  <c r="J13" i="4"/>
  <c r="K116" i="4"/>
  <c r="I85" i="4"/>
  <c r="H46" i="4"/>
  <c r="G20" i="4"/>
  <c r="L142" i="4"/>
  <c r="G125" i="4"/>
  <c r="H111" i="4"/>
  <c r="K138" i="4"/>
  <c r="M87" i="4"/>
  <c r="M88" i="4"/>
  <c r="L11" i="4"/>
  <c r="J24" i="4"/>
  <c r="J145" i="4"/>
  <c r="J171" i="4"/>
  <c r="H108" i="4"/>
  <c r="I164" i="4"/>
  <c r="L97" i="4"/>
  <c r="H87" i="4"/>
  <c r="M15" i="4"/>
  <c r="L41" i="4"/>
  <c r="G138" i="4"/>
  <c r="I113" i="4"/>
  <c r="L38" i="4"/>
  <c r="I23" i="4"/>
  <c r="J97" i="4"/>
  <c r="I146" i="4"/>
  <c r="I84" i="4"/>
  <c r="I38" i="4"/>
  <c r="G130" i="4"/>
  <c r="I28" i="4"/>
  <c r="K146" i="4"/>
  <c r="G155" i="4"/>
  <c r="J17" i="4"/>
  <c r="I41" i="4"/>
  <c r="J157" i="4"/>
  <c r="I94" i="4"/>
  <c r="L88" i="4"/>
  <c r="J20" i="4"/>
  <c r="H123" i="4"/>
  <c r="I115" i="4"/>
  <c r="H167" i="4"/>
  <c r="L167" i="4"/>
  <c r="L113" i="4"/>
  <c r="I123" i="4"/>
  <c r="J129" i="4"/>
  <c r="J89" i="4"/>
  <c r="I77" i="4"/>
  <c r="I168" i="4"/>
  <c r="I106" i="4"/>
  <c r="K178" i="4"/>
  <c r="K118" i="4"/>
  <c r="J106" i="4"/>
  <c r="K29" i="4"/>
  <c r="J158" i="4"/>
  <c r="H113" i="4"/>
  <c r="K61" i="4"/>
  <c r="J116" i="4"/>
  <c r="J15" i="4"/>
  <c r="H39" i="4"/>
  <c r="H94" i="4"/>
  <c r="L61" i="4"/>
  <c r="M10" i="4"/>
  <c r="M22" i="4"/>
  <c r="H171" i="4"/>
  <c r="I16" i="4"/>
  <c r="G34" i="4"/>
  <c r="H13" i="4"/>
  <c r="J108" i="4"/>
  <c r="I138" i="4"/>
  <c r="H86" i="4"/>
  <c r="J93" i="4"/>
  <c r="G167" i="4"/>
  <c r="H37" i="4"/>
  <c r="G95" i="4"/>
  <c r="G177" i="4"/>
  <c r="H115" i="4"/>
  <c r="I127" i="4"/>
  <c r="M11" i="4"/>
  <c r="M18" i="4"/>
  <c r="G124" i="4"/>
  <c r="I160" i="4"/>
  <c r="L141" i="4"/>
  <c r="I132" i="4"/>
  <c r="M141" i="4"/>
  <c r="G143" i="4"/>
  <c r="I83" i="4"/>
  <c r="I165" i="4"/>
  <c r="L174" i="4"/>
  <c r="J111" i="4"/>
  <c r="J175" i="4"/>
  <c r="I158" i="4"/>
  <c r="H130" i="4"/>
  <c r="I174" i="4"/>
  <c r="M89" i="4"/>
  <c r="K124" i="4"/>
  <c r="G32" i="4"/>
  <c r="K125" i="4"/>
  <c r="H163" i="4"/>
  <c r="I161" i="4"/>
  <c r="H173" i="4"/>
  <c r="M36" i="4"/>
  <c r="G103" i="4"/>
  <c r="J115" i="4"/>
  <c r="L9" i="4"/>
  <c r="J160" i="4"/>
  <c r="G27" i="4"/>
  <c r="I24" i="4"/>
  <c r="K13" i="4"/>
  <c r="J28" i="4"/>
  <c r="L94" i="4"/>
  <c r="G61" i="4"/>
  <c r="G113" i="4"/>
  <c r="I17" i="4"/>
  <c r="H138" i="4"/>
  <c r="J41" i="4"/>
  <c r="H175" i="4"/>
  <c r="J87" i="4"/>
  <c r="M41" i="4"/>
  <c r="H11" i="4"/>
  <c r="G141" i="4"/>
  <c r="H22" i="4"/>
  <c r="K93" i="4"/>
  <c r="J39" i="4"/>
  <c r="K97" i="4"/>
  <c r="K86" i="4"/>
  <c r="J154" i="4"/>
  <c r="H27" i="4"/>
  <c r="I117" i="4"/>
  <c r="I11" i="4"/>
  <c r="I90" i="4"/>
  <c r="K165" i="4"/>
  <c r="G140" i="4"/>
  <c r="K145" i="4"/>
  <c r="G171" i="4"/>
  <c r="K159" i="4"/>
  <c r="H129" i="4"/>
  <c r="H32" i="4"/>
  <c r="G129" i="4"/>
  <c r="L89" i="4"/>
  <c r="K102" i="4"/>
  <c r="K107" i="4"/>
  <c r="H98" i="4"/>
  <c r="I125" i="4"/>
  <c r="H124" i="4"/>
  <c r="K32" i="4"/>
  <c r="M82" i="4"/>
  <c r="J112" i="4"/>
  <c r="K129" i="4"/>
  <c r="G173" i="4"/>
  <c r="I173" i="4"/>
  <c r="H116" i="4"/>
  <c r="G90" i="4"/>
  <c r="M113" i="4"/>
  <c r="M29" i="4"/>
  <c r="H153" i="4"/>
  <c r="J141" i="4"/>
  <c r="K28" i="4"/>
  <c r="M115" i="4"/>
  <c r="J8" i="4"/>
  <c r="H83" i="4"/>
  <c r="H132" i="4"/>
  <c r="L22" i="4"/>
  <c r="K168" i="4"/>
  <c r="J107" i="4"/>
  <c r="L40" i="4"/>
  <c r="H101" i="4"/>
  <c r="G37" i="4"/>
  <c r="K121" i="4"/>
  <c r="J10" i="4"/>
  <c r="L80" i="4"/>
  <c r="K27" i="4"/>
  <c r="K41" i="4"/>
  <c r="G131" i="4"/>
  <c r="G134" i="4"/>
  <c r="G121" i="4"/>
  <c r="M107" i="4"/>
  <c r="K39" i="4"/>
  <c r="J146" i="4"/>
  <c r="H159" i="4"/>
  <c r="J100" i="4"/>
  <c r="G82" i="4"/>
  <c r="G116" i="4"/>
  <c r="J165" i="4"/>
  <c r="AQ165" i="4" s="1"/>
  <c r="J77" i="4"/>
  <c r="H118" i="4"/>
  <c r="J143" i="4"/>
  <c r="G118" i="4"/>
  <c r="J119" i="4"/>
  <c r="H150" i="4"/>
  <c r="H88" i="4"/>
  <c r="K115" i="4"/>
  <c r="J90" i="4"/>
  <c r="G161" i="4"/>
  <c r="I156" i="4"/>
  <c r="G128" i="4"/>
  <c r="H178" i="4"/>
  <c r="H168" i="4"/>
  <c r="H156" i="4"/>
  <c r="H158" i="4"/>
  <c r="H176" i="4"/>
  <c r="K20" i="4"/>
  <c r="K105" i="4"/>
  <c r="K46" i="4"/>
  <c r="J36" i="4"/>
  <c r="K9" i="4"/>
  <c r="M34" i="4"/>
  <c r="M134" i="4"/>
  <c r="M24" i="4"/>
  <c r="H34" i="4"/>
  <c r="K34" i="4"/>
  <c r="G24" i="4"/>
  <c r="L116" i="4"/>
  <c r="I145" i="4"/>
  <c r="H10" i="4"/>
  <c r="I157" i="4"/>
  <c r="G178" i="4"/>
  <c r="K22" i="4"/>
  <c r="L123" i="4"/>
  <c r="H17" i="4"/>
  <c r="J177" i="4"/>
  <c r="M145" i="4"/>
  <c r="K175" i="4"/>
  <c r="K111" i="4"/>
  <c r="K114" i="4"/>
  <c r="I112" i="4"/>
  <c r="J32" i="4"/>
  <c r="H103" i="4"/>
  <c r="I142" i="4"/>
  <c r="K163" i="4"/>
  <c r="J136" i="4"/>
  <c r="H121" i="4"/>
  <c r="G39" i="4"/>
  <c r="G153" i="4"/>
  <c r="G46" i="4"/>
  <c r="I104" i="4"/>
  <c r="I97" i="4"/>
  <c r="J29" i="4"/>
  <c r="H106" i="4"/>
  <c r="I40" i="4"/>
  <c r="I46" i="4"/>
  <c r="G106" i="4"/>
  <c r="I178" i="4"/>
  <c r="J134" i="4"/>
  <c r="J23" i="4"/>
  <c r="I100" i="4"/>
  <c r="J161" i="4"/>
  <c r="G115" i="4"/>
  <c r="K130" i="4"/>
  <c r="K110" i="4"/>
  <c r="J130" i="4"/>
  <c r="H143" i="4"/>
  <c r="J142" i="4"/>
  <c r="G142" i="4"/>
  <c r="K113" i="4"/>
  <c r="K167" i="4"/>
  <c r="I114" i="4"/>
  <c r="H31" i="4"/>
  <c r="G13" i="4"/>
  <c r="L115" i="4"/>
  <c r="I130" i="4"/>
  <c r="I13" i="4"/>
  <c r="L29" i="4"/>
  <c r="H104" i="4"/>
  <c r="H165" i="4"/>
  <c r="K143" i="4"/>
  <c r="I155" i="4"/>
  <c r="K31" i="4"/>
  <c r="I10" i="4"/>
  <c r="M13" i="4"/>
  <c r="G127" i="4"/>
  <c r="J98" i="4"/>
  <c r="G145" i="4"/>
  <c r="K171" i="4"/>
  <c r="H89" i="4"/>
  <c r="J110" i="4"/>
  <c r="K92" i="4"/>
  <c r="K100" i="4"/>
  <c r="H16" i="4"/>
  <c r="J80" i="4"/>
  <c r="M85" i="4"/>
  <c r="H161" i="4"/>
  <c r="I103" i="4"/>
  <c r="G156" i="4"/>
  <c r="L131" i="4"/>
  <c r="L27" i="4"/>
  <c r="G94" i="4"/>
  <c r="I9" i="4"/>
  <c r="I95" i="4"/>
  <c r="L178" i="4"/>
  <c r="J128" i="4"/>
  <c r="H95" i="4"/>
  <c r="J138" i="4"/>
  <c r="J125" i="4"/>
  <c r="G123" i="4"/>
  <c r="K131" i="4"/>
  <c r="I153" i="4"/>
  <c r="I93" i="4"/>
  <c r="H77" i="4"/>
  <c r="H160" i="4"/>
  <c r="M129" i="4"/>
  <c r="H128" i="4"/>
  <c r="G85" i="4"/>
  <c r="J27" i="4"/>
  <c r="M32" i="4"/>
  <c r="L28" i="4"/>
  <c r="M9" i="4"/>
  <c r="G176" i="4"/>
  <c r="M86" i="4"/>
  <c r="I129" i="4"/>
  <c r="K142" i="4"/>
  <c r="J18" i="4"/>
  <c r="M132" i="4"/>
  <c r="I88" i="4"/>
  <c r="H93" i="4"/>
  <c r="K88" i="4"/>
  <c r="K127" i="4"/>
  <c r="I32" i="4"/>
  <c r="J38" i="4"/>
  <c r="H36" i="4"/>
  <c r="L84" i="4"/>
  <c r="I87" i="4"/>
  <c r="H97" i="4"/>
  <c r="H28" i="4"/>
  <c r="G80" i="4"/>
  <c r="K80" i="4"/>
  <c r="M142" i="4"/>
  <c r="L114" i="4"/>
  <c r="G136" i="4"/>
  <c r="K83" i="4"/>
  <c r="I31" i="4"/>
  <c r="J16" i="4"/>
  <c r="L8" i="4"/>
  <c r="J84" i="4"/>
  <c r="I39" i="4"/>
  <c r="G47" i="4"/>
  <c r="I111" i="4"/>
  <c r="G154" i="4"/>
  <c r="G15" i="4"/>
  <c r="J114" i="4"/>
  <c r="G110" i="4"/>
  <c r="H92" i="4"/>
  <c r="L118" i="4"/>
  <c r="J117" i="4"/>
  <c r="H157" i="4"/>
  <c r="J168" i="4"/>
  <c r="AE261" i="8"/>
  <c r="T243" i="7" a="1"/>
  <c r="T243" i="7" s="1"/>
  <c r="G182" i="8"/>
  <c r="G53" i="4"/>
  <c r="K68" i="4"/>
  <c r="L168" i="4"/>
  <c r="K150" i="4"/>
  <c r="L183" i="4"/>
  <c r="M168" i="4"/>
  <c r="M153" i="4"/>
  <c r="L68" i="4"/>
  <c r="H182" i="4"/>
  <c r="M160" i="4"/>
  <c r="K51" i="4"/>
  <c r="M63" i="4"/>
  <c r="L119" i="4"/>
  <c r="L160" i="4"/>
  <c r="L110" i="4"/>
  <c r="L63" i="4"/>
  <c r="L106" i="4"/>
  <c r="I68" i="4"/>
  <c r="H187" i="4"/>
  <c r="M171" i="4"/>
  <c r="M136" i="4"/>
  <c r="M43" i="4"/>
  <c r="AT43" i="4" s="1"/>
  <c r="L125" i="4"/>
  <c r="M114" i="4"/>
  <c r="L187" i="4"/>
  <c r="J187" i="4"/>
  <c r="I53" i="4"/>
  <c r="M90" i="4"/>
  <c r="L182" i="4"/>
  <c r="L161" i="4"/>
  <c r="H60" i="8"/>
  <c r="L96" i="4"/>
  <c r="M97" i="4"/>
  <c r="L171" i="4"/>
  <c r="I183" i="4"/>
  <c r="J182" i="4"/>
  <c r="K60" i="8"/>
  <c r="M100" i="4"/>
  <c r="L150" i="4"/>
  <c r="L100" i="4"/>
  <c r="M125" i="4"/>
  <c r="I47" i="4"/>
  <c r="L55" i="8"/>
  <c r="M68" i="4"/>
  <c r="M46" i="4"/>
  <c r="J51" i="4"/>
  <c r="G60" i="8"/>
  <c r="M187" i="4"/>
  <c r="J63" i="4"/>
  <c r="J183" i="4"/>
  <c r="G63" i="4"/>
  <c r="M51" i="4"/>
  <c r="G183" i="4"/>
  <c r="L90" i="4"/>
  <c r="I182" i="4"/>
  <c r="G182" i="4"/>
  <c r="J60" i="8"/>
  <c r="M183" i="4"/>
  <c r="M119" i="4"/>
  <c r="I63" i="4"/>
  <c r="H63" i="4"/>
  <c r="G68" i="4"/>
  <c r="G187" i="8"/>
  <c r="I187" i="4"/>
  <c r="L46" i="4"/>
  <c r="K47" i="4"/>
  <c r="L153" i="4"/>
  <c r="M150" i="4"/>
  <c r="K153" i="4"/>
  <c r="G187" i="4"/>
  <c r="H53" i="4"/>
  <c r="K182" i="4"/>
  <c r="K63" i="4"/>
  <c r="K183" i="4"/>
  <c r="H183" i="4"/>
  <c r="M55" i="8"/>
  <c r="H68" i="4"/>
  <c r="L51" i="4"/>
  <c r="K187" i="4"/>
  <c r="M110" i="4"/>
  <c r="M96" i="4"/>
  <c r="J68" i="4"/>
  <c r="M106" i="4"/>
  <c r="J47" i="4"/>
  <c r="I60" i="8"/>
  <c r="J72" i="8"/>
  <c r="K72" i="8"/>
  <c r="M65" i="8"/>
  <c r="I75" i="8"/>
  <c r="G59" i="8"/>
  <c r="I71" i="8"/>
  <c r="I73" i="8"/>
  <c r="G77" i="8"/>
  <c r="G68" i="8"/>
  <c r="G72" i="8"/>
  <c r="M36" i="8"/>
  <c r="J58" i="8"/>
  <c r="I77" i="8"/>
  <c r="K53" i="8"/>
  <c r="H73" i="8"/>
  <c r="H65" i="8"/>
  <c r="H75" i="8"/>
  <c r="H77" i="8"/>
  <c r="J71" i="8"/>
  <c r="K68" i="8"/>
  <c r="H70" i="8"/>
  <c r="L75" i="8"/>
  <c r="I58" i="8"/>
  <c r="K71" i="8"/>
  <c r="I63" i="8"/>
  <c r="H72" i="8"/>
  <c r="G70" i="8"/>
  <c r="L71" i="8"/>
  <c r="L65" i="8"/>
  <c r="G58" i="8"/>
  <c r="I59" i="8"/>
  <c r="J53" i="8"/>
  <c r="H63" i="8"/>
  <c r="I70" i="8"/>
  <c r="H53" i="8"/>
  <c r="J55" i="8"/>
  <c r="I65" i="8"/>
  <c r="K59" i="8"/>
  <c r="J73" i="8"/>
  <c r="K55" i="8"/>
  <c r="J65" i="8"/>
  <c r="G65" i="8"/>
  <c r="L70" i="8"/>
  <c r="G73" i="8"/>
  <c r="L73" i="8"/>
  <c r="H59" i="8"/>
  <c r="J63" i="8"/>
  <c r="G53" i="8"/>
  <c r="H58" i="8"/>
  <c r="K65" i="8"/>
  <c r="K73" i="8"/>
  <c r="K70" i="8"/>
  <c r="M71" i="8"/>
  <c r="M72" i="8"/>
  <c r="K63" i="8"/>
  <c r="H68" i="8"/>
  <c r="J75" i="8"/>
  <c r="I72" i="8"/>
  <c r="G55" i="8"/>
  <c r="H55" i="8"/>
  <c r="H71" i="8"/>
  <c r="I53" i="8"/>
  <c r="L68" i="8"/>
  <c r="J68" i="8"/>
  <c r="G71" i="8"/>
  <c r="L72" i="8"/>
  <c r="K75" i="8"/>
  <c r="K77" i="8"/>
  <c r="I68" i="8"/>
  <c r="J70" i="8"/>
  <c r="J59" i="8"/>
  <c r="I55" i="8"/>
  <c r="G75" i="8"/>
  <c r="G63" i="8"/>
  <c r="J77" i="8"/>
  <c r="J61" i="8"/>
  <c r="J54" i="8"/>
  <c r="M171" i="8"/>
  <c r="L63" i="8"/>
  <c r="M53" i="8"/>
  <c r="I61" i="8"/>
  <c r="L53" i="8"/>
  <c r="K54" i="8"/>
  <c r="M125" i="8"/>
  <c r="K61" i="8"/>
  <c r="M75" i="8"/>
  <c r="M70" i="8"/>
  <c r="H61" i="8"/>
  <c r="G61" i="8"/>
  <c r="M63" i="8"/>
  <c r="AG9" i="4"/>
  <c r="AE9" i="4"/>
  <c r="H20" i="4"/>
  <c r="K119" i="4"/>
  <c r="G102" i="4"/>
  <c r="I131" i="4"/>
  <c r="L32" i="4"/>
  <c r="G87" i="4"/>
  <c r="J118" i="4"/>
  <c r="H52" i="4"/>
  <c r="AO52" i="4" s="1"/>
  <c r="J153" i="4"/>
  <c r="H112" i="4"/>
  <c r="I86" i="4"/>
  <c r="M131" i="4"/>
  <c r="H136" i="4"/>
  <c r="H155" i="4"/>
  <c r="AK8" i="4"/>
  <c r="M8" i="4"/>
  <c r="L136" i="4"/>
  <c r="G160" i="4"/>
  <c r="J102" i="4"/>
  <c r="L159" i="4"/>
  <c r="AG8" i="4"/>
  <c r="I8" i="4"/>
  <c r="AE8" i="4"/>
  <c r="G8" i="4"/>
  <c r="G168" i="4"/>
  <c r="I167" i="4"/>
  <c r="K169" i="4"/>
  <c r="M84" i="4"/>
  <c r="L86" i="4"/>
  <c r="AJ8" i="4"/>
  <c r="AI8" i="4"/>
  <c r="AF8" i="4"/>
  <c r="AH8" i="4"/>
  <c r="AE11" i="4"/>
  <c r="AH10" i="4"/>
  <c r="AJ10" i="4"/>
  <c r="AH9" i="4"/>
  <c r="AK9" i="4"/>
  <c r="AJ11" i="4"/>
  <c r="AI10" i="4"/>
  <c r="AG11" i="4"/>
  <c r="AI9" i="4"/>
  <c r="AJ9" i="4"/>
  <c r="AI11" i="4"/>
  <c r="AF9" i="4"/>
  <c r="AH11" i="4"/>
  <c r="AK11" i="4"/>
  <c r="AF10" i="4"/>
  <c r="AG10" i="4"/>
  <c r="AK10" i="4"/>
  <c r="AF11" i="4"/>
  <c r="AE10" i="4"/>
  <c r="F247" i="3"/>
  <c r="X146" i="14" a="1"/>
  <c r="Y97" i="14" a="1"/>
  <c r="X97" i="14" a="1"/>
  <c r="Z231" i="14" a="1"/>
  <c r="X33" i="14" a="1"/>
  <c r="Z32" i="14" a="1"/>
  <c r="X15" i="14" a="1"/>
  <c r="X146" i="14" l="1"/>
  <c r="X33" i="14"/>
  <c r="X15" i="14"/>
  <c r="Z32" i="14"/>
  <c r="Z231" i="14"/>
  <c r="Y97" i="14"/>
  <c r="X97" i="14"/>
  <c r="AJ33" i="14"/>
  <c r="L231" i="14"/>
  <c r="AG146" i="14"/>
  <c r="AJ15" i="14"/>
  <c r="AG15" i="14"/>
  <c r="AJ231" i="14"/>
  <c r="AG33" i="14"/>
  <c r="AH97" i="14"/>
  <c r="AJ146" i="14"/>
  <c r="AI32" i="14"/>
  <c r="AI231" i="14"/>
  <c r="AJ32" i="14"/>
  <c r="AG97" i="14"/>
  <c r="I15" i="14"/>
  <c r="L146" i="14"/>
  <c r="I33" i="14"/>
  <c r="J97" i="14"/>
  <c r="K32" i="14"/>
  <c r="L32" i="14"/>
  <c r="I97" i="14"/>
  <c r="I146" i="14"/>
  <c r="K231" i="14"/>
  <c r="L15" i="14"/>
  <c r="L33" i="14"/>
  <c r="AK68" i="14"/>
  <c r="M68" i="14"/>
  <c r="AK79" i="14"/>
  <c r="M79" i="14"/>
  <c r="M33" i="13"/>
  <c r="M15" i="13"/>
  <c r="M97" i="13"/>
  <c r="M148" i="13"/>
  <c r="AO132" i="4"/>
  <c r="AQ142" i="4"/>
  <c r="AQ102" i="4"/>
  <c r="K35" i="10"/>
  <c r="AI35" i="10"/>
  <c r="H35" i="10"/>
  <c r="AF35" i="10"/>
  <c r="AG35" i="10"/>
  <c r="I35" i="10"/>
  <c r="G35" i="10"/>
  <c r="AE35" i="10"/>
  <c r="AK35" i="10"/>
  <c r="M35" i="10"/>
  <c r="L35" i="10"/>
  <c r="AJ35" i="10"/>
  <c r="AH35" i="10"/>
  <c r="J35" i="10"/>
  <c r="AJ186" i="8"/>
  <c r="AE186" i="8"/>
  <c r="AI186" i="8"/>
  <c r="AG186" i="8"/>
  <c r="AF186" i="8"/>
  <c r="AH186" i="8"/>
  <c r="AQ160" i="4"/>
  <c r="AO157" i="4"/>
  <c r="AO122" i="4"/>
  <c r="AT95" i="4"/>
  <c r="AP82" i="4"/>
  <c r="AP131" i="4"/>
  <c r="AT87" i="4"/>
  <c r="AO98" i="4"/>
  <c r="AR119" i="4"/>
  <c r="AQ117" i="4"/>
  <c r="AO158" i="4"/>
  <c r="AO29" i="4"/>
  <c r="AS159" i="4"/>
  <c r="AP122" i="4"/>
  <c r="AR159" i="4"/>
  <c r="AS86" i="4"/>
  <c r="AR169" i="4"/>
  <c r="AT187" i="4"/>
  <c r="AO88" i="4"/>
  <c r="AQ108" i="4"/>
  <c r="AO20" i="4"/>
  <c r="AR122" i="4"/>
  <c r="AR9" i="4"/>
  <c r="AP146" i="4"/>
  <c r="AO112" i="4"/>
  <c r="AS90" i="4"/>
  <c r="AQ22" i="4"/>
  <c r="AQ122" i="4"/>
  <c r="AS150" i="4"/>
  <c r="AR28" i="4"/>
  <c r="AP40" i="4"/>
  <c r="AO183" i="4"/>
  <c r="AS32" i="4"/>
  <c r="AO89" i="4"/>
  <c r="AP182" i="4"/>
  <c r="AT24" i="4"/>
  <c r="AO150" i="4"/>
  <c r="AQ15" i="4"/>
  <c r="AO38" i="4"/>
  <c r="AQ18" i="4"/>
  <c r="AQ110" i="4"/>
  <c r="AR46" i="4"/>
  <c r="AT18" i="4"/>
  <c r="AO161" i="4"/>
  <c r="AP8" i="4"/>
  <c r="AQ177" i="4"/>
  <c r="AO136" i="4"/>
  <c r="AO53" i="4"/>
  <c r="AP9" i="4"/>
  <c r="AR13" i="4"/>
  <c r="AP86" i="4"/>
  <c r="AT97" i="4"/>
  <c r="AR132" i="4"/>
  <c r="AP167" i="4"/>
  <c r="AT8" i="4"/>
  <c r="AS96" i="4"/>
  <c r="AT11" i="4"/>
  <c r="AQ61" i="4"/>
  <c r="AS84" i="4"/>
  <c r="AP153" i="4"/>
  <c r="AP96" i="4"/>
  <c r="AS51" i="4"/>
  <c r="AS153" i="4"/>
  <c r="AR131" i="4"/>
  <c r="AS115" i="4"/>
  <c r="AO68" i="4"/>
  <c r="AP10" i="4"/>
  <c r="AO32" i="4"/>
  <c r="AQ150" i="4"/>
  <c r="AP102" i="4"/>
  <c r="AR88" i="4"/>
  <c r="AQ27" i="4"/>
  <c r="AT134" i="4"/>
  <c r="AO83" i="4"/>
  <c r="AT131" i="4"/>
  <c r="AP104" i="4"/>
  <c r="AQ153" i="4"/>
  <c r="AT84" i="4"/>
  <c r="AS100" i="4"/>
  <c r="AT142" i="4"/>
  <c r="AO93" i="4"/>
  <c r="AO16" i="4"/>
  <c r="AR113" i="4"/>
  <c r="AP178" i="4"/>
  <c r="AQ136" i="4"/>
  <c r="AT34" i="4"/>
  <c r="AQ106" i="4"/>
  <c r="AP38" i="4"/>
  <c r="AP164" i="4"/>
  <c r="AS82" i="4"/>
  <c r="AQ176" i="4"/>
  <c r="AQ169" i="4"/>
  <c r="AQ47" i="4"/>
  <c r="AO108" i="4"/>
  <c r="AP111" i="4"/>
  <c r="AR178" i="4"/>
  <c r="AO143" i="4"/>
  <c r="AO103" i="4"/>
  <c r="AR142" i="4"/>
  <c r="AO159" i="4"/>
  <c r="AP125" i="4"/>
  <c r="AP24" i="4"/>
  <c r="AP23" i="4"/>
  <c r="AS136" i="4"/>
  <c r="AQ51" i="4"/>
  <c r="AS125" i="4"/>
  <c r="AQ168" i="4"/>
  <c r="AQ84" i="4"/>
  <c r="AP87" i="4"/>
  <c r="AP129" i="4"/>
  <c r="AR171" i="4"/>
  <c r="AP13" i="4"/>
  <c r="AQ29" i="4"/>
  <c r="AP145" i="4"/>
  <c r="AQ146" i="4"/>
  <c r="AO101" i="4"/>
  <c r="AP90" i="4"/>
  <c r="AP61" i="4"/>
  <c r="AT31" i="4"/>
  <c r="AS8" i="4"/>
  <c r="AS40" i="4"/>
  <c r="AT113" i="4"/>
  <c r="AO86" i="4"/>
  <c r="AS17" i="4"/>
  <c r="AT68" i="4"/>
  <c r="AQ107" i="4"/>
  <c r="AR94" i="4"/>
  <c r="AP31" i="4"/>
  <c r="AP187" i="4"/>
  <c r="AQ138" i="4"/>
  <c r="AT85" i="4"/>
  <c r="AP114" i="4"/>
  <c r="AR86" i="4"/>
  <c r="AT36" i="4"/>
  <c r="AO164" i="4"/>
  <c r="AQ114" i="4"/>
  <c r="AS114" i="4"/>
  <c r="AO95" i="4"/>
  <c r="AQ80" i="4"/>
  <c r="AR31" i="4"/>
  <c r="AR167" i="4"/>
  <c r="AO17" i="4"/>
  <c r="AO129" i="4"/>
  <c r="AR97" i="4"/>
  <c r="AS174" i="4"/>
  <c r="AP127" i="4"/>
  <c r="AR96" i="4"/>
  <c r="AO169" i="4"/>
  <c r="AS46" i="4"/>
  <c r="AO92" i="4"/>
  <c r="AQ125" i="4"/>
  <c r="AO138" i="4"/>
  <c r="AQ175" i="4"/>
  <c r="AT125" i="4"/>
  <c r="AQ77" i="4"/>
  <c r="AR129" i="4"/>
  <c r="AS110" i="4"/>
  <c r="AR150" i="4"/>
  <c r="AR80" i="4"/>
  <c r="AP88" i="4"/>
  <c r="AO128" i="4"/>
  <c r="AR100" i="4"/>
  <c r="AR163" i="4"/>
  <c r="AR22" i="4"/>
  <c r="AT82" i="4"/>
  <c r="AS94" i="4"/>
  <c r="AO163" i="4"/>
  <c r="AP84" i="4"/>
  <c r="AO100" i="4"/>
  <c r="AP29" i="4"/>
  <c r="AT106" i="4"/>
  <c r="AR182" i="4"/>
  <c r="AO63" i="4"/>
  <c r="AQ63" i="4"/>
  <c r="AT100" i="4"/>
  <c r="AQ187" i="4"/>
  <c r="AS160" i="4"/>
  <c r="AQ36" i="4"/>
  <c r="AR145" i="4"/>
  <c r="AT10" i="4"/>
  <c r="AP85" i="4"/>
  <c r="AQ68" i="4"/>
  <c r="AP130" i="4"/>
  <c r="AR39" i="4"/>
  <c r="AP11" i="4"/>
  <c r="AP141" i="4"/>
  <c r="AR95" i="4"/>
  <c r="AT117" i="4"/>
  <c r="AT171" i="4"/>
  <c r="AT9" i="4"/>
  <c r="AP103" i="4"/>
  <c r="AT136" i="4"/>
  <c r="AP138" i="4"/>
  <c r="AQ123" i="4"/>
  <c r="AT13" i="4"/>
  <c r="AP140" i="4"/>
  <c r="AO155" i="4"/>
  <c r="AO118" i="4"/>
  <c r="AQ111" i="4"/>
  <c r="AP28" i="4"/>
  <c r="AO134" i="4"/>
  <c r="AP159" i="4"/>
  <c r="AQ40" i="4"/>
  <c r="AR10" i="4"/>
  <c r="AQ134" i="4"/>
  <c r="AO121" i="4"/>
  <c r="AO178" i="4"/>
  <c r="AR41" i="4"/>
  <c r="AO167" i="4"/>
  <c r="AS142" i="4"/>
  <c r="AP116" i="4"/>
  <c r="AQ85" i="4"/>
  <c r="AS34" i="4"/>
  <c r="AP154" i="4"/>
  <c r="AO82" i="4"/>
  <c r="AT90" i="4"/>
  <c r="AS183" i="4"/>
  <c r="AQ39" i="4"/>
  <c r="AP161" i="4"/>
  <c r="AP165" i="4"/>
  <c r="AO115" i="4"/>
  <c r="AQ95" i="4"/>
  <c r="AP22" i="4"/>
  <c r="AS132" i="4"/>
  <c r="AQ183" i="4"/>
  <c r="AT115" i="4"/>
  <c r="AT22" i="4"/>
  <c r="AO123" i="4"/>
  <c r="AO46" i="4"/>
  <c r="AP143" i="4"/>
  <c r="AS15" i="4"/>
  <c r="AQ104" i="4"/>
  <c r="AT83" i="4"/>
  <c r="AQ124" i="4"/>
  <c r="AS145" i="4"/>
  <c r="AQ118" i="4"/>
  <c r="AS168" i="4"/>
  <c r="AO22" i="4"/>
  <c r="AP110" i="4"/>
  <c r="AP18" i="4"/>
  <c r="AS18" i="4"/>
  <c r="AS187" i="4"/>
  <c r="AS61" i="4"/>
  <c r="AO40" i="4"/>
  <c r="AS117" i="4"/>
  <c r="AR115" i="4"/>
  <c r="AR110" i="4"/>
  <c r="AT29" i="4"/>
  <c r="AT41" i="4"/>
  <c r="AT89" i="4"/>
  <c r="AS141" i="4"/>
  <c r="AP77" i="4"/>
  <c r="AS11" i="4"/>
  <c r="AO47" i="4"/>
  <c r="AP177" i="4"/>
  <c r="AP34" i="4"/>
  <c r="AO141" i="4"/>
  <c r="AQ92" i="4"/>
  <c r="AS131" i="4"/>
  <c r="AP97" i="4"/>
  <c r="AO176" i="4"/>
  <c r="AR107" i="4"/>
  <c r="AP174" i="4"/>
  <c r="AP160" i="4"/>
  <c r="AQ89" i="4"/>
  <c r="AP41" i="4"/>
  <c r="AP113" i="4"/>
  <c r="AT88" i="4"/>
  <c r="AT163" i="4"/>
  <c r="AO117" i="4"/>
  <c r="AP119" i="4"/>
  <c r="AQ9" i="4"/>
  <c r="AS36" i="4"/>
  <c r="AR187" i="4"/>
  <c r="AT150" i="4"/>
  <c r="AT46" i="4"/>
  <c r="AS171" i="4"/>
  <c r="AR51" i="4"/>
  <c r="AP39" i="4"/>
  <c r="AO97" i="4"/>
  <c r="AO77" i="4"/>
  <c r="AS29" i="4"/>
  <c r="AQ130" i="4"/>
  <c r="AO106" i="4"/>
  <c r="AQ32" i="4"/>
  <c r="AO10" i="4"/>
  <c r="AR105" i="4"/>
  <c r="AS105" i="4"/>
  <c r="AO153" i="4"/>
  <c r="AR165" i="4"/>
  <c r="AS165" i="4"/>
  <c r="AO11" i="4"/>
  <c r="AR124" i="4"/>
  <c r="AS124" i="4"/>
  <c r="AP132" i="4"/>
  <c r="AO94" i="4"/>
  <c r="AP168" i="4"/>
  <c r="AP94" i="4"/>
  <c r="AQ24" i="4"/>
  <c r="AQ13" i="4"/>
  <c r="AP27" i="4"/>
  <c r="AS134" i="4"/>
  <c r="AP150" i="4"/>
  <c r="AQ88" i="4"/>
  <c r="AT94" i="4"/>
  <c r="AO90" i="4"/>
  <c r="AP124" i="4"/>
  <c r="AR161" i="4"/>
  <c r="AO96" i="4"/>
  <c r="AQ131" i="4"/>
  <c r="AO9" i="4"/>
  <c r="AR117" i="4"/>
  <c r="AQ173" i="4"/>
  <c r="AO145" i="4"/>
  <c r="AO102" i="4"/>
  <c r="AT160" i="4"/>
  <c r="AP93" i="4"/>
  <c r="AS27" i="4"/>
  <c r="AT27" i="4"/>
  <c r="AP112" i="4"/>
  <c r="AR20" i="4"/>
  <c r="AS20" i="4"/>
  <c r="AQ93" i="4"/>
  <c r="AO39" i="4"/>
  <c r="AQ157" i="4"/>
  <c r="AR157" i="4"/>
  <c r="AS38" i="4"/>
  <c r="AT38" i="4"/>
  <c r="AR87" i="4"/>
  <c r="AR160" i="4"/>
  <c r="AO8" i="4"/>
  <c r="AR84" i="4"/>
  <c r="AO84" i="4"/>
  <c r="AP101" i="4"/>
  <c r="AQ34" i="4"/>
  <c r="AQ127" i="4"/>
  <c r="AR103" i="4"/>
  <c r="AS103" i="4"/>
  <c r="AT40" i="4"/>
  <c r="AR47" i="4"/>
  <c r="AS47" i="4"/>
  <c r="AO182" i="4"/>
  <c r="AT86" i="4"/>
  <c r="AR130" i="4"/>
  <c r="AS130" i="4"/>
  <c r="AR114" i="4"/>
  <c r="AS116" i="4"/>
  <c r="AT116" i="4"/>
  <c r="AQ87" i="4"/>
  <c r="AQ11" i="4"/>
  <c r="AP163" i="4"/>
  <c r="AR98" i="4"/>
  <c r="AS98" i="4"/>
  <c r="AO142" i="4"/>
  <c r="AS95" i="4"/>
  <c r="AP47" i="4"/>
  <c r="AO187" i="4"/>
  <c r="AS68" i="4"/>
  <c r="AQ16" i="4"/>
  <c r="AO36" i="4"/>
  <c r="AQ98" i="4"/>
  <c r="AR111" i="4"/>
  <c r="AQ119" i="4"/>
  <c r="AT107" i="4"/>
  <c r="AR102" i="4"/>
  <c r="AS102" i="4"/>
  <c r="AP117" i="4"/>
  <c r="AO175" i="4"/>
  <c r="AS9" i="4"/>
  <c r="AO130" i="4"/>
  <c r="AQ116" i="4"/>
  <c r="AQ129" i="4"/>
  <c r="AQ17" i="4"/>
  <c r="AS39" i="4"/>
  <c r="AQ163" i="4"/>
  <c r="AS169" i="4"/>
  <c r="AT169" i="4"/>
  <c r="AO80" i="4"/>
  <c r="AT17" i="4"/>
  <c r="AQ167" i="4"/>
  <c r="AP36" i="4"/>
  <c r="AP175" i="4"/>
  <c r="AS87" i="4"/>
  <c r="AR40" i="4"/>
  <c r="AR164" i="4"/>
  <c r="AS164" i="4"/>
  <c r="AP80" i="4"/>
  <c r="AP92" i="4"/>
  <c r="AR123" i="4"/>
  <c r="AO114" i="4"/>
  <c r="AS161" i="4"/>
  <c r="AT161" i="4"/>
  <c r="AP68" i="4"/>
  <c r="AT153" i="4"/>
  <c r="AS118" i="4"/>
  <c r="AT118" i="4"/>
  <c r="AQ38" i="4"/>
  <c r="AQ161" i="4"/>
  <c r="AR175" i="4"/>
  <c r="AS175" i="4"/>
  <c r="AR34" i="4"/>
  <c r="AR168" i="4"/>
  <c r="AO116" i="4"/>
  <c r="AS89" i="4"/>
  <c r="AO27" i="4"/>
  <c r="AQ41" i="4"/>
  <c r="AQ115" i="4"/>
  <c r="AP158" i="4"/>
  <c r="AR61" i="4"/>
  <c r="AP123" i="4"/>
  <c r="AS41" i="4"/>
  <c r="AR138" i="4"/>
  <c r="AS138" i="4"/>
  <c r="AR24" i="4"/>
  <c r="AR11" i="4"/>
  <c r="AR141" i="4"/>
  <c r="AO174" i="4"/>
  <c r="AO51" i="4"/>
  <c r="AO140" i="4"/>
  <c r="AQ103" i="4"/>
  <c r="AP108" i="4"/>
  <c r="AP134" i="4"/>
  <c r="AO41" i="4"/>
  <c r="AS13" i="4"/>
  <c r="AO154" i="4"/>
  <c r="AP89" i="4"/>
  <c r="AR104" i="4"/>
  <c r="AS104" i="4"/>
  <c r="AP118" i="4"/>
  <c r="AT159" i="4"/>
  <c r="AR183" i="4"/>
  <c r="AT51" i="4"/>
  <c r="AS182" i="4"/>
  <c r="AT182" i="4"/>
  <c r="AS106" i="4"/>
  <c r="AT168" i="4"/>
  <c r="AR83" i="4"/>
  <c r="AP32" i="4"/>
  <c r="AS28" i="4"/>
  <c r="AT28" i="4"/>
  <c r="AO31" i="4"/>
  <c r="AP100" i="4"/>
  <c r="AT145" i="4"/>
  <c r="AO34" i="4"/>
  <c r="AO156" i="4"/>
  <c r="AQ143" i="4"/>
  <c r="AS22" i="4"/>
  <c r="AP173" i="4"/>
  <c r="AQ154" i="4"/>
  <c r="AR154" i="4"/>
  <c r="AO13" i="4"/>
  <c r="AO113" i="4"/>
  <c r="AS113" i="4"/>
  <c r="AR146" i="4"/>
  <c r="AS146" i="4"/>
  <c r="AT15" i="4"/>
  <c r="AO111" i="4"/>
  <c r="AS111" i="4"/>
  <c r="AP128" i="4"/>
  <c r="AQ178" i="4"/>
  <c r="AO177" i="4"/>
  <c r="AR15" i="4"/>
  <c r="AP51" i="4"/>
  <c r="AR8" i="4"/>
  <c r="AP107" i="4"/>
  <c r="AR177" i="4"/>
  <c r="AS177" i="4"/>
  <c r="AR38" i="4"/>
  <c r="AQ164" i="4"/>
  <c r="AR136" i="4"/>
  <c r="AQ94" i="4"/>
  <c r="AP176" i="4"/>
  <c r="AR174" i="4"/>
  <c r="AR17" i="4"/>
  <c r="AO23" i="4"/>
  <c r="AS85" i="4"/>
  <c r="AT174" i="4"/>
  <c r="AS63" i="4"/>
  <c r="AR127" i="4"/>
  <c r="AS127" i="4"/>
  <c r="AT32" i="4"/>
  <c r="AQ23" i="4"/>
  <c r="AR23" i="4"/>
  <c r="AO168" i="4"/>
  <c r="AP17" i="4"/>
  <c r="AQ158" i="4"/>
  <c r="AR158" i="4"/>
  <c r="AS167" i="4"/>
  <c r="AT167" i="4"/>
  <c r="AO87" i="4"/>
  <c r="AR89" i="4"/>
  <c r="AS129" i="4"/>
  <c r="AR77" i="4"/>
  <c r="AS77" i="4"/>
  <c r="AQ113" i="4"/>
  <c r="AP98" i="4"/>
  <c r="AQ140" i="4"/>
  <c r="AR140" i="4"/>
  <c r="AR108" i="4"/>
  <c r="AS108" i="4"/>
  <c r="AO131" i="4"/>
  <c r="AR63" i="4"/>
  <c r="AP53" i="4"/>
  <c r="AQ53" i="4"/>
  <c r="AO173" i="4"/>
  <c r="AP16" i="4"/>
  <c r="AR29" i="4"/>
  <c r="AS97" i="4"/>
  <c r="AS163" i="4"/>
  <c r="AP171" i="4"/>
  <c r="AR176" i="4"/>
  <c r="AS176" i="4"/>
  <c r="AP136" i="4"/>
  <c r="AR16" i="4"/>
  <c r="AS16" i="4"/>
  <c r="AO107" i="4"/>
  <c r="AO105" i="4"/>
  <c r="AP15" i="4"/>
  <c r="AQ174" i="4"/>
  <c r="AQ105" i="4"/>
  <c r="AS107" i="4"/>
  <c r="AP52" i="4"/>
  <c r="AQ128" i="4"/>
  <c r="AR128" i="4"/>
  <c r="AP155" i="4"/>
  <c r="AQ155" i="4"/>
  <c r="AS123" i="4"/>
  <c r="AT123" i="4"/>
  <c r="AR27" i="4"/>
  <c r="AQ8" i="4"/>
  <c r="AQ112" i="4"/>
  <c r="AO171" i="4"/>
  <c r="AP115" i="4"/>
  <c r="AP121" i="4"/>
  <c r="AQ82" i="4"/>
  <c r="AR173" i="4"/>
  <c r="AS173" i="4"/>
  <c r="AP105" i="4"/>
  <c r="AQ159" i="4"/>
  <c r="AP20" i="4"/>
  <c r="AP63" i="4"/>
  <c r="AS119" i="4"/>
  <c r="AR68" i="4"/>
  <c r="AS178" i="4"/>
  <c r="AT178" i="4"/>
  <c r="AR143" i="4"/>
  <c r="AS143" i="4"/>
  <c r="AP156" i="4"/>
  <c r="AQ156" i="4"/>
  <c r="AS80" i="4"/>
  <c r="AT80" i="4"/>
  <c r="AR93" i="4"/>
  <c r="AS93" i="4"/>
  <c r="AP83" i="4"/>
  <c r="AR118" i="4"/>
  <c r="AR101" i="4"/>
  <c r="AS101" i="4"/>
  <c r="AO15" i="4"/>
  <c r="AQ83" i="4"/>
  <c r="AQ86" i="4"/>
  <c r="AR134" i="4"/>
  <c r="AR106" i="4"/>
  <c r="AO61" i="4"/>
  <c r="AT96" i="4"/>
  <c r="AT119" i="4"/>
  <c r="AQ182" i="4"/>
  <c r="AT114" i="4"/>
  <c r="AT63" i="4"/>
  <c r="AT132" i="4"/>
  <c r="AT129" i="4"/>
  <c r="AP95" i="4"/>
  <c r="AR92" i="4"/>
  <c r="AS92" i="4"/>
  <c r="AO165" i="4"/>
  <c r="AP46" i="4"/>
  <c r="AP142" i="4"/>
  <c r="AQ10" i="4"/>
  <c r="AR32" i="4"/>
  <c r="AQ28" i="4"/>
  <c r="AR125" i="4"/>
  <c r="AQ20" i="4"/>
  <c r="AQ171" i="4"/>
  <c r="AO119" i="4"/>
  <c r="AR90" i="4"/>
  <c r="AT61" i="4"/>
  <c r="AQ132" i="4"/>
  <c r="AQ31" i="4"/>
  <c r="AO125" i="4"/>
  <c r="AS24" i="4"/>
  <c r="AO146" i="4"/>
  <c r="AR112" i="4"/>
  <c r="AS112" i="4"/>
  <c r="AS31" i="4"/>
  <c r="AQ46" i="4"/>
  <c r="AQ96" i="4"/>
  <c r="AT110" i="4"/>
  <c r="AR153" i="4"/>
  <c r="AT183" i="4"/>
  <c r="AP183" i="4"/>
  <c r="AO28" i="4"/>
  <c r="AO160" i="4"/>
  <c r="AO104" i="4"/>
  <c r="AP157" i="4"/>
  <c r="AQ90" i="4"/>
  <c r="AQ100" i="4"/>
  <c r="AR121" i="4"/>
  <c r="AS121" i="4"/>
  <c r="AQ141" i="4"/>
  <c r="AO124" i="4"/>
  <c r="AT141" i="4"/>
  <c r="AO37" i="4"/>
  <c r="AP37" i="4"/>
  <c r="AP106" i="4"/>
  <c r="AS88" i="4"/>
  <c r="AQ97" i="4"/>
  <c r="AQ145" i="4"/>
  <c r="AR116" i="4"/>
  <c r="AT39" i="4"/>
  <c r="AO127" i="4"/>
  <c r="AR36" i="4"/>
  <c r="AO110" i="4"/>
  <c r="AQ101" i="4"/>
  <c r="AR18" i="4"/>
  <c r="AR85" i="4"/>
  <c r="AP169" i="4"/>
  <c r="AO18" i="4"/>
  <c r="AS83" i="4"/>
  <c r="AS10" i="4"/>
  <c r="AO85" i="4"/>
  <c r="AO24" i="4"/>
  <c r="AT111" i="4"/>
  <c r="AR82" i="4"/>
  <c r="M121" i="8"/>
  <c r="I138" i="8"/>
  <c r="H45" i="8"/>
  <c r="L111" i="8"/>
  <c r="L14" i="8"/>
  <c r="M145" i="8"/>
  <c r="G163" i="8"/>
  <c r="L160" i="8"/>
  <c r="H183" i="8"/>
  <c r="M46" i="8"/>
  <c r="J142" i="8"/>
  <c r="K168" i="8"/>
  <c r="H111" i="8"/>
  <c r="G149" i="8"/>
  <c r="I163" i="8"/>
  <c r="I152" i="8"/>
  <c r="H93" i="8"/>
  <c r="K76" i="8"/>
  <c r="H148" i="8"/>
  <c r="M168" i="8"/>
  <c r="J93" i="8"/>
  <c r="I148" i="8"/>
  <c r="I93" i="8"/>
  <c r="L168" i="8"/>
  <c r="M181" i="8"/>
  <c r="G14" i="8"/>
  <c r="L140" i="8"/>
  <c r="K148" i="8"/>
  <c r="G172" i="8"/>
  <c r="G93" i="8"/>
  <c r="J51" i="8"/>
  <c r="L148" i="8"/>
  <c r="I50" i="8"/>
  <c r="J50" i="8"/>
  <c r="I149" i="8"/>
  <c r="J168" i="8"/>
  <c r="H50" i="8"/>
  <c r="K46" i="8"/>
  <c r="G51" i="8"/>
  <c r="G127" i="8"/>
  <c r="J149" i="8"/>
  <c r="L181" i="8"/>
  <c r="I140" i="8"/>
  <c r="L183" i="8"/>
  <c r="K43" i="8"/>
  <c r="K142" i="8"/>
  <c r="G111" i="8"/>
  <c r="G43" i="8"/>
  <c r="H152" i="8"/>
  <c r="H149" i="8"/>
  <c r="J101" i="8"/>
  <c r="J160" i="8"/>
  <c r="H51" i="8"/>
  <c r="K174" i="8"/>
  <c r="L46" i="8"/>
  <c r="I127" i="8"/>
  <c r="I181" i="8"/>
  <c r="G168" i="8"/>
  <c r="K93" i="8"/>
  <c r="H168" i="8"/>
  <c r="M50" i="8"/>
  <c r="M183" i="8"/>
  <c r="H76" i="8"/>
  <c r="I14" i="8"/>
  <c r="L149" i="8"/>
  <c r="H127" i="8"/>
  <c r="H145" i="8"/>
  <c r="H142" i="8"/>
  <c r="I111" i="8"/>
  <c r="G138" i="8"/>
  <c r="J111" i="8"/>
  <c r="H101" i="8"/>
  <c r="H14" i="8"/>
  <c r="G145" i="8"/>
  <c r="K56" i="8"/>
  <c r="J174" i="8"/>
  <c r="H32" i="8"/>
  <c r="K45" i="8"/>
  <c r="G181" i="8"/>
  <c r="H43" i="8"/>
  <c r="L50" i="8"/>
  <c r="I153" i="8"/>
  <c r="K172" i="8"/>
  <c r="H174" i="8"/>
  <c r="K101" i="8"/>
  <c r="J183" i="8"/>
  <c r="K140" i="8"/>
  <c r="G76" i="8"/>
  <c r="G45" i="8"/>
  <c r="M111" i="8"/>
  <c r="J148" i="8"/>
  <c r="G183" i="8"/>
  <c r="H172" i="8"/>
  <c r="H153" i="8"/>
  <c r="I46" i="8"/>
  <c r="K66" i="8"/>
  <c r="H46" i="8"/>
  <c r="J43" i="8"/>
  <c r="K14" i="8"/>
  <c r="J172" i="8"/>
  <c r="K163" i="8"/>
  <c r="K145" i="8"/>
  <c r="J45" i="8"/>
  <c r="J138" i="8"/>
  <c r="J145" i="8"/>
  <c r="H106" i="8"/>
  <c r="K149" i="8"/>
  <c r="H181" i="8"/>
  <c r="I168" i="8"/>
  <c r="H138" i="8"/>
  <c r="I76" i="8"/>
  <c r="M160" i="8"/>
  <c r="G49" i="8"/>
  <c r="G140" i="8"/>
  <c r="G101" i="8"/>
  <c r="I183" i="8"/>
  <c r="H49" i="8"/>
  <c r="J163" i="8"/>
  <c r="K111" i="8"/>
  <c r="J181" i="8"/>
  <c r="I51" i="8"/>
  <c r="I101" i="8"/>
  <c r="I174" i="8"/>
  <c r="J46" i="8"/>
  <c r="G148" i="8"/>
  <c r="G46" i="8"/>
  <c r="L145" i="8"/>
  <c r="K181" i="8"/>
  <c r="L163" i="8"/>
  <c r="J140" i="8"/>
  <c r="J127" i="8"/>
  <c r="K183" i="8"/>
  <c r="M149" i="8"/>
  <c r="H140" i="8"/>
  <c r="G152" i="8"/>
  <c r="G174" i="8"/>
  <c r="H163" i="8"/>
  <c r="K50" i="8"/>
  <c r="G50" i="8"/>
  <c r="K51" i="8"/>
  <c r="I172" i="8"/>
  <c r="M140" i="8"/>
  <c r="J14" i="8"/>
  <c r="G153" i="8"/>
  <c r="I145" i="8"/>
  <c r="I45" i="8"/>
  <c r="M148" i="8"/>
  <c r="I43" i="8"/>
  <c r="I160" i="8"/>
  <c r="J76" i="8"/>
  <c r="K159" i="8"/>
  <c r="L156" i="8"/>
  <c r="L131" i="8"/>
  <c r="K74" i="8"/>
  <c r="M147" i="8"/>
  <c r="M178" i="8"/>
  <c r="J49" i="8"/>
  <c r="L66" i="8"/>
  <c r="L178" i="8"/>
  <c r="L79" i="8"/>
  <c r="M78" i="8"/>
  <c r="M177" i="8"/>
  <c r="G66" i="8"/>
  <c r="J157" i="8"/>
  <c r="L78" i="8"/>
  <c r="K141" i="8"/>
  <c r="I136" i="8"/>
  <c r="L179" i="8"/>
  <c r="J66" i="8"/>
  <c r="L114" i="8"/>
  <c r="L43" i="8"/>
  <c r="M100" i="8"/>
  <c r="M82" i="8"/>
  <c r="L165" i="8"/>
  <c r="M74" i="8"/>
  <c r="L123" i="8"/>
  <c r="J83" i="8"/>
  <c r="L128" i="8"/>
  <c r="L110" i="8"/>
  <c r="M139" i="8"/>
  <c r="L157" i="8"/>
  <c r="I122" i="8"/>
  <c r="J156" i="8"/>
  <c r="I83" i="8"/>
  <c r="M131" i="8"/>
  <c r="K158" i="8"/>
  <c r="M180" i="8"/>
  <c r="I66" i="8"/>
  <c r="L49" i="8"/>
  <c r="I74" i="8"/>
  <c r="J79" i="8"/>
  <c r="I79" i="8"/>
  <c r="L147" i="8"/>
  <c r="I49" i="8"/>
  <c r="M43" i="8"/>
  <c r="H122" i="8"/>
  <c r="M157" i="8"/>
  <c r="J74" i="8"/>
  <c r="K83" i="8"/>
  <c r="L56" i="8"/>
  <c r="H56" i="8"/>
  <c r="J56" i="8"/>
  <c r="M56" i="8"/>
  <c r="H74" i="8"/>
  <c r="M176" i="8"/>
  <c r="M95" i="8"/>
  <c r="K79" i="8"/>
  <c r="L167" i="8"/>
  <c r="M107" i="8"/>
  <c r="L94" i="8"/>
  <c r="J136" i="8"/>
  <c r="I56" i="8"/>
  <c r="M169" i="8"/>
  <c r="L95" i="8"/>
  <c r="G136" i="8"/>
  <c r="K157" i="8"/>
  <c r="M110" i="8"/>
  <c r="H83" i="8"/>
  <c r="M124" i="8"/>
  <c r="H79" i="8"/>
  <c r="M66" i="8"/>
  <c r="L175" i="8"/>
  <c r="M106" i="8"/>
  <c r="M159" i="8"/>
  <c r="M114" i="8"/>
  <c r="L159" i="8"/>
  <c r="L106" i="8"/>
  <c r="L45" i="8"/>
  <c r="M94" i="8"/>
  <c r="L100" i="8"/>
  <c r="L158" i="8"/>
  <c r="L125" i="8"/>
  <c r="G74" i="8"/>
  <c r="L74" i="8"/>
  <c r="G122" i="8"/>
  <c r="K122" i="8"/>
  <c r="G56" i="8"/>
  <c r="M167" i="8"/>
  <c r="M49" i="8"/>
  <c r="G79" i="8"/>
  <c r="M156" i="8"/>
  <c r="L139" i="8"/>
  <c r="L107" i="8"/>
  <c r="K156" i="8"/>
  <c r="H66" i="8"/>
  <c r="M45" i="8"/>
  <c r="L177" i="8"/>
  <c r="L83" i="8"/>
  <c r="M83" i="8"/>
  <c r="K129" i="8"/>
  <c r="M128" i="8"/>
  <c r="K49" i="8"/>
  <c r="G83" i="8"/>
  <c r="J122" i="8"/>
  <c r="H136" i="8"/>
  <c r="Z33" i="14" a="1"/>
  <c r="Z97" i="14" a="1"/>
  <c r="Z15" i="14" a="1"/>
  <c r="Z146" i="14" a="1"/>
  <c r="AK231" i="14" l="1"/>
  <c r="M231" i="14"/>
  <c r="Z146" i="14"/>
  <c r="Z97" i="14"/>
  <c r="Z33" i="14"/>
  <c r="Z15" i="14"/>
  <c r="AI97" i="14"/>
  <c r="AJ97" i="14"/>
  <c r="AI15" i="14"/>
  <c r="AK32" i="14"/>
  <c r="AI33" i="14"/>
  <c r="AI146" i="14"/>
  <c r="M32" i="14"/>
  <c r="K33" i="14"/>
  <c r="K146" i="14"/>
  <c r="K97" i="14"/>
  <c r="K15" i="14"/>
  <c r="L97" i="14"/>
  <c r="AE268" i="10"/>
  <c r="G186" i="8"/>
  <c r="L186" i="8"/>
  <c r="I186" i="8"/>
  <c r="K186" i="8"/>
  <c r="J186" i="8"/>
  <c r="H186" i="8"/>
  <c r="M66" i="10"/>
  <c r="L66" i="10"/>
  <c r="M88" i="10"/>
  <c r="M136" i="10"/>
  <c r="M84" i="10"/>
  <c r="M115" i="10"/>
  <c r="M138" i="10"/>
  <c r="M146" i="14" l="1"/>
  <c r="AK15" i="14"/>
  <c r="AK97" i="14"/>
  <c r="AK146" i="14"/>
  <c r="AK33" i="14"/>
  <c r="M33" i="14"/>
  <c r="M15" i="14"/>
  <c r="M97" i="14"/>
  <c r="K163" i="10"/>
  <c r="L56" i="10"/>
  <c r="M163" i="10"/>
  <c r="M181" i="10"/>
  <c r="J163" i="10"/>
  <c r="M56" i="10"/>
  <c r="M83" i="10"/>
  <c r="L114" i="10"/>
  <c r="M188" i="10"/>
  <c r="M114" i="10"/>
  <c r="L150" i="10"/>
  <c r="M150" i="10"/>
  <c r="M171" i="10"/>
  <c r="L84" i="10"/>
  <c r="M184" i="10"/>
  <c r="L19" i="10"/>
  <c r="K162" i="10"/>
  <c r="G74" i="10"/>
  <c r="G29" i="10"/>
  <c r="M74" i="10"/>
  <c r="M26" i="10"/>
  <c r="L115" i="10"/>
  <c r="M32" i="10"/>
  <c r="K143" i="10"/>
  <c r="L183" i="10"/>
  <c r="M75" i="10"/>
  <c r="M172" i="10"/>
  <c r="L165" i="10"/>
  <c r="K26" i="10"/>
  <c r="I143" i="10"/>
  <c r="L26" i="10"/>
  <c r="M52" i="10"/>
  <c r="M23" i="10"/>
  <c r="G194" i="10"/>
  <c r="M194" i="10"/>
  <c r="M145" i="10"/>
  <c r="G91" i="10"/>
  <c r="M43" i="10"/>
  <c r="M104" i="10"/>
  <c r="M153" i="10"/>
  <c r="K145" i="10"/>
  <c r="H74" i="10"/>
  <c r="L196" i="10"/>
  <c r="L60" i="10"/>
  <c r="M143" i="10"/>
  <c r="M91" i="10"/>
  <c r="M183" i="10"/>
  <c r="M173" i="10"/>
  <c r="M19" i="10"/>
  <c r="M128" i="10"/>
  <c r="K165" i="10"/>
  <c r="K194" i="10"/>
  <c r="J74" i="10"/>
  <c r="L74" i="10"/>
  <c r="K196" i="10"/>
  <c r="M196" i="10"/>
  <c r="J29" i="10"/>
  <c r="L104" i="10"/>
  <c r="M112" i="10"/>
  <c r="L162" i="10"/>
  <c r="AE299" i="12" l="1"/>
  <c r="K65" i="11"/>
  <c r="G65" i="11"/>
  <c r="M65" i="11"/>
  <c r="I65" i="11"/>
  <c r="H65" i="11"/>
  <c r="L65" i="11"/>
  <c r="J65" i="11"/>
  <c r="J88" i="11"/>
  <c r="J83" i="11"/>
  <c r="I85" i="11"/>
  <c r="J91" i="11"/>
  <c r="H79" i="11"/>
  <c r="K68" i="11"/>
  <c r="L83" i="11"/>
  <c r="I91" i="11"/>
  <c r="G77" i="11"/>
  <c r="G61" i="11"/>
  <c r="I77" i="11"/>
  <c r="K83" i="11"/>
  <c r="J81" i="11"/>
  <c r="K61" i="11"/>
  <c r="J77" i="11"/>
  <c r="K79" i="11"/>
  <c r="K91" i="11"/>
  <c r="H81" i="11"/>
  <c r="J79" i="11"/>
  <c r="K77" i="11"/>
  <c r="H84" i="11"/>
  <c r="G83" i="11"/>
  <c r="I84" i="11"/>
  <c r="J84" i="11"/>
  <c r="I81" i="11"/>
  <c r="I61" i="11"/>
  <c r="J72" i="11"/>
  <c r="I72" i="11"/>
  <c r="J61" i="11"/>
  <c r="G81" i="11"/>
  <c r="H61" i="11"/>
  <c r="H88" i="11"/>
  <c r="H67" i="11"/>
  <c r="G72" i="11"/>
  <c r="H85" i="11"/>
  <c r="I68" i="11"/>
  <c r="I79" i="11"/>
  <c r="I83" i="11"/>
  <c r="K72" i="11"/>
  <c r="J67" i="11"/>
  <c r="H72" i="11"/>
  <c r="J85" i="11"/>
  <c r="K85" i="11"/>
  <c r="G91" i="11"/>
  <c r="K67" i="11"/>
  <c r="H83" i="11"/>
  <c r="I88" i="11"/>
  <c r="G88" i="11"/>
  <c r="G68" i="11"/>
  <c r="H77" i="11"/>
  <c r="K81" i="11"/>
  <c r="K88" i="11"/>
  <c r="I67" i="11"/>
  <c r="G79" i="11"/>
  <c r="G67" i="11"/>
  <c r="G84" i="11"/>
  <c r="J68" i="11"/>
  <c r="G85" i="11"/>
  <c r="K84" i="11"/>
  <c r="H91" i="11"/>
  <c r="L163" i="10"/>
  <c r="L91" i="10"/>
  <c r="M60" i="10"/>
  <c r="L131" i="10"/>
  <c r="K136" i="10"/>
  <c r="H29" i="10"/>
  <c r="L153" i="10"/>
  <c r="I194" i="10"/>
  <c r="I91" i="10"/>
  <c r="I196" i="10"/>
  <c r="M131" i="10"/>
  <c r="I74" i="10"/>
  <c r="L143" i="10" l="1"/>
  <c r="J194" i="10"/>
  <c r="J143" i="10"/>
  <c r="L181" i="10"/>
  <c r="H91" i="10"/>
  <c r="L136" i="10"/>
  <c r="H143" i="10"/>
  <c r="L194" i="10"/>
  <c r="M79" i="10"/>
  <c r="L52" i="10"/>
  <c r="K74" i="10"/>
  <c r="L83" i="10"/>
  <c r="J91" i="10"/>
  <c r="M14" i="10"/>
  <c r="L23" i="10"/>
  <c r="I29" i="10" l="1"/>
  <c r="M116" i="10"/>
  <c r="J162" i="10"/>
  <c r="J196" i="10"/>
  <c r="H194" i="10"/>
  <c r="L116" i="10"/>
  <c r="G143" i="10"/>
  <c r="L138" i="10"/>
  <c r="H196" i="10"/>
  <c r="L112" i="10"/>
  <c r="M195" i="10"/>
  <c r="K91" i="10"/>
  <c r="M165" i="10"/>
  <c r="M162" i="10"/>
  <c r="L145" i="10"/>
  <c r="AE56" i="10" l="1"/>
  <c r="G56" i="10"/>
  <c r="H151" i="10" l="1"/>
  <c r="AF151" i="10"/>
  <c r="G69" i="10" l="1"/>
  <c r="H69" i="10"/>
  <c r="M69" i="10"/>
  <c r="I69" i="10"/>
  <c r="L69" i="10"/>
  <c r="K69" i="10"/>
  <c r="J69" i="10"/>
  <c r="AF27" i="10" l="1"/>
  <c r="AJ27" i="10"/>
  <c r="AE27" i="10"/>
  <c r="AH27" i="10"/>
  <c r="AG27" i="10"/>
  <c r="AI27" i="10"/>
  <c r="G57" i="11" l="1"/>
  <c r="H57" i="11" l="1"/>
  <c r="I57" i="11"/>
  <c r="L143" i="11" l="1"/>
  <c r="K143" i="11"/>
  <c r="I143" i="11"/>
  <c r="J143" i="11"/>
  <c r="G143" i="11"/>
  <c r="H143" i="11"/>
  <c r="I74" i="11" l="1"/>
  <c r="K74" i="11"/>
  <c r="G74" i="11"/>
  <c r="H74" i="11"/>
  <c r="J74" i="11"/>
  <c r="J94" i="11" l="1"/>
  <c r="H90" i="11"/>
  <c r="H78" i="11"/>
  <c r="K78" i="11"/>
  <c r="I94" i="11"/>
  <c r="K87" i="11"/>
  <c r="J82" i="11"/>
  <c r="I64" i="11"/>
  <c r="J90" i="11"/>
  <c r="K64" i="11"/>
  <c r="H62" i="11"/>
  <c r="K82" i="11"/>
  <c r="G95" i="11"/>
  <c r="J87" i="11"/>
  <c r="G78" i="11"/>
  <c r="G62" i="11"/>
  <c r="G87" i="11"/>
  <c r="J78" i="11"/>
  <c r="I78" i="11"/>
  <c r="M78" i="11"/>
  <c r="J95" i="11"/>
  <c r="H82" i="11"/>
  <c r="H94" i="11"/>
  <c r="K95" i="11"/>
  <c r="L78" i="11"/>
  <c r="G94" i="11"/>
  <c r="K94" i="11"/>
  <c r="H64" i="11"/>
  <c r="G64" i="11"/>
  <c r="I62" i="11"/>
  <c r="G82" i="11"/>
  <c r="I82" i="11"/>
  <c r="L82" i="11"/>
  <c r="H95" i="11"/>
  <c r="M82" i="11"/>
  <c r="G90" i="11"/>
  <c r="H87" i="11"/>
  <c r="K90" i="11"/>
  <c r="I95" i="11"/>
  <c r="I90" i="11"/>
  <c r="J64" i="11"/>
  <c r="I87" i="11"/>
  <c r="AH158" i="11" l="1"/>
  <c r="J158" i="11"/>
  <c r="AJ158" i="11"/>
  <c r="L158" i="11"/>
  <c r="I158" i="11"/>
  <c r="AG158" i="11"/>
  <c r="M158" i="11"/>
  <c r="AK158" i="11"/>
  <c r="AE158" i="11"/>
  <c r="G158" i="11"/>
  <c r="AI158" i="11"/>
  <c r="K158" i="11"/>
  <c r="AF158" i="11"/>
  <c r="H158" i="11"/>
  <c r="AF183" i="11" l="1"/>
  <c r="H183" i="11"/>
  <c r="AI183" i="11"/>
  <c r="K183" i="11"/>
  <c r="J183" i="11"/>
  <c r="AH183" i="11"/>
  <c r="AE183" i="11"/>
  <c r="G183" i="11"/>
  <c r="I183" i="11"/>
  <c r="AG183" i="11"/>
  <c r="H215" i="11" l="1"/>
  <c r="K215" i="11"/>
  <c r="J215" i="11"/>
  <c r="G215" i="11"/>
  <c r="I215" i="11"/>
  <c r="AF215" i="11" l="1"/>
  <c r="AE215" i="11"/>
  <c r="AH215" i="11"/>
  <c r="AI215" i="11"/>
  <c r="AG215" i="11"/>
  <c r="AG52" i="11" l="1"/>
  <c r="H59" i="11" l="1"/>
  <c r="AF59" i="11"/>
  <c r="AH59" i="11"/>
  <c r="J59" i="11"/>
  <c r="AF52" i="11"/>
  <c r="H52" i="11"/>
  <c r="L52" i="11"/>
  <c r="AJ52" i="11"/>
  <c r="AK52" i="11"/>
  <c r="M52" i="11"/>
  <c r="AE52" i="11"/>
  <c r="G52" i="11"/>
  <c r="I59" i="11"/>
  <c r="AG59" i="11"/>
  <c r="K59" i="11"/>
  <c r="AI59" i="11"/>
  <c r="I52" i="11"/>
  <c r="AH52" i="11"/>
  <c r="J52" i="11"/>
  <c r="AI52" i="11"/>
  <c r="K52" i="11"/>
  <c r="L59" i="11" l="1"/>
  <c r="AJ59" i="11"/>
  <c r="AH106" i="11" l="1"/>
  <c r="J106" i="11"/>
  <c r="AF106" i="11"/>
  <c r="H106" i="11"/>
  <c r="K106" i="11"/>
  <c r="AI106" i="11"/>
  <c r="L106" i="11"/>
  <c r="AJ106" i="11"/>
  <c r="AG106" i="11"/>
  <c r="I106" i="11"/>
  <c r="M106" i="11"/>
  <c r="AK106" i="11"/>
  <c r="G106" i="11"/>
  <c r="AE106" i="11"/>
  <c r="AG13" i="12" l="1"/>
  <c r="AI13" i="12"/>
  <c r="AJ13" i="12"/>
  <c r="AK13" i="12"/>
  <c r="AH13" i="12"/>
  <c r="AF13" i="12" l="1"/>
  <c r="H13" i="12"/>
  <c r="J13" i="12" s="1"/>
  <c r="L13" i="12" s="1"/>
  <c r="AE13" i="12"/>
  <c r="G13" i="12"/>
  <c r="I13" i="12" s="1"/>
  <c r="K13" i="12" s="1"/>
  <c r="M13" i="12" s="1"/>
  <c r="AH27" i="12" l="1"/>
  <c r="AK27" i="12"/>
  <c r="AF27" i="12"/>
  <c r="AI27" i="12"/>
  <c r="AE27" i="12"/>
  <c r="AG27" i="12"/>
  <c r="AJ27" i="12"/>
  <c r="H27" i="12"/>
  <c r="J27" i="12" s="1"/>
  <c r="L27" i="12" s="1"/>
  <c r="G27" i="12" l="1"/>
  <c r="I27" i="12" s="1"/>
  <c r="K27" i="12" s="1"/>
  <c r="M27" i="12" s="1"/>
  <c r="AJ145" i="12" l="1"/>
  <c r="AI145" i="12"/>
  <c r="AK145" i="12"/>
  <c r="AG145" i="12"/>
  <c r="AH145" i="12"/>
  <c r="U73" i="10" a="1"/>
  <c r="V15" i="8" a="1"/>
  <c r="X114" i="8" a="1"/>
  <c r="Z115" i="8" a="1"/>
  <c r="V21" i="8" a="1"/>
  <c r="X84" i="10" a="1"/>
  <c r="U61" i="7" a="1"/>
  <c r="T11" i="8" a="1"/>
  <c r="T57" i="7" a="1"/>
  <c r="W167" i="8" a="1"/>
  <c r="W99" i="8" a="1"/>
  <c r="V17" i="8" a="1"/>
  <c r="U24" i="8" a="1"/>
  <c r="X92" i="8" a="1"/>
  <c r="Z91" i="7" a="1"/>
  <c r="U16" i="8" a="1"/>
  <c r="T147" i="8" a="1"/>
  <c r="V88" i="8" a="1"/>
  <c r="V57" i="7" a="1"/>
  <c r="T53" i="7" a="1"/>
  <c r="Z146" i="8" a="1"/>
  <c r="Z84" i="8" a="1"/>
  <c r="Y35" i="8" a="1"/>
  <c r="T9" i="8" a="1"/>
  <c r="X35" i="8" a="1"/>
  <c r="V154" i="8" a="1"/>
  <c r="U20" i="8" a="1"/>
  <c r="T115" i="8" a="1"/>
  <c r="V92" i="8" a="1"/>
  <c r="V42" i="8" a="1"/>
  <c r="Y121" i="8" a="1"/>
  <c r="W63" i="10" a="1"/>
  <c r="T124" i="8" a="1"/>
  <c r="T15" i="8" a="1"/>
  <c r="T52" i="8" a="1"/>
  <c r="T177" i="8" a="1"/>
  <c r="U11" i="8" a="1"/>
  <c r="W84" i="8" a="1"/>
  <c r="X180" i="8" a="1"/>
  <c r="Y115" i="8" a="1"/>
  <c r="W126" i="8" a="1"/>
  <c r="U175" i="8" a="1"/>
  <c r="Z42" i="8" a="1"/>
  <c r="T36" i="8" a="1"/>
  <c r="X162" i="8" a="1"/>
  <c r="Z68" i="7" a="1"/>
  <c r="V97" i="8" a="1"/>
  <c r="V117" i="8" a="1"/>
  <c r="W18" i="8" a="1"/>
  <c r="T85" i="8" a="1"/>
  <c r="Y73" i="10" a="1"/>
  <c r="Y40" i="8" a="1"/>
  <c r="U71" i="10" a="1"/>
  <c r="V155" i="8" a="1"/>
  <c r="V132" i="8" a="1"/>
  <c r="V125" i="8" a="1"/>
  <c r="Z31" i="7" a="1"/>
  <c r="X66" i="7" a="1"/>
  <c r="T175" i="8" a="1"/>
  <c r="Z154" i="8" a="1"/>
  <c r="V61" i="7" a="1"/>
  <c r="Y85" i="8" a="1"/>
  <c r="Y11" i="8" a="1"/>
  <c r="V62" i="8" a="1"/>
  <c r="V137" i="8" a="1"/>
  <c r="Z102" i="8" a="1"/>
  <c r="T131" i="8" a="1"/>
  <c r="U177" i="8" a="1"/>
  <c r="T179" i="8" a="1"/>
  <c r="Z135" i="8" a="1"/>
  <c r="V19" i="8" a="1"/>
  <c r="W170" i="8" a="1"/>
  <c r="X146" i="8" a="1"/>
  <c r="T24" i="8" a="1"/>
  <c r="W139" i="8" a="1"/>
  <c r="W155" i="8" a="1"/>
  <c r="U17" i="8" a="1"/>
  <c r="V84" i="8" a="1"/>
  <c r="T142" i="8" a="1"/>
  <c r="Z130" i="8" a="1"/>
  <c r="T50" i="7" a="1"/>
  <c r="W169" i="8" a="1"/>
  <c r="T167" i="8" a="1"/>
  <c r="W117" i="8" a="1"/>
  <c r="X32" i="8" a="1"/>
  <c r="X128" i="8" a="1"/>
  <c r="U135" i="8" a="1"/>
  <c r="U99" i="8" a="1"/>
  <c r="U171" i="8" a="1"/>
  <c r="U179" i="8" a="1"/>
  <c r="Y55" i="7" a="1"/>
  <c r="Y151" i="8" a="1"/>
  <c r="X106" i="8" a="1"/>
  <c r="X73" i="10" a="1"/>
  <c r="X169" i="8" a="1"/>
  <c r="T84" i="10" a="1"/>
  <c r="V32" i="8" a="1"/>
  <c r="T107" i="8" a="1"/>
  <c r="X52" i="8" a="1"/>
  <c r="X126" i="8" a="1"/>
  <c r="Y78" i="10" a="1"/>
  <c r="U82" i="8" a="1"/>
  <c r="T64" i="7" a="1"/>
  <c r="Z30" i="8" a="1"/>
  <c r="U132" i="8" a="1"/>
  <c r="X102" i="8" a="1"/>
  <c r="Y113" i="8" a="1"/>
  <c r="Y77" i="10" a="1"/>
  <c r="Y169" i="8" a="1"/>
  <c r="V8" i="8" a="1"/>
  <c r="U108" i="8" a="1"/>
  <c r="U178" i="8" a="1"/>
  <c r="U23" i="8" a="1"/>
  <c r="U33" i="8" a="1"/>
  <c r="T113" i="8" a="1"/>
  <c r="V40" i="8" a="1"/>
  <c r="U184" i="8" a="1"/>
  <c r="W147" i="8" a="1"/>
  <c r="U139" i="8" a="1"/>
  <c r="V120" i="8" a="1"/>
  <c r="T95" i="8" a="1"/>
  <c r="V59" i="10" a="1"/>
  <c r="V105" i="8" a="1"/>
  <c r="U100" i="8" a="1"/>
  <c r="W137" i="8" a="1"/>
  <c r="U94" i="8" a="1"/>
  <c r="X110" i="8" a="1"/>
  <c r="Z116" i="7" a="1"/>
  <c r="V169" i="8" a="1"/>
  <c r="V157" i="8" a="1"/>
  <c r="T41" i="8" a="1"/>
  <c r="W161" i="8" a="1"/>
  <c r="X19" i="8" a="1"/>
  <c r="Y9" i="8" a="1"/>
  <c r="V67" i="10" a="1"/>
  <c r="X171" i="8" a="1"/>
  <c r="W118" i="8" a="1"/>
  <c r="W184" i="8" a="1"/>
  <c r="W9" i="8" a="1"/>
  <c r="X59" i="10" a="1"/>
  <c r="X71" i="10" a="1"/>
  <c r="U118" i="8" a="1"/>
  <c r="V33" i="8" a="1"/>
  <c r="Z63" i="10" a="1"/>
  <c r="Z118" i="7" a="1"/>
  <c r="X98" i="8" a="1"/>
  <c r="U19" i="8" a="1"/>
  <c r="X105" i="8" a="1"/>
  <c r="X108" i="8" a="1"/>
  <c r="Z77" i="10" a="1"/>
  <c r="Y37" i="8" a="1"/>
  <c r="X160" i="8" a="1"/>
  <c r="Y47" i="8" a="1"/>
  <c r="T170" i="8" a="1"/>
  <c r="V165" i="8" a="1"/>
  <c r="U86" i="8" a="1"/>
  <c r="W146" i="8" a="1"/>
  <c r="Z143" i="8" a="1"/>
  <c r="T69" i="8" a="1"/>
  <c r="T73" i="10" a="1"/>
  <c r="T79" i="10" a="1"/>
  <c r="W88" i="8" a="1"/>
  <c r="W57" i="7" a="1"/>
  <c r="Z81" i="11" a="1"/>
  <c r="U55" i="7" a="1"/>
  <c r="U8" i="8" a="1"/>
  <c r="Z17" i="8" a="1"/>
  <c r="Y135" i="8" a="1"/>
  <c r="T47" i="8" a="1"/>
  <c r="Y118" i="8" a="1"/>
  <c r="Z109" i="8" a="1"/>
  <c r="W23" i="8" a="1"/>
  <c r="W19" i="8" a="1"/>
  <c r="Z33" i="8" a="1"/>
  <c r="T84" i="8" a="1"/>
  <c r="U78" i="10" a="1"/>
  <c r="Y68" i="7" a="1"/>
  <c r="U126" i="8" a="1"/>
  <c r="Y161" i="8" a="1"/>
  <c r="Z52" i="8" a="1"/>
  <c r="V129" i="8" a="1"/>
  <c r="Z73" i="10" a="1"/>
  <c r="U89" i="8" a="1"/>
  <c r="W119" i="8" a="1"/>
  <c r="X60" i="10" a="1"/>
  <c r="T63" i="10" a="1"/>
  <c r="V54" i="8" a="1"/>
  <c r="T48" i="8" a="1"/>
  <c r="T21" i="8" a="1"/>
  <c r="X113" i="8" a="1"/>
  <c r="V78" i="10" a="1"/>
  <c r="V102" i="8" a="1"/>
  <c r="T154" i="8" a="1"/>
  <c r="T54" i="8" a="1"/>
  <c r="V49" i="7" a="1"/>
  <c r="V124" i="8" a="1"/>
  <c r="U121" i="8" a="1"/>
  <c r="T63" i="7" a="1"/>
  <c r="Y99" i="8" a="1"/>
  <c r="X139" i="8" a="1"/>
  <c r="W64" i="7" a="1"/>
  <c r="T23" i="8" a="1"/>
  <c r="U119" i="8" a="1"/>
  <c r="W63" i="7" a="1"/>
  <c r="Y87" i="8" a="1"/>
  <c r="Y28" i="8" a="1"/>
  <c r="W90" i="8" a="1"/>
  <c r="Z18" i="8" a="1"/>
  <c r="V175" i="8" a="1"/>
  <c r="Y120" i="8" a="1"/>
  <c r="T178" i="8" a="1"/>
  <c r="U160" i="8" a="1"/>
  <c r="V77" i="10" a="1"/>
  <c r="Z32" i="8" a="1"/>
  <c r="W143" i="8" a="1"/>
  <c r="U90" i="8" a="1"/>
  <c r="U64" i="7" a="1"/>
  <c r="Z126" i="8" a="1"/>
  <c r="W86" i="8" a="1"/>
  <c r="Y57" i="7" a="1"/>
  <c r="T137" i="8" a="1"/>
  <c r="W102" i="8" a="1"/>
  <c r="X61" i="7" a="1"/>
  <c r="W59" i="7" a="1"/>
  <c r="Z96" i="8" a="1"/>
  <c r="T109" i="8" a="1"/>
  <c r="T196" i="10" a="1"/>
  <c r="X177" i="8" a="1"/>
  <c r="Z44" i="8" a="1"/>
  <c r="Y137" i="8" a="1"/>
  <c r="T10" i="8" a="1"/>
  <c r="U97" i="8" a="1"/>
  <c r="U189" i="8" a="1"/>
  <c r="T105" i="8" a="1"/>
  <c r="V66" i="7" a="1"/>
  <c r="V16" i="8" a="1"/>
  <c r="X97" i="8" a="1"/>
  <c r="V142" i="8" a="1"/>
  <c r="X137" i="8" a="1"/>
  <c r="T102" i="8" a="1"/>
  <c r="U169" i="8" a="1"/>
  <c r="X78" i="8" a="1"/>
  <c r="X87" i="8" a="1"/>
  <c r="W53" i="7" a="1"/>
  <c r="Y48" i="7" a="1"/>
  <c r="U52" i="8" a="1"/>
  <c r="V36" i="8" a="1"/>
  <c r="T143" i="8" a="1"/>
  <c r="V118" i="8" a="1"/>
  <c r="V119" i="8" a="1"/>
  <c r="U284" i="11" a="1"/>
  <c r="X164" i="8" a="1"/>
  <c r="U39" i="8" a="1"/>
  <c r="U69" i="8" a="1"/>
  <c r="V87" i="8" a="1"/>
  <c r="X82" i="8" a="1"/>
  <c r="V86" i="8" a="1"/>
  <c r="W51" i="7" a="1"/>
  <c r="W154" i="8" a="1"/>
  <c r="T39" i="8" a="1"/>
  <c r="U147" i="8" a="1"/>
  <c r="T71" i="10" a="1"/>
  <c r="T62" i="8" a="1"/>
  <c r="W10" i="8" a="1"/>
  <c r="T18" i="8" a="1"/>
  <c r="Y171" i="8" a="1"/>
  <c r="U63" i="7" a="1"/>
  <c r="Z47" i="8" a="1"/>
  <c r="Y62" i="8" a="1"/>
  <c r="T78" i="10" a="1"/>
  <c r="Y132" i="8" a="1"/>
  <c r="Z40" i="10" a="1"/>
  <c r="X55" i="7" a="1"/>
  <c r="Y86" i="8" a="1"/>
  <c r="W16" i="8" a="1"/>
  <c r="T169" i="8" a="1"/>
  <c r="V131" i="8" a="1"/>
  <c r="W96" i="8" a="1"/>
  <c r="Y112" i="8" a="1"/>
  <c r="X84" i="8" a="1"/>
  <c r="X16" i="8" a="1"/>
  <c r="Z40" i="8" a="1"/>
  <c r="Z37" i="8" a="1"/>
  <c r="X78" i="10" a="1"/>
  <c r="Z89" i="8" a="1"/>
  <c r="W179" i="8" a="1"/>
  <c r="T19" i="8" a="1"/>
  <c r="W8" i="8" a="1"/>
  <c r="T161" i="8" a="1"/>
  <c r="Z8" i="8" a="1"/>
  <c r="V146" i="8" a="1"/>
  <c r="U120" i="8" a="1"/>
  <c r="U157" i="8" a="1"/>
  <c r="X49" i="7" a="1"/>
  <c r="T89" i="8" a="1"/>
  <c r="T184" i="8" a="1"/>
  <c r="Z119" i="8" a="1"/>
  <c r="W173" i="8" a="1"/>
  <c r="T120" i="8" a="1"/>
  <c r="W124" i="8" a="1"/>
  <c r="Z142" i="8" a="1"/>
  <c r="Y90" i="8" a="1"/>
  <c r="V94" i="8" a="1"/>
  <c r="V18" i="8" a="1"/>
  <c r="U41" i="8" a="1"/>
  <c r="T16" i="8" a="1"/>
  <c r="U29" i="8" a="1"/>
  <c r="W132" i="8" a="1"/>
  <c r="T155" i="8" a="1"/>
  <c r="U85" i="8" a="1"/>
  <c r="T284" i="11" a="1"/>
  <c r="X109" i="8" a="1"/>
  <c r="W85" i="8" a="1"/>
  <c r="Z134" i="10" a="1"/>
  <c r="X103" i="8" a="1"/>
  <c r="V53" i="7" a="1"/>
  <c r="X40" i="8" a="1"/>
  <c r="X20" i="8" a="1"/>
  <c r="Y189" i="8" a="1"/>
  <c r="V162" i="8" a="1"/>
  <c r="X125" i="8" a="1"/>
  <c r="U180" i="8" a="1"/>
  <c r="T141" i="8" a="1"/>
  <c r="V179" i="8" a="1"/>
  <c r="X143" i="8" a="1"/>
  <c r="V104" i="8" a="1"/>
  <c r="Z57" i="7" a="1"/>
  <c r="W21" i="8" a="1"/>
  <c r="Z81" i="10" a="1"/>
  <c r="X59" i="7" a="1"/>
  <c r="V62" i="7" a="1"/>
  <c r="X100" i="8" a="1"/>
  <c r="V52" i="8" a="1"/>
  <c r="W106" i="8" a="1"/>
  <c r="Z117" i="8" a="1"/>
  <c r="X90" i="8" a="1"/>
  <c r="X10" i="8" a="1"/>
  <c r="U68" i="7" a="1"/>
  <c r="V139" i="8" a="1"/>
  <c r="V47" i="8" a="1"/>
  <c r="T151" i="8" a="1"/>
  <c r="U75" i="10" a="1"/>
  <c r="X118" i="8" a="1"/>
  <c r="V63" i="10" a="1"/>
  <c r="Y66" i="7" a="1"/>
  <c r="X154" i="8" a="1"/>
  <c r="V141" i="8" a="1"/>
  <c r="V79" i="10" a="1"/>
  <c r="U49" i="7" a="1"/>
  <c r="T82" i="8" a="1"/>
  <c r="V98" i="8" a="1"/>
  <c r="T59" i="10" a="1"/>
  <c r="Z113" i="8" a="1"/>
  <c r="W75" i="10" a="1"/>
  <c r="Z69" i="8" a="1"/>
  <c r="X133" i="8" a="1"/>
  <c r="Y98" i="8" a="1"/>
  <c r="X107" i="8" a="1"/>
  <c r="Z137" i="8" a="1"/>
  <c r="X17" i="8" a="1"/>
  <c r="V13" i="8" a="1"/>
  <c r="Y15" i="8" a="1"/>
  <c r="V176" i="8" a="1"/>
  <c r="Y170" i="8" a="1"/>
  <c r="W25" i="8" a="1"/>
  <c r="W113" i="8" a="1"/>
  <c r="W35" i="8" a="1"/>
  <c r="X121" i="8" a="1"/>
  <c r="Z97" i="8" a="1"/>
  <c r="U146" i="8" a="1"/>
  <c r="X178" i="8" a="1"/>
  <c r="X40" i="11" a="1"/>
  <c r="Y40" i="11" a="1"/>
  <c r="W78" i="10" a="1"/>
  <c r="W151" i="8" a="1"/>
  <c r="V84" i="10" a="1"/>
  <c r="V29" i="8" a="1"/>
  <c r="T68" i="7" a="1"/>
  <c r="T104" i="8" a="1"/>
  <c r="W180" i="8" a="1"/>
  <c r="T51" i="7" a="1"/>
  <c r="X112" i="8" a="1"/>
  <c r="V71" i="10" a="1"/>
  <c r="U79" i="10" a="1"/>
  <c r="Z88" i="8" a="1"/>
  <c r="X63" i="10" a="1"/>
  <c r="W36" i="8" a="1"/>
  <c r="V107" i="8" a="1"/>
  <c r="X21" i="8" a="1"/>
  <c r="X170" i="8" a="1"/>
  <c r="T40" i="11" a="1"/>
  <c r="T28" i="8" a="1"/>
  <c r="T49" i="7" a="1"/>
  <c r="Z55" i="7" a="1"/>
  <c r="V113" i="8" a="1"/>
  <c r="Z133" i="8" a="1"/>
  <c r="Z92" i="8" a="1"/>
  <c r="X47" i="7" a="1"/>
  <c r="V78" i="8" a="1"/>
  <c r="X88" i="8" a="1"/>
  <c r="T86" i="8" a="1"/>
  <c r="W61" i="7" a="1"/>
  <c r="Y79" i="10" a="1"/>
  <c r="Y154" i="8" a="1"/>
  <c r="V11" i="8" a="1"/>
  <c r="X30" i="8" a="1"/>
  <c r="T129" i="8" a="1"/>
  <c r="V95" i="8" a="1"/>
  <c r="X62" i="7" a="1"/>
  <c r="W141" i="8" a="1"/>
  <c r="T20" i="8" a="1"/>
  <c r="Y142" i="8" a="1"/>
  <c r="V82" i="8" a="1"/>
  <c r="W47" i="7" a="1"/>
  <c r="X135" i="8" a="1"/>
  <c r="W112" i="8" a="1"/>
  <c r="Y23" i="8" a="1"/>
  <c r="V96" i="8" a="1"/>
  <c r="Z180" i="10" a="1"/>
  <c r="Z35" i="8" a="1"/>
  <c r="U15" i="8" a="1"/>
  <c r="T94" i="8" a="1"/>
  <c r="V159" i="8" a="1"/>
  <c r="V9" i="8" a="1"/>
  <c r="X41" i="8" a="1"/>
  <c r="W116" i="8" a="1"/>
  <c r="T162" i="8" a="1"/>
  <c r="U167" i="8" a="1"/>
  <c r="W95" i="8" a="1"/>
  <c r="V91" i="8" a="1"/>
  <c r="Y44" i="8" a="1"/>
  <c r="U18" i="8" a="1"/>
  <c r="U41" i="11" a="1"/>
  <c r="W84" i="10" a="1"/>
  <c r="X115" i="8" a="1"/>
  <c r="X77" i="10" a="1"/>
  <c r="V75" i="10" a="1"/>
  <c r="W79" i="10" a="1"/>
  <c r="T44" i="8" a="1"/>
  <c r="W40" i="8" a="1"/>
  <c r="W175" i="8" a="1"/>
  <c r="T66" i="10" a="1"/>
  <c r="U84" i="10" a="1"/>
  <c r="X86" i="8" a="1"/>
  <c r="T160" i="8" a="1"/>
  <c r="W11" i="8" a="1"/>
  <c r="Z59" i="7" a="1"/>
  <c r="Y63" i="10" a="1"/>
  <c r="X94" i="8" a="1"/>
  <c r="V48" i="8" a="1"/>
  <c r="V115" i="8" a="1"/>
  <c r="U77" i="10" a="1"/>
  <c r="U59" i="10" a="1"/>
  <c r="V35" i="8" a="1"/>
  <c r="X53" i="7" a="1"/>
  <c r="W32" i="8" a="1"/>
  <c r="W69" i="8" a="1"/>
  <c r="U62" i="8" a="1"/>
  <c r="W165" i="8" a="1"/>
  <c r="Z173" i="8" a="1"/>
  <c r="V161" i="8" a="1"/>
  <c r="T176" i="8" a="1"/>
  <c r="V68" i="7" a="1"/>
  <c r="X68" i="7" a="1"/>
  <c r="U66" i="10" a="1"/>
  <c r="T65" i="10" a="1"/>
  <c r="Y18" i="8" a="1"/>
  <c r="Z85" i="8" a="1"/>
  <c r="X64" i="7" a="1"/>
  <c r="Y108" i="8" a="1"/>
  <c r="V90" i="8" a="1"/>
  <c r="T139" i="8" a="1"/>
  <c r="Y39" i="8" a="1"/>
  <c r="V37" i="8" a="1"/>
  <c r="W129" i="8" a="1"/>
  <c r="U117" i="8" a="1"/>
  <c r="V50" i="7" a="1"/>
  <c r="W109" i="8" a="1"/>
  <c r="X173" i="8" a="1"/>
  <c r="V100" i="8" a="1"/>
  <c r="X116" i="8" a="1"/>
  <c r="V89" i="8" a="1"/>
  <c r="T117" i="8" a="1"/>
  <c r="X65" i="10" a="1"/>
  <c r="V126" i="8" a="1"/>
  <c r="V51" i="7" a="1"/>
  <c r="U144" i="8" a="1"/>
  <c r="U104" i="8" a="1"/>
  <c r="Y176" i="8" a="1"/>
  <c r="Y130" i="8" a="1"/>
  <c r="T77" i="10" a="1"/>
  <c r="W120" i="8" a="1"/>
  <c r="U44" i="8" a="1"/>
  <c r="T66" i="7" a="1"/>
  <c r="U64" i="8" a="1"/>
  <c r="U159" i="8" a="1"/>
  <c r="X130" i="8" a="1"/>
  <c r="V108" i="8" a="1"/>
  <c r="V130" i="8" a="1"/>
  <c r="Y19" i="8" a="1"/>
  <c r="U164" i="8" a="1"/>
  <c r="X69" i="8" a="1"/>
  <c r="U131" i="8" a="1"/>
  <c r="V112" i="8" a="1"/>
  <c r="U162" i="8" a="1"/>
  <c r="X144" i="8" a="1"/>
  <c r="Y29" i="8" a="1"/>
  <c r="X189" i="8" a="1"/>
  <c r="W40" i="11" a="1"/>
  <c r="T114" i="8" a="1"/>
  <c r="Y8" i="8" a="1"/>
  <c r="V40" i="11" a="1"/>
  <c r="Y75" i="10" a="1"/>
  <c r="Y91" i="11" a="1"/>
  <c r="X124" i="8" a="1"/>
  <c r="V116" i="8" a="1"/>
  <c r="W128" i="8" a="1"/>
  <c r="X81" i="10" a="1"/>
  <c r="Y62" i="7" a="1"/>
  <c r="X29" i="8" a="1"/>
  <c r="U38" i="8" a="1"/>
  <c r="U112" i="8" a="1"/>
  <c r="T98" i="8" a="1"/>
  <c r="U10" i="8" a="1"/>
  <c r="T55" i="7" a="1"/>
  <c r="U102" i="8" a="1"/>
  <c r="V25" i="8" a="1"/>
  <c r="Z98" i="8" a="1"/>
  <c r="Y92" i="8" a="1"/>
  <c r="W41" i="8" a="1"/>
  <c r="Y59" i="10" a="1"/>
  <c r="V109" i="8" a="1"/>
  <c r="Y82" i="8" a="1"/>
  <c r="X104" i="8" a="1"/>
  <c r="W135" i="8" a="1"/>
  <c r="W60" i="10" a="1"/>
  <c r="V66" i="10" a="1"/>
  <c r="W107" i="8" a="1"/>
  <c r="W97" i="8" a="1"/>
  <c r="T87" i="8" a="1"/>
  <c r="U53" i="7" a="1"/>
  <c r="Y162" i="8" a="1"/>
  <c r="T37" i="8" a="1"/>
  <c r="U54" i="8" a="1"/>
  <c r="Y126" i="8" a="1"/>
  <c r="V158" i="8" a="1"/>
  <c r="W20" i="8" a="1"/>
  <c r="Z164" i="8" a="1"/>
  <c r="Z99" i="8" a="1"/>
  <c r="U95" i="8" a="1"/>
  <c r="U67" i="10" a="1"/>
  <c r="X18" i="8" a="1"/>
  <c r="W177" i="8" a="1"/>
  <c r="V170" i="8" a="1"/>
  <c r="X39" i="8" a="1"/>
  <c r="W47" i="8" a="1"/>
  <c r="Z65" i="10" a="1"/>
  <c r="T144" i="8" a="1"/>
  <c r="X64" i="8" a="1"/>
  <c r="V99" i="8" a="1"/>
  <c r="V128" i="8" a="1"/>
  <c r="T42" i="8" a="1"/>
  <c r="W15" i="8" a="1"/>
  <c r="Z64" i="7" a="1"/>
  <c r="X167" i="8" a="1"/>
  <c r="W62" i="7" a="1"/>
  <c r="Z59" i="10" a="1"/>
  <c r="W162" i="8" a="1"/>
  <c r="Z112" i="8" a="1"/>
  <c r="Z13" i="8" a="1"/>
  <c r="Z132" i="8" a="1"/>
  <c r="V171" i="8" a="1"/>
  <c r="V184" i="8" a="1"/>
  <c r="T81" i="10" a="1"/>
  <c r="W171" i="8" a="1"/>
  <c r="X66" i="10" a="1"/>
  <c r="W39" i="8" a="1"/>
  <c r="V24" i="8" a="1"/>
  <c r="Y33" i="8" a="1"/>
  <c r="W176" i="8" a="1"/>
  <c r="U165" i="8" a="1"/>
  <c r="Z46" i="7" a="1"/>
  <c r="Y164" i="8" a="1"/>
  <c r="Z15" i="8" a="1"/>
  <c r="V10" i="8" a="1"/>
  <c r="T110" i="8" a="1"/>
  <c r="V65" i="10" a="1"/>
  <c r="W44" i="8" a="1"/>
  <c r="U141" i="8" a="1"/>
  <c r="T17" i="8" a="1"/>
  <c r="Z9" i="8" a="1"/>
  <c r="T103" i="8" a="1"/>
  <c r="X151" i="8" a="1"/>
  <c r="T78" i="8" a="1"/>
  <c r="U84" i="8" a="1"/>
  <c r="T106" i="8" a="1"/>
  <c r="Y173" i="8" a="1"/>
  <c r="T128" i="8" a="1"/>
  <c r="U133" i="8" a="1"/>
  <c r="T48" i="7" a="1"/>
  <c r="Z78" i="10" a="1"/>
  <c r="V156" i="8" a="1"/>
  <c r="Z66" i="7" a="1"/>
  <c r="W17" i="8" a="1"/>
  <c r="W131" i="8" a="1"/>
  <c r="U115" i="8" a="1"/>
  <c r="Y41" i="8" a="1"/>
  <c r="T33" i="8" a="1"/>
  <c r="Y64" i="8" a="1"/>
  <c r="X99" i="8" a="1"/>
  <c r="V106" i="8" a="1"/>
  <c r="Z25" i="8" a="1"/>
  <c r="X48" i="7" a="1"/>
  <c r="T119" i="8" a="1"/>
  <c r="Z61" i="7" a="1"/>
  <c r="T123" i="8" a="1"/>
  <c r="U176" i="8" a="1"/>
  <c r="V164" i="8" a="1"/>
  <c r="U50" i="7" a="1"/>
  <c r="U128" i="8" a="1"/>
  <c r="Y21" i="8" a="1"/>
  <c r="Y69" i="8" a="1"/>
  <c r="W73" i="10" a="1"/>
  <c r="U30" i="8" a="1"/>
  <c r="Z85" i="11" a="1"/>
  <c r="V178" i="8" a="1"/>
  <c r="W48" i="7" a="1"/>
  <c r="Y25" i="8" a="1"/>
  <c r="V39" i="8" a="1"/>
  <c r="Z189" i="8" a="1"/>
  <c r="X67" i="10" a="1"/>
  <c r="U123" i="8" a="1"/>
  <c r="X96" i="8" a="1"/>
  <c r="Z151" i="8" a="1"/>
  <c r="V114" i="8" a="1"/>
  <c r="Y62" i="11" a="1"/>
  <c r="T108" i="8" a="1"/>
  <c r="T13" i="8" a="1"/>
  <c r="X123" i="8" a="1"/>
  <c r="U110" i="8" a="1"/>
  <c r="X15" i="8" a="1"/>
  <c r="X8" i="8" a="1"/>
  <c r="Y46" i="7" a="1"/>
  <c r="W78" i="8" a="1"/>
  <c r="V189" i="8" a="1"/>
  <c r="T75" i="10" a="1"/>
  <c r="U158" i="8" a="1"/>
  <c r="T99" i="8" a="1"/>
  <c r="T25" i="8" a="1"/>
  <c r="X165" i="8" a="1"/>
  <c r="W105" i="8" a="1"/>
  <c r="Y32" i="8" a="1"/>
  <c r="T158" i="8" a="1"/>
  <c r="Z48" i="7" a="1"/>
  <c r="U124" i="8" a="1"/>
  <c r="U40" i="8" a="1"/>
  <c r="T62" i="7" a="1"/>
  <c r="T88" i="8" a="1"/>
  <c r="W158" i="8" a="1"/>
  <c r="V123" i="8" a="1"/>
  <c r="V103" i="8" a="1"/>
  <c r="T64" i="8" a="1"/>
  <c r="T112" i="8" a="1"/>
  <c r="T165" i="8" a="1"/>
  <c r="V110" i="8" a="1"/>
  <c r="V55" i="7" a="1"/>
  <c r="W125" i="8" a="1"/>
  <c r="W87" i="8" a="1"/>
  <c r="X79" i="10" a="1"/>
  <c r="U96" i="8" a="1"/>
  <c r="V151" i="8" a="1"/>
  <c r="X176" i="8" a="1"/>
  <c r="U212" i="11" a="1"/>
  <c r="X63" i="7" a="1"/>
  <c r="X23" i="8" a="1"/>
  <c r="W130" i="8" a="1"/>
  <c r="X117" i="8" a="1"/>
  <c r="U129" i="8" a="1"/>
  <c r="T30" i="8" a="1"/>
  <c r="X131" i="8" a="1"/>
  <c r="V64" i="8" a="1"/>
  <c r="Z21" i="8" a="1"/>
  <c r="Y102" i="8" a="1"/>
  <c r="V173" i="8" a="1"/>
  <c r="T173" i="8" a="1"/>
  <c r="T92" i="8" a="1"/>
  <c r="T146" i="8" a="1"/>
  <c r="Y61" i="7" a="1"/>
  <c r="Y59" i="7" a="1"/>
  <c r="Y13" i="8" a="1"/>
  <c r="W65" i="10" a="1"/>
  <c r="Z157" i="7" a="1"/>
  <c r="W62" i="8" a="1"/>
  <c r="U161" i="8" a="1"/>
  <c r="Z116" i="8" a="1"/>
  <c r="Z184" i="8" a="1"/>
  <c r="Y42" i="8" a="1"/>
  <c r="T61" i="7" a="1"/>
  <c r="U87" i="8" a="1"/>
  <c r="U21" i="8" a="1"/>
  <c r="U81" i="10" a="1"/>
  <c r="V177" i="8" a="1"/>
  <c r="U35" i="8" a="1"/>
  <c r="W133" i="8" a="1"/>
  <c r="X85" i="8" a="1"/>
  <c r="W33" i="8" a="1"/>
  <c r="U91" i="8" a="1"/>
  <c r="X184" i="8" a="1"/>
  <c r="U13" i="8" a="1"/>
  <c r="Y71" i="10" a="1"/>
  <c r="Y88" i="8" a="1"/>
  <c r="V143" i="8" a="1"/>
  <c r="Z41" i="8" a="1"/>
  <c r="Y36" i="8" a="1"/>
  <c r="W30" i="8" a="1"/>
  <c r="W164" i="8" a="1"/>
  <c r="W89" i="8" a="1"/>
  <c r="T91" i="8" a="1"/>
  <c r="Z90" i="8" a="1"/>
  <c r="Z64" i="8" a="1"/>
  <c r="X37" i="8" a="1"/>
  <c r="V133" i="8" a="1"/>
  <c r="V85" i="8" a="1"/>
  <c r="T159" i="8" a="1"/>
  <c r="W59" i="10" a="1"/>
  <c r="V20" i="8" a="1"/>
  <c r="W67" i="10" a="1"/>
  <c r="U156" i="8" a="1"/>
  <c r="Z10" i="8" a="1"/>
  <c r="W37" i="8" a="1"/>
  <c r="X44" i="8" a="1"/>
  <c r="Y30" i="8" a="1"/>
  <c r="U47" i="8" a="1"/>
  <c r="W48" i="8" a="1"/>
  <c r="Y180" i="8" a="1"/>
  <c r="T156" i="8" a="1"/>
  <c r="U116" i="8" a="1"/>
  <c r="W110" i="8" a="1"/>
  <c r="Z71" i="10" a="1"/>
  <c r="X57" i="7" a="1"/>
  <c r="U113" i="8" a="1"/>
  <c r="U66" i="7" a="1"/>
  <c r="X175" i="8" a="1"/>
  <c r="T135" i="8" a="1"/>
  <c r="V64" i="7" a="1"/>
  <c r="X36" i="8" a="1"/>
  <c r="U37" i="8" a="1"/>
  <c r="U155" i="8" a="1"/>
  <c r="W91" i="8" a="1"/>
  <c r="X132" i="8" a="1"/>
  <c r="W108" i="8" a="1"/>
  <c r="V48" i="7" a="1"/>
  <c r="W100" i="8" a="1"/>
  <c r="Y96" i="8" a="1"/>
  <c r="V147" i="8" a="1"/>
  <c r="T29" i="8" a="1"/>
  <c r="Z63" i="7" a="1"/>
  <c r="T35" i="8" a="1"/>
  <c r="Z108" i="8" a="1"/>
  <c r="T189" i="8" a="1"/>
  <c r="X75" i="10" a="1"/>
  <c r="T164" i="8" a="1"/>
  <c r="Y184" i="8" a="1"/>
  <c r="Y143" i="8" a="1"/>
  <c r="W13" i="8" a="1"/>
  <c r="W159" i="8" a="1"/>
  <c r="U88" i="8" a="1"/>
  <c r="Z11" i="8" a="1"/>
  <c r="Y133" i="8" a="1"/>
  <c r="Z87" i="8" a="1"/>
  <c r="W29" i="8" a="1"/>
  <c r="W77" i="10" a="1"/>
  <c r="U114" i="8" a="1"/>
  <c r="Y65" i="10" a="1"/>
  <c r="T97" i="8" a="1"/>
  <c r="W123" i="8" a="1"/>
  <c r="X42" i="8" a="1"/>
  <c r="W24" i="8" a="1"/>
  <c r="Y17" i="8" a="1"/>
  <c r="Y10" i="8" a="1"/>
  <c r="T173" i="7" a="1"/>
  <c r="T171" i="8" a="1"/>
  <c r="T118" i="8" a="1"/>
  <c r="X120" i="8" a="1"/>
  <c r="V135" i="8" a="1"/>
  <c r="V44" i="8" a="1"/>
  <c r="Y116" i="8" a="1"/>
  <c r="X48" i="8" a="1"/>
  <c r="U151" i="8" a="1"/>
  <c r="Y97" i="8" a="1"/>
  <c r="T130" i="8" a="1"/>
  <c r="U154" i="8" a="1"/>
  <c r="X13" i="8" a="1"/>
  <c r="W121" i="8" a="1"/>
  <c r="U63" i="10" a="1"/>
  <c r="U9" i="8" a="1"/>
  <c r="W71" i="10" a="1"/>
  <c r="T100" i="8" a="1"/>
  <c r="X28" i="8" a="1"/>
  <c r="Z19" i="8" a="1"/>
  <c r="T116" i="8" a="1"/>
  <c r="Y52" i="8" a="1"/>
  <c r="T67" i="10" a="1"/>
  <c r="X47" i="8" a="1"/>
  <c r="T126" i="8" a="1"/>
  <c r="T133" i="8" a="1"/>
  <c r="Y119" i="8" a="1"/>
  <c r="U105" i="8" a="1"/>
  <c r="X147" i="8" a="1"/>
  <c r="T180" i="8" a="1"/>
  <c r="U25" i="8" a="1"/>
  <c r="U137" i="8" a="1"/>
  <c r="U170" i="8" a="1"/>
  <c r="U109" i="8" a="1"/>
  <c r="T90" i="8" a="1"/>
  <c r="X62" i="8" a="1"/>
  <c r="X9" i="8" a="1"/>
  <c r="V167" i="8" a="1"/>
  <c r="Y72" i="11" a="1"/>
  <c r="X25" i="8" a="1"/>
  <c r="U78" i="8" a="1"/>
  <c r="Y64" i="7" a="1"/>
  <c r="U42" i="8" a="1"/>
  <c r="W103" i="8" a="1"/>
  <c r="X179" i="8" a="1"/>
  <c r="Y146" i="8" a="1"/>
  <c r="X95" i="8" a="1"/>
  <c r="Y81" i="10" a="1"/>
  <c r="T32" i="8" a="1"/>
  <c r="Y91" i="8" a="1"/>
  <c r="U28" i="8" a="1"/>
  <c r="Z161" i="8" a="1"/>
  <c r="V121" i="8" a="1"/>
  <c r="W104" i="8" a="1"/>
  <c r="T40" i="8" a="1"/>
  <c r="V81" i="10" a="1"/>
  <c r="W92" i="8" a="1"/>
  <c r="W68" i="7" a="1"/>
  <c r="V28" i="8" a="1"/>
  <c r="W28" i="8" a="1"/>
  <c r="U40" i="11" a="1"/>
  <c r="X119" i="8" a="1"/>
  <c r="Y84" i="8" a="1"/>
  <c r="Y117" i="8" a="1"/>
  <c r="W115" i="8" a="1"/>
  <c r="W42" i="8" a="1"/>
  <c r="V73" i="10" a="1"/>
  <c r="X91" i="8" a="1"/>
  <c r="U143" i="8" a="1"/>
  <c r="T157" i="8" a="1"/>
  <c r="Z91" i="8" a="1"/>
  <c r="X161" i="8" a="1"/>
  <c r="V180" i="8" a="1"/>
  <c r="W94" i="8" a="1"/>
  <c r="W64" i="8" a="1"/>
  <c r="Y89" i="8" a="1"/>
  <c r="W178" i="8" a="1"/>
  <c r="Z86" i="8" a="1"/>
  <c r="W98" i="8" a="1"/>
  <c r="Z170" i="8" a="1"/>
  <c r="W66" i="10" a="1"/>
  <c r="W189" i="8" a="1"/>
  <c r="W81" i="10" a="1"/>
  <c r="T96" i="8" a="1"/>
  <c r="T121" i="8" a="1"/>
  <c r="W144" i="8" a="1"/>
  <c r="V30" i="8" a="1"/>
  <c r="Z62" i="7" a="1"/>
  <c r="U51" i="7" a="1"/>
  <c r="X33" i="8" a="1"/>
  <c r="X11" i="8" a="1"/>
  <c r="U59" i="7" a="1"/>
  <c r="W52" i="8" a="1"/>
  <c r="Y109" i="8" a="1"/>
  <c r="U125" i="8" a="1"/>
  <c r="U107" i="8" a="1"/>
  <c r="Y124" i="8" a="1"/>
  <c r="V69" i="8" a="1"/>
  <c r="Z62" i="8" a="1"/>
  <c r="T132" i="8" a="1"/>
  <c r="U92" i="8" a="1"/>
  <c r="U65" i="10" a="1"/>
  <c r="Z23" i="8" a="1"/>
  <c r="T38" i="8" a="1"/>
  <c r="W82" i="8" a="1"/>
  <c r="U98" i="8" a="1"/>
  <c r="T125" i="8" a="1"/>
  <c r="U173" i="8" a="1"/>
  <c r="Y68" i="11" a="1"/>
  <c r="W114" i="8" a="1"/>
  <c r="X89" i="8" a="1"/>
  <c r="U36" i="8" a="1"/>
  <c r="Z40" i="11" a="1"/>
  <c r="V41" i="8" a="1"/>
  <c r="U130" i="8" a="1"/>
  <c r="U48" i="8" a="1"/>
  <c r="V144" i="8" a="1"/>
  <c r="T8" i="8" a="1"/>
  <c r="U103" i="8" a="1"/>
  <c r="V23" i="8" a="1"/>
  <c r="V23" i="8" l="1"/>
  <c r="AG23" i="8" s="1"/>
  <c r="U103" i="8"/>
  <c r="H103" i="8" s="1"/>
  <c r="T8" i="8"/>
  <c r="G8" i="8" s="1"/>
  <c r="V144" i="8"/>
  <c r="AG144" i="8" s="1"/>
  <c r="U48" i="8"/>
  <c r="H48" i="8" s="1"/>
  <c r="U130" i="8"/>
  <c r="H130" i="8" s="1"/>
  <c r="V41" i="8"/>
  <c r="I41" i="8" s="1"/>
  <c r="Z40" i="11"/>
  <c r="U36" i="8"/>
  <c r="H36" i="8" s="1"/>
  <c r="X89" i="8"/>
  <c r="K89" i="8" s="1"/>
  <c r="W114" i="8"/>
  <c r="J114" i="8" s="1"/>
  <c r="Y68" i="11"/>
  <c r="U173" i="8"/>
  <c r="H173" i="8" s="1"/>
  <c r="T125" i="8"/>
  <c r="G125" i="8" s="1"/>
  <c r="U98" i="8"/>
  <c r="AF98" i="8" s="1"/>
  <c r="W82" i="8"/>
  <c r="J82" i="8" s="1"/>
  <c r="T38" i="8"/>
  <c r="AE38" i="8" s="1"/>
  <c r="Z23" i="8"/>
  <c r="U65" i="10"/>
  <c r="AF65" i="10" s="1"/>
  <c r="U92" i="8"/>
  <c r="H92" i="8" s="1"/>
  <c r="T132" i="8"/>
  <c r="G132" i="8" s="1"/>
  <c r="Z62" i="8"/>
  <c r="AK62" i="8" s="1"/>
  <c r="V69" i="8"/>
  <c r="AG69" i="8" s="1"/>
  <c r="Y124" i="8"/>
  <c r="L124" i="8" s="1"/>
  <c r="U107" i="8"/>
  <c r="AF107" i="8" s="1"/>
  <c r="U125" i="8"/>
  <c r="AF125" i="8" s="1"/>
  <c r="Y109" i="8"/>
  <c r="L109" i="8" s="1"/>
  <c r="W52" i="8"/>
  <c r="AH52" i="8" s="1"/>
  <c r="U59" i="7"/>
  <c r="H59" i="7" s="1"/>
  <c r="X11" i="8"/>
  <c r="AI11" i="8" s="1"/>
  <c r="X33" i="8"/>
  <c r="K33" i="8" s="1"/>
  <c r="U51" i="7"/>
  <c r="H51" i="7" s="1"/>
  <c r="Z62" i="7"/>
  <c r="M62" i="7" s="1"/>
  <c r="V30" i="8"/>
  <c r="AG30" i="8" s="1"/>
  <c r="W144" i="8"/>
  <c r="J144" i="8" s="1"/>
  <c r="T121" i="8"/>
  <c r="G121" i="8" s="1"/>
  <c r="T96" i="8"/>
  <c r="G96" i="8" s="1"/>
  <c r="W81" i="10"/>
  <c r="J81" i="10" s="1"/>
  <c r="W189" i="8"/>
  <c r="AH189" i="8" s="1"/>
  <c r="W66" i="10"/>
  <c r="AH66" i="10" s="1"/>
  <c r="Z170" i="8"/>
  <c r="M170" i="8" s="1"/>
  <c r="W98" i="8"/>
  <c r="AH98" i="8" s="1"/>
  <c r="Z86" i="8"/>
  <c r="M86" i="8" s="1"/>
  <c r="W178" i="8"/>
  <c r="AH178" i="8" s="1"/>
  <c r="Y89" i="8"/>
  <c r="W64" i="8"/>
  <c r="AH64" i="8" s="1"/>
  <c r="W94" i="8"/>
  <c r="J94" i="8" s="1"/>
  <c r="V180" i="8"/>
  <c r="I180" i="8" s="1"/>
  <c r="X161" i="8"/>
  <c r="K161" i="8" s="1"/>
  <c r="Z91" i="8"/>
  <c r="AK91" i="8" s="1"/>
  <c r="T157" i="8"/>
  <c r="G157" i="8" s="1"/>
  <c r="U143" i="8"/>
  <c r="H143" i="8" s="1"/>
  <c r="X91" i="8"/>
  <c r="K91" i="8" s="1"/>
  <c r="V73" i="10"/>
  <c r="AG73" i="10" s="1"/>
  <c r="W42" i="8"/>
  <c r="AH42" i="8" s="1"/>
  <c r="W115" i="8"/>
  <c r="AH115" i="8" s="1"/>
  <c r="Y117" i="8"/>
  <c r="L117" i="8" s="1"/>
  <c r="Y84" i="8"/>
  <c r="L84" i="8" s="1"/>
  <c r="X119" i="8"/>
  <c r="AI119" i="8" s="1"/>
  <c r="U40" i="11"/>
  <c r="W28" i="8"/>
  <c r="AH28" i="8" s="1"/>
  <c r="V28" i="8"/>
  <c r="AG28" i="8" s="1"/>
  <c r="W68" i="7"/>
  <c r="J68" i="7" s="1"/>
  <c r="W92" i="8"/>
  <c r="V81" i="10"/>
  <c r="AG81" i="10" s="1"/>
  <c r="T40" i="8"/>
  <c r="AE40" i="8" s="1"/>
  <c r="W104" i="8"/>
  <c r="J104" i="8" s="1"/>
  <c r="V121" i="8"/>
  <c r="I121" i="8" s="1"/>
  <c r="Z161" i="8"/>
  <c r="M161" i="8" s="1"/>
  <c r="U28" i="8"/>
  <c r="AF28" i="8" s="1"/>
  <c r="Y91" i="8"/>
  <c r="AJ91" i="8" s="1"/>
  <c r="T32" i="8"/>
  <c r="Y81" i="10"/>
  <c r="X95" i="8"/>
  <c r="AI95" i="8" s="1"/>
  <c r="Y146" i="8"/>
  <c r="AJ146" i="8" s="1"/>
  <c r="X179" i="8"/>
  <c r="K179" i="8" s="1"/>
  <c r="W103" i="8"/>
  <c r="AH103" i="8" s="1"/>
  <c r="U42" i="8"/>
  <c r="AF42" i="8" s="1"/>
  <c r="Y64" i="7"/>
  <c r="L64" i="7" s="1"/>
  <c r="U78" i="8"/>
  <c r="H78" i="8" s="1"/>
  <c r="X25" i="8"/>
  <c r="AI25" i="8" s="1"/>
  <c r="Y72" i="11"/>
  <c r="V167" i="8"/>
  <c r="AG167" i="8" s="1"/>
  <c r="X9" i="8"/>
  <c r="K9" i="8" s="1"/>
  <c r="X62" i="8"/>
  <c r="K62" i="8" s="1"/>
  <c r="T90" i="8"/>
  <c r="AE90" i="8" s="1"/>
  <c r="U109" i="8"/>
  <c r="H109" i="8" s="1"/>
  <c r="U170" i="8"/>
  <c r="AF170" i="8" s="1"/>
  <c r="U137" i="8"/>
  <c r="AF137" i="8" s="1"/>
  <c r="U25" i="8"/>
  <c r="AF25" i="8" s="1"/>
  <c r="T180" i="8"/>
  <c r="AE180" i="8" s="1"/>
  <c r="X147" i="8"/>
  <c r="K147" i="8" s="1"/>
  <c r="U105" i="8"/>
  <c r="AF105" i="8" s="1"/>
  <c r="Y119" i="8"/>
  <c r="AJ119" i="8" s="1"/>
  <c r="T133" i="8"/>
  <c r="AE133" i="8" s="1"/>
  <c r="T126" i="8"/>
  <c r="AE126" i="8" s="1"/>
  <c r="X47" i="8"/>
  <c r="T67" i="10"/>
  <c r="G67" i="10" s="1"/>
  <c r="Y52" i="8"/>
  <c r="AJ52" i="8" s="1"/>
  <c r="T116" i="8"/>
  <c r="G116" i="8" s="1"/>
  <c r="Z19" i="8"/>
  <c r="M19" i="8" s="1"/>
  <c r="X28" i="8"/>
  <c r="AI28" i="8" s="1"/>
  <c r="T100" i="8"/>
  <c r="AE100" i="8" s="1"/>
  <c r="W71" i="10"/>
  <c r="AH71" i="10" s="1"/>
  <c r="U9" i="8"/>
  <c r="H9" i="8" s="1"/>
  <c r="U63" i="10"/>
  <c r="H63" i="10" s="1"/>
  <c r="W121" i="8"/>
  <c r="J121" i="8" s="1"/>
  <c r="X13" i="8"/>
  <c r="AI13" i="8" s="1"/>
  <c r="U154" i="8"/>
  <c r="H154" i="8" s="1"/>
  <c r="T130" i="8"/>
  <c r="AE130" i="8" s="1"/>
  <c r="Y97" i="8"/>
  <c r="AJ97" i="8" s="1"/>
  <c r="U151" i="8"/>
  <c r="AF151" i="8" s="1"/>
  <c r="X48" i="8"/>
  <c r="AI48" i="8" s="1"/>
  <c r="Y116" i="8"/>
  <c r="L116" i="8" s="1"/>
  <c r="V44" i="8"/>
  <c r="I44" i="8" s="1"/>
  <c r="V135" i="8"/>
  <c r="AG135" i="8" s="1"/>
  <c r="X120" i="8"/>
  <c r="AI120" i="8" s="1"/>
  <c r="T118" i="8"/>
  <c r="AE118" i="8" s="1"/>
  <c r="T171" i="8"/>
  <c r="G171" i="8" s="1"/>
  <c r="T173" i="7"/>
  <c r="G173" i="7" s="1"/>
  <c r="Y10" i="8"/>
  <c r="L10" i="8" s="1"/>
  <c r="Y17" i="8"/>
  <c r="AJ17" i="8" s="1"/>
  <c r="W24" i="8"/>
  <c r="AH24" i="8" s="1"/>
  <c r="X42" i="8"/>
  <c r="AI42" i="8" s="1"/>
  <c r="W123" i="8"/>
  <c r="AH123" i="8" s="1"/>
  <c r="T97" i="8"/>
  <c r="AE97" i="8" s="1"/>
  <c r="Y65" i="10"/>
  <c r="U114" i="8"/>
  <c r="H114" i="8" s="1"/>
  <c r="W77" i="10"/>
  <c r="AH77" i="10" s="1"/>
  <c r="W29" i="8"/>
  <c r="J29" i="8" s="1"/>
  <c r="Z87" i="8"/>
  <c r="M87" i="8" s="1"/>
  <c r="Y133" i="8"/>
  <c r="Z11" i="8"/>
  <c r="M11" i="8" s="1"/>
  <c r="U88" i="8"/>
  <c r="H88" i="8" s="1"/>
  <c r="W159" i="8"/>
  <c r="AH159" i="8" s="1"/>
  <c r="W13" i="8"/>
  <c r="J13" i="8" s="1"/>
  <c r="Y143" i="8"/>
  <c r="AJ143" i="8" s="1"/>
  <c r="Y184" i="8"/>
  <c r="L184" i="8" s="1"/>
  <c r="T164" i="8"/>
  <c r="AE164" i="8" s="1"/>
  <c r="X75" i="10"/>
  <c r="K75" i="10" s="1"/>
  <c r="T189" i="8"/>
  <c r="AE189" i="8" s="1"/>
  <c r="Z108" i="8"/>
  <c r="AK108" i="8" s="1"/>
  <c r="T35" i="8"/>
  <c r="AE35" i="8" s="1"/>
  <c r="Z63" i="7"/>
  <c r="M63" i="7" s="1"/>
  <c r="T29" i="8"/>
  <c r="G29" i="8" s="1"/>
  <c r="V147" i="8"/>
  <c r="AG147" i="8" s="1"/>
  <c r="Y96" i="8"/>
  <c r="AJ96" i="8" s="1"/>
  <c r="W100" i="8"/>
  <c r="V48" i="7"/>
  <c r="I48" i="7" s="1"/>
  <c r="W108" i="8"/>
  <c r="AH108" i="8" s="1"/>
  <c r="X132" i="8"/>
  <c r="AI132" i="8" s="1"/>
  <c r="W91" i="8"/>
  <c r="AH91" i="8" s="1"/>
  <c r="U155" i="8"/>
  <c r="H155" i="8" s="1"/>
  <c r="U37" i="8"/>
  <c r="AF37" i="8" s="1"/>
  <c r="X36" i="8"/>
  <c r="K36" i="8" s="1"/>
  <c r="V64" i="7"/>
  <c r="I64" i="7" s="1"/>
  <c r="T135" i="8"/>
  <c r="G135" i="8" s="1"/>
  <c r="X175" i="8"/>
  <c r="AI175" i="8" s="1"/>
  <c r="U66" i="7"/>
  <c r="H66" i="7" s="1"/>
  <c r="U113" i="8"/>
  <c r="H113" i="8" s="1"/>
  <c r="X57" i="7"/>
  <c r="K57" i="7" s="1"/>
  <c r="Z71" i="10"/>
  <c r="W110" i="8"/>
  <c r="U116" i="8"/>
  <c r="AF116" i="8" s="1"/>
  <c r="T156" i="8"/>
  <c r="AE156" i="8" s="1"/>
  <c r="Y180" i="8"/>
  <c r="L180" i="8" s="1"/>
  <c r="W48" i="8"/>
  <c r="J48" i="8" s="1"/>
  <c r="U47" i="8"/>
  <c r="Y30" i="8"/>
  <c r="AJ30" i="8" s="1"/>
  <c r="X44" i="8"/>
  <c r="K44" i="8" s="1"/>
  <c r="W37" i="8"/>
  <c r="AH37" i="8" s="1"/>
  <c r="Z10" i="8"/>
  <c r="AK10" i="8" s="1"/>
  <c r="U156" i="8"/>
  <c r="AF156" i="8" s="1"/>
  <c r="W67" i="10"/>
  <c r="J67" i="10" s="1"/>
  <c r="V20" i="8"/>
  <c r="AG20" i="8" s="1"/>
  <c r="W59" i="10"/>
  <c r="J59" i="10" s="1"/>
  <c r="T159" i="8"/>
  <c r="G159" i="8" s="1"/>
  <c r="V85" i="8"/>
  <c r="I85" i="8" s="1"/>
  <c r="V133" i="8"/>
  <c r="AG133" i="8" s="1"/>
  <c r="X37" i="8"/>
  <c r="AI37" i="8" s="1"/>
  <c r="Z64" i="8"/>
  <c r="M64" i="8" s="1"/>
  <c r="Z90" i="8"/>
  <c r="AK90" i="8" s="1"/>
  <c r="T91" i="8"/>
  <c r="AE91" i="8" s="1"/>
  <c r="W89" i="8"/>
  <c r="J89" i="8" s="1"/>
  <c r="W164" i="8"/>
  <c r="J164" i="8" s="1"/>
  <c r="W30" i="8"/>
  <c r="J30" i="8" s="1"/>
  <c r="Y36" i="8"/>
  <c r="L36" i="8" s="1"/>
  <c r="Z41" i="8"/>
  <c r="AK41" i="8" s="1"/>
  <c r="V143" i="8"/>
  <c r="AG143" i="8" s="1"/>
  <c r="Y88" i="8"/>
  <c r="L88" i="8" s="1"/>
  <c r="Y71" i="10"/>
  <c r="U13" i="8"/>
  <c r="H13" i="8" s="1"/>
  <c r="X184" i="8"/>
  <c r="AI184" i="8" s="1"/>
  <c r="U91" i="8"/>
  <c r="H91" i="8" s="1"/>
  <c r="W33" i="8"/>
  <c r="J33" i="8" s="1"/>
  <c r="X85" i="8"/>
  <c r="K85" i="8" s="1"/>
  <c r="W133" i="8"/>
  <c r="AH133" i="8" s="1"/>
  <c r="U35" i="8"/>
  <c r="V177" i="8"/>
  <c r="AG177" i="8" s="1"/>
  <c r="U81" i="10"/>
  <c r="H81" i="10" s="1"/>
  <c r="U21" i="8"/>
  <c r="AF21" i="8" s="1"/>
  <c r="U87" i="8"/>
  <c r="H87" i="8" s="1"/>
  <c r="T61" i="7"/>
  <c r="G61" i="7" s="1"/>
  <c r="Y42" i="8"/>
  <c r="AJ42" i="8" s="1"/>
  <c r="Z184" i="8"/>
  <c r="M184" i="8" s="1"/>
  <c r="Z116" i="8"/>
  <c r="AK116" i="8" s="1"/>
  <c r="U161" i="8"/>
  <c r="AF161" i="8" s="1"/>
  <c r="W62" i="8"/>
  <c r="AH62" i="8" s="1"/>
  <c r="Z157" i="7"/>
  <c r="M157" i="7" s="1"/>
  <c r="W65" i="10"/>
  <c r="J65" i="10" s="1"/>
  <c r="Y13" i="8"/>
  <c r="Y59" i="7"/>
  <c r="L59" i="7" s="1"/>
  <c r="Y61" i="7"/>
  <c r="L61" i="7" s="1"/>
  <c r="T146" i="8"/>
  <c r="AE146" i="8" s="1"/>
  <c r="T92" i="8"/>
  <c r="AE92" i="8" s="1"/>
  <c r="T173" i="8"/>
  <c r="AE173" i="8" s="1"/>
  <c r="V173" i="8"/>
  <c r="AG173" i="8" s="1"/>
  <c r="Y102" i="8"/>
  <c r="AJ102" i="8" s="1"/>
  <c r="Z21" i="8"/>
  <c r="M21" i="8" s="1"/>
  <c r="V64" i="8"/>
  <c r="I64" i="8" s="1"/>
  <c r="X131" i="8"/>
  <c r="AI131" i="8" s="1"/>
  <c r="T30" i="8"/>
  <c r="G30" i="8" s="1"/>
  <c r="U129" i="8"/>
  <c r="H129" i="8" s="1"/>
  <c r="X117" i="8"/>
  <c r="AI117" i="8" s="1"/>
  <c r="W130" i="8"/>
  <c r="J130" i="8" s="1"/>
  <c r="X23" i="8"/>
  <c r="K23" i="8" s="1"/>
  <c r="X63" i="7"/>
  <c r="K63" i="7" s="1"/>
  <c r="U212" i="11"/>
  <c r="X176" i="8"/>
  <c r="AI176" i="8" s="1"/>
  <c r="V151" i="8"/>
  <c r="I151" i="8" s="1"/>
  <c r="U96" i="8"/>
  <c r="AF96" i="8" s="1"/>
  <c r="X79" i="10"/>
  <c r="AI79" i="10" s="1"/>
  <c r="W87" i="8"/>
  <c r="AH87" i="8" s="1"/>
  <c r="W125" i="8"/>
  <c r="AH125" i="8" s="1"/>
  <c r="V55" i="7"/>
  <c r="I55" i="7" s="1"/>
  <c r="V110" i="8"/>
  <c r="I110" i="8" s="1"/>
  <c r="T165" i="8"/>
  <c r="AE165" i="8" s="1"/>
  <c r="T112" i="8"/>
  <c r="AE112" i="8" s="1"/>
  <c r="T64" i="8"/>
  <c r="G64" i="8" s="1"/>
  <c r="V103" i="8"/>
  <c r="AG103" i="8" s="1"/>
  <c r="V123" i="8"/>
  <c r="AG123" i="8" s="1"/>
  <c r="W158" i="8"/>
  <c r="J158" i="8" s="1"/>
  <c r="T88" i="8"/>
  <c r="AE88" i="8" s="1"/>
  <c r="T62" i="7"/>
  <c r="G62" i="7" s="1"/>
  <c r="U40" i="8"/>
  <c r="H40" i="8" s="1"/>
  <c r="U124" i="8"/>
  <c r="AF124" i="8" s="1"/>
  <c r="Z48" i="7"/>
  <c r="M48" i="7" s="1"/>
  <c r="T158" i="8"/>
  <c r="G158" i="8" s="1"/>
  <c r="Y32" i="8"/>
  <c r="AJ32" i="8" s="1"/>
  <c r="W105" i="8"/>
  <c r="AH105" i="8" s="1"/>
  <c r="X165" i="8"/>
  <c r="K165" i="8" s="1"/>
  <c r="T25" i="8"/>
  <c r="AE25" i="8" s="1"/>
  <c r="T99" i="8"/>
  <c r="AE99" i="8" s="1"/>
  <c r="U158" i="8"/>
  <c r="AF158" i="8" s="1"/>
  <c r="T75" i="10"/>
  <c r="G75" i="10" s="1"/>
  <c r="V189" i="8"/>
  <c r="AG189" i="8" s="1"/>
  <c r="W78" i="8"/>
  <c r="Y46" i="7"/>
  <c r="L46" i="7" s="1"/>
  <c r="X8" i="8"/>
  <c r="AI8" i="8" s="1"/>
  <c r="X15" i="8"/>
  <c r="K15" i="8" s="1"/>
  <c r="U110" i="8"/>
  <c r="AF110" i="8" s="1"/>
  <c r="X123" i="8"/>
  <c r="K123" i="8" s="1"/>
  <c r="T13" i="8"/>
  <c r="G13" i="8" s="1"/>
  <c r="T108" i="8"/>
  <c r="G108" i="8" s="1"/>
  <c r="Y62" i="11"/>
  <c r="L62" i="11" s="1"/>
  <c r="V114" i="8"/>
  <c r="I114" i="8" s="1"/>
  <c r="Z151" i="8"/>
  <c r="M151" i="8" s="1"/>
  <c r="X96" i="8"/>
  <c r="AI96" i="8" s="1"/>
  <c r="U123" i="8"/>
  <c r="AF123" i="8" s="1"/>
  <c r="X67" i="10"/>
  <c r="K67" i="10" s="1"/>
  <c r="Z189" i="8"/>
  <c r="AK189" i="8" s="1"/>
  <c r="V39" i="8"/>
  <c r="AG39" i="8" s="1"/>
  <c r="Y25" i="8"/>
  <c r="L25" i="8" s="1"/>
  <c r="W48" i="7"/>
  <c r="J48" i="7" s="1"/>
  <c r="V178" i="8"/>
  <c r="I178" i="8" s="1"/>
  <c r="Z85" i="11"/>
  <c r="U30" i="8"/>
  <c r="AF30" i="8" s="1"/>
  <c r="W73" i="10"/>
  <c r="J73" i="10" s="1"/>
  <c r="Y69" i="8"/>
  <c r="L69" i="8" s="1"/>
  <c r="Y21" i="8"/>
  <c r="L21" i="8" s="1"/>
  <c r="U128" i="8"/>
  <c r="H128" i="8" s="1"/>
  <c r="U50" i="7"/>
  <c r="H50" i="7" s="1"/>
  <c r="V164" i="8"/>
  <c r="U176" i="8"/>
  <c r="H176" i="8" s="1"/>
  <c r="T123" i="8"/>
  <c r="G123" i="8" s="1"/>
  <c r="Z61" i="7"/>
  <c r="M61" i="7" s="1"/>
  <c r="T119" i="8"/>
  <c r="G119" i="8" s="1"/>
  <c r="X48" i="7"/>
  <c r="K48" i="7" s="1"/>
  <c r="Z25" i="8"/>
  <c r="M25" i="8" s="1"/>
  <c r="V106" i="8"/>
  <c r="X99" i="8"/>
  <c r="K99" i="8" s="1"/>
  <c r="Y64" i="8"/>
  <c r="AJ64" i="8" s="1"/>
  <c r="T33" i="8"/>
  <c r="AE33" i="8" s="1"/>
  <c r="Y41" i="8"/>
  <c r="L41" i="8" s="1"/>
  <c r="U115" i="8"/>
  <c r="H115" i="8" s="1"/>
  <c r="W131" i="8"/>
  <c r="AH131" i="8" s="1"/>
  <c r="W17" i="8"/>
  <c r="J17" i="8" s="1"/>
  <c r="Z66" i="7"/>
  <c r="M66" i="7" s="1"/>
  <c r="V156" i="8"/>
  <c r="I156" i="8" s="1"/>
  <c r="Z78" i="10"/>
  <c r="T48" i="7"/>
  <c r="G48" i="7" s="1"/>
  <c r="U133" i="8"/>
  <c r="AF133" i="8" s="1"/>
  <c r="T128" i="8"/>
  <c r="G128" i="8" s="1"/>
  <c r="Y173" i="8"/>
  <c r="L173" i="8" s="1"/>
  <c r="T106" i="8"/>
  <c r="AE106" i="8" s="1"/>
  <c r="U84" i="8"/>
  <c r="H84" i="8" s="1"/>
  <c r="T78" i="8"/>
  <c r="G78" i="8" s="1"/>
  <c r="X151" i="8"/>
  <c r="AI151" i="8" s="1"/>
  <c r="T103" i="8"/>
  <c r="AE103" i="8" s="1"/>
  <c r="Z9" i="8"/>
  <c r="AK9" i="8" s="1"/>
  <c r="T17" i="8"/>
  <c r="G17" i="8" s="1"/>
  <c r="U141" i="8"/>
  <c r="AF141" i="8" s="1"/>
  <c r="W44" i="8"/>
  <c r="AH44" i="8" s="1"/>
  <c r="V65" i="10"/>
  <c r="AG65" i="10" s="1"/>
  <c r="T110" i="8"/>
  <c r="AE110" i="8" s="1"/>
  <c r="V10" i="8"/>
  <c r="Z15" i="8"/>
  <c r="AK15" i="8" s="1"/>
  <c r="Y164" i="8"/>
  <c r="Z46" i="7"/>
  <c r="M46" i="7" s="1"/>
  <c r="U165" i="8"/>
  <c r="W176" i="8"/>
  <c r="J176" i="8" s="1"/>
  <c r="Y33" i="8"/>
  <c r="L33" i="8" s="1"/>
  <c r="V24" i="8"/>
  <c r="AG24" i="8" s="1"/>
  <c r="W39" i="8"/>
  <c r="J39" i="8" s="1"/>
  <c r="X66" i="10"/>
  <c r="K66" i="10" s="1"/>
  <c r="W171" i="8"/>
  <c r="AH171" i="8" s="1"/>
  <c r="T81" i="10"/>
  <c r="G81" i="10" s="1"/>
  <c r="V184" i="8"/>
  <c r="I184" i="8" s="1"/>
  <c r="V171" i="8"/>
  <c r="I171" i="8" s="1"/>
  <c r="Z132" i="8"/>
  <c r="Z13" i="8"/>
  <c r="AK13" i="8" s="1"/>
  <c r="Z112" i="8"/>
  <c r="AK112" i="8" s="1"/>
  <c r="W162" i="8"/>
  <c r="J162" i="8" s="1"/>
  <c r="Z59" i="10"/>
  <c r="W62" i="7"/>
  <c r="J62" i="7" s="1"/>
  <c r="X167" i="8"/>
  <c r="AI167" i="8" s="1"/>
  <c r="Z64" i="7"/>
  <c r="M64" i="7" s="1"/>
  <c r="W15" i="8"/>
  <c r="J15" i="8" s="1"/>
  <c r="T42" i="8"/>
  <c r="G42" i="8" s="1"/>
  <c r="V128" i="8"/>
  <c r="AG128" i="8" s="1"/>
  <c r="V99" i="8"/>
  <c r="I99" i="8" s="1"/>
  <c r="X64" i="8"/>
  <c r="AI64" i="8" s="1"/>
  <c r="T144" i="8"/>
  <c r="AE144" i="8" s="1"/>
  <c r="Z65" i="10"/>
  <c r="W47" i="8"/>
  <c r="X39" i="8"/>
  <c r="AI39" i="8" s="1"/>
  <c r="V170" i="8"/>
  <c r="I170" i="8" s="1"/>
  <c r="W177" i="8"/>
  <c r="AH177" i="8" s="1"/>
  <c r="X18" i="8"/>
  <c r="K18" i="8" s="1"/>
  <c r="U67" i="10"/>
  <c r="H67" i="10" s="1"/>
  <c r="U95" i="8"/>
  <c r="AF95" i="8" s="1"/>
  <c r="Z99" i="8"/>
  <c r="M99" i="8" s="1"/>
  <c r="Z164" i="8"/>
  <c r="M164" i="8" s="1"/>
  <c r="W20" i="8"/>
  <c r="AH20" i="8" s="1"/>
  <c r="V158" i="8"/>
  <c r="AG158" i="8" s="1"/>
  <c r="Y126" i="8"/>
  <c r="AJ126" i="8" s="1"/>
  <c r="U54" i="8"/>
  <c r="H54" i="8" s="1"/>
  <c r="T37" i="8"/>
  <c r="AE37" i="8" s="1"/>
  <c r="Y162" i="8"/>
  <c r="AJ162" i="8" s="1"/>
  <c r="U53" i="7"/>
  <c r="H53" i="7" s="1"/>
  <c r="T87" i="8"/>
  <c r="G87" i="8" s="1"/>
  <c r="W97" i="8"/>
  <c r="AH97" i="8" s="1"/>
  <c r="W107" i="8"/>
  <c r="AH107" i="8" s="1"/>
  <c r="V66" i="10"/>
  <c r="I66" i="10" s="1"/>
  <c r="W60" i="10"/>
  <c r="AH60" i="10" s="1"/>
  <c r="W135" i="8"/>
  <c r="J135" i="8" s="1"/>
  <c r="X104" i="8"/>
  <c r="K104" i="8" s="1"/>
  <c r="Y82" i="8"/>
  <c r="AJ82" i="8" s="1"/>
  <c r="V109" i="8"/>
  <c r="AG109" i="8" s="1"/>
  <c r="Y59" i="10"/>
  <c r="W41" i="8"/>
  <c r="AH41" i="8" s="1"/>
  <c r="Y92" i="8"/>
  <c r="L92" i="8" s="1"/>
  <c r="Z98" i="8"/>
  <c r="M98" i="8" s="1"/>
  <c r="V25" i="8"/>
  <c r="AG25" i="8" s="1"/>
  <c r="U102" i="8"/>
  <c r="H102" i="8" s="1"/>
  <c r="T55" i="7"/>
  <c r="G55" i="7" s="1"/>
  <c r="U10" i="8"/>
  <c r="H10" i="8" s="1"/>
  <c r="T98" i="8"/>
  <c r="AE98" i="8" s="1"/>
  <c r="U112" i="8"/>
  <c r="H112" i="8" s="1"/>
  <c r="U38" i="8"/>
  <c r="H38" i="8" s="1"/>
  <c r="X29" i="8"/>
  <c r="AI29" i="8" s="1"/>
  <c r="Y62" i="7"/>
  <c r="L62" i="7" s="1"/>
  <c r="X81" i="10"/>
  <c r="K81" i="10" s="1"/>
  <c r="W128" i="8"/>
  <c r="AH128" i="8" s="1"/>
  <c r="V116" i="8"/>
  <c r="AG116" i="8" s="1"/>
  <c r="X124" i="8"/>
  <c r="AI124" i="8" s="1"/>
  <c r="Y91" i="11"/>
  <c r="Y75" i="10"/>
  <c r="V40" i="11"/>
  <c r="Y8" i="8"/>
  <c r="AJ8" i="8" s="1"/>
  <c r="T114" i="8"/>
  <c r="AE114" i="8" s="1"/>
  <c r="W40" i="11"/>
  <c r="X189" i="8"/>
  <c r="AI189" i="8" s="1"/>
  <c r="Y29" i="8"/>
  <c r="AJ29" i="8" s="1"/>
  <c r="X144" i="8"/>
  <c r="K144" i="8" s="1"/>
  <c r="U162" i="8"/>
  <c r="H162" i="8" s="1"/>
  <c r="V112" i="8"/>
  <c r="I112" i="8" s="1"/>
  <c r="U131" i="8"/>
  <c r="AF131" i="8" s="1"/>
  <c r="X69" i="8"/>
  <c r="AI69" i="8" s="1"/>
  <c r="U164" i="8"/>
  <c r="AF164" i="8" s="1"/>
  <c r="Y19" i="8"/>
  <c r="AJ19" i="8" s="1"/>
  <c r="V130" i="8"/>
  <c r="AG130" i="8" s="1"/>
  <c r="V108" i="8"/>
  <c r="AG108" i="8" s="1"/>
  <c r="X130" i="8"/>
  <c r="K130" i="8" s="1"/>
  <c r="U159" i="8"/>
  <c r="AF159" i="8" s="1"/>
  <c r="U64" i="8"/>
  <c r="H64" i="8" s="1"/>
  <c r="T66" i="7"/>
  <c r="G66" i="7" s="1"/>
  <c r="U44" i="8"/>
  <c r="AF44" i="8" s="1"/>
  <c r="W120" i="8"/>
  <c r="J120" i="8" s="1"/>
  <c r="T77" i="10"/>
  <c r="G77" i="10" s="1"/>
  <c r="Y130" i="8"/>
  <c r="L130" i="8" s="1"/>
  <c r="Y176" i="8"/>
  <c r="L176" i="8" s="1"/>
  <c r="U104" i="8"/>
  <c r="AF104" i="8" s="1"/>
  <c r="U144" i="8"/>
  <c r="H144" i="8" s="1"/>
  <c r="V51" i="7"/>
  <c r="I51" i="7" s="1"/>
  <c r="V126" i="8"/>
  <c r="AG126" i="8" s="1"/>
  <c r="X65" i="10"/>
  <c r="K65" i="10" s="1"/>
  <c r="T117" i="8"/>
  <c r="G117" i="8" s="1"/>
  <c r="V89" i="8"/>
  <c r="I89" i="8" s="1"/>
  <c r="X116" i="8"/>
  <c r="AI116" i="8" s="1"/>
  <c r="V100" i="8"/>
  <c r="I100" i="8" s="1"/>
  <c r="X173" i="8"/>
  <c r="K173" i="8" s="1"/>
  <c r="W109" i="8"/>
  <c r="J109" i="8" s="1"/>
  <c r="V50" i="7"/>
  <c r="I50" i="7" s="1"/>
  <c r="U117" i="8"/>
  <c r="AF117" i="8" s="1"/>
  <c r="W129" i="8"/>
  <c r="J129" i="8" s="1"/>
  <c r="V37" i="8"/>
  <c r="AG37" i="8" s="1"/>
  <c r="Y39" i="8"/>
  <c r="L39" i="8" s="1"/>
  <c r="T139" i="8"/>
  <c r="AE139" i="8" s="1"/>
  <c r="V90" i="8"/>
  <c r="AG90" i="8" s="1"/>
  <c r="Y108" i="8"/>
  <c r="AJ108" i="8" s="1"/>
  <c r="X64" i="7"/>
  <c r="K64" i="7" s="1"/>
  <c r="Z85" i="8"/>
  <c r="AK85" i="8" s="1"/>
  <c r="Y18" i="8"/>
  <c r="T65" i="10"/>
  <c r="G65" i="10" s="1"/>
  <c r="U66" i="10"/>
  <c r="AF66" i="10" s="1"/>
  <c r="X68" i="7"/>
  <c r="K68" i="7" s="1"/>
  <c r="V68" i="7"/>
  <c r="I68" i="7" s="1"/>
  <c r="T176" i="8"/>
  <c r="AE176" i="8" s="1"/>
  <c r="V161" i="8"/>
  <c r="I161" i="8" s="1"/>
  <c r="Z173" i="8"/>
  <c r="AK173" i="8" s="1"/>
  <c r="W165" i="8"/>
  <c r="J165" i="8" s="1"/>
  <c r="U62" i="8"/>
  <c r="AF62" i="8" s="1"/>
  <c r="W69" i="8"/>
  <c r="J69" i="8" s="1"/>
  <c r="W32" i="8"/>
  <c r="AH32" i="8" s="1"/>
  <c r="X53" i="7"/>
  <c r="K53" i="7" s="1"/>
  <c r="V35" i="8"/>
  <c r="AG35" i="8" s="1"/>
  <c r="U59" i="10"/>
  <c r="H59" i="10" s="1"/>
  <c r="U77" i="10"/>
  <c r="H77" i="10" s="1"/>
  <c r="V115" i="8"/>
  <c r="I115" i="8" s="1"/>
  <c r="V48" i="8"/>
  <c r="I48" i="8" s="1"/>
  <c r="X94" i="8"/>
  <c r="K94" i="8" s="1"/>
  <c r="Y63" i="10"/>
  <c r="L63" i="10" s="1"/>
  <c r="Z59" i="7"/>
  <c r="M59" i="7" s="1"/>
  <c r="W11" i="8"/>
  <c r="AH11" i="8" s="1"/>
  <c r="T160" i="8"/>
  <c r="AE160" i="8" s="1"/>
  <c r="X86" i="8"/>
  <c r="AI86" i="8" s="1"/>
  <c r="U84" i="10"/>
  <c r="H84" i="10" s="1"/>
  <c r="T66" i="10"/>
  <c r="G66" i="10" s="1"/>
  <c r="W175" i="8"/>
  <c r="J175" i="8" s="1"/>
  <c r="W40" i="8"/>
  <c r="J40" i="8" s="1"/>
  <c r="T44" i="8"/>
  <c r="G44" i="8" s="1"/>
  <c r="W79" i="10"/>
  <c r="AH79" i="10" s="1"/>
  <c r="V75" i="10"/>
  <c r="AG75" i="10" s="1"/>
  <c r="X77" i="10"/>
  <c r="AI77" i="10" s="1"/>
  <c r="X115" i="8"/>
  <c r="AI115" i="8" s="1"/>
  <c r="W84" i="10"/>
  <c r="J84" i="10" s="1"/>
  <c r="U41" i="11"/>
  <c r="U18" i="8"/>
  <c r="AF18" i="8" s="1"/>
  <c r="Y44" i="8"/>
  <c r="AJ44" i="8" s="1"/>
  <c r="V91" i="8"/>
  <c r="I91" i="8" s="1"/>
  <c r="W95" i="8"/>
  <c r="J95" i="8" s="1"/>
  <c r="U167" i="8"/>
  <c r="AF167" i="8" s="1"/>
  <c r="T162" i="8"/>
  <c r="AE162" i="8" s="1"/>
  <c r="W116" i="8"/>
  <c r="J116" i="8" s="1"/>
  <c r="X41" i="8"/>
  <c r="K41" i="8" s="1"/>
  <c r="V9" i="8"/>
  <c r="I9" i="8" s="1"/>
  <c r="V159" i="8"/>
  <c r="AG159" i="8" s="1"/>
  <c r="T94" i="8"/>
  <c r="AE94" i="8" s="1"/>
  <c r="U15" i="8"/>
  <c r="H15" i="8" s="1"/>
  <c r="Z35" i="8"/>
  <c r="AK35" i="8" s="1"/>
  <c r="Z180" i="10"/>
  <c r="AK180" i="10" s="1"/>
  <c r="V96" i="8"/>
  <c r="AG96" i="8" s="1"/>
  <c r="Y23" i="8"/>
  <c r="L23" i="8" s="1"/>
  <c r="W112" i="8"/>
  <c r="J112" i="8" s="1"/>
  <c r="X135" i="8"/>
  <c r="K135" i="8" s="1"/>
  <c r="W47" i="7"/>
  <c r="J47" i="7" s="1"/>
  <c r="V82" i="8"/>
  <c r="I82" i="8" s="1"/>
  <c r="Y142" i="8"/>
  <c r="AJ142" i="8" s="1"/>
  <c r="T20" i="8"/>
  <c r="G20" i="8" s="1"/>
  <c r="W141" i="8"/>
  <c r="AH141" i="8" s="1"/>
  <c r="X62" i="7"/>
  <c r="K62" i="7" s="1"/>
  <c r="V95" i="8"/>
  <c r="I95" i="8" s="1"/>
  <c r="T129" i="8"/>
  <c r="AE129" i="8" s="1"/>
  <c r="X30" i="8"/>
  <c r="K30" i="8" s="1"/>
  <c r="V11" i="8"/>
  <c r="AG11" i="8" s="1"/>
  <c r="Y154" i="8"/>
  <c r="L154" i="8" s="1"/>
  <c r="Y79" i="10"/>
  <c r="W61" i="7"/>
  <c r="J61" i="7" s="1"/>
  <c r="T86" i="8"/>
  <c r="AE86" i="8" s="1"/>
  <c r="X88" i="8"/>
  <c r="AI88" i="8" s="1"/>
  <c r="V78" i="8"/>
  <c r="AG78" i="8" s="1"/>
  <c r="X47" i="7"/>
  <c r="K47" i="7" s="1"/>
  <c r="Z92" i="8"/>
  <c r="AK92" i="8" s="1"/>
  <c r="Z133" i="8"/>
  <c r="AK133" i="8" s="1"/>
  <c r="V113" i="8"/>
  <c r="I113" i="8" s="1"/>
  <c r="Z55" i="7"/>
  <c r="M55" i="7" s="1"/>
  <c r="T49" i="7"/>
  <c r="G49" i="7" s="1"/>
  <c r="T28" i="8"/>
  <c r="G28" i="8" s="1"/>
  <c r="T40" i="11"/>
  <c r="X170" i="8"/>
  <c r="K170" i="8" s="1"/>
  <c r="X21" i="8"/>
  <c r="K21" i="8" s="1"/>
  <c r="V107" i="8"/>
  <c r="AG107" i="8" s="1"/>
  <c r="W36" i="8"/>
  <c r="AH36" i="8" s="1"/>
  <c r="X63" i="10"/>
  <c r="Z88" i="8"/>
  <c r="AK88" i="8" s="1"/>
  <c r="U79" i="10"/>
  <c r="H79" i="10" s="1"/>
  <c r="V71" i="10"/>
  <c r="I71" i="10" s="1"/>
  <c r="X112" i="8"/>
  <c r="AI112" i="8" s="1"/>
  <c r="T51" i="7"/>
  <c r="G51" i="7" s="1"/>
  <c r="W180" i="8"/>
  <c r="J180" i="8" s="1"/>
  <c r="T104" i="8"/>
  <c r="G104" i="8" s="1"/>
  <c r="T68" i="7"/>
  <c r="G68" i="7" s="1"/>
  <c r="V29" i="8"/>
  <c r="AG29" i="8" s="1"/>
  <c r="V84" i="10"/>
  <c r="AG84" i="10" s="1"/>
  <c r="W151" i="8"/>
  <c r="J151" i="8" s="1"/>
  <c r="W78" i="10"/>
  <c r="AH78" i="10" s="1"/>
  <c r="Y40" i="11"/>
  <c r="X40" i="11"/>
  <c r="AI40" i="11" s="1"/>
  <c r="X178" i="8"/>
  <c r="K178" i="8" s="1"/>
  <c r="U146" i="8"/>
  <c r="AF146" i="8" s="1"/>
  <c r="Z97" i="8"/>
  <c r="AK97" i="8" s="1"/>
  <c r="X121" i="8"/>
  <c r="K121" i="8" s="1"/>
  <c r="W35" i="8"/>
  <c r="AH35" i="8" s="1"/>
  <c r="W113" i="8"/>
  <c r="AH113" i="8" s="1"/>
  <c r="W25" i="8"/>
  <c r="J25" i="8" s="1"/>
  <c r="Y170" i="8"/>
  <c r="AJ170" i="8" s="1"/>
  <c r="V176" i="8"/>
  <c r="I176" i="8" s="1"/>
  <c r="Y15" i="8"/>
  <c r="AJ15" i="8" s="1"/>
  <c r="V13" i="8"/>
  <c r="AG13" i="8" s="1"/>
  <c r="X17" i="8"/>
  <c r="AI17" i="8" s="1"/>
  <c r="Z137" i="8"/>
  <c r="AK137" i="8" s="1"/>
  <c r="X107" i="8"/>
  <c r="Y98" i="8"/>
  <c r="L98" i="8" s="1"/>
  <c r="X133" i="8"/>
  <c r="K133" i="8" s="1"/>
  <c r="Z69" i="8"/>
  <c r="M69" i="8" s="1"/>
  <c r="W75" i="10"/>
  <c r="AH75" i="10" s="1"/>
  <c r="Z113" i="8"/>
  <c r="M113" i="8" s="1"/>
  <c r="T59" i="10"/>
  <c r="AE59" i="10" s="1"/>
  <c r="V98" i="8"/>
  <c r="I98" i="8" s="1"/>
  <c r="T82" i="8"/>
  <c r="U49" i="7"/>
  <c r="H49" i="7" s="1"/>
  <c r="V79" i="10"/>
  <c r="I79" i="10" s="1"/>
  <c r="V141" i="8"/>
  <c r="AG141" i="8" s="1"/>
  <c r="X154" i="8"/>
  <c r="AI154" i="8" s="1"/>
  <c r="Y66" i="7"/>
  <c r="L66" i="7" s="1"/>
  <c r="V63" i="10"/>
  <c r="AG63" i="10" s="1"/>
  <c r="X118" i="8"/>
  <c r="K118" i="8" s="1"/>
  <c r="U75" i="10"/>
  <c r="AF75" i="10" s="1"/>
  <c r="T151" i="8"/>
  <c r="AE151" i="8" s="1"/>
  <c r="V47" i="8"/>
  <c r="V139" i="8"/>
  <c r="AG139" i="8" s="1"/>
  <c r="U68" i="7"/>
  <c r="H68" i="7" s="1"/>
  <c r="X10" i="8"/>
  <c r="AI10" i="8" s="1"/>
  <c r="X90" i="8"/>
  <c r="K90" i="8" s="1"/>
  <c r="Z117" i="8"/>
  <c r="M117" i="8" s="1"/>
  <c r="W106" i="8"/>
  <c r="J106" i="8" s="1"/>
  <c r="V52" i="8"/>
  <c r="I52" i="8" s="1"/>
  <c r="X100" i="8"/>
  <c r="K100" i="8" s="1"/>
  <c r="V62" i="7"/>
  <c r="I62" i="7" s="1"/>
  <c r="X59" i="7"/>
  <c r="K59" i="7" s="1"/>
  <c r="Z81" i="10"/>
  <c r="W21" i="8"/>
  <c r="AH21" i="8" s="1"/>
  <c r="Z57" i="7"/>
  <c r="M57" i="7" s="1"/>
  <c r="V104" i="8"/>
  <c r="I104" i="8" s="1"/>
  <c r="X143" i="8"/>
  <c r="AI143" i="8" s="1"/>
  <c r="V179" i="8"/>
  <c r="AG179" i="8" s="1"/>
  <c r="T141" i="8"/>
  <c r="AE141" i="8" s="1"/>
  <c r="U180" i="8"/>
  <c r="H180" i="8" s="1"/>
  <c r="X125" i="8"/>
  <c r="K125" i="8" s="1"/>
  <c r="V162" i="8"/>
  <c r="I162" i="8" s="1"/>
  <c r="Y189" i="8"/>
  <c r="AJ189" i="8" s="1"/>
  <c r="X20" i="8"/>
  <c r="K20" i="8" s="1"/>
  <c r="X40" i="8"/>
  <c r="AI40" i="8" s="1"/>
  <c r="V53" i="7"/>
  <c r="I53" i="7" s="1"/>
  <c r="X103" i="8"/>
  <c r="AI103" i="8" s="1"/>
  <c r="Z134" i="10"/>
  <c r="M134" i="10" s="1"/>
  <c r="W85" i="8"/>
  <c r="AH85" i="8" s="1"/>
  <c r="X109" i="8"/>
  <c r="K109" i="8" s="1"/>
  <c r="T284" i="11"/>
  <c r="AE284" i="11" s="1"/>
  <c r="U85" i="8"/>
  <c r="AF85" i="8" s="1"/>
  <c r="T155" i="8"/>
  <c r="G155" i="8" s="1"/>
  <c r="W132" i="8"/>
  <c r="U29" i="8"/>
  <c r="AF29" i="8" s="1"/>
  <c r="T16" i="8"/>
  <c r="AE16" i="8" s="1"/>
  <c r="U41" i="8"/>
  <c r="AF41" i="8" s="1"/>
  <c r="V18" i="8"/>
  <c r="I18" i="8" s="1"/>
  <c r="V94" i="8"/>
  <c r="I94" i="8" s="1"/>
  <c r="Y90" i="8"/>
  <c r="L90" i="8" s="1"/>
  <c r="Z142" i="8"/>
  <c r="M142" i="8" s="1"/>
  <c r="W124" i="8"/>
  <c r="AH124" i="8" s="1"/>
  <c r="T120" i="8"/>
  <c r="G120" i="8" s="1"/>
  <c r="W173" i="8"/>
  <c r="J173" i="8" s="1"/>
  <c r="Z119" i="8"/>
  <c r="AK119" i="8" s="1"/>
  <c r="T184" i="8"/>
  <c r="AE184" i="8" s="1"/>
  <c r="T89" i="8"/>
  <c r="G89" i="8" s="1"/>
  <c r="X49" i="7"/>
  <c r="K49" i="7" s="1"/>
  <c r="U157" i="8"/>
  <c r="AF157" i="8" s="1"/>
  <c r="U120" i="8"/>
  <c r="H120" i="8" s="1"/>
  <c r="V146" i="8"/>
  <c r="AG146" i="8" s="1"/>
  <c r="Z8" i="8"/>
  <c r="AK8" i="8" s="1"/>
  <c r="T161" i="8"/>
  <c r="G161" i="8" s="1"/>
  <c r="W8" i="8"/>
  <c r="J8" i="8" s="1"/>
  <c r="T19" i="8"/>
  <c r="G19" i="8" s="1"/>
  <c r="W179" i="8"/>
  <c r="AH179" i="8" s="1"/>
  <c r="Z89" i="8"/>
  <c r="AK89" i="8" s="1"/>
  <c r="X78" i="10"/>
  <c r="AI78" i="10" s="1"/>
  <c r="Z37" i="8"/>
  <c r="AK37" i="8" s="1"/>
  <c r="Z40" i="8"/>
  <c r="AK40" i="8" s="1"/>
  <c r="X16" i="8"/>
  <c r="AI16" i="8" s="1"/>
  <c r="X84" i="8"/>
  <c r="K84" i="8" s="1"/>
  <c r="Y112" i="8"/>
  <c r="AJ112" i="8" s="1"/>
  <c r="W96" i="8"/>
  <c r="AH96" i="8" s="1"/>
  <c r="V131" i="8"/>
  <c r="AG131" i="8" s="1"/>
  <c r="T169" i="8"/>
  <c r="G169" i="8" s="1"/>
  <c r="W16" i="8"/>
  <c r="J16" i="8" s="1"/>
  <c r="Y86" i="8"/>
  <c r="AJ86" i="8" s="1"/>
  <c r="X55" i="7"/>
  <c r="K55" i="7" s="1"/>
  <c r="Z40" i="10"/>
  <c r="AK40" i="10" s="1"/>
  <c r="Y132" i="8"/>
  <c r="AJ132" i="8" s="1"/>
  <c r="T78" i="10"/>
  <c r="G78" i="10" s="1"/>
  <c r="Y62" i="8"/>
  <c r="L62" i="8" s="1"/>
  <c r="Z47" i="8"/>
  <c r="U63" i="7"/>
  <c r="H63" i="7" s="1"/>
  <c r="Y171" i="8"/>
  <c r="L171" i="8" s="1"/>
  <c r="T18" i="8"/>
  <c r="AE18" i="8" s="1"/>
  <c r="W10" i="8"/>
  <c r="AH10" i="8" s="1"/>
  <c r="T62" i="8"/>
  <c r="AE62" i="8" s="1"/>
  <c r="T71" i="10"/>
  <c r="G71" i="10" s="1"/>
  <c r="U147" i="8"/>
  <c r="H147" i="8" s="1"/>
  <c r="T39" i="8"/>
  <c r="G39" i="8" s="1"/>
  <c r="W154" i="8"/>
  <c r="J154" i="8" s="1"/>
  <c r="W51" i="7"/>
  <c r="J51" i="7" s="1"/>
  <c r="V86" i="8"/>
  <c r="I86" i="8" s="1"/>
  <c r="X82" i="8"/>
  <c r="V87" i="8"/>
  <c r="I87" i="8" s="1"/>
  <c r="U69" i="8"/>
  <c r="AF69" i="8" s="1"/>
  <c r="U39" i="8"/>
  <c r="H39" i="8" s="1"/>
  <c r="X164" i="8"/>
  <c r="AI164" i="8" s="1"/>
  <c r="U284" i="11"/>
  <c r="H284" i="11" s="1"/>
  <c r="V119" i="8"/>
  <c r="I119" i="8" s="1"/>
  <c r="V118" i="8"/>
  <c r="AG118" i="8" s="1"/>
  <c r="T143" i="8"/>
  <c r="G143" i="8" s="1"/>
  <c r="V36" i="8"/>
  <c r="I36" i="8" s="1"/>
  <c r="U52" i="8"/>
  <c r="H52" i="8" s="1"/>
  <c r="Y48" i="7"/>
  <c r="L48" i="7" s="1"/>
  <c r="W53" i="7"/>
  <c r="J53" i="7" s="1"/>
  <c r="X87" i="8"/>
  <c r="AI87" i="8" s="1"/>
  <c r="X78" i="8"/>
  <c r="K78" i="8" s="1"/>
  <c r="U169" i="8"/>
  <c r="H169" i="8" s="1"/>
  <c r="T102" i="8"/>
  <c r="AE102" i="8" s="1"/>
  <c r="X137" i="8"/>
  <c r="K137" i="8" s="1"/>
  <c r="V142" i="8"/>
  <c r="X97" i="8"/>
  <c r="K97" i="8" s="1"/>
  <c r="V16" i="8"/>
  <c r="AG16" i="8" s="1"/>
  <c r="V66" i="7"/>
  <c r="I66" i="7" s="1"/>
  <c r="T105" i="8"/>
  <c r="AE105" i="8" s="1"/>
  <c r="U189" i="8"/>
  <c r="AF189" i="8" s="1"/>
  <c r="U97" i="8"/>
  <c r="AF97" i="8" s="1"/>
  <c r="T10" i="8"/>
  <c r="AE10" i="8" s="1"/>
  <c r="Y137" i="8"/>
  <c r="AJ137" i="8" s="1"/>
  <c r="Z44" i="8"/>
  <c r="M44" i="8" s="1"/>
  <c r="X177" i="8"/>
  <c r="K177" i="8" s="1"/>
  <c r="T196" i="10"/>
  <c r="T109" i="8"/>
  <c r="G109" i="8" s="1"/>
  <c r="Z96" i="8"/>
  <c r="W59" i="7"/>
  <c r="J59" i="7" s="1"/>
  <c r="X61" i="7"/>
  <c r="K61" i="7" s="1"/>
  <c r="W102" i="8"/>
  <c r="J102" i="8" s="1"/>
  <c r="T137" i="8"/>
  <c r="G137" i="8" s="1"/>
  <c r="Y57" i="7"/>
  <c r="L57" i="7" s="1"/>
  <c r="W86" i="8"/>
  <c r="Z126" i="8"/>
  <c r="AK126" i="8" s="1"/>
  <c r="U64" i="7"/>
  <c r="H64" i="7" s="1"/>
  <c r="U90" i="8"/>
  <c r="H90" i="8" s="1"/>
  <c r="W143" i="8"/>
  <c r="J143" i="8" s="1"/>
  <c r="Z32" i="8"/>
  <c r="V77" i="10"/>
  <c r="AG77" i="10" s="1"/>
  <c r="U160" i="8"/>
  <c r="H160" i="8" s="1"/>
  <c r="T178" i="8"/>
  <c r="AE178" i="8" s="1"/>
  <c r="Y120" i="8"/>
  <c r="L120" i="8" s="1"/>
  <c r="V175" i="8"/>
  <c r="I175" i="8" s="1"/>
  <c r="Z18" i="8"/>
  <c r="AK18" i="8" s="1"/>
  <c r="W90" i="8"/>
  <c r="AH90" i="8" s="1"/>
  <c r="Y28" i="8"/>
  <c r="AJ28" i="8" s="1"/>
  <c r="Y87" i="8"/>
  <c r="L87" i="8" s="1"/>
  <c r="W63" i="7"/>
  <c r="J63" i="7" s="1"/>
  <c r="U119" i="8"/>
  <c r="H119" i="8" s="1"/>
  <c r="T23" i="8"/>
  <c r="AE23" i="8" s="1"/>
  <c r="W64" i="7"/>
  <c r="J64" i="7" s="1"/>
  <c r="X139" i="8"/>
  <c r="K139" i="8" s="1"/>
  <c r="Y99" i="8"/>
  <c r="AJ99" i="8" s="1"/>
  <c r="T63" i="7"/>
  <c r="G63" i="7" s="1"/>
  <c r="U121" i="8"/>
  <c r="AF121" i="8" s="1"/>
  <c r="V124" i="8"/>
  <c r="AG124" i="8" s="1"/>
  <c r="V49" i="7"/>
  <c r="I49" i="7" s="1"/>
  <c r="T54" i="8"/>
  <c r="G54" i="8" s="1"/>
  <c r="T154" i="8"/>
  <c r="AE154" i="8" s="1"/>
  <c r="V102" i="8"/>
  <c r="AG102" i="8" s="1"/>
  <c r="V78" i="10"/>
  <c r="I78" i="10" s="1"/>
  <c r="X113" i="8"/>
  <c r="K113" i="8" s="1"/>
  <c r="T21" i="8"/>
  <c r="G21" i="8" s="1"/>
  <c r="T48" i="8"/>
  <c r="G48" i="8" s="1"/>
  <c r="V54" i="8"/>
  <c r="I54" i="8" s="1"/>
  <c r="T63" i="10"/>
  <c r="G63" i="10" s="1"/>
  <c r="X60" i="10"/>
  <c r="W119" i="8"/>
  <c r="AH119" i="8" s="1"/>
  <c r="U89" i="8"/>
  <c r="H89" i="8" s="1"/>
  <c r="Z73" i="10"/>
  <c r="V129" i="8"/>
  <c r="AG129" i="8" s="1"/>
  <c r="Z52" i="8"/>
  <c r="M52" i="8" s="1"/>
  <c r="Y161" i="8"/>
  <c r="L161" i="8" s="1"/>
  <c r="U126" i="8"/>
  <c r="AF126" i="8" s="1"/>
  <c r="Y68" i="7"/>
  <c r="L68" i="7" s="1"/>
  <c r="U78" i="10"/>
  <c r="H78" i="10" s="1"/>
  <c r="T84" i="8"/>
  <c r="AE84" i="8" s="1"/>
  <c r="Z33" i="8"/>
  <c r="W19" i="8"/>
  <c r="J19" i="8" s="1"/>
  <c r="W23" i="8"/>
  <c r="AH23" i="8" s="1"/>
  <c r="Z109" i="8"/>
  <c r="AK109" i="8" s="1"/>
  <c r="Y118" i="8"/>
  <c r="L118" i="8" s="1"/>
  <c r="T47" i="8"/>
  <c r="Y135" i="8"/>
  <c r="L135" i="8" s="1"/>
  <c r="Z17" i="8"/>
  <c r="AK17" i="8" s="1"/>
  <c r="U8" i="8"/>
  <c r="H8" i="8" s="1"/>
  <c r="U55" i="7"/>
  <c r="H55" i="7" s="1"/>
  <c r="Z81" i="11"/>
  <c r="W57" i="7"/>
  <c r="J57" i="7" s="1"/>
  <c r="W88" i="8"/>
  <c r="J88" i="8" s="1"/>
  <c r="T79" i="10"/>
  <c r="AE79" i="10" s="1"/>
  <c r="T73" i="10"/>
  <c r="T69" i="8"/>
  <c r="G69" i="8" s="1"/>
  <c r="Z143" i="8"/>
  <c r="AK143" i="8" s="1"/>
  <c r="W146" i="8"/>
  <c r="AH146" i="8" s="1"/>
  <c r="U86" i="8"/>
  <c r="V165" i="8"/>
  <c r="I165" i="8" s="1"/>
  <c r="T170" i="8"/>
  <c r="AE170" i="8" s="1"/>
  <c r="Y47" i="8"/>
  <c r="AJ47" i="8" s="1"/>
  <c r="X160" i="8"/>
  <c r="K160" i="8" s="1"/>
  <c r="Y37" i="8"/>
  <c r="L37" i="8" s="1"/>
  <c r="Z77" i="10"/>
  <c r="X108" i="8"/>
  <c r="AI108" i="8" s="1"/>
  <c r="X105" i="8"/>
  <c r="AI105" i="8" s="1"/>
  <c r="U19" i="8"/>
  <c r="AF19" i="8" s="1"/>
  <c r="X98" i="8"/>
  <c r="K98" i="8" s="1"/>
  <c r="Z118" i="7"/>
  <c r="M118" i="7" s="1"/>
  <c r="Z63" i="10"/>
  <c r="M63" i="10" s="1"/>
  <c r="V33" i="8"/>
  <c r="I33" i="8" s="1"/>
  <c r="U118" i="8"/>
  <c r="H118" i="8" s="1"/>
  <c r="X71" i="10"/>
  <c r="AI71" i="10" s="1"/>
  <c r="X59" i="10"/>
  <c r="AI59" i="10" s="1"/>
  <c r="W9" i="8"/>
  <c r="J9" i="8" s="1"/>
  <c r="W184" i="8"/>
  <c r="J184" i="8" s="1"/>
  <c r="W118" i="8"/>
  <c r="J118" i="8" s="1"/>
  <c r="X171" i="8"/>
  <c r="AI171" i="8" s="1"/>
  <c r="V67" i="10"/>
  <c r="AG67" i="10" s="1"/>
  <c r="Y9" i="8"/>
  <c r="L9" i="8" s="1"/>
  <c r="X19" i="8"/>
  <c r="AI19" i="8" s="1"/>
  <c r="W161" i="8"/>
  <c r="J161" i="8" s="1"/>
  <c r="T41" i="8"/>
  <c r="G41" i="8" s="1"/>
  <c r="V157" i="8"/>
  <c r="AG157" i="8" s="1"/>
  <c r="V169" i="8"/>
  <c r="AG169" i="8" s="1"/>
  <c r="Z116" i="7"/>
  <c r="M116" i="7" s="1"/>
  <c r="X110" i="8"/>
  <c r="U94" i="8"/>
  <c r="AF94" i="8" s="1"/>
  <c r="W137" i="8"/>
  <c r="U100" i="8"/>
  <c r="AF100" i="8" s="1"/>
  <c r="V105" i="8"/>
  <c r="AG105" i="8" s="1"/>
  <c r="V59" i="10"/>
  <c r="AG59" i="10" s="1"/>
  <c r="T95" i="8"/>
  <c r="AE95" i="8" s="1"/>
  <c r="V120" i="8"/>
  <c r="AG120" i="8" s="1"/>
  <c r="U139" i="8"/>
  <c r="H139" i="8" s="1"/>
  <c r="W147" i="8"/>
  <c r="J147" i="8" s="1"/>
  <c r="U184" i="8"/>
  <c r="AF184" i="8" s="1"/>
  <c r="V40" i="8"/>
  <c r="I40" i="8" s="1"/>
  <c r="T113" i="8"/>
  <c r="AE113" i="8" s="1"/>
  <c r="U33" i="8"/>
  <c r="H33" i="8" s="1"/>
  <c r="U23" i="8"/>
  <c r="H23" i="8" s="1"/>
  <c r="U178" i="8"/>
  <c r="AF178" i="8" s="1"/>
  <c r="U108" i="8"/>
  <c r="H108" i="8" s="1"/>
  <c r="V8" i="8"/>
  <c r="AG8" i="8" s="1"/>
  <c r="Y169" i="8"/>
  <c r="AJ169" i="8" s="1"/>
  <c r="Y77" i="10"/>
  <c r="L77" i="10" s="1"/>
  <c r="Y113" i="8"/>
  <c r="AJ113" i="8" s="1"/>
  <c r="X102" i="8"/>
  <c r="K102" i="8" s="1"/>
  <c r="U132" i="8"/>
  <c r="AF132" i="8" s="1"/>
  <c r="Z30" i="8"/>
  <c r="M30" i="8" s="1"/>
  <c r="T64" i="7"/>
  <c r="G64" i="7" s="1"/>
  <c r="U82" i="8"/>
  <c r="H82" i="8" s="1"/>
  <c r="Y78" i="10"/>
  <c r="X126" i="8"/>
  <c r="K126" i="8" s="1"/>
  <c r="X52" i="8"/>
  <c r="K52" i="8" s="1"/>
  <c r="T107" i="8"/>
  <c r="AE107" i="8" s="1"/>
  <c r="V32" i="8"/>
  <c r="T84" i="10"/>
  <c r="AE84" i="10" s="1"/>
  <c r="X169" i="8"/>
  <c r="X73" i="10"/>
  <c r="X106" i="8"/>
  <c r="AI106" i="8" s="1"/>
  <c r="Y151" i="8"/>
  <c r="AJ151" i="8" s="1"/>
  <c r="Y55" i="7"/>
  <c r="L55" i="7" s="1"/>
  <c r="U179" i="8"/>
  <c r="AF179" i="8" s="1"/>
  <c r="U171" i="8"/>
  <c r="H171" i="8" s="1"/>
  <c r="U99" i="8"/>
  <c r="U135" i="8"/>
  <c r="AF135" i="8" s="1"/>
  <c r="X128" i="8"/>
  <c r="AI128" i="8" s="1"/>
  <c r="X32" i="8"/>
  <c r="W117" i="8"/>
  <c r="J117" i="8" s="1"/>
  <c r="T167" i="8"/>
  <c r="G167" i="8" s="1"/>
  <c r="W169" i="8"/>
  <c r="AH169" i="8" s="1"/>
  <c r="T50" i="7"/>
  <c r="G50" i="7" s="1"/>
  <c r="Z130" i="8"/>
  <c r="M130" i="8" s="1"/>
  <c r="T142" i="8"/>
  <c r="AE142" i="8" s="1"/>
  <c r="V84" i="8"/>
  <c r="I84" i="8" s="1"/>
  <c r="U17" i="8"/>
  <c r="AF17" i="8" s="1"/>
  <c r="W155" i="8"/>
  <c r="AH155" i="8" s="1"/>
  <c r="W139" i="8"/>
  <c r="AH139" i="8" s="1"/>
  <c r="T24" i="8"/>
  <c r="G24" i="8" s="1"/>
  <c r="X146" i="8"/>
  <c r="K146" i="8" s="1"/>
  <c r="W170" i="8"/>
  <c r="J170" i="8" s="1"/>
  <c r="V19" i="8"/>
  <c r="AG19" i="8" s="1"/>
  <c r="Z135" i="8"/>
  <c r="AK135" i="8" s="1"/>
  <c r="T179" i="8"/>
  <c r="G179" i="8" s="1"/>
  <c r="U177" i="8"/>
  <c r="AF177" i="8" s="1"/>
  <c r="T131" i="8"/>
  <c r="AE131" i="8" s="1"/>
  <c r="Z102" i="8"/>
  <c r="M102" i="8" s="1"/>
  <c r="V137" i="8"/>
  <c r="I137" i="8" s="1"/>
  <c r="V62" i="8"/>
  <c r="AG62" i="8" s="1"/>
  <c r="Y11" i="8"/>
  <c r="L11" i="8" s="1"/>
  <c r="Y85" i="8"/>
  <c r="L85" i="8" s="1"/>
  <c r="V61" i="7"/>
  <c r="I61" i="7" s="1"/>
  <c r="Z154" i="8"/>
  <c r="M154" i="8" s="1"/>
  <c r="T175" i="8"/>
  <c r="G175" i="8" s="1"/>
  <c r="X66" i="7"/>
  <c r="K66" i="7" s="1"/>
  <c r="Z31" i="7"/>
  <c r="M31" i="7" s="1"/>
  <c r="V125" i="8"/>
  <c r="AG125" i="8" s="1"/>
  <c r="V132" i="8"/>
  <c r="AG132" i="8" s="1"/>
  <c r="V155" i="8"/>
  <c r="AG155" i="8" s="1"/>
  <c r="U71" i="10"/>
  <c r="H71" i="10" s="1"/>
  <c r="Y40" i="8"/>
  <c r="L40" i="8" s="1"/>
  <c r="Y73" i="10"/>
  <c r="T85" i="8"/>
  <c r="G85" i="8" s="1"/>
  <c r="W18" i="8"/>
  <c r="J18" i="8" s="1"/>
  <c r="V117" i="8"/>
  <c r="AG117" i="8" s="1"/>
  <c r="V97" i="8"/>
  <c r="I97" i="8" s="1"/>
  <c r="Z68" i="7"/>
  <c r="M68" i="7" s="1"/>
  <c r="X162" i="8"/>
  <c r="K162" i="8" s="1"/>
  <c r="T36" i="8"/>
  <c r="AE36" i="8" s="1"/>
  <c r="Z42" i="8"/>
  <c r="AK42" i="8" s="1"/>
  <c r="U175" i="8"/>
  <c r="H175" i="8" s="1"/>
  <c r="W126" i="8"/>
  <c r="J126" i="8" s="1"/>
  <c r="Y115" i="8"/>
  <c r="L115" i="8" s="1"/>
  <c r="X180" i="8"/>
  <c r="AI180" i="8" s="1"/>
  <c r="W84" i="8"/>
  <c r="AH84" i="8" s="1"/>
  <c r="U11" i="8"/>
  <c r="H11" i="8" s="1"/>
  <c r="T177" i="8"/>
  <c r="AE177" i="8" s="1"/>
  <c r="T52" i="8"/>
  <c r="AE52" i="8" s="1"/>
  <c r="T15" i="8"/>
  <c r="AE15" i="8" s="1"/>
  <c r="T124" i="8"/>
  <c r="G124" i="8" s="1"/>
  <c r="W63" i="10"/>
  <c r="AH63" i="10" s="1"/>
  <c r="Y121" i="8"/>
  <c r="L121" i="8" s="1"/>
  <c r="V42" i="8"/>
  <c r="V92" i="8"/>
  <c r="I92" i="8" s="1"/>
  <c r="T115" i="8"/>
  <c r="AE115" i="8" s="1"/>
  <c r="U20" i="8"/>
  <c r="AF20" i="8" s="1"/>
  <c r="V154" i="8"/>
  <c r="AG154" i="8" s="1"/>
  <c r="X35" i="8"/>
  <c r="AI35" i="8" s="1"/>
  <c r="T9" i="8"/>
  <c r="G9" i="8" s="1"/>
  <c r="Y35" i="8"/>
  <c r="AJ35" i="8" s="1"/>
  <c r="Z84" i="8"/>
  <c r="AK84" i="8" s="1"/>
  <c r="Z146" i="8"/>
  <c r="AK146" i="8" s="1"/>
  <c r="T53" i="7"/>
  <c r="G53" i="7" s="1"/>
  <c r="V57" i="7"/>
  <c r="I57" i="7" s="1"/>
  <c r="V88" i="8"/>
  <c r="AG88" i="8" s="1"/>
  <c r="T147" i="8"/>
  <c r="G147" i="8" s="1"/>
  <c r="U16" i="8"/>
  <c r="H16" i="8" s="1"/>
  <c r="Z91" i="7"/>
  <c r="M91" i="7" s="1"/>
  <c r="X92" i="8"/>
  <c r="AI92" i="8" s="1"/>
  <c r="U24" i="8"/>
  <c r="H24" i="8" s="1"/>
  <c r="V17" i="8"/>
  <c r="AG17" i="8" s="1"/>
  <c r="W99" i="8"/>
  <c r="J99" i="8" s="1"/>
  <c r="W167" i="8"/>
  <c r="J167" i="8" s="1"/>
  <c r="T57" i="7"/>
  <c r="G57" i="7" s="1"/>
  <c r="T11" i="8"/>
  <c r="AE11" i="8" s="1"/>
  <c r="U61" i="7"/>
  <c r="H61" i="7" s="1"/>
  <c r="X84" i="10"/>
  <c r="K84" i="10" s="1"/>
  <c r="V21" i="8"/>
  <c r="AG21" i="8" s="1"/>
  <c r="Z115" i="8"/>
  <c r="AK115" i="8" s="1"/>
  <c r="X114" i="8"/>
  <c r="K114" i="8" s="1"/>
  <c r="V15" i="8"/>
  <c r="I15" i="8" s="1"/>
  <c r="U73" i="10"/>
  <c r="AF73" i="10" s="1"/>
  <c r="L112" i="8"/>
  <c r="AI121" i="8"/>
  <c r="J35" i="8"/>
  <c r="AE65" i="10"/>
  <c r="L17" i="8"/>
  <c r="AJ161" i="8"/>
  <c r="AI100" i="8"/>
  <c r="AI81" i="10"/>
  <c r="AF160" i="8"/>
  <c r="G99" i="8"/>
  <c r="J146" i="8"/>
  <c r="H25" i="8"/>
  <c r="AG48" i="8"/>
  <c r="G59" i="10"/>
  <c r="J179" i="8"/>
  <c r="AJ10" i="8"/>
  <c r="AJ88" i="8"/>
  <c r="AG180" i="8"/>
  <c r="AH106" i="8"/>
  <c r="L146" i="8"/>
  <c r="AK25" i="8"/>
  <c r="M108" i="8"/>
  <c r="G177" i="8"/>
  <c r="H123" i="8"/>
  <c r="AJ77" i="10"/>
  <c r="L169" i="8"/>
  <c r="J171" i="8"/>
  <c r="AF15" i="8"/>
  <c r="L151" i="8"/>
  <c r="I159" i="8"/>
  <c r="AF38" i="8"/>
  <c r="AJ176" i="8"/>
  <c r="L91" i="8"/>
  <c r="AI67" i="10"/>
  <c r="K59" i="10"/>
  <c r="G139" i="8"/>
  <c r="H62" i="8"/>
  <c r="I144" i="8"/>
  <c r="AH165" i="8"/>
  <c r="AF92" i="8"/>
  <c r="J78" i="10"/>
  <c r="AI15" i="8"/>
  <c r="L19" i="8"/>
  <c r="AJ184" i="8"/>
  <c r="AE171" i="8"/>
  <c r="H177" i="8"/>
  <c r="AE132" i="8"/>
  <c r="AJ92" i="8"/>
  <c r="M10" i="8"/>
  <c r="I131" i="8"/>
  <c r="H96" i="8"/>
  <c r="G91" i="8"/>
  <c r="G110" i="8"/>
  <c r="AI177" i="8"/>
  <c r="J37" i="8"/>
  <c r="AF36" i="8"/>
  <c r="I29" i="8"/>
  <c r="AJ121" i="8"/>
  <c r="J20" i="8"/>
  <c r="K106" i="8"/>
  <c r="G173" i="8"/>
  <c r="AH89" i="8"/>
  <c r="I116" i="8"/>
  <c r="K10" i="8"/>
  <c r="L28" i="8"/>
  <c r="M119" i="8"/>
  <c r="I128" i="8"/>
  <c r="I19" i="8"/>
  <c r="M40" i="8"/>
  <c r="AH167" i="8"/>
  <c r="M18" i="8"/>
  <c r="K189" i="8"/>
  <c r="G160" i="8"/>
  <c r="M109" i="8"/>
  <c r="H98" i="8"/>
  <c r="K16" i="8"/>
  <c r="AI126" i="8"/>
  <c r="I102" i="8"/>
  <c r="AH69" i="8"/>
  <c r="AF9" i="8"/>
  <c r="G102" i="8"/>
  <c r="AG85" i="8"/>
  <c r="AK52" i="8"/>
  <c r="AI160" i="8"/>
  <c r="G115" i="8"/>
  <c r="J10" i="8"/>
  <c r="M15" i="8"/>
  <c r="I37" i="8"/>
  <c r="AE89" i="8"/>
  <c r="J84" i="8"/>
  <c r="AI113" i="8"/>
  <c r="AH94" i="8"/>
  <c r="AF175" i="8"/>
  <c r="H42" i="8"/>
  <c r="AE128" i="8"/>
  <c r="AH121" i="8"/>
  <c r="I84" i="10"/>
  <c r="AJ154" i="8"/>
  <c r="AF128" i="8"/>
  <c r="I13" i="8"/>
  <c r="AE78" i="10"/>
  <c r="AE123" i="8"/>
  <c r="K116" i="8"/>
  <c r="G92" i="8"/>
  <c r="G176" i="8"/>
  <c r="K95" i="8"/>
  <c r="L78" i="10"/>
  <c r="L82" i="8"/>
  <c r="AH144" i="8"/>
  <c r="L126" i="8"/>
  <c r="G94" i="8"/>
  <c r="AE96" i="8"/>
  <c r="AE135" i="8"/>
  <c r="AE179" i="8"/>
  <c r="J64" i="8"/>
  <c r="M32" i="8"/>
  <c r="H104" i="8"/>
  <c r="AI44" i="8"/>
  <c r="J28" i="8"/>
  <c r="AE71" i="10"/>
  <c r="AE175" i="8"/>
  <c r="M13" i="8"/>
  <c r="K25" i="8"/>
  <c r="AG175" i="8"/>
  <c r="K29" i="8"/>
  <c r="AE24" i="8"/>
  <c r="K176" i="8"/>
  <c r="AE143" i="8"/>
  <c r="AI162" i="8"/>
  <c r="AI20" i="8"/>
  <c r="J133" i="8"/>
  <c r="AH48" i="8"/>
  <c r="AE64" i="8"/>
  <c r="AE75" i="10"/>
  <c r="H158" i="8"/>
  <c r="AI104" i="8"/>
  <c r="H117" i="8"/>
  <c r="H170" i="8"/>
  <c r="G88" i="8"/>
  <c r="AE104" i="8"/>
  <c r="AG178" i="8"/>
  <c r="L137" i="8"/>
  <c r="AJ39" i="8"/>
  <c r="J119" i="8"/>
  <c r="H133" i="8"/>
  <c r="I135" i="8"/>
  <c r="G146" i="8"/>
  <c r="AG115" i="8"/>
  <c r="G16" i="8"/>
  <c r="AG104" i="8"/>
  <c r="H124" i="8"/>
  <c r="G95" i="8"/>
  <c r="AI23" i="8"/>
  <c r="AH173" i="8"/>
  <c r="I189" i="8"/>
  <c r="AI147" i="8"/>
  <c r="J71" i="10"/>
  <c r="AI114" i="8"/>
  <c r="J91" i="8"/>
  <c r="J97" i="8"/>
  <c r="AF67" i="10"/>
  <c r="K120" i="8"/>
  <c r="AK99" i="8"/>
  <c r="M91" i="8"/>
  <c r="M180" i="10"/>
  <c r="H85" i="8"/>
  <c r="I123" i="8"/>
  <c r="I96" i="8"/>
  <c r="L30" i="8"/>
  <c r="H66" i="10"/>
  <c r="AJ37" i="8"/>
  <c r="I81" i="10"/>
  <c r="I30" i="8"/>
  <c r="AG91" i="8"/>
  <c r="AI30" i="8"/>
  <c r="AE157" i="8"/>
  <c r="AF103" i="8"/>
  <c r="H121" i="8"/>
  <c r="G62" i="8"/>
  <c r="I107" i="8"/>
  <c r="AH73" i="10"/>
  <c r="AF114" i="8"/>
  <c r="K40" i="8"/>
  <c r="AH170" i="8"/>
  <c r="AG162" i="8"/>
  <c r="I141" i="8"/>
  <c r="K154" i="8"/>
  <c r="J178" i="8"/>
  <c r="AK151" i="8"/>
  <c r="J141" i="8"/>
  <c r="H164" i="8"/>
  <c r="AK98" i="8"/>
  <c r="I23" i="8"/>
  <c r="AF82" i="8"/>
  <c r="G178" i="8"/>
  <c r="J11" i="8"/>
  <c r="AG119" i="8"/>
  <c r="K78" i="10"/>
  <c r="AI137" i="8"/>
  <c r="AF115" i="8"/>
  <c r="AH29" i="8"/>
  <c r="AI139" i="8"/>
  <c r="AG18" i="8"/>
  <c r="J131" i="8"/>
  <c r="H21" i="8"/>
  <c r="H126" i="8"/>
  <c r="G90" i="8"/>
  <c r="M189" i="8"/>
  <c r="AF176" i="8"/>
  <c r="AF23" i="8"/>
  <c r="H156" i="8"/>
  <c r="AI170" i="8"/>
  <c r="G180" i="8"/>
  <c r="AE66" i="10"/>
  <c r="AK11" i="8"/>
  <c r="I105" i="8"/>
  <c r="K17" i="8"/>
  <c r="I24" i="8"/>
  <c r="J159" i="8"/>
  <c r="H44" i="8"/>
  <c r="AJ130" i="8"/>
  <c r="AF84" i="10"/>
  <c r="AE77" i="10"/>
  <c r="H20" i="8"/>
  <c r="AG99" i="8"/>
  <c r="I8" i="8"/>
  <c r="AI52" i="8"/>
  <c r="H41" i="8"/>
  <c r="AH109" i="8"/>
  <c r="AK154" i="8"/>
  <c r="AF63" i="10"/>
  <c r="AF54" i="8"/>
  <c r="H110" i="8"/>
  <c r="J105" i="8"/>
  <c r="AI94" i="8"/>
  <c r="AF112" i="8"/>
  <c r="AE147" i="8"/>
  <c r="L102" i="8"/>
  <c r="H65" i="10"/>
  <c r="AH117" i="8"/>
  <c r="G36" i="8"/>
  <c r="J113" i="8"/>
  <c r="AG40" i="8"/>
  <c r="I169" i="8"/>
  <c r="M35" i="8"/>
  <c r="AF109" i="8"/>
  <c r="AH39" i="8"/>
  <c r="AH118" i="8"/>
  <c r="AI146" i="8"/>
  <c r="AK87" i="8"/>
  <c r="AG165" i="8"/>
  <c r="L143" i="8"/>
  <c r="K184" i="8"/>
  <c r="K69" i="8"/>
  <c r="I28" i="8"/>
  <c r="AF81" i="10"/>
  <c r="AF169" i="8"/>
  <c r="AJ23" i="8"/>
  <c r="AH102" i="8"/>
  <c r="L189" i="8"/>
  <c r="AJ63" i="10"/>
  <c r="M126" i="8"/>
  <c r="I126" i="8"/>
  <c r="AH120" i="8"/>
  <c r="AJ116" i="8"/>
  <c r="G103" i="8"/>
  <c r="AE116" i="8"/>
  <c r="AG87" i="8"/>
  <c r="H95" i="8"/>
  <c r="AF89" i="8"/>
  <c r="AI125" i="8"/>
  <c r="AE13" i="8"/>
  <c r="AI21" i="8"/>
  <c r="AG79" i="10"/>
  <c r="J42" i="8"/>
  <c r="K79" i="10"/>
  <c r="AF130" i="8"/>
  <c r="AF48" i="8"/>
  <c r="AK86" i="8"/>
  <c r="AG176" i="8"/>
  <c r="AI78" i="8"/>
  <c r="AF79" i="10"/>
  <c r="G97" i="8"/>
  <c r="AF71" i="10"/>
  <c r="L170" i="8"/>
  <c r="AH25" i="8"/>
  <c r="K11" i="8"/>
  <c r="G113" i="8"/>
  <c r="AG98" i="8"/>
  <c r="AH184" i="8"/>
  <c r="I59" i="10"/>
  <c r="AI65" i="10"/>
  <c r="AJ115" i="8"/>
  <c r="I103" i="8"/>
  <c r="AJ118" i="8"/>
  <c r="AH164" i="8"/>
  <c r="AE29" i="8"/>
  <c r="L42" i="8"/>
  <c r="AJ135" i="8"/>
  <c r="I173" i="8"/>
  <c r="H30" i="8"/>
  <c r="AJ84" i="8"/>
  <c r="K175" i="8"/>
  <c r="AE81" i="10"/>
  <c r="M143" i="8"/>
  <c r="AJ36" i="8"/>
  <c r="M17" i="8"/>
  <c r="H135" i="8"/>
  <c r="AH129" i="8"/>
  <c r="AK21" i="8"/>
  <c r="K13" i="8"/>
  <c r="G189" i="8"/>
  <c r="AK164" i="8"/>
  <c r="J169" i="8"/>
  <c r="I154" i="8"/>
  <c r="AE28" i="8"/>
  <c r="AJ40" i="8"/>
  <c r="G118" i="8"/>
  <c r="AG171" i="8"/>
  <c r="G129" i="8"/>
  <c r="AH143" i="8"/>
  <c r="AH180" i="8"/>
  <c r="AI84" i="8"/>
  <c r="L52" i="8"/>
  <c r="AK184" i="8"/>
  <c r="AE137" i="8"/>
  <c r="AF120" i="8"/>
  <c r="AG92" i="8"/>
  <c r="H157" i="8"/>
  <c r="K124" i="8"/>
  <c r="H105" i="8"/>
  <c r="AH151" i="8"/>
  <c r="AE47" i="8"/>
  <c r="H137" i="8"/>
  <c r="K92" i="8"/>
  <c r="G35" i="8"/>
  <c r="AG44" i="8"/>
  <c r="AK130" i="8"/>
  <c r="AE159" i="8"/>
  <c r="J103" i="8"/>
  <c r="I147" i="8"/>
  <c r="AG95" i="8"/>
  <c r="G38" i="8"/>
  <c r="K77" i="10"/>
  <c r="J96" i="8"/>
  <c r="AG113" i="8"/>
  <c r="AE169" i="8"/>
  <c r="K143" i="8"/>
  <c r="L99" i="8"/>
  <c r="I143" i="8"/>
  <c r="K35" i="8"/>
  <c r="AG52" i="8"/>
  <c r="J44" i="8"/>
  <c r="H73" i="10"/>
  <c r="AJ62" i="8"/>
  <c r="AI66" i="10"/>
  <c r="I124" i="8"/>
  <c r="I109" i="8"/>
  <c r="J75" i="10"/>
  <c r="AI62" i="8"/>
  <c r="AH30" i="8"/>
  <c r="L86" i="8"/>
  <c r="K71" i="10"/>
  <c r="I155" i="8"/>
  <c r="M9" i="8"/>
  <c r="AJ171" i="8"/>
  <c r="K180" i="8"/>
  <c r="I90" i="8"/>
  <c r="J79" i="10"/>
  <c r="I157" i="8"/>
  <c r="M41" i="8"/>
  <c r="H94" i="8"/>
  <c r="L29" i="8"/>
  <c r="G154" i="8"/>
  <c r="AE119" i="8"/>
  <c r="AF91" i="8"/>
  <c r="AE21" i="8"/>
  <c r="L96" i="8"/>
  <c r="AJ120" i="8"/>
  <c r="J90" i="8"/>
  <c r="AE63" i="10"/>
  <c r="M62" i="8"/>
  <c r="M8" i="8"/>
  <c r="AF118" i="8"/>
  <c r="I69" i="8"/>
  <c r="G131" i="8"/>
  <c r="G170" i="8"/>
  <c r="J177" i="8"/>
  <c r="G144" i="8"/>
  <c r="K86" i="8"/>
  <c r="AI36" i="8"/>
  <c r="AH17" i="8"/>
  <c r="AF39" i="8"/>
  <c r="M84" i="8"/>
  <c r="AH154" i="8"/>
  <c r="K171" i="8"/>
  <c r="H212" i="11"/>
  <c r="AG184" i="8"/>
  <c r="M47" i="8"/>
  <c r="L79" i="10"/>
  <c r="AK65" i="10"/>
  <c r="AE42" i="8"/>
  <c r="M65" i="10"/>
  <c r="AJ79" i="10"/>
  <c r="AF77" i="10"/>
  <c r="M37" i="8"/>
  <c r="AG161" i="8"/>
  <c r="K96" i="8"/>
  <c r="AJ124" i="8"/>
  <c r="AJ11" i="8"/>
  <c r="J107" i="8"/>
  <c r="I77" i="10"/>
  <c r="J78" i="8"/>
  <c r="AH78" i="8"/>
  <c r="M40" i="11"/>
  <c r="AI60" i="10"/>
  <c r="L89" i="8"/>
  <c r="AJ89" i="8"/>
  <c r="AG106" i="8"/>
  <c r="I106" i="8"/>
  <c r="AH59" i="10"/>
  <c r="AG41" i="8"/>
  <c r="AK19" i="8"/>
  <c r="M137" i="8"/>
  <c r="G105" i="8"/>
  <c r="I16" i="8"/>
  <c r="G86" i="8"/>
  <c r="AI84" i="10"/>
  <c r="AG47" i="8"/>
  <c r="J77" i="10"/>
  <c r="AG100" i="8"/>
  <c r="I177" i="8"/>
  <c r="AI179" i="8"/>
  <c r="AJ117" i="8"/>
  <c r="AE9" i="8"/>
  <c r="M42" i="8"/>
  <c r="AF8" i="8"/>
  <c r="AJ133" i="8"/>
  <c r="L133" i="8"/>
  <c r="M77" i="10"/>
  <c r="AK78" i="10"/>
  <c r="AH135" i="8"/>
  <c r="G133" i="8"/>
  <c r="I11" i="8"/>
  <c r="AJ173" i="8"/>
  <c r="AF16" i="8"/>
  <c r="K115" i="8"/>
  <c r="G107" i="8"/>
  <c r="G141" i="8"/>
  <c r="AF40" i="8"/>
  <c r="M173" i="8"/>
  <c r="AH99" i="8"/>
  <c r="AE17" i="8"/>
  <c r="AH15" i="8"/>
  <c r="AI47" i="8"/>
  <c r="AF35" i="8"/>
  <c r="H35" i="8"/>
  <c r="L71" i="10"/>
  <c r="G82" i="8"/>
  <c r="AE82" i="8"/>
  <c r="J23" i="8"/>
  <c r="K40" i="11"/>
  <c r="AH16" i="8"/>
  <c r="AF144" i="8"/>
  <c r="AH84" i="10"/>
  <c r="AE8" i="8"/>
  <c r="I179" i="8"/>
  <c r="AF87" i="8"/>
  <c r="AG112" i="8"/>
  <c r="I17" i="8"/>
  <c r="L162" i="8"/>
  <c r="AI173" i="8"/>
  <c r="M133" i="8"/>
  <c r="AI144" i="8"/>
  <c r="AJ87" i="8"/>
  <c r="L81" i="10"/>
  <c r="M81" i="11"/>
  <c r="I42" i="8"/>
  <c r="AG42" i="8"/>
  <c r="AI110" i="8"/>
  <c r="K110" i="8"/>
  <c r="AH67" i="10"/>
  <c r="AI161" i="8"/>
  <c r="AG156" i="8"/>
  <c r="AE54" i="8"/>
  <c r="AH112" i="8"/>
  <c r="AH82" i="8"/>
  <c r="K128" i="8"/>
  <c r="M73" i="10"/>
  <c r="AE40" i="11"/>
  <c r="AF165" i="8"/>
  <c r="H165" i="8"/>
  <c r="AG9" i="8"/>
  <c r="AI109" i="8"/>
  <c r="AG33" i="8"/>
  <c r="H141" i="8"/>
  <c r="AK113" i="8"/>
  <c r="H29" i="8"/>
  <c r="K28" i="8"/>
  <c r="AF113" i="8"/>
  <c r="J41" i="8"/>
  <c r="H69" i="8"/>
  <c r="K119" i="8"/>
  <c r="I65" i="10"/>
  <c r="AE32" i="8"/>
  <c r="H41" i="11"/>
  <c r="J47" i="8"/>
  <c r="I88" i="8"/>
  <c r="AE155" i="8"/>
  <c r="K112" i="8"/>
  <c r="AF88" i="8"/>
  <c r="I125" i="8"/>
  <c r="I129" i="8"/>
  <c r="AH130" i="8"/>
  <c r="J63" i="10"/>
  <c r="AF180" i="8"/>
  <c r="J87" i="8"/>
  <c r="AF162" i="8"/>
  <c r="AF40" i="11"/>
  <c r="K32" i="8"/>
  <c r="H100" i="8"/>
  <c r="AF13" i="8"/>
  <c r="AJ25" i="8"/>
  <c r="AK63" i="10"/>
  <c r="L119" i="8"/>
  <c r="K48" i="8"/>
  <c r="I158" i="8"/>
  <c r="AE109" i="8"/>
  <c r="I146" i="8"/>
  <c r="I75" i="10"/>
  <c r="I118" i="8"/>
  <c r="I139" i="8"/>
  <c r="L44" i="8"/>
  <c r="J60" i="10"/>
  <c r="I20" i="8"/>
  <c r="G196" i="10"/>
  <c r="L40" i="11"/>
  <c r="M135" i="8"/>
  <c r="AK102" i="8"/>
  <c r="AJ91" i="11"/>
  <c r="K8" i="8"/>
  <c r="L15" i="8"/>
  <c r="L91" i="11"/>
  <c r="G100" i="8"/>
  <c r="AH158" i="8"/>
  <c r="G37" i="8"/>
  <c r="G84" i="10"/>
  <c r="AI33" i="8"/>
  <c r="G184" i="8"/>
  <c r="K164" i="8"/>
  <c r="AI90" i="8"/>
  <c r="AE121" i="8"/>
  <c r="H18" i="8"/>
  <c r="H178" i="8"/>
  <c r="AJ73" i="10"/>
  <c r="G79" i="10"/>
  <c r="M71" i="10"/>
  <c r="AK59" i="10"/>
  <c r="AF99" i="8"/>
  <c r="H99" i="8"/>
  <c r="AJ65" i="10"/>
  <c r="AJ59" i="10"/>
  <c r="AG164" i="8"/>
  <c r="I164" i="8"/>
  <c r="AF145" i="12"/>
  <c r="H145" i="12"/>
  <c r="J145" i="12" s="1"/>
  <c r="L145" i="12" s="1"/>
  <c r="AE145" i="12"/>
  <c r="G145" i="12"/>
  <c r="I145" i="12" s="1"/>
  <c r="K145" i="12" s="1"/>
  <c r="M145" i="12" s="1"/>
  <c r="Y67" i="11" a="1"/>
  <c r="V15" i="10" a="1"/>
  <c r="Z36" i="10" a="1"/>
  <c r="W36" i="10" a="1"/>
  <c r="X43" i="12" a="1"/>
  <c r="Y66" i="12" a="1"/>
  <c r="T36" i="10" a="1"/>
  <c r="T212" i="11" a="1"/>
  <c r="X62" i="11" a="1"/>
  <c r="Y84" i="11" a="1"/>
  <c r="Y76" i="12" a="1"/>
  <c r="Y88" i="11" a="1"/>
  <c r="Z15" i="10" a="1"/>
  <c r="U43" i="12" a="1"/>
  <c r="U227" i="12" a="1"/>
  <c r="T15" i="10" a="1"/>
  <c r="X36" i="10" a="1"/>
  <c r="Y15" i="10" a="1"/>
  <c r="X15" i="10" a="1"/>
  <c r="Z79" i="11" a="1"/>
  <c r="Z84" i="11" a="1"/>
  <c r="Y61" i="11" a="1"/>
  <c r="U44" i="12" a="1"/>
  <c r="T43" i="12" a="1"/>
  <c r="U299" i="12" a="1"/>
  <c r="V36" i="10" a="1"/>
  <c r="V43" i="12" a="1"/>
  <c r="U15" i="10" a="1"/>
  <c r="W43" i="12" a="1"/>
  <c r="Z43" i="12" a="1"/>
  <c r="Z77" i="11" a="1"/>
  <c r="Z67" i="11" a="1"/>
  <c r="Y85" i="11" a="1"/>
  <c r="Y43" i="12" a="1"/>
  <c r="Y79" i="11" a="1"/>
  <c r="Y36" i="10" a="1"/>
  <c r="Z61" i="11" a="1"/>
  <c r="Z88" i="11" a="1"/>
  <c r="Y77" i="11" a="1"/>
  <c r="W15" i="10" a="1"/>
  <c r="Y96" i="12" a="1"/>
  <c r="Z85" i="12" a="1"/>
  <c r="Z83" i="11" a="1"/>
  <c r="Z90" i="12" a="1"/>
  <c r="Y81" i="11" a="1"/>
  <c r="Y72" i="12" a="1"/>
  <c r="Y72" i="12" l="1"/>
  <c r="Y81" i="11"/>
  <c r="Z90" i="12"/>
  <c r="Z83" i="11"/>
  <c r="Z85" i="12"/>
  <c r="Y96" i="12"/>
  <c r="L96" i="12" s="1"/>
  <c r="W15" i="10"/>
  <c r="Y77" i="11"/>
  <c r="Z88" i="11"/>
  <c r="Z61" i="11"/>
  <c r="Y36" i="10"/>
  <c r="Y79" i="11"/>
  <c r="AJ79" i="11" s="1"/>
  <c r="Y43" i="12"/>
  <c r="AJ43" i="12" s="1"/>
  <c r="Y85" i="11"/>
  <c r="Z67" i="11"/>
  <c r="Z77" i="11"/>
  <c r="Z43" i="12"/>
  <c r="AK43" i="12" s="1"/>
  <c r="W43" i="12"/>
  <c r="AH43" i="12" s="1"/>
  <c r="U15" i="10"/>
  <c r="V43" i="12"/>
  <c r="AG43" i="12" s="1"/>
  <c r="V36" i="10"/>
  <c r="U299" i="12"/>
  <c r="T43" i="12"/>
  <c r="AE43" i="12" s="1"/>
  <c r="U44" i="12"/>
  <c r="Y61" i="11"/>
  <c r="Z84" i="11"/>
  <c r="M84" i="11" s="1"/>
  <c r="Z79" i="11"/>
  <c r="X15" i="10"/>
  <c r="Y15" i="10"/>
  <c r="X36" i="10"/>
  <c r="T15" i="10"/>
  <c r="U227" i="12"/>
  <c r="U43" i="12"/>
  <c r="AF43" i="12" s="1"/>
  <c r="Z15" i="10"/>
  <c r="Y88" i="11"/>
  <c r="Y76" i="12"/>
  <c r="AJ76" i="12" s="1"/>
  <c r="Y84" i="11"/>
  <c r="X62" i="11"/>
  <c r="T212" i="11"/>
  <c r="T36" i="10"/>
  <c r="Y66" i="12"/>
  <c r="X43" i="12"/>
  <c r="AI43" i="12" s="1"/>
  <c r="W36" i="10"/>
  <c r="Z36" i="10"/>
  <c r="V15" i="10"/>
  <c r="Y67" i="11"/>
  <c r="AE73" i="10"/>
  <c r="G73" i="10"/>
  <c r="AH40" i="8"/>
  <c r="AJ68" i="11"/>
  <c r="H132" i="8"/>
  <c r="AJ69" i="8"/>
  <c r="AK134" i="10"/>
  <c r="AI98" i="8"/>
  <c r="G126" i="8"/>
  <c r="AH86" i="8"/>
  <c r="J86" i="8"/>
  <c r="AJ75" i="10"/>
  <c r="M85" i="11"/>
  <c r="AG137" i="8"/>
  <c r="J115" i="8"/>
  <c r="AF171" i="8"/>
  <c r="G142" i="8"/>
  <c r="AI102" i="8"/>
  <c r="J155" i="8"/>
  <c r="L35" i="8"/>
  <c r="I21" i="8"/>
  <c r="M88" i="8"/>
  <c r="AG170" i="8"/>
  <c r="AH81" i="10"/>
  <c r="J124" i="8"/>
  <c r="AI135" i="8"/>
  <c r="I117" i="8"/>
  <c r="AE161" i="8"/>
  <c r="AE120" i="8"/>
  <c r="AH13" i="8"/>
  <c r="AJ85" i="8"/>
  <c r="AG64" i="8"/>
  <c r="AI73" i="10"/>
  <c r="K73" i="10"/>
  <c r="AK77" i="10"/>
  <c r="AK81" i="11"/>
  <c r="AH47" i="8"/>
  <c r="AJ71" i="10"/>
  <c r="AH110" i="8"/>
  <c r="J110" i="8"/>
  <c r="AJ18" i="8"/>
  <c r="L18" i="8"/>
  <c r="J52" i="8"/>
  <c r="AE124" i="8"/>
  <c r="K167" i="8"/>
  <c r="M90" i="8"/>
  <c r="J139" i="8"/>
  <c r="AK81" i="10"/>
  <c r="M59" i="10"/>
  <c r="K37" i="8"/>
  <c r="L32" i="8"/>
  <c r="G84" i="8"/>
  <c r="H151" i="8"/>
  <c r="K42" i="8"/>
  <c r="AG94" i="8"/>
  <c r="H159" i="8"/>
  <c r="L73" i="10"/>
  <c r="AJ40" i="11"/>
  <c r="M81" i="10"/>
  <c r="K117" i="8"/>
  <c r="AK85" i="11"/>
  <c r="AI85" i="8"/>
  <c r="AH18" i="8"/>
  <c r="AJ33" i="8"/>
  <c r="AF173" i="8"/>
  <c r="AG84" i="8"/>
  <c r="K88" i="8"/>
  <c r="AH126" i="8"/>
  <c r="K19" i="8"/>
  <c r="G18" i="8"/>
  <c r="H184" i="8"/>
  <c r="G25" i="8"/>
  <c r="AI118" i="8"/>
  <c r="AE87" i="8"/>
  <c r="J128" i="8"/>
  <c r="K87" i="8"/>
  <c r="AG36" i="8"/>
  <c r="AH88" i="8"/>
  <c r="AI41" i="8"/>
  <c r="AK170" i="8"/>
  <c r="AG82" i="8"/>
  <c r="J85" i="8"/>
  <c r="AG121" i="8"/>
  <c r="AG86" i="8"/>
  <c r="K105" i="8"/>
  <c r="AI169" i="8"/>
  <c r="K169" i="8"/>
  <c r="AK132" i="8"/>
  <c r="M132" i="8"/>
  <c r="AG10" i="8"/>
  <c r="I10" i="8"/>
  <c r="AK71" i="10"/>
  <c r="AH100" i="8"/>
  <c r="J100" i="8"/>
  <c r="J92" i="8"/>
  <c r="AH92" i="8"/>
  <c r="AK40" i="11"/>
  <c r="H47" i="8"/>
  <c r="AK33" i="8"/>
  <c r="M33" i="8"/>
  <c r="G112" i="8"/>
  <c r="H37" i="8"/>
  <c r="AK44" i="8"/>
  <c r="AK69" i="8"/>
  <c r="G23" i="8"/>
  <c r="J123" i="8"/>
  <c r="AG40" i="11"/>
  <c r="I78" i="8"/>
  <c r="AE39" i="8"/>
  <c r="AI165" i="8"/>
  <c r="AJ41" i="8"/>
  <c r="AF90" i="8"/>
  <c r="AI99" i="8"/>
  <c r="L164" i="8"/>
  <c r="AJ164" i="8"/>
  <c r="AE125" i="8"/>
  <c r="K151" i="8"/>
  <c r="AK117" i="8"/>
  <c r="AE48" i="8"/>
  <c r="AI75" i="10"/>
  <c r="AF143" i="8"/>
  <c r="L68" i="11"/>
  <c r="J66" i="10"/>
  <c r="G11" i="8"/>
  <c r="AG89" i="8"/>
  <c r="AK142" i="8"/>
  <c r="I73" i="10"/>
  <c r="I130" i="8"/>
  <c r="AF119" i="8"/>
  <c r="AI91" i="8"/>
  <c r="L113" i="8"/>
  <c r="K132" i="8"/>
  <c r="H107" i="8"/>
  <c r="AF154" i="8"/>
  <c r="G151" i="8"/>
  <c r="L64" i="8"/>
  <c r="I132" i="8"/>
  <c r="AE41" i="8"/>
  <c r="AF102" i="8"/>
  <c r="AG78" i="10"/>
  <c r="I32" i="8"/>
  <c r="AH137" i="8"/>
  <c r="J137" i="8"/>
  <c r="G40" i="11"/>
  <c r="AF41" i="11"/>
  <c r="L59" i="10"/>
  <c r="M78" i="10"/>
  <c r="J40" i="11"/>
  <c r="AI107" i="8"/>
  <c r="K107" i="8"/>
  <c r="L97" i="8"/>
  <c r="G162" i="8"/>
  <c r="K108" i="8"/>
  <c r="I40" i="11"/>
  <c r="M116" i="8"/>
  <c r="AH19" i="8"/>
  <c r="AG71" i="10"/>
  <c r="AF78" i="8"/>
  <c r="AF59" i="10"/>
  <c r="K64" i="8"/>
  <c r="J125" i="8"/>
  <c r="AK30" i="8"/>
  <c r="G156" i="8"/>
  <c r="AF64" i="8"/>
  <c r="AK64" i="8"/>
  <c r="AI123" i="8"/>
  <c r="AH8" i="8"/>
  <c r="L142" i="8"/>
  <c r="AF24" i="8"/>
  <c r="AF33" i="8"/>
  <c r="M115" i="8"/>
  <c r="AK73" i="10"/>
  <c r="AG142" i="8"/>
  <c r="I142" i="8"/>
  <c r="J132" i="8"/>
  <c r="AH132" i="8"/>
  <c r="K47" i="8"/>
  <c r="AH95" i="8"/>
  <c r="AI9" i="8"/>
  <c r="J108" i="8"/>
  <c r="AE19" i="8"/>
  <c r="I133" i="8"/>
  <c r="G106" i="8"/>
  <c r="G52" i="8"/>
  <c r="L47" i="8"/>
  <c r="AE44" i="8"/>
  <c r="H189" i="8"/>
  <c r="I67" i="10"/>
  <c r="AF139" i="8"/>
  <c r="AG66" i="10"/>
  <c r="I167" i="8"/>
  <c r="AE30" i="8"/>
  <c r="AH65" i="10"/>
  <c r="H19" i="8"/>
  <c r="AJ180" i="8"/>
  <c r="AG151" i="8"/>
  <c r="AG114" i="8"/>
  <c r="H125" i="8"/>
  <c r="G15" i="8"/>
  <c r="AH9" i="8"/>
  <c r="AE167" i="8"/>
  <c r="AI32" i="8"/>
  <c r="G47" i="8"/>
  <c r="M96" i="8"/>
  <c r="AK96" i="8"/>
  <c r="AF212" i="11"/>
  <c r="H40" i="11"/>
  <c r="AK23" i="8"/>
  <c r="M23" i="8"/>
  <c r="AH104" i="8"/>
  <c r="G165" i="8"/>
  <c r="AF47" i="8"/>
  <c r="I62" i="8"/>
  <c r="J21" i="8"/>
  <c r="L75" i="10"/>
  <c r="H97" i="8"/>
  <c r="AG110" i="8"/>
  <c r="AI18" i="8"/>
  <c r="AE78" i="8"/>
  <c r="AF52" i="8"/>
  <c r="J24" i="8"/>
  <c r="AH161" i="8"/>
  <c r="M97" i="8"/>
  <c r="AF78" i="10"/>
  <c r="M146" i="8"/>
  <c r="I39" i="8"/>
  <c r="AE20" i="8"/>
  <c r="G10" i="8"/>
  <c r="L132" i="8"/>
  <c r="AE117" i="8"/>
  <c r="I108" i="8"/>
  <c r="I63" i="10"/>
  <c r="AJ21" i="8"/>
  <c r="H86" i="8"/>
  <c r="AF86" i="8"/>
  <c r="AK47" i="8"/>
  <c r="AJ81" i="10"/>
  <c r="AE67" i="10"/>
  <c r="AH40" i="11"/>
  <c r="L72" i="11"/>
  <c r="AF129" i="8"/>
  <c r="AI63" i="10"/>
  <c r="K63" i="10"/>
  <c r="H146" i="8"/>
  <c r="L8" i="8"/>
  <c r="H161" i="8"/>
  <c r="AE69" i="8"/>
  <c r="AG32" i="8"/>
  <c r="AH162" i="8"/>
  <c r="AF284" i="11"/>
  <c r="G164" i="8"/>
  <c r="AE108" i="8"/>
  <c r="M92" i="8"/>
  <c r="AI97" i="8"/>
  <c r="AH33" i="8"/>
  <c r="L108" i="8"/>
  <c r="G130" i="8"/>
  <c r="AJ9" i="8"/>
  <c r="H167" i="8"/>
  <c r="G40" i="8"/>
  <c r="AE85" i="8"/>
  <c r="K131" i="8"/>
  <c r="AF84" i="8"/>
  <c r="J189" i="8"/>
  <c r="AI133" i="8"/>
  <c r="AG54" i="8"/>
  <c r="AK161" i="8"/>
  <c r="H179" i="8"/>
  <c r="AJ78" i="10"/>
  <c r="K60" i="10"/>
  <c r="AE196" i="10"/>
  <c r="G32" i="8"/>
  <c r="AJ62" i="11"/>
  <c r="H28" i="8"/>
  <c r="M89" i="8"/>
  <c r="J32" i="8"/>
  <c r="H75" i="10"/>
  <c r="AJ90" i="8"/>
  <c r="AI178" i="8"/>
  <c r="I25" i="8"/>
  <c r="H116" i="8"/>
  <c r="I120" i="8"/>
  <c r="K39" i="8"/>
  <c r="AH176" i="8"/>
  <c r="AJ72" i="11"/>
  <c r="J62" i="8"/>
  <c r="AG97" i="8"/>
  <c r="J36" i="8"/>
  <c r="AF155" i="8"/>
  <c r="G114" i="8"/>
  <c r="AE158" i="8"/>
  <c r="H131" i="8"/>
  <c r="AI89" i="8"/>
  <c r="J98" i="8"/>
  <c r="AF10" i="8"/>
  <c r="G98" i="8"/>
  <c r="AJ98" i="8"/>
  <c r="H17" i="8"/>
  <c r="AF147" i="8"/>
  <c r="AH114" i="8"/>
  <c r="K103" i="8"/>
  <c r="AJ109" i="8"/>
  <c r="M112" i="8"/>
  <c r="AH116" i="8"/>
  <c r="M40" i="10"/>
  <c r="AF11" i="8"/>
  <c r="AI130" i="8"/>
  <c r="AH147" i="8"/>
  <c r="AG15" i="8"/>
  <c r="AH175" i="8"/>
  <c r="AF108" i="8"/>
  <c r="G33" i="8"/>
  <c r="M85" i="8"/>
  <c r="I35" i="8"/>
  <c r="AK32" i="8"/>
  <c r="AI82" i="8"/>
  <c r="K82" i="8"/>
  <c r="I47" i="8"/>
  <c r="AJ13" i="8"/>
  <c r="L13" i="8"/>
  <c r="L65" i="10"/>
  <c r="AK67" i="11"/>
  <c r="AG36" i="10"/>
  <c r="M36" i="10"/>
  <c r="AJ96" i="12"/>
  <c r="H43" i="12"/>
  <c r="J43" i="12" s="1"/>
  <c r="G212" i="11"/>
  <c r="M79" i="11"/>
  <c r="L76" i="12"/>
  <c r="AK83" i="11"/>
  <c r="AJ81" i="11"/>
  <c r="J36" i="10"/>
  <c r="I15" i="10"/>
  <c r="AJ84" i="11"/>
  <c r="AJ15" i="10"/>
  <c r="L72" i="12"/>
  <c r="M83" i="11"/>
  <c r="M90" i="12"/>
  <c r="K62" i="11"/>
  <c r="M61" i="11"/>
  <c r="AK88" i="11"/>
  <c r="AK85" i="12"/>
  <c r="L36" i="10"/>
  <c r="AJ36" i="10"/>
  <c r="L61" i="11"/>
  <c r="AI36" i="10"/>
  <c r="L85" i="11"/>
  <c r="M77" i="11"/>
  <c r="AE15" i="10"/>
  <c r="M15" i="10"/>
  <c r="G15" i="10"/>
  <c r="AJ67" i="11"/>
  <c r="AJ77" i="11"/>
  <c r="AF299" i="12"/>
  <c r="H15" i="10"/>
  <c r="AH15" i="10"/>
  <c r="AI15" i="10"/>
  <c r="H227" i="12"/>
  <c r="J227" i="12" s="1"/>
  <c r="L227" i="12" s="1"/>
  <c r="AK203" i="12"/>
  <c r="Y68" i="13" a="1"/>
  <c r="Z71" i="12" a="1"/>
  <c r="Y18" i="11" a="1"/>
  <c r="W41" i="11" a="1"/>
  <c r="Y85" i="12" a="1"/>
  <c r="Z81" i="12" a="1"/>
  <c r="X41" i="11" a="1"/>
  <c r="Z41" i="11" a="1"/>
  <c r="Z85" i="13" a="1"/>
  <c r="T18" i="11" a="1"/>
  <c r="V18" i="11" a="1"/>
  <c r="Z87" i="12" a="1"/>
  <c r="U234" i="13" a="1"/>
  <c r="Y71" i="12" a="1"/>
  <c r="U18" i="11" a="1"/>
  <c r="Y62" i="13" a="1"/>
  <c r="Y83" i="12" a="1"/>
  <c r="Z80" i="13" a="1"/>
  <c r="Z18" i="11" a="1"/>
  <c r="W18" i="11" a="1"/>
  <c r="V41" i="11" a="1"/>
  <c r="Y93" i="12" a="1"/>
  <c r="Z89" i="12" a="1"/>
  <c r="Y81" i="12" a="1"/>
  <c r="U305" i="13" a="1"/>
  <c r="Z93" i="12" a="1"/>
  <c r="Y89" i="12" a="1"/>
  <c r="Z83" i="12" a="1"/>
  <c r="Z65" i="12" a="1"/>
  <c r="U41" i="13" a="1"/>
  <c r="X66" i="12" a="1"/>
  <c r="Y41" i="11" a="1"/>
  <c r="Y65" i="12" a="1"/>
  <c r="T227" i="12" a="1"/>
  <c r="T41" i="11" a="1"/>
  <c r="Y90" i="12" a="1"/>
  <c r="X18" i="11" a="1"/>
  <c r="X18" i="11" l="1"/>
  <c r="Y90" i="12"/>
  <c r="T41" i="11"/>
  <c r="T227" i="12"/>
  <c r="Y65" i="12"/>
  <c r="Y41" i="11"/>
  <c r="X66" i="12"/>
  <c r="U41" i="13"/>
  <c r="AF41" i="13" s="1"/>
  <c r="Z65" i="12"/>
  <c r="Z83" i="12"/>
  <c r="Y89" i="12"/>
  <c r="Z93" i="12"/>
  <c r="AK93" i="12" s="1"/>
  <c r="U305" i="13"/>
  <c r="U304" i="14" s="1"/>
  <c r="H304" i="14" s="1"/>
  <c r="Y81" i="12"/>
  <c r="Z89" i="12"/>
  <c r="Y93" i="12"/>
  <c r="AJ93" i="12" s="1"/>
  <c r="V41" i="11"/>
  <c r="W18" i="11"/>
  <c r="Z18" i="11"/>
  <c r="Z80" i="13"/>
  <c r="M80" i="13" s="1"/>
  <c r="Y83" i="12"/>
  <c r="Y62" i="13"/>
  <c r="AJ62" i="13" s="1"/>
  <c r="U18" i="11"/>
  <c r="Y71" i="12"/>
  <c r="U234" i="13"/>
  <c r="AF234" i="13" s="1"/>
  <c r="Z87" i="12"/>
  <c r="V18" i="11"/>
  <c r="T18" i="11"/>
  <c r="AE18" i="11" s="1"/>
  <c r="Z85" i="13"/>
  <c r="AK85" i="13" s="1"/>
  <c r="Z41" i="11"/>
  <c r="X41" i="11"/>
  <c r="Z81" i="12"/>
  <c r="Y85" i="12"/>
  <c r="W41" i="11"/>
  <c r="Y18" i="11"/>
  <c r="Z71" i="12"/>
  <c r="Y68" i="13"/>
  <c r="AJ68" i="13" s="1"/>
  <c r="K15" i="10"/>
  <c r="AJ85" i="11"/>
  <c r="AE212" i="11"/>
  <c r="AJ61" i="11"/>
  <c r="L43" i="12"/>
  <c r="AI62" i="11"/>
  <c r="H44" i="12"/>
  <c r="AK61" i="11"/>
  <c r="AK79" i="11"/>
  <c r="L84" i="11"/>
  <c r="M88" i="11"/>
  <c r="G36" i="10"/>
  <c r="G43" i="12"/>
  <c r="I43" i="12" s="1"/>
  <c r="K43" i="12" s="1"/>
  <c r="M43" i="12" s="1"/>
  <c r="H299" i="12"/>
  <c r="L77" i="11"/>
  <c r="L88" i="11"/>
  <c r="I36" i="10"/>
  <c r="J15" i="10"/>
  <c r="AK15" i="10"/>
  <c r="M85" i="12"/>
  <c r="L79" i="11"/>
  <c r="AJ66" i="12"/>
  <c r="AF15" i="10"/>
  <c r="AE36" i="10"/>
  <c r="AJ88" i="11"/>
  <c r="L67" i="11"/>
  <c r="AF227" i="12"/>
  <c r="AK84" i="11"/>
  <c r="AG15" i="10"/>
  <c r="AK90" i="12"/>
  <c r="AF44" i="12"/>
  <c r="AK36" i="10"/>
  <c r="K36" i="10"/>
  <c r="AK77" i="11"/>
  <c r="L81" i="11"/>
  <c r="AH36" i="10"/>
  <c r="L15" i="10"/>
  <c r="M67" i="11"/>
  <c r="AJ72" i="12"/>
  <c r="H41" i="13"/>
  <c r="L93" i="12"/>
  <c r="L68" i="13"/>
  <c r="H234" i="13"/>
  <c r="J234" i="13" s="1"/>
  <c r="AK65" i="12"/>
  <c r="AF18" i="11"/>
  <c r="AK83" i="12"/>
  <c r="M85" i="13"/>
  <c r="AK41" i="11"/>
  <c r="AK18" i="11"/>
  <c r="AK80" i="13"/>
  <c r="L18" i="11"/>
  <c r="G227" i="12"/>
  <c r="I227" i="12" s="1"/>
  <c r="K227" i="12" s="1"/>
  <c r="M227" i="12" s="1"/>
  <c r="M81" i="12"/>
  <c r="AJ90" i="12"/>
  <c r="H305" i="13"/>
  <c r="AK89" i="12"/>
  <c r="AI41" i="11"/>
  <c r="K18" i="11"/>
  <c r="AJ65" i="12"/>
  <c r="J18" i="11"/>
  <c r="L41" i="11"/>
  <c r="AK71" i="12"/>
  <c r="J41" i="11"/>
  <c r="AJ85" i="12"/>
  <c r="L71" i="12"/>
  <c r="G41" i="11"/>
  <c r="AG41" i="11"/>
  <c r="M89" i="12"/>
  <c r="AI203" i="12"/>
  <c r="AH203" i="12"/>
  <c r="AG203" i="12"/>
  <c r="AJ203" i="12"/>
  <c r="X21" i="12" a="1"/>
  <c r="Z84" i="13" a="1"/>
  <c r="Y85" i="13" a="1"/>
  <c r="Z44" i="12" a="1"/>
  <c r="Y68" i="14" a="1"/>
  <c r="T44" i="12" a="1"/>
  <c r="V44" i="12" a="1"/>
  <c r="X44" i="12" a="1"/>
  <c r="T234" i="13" a="1"/>
  <c r="W21" i="12" a="1"/>
  <c r="Z76" i="13" a="1"/>
  <c r="T21" i="12" a="1"/>
  <c r="Y61" i="13" a="1"/>
  <c r="Z21" i="12" a="1"/>
  <c r="Y80" i="13" a="1"/>
  <c r="Y44" i="12" a="1"/>
  <c r="Z80" i="14" a="1"/>
  <c r="W44" i="12" a="1"/>
  <c r="Y78" i="13" a="1"/>
  <c r="Y21" i="12" a="1"/>
  <c r="W233" i="14" a="1"/>
  <c r="X62" i="13" a="1"/>
  <c r="Z67" i="13" a="1"/>
  <c r="Z61" i="13" a="1"/>
  <c r="U21" i="12" a="1"/>
  <c r="U233" i="14" a="1"/>
  <c r="Z78" i="13" a="1"/>
  <c r="Y67" i="13" a="1"/>
  <c r="Y84" i="13" a="1"/>
  <c r="U41" i="14" a="1"/>
  <c r="Z85" i="14" a="1"/>
  <c r="V21" i="12" a="1"/>
  <c r="Z82" i="13" a="1"/>
  <c r="Y76" i="13" a="1"/>
  <c r="Y76" i="13" l="1"/>
  <c r="AJ76" i="13" s="1"/>
  <c r="Z82" i="13"/>
  <c r="AK82" i="13" s="1"/>
  <c r="V21" i="12"/>
  <c r="Y84" i="13"/>
  <c r="AJ84" i="13" s="1"/>
  <c r="Y67" i="13"/>
  <c r="L67" i="13" s="1"/>
  <c r="Z78" i="13"/>
  <c r="AK78" i="13" s="1"/>
  <c r="U21" i="12"/>
  <c r="Z61" i="13"/>
  <c r="AK61" i="13" s="1"/>
  <c r="Z67" i="13"/>
  <c r="M67" i="13" s="1"/>
  <c r="X62" i="13"/>
  <c r="K62" i="13" s="1"/>
  <c r="Y21" i="12"/>
  <c r="Y78" i="13"/>
  <c r="AJ78" i="13" s="1"/>
  <c r="W44" i="12"/>
  <c r="Z80" i="14"/>
  <c r="AK80" i="14" s="1"/>
  <c r="Y44" i="12"/>
  <c r="Y80" i="13"/>
  <c r="AJ80" i="13" s="1"/>
  <c r="Z21" i="12"/>
  <c r="Y61" i="13"/>
  <c r="AJ61" i="13" s="1"/>
  <c r="T21" i="12"/>
  <c r="G21" i="12" s="1"/>
  <c r="I21" i="12" s="1"/>
  <c r="K21" i="12" s="1"/>
  <c r="M21" i="12" s="1"/>
  <c r="Z76" i="13"/>
  <c r="AK76" i="13" s="1"/>
  <c r="W21" i="12"/>
  <c r="T234" i="13"/>
  <c r="G234" i="13" s="1"/>
  <c r="X44" i="12"/>
  <c r="V44" i="12"/>
  <c r="T44" i="12"/>
  <c r="Z44" i="12"/>
  <c r="Y85" i="13"/>
  <c r="L85" i="13" s="1"/>
  <c r="Z84" i="13"/>
  <c r="M84" i="13" s="1"/>
  <c r="X21" i="12"/>
  <c r="AI21" i="12" s="1"/>
  <c r="AJ81" i="12"/>
  <c r="M87" i="12"/>
  <c r="L81" i="12"/>
  <c r="AG18" i="11"/>
  <c r="L89" i="12"/>
  <c r="AJ71" i="12"/>
  <c r="M83" i="12"/>
  <c r="AF305" i="13"/>
  <c r="H18" i="11"/>
  <c r="M65" i="12"/>
  <c r="G18" i="11"/>
  <c r="AK87" i="12"/>
  <c r="AJ89" i="12"/>
  <c r="M71" i="12"/>
  <c r="AJ18" i="11"/>
  <c r="AJ83" i="12"/>
  <c r="L83" i="12"/>
  <c r="M93" i="12"/>
  <c r="AH41" i="11"/>
  <c r="AJ41" i="11"/>
  <c r="AI66" i="12"/>
  <c r="L85" i="12"/>
  <c r="M18" i="11"/>
  <c r="L65" i="12"/>
  <c r="I18" i="11"/>
  <c r="AK81" i="12"/>
  <c r="AH18" i="11"/>
  <c r="AE227" i="12"/>
  <c r="AF304" i="14"/>
  <c r="K41" i="11"/>
  <c r="I41" i="11"/>
  <c r="AE41" i="11"/>
  <c r="M41" i="11"/>
  <c r="L90" i="12"/>
  <c r="K66" i="12"/>
  <c r="M66" i="12" s="1"/>
  <c r="AI18" i="11"/>
  <c r="U41" i="14"/>
  <c r="AF41" i="14" s="1"/>
  <c r="L76" i="13"/>
  <c r="L80" i="13"/>
  <c r="J44" i="12"/>
  <c r="L44" i="12" s="1"/>
  <c r="AK84" i="13"/>
  <c r="AE234" i="13"/>
  <c r="Y68" i="14"/>
  <c r="L68" i="14" s="1"/>
  <c r="AJ67" i="13"/>
  <c r="U233" i="14"/>
  <c r="AF233" i="14" s="1"/>
  <c r="G44" i="12"/>
  <c r="I44" i="12" s="1"/>
  <c r="K44" i="12" s="1"/>
  <c r="M44" i="12" s="1"/>
  <c r="Z85" i="14"/>
  <c r="AK85" i="14" s="1"/>
  <c r="M82" i="13"/>
  <c r="M76" i="13"/>
  <c r="AK67" i="13"/>
  <c r="AJ44" i="12"/>
  <c r="M61" i="13"/>
  <c r="AG44" i="12"/>
  <c r="M78" i="13"/>
  <c r="AF21" i="12"/>
  <c r="AH21" i="12"/>
  <c r="AJ21" i="12"/>
  <c r="L78" i="13"/>
  <c r="L61" i="13"/>
  <c r="M80" i="14"/>
  <c r="L84" i="13"/>
  <c r="AI44" i="12"/>
  <c r="H21" i="12"/>
  <c r="J21" i="12" s="1"/>
  <c r="L21" i="12" s="1"/>
  <c r="AK44" i="12"/>
  <c r="AE21" i="12"/>
  <c r="I234" i="13"/>
  <c r="W233" i="14"/>
  <c r="AH233" i="14" s="1"/>
  <c r="L234" i="13"/>
  <c r="AF203" i="12"/>
  <c r="H203" i="12"/>
  <c r="J203" i="12" s="1"/>
  <c r="L203" i="12" s="1"/>
  <c r="AE203" i="12"/>
  <c r="G203" i="12"/>
  <c r="I203" i="12" s="1"/>
  <c r="K203" i="12" s="1"/>
  <c r="M203" i="12" s="1"/>
  <c r="Y41" i="13" a="1"/>
  <c r="X20" i="13" a="1"/>
  <c r="Y78" i="14" a="1"/>
  <c r="Y233" i="14" a="1"/>
  <c r="V20" i="13" a="1"/>
  <c r="Z20" i="13" a="1"/>
  <c r="Y67" i="14" a="1"/>
  <c r="T20" i="13" a="1"/>
  <c r="Y61" i="14" a="1"/>
  <c r="X41" i="13" a="1"/>
  <c r="V41" i="13" a="1"/>
  <c r="U20" i="13" a="1"/>
  <c r="W20" i="13" a="1"/>
  <c r="W41" i="13" a="1"/>
  <c r="Z84" i="14" a="1"/>
  <c r="Z61" i="14" a="1"/>
  <c r="Y84" i="14" a="1"/>
  <c r="Y76" i="14" a="1"/>
  <c r="T233" i="14" a="1"/>
  <c r="Y80" i="14" a="1"/>
  <c r="Z67" i="14" a="1"/>
  <c r="V233" i="14" a="1"/>
  <c r="Z78" i="14" a="1"/>
  <c r="Z41" i="13" a="1"/>
  <c r="Y85" i="14" a="1"/>
  <c r="Z76" i="14" a="1"/>
  <c r="X62" i="14" a="1"/>
  <c r="Z82" i="14" a="1"/>
  <c r="Y20" i="13" a="1"/>
  <c r="T41" i="13" a="1"/>
  <c r="T41" i="13" l="1"/>
  <c r="G41" i="13" s="1"/>
  <c r="Y20" i="13"/>
  <c r="AJ20" i="13" s="1"/>
  <c r="X62" i="14"/>
  <c r="K62" i="14" s="1"/>
  <c r="Y85" i="14"/>
  <c r="L85" i="14" s="1"/>
  <c r="Z41" i="13"/>
  <c r="AK41" i="13" s="1"/>
  <c r="Z67" i="14"/>
  <c r="AK67" i="14" s="1"/>
  <c r="T233" i="14"/>
  <c r="G233" i="14" s="1"/>
  <c r="Z84" i="14"/>
  <c r="M84" i="14" s="1"/>
  <c r="W41" i="13"/>
  <c r="AH41" i="13" s="1"/>
  <c r="W20" i="13"/>
  <c r="AH20" i="13" s="1"/>
  <c r="U20" i="13"/>
  <c r="H20" i="13" s="1"/>
  <c r="V41" i="13"/>
  <c r="AG41" i="13" s="1"/>
  <c r="X41" i="13"/>
  <c r="AI41" i="13" s="1"/>
  <c r="T20" i="13"/>
  <c r="G20" i="13" s="1"/>
  <c r="Y67" i="14"/>
  <c r="L67" i="14" s="1"/>
  <c r="Z20" i="13"/>
  <c r="AK20" i="13" s="1"/>
  <c r="V20" i="13"/>
  <c r="AG20" i="13" s="1"/>
  <c r="X20" i="13"/>
  <c r="AI20" i="13" s="1"/>
  <c r="Y41" i="13"/>
  <c r="AJ41" i="13" s="1"/>
  <c r="AE44" i="12"/>
  <c r="M62" i="13"/>
  <c r="AJ85" i="13"/>
  <c r="AH44" i="12"/>
  <c r="AI62" i="13"/>
  <c r="AK21" i="12"/>
  <c r="AG21" i="12"/>
  <c r="H41" i="14"/>
  <c r="I20" i="13"/>
  <c r="K20" i="13" s="1"/>
  <c r="Y80" i="14"/>
  <c r="AJ80" i="14" s="1"/>
  <c r="Y76" i="14"/>
  <c r="AJ76" i="14" s="1"/>
  <c r="H233" i="14"/>
  <c r="J233" i="14" s="1"/>
  <c r="AJ68" i="14"/>
  <c r="M85" i="14"/>
  <c r="AI62" i="14"/>
  <c r="AJ67" i="14"/>
  <c r="Z76" i="14"/>
  <c r="M76" i="14" s="1"/>
  <c r="Z82" i="14"/>
  <c r="M82" i="14" s="1"/>
  <c r="AE233" i="14"/>
  <c r="AE41" i="13"/>
  <c r="Z78" i="14"/>
  <c r="AK78" i="14" s="1"/>
  <c r="Z61" i="14"/>
  <c r="M61" i="14" s="1"/>
  <c r="V233" i="14"/>
  <c r="Y84" i="14"/>
  <c r="AJ84" i="14" s="1"/>
  <c r="Y61" i="14"/>
  <c r="AJ61" i="14" s="1"/>
  <c r="Y78" i="14"/>
  <c r="AJ78" i="14" s="1"/>
  <c r="AK84" i="14"/>
  <c r="K234" i="13"/>
  <c r="J41" i="13"/>
  <c r="AF20" i="13"/>
  <c r="M67" i="14"/>
  <c r="Y233" i="14"/>
  <c r="AJ224" i="12"/>
  <c r="AK224" i="12"/>
  <c r="AH224" i="12"/>
  <c r="AG224" i="12"/>
  <c r="AI224" i="12"/>
  <c r="T41" i="14" a="1"/>
  <c r="V20" i="14" a="1"/>
  <c r="Z62" i="14" a="1"/>
  <c r="U20" i="14" a="1"/>
  <c r="X233" i="14" a="1"/>
  <c r="W41" i="14" a="1"/>
  <c r="X20" i="14" a="1"/>
  <c r="T20" i="14" a="1"/>
  <c r="T20" i="14" l="1"/>
  <c r="AE20" i="14" s="1"/>
  <c r="U20" i="14"/>
  <c r="H20" i="14" s="1"/>
  <c r="Z62" i="14"/>
  <c r="T41" i="14"/>
  <c r="G41" i="14" s="1"/>
  <c r="AJ85" i="14"/>
  <c r="I41" i="13"/>
  <c r="AE20" i="13"/>
  <c r="J20" i="13"/>
  <c r="L80" i="14"/>
  <c r="L76" i="14"/>
  <c r="V20" i="14"/>
  <c r="AG20" i="14" s="1"/>
  <c r="AK76" i="14"/>
  <c r="AK82" i="14"/>
  <c r="AF20" i="14"/>
  <c r="AE41" i="14"/>
  <c r="M78" i="14"/>
  <c r="L78" i="14"/>
  <c r="L61" i="14"/>
  <c r="AK61" i="14"/>
  <c r="L84" i="14"/>
  <c r="W41" i="14"/>
  <c r="J41" i="14" s="1"/>
  <c r="X233" i="14"/>
  <c r="AI233" i="14" s="1"/>
  <c r="M234" i="13"/>
  <c r="L41" i="13"/>
  <c r="G20" i="14"/>
  <c r="I233" i="14"/>
  <c r="AG233" i="14"/>
  <c r="L233" i="14"/>
  <c r="AJ233" i="14"/>
  <c r="X20" i="14"/>
  <c r="AI20" i="14" s="1"/>
  <c r="M20" i="13"/>
  <c r="G224" i="12"/>
  <c r="I224" i="12" s="1"/>
  <c r="K224" i="12" s="1"/>
  <c r="M224" i="12" s="1"/>
  <c r="AE224" i="12"/>
  <c r="H224" i="12"/>
  <c r="J224" i="12" s="1"/>
  <c r="L224" i="12" s="1"/>
  <c r="AF224" i="12"/>
  <c r="Z20" i="14" a="1"/>
  <c r="Y41" i="14" a="1"/>
  <c r="V41" i="14" a="1"/>
  <c r="Z233" i="14" a="1"/>
  <c r="W20" i="14" a="1"/>
  <c r="W20" i="14" l="1"/>
  <c r="V41" i="14"/>
  <c r="I41" i="14" s="1"/>
  <c r="K41" i="13"/>
  <c r="AK62" i="14"/>
  <c r="M62" i="14"/>
  <c r="L20" i="13"/>
  <c r="AG41" i="14"/>
  <c r="I20" i="14"/>
  <c r="K20" i="14" s="1"/>
  <c r="K233" i="14"/>
  <c r="AH41" i="14"/>
  <c r="Y41" i="14"/>
  <c r="AJ41" i="14" s="1"/>
  <c r="Z233" i="14"/>
  <c r="AK233" i="14" s="1"/>
  <c r="AH20" i="14"/>
  <c r="J20" i="14"/>
  <c r="Z20" i="14"/>
  <c r="AK20" i="14" s="1"/>
  <c r="AK50" i="12"/>
  <c r="X41" i="14" a="1"/>
  <c r="Y20" i="14" a="1"/>
  <c r="Y20" i="14" l="1"/>
  <c r="AJ20" i="14" s="1"/>
  <c r="X41" i="14"/>
  <c r="M41" i="13"/>
  <c r="L41" i="14"/>
  <c r="L20" i="14"/>
  <c r="M233" i="14"/>
  <c r="M20" i="14"/>
  <c r="AH50" i="12"/>
  <c r="AG50" i="12"/>
  <c r="AI50" i="12"/>
  <c r="AJ50" i="12"/>
  <c r="Z41" i="14" a="1"/>
  <c r="Z41" i="14" l="1"/>
  <c r="AK41" i="14" s="1"/>
  <c r="AI41" i="14"/>
  <c r="K41" i="14"/>
  <c r="M41" i="14" s="1"/>
  <c r="AF50" i="12"/>
  <c r="H50" i="12"/>
  <c r="J50" i="12" s="1"/>
  <c r="L50" i="12" s="1"/>
  <c r="AE50" i="12"/>
  <c r="G50" i="12"/>
  <c r="I50" i="12" s="1"/>
  <c r="K50" i="12" s="1"/>
  <c r="M50" i="12" s="1"/>
  <c r="AK14" i="12" l="1"/>
  <c r="AG14" i="12"/>
  <c r="AH14" i="12"/>
  <c r="AI14" i="12"/>
  <c r="AJ14" i="12"/>
  <c r="AE14" i="12" l="1"/>
  <c r="AF14" i="12"/>
  <c r="AH230" i="12" l="1"/>
  <c r="AG230" i="12"/>
  <c r="H230" i="12"/>
  <c r="J230" i="12" s="1"/>
  <c r="AF230" i="12"/>
  <c r="G230" i="12"/>
  <c r="I230" i="12" s="1"/>
  <c r="K230" i="12" s="1"/>
  <c r="AE230" i="12"/>
  <c r="AI230" i="12"/>
  <c r="AH189" i="12" l="1"/>
  <c r="AI10" i="13" l="1"/>
  <c r="AH10" i="13"/>
  <c r="AG10" i="13"/>
  <c r="AI10" i="12"/>
  <c r="AE189" i="12"/>
  <c r="G189" i="12"/>
  <c r="I189" i="12" s="1"/>
  <c r="K189" i="12" s="1"/>
  <c r="M189" i="12" s="1"/>
  <c r="AH10" i="12"/>
  <c r="AJ10" i="12"/>
  <c r="AE10" i="12"/>
  <c r="G10" i="12"/>
  <c r="I10" i="12" s="1"/>
  <c r="K10" i="12" s="1"/>
  <c r="AG189" i="12"/>
  <c r="AG10" i="12"/>
  <c r="AF189" i="12"/>
  <c r="H189" i="12"/>
  <c r="J189" i="12" s="1"/>
  <c r="L189" i="12" s="1"/>
  <c r="H10" i="12"/>
  <c r="J10" i="12" s="1"/>
  <c r="L10" i="12" s="1"/>
  <c r="AF10" i="12"/>
  <c r="H10" i="13" l="1"/>
  <c r="AF10" i="13"/>
  <c r="AE10" i="13"/>
  <c r="G10" i="13"/>
  <c r="T10" i="14" a="1"/>
  <c r="U10" i="14" a="1"/>
  <c r="U10" i="14" l="1"/>
  <c r="T10" i="14"/>
  <c r="I10" i="13"/>
  <c r="J10" i="13"/>
  <c r="AE143" i="12"/>
  <c r="G143" i="12"/>
  <c r="I143" i="12" s="1"/>
  <c r="K143" i="12" s="1"/>
  <c r="AI143" i="12"/>
  <c r="AH143" i="12"/>
  <c r="AG143" i="12"/>
  <c r="AF143" i="12"/>
  <c r="H143" i="12"/>
  <c r="J143" i="12" s="1"/>
  <c r="V10" i="14" a="1"/>
  <c r="W10" i="14" a="1"/>
  <c r="V10" i="14" l="1"/>
  <c r="W10" i="14"/>
  <c r="AF10" i="14"/>
  <c r="H10" i="14"/>
  <c r="G10" i="14"/>
  <c r="AE10" i="14"/>
  <c r="K10" i="13"/>
  <c r="AF162" i="12"/>
  <c r="J162" i="12"/>
  <c r="AH162" i="12"/>
  <c r="AI162" i="12"/>
  <c r="AE162" i="12"/>
  <c r="G162" i="12"/>
  <c r="I162" i="12" s="1"/>
  <c r="K162" i="12" s="1"/>
  <c r="M162" i="12" s="1"/>
  <c r="AG162" i="12"/>
  <c r="X10" i="14" a="1"/>
  <c r="X10" i="14" l="1"/>
  <c r="I10" i="14"/>
  <c r="AG10" i="14"/>
  <c r="AH10" i="14"/>
  <c r="J10" i="14"/>
  <c r="H167" i="13"/>
  <c r="G167" i="13"/>
  <c r="T165" i="14" a="1"/>
  <c r="U165" i="14" a="1"/>
  <c r="T165" i="14" l="1"/>
  <c r="U165" i="14"/>
  <c r="I167" i="13"/>
  <c r="J167" i="13"/>
  <c r="AI10" i="14"/>
  <c r="K10" i="14"/>
  <c r="V165" i="14" a="1"/>
  <c r="W165" i="14" a="1"/>
  <c r="W165" i="14" l="1"/>
  <c r="AH165" i="14" s="1"/>
  <c r="V165" i="14"/>
  <c r="AG165" i="14" s="1"/>
  <c r="H165" i="14"/>
  <c r="AF165" i="14"/>
  <c r="G165" i="14"/>
  <c r="AE165" i="14"/>
  <c r="K167" i="13"/>
  <c r="X165" i="14" a="1"/>
  <c r="I165" i="14" l="1"/>
  <c r="J165" i="14"/>
  <c r="X165" i="14"/>
  <c r="AI165" i="14" s="1"/>
  <c r="M167" i="13"/>
  <c r="K165" i="14" l="1"/>
  <c r="AH106" i="14"/>
  <c r="AG106" i="14"/>
  <c r="AF106" i="14"/>
  <c r="H106" i="14"/>
  <c r="AE106" i="14"/>
  <c r="G106" i="14"/>
  <c r="I106" i="14" l="1"/>
  <c r="AI106" i="14"/>
  <c r="AJ106" i="14"/>
  <c r="J106" i="14"/>
  <c r="K106" i="14" l="1"/>
  <c r="AK106" i="14"/>
  <c r="L106" i="14"/>
  <c r="M106" i="14" l="1"/>
  <c r="Z159" i="10" l="1" a="1"/>
  <c r="Y135" i="7" a="1"/>
  <c r="W18" i="7" a="1"/>
  <c r="Y78" i="7" a="1"/>
  <c r="T130" i="10" a="1"/>
  <c r="U123" i="7" a="1"/>
  <c r="X10" i="10" a="1"/>
  <c r="X173" i="10" a="1"/>
  <c r="V140" i="10" a="1"/>
  <c r="V157" i="7" a="1"/>
  <c r="U57" i="7" a="1"/>
  <c r="Y140" i="7" a="1"/>
  <c r="Z9" i="7" a="1"/>
  <c r="X155" i="10" a="1"/>
  <c r="Y146" i="10" a="1"/>
  <c r="Z56" i="12" a="1"/>
  <c r="W119" i="10" a="1"/>
  <c r="Y113" i="7" a="1"/>
  <c r="Z123" i="7" a="1"/>
  <c r="U128" i="10" a="1"/>
  <c r="Y152" i="10" a="1"/>
  <c r="W21" i="7" a="1"/>
  <c r="Z10" i="7" a="1"/>
  <c r="T79" i="7" a="1"/>
  <c r="W144" i="7" a="1"/>
  <c r="W175" i="7" a="1"/>
  <c r="Y65" i="9" a="1"/>
  <c r="W53" i="10" a="1"/>
  <c r="T104" i="10" a="1"/>
  <c r="V114" i="10" a="1"/>
  <c r="V116" i="7" a="1"/>
  <c r="V138" i="10" a="1"/>
  <c r="X126" i="7" a="1"/>
  <c r="W120" i="10" a="1"/>
  <c r="X95" i="7" a="1"/>
  <c r="X88" i="7" a="1"/>
  <c r="U152" i="10" a="1"/>
  <c r="T25" i="10" a="1"/>
  <c r="W45" i="7" a="1"/>
  <c r="V87" i="10" a="1"/>
  <c r="W25" i="7" a="1"/>
  <c r="X83" i="10" a="1"/>
  <c r="X189" i="10" a="1"/>
  <c r="W145" i="10" a="1"/>
  <c r="W37" i="10" a="1"/>
  <c r="Y65" i="7" a="1"/>
  <c r="W15" i="7" a="1"/>
  <c r="V98" i="10" a="1"/>
  <c r="X62" i="12" a="1"/>
  <c r="Y87" i="10" a="1"/>
  <c r="Z142" i="7" a="1"/>
  <c r="T19" i="7" a="1"/>
  <c r="Y175" i="10" a="1"/>
  <c r="Z24" i="10" a="1"/>
  <c r="X144" i="10" a="1"/>
  <c r="T144" i="7" a="1"/>
  <c r="V175" i="7" a="1"/>
  <c r="T155" i="10" a="1"/>
  <c r="V47" i="11" a="1"/>
  <c r="X9" i="10" a="1"/>
  <c r="U33" i="7" a="1"/>
  <c r="Y55" i="10" a="1"/>
  <c r="X44" i="7" a="1"/>
  <c r="Y144" i="10" a="1"/>
  <c r="U146" i="10" a="1"/>
  <c r="V95" i="7" a="1"/>
  <c r="U43" i="7" a="1"/>
  <c r="Z16" i="7" a="1"/>
  <c r="U136" i="7" a="1"/>
  <c r="W36" i="7" a="1"/>
  <c r="T103" i="7" a="1"/>
  <c r="Z159" i="7" a="1"/>
  <c r="V39" i="7" a="1"/>
  <c r="X75" i="7" a="1"/>
  <c r="T111" i="7" a="1"/>
  <c r="V16" i="7" a="1"/>
  <c r="U137" i="7" a="1"/>
  <c r="U12" i="7" a="1"/>
  <c r="U96" i="10" a="1"/>
  <c r="U56" i="9" a="1"/>
  <c r="Y119" i="7" a="1"/>
  <c r="Y129" i="10" a="1"/>
  <c r="X82" i="7" a="1"/>
  <c r="V103" i="7" a="1"/>
  <c r="U84" i="7" a="1"/>
  <c r="X14" i="7" a="1"/>
  <c r="U25" i="10" a="1"/>
  <c r="W179" i="10" a="1"/>
  <c r="U40" i="7" a="1"/>
  <c r="V155" i="10" a="1"/>
  <c r="Y119" i="10" a="1"/>
  <c r="U154" i="7" a="1"/>
  <c r="Y198" i="10" a="1"/>
  <c r="T148" i="10" a="1"/>
  <c r="Y75" i="7" a="1"/>
  <c r="X121" i="10" a="1"/>
  <c r="V148" i="7" a="1"/>
  <c r="X108" i="10" a="1"/>
  <c r="U136" i="10" a="1"/>
  <c r="Y95" i="10" a="1"/>
  <c r="Y160" i="7" a="1"/>
  <c r="Y45" i="7" a="1"/>
  <c r="V10" i="10" a="1"/>
  <c r="Z167" i="10" a="1"/>
  <c r="T17" i="7" a="1"/>
  <c r="T96" i="10" a="1"/>
  <c r="U95" i="10" a="1"/>
  <c r="Y49" i="10" a="1"/>
  <c r="Z126" i="10" a="1"/>
  <c r="Y22" i="11" a="1"/>
  <c r="U150" i="7" a="1"/>
  <c r="V75" i="7" a="1"/>
  <c r="V192" i="13" a="1"/>
  <c r="U85" i="7" a="1"/>
  <c r="T136" i="7" a="1"/>
  <c r="T40" i="7" a="1"/>
  <c r="W11" i="7" a="1"/>
  <c r="X80" i="7" a="1"/>
  <c r="U177" i="10" a="1"/>
  <c r="T164" i="7" a="1"/>
  <c r="T236" i="13" a="1"/>
  <c r="V113" i="7" a="1"/>
  <c r="X136" i="7" a="1"/>
  <c r="X20" i="10" a="1"/>
  <c r="U119" i="10" a="1"/>
  <c r="U83" i="10" a="1"/>
  <c r="U58" i="9" a="1"/>
  <c r="V118" i="7" a="1"/>
  <c r="Y134" i="10" a="1"/>
  <c r="Y76" i="10" a="1"/>
  <c r="V161" i="7" a="1"/>
  <c r="X123" i="10" a="1"/>
  <c r="Z185" i="10" a="1"/>
  <c r="U79" i="7" a="1"/>
  <c r="T163" i="7" a="1"/>
  <c r="V117" i="7" a="1"/>
  <c r="Z79" i="7" a="1"/>
  <c r="W22" i="10" a="1"/>
  <c r="T162" i="10" a="1"/>
  <c r="W108" i="7" a="1"/>
  <c r="U145" i="10" a="1"/>
  <c r="V54" i="9" a="1"/>
  <c r="U188" i="10" a="1"/>
  <c r="V39" i="10" a="1"/>
  <c r="T77" i="7" a="1"/>
  <c r="U47" i="10" a="1"/>
  <c r="W82" i="7" a="1"/>
  <c r="Y109" i="10" a="1"/>
  <c r="T16" i="7" a="1"/>
  <c r="T150" i="10" a="1"/>
  <c r="X94" i="7" a="1"/>
  <c r="W87" i="7" a="1"/>
  <c r="X108" i="7" a="1"/>
  <c r="X122" i="10" a="1"/>
  <c r="U28" i="10" a="1"/>
  <c r="V151" i="7" a="1"/>
  <c r="X27" i="7" a="1"/>
  <c r="V63" i="7" a="1"/>
  <c r="Z186" i="10" a="1"/>
  <c r="Y32" i="10" a="1"/>
  <c r="V158" i="10" a="1"/>
  <c r="Y110" i="7" a="1"/>
  <c r="Z53" i="10" a="1"/>
  <c r="Y166" i="11" a="1"/>
  <c r="U80" i="10" a="1"/>
  <c r="X198" i="10" a="1"/>
  <c r="U129" i="7" a="1"/>
  <c r="X142" i="10" a="1"/>
  <c r="U179" i="10" a="1"/>
  <c r="T128" i="10" a="1"/>
  <c r="V184" i="10" a="1"/>
  <c r="T162" i="7" a="1"/>
  <c r="Y190" i="10" a="1"/>
  <c r="X166" i="10" a="1"/>
  <c r="W156" i="10" a="1"/>
  <c r="T41" i="7" a="1"/>
  <c r="X22" i="10" a="1"/>
  <c r="V122" i="10" a="1"/>
  <c r="V77" i="7" a="1"/>
  <c r="W142" i="7" a="1"/>
  <c r="T180" i="10" a="1"/>
  <c r="U58" i="7" a="1"/>
  <c r="X31" i="7" a="1"/>
  <c r="U117" i="10" a="1"/>
  <c r="W80" i="10" a="1"/>
  <c r="V126" i="7" a="1"/>
  <c r="X175" i="7" a="1"/>
  <c r="V153" i="10" a="1"/>
  <c r="Y156" i="7" a="1"/>
  <c r="W141" i="10" a="1"/>
  <c r="Z88" i="7" a="1"/>
  <c r="X135" i="7" a="1"/>
  <c r="V177" i="10" a="1"/>
  <c r="W116" i="7" a="1"/>
  <c r="V80" i="7" a="1"/>
  <c r="U15" i="7" a="1"/>
  <c r="U115" i="7" a="1"/>
  <c r="T154" i="7" a="1"/>
  <c r="Y100" i="10" a="1"/>
  <c r="U54" i="7" a="1"/>
  <c r="V35" i="7" a="1"/>
  <c r="X125" i="7" a="1"/>
  <c r="T105" i="10" a="1"/>
  <c r="V121" i="10" a="1"/>
  <c r="X167" i="10" a="1"/>
  <c r="W72" i="7" a="1"/>
  <c r="W143" i="7" a="1"/>
  <c r="U123" i="10" a="1"/>
  <c r="Y170" i="7" a="1"/>
  <c r="Z52" i="7" a="1"/>
  <c r="U186" i="10" a="1"/>
  <c r="V121" i="7" a="1"/>
  <c r="U72" i="10" a="1"/>
  <c r="Y108" i="10" a="1"/>
  <c r="W67" i="9" a="1"/>
  <c r="Y70" i="9" a="1"/>
  <c r="W169" i="10" a="1"/>
  <c r="Y137" i="7" a="1"/>
  <c r="Y189" i="10" a="1"/>
  <c r="W129" i="10" a="1"/>
  <c r="U132" i="7" a="1"/>
  <c r="V28" i="10" a="1"/>
  <c r="W16" i="7" a="1"/>
  <c r="V56" i="9" a="1"/>
  <c r="Z101" i="7" a="1"/>
  <c r="Z108" i="10" a="1"/>
  <c r="V169" i="7" a="1"/>
  <c r="W42" i="7" a="1"/>
  <c r="W130" i="10" a="1"/>
  <c r="Y22" i="10" a="1"/>
  <c r="V192" i="10" a="1"/>
  <c r="T130" i="7" a="1"/>
  <c r="U88" i="7" a="1"/>
  <c r="T129" i="7" a="1"/>
  <c r="Y82" i="7" a="1"/>
  <c r="T85" i="7" a="1"/>
  <c r="Z74" i="7" a="1"/>
  <c r="V32" i="10" a="1"/>
  <c r="V146" i="7" a="1"/>
  <c r="W65" i="7" a="1"/>
  <c r="X45" i="10" a="1"/>
  <c r="Y36" i="7" a="1"/>
  <c r="V146" i="10" a="1"/>
  <c r="T20" i="7" a="1"/>
  <c r="W114" i="7" a="1"/>
  <c r="W95" i="10" a="1"/>
  <c r="V123" i="10" a="1"/>
  <c r="Z130" i="10" a="1"/>
  <c r="U8" i="10" a="1"/>
  <c r="W168" i="7" a="1"/>
  <c r="T156" i="10" a="1"/>
  <c r="X39" i="7" a="1"/>
  <c r="T42" i="7" a="1"/>
  <c r="X158" i="7" a="1"/>
  <c r="U24" i="10" a="1"/>
  <c r="X39" i="10" a="1"/>
  <c r="V131" i="10" a="1"/>
  <c r="U37" i="10" a="1"/>
  <c r="T141" i="7" a="1"/>
  <c r="T51" i="10" a="1"/>
  <c r="T8" i="10" a="1"/>
  <c r="V40" i="7" a="1"/>
  <c r="Z37" i="7" a="1"/>
  <c r="W43" i="10" a="1"/>
  <c r="V53" i="9" a="1"/>
  <c r="T95" i="7" a="1"/>
  <c r="X129" i="10" a="1"/>
  <c r="W88" i="7" a="1"/>
  <c r="Y83" i="7" a="1"/>
  <c r="Y133" i="10" a="1"/>
  <c r="X124" i="10" a="1"/>
  <c r="T149" i="10" a="1"/>
  <c r="Y200" i="11" a="1"/>
  <c r="X185" i="10" a="1"/>
  <c r="W101" i="7" a="1"/>
  <c r="W62" i="11" a="1"/>
  <c r="T133" i="7" a="1"/>
  <c r="U60" i="10" a="1"/>
  <c r="Y26" i="7" a="1"/>
  <c r="T48" i="10" a="1"/>
  <c r="U25" i="7" a="1"/>
  <c r="T52" i="7" a="1"/>
  <c r="T131" i="10" a="1"/>
  <c r="Z85" i="7" a="1"/>
  <c r="Y151" i="7" a="1"/>
  <c r="T105" i="7" a="1"/>
  <c r="Z70" i="9" a="1"/>
  <c r="W140" i="10" a="1"/>
  <c r="W88" i="10" a="1"/>
  <c r="Z10" i="10" a="1"/>
  <c r="U192" i="10" a="1"/>
  <c r="Y166" i="10" a="1"/>
  <c r="Z156" i="10" a="1"/>
  <c r="Y173" i="10" a="1"/>
  <c r="Z62" i="9" a="1"/>
  <c r="W56" i="7" a="1"/>
  <c r="V132" i="7" a="1"/>
  <c r="W118" i="7" a="1"/>
  <c r="W34" i="10" a="1"/>
  <c r="W78" i="7" a="1"/>
  <c r="Z106" i="10" a="1"/>
  <c r="V25" i="10" a="1"/>
  <c r="Z169" i="7" a="1"/>
  <c r="X125" i="10" a="1"/>
  <c r="V162" i="7" a="1"/>
  <c r="X117" i="10" a="1"/>
  <c r="T88" i="7" a="1"/>
  <c r="U138" i="10" a="1"/>
  <c r="W151" i="7" a="1"/>
  <c r="V37" i="10" a="1"/>
  <c r="T114" i="10" a="1"/>
  <c r="X163" i="7" a="1"/>
  <c r="Y63" i="7" a="1"/>
  <c r="Z57" i="10" a="1"/>
  <c r="T168" i="7" a="1"/>
  <c r="Z58" i="7" a="1"/>
  <c r="X128" i="7" a="1"/>
  <c r="V163" i="10" a="1"/>
  <c r="T115" i="10" a="1"/>
  <c r="Y98" i="10" a="1"/>
  <c r="T9" i="10" a="1"/>
  <c r="Y88" i="7" a="1"/>
  <c r="V20" i="10" a="1"/>
  <c r="W13" i="10" a="1"/>
  <c r="W138" i="7" a="1"/>
  <c r="U36" i="7" a="1"/>
  <c r="T161" i="10" a="1"/>
  <c r="T159" i="10" a="1"/>
  <c r="U142" i="10" a="1"/>
  <c r="U20" i="7" a="1"/>
  <c r="Y154" i="11" a="1"/>
  <c r="U180" i="10" a="1"/>
  <c r="V41" i="7" a="1"/>
  <c r="U98" i="10" a="1"/>
  <c r="Z77" i="7" a="1"/>
  <c r="X156" i="10" a="1"/>
  <c r="X98" i="10" a="1"/>
  <c r="Y106" i="7" a="1"/>
  <c r="U131" i="7" a="1"/>
  <c r="X43" i="10" a="1"/>
  <c r="U48" i="7" a="1"/>
  <c r="V101" i="7" a="1"/>
  <c r="U139" i="10" a="1"/>
  <c r="T177" i="10" a="1"/>
  <c r="Y50" i="10" a="1"/>
  <c r="U22" i="7" a="1"/>
  <c r="Y140" i="10" a="1"/>
  <c r="V141" i="7" a="1"/>
  <c r="T136" i="10" a="1"/>
  <c r="U106" i="7" a="1"/>
  <c r="W165" i="7" a="1"/>
  <c r="W136" i="7" a="1"/>
  <c r="W40" i="7" a="1"/>
  <c r="Y85" i="7" a="1"/>
  <c r="T56" i="9" a="1"/>
  <c r="X156" i="7" a="1"/>
  <c r="Z165" i="14" a="1"/>
  <c r="V9" i="7" a="1"/>
  <c r="U56" i="12" a="1"/>
  <c r="U42" i="10" a="1"/>
  <c r="Y180" i="10" a="1"/>
  <c r="Y118" i="10" a="1"/>
  <c r="T94" i="7" a="1"/>
  <c r="T34" i="10" a="1"/>
  <c r="Y67" i="9" a="1"/>
  <c r="W109" i="10" a="1"/>
  <c r="W132" i="7" a="1"/>
  <c r="X111" i="7" a="1"/>
  <c r="U30" i="11" a="1"/>
  <c r="X140" i="10" a="1"/>
  <c r="Z115" i="7" a="1"/>
  <c r="X41" i="7" a="1"/>
  <c r="T98" i="10" a="1"/>
  <c r="Y122" i="7" a="1"/>
  <c r="U131" i="10" a="1"/>
  <c r="Z109" i="10" a="1"/>
  <c r="W94" i="10" a="1"/>
  <c r="W126" i="7" a="1"/>
  <c r="T119" i="10" a="1"/>
  <c r="U193" i="10" a="1"/>
  <c r="X100" i="10" a="1"/>
  <c r="X57" i="10" a="1"/>
  <c r="V172" i="7" a="1"/>
  <c r="W14" i="7" a="1"/>
  <c r="V62" i="10" a="1"/>
  <c r="U182" i="10" a="1"/>
  <c r="U162" i="10" a="1"/>
  <c r="T41" i="10" a="1"/>
  <c r="Z152" i="10" a="1"/>
  <c r="Z135" i="7" a="1"/>
  <c r="Y198" i="11" a="1"/>
  <c r="X147" i="7" a="1"/>
  <c r="W69" i="7" a="1"/>
  <c r="U45" i="10" a="1"/>
  <c r="V11" i="7" a="1"/>
  <c r="W32" i="7" a="1"/>
  <c r="W54" i="7" a="1"/>
  <c r="X166" i="7" a="1"/>
  <c r="Y51" i="9" a="1"/>
  <c r="V50" i="10" a="1"/>
  <c r="W148" i="10" a="1"/>
  <c r="Y149" i="10" a="1"/>
  <c r="V164" i="7" a="1"/>
  <c r="X8" i="10" a="1"/>
  <c r="Z152" i="7" a="1"/>
  <c r="T72" i="7" a="1"/>
  <c r="U62" i="12" a="1"/>
  <c r="X110" i="7" a="1"/>
  <c r="Z170" i="10" a="1"/>
  <c r="W20" i="10" a="1"/>
  <c r="W186" i="10" a="1"/>
  <c r="X137" i="10" a="1"/>
  <c r="Z151" i="7" a="1"/>
  <c r="Y10" i="10" a="1"/>
  <c r="X32" i="10" a="1"/>
  <c r="Y84" i="7" a="1"/>
  <c r="W184" i="10" a="1"/>
  <c r="T120" i="10" a="1"/>
  <c r="W133" i="7" a="1"/>
  <c r="V137" i="7" a="1"/>
  <c r="T125" i="10" a="1"/>
  <c r="Z189" i="10" a="1"/>
  <c r="T30" i="11" a="1"/>
  <c r="T176" i="10" a="1"/>
  <c r="X16" i="7" a="1"/>
  <c r="T84" i="7" a="1"/>
  <c r="Y116" i="7" a="1"/>
  <c r="T55" i="10" a="1"/>
  <c r="T18" i="7" a="1"/>
  <c r="U141" i="7" a="1"/>
  <c r="T76" i="10" a="1"/>
  <c r="W83" i="7" a="1"/>
  <c r="U163" i="7" a="1"/>
  <c r="V26" i="10" a="1"/>
  <c r="V111" i="7" a="1"/>
  <c r="U88" i="10" a="1"/>
  <c r="T164" i="10" a="1"/>
  <c r="X25" i="7" a="1"/>
  <c r="Z141" i="7" a="1"/>
  <c r="V31" i="7" a="1"/>
  <c r="W37" i="7" a="1"/>
  <c r="U34" i="10" a="1"/>
  <c r="V90" i="7" a="1"/>
  <c r="W158" i="7" a="1"/>
  <c r="U70" i="9" a="1"/>
  <c r="X89" i="7" a="1"/>
  <c r="U46" i="7" a="1"/>
  <c r="X54" i="7" a="1"/>
  <c r="U191" i="10" a="1"/>
  <c r="Y138" i="7" a="1"/>
  <c r="Z120" i="9" a="1"/>
  <c r="V11" i="10" a="1"/>
  <c r="Z86" i="7" a="1"/>
  <c r="V185" i="10" a="1"/>
  <c r="T150" i="7" a="1"/>
  <c r="V73" i="7" a="1"/>
  <c r="V56" i="10" a="1"/>
  <c r="Y71" i="7" a="1"/>
  <c r="Z35" i="7" a="1"/>
  <c r="U175" i="10" a="1"/>
  <c r="X74" i="7" a="1"/>
  <c r="W110" i="7" a="1"/>
  <c r="Z100" i="7" a="1"/>
  <c r="T78" i="7" a="1"/>
  <c r="V108" i="10" a="1"/>
  <c r="U172" i="7" a="1"/>
  <c r="Z158" i="7" a="1"/>
  <c r="Y25" i="7" a="1"/>
  <c r="W163" i="7" a="1"/>
  <c r="U162" i="7" a="1"/>
  <c r="Z124" i="7" a="1"/>
  <c r="V60" i="9" a="1"/>
  <c r="V55" i="10" a="1"/>
  <c r="U37" i="7" a="1"/>
  <c r="Y137" i="10" a="1"/>
  <c r="Y21" i="10" a="1"/>
  <c r="T43" i="10" a="1"/>
  <c r="U31" i="7" a="1"/>
  <c r="X72" i="10" a="1"/>
  <c r="U14" i="10" a="1"/>
  <c r="V159" i="7" a="1"/>
  <c r="U149" i="7" a="1"/>
  <c r="W29" i="7" a="1"/>
  <c r="Z142" i="10" a="1"/>
  <c r="Y43" i="10" a="1"/>
  <c r="V45" i="7" a="1"/>
  <c r="U109" i="10" a="1"/>
  <c r="U167" i="11" a="1"/>
  <c r="X10" i="7" a="1"/>
  <c r="Z168" i="7" a="1"/>
  <c r="Z140" i="10" a="1"/>
  <c r="V19" i="10" a="1"/>
  <c r="U102" i="7" a="1"/>
  <c r="W17" i="7" a="1"/>
  <c r="W135" i="10" a="1"/>
  <c r="W172" i="7" a="1"/>
  <c r="V40" i="10" a="1"/>
  <c r="W113" i="7" a="1"/>
  <c r="T65" i="7" a="1"/>
  <c r="Z21" i="10" a="1"/>
  <c r="T172" i="10" a="1"/>
  <c r="V110" i="10" a="1"/>
  <c r="X47" i="10" a="1"/>
  <c r="Y48" i="10" a="1"/>
  <c r="X97" i="7" a="1"/>
  <c r="Y157" i="7" a="1"/>
  <c r="V168" i="10" a="1"/>
  <c r="W157" i="7" a="1"/>
  <c r="Y23" i="7" a="1"/>
  <c r="U35" i="7" a="1"/>
  <c r="W236" i="13" a="1"/>
  <c r="W74" i="7" a="1"/>
  <c r="V171" i="10" a="1"/>
  <c r="Y177" i="10" a="1"/>
  <c r="V116" i="10" a="1"/>
  <c r="T32" i="7" a="1"/>
  <c r="Z87" i="10" a="1"/>
  <c r="X130" i="7" a="1"/>
  <c r="T122" i="7" a="1"/>
  <c r="W181" i="10" a="1"/>
  <c r="W176" i="10" a="1"/>
  <c r="U121" i="10" a="1"/>
  <c r="W119" i="7" a="1"/>
  <c r="Z164" i="9" a="1"/>
  <c r="Y56" i="11" a="1"/>
  <c r="Y145" i="7" a="1"/>
  <c r="Y158" i="10" a="1"/>
  <c r="U157" i="7" a="1"/>
  <c r="Y121" i="7" a="1"/>
  <c r="U69" i="7" a="1"/>
  <c r="W170" i="7" a="1"/>
  <c r="Y124" i="7" a="1"/>
  <c r="W100" i="10" a="1"/>
  <c r="U166" i="7" a="1"/>
  <c r="Y130" i="7" a="1"/>
  <c r="T165" i="10" a="1"/>
  <c r="V140" i="7" a="1"/>
  <c r="Y41" i="7" a="1"/>
  <c r="V149" i="7" a="1"/>
  <c r="V62" i="9" a="1"/>
  <c r="V104" i="10" a="1"/>
  <c r="U90" i="7" a="1"/>
  <c r="W144" i="10" a="1"/>
  <c r="Y74" i="7" a="1"/>
  <c r="T149" i="7" a="1"/>
  <c r="Y184" i="10" a="1"/>
  <c r="U195" i="10" a="1"/>
  <c r="W167" i="10" a="1"/>
  <c r="Z102" i="7" a="1"/>
  <c r="V149" i="10" a="1"/>
  <c r="W45" i="10" a="1"/>
  <c r="X187" i="10" a="1"/>
  <c r="U134" i="10" a="1"/>
  <c r="W8" i="7" a="1"/>
  <c r="X195" i="10" a="1"/>
  <c r="W62" i="9" a="1"/>
  <c r="Y141" i="7" a="1"/>
  <c r="Y128" i="7" a="1"/>
  <c r="W121" i="10" a="1"/>
  <c r="V36" i="7" a="1"/>
  <c r="U9" i="10" a="1"/>
  <c r="T42" i="10" a="1"/>
  <c r="W155" i="10" a="1"/>
  <c r="Y99" i="7" a="1"/>
  <c r="W122" i="7" a="1"/>
  <c r="Y35" i="7" a="1"/>
  <c r="V195" i="10" a="1"/>
  <c r="W117" i="7" a="1"/>
  <c r="Z28" i="10" a="1"/>
  <c r="T74" i="7" a="1"/>
  <c r="U32" i="10" a="1"/>
  <c r="Y12" i="7" a="1"/>
  <c r="X151" i="10" a="1"/>
  <c r="W137" i="10" a="1"/>
  <c r="X101" i="7" a="1"/>
  <c r="V134" i="7" a="1"/>
  <c r="V14" i="10" a="1"/>
  <c r="Y54" i="7" a="1"/>
  <c r="X21" i="10" a="1"/>
  <c r="T129" i="10" a="1"/>
  <c r="W115" i="7" a="1"/>
  <c r="T142" i="10" a="1"/>
  <c r="V134" i="10" a="1"/>
  <c r="U126" i="10" a="1"/>
  <c r="U236" i="13" a="1"/>
  <c r="X54" i="9" a="1"/>
  <c r="T151" i="7" a="1"/>
  <c r="U77" i="7" a="1"/>
  <c r="W108" i="10" a="1"/>
  <c r="W70" i="9" a="1"/>
  <c r="X111" i="10" a="1"/>
  <c r="W153" i="7" a="1"/>
  <c r="T124" i="10" a="1"/>
  <c r="X130" i="10" a="1"/>
  <c r="W134" i="7" a="1"/>
  <c r="Y172" i="10" a="1"/>
  <c r="Z76" i="7" a="1"/>
  <c r="U141" i="10" a="1"/>
  <c r="T58" i="7" a="1"/>
  <c r="Y164" i="7" a="1"/>
  <c r="T120" i="7" a="1"/>
  <c r="Y185" i="10" a="1"/>
  <c r="T104" i="7" a="1"/>
  <c r="T175" i="10" a="1"/>
  <c r="W127" i="10" a="1"/>
  <c r="V67" i="7" a="1"/>
  <c r="Z118" i="10" a="1"/>
  <c r="Y115" i="11" a="1"/>
  <c r="U165" i="7" a="1"/>
  <c r="W62" i="10" a="1"/>
  <c r="T138" i="10" a="1"/>
  <c r="X8" i="7" a="1"/>
  <c r="V48" i="10" a="1"/>
  <c r="T14" i="7" a="1"/>
  <c r="X150" i="7" a="1"/>
  <c r="Y80" i="7" a="1"/>
  <c r="W106" i="10" a="1"/>
  <c r="V81" i="7" a="1"/>
  <c r="W123" i="10" a="1"/>
  <c r="U41" i="7" a="1"/>
  <c r="V47" i="10" a="1"/>
  <c r="Y103" i="10" a="1"/>
  <c r="V120" i="10" a="1"/>
  <c r="X175" i="10" a="1"/>
  <c r="V135" i="7" a="1"/>
  <c r="V190" i="10" a="1"/>
  <c r="V10" i="7" a="1"/>
  <c r="X67" i="7" a="1"/>
  <c r="W153" i="10" a="1"/>
  <c r="T127" i="10" a="1"/>
  <c r="X84" i="7" a="1"/>
  <c r="W56" i="12" a="1"/>
  <c r="Y14" i="10" a="1"/>
  <c r="Y101" i="7" a="1"/>
  <c r="U19" i="10" a="1"/>
  <c r="W102" i="7" a="1"/>
  <c r="V115" i="7" a="1"/>
  <c r="Y164" i="10" a="1"/>
  <c r="X168" i="10" a="1"/>
  <c r="X184" i="10" a="1"/>
  <c r="Z60" i="7" a="1"/>
  <c r="Y111" i="10" a="1"/>
  <c r="Y56" i="12" a="1"/>
  <c r="U103" i="10" a="1"/>
  <c r="U183" i="10" a="1"/>
  <c r="U160" i="7" a="1"/>
  <c r="U140" i="7" a="1"/>
  <c r="W46" i="10" a="1"/>
  <c r="Z163" i="7" a="1"/>
  <c r="U119" i="7" a="1"/>
  <c r="U148" i="10" a="1"/>
  <c r="Z177" i="10" a="1"/>
  <c r="Y126" i="11" a="1"/>
  <c r="U171" i="10" a="1"/>
  <c r="T112" i="10" a="1"/>
  <c r="Y192" i="10" a="1"/>
  <c r="U112" i="10" a="1"/>
  <c r="T192" i="10" a="1"/>
  <c r="X50" i="7" a="1"/>
  <c r="V68" i="9" a="1"/>
  <c r="W76" i="10" a="1"/>
  <c r="X144" i="13" a="1"/>
  <c r="V103" i="10" a="1"/>
  <c r="U149" i="10" a="1"/>
  <c r="T23" i="10" a="1"/>
  <c r="U130" i="7" a="1"/>
  <c r="Z21" i="7" a="1"/>
  <c r="Y167" i="7" a="1"/>
  <c r="T72" i="10" a="1"/>
  <c r="T117" i="10" a="1"/>
  <c r="X123" i="7" a="1"/>
  <c r="X115" i="10" a="1"/>
  <c r="Z175" i="7" a="1"/>
  <c r="Z43" i="7" a="1"/>
  <c r="U43" i="10" a="1"/>
  <c r="U156" i="7" a="1"/>
  <c r="Z125" i="7" a="1"/>
  <c r="Z111" i="7" a="1"/>
  <c r="X118" i="7" a="1"/>
  <c r="V114" i="7" a="1"/>
  <c r="Z107" i="7" a="1"/>
  <c r="V119" i="7" a="1"/>
  <c r="X122" i="7" a="1"/>
  <c r="W106" i="7" a="1"/>
  <c r="Y169" i="10" a="1"/>
  <c r="U72" i="9" a="1"/>
  <c r="X137" i="7" a="1"/>
  <c r="Z92" i="7" a="1"/>
  <c r="T144" i="13" a="1"/>
  <c r="T20" i="10" a="1"/>
  <c r="Z138" i="7" a="1"/>
  <c r="X143" i="7" a="1"/>
  <c r="Y80" i="10" a="1"/>
  <c r="T101" i="7" a="1"/>
  <c r="T26" i="7" a="1"/>
  <c r="Z90" i="7" a="1"/>
  <c r="W97" i="10" a="1"/>
  <c r="X138" i="10" a="1"/>
  <c r="U106" i="10" a="1"/>
  <c r="U92" i="10" a="1"/>
  <c r="T132" i="7" a="1"/>
  <c r="Y90" i="11" a="1"/>
  <c r="W148" i="7" a="1"/>
  <c r="V113" i="10" a="1"/>
  <c r="V106" i="7" a="1"/>
  <c r="W115" i="10" a="1"/>
  <c r="Y9" i="10" a="1"/>
  <c r="V45" i="10" a="1"/>
  <c r="T53" i="10" a="1"/>
  <c r="Y105" i="10" a="1"/>
  <c r="Y30" i="11" a="1"/>
  <c r="Y67" i="7" a="1"/>
  <c r="T93" i="7" a="1"/>
  <c r="W77" i="7" a="1"/>
  <c r="U18" i="7" a="1"/>
  <c r="T110" i="7" a="1"/>
  <c r="Z89" i="7" a="1"/>
  <c r="V117" i="10" a="1"/>
  <c r="X76" i="7" a="1"/>
  <c r="Y39" i="7" a="1"/>
  <c r="Z40" i="7" a="1"/>
  <c r="U89" i="7" a="1"/>
  <c r="T11" i="7" a="1"/>
  <c r="X126" i="10" a="1"/>
  <c r="U153" i="10" a="1"/>
  <c r="U132" i="10" a="1"/>
  <c r="T158" i="7" a="1"/>
  <c r="W152" i="7" a="1"/>
  <c r="T156" i="7" a="1"/>
  <c r="W26" i="7" a="1"/>
  <c r="Y152" i="7" a="1"/>
  <c r="Z132" i="7" a="1"/>
  <c r="V166" i="7" a="1"/>
  <c r="X88" i="10" a="1"/>
  <c r="Z161" i="10" a="1"/>
  <c r="Z192" i="10" a="1"/>
  <c r="Z143" i="11" a="1"/>
  <c r="W40" i="10" a="1"/>
  <c r="Y156" i="10" a="1"/>
  <c r="X149" i="10" a="1"/>
  <c r="X73" i="7" a="1"/>
  <c r="Y171" i="10" a="1"/>
  <c r="Z101" i="10" a="1"/>
  <c r="X52" i="9" a="1"/>
  <c r="Y88" i="10" a="1"/>
  <c r="Z11" i="10" a="1"/>
  <c r="U94" i="7" a="1"/>
  <c r="Z117" i="10" a="1"/>
  <c r="T169" i="10" a="1"/>
  <c r="Y153" i="7" a="1"/>
  <c r="Z14" i="7" a="1"/>
  <c r="V125" i="10" a="1"/>
  <c r="X135" i="10" a="1"/>
  <c r="W168" i="10" a="1"/>
  <c r="T128" i="7" a="1"/>
  <c r="Y187" i="10" a="1"/>
  <c r="T45" i="10" a="1"/>
  <c r="V154" i="10" a="1"/>
  <c r="W195" i="10" a="1"/>
  <c r="Y106" i="10" a="1"/>
  <c r="T161" i="7" a="1"/>
  <c r="T134" i="10" a="1"/>
  <c r="V22" i="7" a="1"/>
  <c r="V153" i="7" a="1"/>
  <c r="V89" i="7" a="1"/>
  <c r="T54" i="9" a="1"/>
  <c r="Y130" i="10" a="1"/>
  <c r="T10" i="7" a="1"/>
  <c r="X153" i="7" a="1"/>
  <c r="Y57" i="10" a="1"/>
  <c r="X181" i="10" a="1"/>
  <c r="Y130" i="11" a="1"/>
  <c r="W117" i="10" a="1"/>
  <c r="T22" i="10" a="1"/>
  <c r="T90" i="7" a="1"/>
  <c r="T137" i="10" a="1"/>
  <c r="Z41" i="10" a="1"/>
  <c r="Z53" i="9" a="1"/>
  <c r="Z160" i="7" a="1"/>
  <c r="X92" i="10" a="1"/>
  <c r="X148" i="10" a="1"/>
  <c r="T127" i="7" a="1"/>
  <c r="Z50" i="10" a="1"/>
  <c r="T134" i="7" a="1"/>
  <c r="Z28" i="7" a="1"/>
  <c r="X164" i="10" a="1"/>
  <c r="X100" i="7" a="1"/>
  <c r="Z35" i="9" a="1"/>
  <c r="U143" i="7" a="1"/>
  <c r="X20" i="7" a="1"/>
  <c r="U185" i="10" a="1"/>
  <c r="X119" i="7" a="1"/>
  <c r="W160" i="7" a="1"/>
  <c r="W107" i="10" a="1"/>
  <c r="V111" i="10" a="1"/>
  <c r="V128" i="7" a="1"/>
  <c r="T22" i="7" a="1"/>
  <c r="X18" i="7" a="1"/>
  <c r="U161" i="7" a="1"/>
  <c r="V139" i="10" a="1"/>
  <c r="T52" i="10" a="1"/>
  <c r="V151" i="10" a="1"/>
  <c r="X32" i="7" a="1"/>
  <c r="T15" i="7" a="1"/>
  <c r="X79" i="7" a="1"/>
  <c r="T144" i="10" a="1"/>
  <c r="Z146" i="7" a="1"/>
  <c r="Z187" i="10" a="1"/>
  <c r="Z46" i="10" a="1"/>
  <c r="Y193" i="10" a="1"/>
  <c r="Y147" i="7" a="1"/>
  <c r="U97" i="7" a="1"/>
  <c r="W147" i="10" a="1"/>
  <c r="V110" i="7" a="1"/>
  <c r="Y33" i="10" a="1"/>
  <c r="U53" i="10" a="1"/>
  <c r="V65" i="7" a="1"/>
  <c r="X78" i="7" a="1"/>
  <c r="U80" i="7" a="1"/>
  <c r="T53" i="9" a="1"/>
  <c r="T62" i="9" a="1"/>
  <c r="V17" i="7" a="1"/>
  <c r="Y32" i="7" a="1"/>
  <c r="T118" i="10" a="1"/>
  <c r="V175" i="10" a="1"/>
  <c r="W109" i="7" a="1"/>
  <c r="Z9" i="10" a="1"/>
  <c r="W158" i="10" a="1"/>
  <c r="T23" i="7" a="1"/>
  <c r="V92" i="10" a="1"/>
  <c r="Z72" i="9" a="1"/>
  <c r="W136" i="10" a="1"/>
  <c r="V23" i="10" a="1"/>
  <c r="X155" i="7" a="1"/>
  <c r="Y76" i="7" a="1"/>
  <c r="Z37" i="10" a="1"/>
  <c r="Y44" i="10" a="1"/>
  <c r="T121" i="7" a="1"/>
  <c r="Z147" i="11" a="1"/>
  <c r="V86" i="7" a="1"/>
  <c r="W118" i="10" a="1"/>
  <c r="W93" i="7" a="1"/>
  <c r="W111" i="10" a="1"/>
  <c r="V129" i="10" a="1"/>
  <c r="U62" i="7" a="1"/>
  <c r="T102" i="7" a="1"/>
  <c r="Y68" i="9" a="1"/>
  <c r="X154" i="10" a="1"/>
  <c r="V164" i="10" a="1"/>
  <c r="X46" i="7" a="1"/>
  <c r="Z122" i="9" a="1"/>
  <c r="Y186" i="10" a="1"/>
  <c r="T135" i="10" a="1"/>
  <c r="T146" i="7" a="1"/>
  <c r="U147" i="10" a="1"/>
  <c r="X9" i="7" a="1"/>
  <c r="X170" i="7" a="1"/>
  <c r="T56" i="7" a="1"/>
  <c r="V22" i="10" a="1"/>
  <c r="Z98" i="10" a="1"/>
  <c r="T18" i="10" a="1"/>
  <c r="T188" i="10" a="1"/>
  <c r="X112" i="10" a="1"/>
  <c r="T69" i="9" a="1"/>
  <c r="U105" i="7" a="1"/>
  <c r="T142" i="7" a="1"/>
  <c r="V92" i="7" a="1"/>
  <c r="T88" i="10" a="1"/>
  <c r="T47" i="10" a="1"/>
  <c r="T75" i="7" a="1"/>
  <c r="T39" i="10" a="1"/>
  <c r="V32" i="7" a="1"/>
  <c r="T76" i="7" a="1"/>
  <c r="W76" i="7" a="1"/>
  <c r="X30" i="7" a="1"/>
  <c r="W149" i="10" a="1"/>
  <c r="W125" i="7" a="1"/>
  <c r="V60" i="7" a="1"/>
  <c r="V9" i="10" a="1"/>
  <c r="Y58" i="7" a="1"/>
  <c r="V42" i="7" a="1"/>
  <c r="Y166" i="7" a="1"/>
  <c r="W172" i="10" a="1"/>
  <c r="W19" i="10" a="1"/>
  <c r="Y39" i="10" a="1"/>
  <c r="W182" i="10" a="1"/>
  <c r="Y128" i="10" a="1"/>
  <c r="W121" i="7" a="1"/>
  <c r="Y21" i="7" a="1"/>
  <c r="X99" i="7" a="1"/>
  <c r="V102" i="7" a="1"/>
  <c r="Z8" i="7" a="1"/>
  <c r="U101" i="7" a="1"/>
  <c r="W39" i="10" a="1"/>
  <c r="Z96" i="10" a="1"/>
  <c r="T108" i="10" a="1"/>
  <c r="X52" i="7" a="1"/>
  <c r="X118" i="10" a="1"/>
  <c r="Y171" i="7" a="1"/>
  <c r="V51" i="10" a="1"/>
  <c r="Y110" i="10" a="1"/>
  <c r="T131" i="7" a="1"/>
  <c r="X13" i="7" a="1"/>
  <c r="Y62" i="10" a="1"/>
  <c r="X60" i="9" a="1"/>
  <c r="U134" i="7" a="1"/>
  <c r="Z182" i="10" a="1"/>
  <c r="Y89" i="7" a="1"/>
  <c r="W161" i="10" a="1"/>
  <c r="Z135" i="10" a="1"/>
  <c r="T198" i="10" a="1"/>
  <c r="V127" i="7" a="1"/>
  <c r="X114" i="10" a="1"/>
  <c r="U187" i="10" a="1"/>
  <c r="V55" i="9" a="1"/>
  <c r="T107" i="7" a="1"/>
  <c r="U125" i="7" a="1"/>
  <c r="Z187" i="11" a="1"/>
  <c r="X14" i="10" a="1"/>
  <c r="U60" i="7" a="1"/>
  <c r="X33" i="10" a="1"/>
  <c r="T110" i="10" a="1"/>
  <c r="T57" i="10" a="1"/>
  <c r="Y34" i="10" a="1"/>
  <c r="Y13" i="7" a="1"/>
  <c r="Z119" i="7" a="1"/>
  <c r="V170" i="10" a="1"/>
  <c r="Y142" i="7" a="1"/>
  <c r="X104" i="7" a="1"/>
  <c r="W191" i="10" a="1"/>
  <c r="W13" i="7" a="1"/>
  <c r="X23" i="10" a="1"/>
  <c r="Z146" i="10" a="1"/>
  <c r="U19" i="7" a="1"/>
  <c r="Z110" i="10" a="1"/>
  <c r="T19" i="10" a="1"/>
  <c r="T122" i="10" a="1"/>
  <c r="T37" i="7" a="1"/>
  <c r="Z65" i="7" a="1"/>
  <c r="V19" i="7" a="1"/>
  <c r="Z82" i="7" a="1"/>
  <c r="Y72" i="9" a="1"/>
  <c r="T70" i="7" a="1"/>
  <c r="Y117" i="7" a="1"/>
  <c r="T38" i="7" a="1"/>
  <c r="V96" i="10" a="1"/>
  <c r="Z68" i="9" a="1"/>
  <c r="V72" i="9" a="1"/>
  <c r="W185" i="10" a="1"/>
  <c r="T119" i="7" a="1"/>
  <c r="T112" i="7" a="1"/>
  <c r="Y45" i="10" a="1"/>
  <c r="V8" i="7" a="1"/>
  <c r="X193" i="10" a="1"/>
  <c r="T118" i="7" a="1"/>
  <c r="T154" i="10" a="1"/>
  <c r="X70" i="7" a="1"/>
  <c r="Z119" i="10" a="1"/>
  <c r="W134" i="10" a="1"/>
  <c r="T98" i="7" a="1"/>
  <c r="Y155" i="10" a="1"/>
  <c r="W32" i="10" a="1"/>
  <c r="X186" i="10" a="1"/>
  <c r="X153" i="10" a="1"/>
  <c r="Y46" i="10" a="1"/>
  <c r="Z60" i="9" a="1"/>
  <c r="U62" i="10" a="1"/>
  <c r="Z121" i="10" a="1"/>
  <c r="W23" i="10" a="1"/>
  <c r="Z44" i="7" a="1"/>
  <c r="T170" i="10" a="1"/>
  <c r="Y10" i="7" a="1"/>
  <c r="T135" i="7" a="1"/>
  <c r="T50" i="10" a="1"/>
  <c r="X145" i="7" a="1"/>
  <c r="U118" i="7" a="1"/>
  <c r="Y86" i="7" a="1"/>
  <c r="Y47" i="10" a="1"/>
  <c r="Y151" i="10" a="1"/>
  <c r="X58" i="9" a="1"/>
  <c r="V145" i="7" a="1"/>
  <c r="V93" i="7" a="1"/>
  <c r="Y104" i="7" a="1"/>
  <c r="Z20" i="10" a="1"/>
  <c r="V127" i="10" a="1"/>
  <c r="Y125" i="10" a="1"/>
  <c r="Z44" i="10" a="1"/>
  <c r="U29" i="7" a="1"/>
  <c r="X161" i="10" a="1"/>
  <c r="V136" i="7" a="1"/>
  <c r="T145" i="10" a="1"/>
  <c r="X107" i="10" a="1"/>
  <c r="W126" i="10" a="1"/>
  <c r="Y53" i="9" a="1"/>
  <c r="Z193" i="10" a="1"/>
  <c r="Y43" i="7" a="1"/>
  <c r="Z184" i="11" a="1"/>
  <c r="T58" i="9" a="1"/>
  <c r="T163" i="10" a="1"/>
  <c r="T87" i="7" a="1"/>
  <c r="Z98" i="7" a="1"/>
  <c r="V112" i="10" a="1"/>
  <c r="W179" i="11" a="1"/>
  <c r="Y191" i="10" a="1"/>
  <c r="W100" i="7" a="1"/>
  <c r="Z145" i="7" a="1"/>
  <c r="Z103" i="7" a="1"/>
  <c r="V159" i="10" a="1"/>
  <c r="V13" i="7" a="1"/>
  <c r="Z113" i="10" a="1"/>
  <c r="V34" i="7" a="1"/>
  <c r="X151" i="11" a="1"/>
  <c r="U116" i="7" a="1"/>
  <c r="Z17" i="7" a="1"/>
  <c r="Z164" i="7" a="1"/>
  <c r="X132" i="10" a="1"/>
  <c r="Z20" i="7" a="1"/>
  <c r="W166" i="7" a="1"/>
  <c r="Z109" i="7" a="1"/>
  <c r="W130" i="7" a="1"/>
  <c r="W133" i="10" a="1"/>
  <c r="Z30" i="11" a="1"/>
  <c r="Y121" i="10" a="1"/>
  <c r="X87" i="7" a="1"/>
  <c r="T187" i="10" a="1"/>
  <c r="V170" i="7" a="1"/>
  <c r="X71" i="7" a="1"/>
  <c r="T152" i="10" a="1"/>
  <c r="T141" i="10" a="1"/>
  <c r="V112" i="7" a="1"/>
  <c r="Y28" i="7" a="1"/>
  <c r="W187" i="10" a="1"/>
  <c r="U39" i="10" a="1"/>
  <c r="T139" i="10" a="1"/>
  <c r="W183" i="10" a="1"/>
  <c r="Y117" i="10" a="1"/>
  <c r="Y111" i="7" a="1"/>
  <c r="V125" i="7" a="1"/>
  <c r="X167" i="7" a="1"/>
  <c r="U107" i="10" a="1"/>
  <c r="U14" i="7" a="1"/>
  <c r="X11" i="7" a="1"/>
  <c r="U65" i="7" a="1"/>
  <c r="U108" i="7" a="1"/>
  <c r="T54" i="7" a="1"/>
  <c r="U138" i="7" a="1"/>
  <c r="X15" i="7" a="1"/>
  <c r="U74" i="7" a="1"/>
  <c r="T62" i="10" a="1"/>
  <c r="Y122" i="10" a="1"/>
  <c r="W120" i="7" a="1"/>
  <c r="Y143" i="7" a="1"/>
  <c r="X76" i="10" a="1"/>
  <c r="X180" i="10" a="1"/>
  <c r="X107" i="7" a="1"/>
  <c r="W98" i="10" a="1"/>
  <c r="U78" i="7" a="1"/>
  <c r="Y126" i="7" a="1"/>
  <c r="Y188" i="10" a="1"/>
  <c r="U33" i="10" a="1"/>
  <c r="Z121" i="7" a="1"/>
  <c r="Z67" i="9" a="1"/>
  <c r="Y51" i="10" a="1"/>
  <c r="T103" i="10" a="1"/>
  <c r="W71" i="7" a="1"/>
  <c r="X38" i="7" a="1"/>
  <c r="X102" i="7" a="1"/>
  <c r="V80" i="10" a="1"/>
  <c r="W190" i="10" a="1"/>
  <c r="X77" i="7" a="1"/>
  <c r="V109" i="10" a="1"/>
  <c r="T10" i="10" a="1"/>
  <c r="Y92" i="7" a="1"/>
  <c r="Z67" i="7" a="1"/>
  <c r="V78" i="7" a="1"/>
  <c r="U26" i="10" a="1"/>
  <c r="V160" i="7" a="1"/>
  <c r="Y20" i="10" a="1"/>
  <c r="T115" i="7" a="1"/>
  <c r="U23" i="10" a="1"/>
  <c r="W140" i="7" a="1"/>
  <c r="T33" i="10" a="1"/>
  <c r="U17" i="7" a="1"/>
  <c r="X29" i="7" a="1"/>
  <c r="U166" i="10" a="1"/>
  <c r="U96" i="7" a="1"/>
  <c r="W101" i="10" a="1"/>
  <c r="W102" i="10" a="1"/>
  <c r="U164" i="7" a="1"/>
  <c r="W167" i="7" a="1"/>
  <c r="U153" i="7" a="1"/>
  <c r="U189" i="10" a="1"/>
  <c r="X65" i="7" a="1"/>
  <c r="Y53" i="10" a="1"/>
  <c r="U118" i="10" a="1"/>
  <c r="V168" i="7" a="1"/>
  <c r="W132" i="10" a="1"/>
  <c r="W169" i="7" a="1"/>
  <c r="T13" i="7" a="1"/>
  <c r="V70" i="9" a="1"/>
  <c r="W154" i="7" a="1"/>
  <c r="Y133" i="7" a="1"/>
  <c r="T195" i="10" a="1"/>
  <c r="V72" i="10" a="1"/>
  <c r="Y161" i="10" a="1"/>
  <c r="X43" i="7" a="1"/>
  <c r="U40" i="10" a="1"/>
  <c r="X83" i="7" a="1"/>
  <c r="V37" i="7" a="1"/>
  <c r="W147" i="7" a="1"/>
  <c r="W166" i="10" a="1"/>
  <c r="Y179" i="10" a="1"/>
  <c r="W26" i="10" a="1"/>
  <c r="W95" i="7" a="1"/>
  <c r="X91" i="7" a="1"/>
  <c r="W56" i="9" a="1"/>
  <c r="T45" i="7" a="1"/>
  <c r="U10" i="7" a="1"/>
  <c r="X170" i="10" a="1"/>
  <c r="Y72" i="7" a="1"/>
  <c r="W58" i="7" a="1"/>
  <c r="T99" i="10" a="1"/>
  <c r="U158" i="10" a="1"/>
  <c r="W170" i="10" a="1"/>
  <c r="W149" i="7" a="1"/>
  <c r="Y102" i="10" a="1"/>
  <c r="Z107" i="10" a="1"/>
  <c r="Y159" i="10" a="1"/>
  <c r="V47" i="7" a="1"/>
  <c r="V156" i="7" a="1"/>
  <c r="U99" i="10" a="1"/>
  <c r="Y118" i="7" a="1"/>
  <c r="T167" i="10" a="1"/>
  <c r="Z95" i="10" a="1"/>
  <c r="T80" i="10" a="1"/>
  <c r="U158" i="7" a="1"/>
  <c r="V97" i="10" a="1"/>
  <c r="V8" i="10" a="1"/>
  <c r="X53" i="9" a="1"/>
  <c r="V57" i="10" a="1"/>
  <c r="V122" i="7" a="1"/>
  <c r="T46" i="7" a="1"/>
  <c r="W46" i="7" a="1"/>
  <c r="V29" i="7" a="1"/>
  <c r="V94" i="7" a="1"/>
  <c r="X169" i="10" a="1"/>
  <c r="W135" i="7" a="1"/>
  <c r="T86" i="7" a="1"/>
  <c r="U45" i="7" a="1"/>
  <c r="V94" i="10" a="1"/>
  <c r="Z54" i="7" a="1"/>
  <c r="T113" i="7" a="1"/>
  <c r="U111" i="7" a="1"/>
  <c r="Z120" i="10" a="1"/>
  <c r="V60" i="10" a="1"/>
  <c r="Z78" i="7" a="1"/>
  <c r="Z25" i="10" a="1"/>
  <c r="Y176" i="10" a="1"/>
  <c r="X17" i="7" a="1"/>
  <c r="V105" i="7" a="1"/>
  <c r="T32" i="10" a="1"/>
  <c r="U161" i="10" a="1"/>
  <c r="Z94" i="10" a="1"/>
  <c r="V167" i="10" a="1"/>
  <c r="W198" i="10" a="1"/>
  <c r="U55" i="9" a="1"/>
  <c r="X142" i="7" a="1"/>
  <c r="W193" i="10" a="1"/>
  <c r="W114" i="10" a="1"/>
  <c r="V95" i="10" a="1"/>
  <c r="W89" i="7" a="1"/>
  <c r="T97" i="7" a="1"/>
  <c r="Z72" i="10" a="1"/>
  <c r="V58" i="9" a="1"/>
  <c r="X26" i="7" a="1"/>
  <c r="W55" i="7" a="1"/>
  <c r="U13" i="7" a="1"/>
  <c r="U168" i="7" a="1"/>
  <c r="T27" i="7" a="1"/>
  <c r="Y146" i="7" a="1"/>
  <c r="Y148" i="7" a="1"/>
  <c r="T125" i="7" a="1"/>
  <c r="W98" i="7" a="1"/>
  <c r="V88" i="10" a="1"/>
  <c r="X12" i="7" a="1"/>
  <c r="U87" i="7" a="1"/>
  <c r="U76" i="10" a="1"/>
  <c r="X131" i="7" a="1"/>
  <c r="T126" i="7" a="1"/>
  <c r="Y108" i="7" a="1"/>
  <c r="V163" i="7" a="1"/>
  <c r="V27" i="7" a="1"/>
  <c r="W21" i="10" a="1"/>
  <c r="X92" i="7" a="1"/>
  <c r="Z41" i="7" a="1"/>
  <c r="X157" i="7" a="1"/>
  <c r="Z11" i="7" a="1"/>
  <c r="X133" i="7" a="1"/>
  <c r="W91" i="7" a="1"/>
  <c r="X165" i="7" a="1"/>
  <c r="X109" i="10" a="1"/>
  <c r="X23" i="7" a="1"/>
  <c r="V20" i="7" a="1"/>
  <c r="Z97" i="7" a="1"/>
  <c r="Y87" i="7" a="1"/>
  <c r="Z76" i="10" a="1"/>
  <c r="X192" i="10" a="1"/>
  <c r="W8" i="10" a="1"/>
  <c r="V69" i="7" a="1"/>
  <c r="T8" i="7" a="1"/>
  <c r="Y146" i="11" a="1"/>
  <c r="X151" i="7" a="1"/>
  <c r="Z92" i="10" a="1"/>
  <c r="X74" i="9" a="1"/>
  <c r="V46" i="7" a="1"/>
  <c r="U95" i="7" a="1"/>
  <c r="T13" i="10" a="1"/>
  <c r="U133" i="10" a="1"/>
  <c r="Y136" i="7" a="1"/>
  <c r="V236" i="13" a="1"/>
  <c r="U170" i="10" a="1"/>
  <c r="Y124" i="10" a="1"/>
  <c r="Z176" i="10" a="1"/>
  <c r="T106" i="10" a="1"/>
  <c r="Z73" i="7" a="1"/>
  <c r="X109" i="7" a="1"/>
  <c r="U184" i="10" a="1"/>
  <c r="X106" i="7" a="1"/>
  <c r="W30" i="7" a="1"/>
  <c r="W86" i="7" a="1"/>
  <c r="W105" i="10" a="1"/>
  <c r="X120" i="10" a="1"/>
  <c r="X69" i="7" a="1"/>
  <c r="T186" i="10" a="1"/>
  <c r="W34" i="7" a="1"/>
  <c r="X149" i="7" a="1"/>
  <c r="V144" i="10" a="1"/>
  <c r="T166" i="7" a="1"/>
  <c r="Y114" i="7" a="1"/>
  <c r="Z149" i="10" a="1"/>
  <c r="Z69" i="7" a="1"/>
  <c r="V173" i="10" a="1"/>
  <c r="T21" i="7" a="1"/>
  <c r="T28" i="10" a="1"/>
  <c r="W58" i="9" a="1"/>
  <c r="X24" i="10" a="1"/>
  <c r="X28" i="10" a="1"/>
  <c r="Z148" i="7" a="1"/>
  <c r="Z99" i="10" a="1"/>
  <c r="T102" i="10" a="1"/>
  <c r="V30" i="7" a="1"/>
  <c r="V161" i="10" a="1"/>
  <c r="V135" i="10" a="1"/>
  <c r="T14" i="10" a="1"/>
  <c r="Y60" i="7" a="1"/>
  <c r="X37" i="7" a="1"/>
  <c r="W180" i="10" a="1"/>
  <c r="Z105" i="10" a="1"/>
  <c r="X80" i="10" a="1"/>
  <c r="Z51" i="10" a="1"/>
  <c r="Y100" i="7" a="1"/>
  <c r="W73" i="7" a="1"/>
  <c r="V24" i="10" a="1"/>
  <c r="X51" i="7" a="1"/>
  <c r="W90" i="7" a="1"/>
  <c r="Y168" i="7" a="1"/>
  <c r="X134" i="7" a="1"/>
  <c r="Z13" i="10" a="1"/>
  <c r="X21" i="7" a="1"/>
  <c r="Y170" i="11" a="1"/>
  <c r="Z12" i="7" a="1"/>
  <c r="X113" i="7" a="1"/>
  <c r="W11" i="10" a="1"/>
  <c r="Z215" i="11" a="1"/>
  <c r="Y97" i="7" a="1"/>
  <c r="Z124" i="10" a="1"/>
  <c r="Z117" i="7" a="1"/>
  <c r="V23" i="7" a="1"/>
  <c r="W52" i="7" a="1"/>
  <c r="X62" i="9" a="1"/>
  <c r="U103" i="7" a="1"/>
  <c r="T67" i="7" a="1"/>
  <c r="T40" i="10" a="1"/>
  <c r="W188" i="10" a="1"/>
  <c r="Z99" i="7" a="1"/>
  <c r="W72" i="10" a="1"/>
  <c r="U165" i="10" a="1"/>
  <c r="Z151" i="10" a="1"/>
  <c r="X171" i="10" a="1"/>
  <c r="V171" i="7" a="1"/>
  <c r="Z38" i="7" a="1"/>
  <c r="U110" i="10" a="1"/>
  <c r="Z129" i="10" a="1"/>
  <c r="Z106" i="7" a="1"/>
  <c r="V56" i="12" a="1"/>
  <c r="U100" i="7" a="1"/>
  <c r="Z96" i="7" a="1"/>
  <c r="T109" i="10" a="1"/>
  <c r="V142" i="10" a="1"/>
  <c r="W14" i="10" a="1"/>
  <c r="Z103" i="10" a="1"/>
  <c r="W39" i="7" a="1"/>
  <c r="Z23" i="7" a="1"/>
  <c r="Z74" i="11" a="1"/>
  <c r="W81" i="7" a="1"/>
  <c r="Z48" i="10" a="1"/>
  <c r="T170" i="7" a="1"/>
  <c r="X121" i="7" a="1"/>
  <c r="U21" i="7" a="1"/>
  <c r="Y13" i="10" a="1"/>
  <c r="Z126" i="7" a="1"/>
  <c r="W52" i="9" a="1"/>
  <c r="W164" i="7" a="1"/>
  <c r="T181" i="10" a="1"/>
  <c r="U100" i="10" a="1"/>
  <c r="T190" i="10" a="1"/>
  <c r="U163" i="10" a="1"/>
  <c r="Y215" i="11" a="1"/>
  <c r="U130" i="10" a="1"/>
  <c r="Z127" i="10" a="1"/>
  <c r="Z148" i="10" a="1"/>
  <c r="U39" i="7" a="1"/>
  <c r="X141" i="10" a="1"/>
  <c r="W87" i="10" a="1"/>
  <c r="Z80" i="7" a="1"/>
  <c r="Z144" i="10" a="1"/>
  <c r="Y9" i="7" a="1"/>
  <c r="Y11" i="7" a="1"/>
  <c r="T109" i="7" a="1"/>
  <c r="W110" i="10" a="1"/>
  <c r="V14" i="7" a="1"/>
  <c r="V88" i="7" a="1"/>
  <c r="Y154" i="10" a="1"/>
  <c r="W50" i="7" a="1"/>
  <c r="U56" i="7" a="1"/>
  <c r="Y8" i="10" a="1"/>
  <c r="V150" i="7" a="1"/>
  <c r="Z130" i="7" a="1"/>
  <c r="Y109" i="7" a="1"/>
  <c r="T94" i="10" a="1"/>
  <c r="X34" i="7" a="1"/>
  <c r="V109" i="7" a="1"/>
  <c r="Y158" i="7" a="1"/>
  <c r="Z211" i="11" a="1"/>
  <c r="V82" i="7" a="1"/>
  <c r="U151" i="7" a="1"/>
  <c r="X168" i="7" a="1"/>
  <c r="V58" i="7" a="1"/>
  <c r="T146" i="10" a="1"/>
  <c r="V41" i="10" a="1"/>
  <c r="U16" i="7" a="1"/>
  <c r="U109" i="7" a="1"/>
  <c r="Z29" i="7" a="1"/>
  <c r="T71" i="7" a="1"/>
  <c r="U81" i="7" a="1"/>
  <c r="X103" i="10" a="1"/>
  <c r="Z97" i="10" a="1"/>
  <c r="Z149" i="11" a="1"/>
  <c r="U117" i="7" a="1"/>
  <c r="W80" i="7" a="1"/>
  <c r="V96" i="7" a="1"/>
  <c r="T183" i="10" a="1"/>
  <c r="X176" i="10" a="1"/>
  <c r="X104" i="10" a="1"/>
  <c r="Z56" i="7" a="1"/>
  <c r="Z36" i="7" a="1"/>
  <c r="V44" i="7" a="1"/>
  <c r="Z122" i="7" a="1"/>
  <c r="X62" i="10" a="1"/>
  <c r="Z39" i="7" a="1"/>
  <c r="W123" i="7" a="1"/>
  <c r="X28" i="7" a="1"/>
  <c r="X182" i="10" a="1"/>
  <c r="X55" i="10" a="1"/>
  <c r="V132" i="10" a="1"/>
  <c r="W105" i="7" a="1"/>
  <c r="Y30" i="7" a="1"/>
  <c r="U173" i="10" a="1"/>
  <c r="V165" i="7" a="1"/>
  <c r="V98" i="7" a="1"/>
  <c r="W116" i="10" a="1"/>
  <c r="V70" i="7" a="1"/>
  <c r="V136" i="10" a="1"/>
  <c r="X29" i="11" a="1"/>
  <c r="W104" i="7" a="1"/>
  <c r="Z104" i="7" a="1"/>
  <c r="Z84" i="7" a="1"/>
  <c r="V12" i="7" a="1"/>
  <c r="X34" i="10" a="1"/>
  <c r="V59" i="7" a="1"/>
  <c r="U144" i="10" a="1"/>
  <c r="W122" i="10" a="1"/>
  <c r="Y103" i="7" a="1"/>
  <c r="U124" i="7" a="1"/>
  <c r="X154" i="7" a="1"/>
  <c r="Y37" i="10" a="1"/>
  <c r="U46" i="10" a="1"/>
  <c r="W9" i="10" a="1"/>
  <c r="T100" i="7" a="1"/>
  <c r="U135" i="7" a="1"/>
  <c r="Y94" i="10" a="1"/>
  <c r="V53" i="10" a="1"/>
  <c r="W128" i="10" a="1"/>
  <c r="W125" i="10" a="1"/>
  <c r="T124" i="7" a="1"/>
  <c r="Z155" i="7" a="1"/>
  <c r="X105" i="7" a="1"/>
  <c r="X41" i="10" a="1"/>
  <c r="Y73" i="7" a="1"/>
  <c r="T80" i="7" a="1"/>
  <c r="W41" i="7" a="1"/>
  <c r="Y11" i="10" a="1"/>
  <c r="Y74" i="9" a="1"/>
  <c r="T106" i="7" a="1"/>
  <c r="W92" i="10" a="1"/>
  <c r="V166" i="10" a="1"/>
  <c r="V167" i="7" a="1"/>
  <c r="U102" i="10" a="1"/>
  <c r="X105" i="10" a="1"/>
  <c r="W99" i="7" a="1"/>
  <c r="U190" i="10" a="1"/>
  <c r="T121" i="10" a="1"/>
  <c r="X141" i="7" a="1"/>
  <c r="T147" i="10" a="1"/>
  <c r="X52" i="10" a="1"/>
  <c r="V18" i="7" a="1"/>
  <c r="U41" i="10" a="1"/>
  <c r="T69" i="7" a="1"/>
  <c r="V72" i="7" a="1"/>
  <c r="Z158" i="10" a="1"/>
  <c r="V30" i="11" a="1"/>
  <c r="V104" i="7" a="1"/>
  <c r="W159" i="7" a="1"/>
  <c r="V34" i="10" a="1"/>
  <c r="V84" i="7" a="1"/>
  <c r="U57" i="10" a="1"/>
  <c r="X35" i="7" a="1"/>
  <c r="Y91" i="7" a="1"/>
  <c r="U27" i="7" a="1"/>
  <c r="X51" i="10" a="1"/>
  <c r="U147" i="7" a="1"/>
  <c r="Y38" i="7" a="1"/>
  <c r="X68" i="9" a="1"/>
  <c r="T29" i="7" a="1"/>
  <c r="T31" i="7" a="1"/>
  <c r="V107" i="7" a="1"/>
  <c r="U73" i="7" a="1"/>
  <c r="X152" i="7" a="1"/>
  <c r="Z18" i="7" a="1"/>
  <c r="Y98" i="7" a="1"/>
  <c r="V101" i="10" a="1"/>
  <c r="U32" i="7" a="1"/>
  <c r="W57" i="10" a="1"/>
  <c r="U133" i="7" a="1"/>
  <c r="Y107" i="7" a="1"/>
  <c r="W96" i="10" a="1"/>
  <c r="V119" i="10" a="1"/>
  <c r="Z45" i="7" a="1"/>
  <c r="Z205" i="11" a="1"/>
  <c r="T37" i="10" a="1"/>
  <c r="T55" i="9" a="1"/>
  <c r="T140" i="7" a="1"/>
  <c r="U155" i="10" a="1"/>
  <c r="T140" i="10" a="1"/>
  <c r="T49" i="10" a="1"/>
  <c r="Z49" i="10" a="1"/>
  <c r="W103" i="10" a="1"/>
  <c r="X190" i="10" a="1"/>
  <c r="V152" i="10" a="1"/>
  <c r="Y60" i="9" a="1"/>
  <c r="Y169" i="7" a="1"/>
  <c r="Y125" i="7" a="1"/>
  <c r="Z45" i="10" a="1"/>
  <c r="U76" i="7" a="1"/>
  <c r="W94" i="7" a="1"/>
  <c r="T33" i="7" a="1"/>
  <c r="T83" i="7" a="1"/>
  <c r="Y154" i="7" a="1"/>
  <c r="U69" i="9" a="1"/>
  <c r="X36" i="7" a="1"/>
  <c r="T117" i="7" a="1"/>
  <c r="V162" i="10" a="1"/>
  <c r="T184" i="10" a="1"/>
  <c r="X86" i="7" a="1"/>
  <c r="X97" i="10" a="1"/>
  <c r="T34" i="7" a="1"/>
  <c r="W145" i="7" a="1"/>
  <c r="X65" i="9" a="1"/>
  <c r="V67" i="9" a="1"/>
  <c r="Z137" i="7" a="1"/>
  <c r="V198" i="10" a="1"/>
  <c r="X93" i="7" a="1"/>
  <c r="Y72" i="10" a="1"/>
  <c r="T126" i="10" a="1"/>
  <c r="V76" i="10" a="1"/>
  <c r="U20" i="10" a="1"/>
  <c r="U159" i="7" a="1"/>
  <c r="V25" i="7" a="1"/>
  <c r="X148" i="7" a="1"/>
  <c r="V130" i="10" a="1"/>
  <c r="U144" i="7" a="1"/>
  <c r="X172" i="10" a="1"/>
  <c r="Z95" i="11" a="1"/>
  <c r="Y148" i="10" a="1"/>
  <c r="U97" i="10" a="1"/>
  <c r="W12" i="7" a="1"/>
  <c r="V28" i="7" a="1"/>
  <c r="T46" i="10" a="1"/>
  <c r="Y165" i="7" a="1"/>
  <c r="U172" i="10" a="1"/>
  <c r="T11" i="10" a="1"/>
  <c r="V71" i="7" a="1"/>
  <c r="W161" i="7" a="1"/>
  <c r="T87" i="10" a="1"/>
  <c r="V124" i="7" a="1"/>
  <c r="U192" i="13" a="1"/>
  <c r="T97" i="10" a="1"/>
  <c r="X60" i="7" a="1"/>
  <c r="V142" i="7" a="1"/>
  <c r="W129" i="7" a="1"/>
  <c r="Z39" i="10" a="1"/>
  <c r="X188" i="10" a="1"/>
  <c r="V131" i="7" a="1"/>
  <c r="Z32" i="7" a="1"/>
  <c r="Z133" i="7" a="1"/>
  <c r="U65" i="9" a="1"/>
  <c r="U30" i="7" a="1"/>
  <c r="Y159" i="7" a="1"/>
  <c r="V52" i="7" a="1"/>
  <c r="T111" i="10" a="1"/>
  <c r="X50" i="10" a="1"/>
  <c r="Z122" i="10" a="1"/>
  <c r="T116" i="7" a="1"/>
  <c r="Y99" i="10" a="1"/>
  <c r="V176" i="10" a="1"/>
  <c r="V147" i="10" a="1"/>
  <c r="W19" i="7" a="1"/>
  <c r="Z105" i="7" a="1"/>
  <c r="X85" i="7" a="1"/>
  <c r="V179" i="10" a="1"/>
  <c r="X70" i="9" a="1"/>
  <c r="V154" i="7" a="1"/>
  <c r="V52" i="10" a="1"/>
  <c r="Z190" i="10" a="1"/>
  <c r="U115" i="10" a="1"/>
  <c r="W96" i="7" a="1"/>
  <c r="X124" i="7" a="1"/>
  <c r="U101" i="10" a="1"/>
  <c r="V130" i="7" a="1"/>
  <c r="T145" i="7" a="1"/>
  <c r="Y175" i="7" a="1"/>
  <c r="V46" i="10" a="1"/>
  <c r="Z143" i="7" a="1"/>
  <c r="X11" i="10" a="1"/>
  <c r="Y81" i="7" a="1"/>
  <c r="U114" i="10" a="1"/>
  <c r="V56" i="7" a="1"/>
  <c r="T100" i="10" a="1"/>
  <c r="Y129" i="11" a="1"/>
  <c r="T83" i="10" a="1"/>
  <c r="V38" i="7" a="1"/>
  <c r="X90" i="7" a="1"/>
  <c r="X179" i="10" a="1"/>
  <c r="Y20" i="7" a="1"/>
  <c r="Z197" i="11" a="1"/>
  <c r="T9" i="7" a="1"/>
  <c r="X19" i="10" a="1"/>
  <c r="V118" i="10" a="1"/>
  <c r="X160" i="11" a="1"/>
  <c r="Y44" i="7" a="1"/>
  <c r="V124" i="10" a="1"/>
  <c r="U154" i="10" a="1"/>
  <c r="W146" i="7" a="1"/>
  <c r="W124" i="7" a="1"/>
  <c r="W159" i="10" a="1"/>
  <c r="X81" i="7" a="1"/>
  <c r="X128" i="10" a="1"/>
  <c r="V44" i="10" a="1"/>
  <c r="X161" i="7" a="1"/>
  <c r="U120" i="10" a="1"/>
  <c r="W69" i="9" a="1"/>
  <c r="T153" i="7" a="1"/>
  <c r="U142" i="7" a="1"/>
  <c r="T159" i="7" a="1"/>
  <c r="X116" i="7" a="1"/>
  <c r="W112" i="10" a="1"/>
  <c r="Y40" i="10" a="1"/>
  <c r="X98" i="7" a="1"/>
  <c r="X117" i="7" a="1"/>
  <c r="W9" i="7" a="1"/>
  <c r="V181" i="10" a="1"/>
  <c r="U54" i="9" a="1"/>
  <c r="V107" i="10" a="1"/>
  <c r="X183" i="10" a="1"/>
  <c r="Z171" i="7" a="1"/>
  <c r="U26" i="7" a="1"/>
  <c r="V115" i="10" a="1"/>
  <c r="Z154" i="10" a="1"/>
  <c r="T92" i="10" a="1"/>
  <c r="W38" i="7" a="1"/>
  <c r="X134" i="10" a="1"/>
  <c r="Z166" i="10" a="1"/>
  <c r="X182" i="11" a="1"/>
  <c r="T193" i="10" a="1"/>
  <c r="V83" i="10" a="1"/>
  <c r="W142" i="10" a="1"/>
  <c r="U56" i="10" a="1"/>
  <c r="T72" i="9" a="1"/>
  <c r="X236" i="13" a="1"/>
  <c r="T179" i="10" a="1"/>
  <c r="X19" i="7" a="1"/>
  <c r="X171" i="7" a="1"/>
  <c r="W189" i="10" a="1"/>
  <c r="W138" i="10" a="1"/>
  <c r="V138" i="7" a="1"/>
  <c r="W92" i="7" a="1"/>
  <c r="U121" i="7" a="1"/>
  <c r="W155" i="7" a="1"/>
  <c r="W49" i="10" a="1"/>
  <c r="U104" i="10" a="1"/>
  <c r="X113" i="10" a="1"/>
  <c r="X49" i="10" a="1"/>
  <c r="Z72" i="7" a="1"/>
  <c r="U22" i="10" a="1"/>
  <c r="T39" i="7" a="1"/>
  <c r="V144" i="7" a="1"/>
  <c r="V79" i="7" a="1"/>
  <c r="V165" i="10" a="1"/>
  <c r="V13" i="10" a="1"/>
  <c r="X96" i="7" a="1"/>
  <c r="V133" i="7" a="1"/>
  <c r="U18" i="10" a="1"/>
  <c r="W53" i="9" a="1"/>
  <c r="X169" i="7" a="1"/>
  <c r="Y182" i="10" a="1"/>
  <c r="Z83" i="7" a="1"/>
  <c r="Y97" i="10" a="1"/>
  <c r="Z75" i="7" a="1"/>
  <c r="Y135" i="10" a="1"/>
  <c r="U167" i="10" a="1"/>
  <c r="Z156" i="7" a="1"/>
  <c r="X48" i="10" a="1"/>
  <c r="X159" i="10" a="1"/>
  <c r="U111" i="10" a="1"/>
  <c r="T172" i="7" a="1"/>
  <c r="Z96" i="9" a="1"/>
  <c r="V182" i="10" a="1"/>
  <c r="T96" i="7" a="1"/>
  <c r="T153" i="10" a="1"/>
  <c r="U86" i="7" a="1"/>
  <c r="V85" i="7" a="1"/>
  <c r="V155" i="7" a="1"/>
  <c r="W20" i="7" a="1"/>
  <c r="Y155" i="7" a="1"/>
  <c r="U50" i="10" a="1"/>
  <c r="V74" i="7" a="1"/>
  <c r="U42" i="7" a="1"/>
  <c r="X177" i="10" a="1"/>
  <c r="U171" i="7" a="1"/>
  <c r="T60" i="10" a="1"/>
  <c r="W23" i="7" a="1"/>
  <c r="Y56" i="7" a="1"/>
  <c r="U124" i="10" a="1"/>
  <c r="Y101" i="10" a="1"/>
  <c r="V141" i="10" a="1"/>
  <c r="W35" i="7" a="1"/>
  <c r="V21" i="10" a="1"/>
  <c r="T171" i="7" a="1"/>
  <c r="V193" i="10" a="1"/>
  <c r="Z188" i="11" a="1"/>
  <c r="Y168" i="10" a="1"/>
  <c r="V100" i="7" a="1"/>
  <c r="W151" i="10" a="1"/>
  <c r="W44" i="7" a="1"/>
  <c r="W152" i="10" a="1"/>
  <c r="W28" i="7" a="1"/>
  <c r="Y195" i="10" a="1"/>
  <c r="U128" i="7" a="1"/>
  <c r="Y40" i="7" a="1"/>
  <c r="Y17" i="7" a="1"/>
  <c r="W137" i="7" a="1"/>
  <c r="U137" i="10" a="1"/>
  <c r="X162" i="7" a="1"/>
  <c r="V156" i="10" a="1"/>
  <c r="W162" i="7" a="1"/>
  <c r="Y26" i="11" a="1"/>
  <c r="X102" i="10" a="1"/>
  <c r="Z137" i="10" a="1"/>
  <c r="W68" i="9" a="1"/>
  <c r="U156" i="10" a="1"/>
  <c r="U129" i="10" a="1"/>
  <c r="U127" i="10" a="1"/>
  <c r="V106" i="10" a="1"/>
  <c r="Y25" i="10" a="1"/>
  <c r="T60" i="9" a="1"/>
  <c r="U67" i="9" a="1"/>
  <c r="V120" i="7" a="1"/>
  <c r="Y29" i="7" a="1"/>
  <c r="X46" i="10" a="1"/>
  <c r="V188" i="10" a="1"/>
  <c r="Z154" i="7" a="1"/>
  <c r="W112" i="7" a="1"/>
  <c r="Y18" i="10" a="1"/>
  <c r="Z87" i="7" a="1"/>
  <c r="T168" i="10" a="1"/>
  <c r="Y16" i="7" a="1"/>
  <c r="X53" i="10" a="1"/>
  <c r="Z190" i="11" a="1"/>
  <c r="W156" i="7" a="1"/>
  <c r="X13" i="10" a="1"/>
  <c r="U51" i="10" a="1"/>
  <c r="Z62" i="10" a="1"/>
  <c r="U135" i="10" a="1"/>
  <c r="U144" i="13" a="1"/>
  <c r="U44" i="7" a="1"/>
  <c r="U122" i="10" a="1"/>
  <c r="Y34" i="7" a="1"/>
  <c r="T114" i="7" a="1"/>
  <c r="W24" i="10" a="1"/>
  <c r="U13" i="10" a="1"/>
  <c r="W192" i="13" a="1"/>
  <c r="Y123" i="7" a="1"/>
  <c r="Y105" i="7" a="1"/>
  <c r="Y10" i="13" a="1"/>
  <c r="Z18" i="10" a="1"/>
  <c r="Y74" i="11" a="1"/>
  <c r="Z47" i="10" a="1"/>
  <c r="X95" i="10" a="1"/>
  <c r="T157" i="7" a="1"/>
  <c r="W50" i="10" a="1"/>
  <c r="W44" i="10" a="1"/>
  <c r="Y62" i="12" a="1"/>
  <c r="T143" i="7" a="1"/>
  <c r="T133" i="10" a="1"/>
  <c r="Y102" i="7" a="1"/>
  <c r="V33" i="10" a="1"/>
  <c r="X87" i="10" a="1"/>
  <c r="U105" i="10" a="1"/>
  <c r="X150" i="10" a="1"/>
  <c r="V100" i="10" a="1"/>
  <c r="T189" i="10" a="1"/>
  <c r="W177" i="10" a="1"/>
  <c r="Y170" i="10" a="1"/>
  <c r="Y92" i="10" a="1"/>
  <c r="W75" i="7" a="1"/>
  <c r="Y162" i="7" a="1"/>
  <c r="V133" i="10" a="1"/>
  <c r="W83" i="10" a="1"/>
  <c r="Z149" i="7" a="1"/>
  <c r="Y96" i="10" a="1"/>
  <c r="U148" i="7" a="1"/>
  <c r="X112" i="7" a="1"/>
  <c r="V152" i="7" a="1"/>
  <c r="W33" i="10" a="1"/>
  <c r="U8" i="7" a="1"/>
  <c r="W85" i="7" a="1"/>
  <c r="Z55" i="10" a="1"/>
  <c r="T25" i="7" a="1"/>
  <c r="Y141" i="10" a="1"/>
  <c r="W131" i="10" a="1"/>
  <c r="V147" i="7" a="1"/>
  <c r="U150" i="10" a="1"/>
  <c r="U113" i="7" a="1"/>
  <c r="W127" i="7" a="1"/>
  <c r="X158" i="10" a="1"/>
  <c r="Z111" i="10" a="1"/>
  <c r="W66" i="7" a="1"/>
  <c r="T35" i="7" a="1"/>
  <c r="W22" i="7" a="1"/>
  <c r="U159" i="10" a="1"/>
  <c r="Z133" i="10" a="1"/>
  <c r="W84" i="7" a="1"/>
  <c r="W48" i="10" a="1"/>
  <c r="X146" i="10" a="1"/>
  <c r="X69" i="9" a="1"/>
  <c r="Y52" i="7" a="1"/>
  <c r="Z198" i="10" a="1"/>
  <c r="T26" i="10" a="1"/>
  <c r="T192" i="13" a="1"/>
  <c r="Z179" i="10" a="1"/>
  <c r="U52" i="7" a="1"/>
  <c r="U34" i="7" a="1"/>
  <c r="W113" i="10" a="1"/>
  <c r="Z102" i="10" a="1"/>
  <c r="Y172" i="7" a="1"/>
  <c r="U108" i="10" a="1"/>
  <c r="X58" i="7" a="1"/>
  <c r="T101" i="10" a="1"/>
  <c r="V91" i="7" a="1"/>
  <c r="W51" i="10" a="1"/>
  <c r="W111" i="7" a="1"/>
  <c r="W104" i="10" a="1"/>
  <c r="V145" i="10" a="1"/>
  <c r="X56" i="12" a="1"/>
  <c r="Y123" i="10" a="1"/>
  <c r="U94" i="10" a="1"/>
  <c r="Z51" i="9" a="1"/>
  <c r="V99" i="10" a="1"/>
  <c r="Z125" i="10" a="1"/>
  <c r="U176" i="10" a="1"/>
  <c r="X30" i="11" a="1"/>
  <c r="V83" i="7" a="1"/>
  <c r="T123" i="7" a="1"/>
  <c r="Z191" i="10" a="1"/>
  <c r="W18" i="10" a="1"/>
  <c r="T44" i="10" a="1"/>
  <c r="W150" i="7" a="1"/>
  <c r="W43" i="7" a="1"/>
  <c r="W65" i="9" a="1"/>
  <c r="Y96" i="7" a="1"/>
  <c r="Y115" i="7" a="1"/>
  <c r="U164" i="10" a="1"/>
  <c r="Z167" i="7" a="1"/>
  <c r="V26" i="7" a="1"/>
  <c r="Z81" i="7" a="1"/>
  <c r="V76" i="7" a="1"/>
  <c r="Z37" i="11" a="1"/>
  <c r="U92" i="7" a="1"/>
  <c r="U146" i="7" a="1"/>
  <c r="V15" i="7" a="1"/>
  <c r="V183" i="10" a="1"/>
  <c r="U74" i="9" a="1"/>
  <c r="W99" i="10" a="1"/>
  <c r="Y79" i="7" a="1"/>
  <c r="T191" i="10" a="1"/>
  <c r="W30" i="11" a="1"/>
  <c r="Y167" i="10" a="1"/>
  <c r="W150" i="10" a="1"/>
  <c r="U122" i="7" a="1"/>
  <c r="X132" i="7" a="1"/>
  <c r="T67" i="9" a="1"/>
  <c r="U175" i="7" a="1"/>
  <c r="W74" i="9" a="1"/>
  <c r="U125" i="10" a="1"/>
  <c r="W28" i="10" a="1"/>
  <c r="T107" i="10" a="1"/>
  <c r="X44" i="10" a="1"/>
  <c r="Z136" i="7" a="1"/>
  <c r="Z69" i="9" a="1"/>
  <c r="U83" i="7" a="1"/>
  <c r="Z65" i="9" a="1"/>
  <c r="U10" i="10" a="1"/>
  <c r="T151" i="10" a="1"/>
  <c r="X72" i="7" a="1"/>
  <c r="X18" i="10" a="1"/>
  <c r="X40" i="10" a="1"/>
  <c r="W146" i="10" a="1"/>
  <c r="V62" i="12" a="1"/>
  <c r="V126" i="10" a="1"/>
  <c r="T108" i="7" a="1"/>
  <c r="T152" i="7" a="1"/>
  <c r="U198" i="10" a="1"/>
  <c r="U110" i="7" a="1"/>
  <c r="U28" i="7" a="1"/>
  <c r="T56" i="12" a="1"/>
  <c r="U48" i="10" a="1"/>
  <c r="Z80" i="10" a="1"/>
  <c r="T95" i="10" a="1"/>
  <c r="T132" i="10" a="1"/>
  <c r="U9" i="7" a="1"/>
  <c r="T21" i="10" a="1"/>
  <c r="U70" i="7" a="1"/>
  <c r="W171" i="10" a="1"/>
  <c r="Y70" i="7" a="1"/>
  <c r="Y126" i="10" a="1"/>
  <c r="V172" i="10" a="1"/>
  <c r="X139" i="10" a="1"/>
  <c r="X152" i="10" a="1"/>
  <c r="U49" i="10" a="1"/>
  <c r="W192" i="10" a="1"/>
  <c r="W97" i="7" a="1"/>
  <c r="T99" i="7" a="1"/>
  <c r="W70" i="7" a="1"/>
  <c r="U107" i="7" a="1"/>
  <c r="T137" i="7" a="1"/>
  <c r="V129" i="7" a="1"/>
  <c r="U11" i="10" a="1"/>
  <c r="V43" i="10" a="1"/>
  <c r="Y37" i="7" a="1"/>
  <c r="V54" i="7" a="1"/>
  <c r="W141" i="7" a="1"/>
  <c r="U120" i="7" a="1"/>
  <c r="T60" i="7" a="1"/>
  <c r="T175" i="7" a="1"/>
  <c r="U72" i="7" a="1"/>
  <c r="W27" i="7" a="1"/>
  <c r="V18" i="10" a="1"/>
  <c r="V99" i="7" a="1"/>
  <c r="Z17" i="11" a="1"/>
  <c r="W10" i="10" a="1"/>
  <c r="Z141" i="10" a="1"/>
  <c r="W124" i="10" a="1"/>
  <c r="W164" i="10" a="1"/>
  <c r="T173" i="10" a="1"/>
  <c r="Y163" i="7" a="1"/>
  <c r="U114" i="7" a="1"/>
  <c r="U71" i="7" a="1"/>
  <c r="T166" i="10" a="1"/>
  <c r="Y31" i="7" a="1"/>
  <c r="Z166" i="7" a="1"/>
  <c r="Y69" i="7" a="1"/>
  <c r="U169" i="10" a="1"/>
  <c r="U60" i="9" a="1"/>
  <c r="W60" i="7" a="1"/>
  <c r="W173" i="10" a="1"/>
  <c r="X191" i="10" a="1"/>
  <c r="Z164" i="10" a="1"/>
  <c r="T165" i="7" a="1"/>
  <c r="V87" i="7" a="1"/>
  <c r="V123" i="7" a="1"/>
  <c r="V43" i="7" a="1"/>
  <c r="T82" i="7" a="1"/>
  <c r="U155" i="7" a="1"/>
  <c r="X94" i="10" a="1"/>
  <c r="T158" i="10" a="1"/>
  <c r="W49" i="7" a="1"/>
  <c r="Z38" i="11" a="1"/>
  <c r="Z74" i="9" a="1"/>
  <c r="V21" i="7" a="1"/>
  <c r="U44" i="10" a="1"/>
  <c r="U87" i="10" a="1"/>
  <c r="U127" i="7" a="1"/>
  <c r="V128" i="10" a="1"/>
  <c r="Y77" i="7" a="1"/>
  <c r="T185" i="10" a="1"/>
  <c r="X42" i="7" a="1"/>
  <c r="U104" i="7" a="1"/>
  <c r="V74" i="9" a="1"/>
  <c r="V137" i="10" a="1"/>
  <c r="Z30" i="7" a="1"/>
  <c r="T123" i="10" a="1"/>
  <c r="V189" i="10" a="1"/>
  <c r="Z123" i="10" a="1"/>
  <c r="W144" i="13" a="1"/>
  <c r="W55" i="10" a="1"/>
  <c r="W139" i="10" a="1"/>
  <c r="X37" i="10" a="1"/>
  <c r="X110" i="10" a="1"/>
  <c r="Y107" i="10" a="1"/>
  <c r="Y113" i="10" a="1"/>
  <c r="X103" i="7" a="1"/>
  <c r="Z139" i="10" a="1"/>
  <c r="Z114" i="7" a="1"/>
  <c r="U126" i="7" a="1"/>
  <c r="T43" i="7" a="1"/>
  <c r="V97" i="7" a="1"/>
  <c r="T44" i="7" a="1"/>
  <c r="W10" i="7" a="1"/>
  <c r="Z162" i="7" a="1"/>
  <c r="Y149" i="7" a="1"/>
  <c r="Z100" i="10" a="1"/>
  <c r="T70" i="9" a="1"/>
  <c r="T74" i="9" a="1"/>
  <c r="T171" i="10" a="1"/>
  <c r="Y90" i="7" a="1"/>
  <c r="X172" i="7" a="1"/>
  <c r="T28" i="7" a="1"/>
  <c r="U38" i="7" a="1"/>
  <c r="U98" i="7" a="1"/>
  <c r="U47" i="7" a="1"/>
  <c r="Z27" i="7" a="1"/>
  <c r="W52" i="10" a="1"/>
  <c r="W41" i="10" a="1"/>
  <c r="Z175" i="10" a="1"/>
  <c r="Z34" i="10" a="1"/>
  <c r="U181" i="10" a="1"/>
  <c r="W175" i="10" a="1"/>
  <c r="X127" i="10" a="1"/>
  <c r="V143" i="7" a="1"/>
  <c r="Z155" i="10" a="1"/>
  <c r="Y27" i="7" a="1"/>
  <c r="U116" i="10" a="1"/>
  <c r="U52" i="10" a="1"/>
  <c r="X106" i="10" a="1"/>
  <c r="U82" i="7" a="1"/>
  <c r="Y142" i="10" a="1"/>
  <c r="X114" i="7" a="1"/>
  <c r="Z172" i="7" a="1"/>
  <c r="T91" i="7" a="1"/>
  <c r="T167" i="7" a="1"/>
  <c r="X159" i="7" a="1"/>
  <c r="U93" i="7" a="1"/>
  <c r="T148" i="7" a="1"/>
  <c r="T138" i="7" a="1"/>
  <c r="Z128" i="7" a="1"/>
  <c r="X101" i="10" a="1"/>
  <c r="U99" i="7" a="1"/>
  <c r="T12" i="7" a="1"/>
  <c r="Y161" i="7" a="1"/>
  <c r="U113" i="10" a="1"/>
  <c r="Y41" i="10" a="1"/>
  <c r="Y128" i="11" a="1"/>
  <c r="V105" i="10" a="1"/>
  <c r="Y62" i="9" a="1"/>
  <c r="V150" i="10" a="1"/>
  <c r="T116" i="10" a="1"/>
  <c r="V187" i="10" a="1"/>
  <c r="T59" i="7" a="1"/>
  <c r="Z45" i="11" a="1"/>
  <c r="W47" i="10" a="1"/>
  <c r="V180" i="10" a="1"/>
  <c r="V108" i="7" a="1"/>
  <c r="X56" i="10" a="1"/>
  <c r="X140" i="7" a="1"/>
  <c r="W128" i="7" a="1"/>
  <c r="X131" i="10" a="1"/>
  <c r="T47" i="7" a="1"/>
  <c r="W25" i="10" a="1"/>
  <c r="V148" i="10" a="1"/>
  <c r="V191" i="10" a="1"/>
  <c r="X146" i="7" a="1"/>
  <c r="T160" i="7" a="1"/>
  <c r="U112" i="7" a="1"/>
  <c r="U67" i="7" a="1"/>
  <c r="Y18" i="7" a="1"/>
  <c r="U170" i="7" a="1"/>
  <c r="V144" i="13" a="1"/>
  <c r="X56" i="7" a="1"/>
  <c r="Z169" i="10" a="1"/>
  <c r="Z140" i="7" a="1"/>
  <c r="U145" i="7" a="1"/>
  <c r="Z8" i="10" a="1"/>
  <c r="Y8" i="7" a="1"/>
  <c r="T89" i="7" a="1"/>
  <c r="X119" i="10" a="1"/>
  <c r="X116" i="10" a="1"/>
  <c r="V49" i="10" a="1"/>
  <c r="V158" i="7" a="1"/>
  <c r="X115" i="7" a="1"/>
  <c r="Y28" i="10" a="1"/>
  <c r="W180" i="11" a="1"/>
  <c r="U167" i="7" a="1"/>
  <c r="Y150" i="7" a="1"/>
  <c r="X133" i="10" a="1"/>
  <c r="U21" i="10" a="1"/>
  <c r="T92" i="7" a="1"/>
  <c r="T113" i="10" a="1"/>
  <c r="W107" i="7" a="1"/>
  <c r="V186" i="10" a="1"/>
  <c r="X138" i="7" a="1"/>
  <c r="U152" i="7" a="1"/>
  <c r="T81" i="7" a="1"/>
  <c r="U55" i="10" a="1"/>
  <c r="U23" i="7" a="1"/>
  <c r="V102" i="10" a="1"/>
  <c r="T169" i="7" a="1"/>
  <c r="T182" i="10" a="1"/>
  <c r="T179" i="9" a="1"/>
  <c r="T24" i="10" a="1"/>
  <c r="W131" i="7" a="1"/>
  <c r="T73" i="7" a="1"/>
  <c r="U168" i="10" a="1"/>
  <c r="X164" i="7" a="1"/>
  <c r="Z48" i="11" a="1"/>
  <c r="U169" i="7" a="1"/>
  <c r="Y132" i="10" a="1"/>
  <c r="T36" i="7" a="1"/>
  <c r="Y132" i="7" a="1"/>
  <c r="W171" i="7" a="1"/>
  <c r="Y139" i="10" a="1"/>
  <c r="X45" i="7" a="1"/>
  <c r="Y24" i="10" a="1"/>
  <c r="X96" i="10" a="1"/>
  <c r="Z71" i="7" a="1"/>
  <c r="U75" i="7" a="1"/>
  <c r="W67" i="7" a="1"/>
  <c r="W79" i="7" a="1"/>
  <c r="Y14" i="7" a="1"/>
  <c r="Y120" i="10" a="1"/>
  <c r="X72" i="9" a="1"/>
  <c r="T147" i="7" a="1"/>
  <c r="U140" i="10" a="1"/>
  <c r="U91" i="7" a="1"/>
  <c r="Y127" i="10" a="1"/>
  <c r="X160" i="7" a="1"/>
  <c r="V169" i="10" a="1"/>
  <c r="W31" i="7" a="1"/>
  <c r="W56" i="10" a="1"/>
  <c r="T68" i="9" a="1"/>
  <c r="X40" i="7" a="1"/>
  <c r="X120" i="7" a="1"/>
  <c r="U11" i="7" a="1"/>
  <c r="W62" i="12" a="1"/>
  <c r="T30" i="7" a="1"/>
  <c r="Z22" i="10" a="1"/>
  <c r="X25" i="10" a="1"/>
  <c r="W165" i="10" a="1"/>
  <c r="T155" i="7" a="1"/>
  <c r="X99" i="10" a="1"/>
  <c r="W154" i="10" a="1"/>
  <c r="X67" i="9" a="1"/>
  <c r="W103" i="7" a="1"/>
  <c r="W103" i="7" l="1"/>
  <c r="X67" i="9"/>
  <c r="K67" i="9" s="1"/>
  <c r="W154" i="10"/>
  <c r="X99" i="10"/>
  <c r="T155" i="7"/>
  <c r="W165" i="10"/>
  <c r="X25" i="10"/>
  <c r="Z22" i="10"/>
  <c r="T30" i="7"/>
  <c r="W62" i="12"/>
  <c r="U11" i="7"/>
  <c r="X120" i="7"/>
  <c r="X40" i="7"/>
  <c r="T68" i="9"/>
  <c r="G68" i="9" s="1"/>
  <c r="W56" i="10"/>
  <c r="W31" i="7"/>
  <c r="V169" i="10"/>
  <c r="X160" i="7"/>
  <c r="Y127" i="10"/>
  <c r="U91" i="7"/>
  <c r="U140" i="10"/>
  <c r="T147" i="7"/>
  <c r="X72" i="9"/>
  <c r="K72" i="9" s="1"/>
  <c r="Y120" i="10"/>
  <c r="Y14" i="7"/>
  <c r="W79" i="7"/>
  <c r="W67" i="7"/>
  <c r="U75" i="7"/>
  <c r="Z71" i="7"/>
  <c r="X96" i="10"/>
  <c r="Y24" i="10"/>
  <c r="X45" i="7"/>
  <c r="Y139" i="10"/>
  <c r="W171" i="7"/>
  <c r="Y132" i="7"/>
  <c r="T36" i="7"/>
  <c r="Y132" i="10"/>
  <c r="U169" i="7"/>
  <c r="Z48" i="11"/>
  <c r="X164" i="7"/>
  <c r="U168" i="10"/>
  <c r="T73" i="7"/>
  <c r="W131" i="7"/>
  <c r="T24" i="10"/>
  <c r="T179" i="9"/>
  <c r="G179" i="9" s="1"/>
  <c r="T182" i="10"/>
  <c r="T169" i="7"/>
  <c r="V102" i="10"/>
  <c r="U23" i="7"/>
  <c r="U55" i="10"/>
  <c r="T81" i="7"/>
  <c r="U152" i="7"/>
  <c r="H152" i="7" s="1"/>
  <c r="X138" i="7"/>
  <c r="V186" i="10"/>
  <c r="W107" i="7"/>
  <c r="T113" i="10"/>
  <c r="T92" i="7"/>
  <c r="U21" i="10"/>
  <c r="X133" i="10"/>
  <c r="Y150" i="7"/>
  <c r="U167" i="7"/>
  <c r="W180" i="11"/>
  <c r="Y28" i="10"/>
  <c r="X115" i="7"/>
  <c r="V158" i="7"/>
  <c r="V49" i="10"/>
  <c r="X116" i="10"/>
  <c r="X119" i="10"/>
  <c r="T89" i="7"/>
  <c r="Y8" i="7"/>
  <c r="Z8" i="10"/>
  <c r="U145" i="7"/>
  <c r="Z140" i="7"/>
  <c r="Z169" i="10"/>
  <c r="X56" i="7"/>
  <c r="V144" i="13"/>
  <c r="AG144" i="13" s="1"/>
  <c r="U170" i="7"/>
  <c r="Y18" i="7"/>
  <c r="U67" i="7"/>
  <c r="U112" i="7"/>
  <c r="T160" i="7"/>
  <c r="X146" i="7"/>
  <c r="V191" i="10"/>
  <c r="V148" i="10"/>
  <c r="W25" i="10"/>
  <c r="T47" i="7"/>
  <c r="X131" i="10"/>
  <c r="W128" i="7"/>
  <c r="X140" i="7"/>
  <c r="X56" i="10"/>
  <c r="V108" i="7"/>
  <c r="V180" i="10"/>
  <c r="W47" i="10"/>
  <c r="Z45" i="11"/>
  <c r="T59" i="7"/>
  <c r="V187" i="10"/>
  <c r="T116" i="10"/>
  <c r="V150" i="10"/>
  <c r="Y62" i="9"/>
  <c r="L62" i="9" s="1"/>
  <c r="V105" i="10"/>
  <c r="Y128" i="11"/>
  <c r="Y41" i="10"/>
  <c r="U113" i="10"/>
  <c r="Y161" i="7"/>
  <c r="T12" i="7"/>
  <c r="U99" i="7"/>
  <c r="X101" i="10"/>
  <c r="Z128" i="7"/>
  <c r="T138" i="7"/>
  <c r="T148" i="7"/>
  <c r="U93" i="7"/>
  <c r="X159" i="7"/>
  <c r="T167" i="7"/>
  <c r="T91" i="7"/>
  <c r="Z172" i="7"/>
  <c r="X114" i="7"/>
  <c r="Y142" i="10"/>
  <c r="U82" i="7"/>
  <c r="X106" i="10"/>
  <c r="U52" i="10"/>
  <c r="U116" i="10"/>
  <c r="Y27" i="7"/>
  <c r="Z155" i="10"/>
  <c r="V143" i="7"/>
  <c r="X127" i="10"/>
  <c r="W175" i="10"/>
  <c r="U181" i="10"/>
  <c r="Z34" i="10"/>
  <c r="Z175" i="10"/>
  <c r="W41" i="10"/>
  <c r="W52" i="10"/>
  <c r="Z27" i="7"/>
  <c r="U47" i="7"/>
  <c r="U98" i="7"/>
  <c r="U38" i="7"/>
  <c r="T28" i="7"/>
  <c r="X172" i="7"/>
  <c r="Y90" i="7"/>
  <c r="T171" i="10"/>
  <c r="T74" i="9"/>
  <c r="G74" i="9" s="1"/>
  <c r="T70" i="9"/>
  <c r="G70" i="9" s="1"/>
  <c r="Z100" i="10"/>
  <c r="Y149" i="7"/>
  <c r="Z162" i="7"/>
  <c r="W10" i="7"/>
  <c r="T44" i="7"/>
  <c r="V97" i="7"/>
  <c r="T43" i="7"/>
  <c r="U126" i="7"/>
  <c r="Z114" i="7"/>
  <c r="Z139" i="10"/>
  <c r="X103" i="7"/>
  <c r="Y113" i="10"/>
  <c r="Y107" i="10"/>
  <c r="X110" i="10"/>
  <c r="X37" i="10"/>
  <c r="W139" i="10"/>
  <c r="W55" i="10"/>
  <c r="W144" i="13"/>
  <c r="AH144" i="13" s="1"/>
  <c r="Z123" i="10"/>
  <c r="V189" i="10"/>
  <c r="T123" i="10"/>
  <c r="Z30" i="7"/>
  <c r="V137" i="10"/>
  <c r="V74" i="9"/>
  <c r="I74" i="9" s="1"/>
  <c r="U104" i="7"/>
  <c r="X42" i="7"/>
  <c r="T185" i="10"/>
  <c r="Y77" i="7"/>
  <c r="V128" i="10"/>
  <c r="U127" i="7"/>
  <c r="U87" i="10"/>
  <c r="U44" i="10"/>
  <c r="V21" i="7"/>
  <c r="Z74" i="9"/>
  <c r="M74" i="9" s="1"/>
  <c r="Z38" i="11"/>
  <c r="W49" i="7"/>
  <c r="T158" i="10"/>
  <c r="X94" i="10"/>
  <c r="U155" i="7"/>
  <c r="T82" i="7"/>
  <c r="V43" i="7"/>
  <c r="V123" i="7"/>
  <c r="V87" i="7"/>
  <c r="T165" i="7"/>
  <c r="Z164" i="10"/>
  <c r="X191" i="10"/>
  <c r="W173" i="10"/>
  <c r="W60" i="7"/>
  <c r="U60" i="9"/>
  <c r="H60" i="9" s="1"/>
  <c r="U169" i="10"/>
  <c r="Y69" i="7"/>
  <c r="Z166" i="7"/>
  <c r="Y31" i="7"/>
  <c r="T166" i="10"/>
  <c r="U71" i="7"/>
  <c r="U114" i="7"/>
  <c r="Y163" i="7"/>
  <c r="T173" i="10"/>
  <c r="W164" i="10"/>
  <c r="W124" i="10"/>
  <c r="Z141" i="10"/>
  <c r="W10" i="10"/>
  <c r="Z17" i="11"/>
  <c r="V99" i="7"/>
  <c r="V18" i="10"/>
  <c r="W27" i="7"/>
  <c r="U72" i="7"/>
  <c r="T175" i="7"/>
  <c r="T60" i="7"/>
  <c r="U120" i="7"/>
  <c r="W141" i="7"/>
  <c r="V54" i="7"/>
  <c r="Y37" i="7"/>
  <c r="V43" i="10"/>
  <c r="U11" i="10"/>
  <c r="V129" i="7"/>
  <c r="T137" i="7"/>
  <c r="U107" i="7"/>
  <c r="W70" i="7"/>
  <c r="T99" i="7"/>
  <c r="W97" i="7"/>
  <c r="W192" i="10"/>
  <c r="U49" i="10"/>
  <c r="X152" i="10"/>
  <c r="X139" i="10"/>
  <c r="V172" i="10"/>
  <c r="Y126" i="10"/>
  <c r="Y70" i="7"/>
  <c r="W171" i="10"/>
  <c r="U70" i="7"/>
  <c r="T21" i="10"/>
  <c r="U9" i="7"/>
  <c r="T132" i="10"/>
  <c r="T95" i="10"/>
  <c r="Z80" i="10"/>
  <c r="U48" i="10"/>
  <c r="T56" i="12"/>
  <c r="U28" i="7"/>
  <c r="U110" i="7"/>
  <c r="U198" i="10"/>
  <c r="T152" i="7"/>
  <c r="G152" i="7" s="1"/>
  <c r="T108" i="7"/>
  <c r="V126" i="10"/>
  <c r="V62" i="12"/>
  <c r="W146" i="10"/>
  <c r="X40" i="10"/>
  <c r="X18" i="10"/>
  <c r="X72" i="7"/>
  <c r="T151" i="10"/>
  <c r="U10" i="10"/>
  <c r="Z65" i="9"/>
  <c r="M65" i="9" s="1"/>
  <c r="U83" i="7"/>
  <c r="Z69" i="9"/>
  <c r="M69" i="9" s="1"/>
  <c r="Z136" i="7"/>
  <c r="X44" i="10"/>
  <c r="T107" i="10"/>
  <c r="W28" i="10"/>
  <c r="U125" i="10"/>
  <c r="W74" i="9"/>
  <c r="J74" i="9" s="1"/>
  <c r="U175" i="7"/>
  <c r="T67" i="9"/>
  <c r="G67" i="9" s="1"/>
  <c r="X132" i="7"/>
  <c r="U122" i="7"/>
  <c r="W150" i="10"/>
  <c r="Y167" i="10"/>
  <c r="W30" i="11"/>
  <c r="T191" i="10"/>
  <c r="Y79" i="7"/>
  <c r="W99" i="10"/>
  <c r="U74" i="9"/>
  <c r="H74" i="9" s="1"/>
  <c r="V183" i="10"/>
  <c r="V15" i="7"/>
  <c r="U146" i="7"/>
  <c r="U92" i="7"/>
  <c r="Z37" i="11"/>
  <c r="V76" i="7"/>
  <c r="Z81" i="7"/>
  <c r="V26" i="7"/>
  <c r="Z167" i="7"/>
  <c r="U164" i="10"/>
  <c r="Y115" i="7"/>
  <c r="Y96" i="7"/>
  <c r="W65" i="9"/>
  <c r="J65" i="9" s="1"/>
  <c r="W43" i="7"/>
  <c r="W150" i="7"/>
  <c r="T44" i="10"/>
  <c r="W18" i="10"/>
  <c r="Z191" i="10"/>
  <c r="T123" i="7"/>
  <c r="V83" i="7"/>
  <c r="X30" i="11"/>
  <c r="U176" i="10"/>
  <c r="Z125" i="10"/>
  <c r="V99" i="10"/>
  <c r="Z51" i="9"/>
  <c r="M51" i="9" s="1"/>
  <c r="U94" i="10"/>
  <c r="Y123" i="10"/>
  <c r="X56" i="12"/>
  <c r="V145" i="10"/>
  <c r="W104" i="10"/>
  <c r="W111" i="7"/>
  <c r="W51" i="10"/>
  <c r="V91" i="7"/>
  <c r="T101" i="10"/>
  <c r="X58" i="7"/>
  <c r="U108" i="10"/>
  <c r="Y172" i="7"/>
  <c r="Z102" i="10"/>
  <c r="W113" i="10"/>
  <c r="U34" i="7"/>
  <c r="U52" i="7"/>
  <c r="Z179" i="10"/>
  <c r="T192" i="13"/>
  <c r="T26" i="10"/>
  <c r="Z198" i="10"/>
  <c r="Y52" i="7"/>
  <c r="X69" i="9"/>
  <c r="K69" i="9" s="1"/>
  <c r="X146" i="10"/>
  <c r="W48" i="10"/>
  <c r="W84" i="7"/>
  <c r="Z133" i="10"/>
  <c r="U159" i="10"/>
  <c r="W22" i="7"/>
  <c r="T35" i="7"/>
  <c r="W66" i="7"/>
  <c r="Z111" i="10"/>
  <c r="X158" i="10"/>
  <c r="W127" i="7"/>
  <c r="U113" i="7"/>
  <c r="U150" i="10"/>
  <c r="V147" i="7"/>
  <c r="W131" i="10"/>
  <c r="Y141" i="10"/>
  <c r="T25" i="7"/>
  <c r="Z55" i="10"/>
  <c r="W85" i="7"/>
  <c r="U8" i="7"/>
  <c r="W33" i="10"/>
  <c r="V152" i="7"/>
  <c r="I152" i="7" s="1"/>
  <c r="X112" i="7"/>
  <c r="U148" i="7"/>
  <c r="Y96" i="10"/>
  <c r="Z149" i="7"/>
  <c r="W83" i="10"/>
  <c r="V133" i="10"/>
  <c r="Y162" i="7"/>
  <c r="W75" i="7"/>
  <c r="Y92" i="10"/>
  <c r="Y170" i="10"/>
  <c r="W177" i="10"/>
  <c r="T189" i="10"/>
  <c r="V100" i="10"/>
  <c r="X150" i="10"/>
  <c r="U105" i="10"/>
  <c r="X87" i="10"/>
  <c r="V33" i="10"/>
  <c r="Y102" i="7"/>
  <c r="T133" i="10"/>
  <c r="T143" i="7"/>
  <c r="Y62" i="12"/>
  <c r="W44" i="10"/>
  <c r="W50" i="10"/>
  <c r="T157" i="7"/>
  <c r="X95" i="10"/>
  <c r="Z47" i="10"/>
  <c r="Y74" i="11"/>
  <c r="Z18" i="10"/>
  <c r="Y10" i="13"/>
  <c r="Y105" i="7"/>
  <c r="Y123" i="7"/>
  <c r="W192" i="13"/>
  <c r="AH192" i="13" s="1"/>
  <c r="U13" i="10"/>
  <c r="W24" i="10"/>
  <c r="T114" i="7"/>
  <c r="Y34" i="7"/>
  <c r="U122" i="10"/>
  <c r="U44" i="7"/>
  <c r="U144" i="13"/>
  <c r="U135" i="10"/>
  <c r="Z62" i="10"/>
  <c r="U51" i="10"/>
  <c r="X13" i="10"/>
  <c r="W156" i="7"/>
  <c r="Z190" i="11"/>
  <c r="X53" i="10"/>
  <c r="Y16" i="7"/>
  <c r="T168" i="10"/>
  <c r="Z87" i="7"/>
  <c r="Y18" i="10"/>
  <c r="W112" i="7"/>
  <c r="Z154" i="7"/>
  <c r="V188" i="10"/>
  <c r="X46" i="10"/>
  <c r="Y29" i="7"/>
  <c r="V120" i="7"/>
  <c r="U67" i="9"/>
  <c r="H67" i="9" s="1"/>
  <c r="T60" i="9"/>
  <c r="G60" i="9" s="1"/>
  <c r="Y25" i="10"/>
  <c r="V106" i="10"/>
  <c r="U127" i="10"/>
  <c r="U129" i="10"/>
  <c r="U156" i="10"/>
  <c r="W68" i="9"/>
  <c r="J68" i="9" s="1"/>
  <c r="Z137" i="10"/>
  <c r="X102" i="10"/>
  <c r="Y26" i="11"/>
  <c r="W162" i="7"/>
  <c r="V156" i="10"/>
  <c r="X162" i="7"/>
  <c r="U137" i="10"/>
  <c r="W137" i="7"/>
  <c r="Y17" i="7"/>
  <c r="Y40" i="7"/>
  <c r="U128" i="7"/>
  <c r="Y195" i="10"/>
  <c r="W28" i="7"/>
  <c r="W152" i="10"/>
  <c r="W44" i="7"/>
  <c r="W151" i="10"/>
  <c r="V100" i="7"/>
  <c r="Y168" i="10"/>
  <c r="Z188" i="11"/>
  <c r="V193" i="10"/>
  <c r="T171" i="7"/>
  <c r="V21" i="10"/>
  <c r="W35" i="7"/>
  <c r="V141" i="10"/>
  <c r="Y101" i="10"/>
  <c r="U124" i="10"/>
  <c r="Y56" i="7"/>
  <c r="W23" i="7"/>
  <c r="T60" i="10"/>
  <c r="U171" i="7"/>
  <c r="X177" i="10"/>
  <c r="U42" i="7"/>
  <c r="V74" i="7"/>
  <c r="U50" i="10"/>
  <c r="Y155" i="7"/>
  <c r="W20" i="7"/>
  <c r="V155" i="7"/>
  <c r="V85" i="7"/>
  <c r="U86" i="7"/>
  <c r="T153" i="10"/>
  <c r="T96" i="7"/>
  <c r="V182" i="10"/>
  <c r="Z96" i="9"/>
  <c r="M96" i="9" s="1"/>
  <c r="T172" i="7"/>
  <c r="U111" i="10"/>
  <c r="X159" i="10"/>
  <c r="X48" i="10"/>
  <c r="Z156" i="7"/>
  <c r="U167" i="10"/>
  <c r="Y135" i="10"/>
  <c r="Z75" i="7"/>
  <c r="Y97" i="10"/>
  <c r="Z83" i="7"/>
  <c r="Y182" i="10"/>
  <c r="X169" i="7"/>
  <c r="W53" i="9"/>
  <c r="J53" i="9" s="1"/>
  <c r="U18" i="10"/>
  <c r="V133" i="7"/>
  <c r="X96" i="7"/>
  <c r="V13" i="10"/>
  <c r="V165" i="10"/>
  <c r="V79" i="7"/>
  <c r="V144" i="7"/>
  <c r="T39" i="7"/>
  <c r="U22" i="10"/>
  <c r="Z72" i="7"/>
  <c r="X49" i="10"/>
  <c r="X113" i="10"/>
  <c r="U104" i="10"/>
  <c r="W49" i="10"/>
  <c r="W155" i="7"/>
  <c r="U121" i="7"/>
  <c r="W92" i="7"/>
  <c r="V138" i="7"/>
  <c r="W138" i="10"/>
  <c r="W189" i="10"/>
  <c r="X171" i="7"/>
  <c r="X19" i="7"/>
  <c r="T179" i="10"/>
  <c r="X236" i="13"/>
  <c r="AI236" i="13" s="1"/>
  <c r="T72" i="9"/>
  <c r="G72" i="9" s="1"/>
  <c r="U56" i="10"/>
  <c r="W142" i="10"/>
  <c r="V83" i="10"/>
  <c r="T193" i="10"/>
  <c r="X182" i="11"/>
  <c r="Z166" i="10"/>
  <c r="X134" i="10"/>
  <c r="W38" i="7"/>
  <c r="T92" i="10"/>
  <c r="Z154" i="10"/>
  <c r="V115" i="10"/>
  <c r="U26" i="7"/>
  <c r="Z171" i="7"/>
  <c r="X183" i="10"/>
  <c r="V107" i="10"/>
  <c r="U54" i="9"/>
  <c r="H54" i="9" s="1"/>
  <c r="V181" i="10"/>
  <c r="W9" i="7"/>
  <c r="X117" i="7"/>
  <c r="X98" i="7"/>
  <c r="Y40" i="10"/>
  <c r="W112" i="10"/>
  <c r="X116" i="7"/>
  <c r="T159" i="7"/>
  <c r="U142" i="7"/>
  <c r="T153" i="7"/>
  <c r="W69" i="9"/>
  <c r="J69" i="9" s="1"/>
  <c r="U120" i="10"/>
  <c r="X161" i="7"/>
  <c r="V44" i="10"/>
  <c r="X128" i="10"/>
  <c r="X81" i="7"/>
  <c r="W159" i="10"/>
  <c r="W124" i="7"/>
  <c r="W146" i="7"/>
  <c r="U154" i="10"/>
  <c r="V124" i="10"/>
  <c r="Y44" i="7"/>
  <c r="X160" i="11"/>
  <c r="V118" i="10"/>
  <c r="X19" i="10"/>
  <c r="T9" i="7"/>
  <c r="Z197" i="11"/>
  <c r="Y20" i="7"/>
  <c r="X179" i="10"/>
  <c r="X90" i="7"/>
  <c r="V38" i="7"/>
  <c r="T83" i="10"/>
  <c r="Y129" i="11"/>
  <c r="T100" i="10"/>
  <c r="V56" i="7"/>
  <c r="U114" i="10"/>
  <c r="Y81" i="7"/>
  <c r="X11" i="10"/>
  <c r="Z143" i="7"/>
  <c r="V46" i="10"/>
  <c r="Y175" i="7"/>
  <c r="T145" i="7"/>
  <c r="V130" i="7"/>
  <c r="U101" i="10"/>
  <c r="X124" i="7"/>
  <c r="W96" i="7"/>
  <c r="U115" i="10"/>
  <c r="Z190" i="10"/>
  <c r="V52" i="10"/>
  <c r="V154" i="7"/>
  <c r="X70" i="9"/>
  <c r="K70" i="9" s="1"/>
  <c r="V179" i="10"/>
  <c r="X85" i="7"/>
  <c r="Z105" i="7"/>
  <c r="W19" i="7"/>
  <c r="V147" i="10"/>
  <c r="V176" i="10"/>
  <c r="Y99" i="10"/>
  <c r="T116" i="7"/>
  <c r="Z122" i="10"/>
  <c r="X50" i="10"/>
  <c r="T111" i="10"/>
  <c r="V52" i="7"/>
  <c r="Y159" i="7"/>
  <c r="U30" i="7"/>
  <c r="U65" i="9"/>
  <c r="H65" i="9" s="1"/>
  <c r="Z133" i="7"/>
  <c r="Z32" i="7"/>
  <c r="V131" i="7"/>
  <c r="X188" i="10"/>
  <c r="Z39" i="10"/>
  <c r="W129" i="7"/>
  <c r="V142" i="7"/>
  <c r="X60" i="7"/>
  <c r="T97" i="10"/>
  <c r="U192" i="13"/>
  <c r="V124" i="7"/>
  <c r="T87" i="10"/>
  <c r="W161" i="7"/>
  <c r="V71" i="7"/>
  <c r="T11" i="10"/>
  <c r="U172" i="10"/>
  <c r="Y165" i="7"/>
  <c r="T46" i="10"/>
  <c r="V28" i="7"/>
  <c r="W12" i="7"/>
  <c r="U97" i="10"/>
  <c r="Y148" i="10"/>
  <c r="Z95" i="11"/>
  <c r="X172" i="10"/>
  <c r="U144" i="7"/>
  <c r="V130" i="10"/>
  <c r="X148" i="7"/>
  <c r="V25" i="7"/>
  <c r="U159" i="7"/>
  <c r="U20" i="10"/>
  <c r="V76" i="10"/>
  <c r="T126" i="10"/>
  <c r="Y72" i="10"/>
  <c r="X93" i="7"/>
  <c r="V198" i="10"/>
  <c r="Z137" i="7"/>
  <c r="V67" i="9"/>
  <c r="I67" i="9" s="1"/>
  <c r="X65" i="9"/>
  <c r="K65" i="9" s="1"/>
  <c r="W145" i="7"/>
  <c r="T34" i="7"/>
  <c r="X97" i="10"/>
  <c r="X86" i="7"/>
  <c r="T184" i="10"/>
  <c r="V162" i="10"/>
  <c r="T117" i="7"/>
  <c r="X36" i="7"/>
  <c r="U69" i="9"/>
  <c r="H69" i="9" s="1"/>
  <c r="Y154" i="7"/>
  <c r="T83" i="7"/>
  <c r="T33" i="7"/>
  <c r="W94" i="7"/>
  <c r="U76" i="7"/>
  <c r="Z45" i="10"/>
  <c r="Y125" i="7"/>
  <c r="Y169" i="7"/>
  <c r="Y60" i="9"/>
  <c r="L60" i="9" s="1"/>
  <c r="V152" i="10"/>
  <c r="X190" i="10"/>
  <c r="W103" i="10"/>
  <c r="Z49" i="10"/>
  <c r="T49" i="10"/>
  <c r="T140" i="10"/>
  <c r="U155" i="10"/>
  <c r="T140" i="7"/>
  <c r="T55" i="9"/>
  <c r="G55" i="9" s="1"/>
  <c r="T37" i="10"/>
  <c r="Z205" i="11"/>
  <c r="Z45" i="7"/>
  <c r="V119" i="10"/>
  <c r="W96" i="10"/>
  <c r="Y107" i="7"/>
  <c r="U133" i="7"/>
  <c r="W57" i="10"/>
  <c r="U32" i="7"/>
  <c r="V101" i="10"/>
  <c r="Y98" i="7"/>
  <c r="Z18" i="7"/>
  <c r="X152" i="7"/>
  <c r="K152" i="7" s="1"/>
  <c r="U73" i="7"/>
  <c r="V107" i="7"/>
  <c r="T31" i="7"/>
  <c r="T29" i="7"/>
  <c r="X68" i="9"/>
  <c r="K68" i="9" s="1"/>
  <c r="Y38" i="7"/>
  <c r="U147" i="7"/>
  <c r="X51" i="10"/>
  <c r="U27" i="7"/>
  <c r="Y91" i="7"/>
  <c r="X35" i="7"/>
  <c r="U57" i="10"/>
  <c r="V84" i="7"/>
  <c r="V34" i="10"/>
  <c r="W159" i="7"/>
  <c r="V104" i="7"/>
  <c r="V30" i="11"/>
  <c r="Z158" i="10"/>
  <c r="V72" i="7"/>
  <c r="T69" i="7"/>
  <c r="U41" i="10"/>
  <c r="V18" i="7"/>
  <c r="X52" i="10"/>
  <c r="T147" i="10"/>
  <c r="X141" i="7"/>
  <c r="T121" i="10"/>
  <c r="U190" i="10"/>
  <c r="W99" i="7"/>
  <c r="X105" i="10"/>
  <c r="U102" i="10"/>
  <c r="V167" i="7"/>
  <c r="V166" i="10"/>
  <c r="W92" i="10"/>
  <c r="T106" i="7"/>
  <c r="Y74" i="9"/>
  <c r="L74" i="9" s="1"/>
  <c r="Y11" i="10"/>
  <c r="W41" i="7"/>
  <c r="T80" i="7"/>
  <c r="Y73" i="7"/>
  <c r="X41" i="10"/>
  <c r="X105" i="7"/>
  <c r="Z155" i="7"/>
  <c r="T124" i="7"/>
  <c r="W125" i="10"/>
  <c r="W128" i="10"/>
  <c r="V53" i="10"/>
  <c r="Y94" i="10"/>
  <c r="U135" i="7"/>
  <c r="T100" i="7"/>
  <c r="W9" i="10"/>
  <c r="U46" i="10"/>
  <c r="Y37" i="10"/>
  <c r="X154" i="7"/>
  <c r="U124" i="7"/>
  <c r="Y103" i="7"/>
  <c r="W122" i="10"/>
  <c r="U144" i="10"/>
  <c r="V59" i="7"/>
  <c r="X34" i="10"/>
  <c r="V12" i="7"/>
  <c r="Z84" i="7"/>
  <c r="Z104" i="7"/>
  <c r="W104" i="7"/>
  <c r="X29" i="11"/>
  <c r="V136" i="10"/>
  <c r="V70" i="7"/>
  <c r="W116" i="10"/>
  <c r="V98" i="7"/>
  <c r="V165" i="7"/>
  <c r="U173" i="10"/>
  <c r="Y30" i="7"/>
  <c r="W105" i="7"/>
  <c r="V132" i="10"/>
  <c r="X55" i="10"/>
  <c r="X182" i="10"/>
  <c r="X28" i="7"/>
  <c r="W123" i="7"/>
  <c r="Z39" i="7"/>
  <c r="X62" i="10"/>
  <c r="Z122" i="7"/>
  <c r="V44" i="7"/>
  <c r="Z36" i="7"/>
  <c r="Z56" i="7"/>
  <c r="X104" i="10"/>
  <c r="X176" i="10"/>
  <c r="T183" i="10"/>
  <c r="V96" i="7"/>
  <c r="W80" i="7"/>
  <c r="U117" i="7"/>
  <c r="Z149" i="11"/>
  <c r="Z97" i="10"/>
  <c r="X103" i="10"/>
  <c r="U81" i="7"/>
  <c r="T71" i="7"/>
  <c r="Z29" i="7"/>
  <c r="U109" i="7"/>
  <c r="U16" i="7"/>
  <c r="V41" i="10"/>
  <c r="T146" i="10"/>
  <c r="V58" i="7"/>
  <c r="X168" i="7"/>
  <c r="K168" i="7" s="1"/>
  <c r="U151" i="7"/>
  <c r="V82" i="7"/>
  <c r="Z211" i="11"/>
  <c r="Y158" i="7"/>
  <c r="V109" i="7"/>
  <c r="X34" i="7"/>
  <c r="T94" i="10"/>
  <c r="Y109" i="7"/>
  <c r="Z130" i="7"/>
  <c r="V150" i="7"/>
  <c r="Y8" i="10"/>
  <c r="U56" i="7"/>
  <c r="W50" i="7"/>
  <c r="Y154" i="10"/>
  <c r="V88" i="7"/>
  <c r="V14" i="7"/>
  <c r="W110" i="10"/>
  <c r="T109" i="7"/>
  <c r="Y11" i="7"/>
  <c r="Y9" i="7"/>
  <c r="Z144" i="10"/>
  <c r="Z80" i="7"/>
  <c r="W87" i="10"/>
  <c r="X141" i="10"/>
  <c r="U39" i="7"/>
  <c r="Z148" i="10"/>
  <c r="Z127" i="10"/>
  <c r="U130" i="10"/>
  <c r="Y215" i="11"/>
  <c r="U163" i="10"/>
  <c r="T190" i="10"/>
  <c r="U100" i="10"/>
  <c r="T181" i="10"/>
  <c r="W164" i="7"/>
  <c r="W52" i="9"/>
  <c r="J52" i="9" s="1"/>
  <c r="Z126" i="7"/>
  <c r="Y13" i="10"/>
  <c r="U21" i="7"/>
  <c r="X121" i="7"/>
  <c r="T170" i="7"/>
  <c r="Z48" i="10"/>
  <c r="W81" i="7"/>
  <c r="Z74" i="11"/>
  <c r="Z23" i="7"/>
  <c r="W39" i="7"/>
  <c r="Z103" i="10"/>
  <c r="W14" i="10"/>
  <c r="V142" i="10"/>
  <c r="T109" i="10"/>
  <c r="Z96" i="7"/>
  <c r="U100" i="7"/>
  <c r="V56" i="12"/>
  <c r="Z106" i="7"/>
  <c r="Z129" i="10"/>
  <c r="U110" i="10"/>
  <c r="Z38" i="7"/>
  <c r="V171" i="7"/>
  <c r="X171" i="10"/>
  <c r="Z151" i="10"/>
  <c r="U165" i="10"/>
  <c r="W72" i="10"/>
  <c r="Z99" i="7"/>
  <c r="W188" i="10"/>
  <c r="T40" i="10"/>
  <c r="T67" i="7"/>
  <c r="U103" i="7"/>
  <c r="X62" i="9"/>
  <c r="K62" i="9" s="1"/>
  <c r="W52" i="7"/>
  <c r="V23" i="7"/>
  <c r="Z117" i="7"/>
  <c r="Z124" i="10"/>
  <c r="Y97" i="7"/>
  <c r="Z215" i="11"/>
  <c r="W11" i="10"/>
  <c r="X113" i="7"/>
  <c r="Z12" i="7"/>
  <c r="Y170" i="11"/>
  <c r="X21" i="7"/>
  <c r="Z13" i="10"/>
  <c r="X134" i="7"/>
  <c r="Y168" i="7"/>
  <c r="L168" i="7" s="1"/>
  <c r="W90" i="7"/>
  <c r="X51" i="7"/>
  <c r="V24" i="10"/>
  <c r="W73" i="7"/>
  <c r="Y100" i="7"/>
  <c r="Z51" i="10"/>
  <c r="X80" i="10"/>
  <c r="Z105" i="10"/>
  <c r="W180" i="10"/>
  <c r="X37" i="7"/>
  <c r="Y60" i="7"/>
  <c r="T14" i="10"/>
  <c r="V135" i="10"/>
  <c r="V161" i="10"/>
  <c r="V30" i="7"/>
  <c r="T102" i="10"/>
  <c r="Z99" i="10"/>
  <c r="Z148" i="7"/>
  <c r="X28" i="10"/>
  <c r="X24" i="10"/>
  <c r="W58" i="9"/>
  <c r="J58" i="9" s="1"/>
  <c r="T28" i="10"/>
  <c r="T21" i="7"/>
  <c r="V173" i="10"/>
  <c r="Z69" i="7"/>
  <c r="Z149" i="10"/>
  <c r="Y114" i="7"/>
  <c r="T166" i="7"/>
  <c r="V144" i="10"/>
  <c r="X149" i="7"/>
  <c r="W34" i="7"/>
  <c r="T186" i="10"/>
  <c r="X69" i="7"/>
  <c r="X120" i="10"/>
  <c r="W105" i="10"/>
  <c r="W86" i="7"/>
  <c r="W30" i="7"/>
  <c r="X106" i="7"/>
  <c r="U184" i="10"/>
  <c r="X109" i="7"/>
  <c r="Z73" i="7"/>
  <c r="T106" i="10"/>
  <c r="Z176" i="10"/>
  <c r="Y124" i="10"/>
  <c r="U170" i="10"/>
  <c r="V236" i="13"/>
  <c r="AG236" i="13" s="1"/>
  <c r="Y136" i="7"/>
  <c r="U133" i="10"/>
  <c r="T13" i="10"/>
  <c r="U95" i="7"/>
  <c r="V46" i="7"/>
  <c r="X74" i="9"/>
  <c r="K74" i="9" s="1"/>
  <c r="Z92" i="10"/>
  <c r="X151" i="7"/>
  <c r="Y146" i="11"/>
  <c r="T8" i="7"/>
  <c r="V69" i="7"/>
  <c r="W8" i="10"/>
  <c r="X192" i="10"/>
  <c r="Z76" i="10"/>
  <c r="Y87" i="7"/>
  <c r="Z97" i="7"/>
  <c r="V20" i="7"/>
  <c r="X23" i="7"/>
  <c r="X109" i="10"/>
  <c r="X165" i="7"/>
  <c r="W91" i="7"/>
  <c r="X133" i="7"/>
  <c r="Z11" i="7"/>
  <c r="X157" i="7"/>
  <c r="Z41" i="7"/>
  <c r="X92" i="7"/>
  <c r="W21" i="10"/>
  <c r="V27" i="7"/>
  <c r="V163" i="7"/>
  <c r="Y108" i="7"/>
  <c r="T126" i="7"/>
  <c r="X131" i="7"/>
  <c r="U76" i="10"/>
  <c r="U87" i="7"/>
  <c r="X12" i="7"/>
  <c r="V88" i="10"/>
  <c r="W98" i="7"/>
  <c r="T125" i="7"/>
  <c r="Y148" i="7"/>
  <c r="Y146" i="7"/>
  <c r="T27" i="7"/>
  <c r="U168" i="7"/>
  <c r="H168" i="7" s="1"/>
  <c r="U13" i="7"/>
  <c r="W55" i="7"/>
  <c r="X26" i="7"/>
  <c r="V58" i="9"/>
  <c r="I58" i="9" s="1"/>
  <c r="Z72" i="10"/>
  <c r="T97" i="7"/>
  <c r="W89" i="7"/>
  <c r="V95" i="10"/>
  <c r="W114" i="10"/>
  <c r="W193" i="10"/>
  <c r="X142" i="7"/>
  <c r="U55" i="9"/>
  <c r="H55" i="9" s="1"/>
  <c r="W198" i="10"/>
  <c r="V167" i="10"/>
  <c r="Z94" i="10"/>
  <c r="U161" i="10"/>
  <c r="T32" i="10"/>
  <c r="V105" i="7"/>
  <c r="X17" i="7"/>
  <c r="Y176" i="10"/>
  <c r="Z25" i="10"/>
  <c r="Z78" i="7"/>
  <c r="V60" i="10"/>
  <c r="Z120" i="10"/>
  <c r="U111" i="7"/>
  <c r="T113" i="7"/>
  <c r="Z54" i="7"/>
  <c r="V94" i="10"/>
  <c r="U45" i="7"/>
  <c r="T86" i="7"/>
  <c r="W135" i="7"/>
  <c r="X169" i="10"/>
  <c r="V94" i="7"/>
  <c r="V29" i="7"/>
  <c r="W46" i="7"/>
  <c r="T46" i="7"/>
  <c r="V122" i="7"/>
  <c r="V57" i="10"/>
  <c r="X53" i="9"/>
  <c r="K53" i="9" s="1"/>
  <c r="V8" i="10"/>
  <c r="V97" i="10"/>
  <c r="U158" i="7"/>
  <c r="T80" i="10"/>
  <c r="Z95" i="10"/>
  <c r="T167" i="10"/>
  <c r="Y118" i="7"/>
  <c r="U99" i="10"/>
  <c r="V156" i="7"/>
  <c r="V47" i="7"/>
  <c r="Y159" i="10"/>
  <c r="Z107" i="10"/>
  <c r="Y102" i="10"/>
  <c r="W149" i="7"/>
  <c r="W170" i="10"/>
  <c r="U158" i="10"/>
  <c r="T99" i="10"/>
  <c r="W58" i="7"/>
  <c r="Y72" i="7"/>
  <c r="X170" i="10"/>
  <c r="U10" i="7"/>
  <c r="T45" i="7"/>
  <c r="W56" i="9"/>
  <c r="J56" i="9" s="1"/>
  <c r="X91" i="7"/>
  <c r="W95" i="7"/>
  <c r="W26" i="10"/>
  <c r="Y179" i="10"/>
  <c r="W166" i="10"/>
  <c r="W147" i="7"/>
  <c r="V37" i="7"/>
  <c r="X83" i="7"/>
  <c r="U40" i="10"/>
  <c r="X43" i="7"/>
  <c r="Y161" i="10"/>
  <c r="V72" i="10"/>
  <c r="T195" i="10"/>
  <c r="Y133" i="7"/>
  <c r="W154" i="7"/>
  <c r="V70" i="9"/>
  <c r="I70" i="9" s="1"/>
  <c r="T13" i="7"/>
  <c r="W169" i="7"/>
  <c r="W132" i="10"/>
  <c r="V168" i="7"/>
  <c r="I168" i="7" s="1"/>
  <c r="U118" i="10"/>
  <c r="Y53" i="10"/>
  <c r="X65" i="7"/>
  <c r="U189" i="10"/>
  <c r="U153" i="7"/>
  <c r="W167" i="7"/>
  <c r="U164" i="7"/>
  <c r="W102" i="10"/>
  <c r="W101" i="10"/>
  <c r="U96" i="7"/>
  <c r="U166" i="10"/>
  <c r="X29" i="7"/>
  <c r="U17" i="7"/>
  <c r="T33" i="10"/>
  <c r="W140" i="7"/>
  <c r="U23" i="10"/>
  <c r="T115" i="7"/>
  <c r="Y20" i="10"/>
  <c r="V160" i="7"/>
  <c r="U26" i="10"/>
  <c r="V78" i="7"/>
  <c r="Z67" i="7"/>
  <c r="Y92" i="7"/>
  <c r="T10" i="10"/>
  <c r="V109" i="10"/>
  <c r="X77" i="7"/>
  <c r="W190" i="10"/>
  <c r="V80" i="10"/>
  <c r="X102" i="7"/>
  <c r="X38" i="7"/>
  <c r="W71" i="7"/>
  <c r="T103" i="10"/>
  <c r="Y51" i="10"/>
  <c r="Z67" i="9"/>
  <c r="M67" i="9" s="1"/>
  <c r="Z121" i="7"/>
  <c r="U33" i="10"/>
  <c r="Y188" i="10"/>
  <c r="Y126" i="7"/>
  <c r="U78" i="7"/>
  <c r="W98" i="10"/>
  <c r="X107" i="7"/>
  <c r="X180" i="10"/>
  <c r="X76" i="10"/>
  <c r="Y143" i="7"/>
  <c r="W120" i="7"/>
  <c r="Y122" i="10"/>
  <c r="T62" i="10"/>
  <c r="U74" i="7"/>
  <c r="X15" i="7"/>
  <c r="U138" i="7"/>
  <c r="T54" i="7"/>
  <c r="U108" i="7"/>
  <c r="U65" i="7"/>
  <c r="X11" i="7"/>
  <c r="U14" i="7"/>
  <c r="U107" i="10"/>
  <c r="X167" i="7"/>
  <c r="V125" i="7"/>
  <c r="Y111" i="7"/>
  <c r="Y117" i="10"/>
  <c r="W183" i="10"/>
  <c r="T139" i="10"/>
  <c r="U39" i="10"/>
  <c r="W187" i="10"/>
  <c r="Y28" i="7"/>
  <c r="V112" i="7"/>
  <c r="T141" i="10"/>
  <c r="T152" i="10"/>
  <c r="X71" i="7"/>
  <c r="V170" i="7"/>
  <c r="T187" i="10"/>
  <c r="X87" i="7"/>
  <c r="Y121" i="10"/>
  <c r="Z30" i="11"/>
  <c r="W133" i="10"/>
  <c r="W130" i="7"/>
  <c r="Z109" i="7"/>
  <c r="W166" i="7"/>
  <c r="Z20" i="7"/>
  <c r="X132" i="10"/>
  <c r="Z164" i="7"/>
  <c r="Z17" i="7"/>
  <c r="U116" i="7"/>
  <c r="X151" i="11"/>
  <c r="V34" i="7"/>
  <c r="Z113" i="10"/>
  <c r="V13" i="7"/>
  <c r="V159" i="10"/>
  <c r="Z103" i="7"/>
  <c r="Z145" i="7"/>
  <c r="W100" i="7"/>
  <c r="Y191" i="10"/>
  <c r="W179" i="11"/>
  <c r="V112" i="10"/>
  <c r="Z98" i="7"/>
  <c r="T87" i="7"/>
  <c r="T163" i="10"/>
  <c r="T58" i="9"/>
  <c r="G58" i="9" s="1"/>
  <c r="Z184" i="11"/>
  <c r="Y43" i="7"/>
  <c r="Z193" i="10"/>
  <c r="Y53" i="9"/>
  <c r="L53" i="9" s="1"/>
  <c r="W126" i="10"/>
  <c r="X107" i="10"/>
  <c r="T145" i="10"/>
  <c r="V136" i="7"/>
  <c r="X161" i="10"/>
  <c r="U29" i="7"/>
  <c r="Z44" i="10"/>
  <c r="Y125" i="10"/>
  <c r="V127" i="10"/>
  <c r="Z20" i="10"/>
  <c r="Y104" i="7"/>
  <c r="V93" i="7"/>
  <c r="V145" i="7"/>
  <c r="X58" i="9"/>
  <c r="K58" i="9" s="1"/>
  <c r="Y151" i="10"/>
  <c r="Y47" i="10"/>
  <c r="Y86" i="7"/>
  <c r="U118" i="7"/>
  <c r="X145" i="7"/>
  <c r="T50" i="10"/>
  <c r="T135" i="7"/>
  <c r="Y10" i="7"/>
  <c r="T170" i="10"/>
  <c r="Z44" i="7"/>
  <c r="W23" i="10"/>
  <c r="Z121" i="10"/>
  <c r="U62" i="10"/>
  <c r="Z60" i="9"/>
  <c r="M60" i="9" s="1"/>
  <c r="Y46" i="10"/>
  <c r="X153" i="10"/>
  <c r="X186" i="10"/>
  <c r="W32" i="10"/>
  <c r="Y155" i="10"/>
  <c r="T98" i="7"/>
  <c r="W134" i="10"/>
  <c r="Z119" i="10"/>
  <c r="X70" i="7"/>
  <c r="T154" i="10"/>
  <c r="T118" i="7"/>
  <c r="X193" i="10"/>
  <c r="V8" i="7"/>
  <c r="Y45" i="10"/>
  <c r="T112" i="7"/>
  <c r="T119" i="7"/>
  <c r="W185" i="10"/>
  <c r="V72" i="9"/>
  <c r="I72" i="9" s="1"/>
  <c r="Z68" i="9"/>
  <c r="M68" i="9" s="1"/>
  <c r="V96" i="10"/>
  <c r="T38" i="7"/>
  <c r="Y117" i="7"/>
  <c r="T70" i="7"/>
  <c r="Y72" i="9"/>
  <c r="L72" i="9" s="1"/>
  <c r="Z82" i="7"/>
  <c r="V19" i="7"/>
  <c r="Z65" i="7"/>
  <c r="T37" i="7"/>
  <c r="T122" i="10"/>
  <c r="T19" i="10"/>
  <c r="Z110" i="10"/>
  <c r="U19" i="7"/>
  <c r="Z146" i="10"/>
  <c r="X23" i="10"/>
  <c r="W13" i="7"/>
  <c r="W191" i="10"/>
  <c r="X104" i="7"/>
  <c r="Y142" i="7"/>
  <c r="V170" i="10"/>
  <c r="Z119" i="7"/>
  <c r="Y13" i="7"/>
  <c r="Y34" i="10"/>
  <c r="T57" i="10"/>
  <c r="T110" i="10"/>
  <c r="X33" i="10"/>
  <c r="U60" i="7"/>
  <c r="X14" i="10"/>
  <c r="Z187" i="11"/>
  <c r="U125" i="7"/>
  <c r="T107" i="7"/>
  <c r="V55" i="9"/>
  <c r="I55" i="9" s="1"/>
  <c r="U187" i="10"/>
  <c r="X114" i="10"/>
  <c r="V127" i="7"/>
  <c r="T198" i="10"/>
  <c r="Z135" i="10"/>
  <c r="W161" i="10"/>
  <c r="Y89" i="7"/>
  <c r="Z182" i="10"/>
  <c r="U134" i="7"/>
  <c r="X60" i="9"/>
  <c r="K60" i="9" s="1"/>
  <c r="Y62" i="10"/>
  <c r="X13" i="7"/>
  <c r="T131" i="7"/>
  <c r="Y110" i="10"/>
  <c r="V51" i="10"/>
  <c r="Y171" i="7"/>
  <c r="X118" i="10"/>
  <c r="X52" i="7"/>
  <c r="T108" i="10"/>
  <c r="Z96" i="10"/>
  <c r="W39" i="10"/>
  <c r="U101" i="7"/>
  <c r="Z8" i="7"/>
  <c r="V102" i="7"/>
  <c r="X99" i="7"/>
  <c r="Y21" i="7"/>
  <c r="W121" i="7"/>
  <c r="Y128" i="10"/>
  <c r="W182" i="10"/>
  <c r="Y39" i="10"/>
  <c r="W19" i="10"/>
  <c r="W172" i="10"/>
  <c r="Y166" i="7"/>
  <c r="V42" i="7"/>
  <c r="Y58" i="7"/>
  <c r="V9" i="10"/>
  <c r="V60" i="7"/>
  <c r="W125" i="7"/>
  <c r="W149" i="10"/>
  <c r="X30" i="7"/>
  <c r="W76" i="7"/>
  <c r="T76" i="7"/>
  <c r="V32" i="7"/>
  <c r="T39" i="10"/>
  <c r="T75" i="7"/>
  <c r="T47" i="10"/>
  <c r="T88" i="10"/>
  <c r="V92" i="7"/>
  <c r="T142" i="7"/>
  <c r="U105" i="7"/>
  <c r="T69" i="9"/>
  <c r="G69" i="9" s="1"/>
  <c r="X112" i="10"/>
  <c r="T188" i="10"/>
  <c r="T18" i="10"/>
  <c r="Z98" i="10"/>
  <c r="V22" i="10"/>
  <c r="T56" i="7"/>
  <c r="X170" i="7"/>
  <c r="X9" i="7"/>
  <c r="U147" i="10"/>
  <c r="T146" i="7"/>
  <c r="T135" i="10"/>
  <c r="Y186" i="10"/>
  <c r="Z122" i="9"/>
  <c r="M122" i="9" s="1"/>
  <c r="X46" i="7"/>
  <c r="V164" i="10"/>
  <c r="X154" i="10"/>
  <c r="Y68" i="9"/>
  <c r="L68" i="9" s="1"/>
  <c r="T102" i="7"/>
  <c r="U62" i="7"/>
  <c r="V129" i="10"/>
  <c r="W111" i="10"/>
  <c r="W93" i="7"/>
  <c r="W118" i="10"/>
  <c r="V86" i="7"/>
  <c r="Z147" i="11"/>
  <c r="T121" i="7"/>
  <c r="Y44" i="10"/>
  <c r="Z37" i="10"/>
  <c r="Y76" i="7"/>
  <c r="X155" i="7"/>
  <c r="V23" i="10"/>
  <c r="W136" i="10"/>
  <c r="Z72" i="9"/>
  <c r="M72" i="9" s="1"/>
  <c r="V92" i="10"/>
  <c r="T23" i="7"/>
  <c r="W158" i="10"/>
  <c r="Z9" i="10"/>
  <c r="W109" i="7"/>
  <c r="V175" i="10"/>
  <c r="T118" i="10"/>
  <c r="Y32" i="7"/>
  <c r="V17" i="7"/>
  <c r="T62" i="9"/>
  <c r="G62" i="9" s="1"/>
  <c r="T53" i="9"/>
  <c r="G53" i="9" s="1"/>
  <c r="U80" i="7"/>
  <c r="X78" i="7"/>
  <c r="V65" i="7"/>
  <c r="U53" i="10"/>
  <c r="Y33" i="10"/>
  <c r="V110" i="7"/>
  <c r="W147" i="10"/>
  <c r="U97" i="7"/>
  <c r="Y147" i="7"/>
  <c r="Y193" i="10"/>
  <c r="Z46" i="10"/>
  <c r="Z187" i="10"/>
  <c r="Z146" i="7"/>
  <c r="T144" i="10"/>
  <c r="X79" i="7"/>
  <c r="T15" i="7"/>
  <c r="X32" i="7"/>
  <c r="V151" i="10"/>
  <c r="T52" i="10"/>
  <c r="V139" i="10"/>
  <c r="U161" i="7"/>
  <c r="X18" i="7"/>
  <c r="T22" i="7"/>
  <c r="V128" i="7"/>
  <c r="V111" i="10"/>
  <c r="W107" i="10"/>
  <c r="W160" i="7"/>
  <c r="X119" i="7"/>
  <c r="U185" i="10"/>
  <c r="X20" i="7"/>
  <c r="U143" i="7"/>
  <c r="Z35" i="9"/>
  <c r="M35" i="9" s="1"/>
  <c r="X100" i="7"/>
  <c r="X164" i="10"/>
  <c r="Z28" i="7"/>
  <c r="T134" i="7"/>
  <c r="Z50" i="10"/>
  <c r="T127" i="7"/>
  <c r="X148" i="10"/>
  <c r="X92" i="10"/>
  <c r="Z160" i="7"/>
  <c r="Z53" i="9"/>
  <c r="M53" i="9" s="1"/>
  <c r="Z41" i="10"/>
  <c r="T137" i="10"/>
  <c r="T90" i="7"/>
  <c r="T22" i="10"/>
  <c r="W117" i="10"/>
  <c r="Y130" i="11"/>
  <c r="X181" i="10"/>
  <c r="Y57" i="10"/>
  <c r="X153" i="7"/>
  <c r="T10" i="7"/>
  <c r="Y130" i="10"/>
  <c r="T54" i="9"/>
  <c r="G54" i="9" s="1"/>
  <c r="V89" i="7"/>
  <c r="V153" i="7"/>
  <c r="V22" i="7"/>
  <c r="T134" i="10"/>
  <c r="T161" i="7"/>
  <c r="Y106" i="10"/>
  <c r="W195" i="10"/>
  <c r="V154" i="10"/>
  <c r="T45" i="10"/>
  <c r="Y187" i="10"/>
  <c r="T128" i="7"/>
  <c r="W168" i="10"/>
  <c r="X135" i="10"/>
  <c r="V125" i="10"/>
  <c r="Z14" i="7"/>
  <c r="Y153" i="7"/>
  <c r="T169" i="10"/>
  <c r="Z117" i="10"/>
  <c r="U94" i="7"/>
  <c r="Z11" i="10"/>
  <c r="Y88" i="10"/>
  <c r="X52" i="9"/>
  <c r="K52" i="9" s="1"/>
  <c r="Z101" i="10"/>
  <c r="Y171" i="10"/>
  <c r="X73" i="7"/>
  <c r="X149" i="10"/>
  <c r="Y156" i="10"/>
  <c r="W40" i="10"/>
  <c r="Z143" i="11"/>
  <c r="Z192" i="10"/>
  <c r="Z161" i="10"/>
  <c r="X88" i="10"/>
  <c r="V166" i="7"/>
  <c r="Z132" i="7"/>
  <c r="Y152" i="7"/>
  <c r="L152" i="7" s="1"/>
  <c r="W26" i="7"/>
  <c r="T156" i="7"/>
  <c r="W152" i="7"/>
  <c r="J152" i="7" s="1"/>
  <c r="T158" i="7"/>
  <c r="U132" i="10"/>
  <c r="U153" i="10"/>
  <c r="X126" i="10"/>
  <c r="T11" i="7"/>
  <c r="U89" i="7"/>
  <c r="Z40" i="7"/>
  <c r="Y39" i="7"/>
  <c r="X76" i="7"/>
  <c r="V117" i="10"/>
  <c r="Z89" i="7"/>
  <c r="T110" i="7"/>
  <c r="U18" i="7"/>
  <c r="W77" i="7"/>
  <c r="T93" i="7"/>
  <c r="Y67" i="7"/>
  <c r="Y30" i="11"/>
  <c r="Y105" i="10"/>
  <c r="T53" i="10"/>
  <c r="V45" i="10"/>
  <c r="Y9" i="10"/>
  <c r="W115" i="10"/>
  <c r="V106" i="7"/>
  <c r="V113" i="10"/>
  <c r="W148" i="7"/>
  <c r="Y90" i="11"/>
  <c r="T132" i="7"/>
  <c r="U92" i="10"/>
  <c r="U106" i="10"/>
  <c r="X138" i="10"/>
  <c r="W97" i="10"/>
  <c r="Z90" i="7"/>
  <c r="T26" i="7"/>
  <c r="T101" i="7"/>
  <c r="Y80" i="10"/>
  <c r="X143" i="7"/>
  <c r="Z138" i="7"/>
  <c r="T20" i="10"/>
  <c r="T144" i="13"/>
  <c r="Z92" i="7"/>
  <c r="X137" i="7"/>
  <c r="U72" i="9"/>
  <c r="H72" i="9" s="1"/>
  <c r="Y169" i="10"/>
  <c r="W106" i="7"/>
  <c r="X122" i="7"/>
  <c r="V119" i="7"/>
  <c r="Z107" i="7"/>
  <c r="V114" i="7"/>
  <c r="X118" i="7"/>
  <c r="Z111" i="7"/>
  <c r="Z125" i="7"/>
  <c r="U156" i="7"/>
  <c r="U43" i="10"/>
  <c r="Z43" i="7"/>
  <c r="Z175" i="7"/>
  <c r="X115" i="10"/>
  <c r="X123" i="7"/>
  <c r="T117" i="10"/>
  <c r="T72" i="10"/>
  <c r="Y167" i="7"/>
  <c r="Z21" i="7"/>
  <c r="U130" i="7"/>
  <c r="T23" i="10"/>
  <c r="U149" i="10"/>
  <c r="V103" i="10"/>
  <c r="X144" i="13"/>
  <c r="AI144" i="13" s="1"/>
  <c r="W76" i="10"/>
  <c r="V68" i="9"/>
  <c r="I68" i="9" s="1"/>
  <c r="X50" i="7"/>
  <c r="T192" i="10"/>
  <c r="U112" i="10"/>
  <c r="Y192" i="10"/>
  <c r="T112" i="10"/>
  <c r="U171" i="10"/>
  <c r="Y126" i="11"/>
  <c r="Z177" i="10"/>
  <c r="U148" i="10"/>
  <c r="U119" i="7"/>
  <c r="Z163" i="7"/>
  <c r="W46" i="10"/>
  <c r="U140" i="7"/>
  <c r="U160" i="7"/>
  <c r="U183" i="10"/>
  <c r="U103" i="10"/>
  <c r="Y56" i="12"/>
  <c r="Y111" i="10"/>
  <c r="Z60" i="7"/>
  <c r="X184" i="10"/>
  <c r="X168" i="10"/>
  <c r="Y164" i="10"/>
  <c r="V115" i="7"/>
  <c r="W102" i="7"/>
  <c r="U19" i="10"/>
  <c r="Y101" i="7"/>
  <c r="Y14" i="10"/>
  <c r="W56" i="12"/>
  <c r="X84" i="7"/>
  <c r="T127" i="10"/>
  <c r="W153" i="10"/>
  <c r="X67" i="7"/>
  <c r="V10" i="7"/>
  <c r="V190" i="10"/>
  <c r="V135" i="7"/>
  <c r="X175" i="10"/>
  <c r="V120" i="10"/>
  <c r="Y103" i="10"/>
  <c r="V47" i="10"/>
  <c r="U41" i="7"/>
  <c r="W123" i="10"/>
  <c r="V81" i="7"/>
  <c r="W106" i="10"/>
  <c r="Y80" i="7"/>
  <c r="X150" i="7"/>
  <c r="T14" i="7"/>
  <c r="V48" i="10"/>
  <c r="X8" i="7"/>
  <c r="T138" i="10"/>
  <c r="W62" i="10"/>
  <c r="U165" i="7"/>
  <c r="Y115" i="11"/>
  <c r="Z118" i="10"/>
  <c r="V67" i="7"/>
  <c r="W127" i="10"/>
  <c r="T175" i="10"/>
  <c r="T104" i="7"/>
  <c r="Y185" i="10"/>
  <c r="T120" i="7"/>
  <c r="Y164" i="7"/>
  <c r="T58" i="7"/>
  <c r="U141" i="10"/>
  <c r="Z76" i="7"/>
  <c r="Y172" i="10"/>
  <c r="W134" i="7"/>
  <c r="X130" i="10"/>
  <c r="T124" i="10"/>
  <c r="W153" i="7"/>
  <c r="X111" i="10"/>
  <c r="W70" i="9"/>
  <c r="J70" i="9" s="1"/>
  <c r="W108" i="10"/>
  <c r="U77" i="7"/>
  <c r="T151" i="7"/>
  <c r="X54" i="9"/>
  <c r="K54" i="9" s="1"/>
  <c r="U236" i="13"/>
  <c r="U126" i="10"/>
  <c r="V134" i="10"/>
  <c r="T142" i="10"/>
  <c r="W115" i="7"/>
  <c r="T129" i="10"/>
  <c r="X21" i="10"/>
  <c r="Y54" i="7"/>
  <c r="V14" i="10"/>
  <c r="V134" i="7"/>
  <c r="X101" i="7"/>
  <c r="W137" i="10"/>
  <c r="X151" i="10"/>
  <c r="Y12" i="7"/>
  <c r="U32" i="10"/>
  <c r="T74" i="7"/>
  <c r="Z28" i="10"/>
  <c r="W117" i="7"/>
  <c r="V195" i="10"/>
  <c r="Y35" i="7"/>
  <c r="W122" i="7"/>
  <c r="Y99" i="7"/>
  <c r="W155" i="10"/>
  <c r="T42" i="10"/>
  <c r="U9" i="10"/>
  <c r="V36" i="7"/>
  <c r="W121" i="10"/>
  <c r="Y128" i="7"/>
  <c r="Y141" i="7"/>
  <c r="W62" i="9"/>
  <c r="J62" i="9" s="1"/>
  <c r="X195" i="10"/>
  <c r="W8" i="7"/>
  <c r="U134" i="10"/>
  <c r="X187" i="10"/>
  <c r="W45" i="10"/>
  <c r="V149" i="10"/>
  <c r="Z102" i="7"/>
  <c r="W167" i="10"/>
  <c r="U195" i="10"/>
  <c r="Y184" i="10"/>
  <c r="T149" i="7"/>
  <c r="Y74" i="7"/>
  <c r="W144" i="10"/>
  <c r="U90" i="7"/>
  <c r="V104" i="10"/>
  <c r="V62" i="9"/>
  <c r="I62" i="9" s="1"/>
  <c r="V149" i="7"/>
  <c r="Y41" i="7"/>
  <c r="V140" i="7"/>
  <c r="T165" i="10"/>
  <c r="Y130" i="7"/>
  <c r="U166" i="7"/>
  <c r="W100" i="10"/>
  <c r="Y124" i="7"/>
  <c r="W170" i="7"/>
  <c r="U69" i="7"/>
  <c r="Y121" i="7"/>
  <c r="U157" i="7"/>
  <c r="Y158" i="10"/>
  <c r="Y145" i="7"/>
  <c r="Y56" i="11"/>
  <c r="Z164" i="9"/>
  <c r="M164" i="9" s="1"/>
  <c r="W119" i="7"/>
  <c r="U121" i="10"/>
  <c r="W176" i="10"/>
  <c r="W181" i="10"/>
  <c r="T122" i="7"/>
  <c r="X130" i="7"/>
  <c r="Z87" i="10"/>
  <c r="T32" i="7"/>
  <c r="V116" i="10"/>
  <c r="Y177" i="10"/>
  <c r="V171" i="10"/>
  <c r="W74" i="7"/>
  <c r="W236" i="13"/>
  <c r="AH236" i="13" s="1"/>
  <c r="U35" i="7"/>
  <c r="Y23" i="7"/>
  <c r="W157" i="7"/>
  <c r="V168" i="10"/>
  <c r="Y157" i="7"/>
  <c r="X97" i="7"/>
  <c r="Y48" i="10"/>
  <c r="X47" i="10"/>
  <c r="V110" i="10"/>
  <c r="T172" i="10"/>
  <c r="Z21" i="10"/>
  <c r="T65" i="7"/>
  <c r="W113" i="7"/>
  <c r="V40" i="10"/>
  <c r="W172" i="7"/>
  <c r="W135" i="10"/>
  <c r="W17" i="7"/>
  <c r="U102" i="7"/>
  <c r="V19" i="10"/>
  <c r="Z140" i="10"/>
  <c r="Z168" i="7"/>
  <c r="M168" i="7" s="1"/>
  <c r="X10" i="7"/>
  <c r="U167" i="11"/>
  <c r="U109" i="10"/>
  <c r="V45" i="7"/>
  <c r="Y43" i="10"/>
  <c r="Z142" i="10"/>
  <c r="W29" i="7"/>
  <c r="U149" i="7"/>
  <c r="V159" i="7"/>
  <c r="U14" i="10"/>
  <c r="X72" i="10"/>
  <c r="U31" i="7"/>
  <c r="T43" i="10"/>
  <c r="Y21" i="10"/>
  <c r="Y137" i="10"/>
  <c r="U37" i="7"/>
  <c r="V55" i="10"/>
  <c r="V60" i="9"/>
  <c r="I60" i="9" s="1"/>
  <c r="Z124" i="7"/>
  <c r="U162" i="7"/>
  <c r="W163" i="7"/>
  <c r="Y25" i="7"/>
  <c r="Z158" i="7"/>
  <c r="U172" i="7"/>
  <c r="V108" i="10"/>
  <c r="T78" i="7"/>
  <c r="Z100" i="7"/>
  <c r="W110" i="7"/>
  <c r="X74" i="7"/>
  <c r="U175" i="10"/>
  <c r="Z35" i="7"/>
  <c r="Y71" i="7"/>
  <c r="V56" i="10"/>
  <c r="V73" i="7"/>
  <c r="T150" i="7"/>
  <c r="V185" i="10"/>
  <c r="Z86" i="7"/>
  <c r="V11" i="10"/>
  <c r="Z120" i="9"/>
  <c r="M120" i="9" s="1"/>
  <c r="Y138" i="7"/>
  <c r="U191" i="10"/>
  <c r="X54" i="7"/>
  <c r="U46" i="7"/>
  <c r="X89" i="7"/>
  <c r="U70" i="9"/>
  <c r="H70" i="9" s="1"/>
  <c r="W158" i="7"/>
  <c r="V90" i="7"/>
  <c r="U34" i="10"/>
  <c r="W37" i="7"/>
  <c r="V31" i="7"/>
  <c r="Z141" i="7"/>
  <c r="X25" i="7"/>
  <c r="T164" i="10"/>
  <c r="U88" i="10"/>
  <c r="V111" i="7"/>
  <c r="V26" i="10"/>
  <c r="U163" i="7"/>
  <c r="W83" i="7"/>
  <c r="T76" i="10"/>
  <c r="U141" i="7"/>
  <c r="T18" i="7"/>
  <c r="T55" i="10"/>
  <c r="Y116" i="7"/>
  <c r="T84" i="7"/>
  <c r="X16" i="7"/>
  <c r="T176" i="10"/>
  <c r="T30" i="11"/>
  <c r="Z189" i="10"/>
  <c r="T125" i="10"/>
  <c r="V137" i="7"/>
  <c r="W133" i="7"/>
  <c r="T120" i="10"/>
  <c r="W184" i="10"/>
  <c r="Y84" i="7"/>
  <c r="X32" i="10"/>
  <c r="Y10" i="10"/>
  <c r="Z151" i="7"/>
  <c r="X137" i="10"/>
  <c r="W186" i="10"/>
  <c r="W20" i="10"/>
  <c r="Z170" i="10"/>
  <c r="X110" i="7"/>
  <c r="U62" i="12"/>
  <c r="T72" i="7"/>
  <c r="Z152" i="7"/>
  <c r="M152" i="7" s="1"/>
  <c r="X8" i="10"/>
  <c r="V164" i="7"/>
  <c r="Y149" i="10"/>
  <c r="W148" i="10"/>
  <c r="V50" i="10"/>
  <c r="Y51" i="9"/>
  <c r="L51" i="9" s="1"/>
  <c r="X166" i="7"/>
  <c r="W54" i="7"/>
  <c r="W32" i="7"/>
  <c r="V11" i="7"/>
  <c r="U45" i="10"/>
  <c r="W69" i="7"/>
  <c r="X147" i="7"/>
  <c r="Y198" i="11"/>
  <c r="Z135" i="7"/>
  <c r="Z152" i="10"/>
  <c r="T41" i="10"/>
  <c r="U162" i="10"/>
  <c r="U182" i="10"/>
  <c r="V62" i="10"/>
  <c r="W14" i="7"/>
  <c r="V172" i="7"/>
  <c r="X57" i="10"/>
  <c r="X100" i="10"/>
  <c r="U193" i="10"/>
  <c r="T119" i="10"/>
  <c r="W126" i="7"/>
  <c r="W94" i="10"/>
  <c r="Z109" i="10"/>
  <c r="U131" i="10"/>
  <c r="Y122" i="7"/>
  <c r="T98" i="10"/>
  <c r="X41" i="7"/>
  <c r="Z115" i="7"/>
  <c r="X140" i="10"/>
  <c r="U30" i="11"/>
  <c r="X111" i="7"/>
  <c r="W132" i="7"/>
  <c r="W109" i="10"/>
  <c r="Y67" i="9"/>
  <c r="L67" i="9" s="1"/>
  <c r="T34" i="10"/>
  <c r="T94" i="7"/>
  <c r="Y118" i="10"/>
  <c r="Y180" i="10"/>
  <c r="U42" i="10"/>
  <c r="U56" i="12"/>
  <c r="V9" i="7"/>
  <c r="Z165" i="14"/>
  <c r="X156" i="7"/>
  <c r="T56" i="9"/>
  <c r="G56" i="9" s="1"/>
  <c r="Y85" i="7"/>
  <c r="W40" i="7"/>
  <c r="W136" i="7"/>
  <c r="W165" i="7"/>
  <c r="U106" i="7"/>
  <c r="T136" i="10"/>
  <c r="V141" i="7"/>
  <c r="Y140" i="10"/>
  <c r="U22" i="7"/>
  <c r="Y50" i="10"/>
  <c r="T177" i="10"/>
  <c r="U139" i="10"/>
  <c r="V101" i="7"/>
  <c r="U48" i="7"/>
  <c r="X43" i="10"/>
  <c r="U131" i="7"/>
  <c r="Y106" i="7"/>
  <c r="X98" i="10"/>
  <c r="X156" i="10"/>
  <c r="Z77" i="7"/>
  <c r="U98" i="10"/>
  <c r="V41" i="7"/>
  <c r="U180" i="10"/>
  <c r="Y154" i="11"/>
  <c r="U20" i="7"/>
  <c r="U142" i="10"/>
  <c r="T159" i="10"/>
  <c r="T161" i="10"/>
  <c r="U36" i="7"/>
  <c r="W138" i="7"/>
  <c r="W13" i="10"/>
  <c r="V20" i="10"/>
  <c r="Y88" i="7"/>
  <c r="T9" i="10"/>
  <c r="Y98" i="10"/>
  <c r="T115" i="10"/>
  <c r="V163" i="10"/>
  <c r="X128" i="7"/>
  <c r="Z58" i="7"/>
  <c r="T168" i="7"/>
  <c r="G168" i="7" s="1"/>
  <c r="Z57" i="10"/>
  <c r="Y63" i="7"/>
  <c r="X163" i="7"/>
  <c r="T114" i="10"/>
  <c r="V37" i="10"/>
  <c r="W151" i="7"/>
  <c r="U138" i="10"/>
  <c r="T88" i="7"/>
  <c r="X117" i="10"/>
  <c r="V162" i="7"/>
  <c r="X125" i="10"/>
  <c r="Z169" i="7"/>
  <c r="V25" i="10"/>
  <c r="Z106" i="10"/>
  <c r="W78" i="7"/>
  <c r="W34" i="10"/>
  <c r="W118" i="7"/>
  <c r="V132" i="7"/>
  <c r="W56" i="7"/>
  <c r="Z62" i="9"/>
  <c r="M62" i="9" s="1"/>
  <c r="Y173" i="10"/>
  <c r="Z156" i="10"/>
  <c r="Y166" i="10"/>
  <c r="U192" i="10"/>
  <c r="Z10" i="10"/>
  <c r="W88" i="10"/>
  <c r="W140" i="10"/>
  <c r="Z70" i="9"/>
  <c r="M70" i="9" s="1"/>
  <c r="T105" i="7"/>
  <c r="Y151" i="7"/>
  <c r="Z85" i="7"/>
  <c r="T131" i="10"/>
  <c r="T52" i="7"/>
  <c r="U25" i="7"/>
  <c r="T48" i="10"/>
  <c r="Y26" i="7"/>
  <c r="U60" i="10"/>
  <c r="T133" i="7"/>
  <c r="W62" i="11"/>
  <c r="W101" i="7"/>
  <c r="X185" i="10"/>
  <c r="Y200" i="11"/>
  <c r="T149" i="10"/>
  <c r="X124" i="10"/>
  <c r="Y133" i="10"/>
  <c r="Y83" i="7"/>
  <c r="W88" i="7"/>
  <c r="X129" i="10"/>
  <c r="T95" i="7"/>
  <c r="V53" i="9"/>
  <c r="I53" i="9" s="1"/>
  <c r="W43" i="10"/>
  <c r="Z37" i="7"/>
  <c r="V40" i="7"/>
  <c r="T8" i="10"/>
  <c r="T51" i="10"/>
  <c r="T141" i="7"/>
  <c r="U37" i="10"/>
  <c r="V131" i="10"/>
  <c r="X39" i="10"/>
  <c r="U24" i="10"/>
  <c r="X158" i="7"/>
  <c r="T42" i="7"/>
  <c r="X39" i="7"/>
  <c r="T156" i="10"/>
  <c r="W168" i="7"/>
  <c r="J168" i="7" s="1"/>
  <c r="U8" i="10"/>
  <c r="Z130" i="10"/>
  <c r="V123" i="10"/>
  <c r="W95" i="10"/>
  <c r="W114" i="7"/>
  <c r="T20" i="7"/>
  <c r="V146" i="10"/>
  <c r="Y36" i="7"/>
  <c r="X45" i="10"/>
  <c r="W65" i="7"/>
  <c r="V146" i="7"/>
  <c r="V32" i="10"/>
  <c r="Z74" i="7"/>
  <c r="T85" i="7"/>
  <c r="Y82" i="7"/>
  <c r="T129" i="7"/>
  <c r="U88" i="7"/>
  <c r="T130" i="7"/>
  <c r="V192" i="10"/>
  <c r="Y22" i="10"/>
  <c r="W130" i="10"/>
  <c r="W42" i="7"/>
  <c r="V169" i="7"/>
  <c r="Z108" i="10"/>
  <c r="Z101" i="7"/>
  <c r="V56" i="9"/>
  <c r="I56" i="9" s="1"/>
  <c r="W16" i="7"/>
  <c r="V28" i="10"/>
  <c r="U132" i="7"/>
  <c r="W129" i="10"/>
  <c r="Y189" i="10"/>
  <c r="Y137" i="7"/>
  <c r="W169" i="10"/>
  <c r="Y70" i="9"/>
  <c r="L70" i="9" s="1"/>
  <c r="W67" i="9"/>
  <c r="J67" i="9" s="1"/>
  <c r="Y108" i="10"/>
  <c r="U72" i="10"/>
  <c r="V121" i="7"/>
  <c r="U186" i="10"/>
  <c r="Z52" i="7"/>
  <c r="Y170" i="7"/>
  <c r="U123" i="10"/>
  <c r="W143" i="7"/>
  <c r="W72" i="7"/>
  <c r="X167" i="10"/>
  <c r="V121" i="10"/>
  <c r="T105" i="10"/>
  <c r="X125" i="7"/>
  <c r="V35" i="7"/>
  <c r="U54" i="7"/>
  <c r="Y100" i="10"/>
  <c r="T154" i="7"/>
  <c r="U115" i="7"/>
  <c r="U15" i="7"/>
  <c r="V80" i="7"/>
  <c r="W116" i="7"/>
  <c r="V177" i="10"/>
  <c r="X135" i="7"/>
  <c r="Z88" i="7"/>
  <c r="W141" i="10"/>
  <c r="Y156" i="7"/>
  <c r="V153" i="10"/>
  <c r="X175" i="7"/>
  <c r="V126" i="7"/>
  <c r="W80" i="10"/>
  <c r="U117" i="10"/>
  <c r="X31" i="7"/>
  <c r="U58" i="7"/>
  <c r="T180" i="10"/>
  <c r="W142" i="7"/>
  <c r="V77" i="7"/>
  <c r="V122" i="10"/>
  <c r="X22" i="10"/>
  <c r="T41" i="7"/>
  <c r="W156" i="10"/>
  <c r="X166" i="10"/>
  <c r="Y190" i="10"/>
  <c r="T162" i="7"/>
  <c r="V184" i="10"/>
  <c r="T128" i="10"/>
  <c r="U179" i="10"/>
  <c r="X142" i="10"/>
  <c r="U129" i="7"/>
  <c r="X198" i="10"/>
  <c r="U80" i="10"/>
  <c r="Y166" i="11"/>
  <c r="Z53" i="10"/>
  <c r="Y110" i="7"/>
  <c r="V158" i="10"/>
  <c r="Y32" i="10"/>
  <c r="Z186" i="10"/>
  <c r="V63" i="7"/>
  <c r="X27" i="7"/>
  <c r="V151" i="7"/>
  <c r="U28" i="10"/>
  <c r="X122" i="10"/>
  <c r="X108" i="7"/>
  <c r="W87" i="7"/>
  <c r="X94" i="7"/>
  <c r="T150" i="10"/>
  <c r="T16" i="7"/>
  <c r="Y109" i="10"/>
  <c r="W82" i="7"/>
  <c r="U47" i="10"/>
  <c r="T77" i="7"/>
  <c r="V39" i="10"/>
  <c r="U188" i="10"/>
  <c r="V54" i="9"/>
  <c r="I54" i="9" s="1"/>
  <c r="U145" i="10"/>
  <c r="W108" i="7"/>
  <c r="T162" i="10"/>
  <c r="W22" i="10"/>
  <c r="Z79" i="7"/>
  <c r="V117" i="7"/>
  <c r="T163" i="7"/>
  <c r="U79" i="7"/>
  <c r="Z185" i="10"/>
  <c r="X123" i="10"/>
  <c r="V161" i="7"/>
  <c r="Y76" i="10"/>
  <c r="Y134" i="10"/>
  <c r="V118" i="7"/>
  <c r="U58" i="9"/>
  <c r="H58" i="9" s="1"/>
  <c r="U83" i="10"/>
  <c r="U119" i="10"/>
  <c r="X20" i="10"/>
  <c r="X136" i="7"/>
  <c r="V113" i="7"/>
  <c r="T236" i="13"/>
  <c r="T164" i="7"/>
  <c r="U177" i="10"/>
  <c r="X80" i="7"/>
  <c r="W11" i="7"/>
  <c r="T40" i="7"/>
  <c r="T136" i="7"/>
  <c r="U85" i="7"/>
  <c r="V192" i="13"/>
  <c r="AG192" i="13" s="1"/>
  <c r="V75" i="7"/>
  <c r="U150" i="7"/>
  <c r="Y22" i="11"/>
  <c r="Z126" i="10"/>
  <c r="Y49" i="10"/>
  <c r="U95" i="10"/>
  <c r="T96" i="10"/>
  <c r="T17" i="7"/>
  <c r="Z167" i="10"/>
  <c r="V10" i="10"/>
  <c r="Y45" i="7"/>
  <c r="Y160" i="7"/>
  <c r="Y95" i="10"/>
  <c r="U136" i="10"/>
  <c r="X108" i="10"/>
  <c r="V148" i="7"/>
  <c r="X121" i="10"/>
  <c r="Y75" i="7"/>
  <c r="T148" i="10"/>
  <c r="Y198" i="10"/>
  <c r="U154" i="7"/>
  <c r="Y119" i="10"/>
  <c r="V155" i="10"/>
  <c r="U40" i="7"/>
  <c r="W179" i="10"/>
  <c r="U25" i="10"/>
  <c r="X14" i="7"/>
  <c r="U84" i="7"/>
  <c r="V103" i="7"/>
  <c r="X82" i="7"/>
  <c r="Y129" i="10"/>
  <c r="Y119" i="7"/>
  <c r="U56" i="9"/>
  <c r="H56" i="9" s="1"/>
  <c r="U96" i="10"/>
  <c r="U12" i="7"/>
  <c r="U137" i="7"/>
  <c r="V16" i="7"/>
  <c r="T111" i="7"/>
  <c r="X75" i="7"/>
  <c r="V39" i="7"/>
  <c r="Z159" i="7"/>
  <c r="T103" i="7"/>
  <c r="W36" i="7"/>
  <c r="U136" i="7"/>
  <c r="Z16" i="7"/>
  <c r="U43" i="7"/>
  <c r="V95" i="7"/>
  <c r="U146" i="10"/>
  <c r="Y144" i="10"/>
  <c r="X44" i="7"/>
  <c r="Y55" i="10"/>
  <c r="U33" i="7"/>
  <c r="X9" i="10"/>
  <c r="V47" i="11"/>
  <c r="T155" i="10"/>
  <c r="V175" i="7"/>
  <c r="T144" i="7"/>
  <c r="X144" i="10"/>
  <c r="Z24" i="10"/>
  <c r="Y175" i="10"/>
  <c r="T19" i="7"/>
  <c r="Z142" i="7"/>
  <c r="Y87" i="10"/>
  <c r="X62" i="12"/>
  <c r="V98" i="10"/>
  <c r="W15" i="7"/>
  <c r="Y65" i="7"/>
  <c r="W37" i="10"/>
  <c r="W145" i="10"/>
  <c r="X189" i="10"/>
  <c r="X83" i="10"/>
  <c r="W25" i="7"/>
  <c r="V87" i="10"/>
  <c r="W45" i="7"/>
  <c r="T25" i="10"/>
  <c r="U152" i="10"/>
  <c r="X88" i="7"/>
  <c r="X95" i="7"/>
  <c r="W120" i="10"/>
  <c r="X126" i="7"/>
  <c r="V138" i="10"/>
  <c r="V116" i="7"/>
  <c r="V114" i="10"/>
  <c r="T104" i="10"/>
  <c r="W53" i="10"/>
  <c r="Y65" i="9"/>
  <c r="L65" i="9" s="1"/>
  <c r="W175" i="7"/>
  <c r="W144" i="7"/>
  <c r="T79" i="7"/>
  <c r="Z10" i="7"/>
  <c r="W21" i="7"/>
  <c r="Y152" i="10"/>
  <c r="U128" i="10"/>
  <c r="Z123" i="7"/>
  <c r="Y113" i="7"/>
  <c r="W119" i="10"/>
  <c r="Z56" i="12"/>
  <c r="Y146" i="10"/>
  <c r="X155" i="10"/>
  <c r="Z9" i="7"/>
  <c r="Y140" i="7"/>
  <c r="U57" i="7"/>
  <c r="V157" i="7"/>
  <c r="V140" i="10"/>
  <c r="X173" i="10"/>
  <c r="X10" i="10"/>
  <c r="U123" i="7"/>
  <c r="T130" i="10"/>
  <c r="Y78" i="7"/>
  <c r="W18" i="7"/>
  <c r="Y135" i="7"/>
  <c r="Z159" i="10"/>
  <c r="Z10" i="11" a="1"/>
  <c r="W28" i="11" a="1"/>
  <c r="U198" i="11" a="1"/>
  <c r="X123" i="11" a="1"/>
  <c r="X168" i="11" a="1"/>
  <c r="W33" i="12" a="1"/>
  <c r="U181" i="11" a="1"/>
  <c r="V109" i="11" a="1"/>
  <c r="Z113" i="11" a="1"/>
  <c r="U176" i="11" a="1"/>
  <c r="W194" i="11" a="1"/>
  <c r="X105" i="11" a="1"/>
  <c r="V205" i="11" a="1"/>
  <c r="Y30" i="12" a="1"/>
  <c r="X194" i="11" a="1"/>
  <c r="U124" i="11" a="1"/>
  <c r="Z136" i="11" a="1"/>
  <c r="Y164" i="11" a="1"/>
  <c r="V39" i="11" a="1"/>
  <c r="W136" i="11" a="1"/>
  <c r="U190" i="11" a="1"/>
  <c r="X115" i="11" a="1"/>
  <c r="V46" i="11" a="1"/>
  <c r="Y10" i="11" a="1"/>
  <c r="V178" i="11" a="1"/>
  <c r="T27" i="11" a="1"/>
  <c r="U24" i="11" a="1"/>
  <c r="V116" i="11" a="1"/>
  <c r="Z39" i="11" a="1"/>
  <c r="Z110" i="11" a="1"/>
  <c r="X42" i="11" a="1"/>
  <c r="X155" i="11" a="1"/>
  <c r="W127" i="11" a="1"/>
  <c r="T206" i="11" a="1"/>
  <c r="U150" i="11" a="1"/>
  <c r="X51" i="11" a="1"/>
  <c r="Y184" i="11" a="1"/>
  <c r="X176" i="11" a="1"/>
  <c r="V16" i="11" a="1"/>
  <c r="X149" i="11" a="1"/>
  <c r="Y45" i="11" a="1"/>
  <c r="Y135" i="12" a="1"/>
  <c r="U129" i="11" a="1"/>
  <c r="X55" i="11" a="1"/>
  <c r="T107" i="11" a="1"/>
  <c r="Z100" i="12" a="1"/>
  <c r="X116" i="11" a="1"/>
  <c r="U159" i="11" a="1"/>
  <c r="X193" i="11" a="1"/>
  <c r="T161" i="11" a="1"/>
  <c r="Z164" i="11" a="1"/>
  <c r="Z144" i="11" a="1"/>
  <c r="V159" i="11" a="1"/>
  <c r="Z193" i="11" a="1"/>
  <c r="W147" i="11" a="1"/>
  <c r="W207" i="11" a="1"/>
  <c r="T180" i="11" a="1"/>
  <c r="V142" i="11" a="1"/>
  <c r="T186" i="11" a="1"/>
  <c r="Y123" i="11" a="1"/>
  <c r="V25" i="11" a="1"/>
  <c r="V114" i="11" a="1"/>
  <c r="U22" i="11" a="1"/>
  <c r="Z132" i="11" a="1"/>
  <c r="T138" i="11" a="1"/>
  <c r="X24" i="11" a="1"/>
  <c r="W50" i="11" a="1"/>
  <c r="W150" i="11" a="1"/>
  <c r="W203" i="11" a="1"/>
  <c r="U33" i="12" a="1"/>
  <c r="T178" i="11" a="1"/>
  <c r="W39" i="11" a="1"/>
  <c r="X138" i="11" a="1"/>
  <c r="V146" i="11" a="1"/>
  <c r="V161" i="11" a="1"/>
  <c r="W145" i="11" a="1"/>
  <c r="Y207" i="11" a="1"/>
  <c r="Z203" i="11" a="1"/>
  <c r="V13" i="11" a="1"/>
  <c r="T145" i="11" a="1"/>
  <c r="W23" i="11" a="1"/>
  <c r="X60" i="11" a="1"/>
  <c r="X48" i="11" a="1"/>
  <c r="Y148" i="11" a="1"/>
  <c r="X44" i="11" a="1"/>
  <c r="Y119" i="11" a="1"/>
  <c r="V44" i="11" a="1"/>
  <c r="W196" i="11" a="1"/>
  <c r="X12" i="11" a="1"/>
  <c r="V154" i="11" a="1"/>
  <c r="Y38" i="11" a="1"/>
  <c r="T56" i="11" a="1"/>
  <c r="W131" i="11" a="1"/>
  <c r="W211" i="11" a="1"/>
  <c r="Y95" i="11" a="1"/>
  <c r="U48" i="11" a="1"/>
  <c r="W142" i="11" a="1"/>
  <c r="Z186" i="11" a="1"/>
  <c r="U205" i="11" a="1"/>
  <c r="W171" i="11" a="1"/>
  <c r="V185" i="11" a="1"/>
  <c r="Y27" i="11" a="1"/>
  <c r="X148" i="11" a="1"/>
  <c r="X146" i="11" a="1"/>
  <c r="Y134" i="12" a="1"/>
  <c r="Z192" i="11" a="1"/>
  <c r="W155" i="11" a="1"/>
  <c r="T190" i="11" a="1"/>
  <c r="V188" i="11" a="1"/>
  <c r="U214" i="11" a="1"/>
  <c r="U102" i="11" a="1"/>
  <c r="W38" i="11" a="1"/>
  <c r="V110" i="11" a="1"/>
  <c r="Y78" i="12" a="1"/>
  <c r="Z64" i="11" a="1"/>
  <c r="V173" i="11" a="1"/>
  <c r="Z200" i="12" a="1"/>
  <c r="X53" i="11" a="1"/>
  <c r="V182" i="11" a="1"/>
  <c r="W154" i="11" a="1"/>
  <c r="W126" i="11" a="1"/>
  <c r="U171" i="11" a="1"/>
  <c r="T110" i="11" a="1"/>
  <c r="Z207" i="11" a="1"/>
  <c r="T124" i="11" a="1"/>
  <c r="X188" i="11" a="1"/>
  <c r="T42" i="11" a="1"/>
  <c r="U113" i="11" a="1"/>
  <c r="W139" i="11" a="1"/>
  <c r="T200" i="11" a="1"/>
  <c r="Z142" i="11" a="1"/>
  <c r="Z53" i="11" a="1"/>
  <c r="U123" i="11" a="1"/>
  <c r="T113" i="11" a="1"/>
  <c r="Y138" i="11" a="1"/>
  <c r="W10" i="11" a="1"/>
  <c r="V10" i="11" a="1"/>
  <c r="W186" i="11" a="1"/>
  <c r="T38" i="11" a="1"/>
  <c r="X197" i="11" a="1"/>
  <c r="U118" i="11" a="1"/>
  <c r="X159" i="12" a="1"/>
  <c r="Z23" i="11" a="1"/>
  <c r="T171" i="11" a="1"/>
  <c r="U204" i="11" a="1"/>
  <c r="W199" i="11" a="1"/>
  <c r="V144" i="11" a="1"/>
  <c r="V100" i="11" a="1"/>
  <c r="V167" i="11" a="1"/>
  <c r="T25" i="11" a="1"/>
  <c r="Y117" i="11" a="1"/>
  <c r="Z14" i="11" a="1"/>
  <c r="V131" i="11" a="1"/>
  <c r="V127" i="11" a="1"/>
  <c r="T23" i="11" a="1"/>
  <c r="W51" i="11" a="1"/>
  <c r="V165" i="11" a="1"/>
  <c r="T182" i="11" a="1"/>
  <c r="U135" i="11" a="1"/>
  <c r="U17" i="11" a="1"/>
  <c r="V14" i="11" a="1"/>
  <c r="T193" i="11" a="1"/>
  <c r="X109" i="11" a="1"/>
  <c r="T199" i="11" a="1"/>
  <c r="Z185" i="11" a="1"/>
  <c r="Y46" i="11" a="1"/>
  <c r="W46" i="11" a="1"/>
  <c r="W58" i="11" a="1"/>
  <c r="Z181" i="11" a="1"/>
  <c r="W181" i="11" a="1"/>
  <c r="Y141" i="11" a="1"/>
  <c r="X49" i="11" a="1"/>
  <c r="W109" i="11" a="1"/>
  <c r="Y137" i="11" a="1"/>
  <c r="X166" i="11" a="1"/>
  <c r="Z21" i="11" a="1"/>
  <c r="V209" i="11" a="1"/>
  <c r="U55" i="11" a="1"/>
  <c r="W206" i="11" a="1"/>
  <c r="T100" i="11" a="1"/>
  <c r="V138" i="11" a="1"/>
  <c r="V56" i="11" a="1"/>
  <c r="Z50" i="11" a="1"/>
  <c r="Z219" i="12" a="1"/>
  <c r="V33" i="12" a="1"/>
  <c r="X39" i="11" a="1"/>
  <c r="V147" i="11" a="1"/>
  <c r="Y171" i="11" a="1"/>
  <c r="U145" i="11" a="1"/>
  <c r="V27" i="11" a="1"/>
  <c r="Z109" i="11" a="1"/>
  <c r="U186" i="11" a="1"/>
  <c r="X208" i="11" a="1"/>
  <c r="W24" i="11" a="1"/>
  <c r="W214" i="11" a="1"/>
  <c r="V107" i="11" a="1"/>
  <c r="U175" i="11" a="1"/>
  <c r="U132" i="11" a="1"/>
  <c r="T204" i="11" a="1"/>
  <c r="Z195" i="12" a="1"/>
  <c r="W26" i="11" a="1"/>
  <c r="V186" i="11" a="1"/>
  <c r="X128" i="11" a="1"/>
  <c r="Y44" i="11" a="1"/>
  <c r="T44" i="11" a="1"/>
  <c r="W124" i="11" a="1"/>
  <c r="Y142" i="11" a="1"/>
  <c r="Y155" i="11" a="1"/>
  <c r="U127" i="11" a="1"/>
  <c r="W56" i="11" a="1"/>
  <c r="U49" i="11" a="1"/>
  <c r="W138" i="11" a="1"/>
  <c r="V48" i="11" a="1"/>
  <c r="T118" i="11" a="1"/>
  <c r="X52" i="13" a="1"/>
  <c r="Z196" i="11" a="1"/>
  <c r="Z124" i="11" a="1"/>
  <c r="U116" i="11" a="1"/>
  <c r="X16" i="11" a="1"/>
  <c r="U152" i="11" a="1"/>
  <c r="Z171" i="11" a="1"/>
  <c r="U128" i="11" a="1"/>
  <c r="V145" i="11" a="1"/>
  <c r="Z175" i="11" a="1"/>
  <c r="X58" i="11" a="1"/>
  <c r="Y230" i="12" a="1"/>
  <c r="Z78" i="12" a="1"/>
  <c r="Z138" i="11" a="1"/>
  <c r="T203" i="11" a="1"/>
  <c r="V102" i="11" a="1"/>
  <c r="T109" i="11" a="1"/>
  <c r="Y57" i="11" a="1"/>
  <c r="U26" i="11" a="1"/>
  <c r="Z127" i="11" a="1"/>
  <c r="Z135" i="11" a="1"/>
  <c r="X209" i="11" a="1"/>
  <c r="X132" i="11" a="1"/>
  <c r="W22" i="11" a="1"/>
  <c r="W175" i="11" a="1"/>
  <c r="V155" i="11" a="1"/>
  <c r="X181" i="11" a="1"/>
  <c r="Y136" i="12" a="1"/>
  <c r="V171" i="11" a="1"/>
  <c r="Y95" i="12" a="1"/>
  <c r="W52" i="13" a="1"/>
  <c r="T192" i="11" a="1"/>
  <c r="T47" i="11" a="1"/>
  <c r="W198" i="11" a="1"/>
  <c r="V22" i="11" a="1"/>
  <c r="Z206" i="11" a="1"/>
  <c r="U50" i="11" a="1"/>
  <c r="U209" i="11" a="1"/>
  <c r="W122" i="11" a="1"/>
  <c r="W16" i="11" a="1"/>
  <c r="V42" i="11" a="1"/>
  <c r="Z119" i="11" a="1"/>
  <c r="U131" i="11" a="1"/>
  <c r="Y105" i="11" a="1"/>
  <c r="V128" i="11" a="1"/>
  <c r="W182" i="11" a="1"/>
  <c r="V113" i="11" a="1"/>
  <c r="W190" i="12" a="1"/>
  <c r="Z137" i="11" a="1"/>
  <c r="W190" i="11" a="1"/>
  <c r="Z157" i="11" a="1"/>
  <c r="U14" i="11" a="1"/>
  <c r="W187" i="11" a="1"/>
  <c r="V141" i="11" a="1"/>
  <c r="W31" i="11" a="1"/>
  <c r="V200" i="11" a="1"/>
  <c r="V160" i="11" a="1"/>
  <c r="X175" i="11" a="1"/>
  <c r="V24" i="11" a="1"/>
  <c r="Y150" i="11" a="1"/>
  <c r="V129" i="11" a="1"/>
  <c r="X169" i="12" a="1"/>
  <c r="X107" i="11" a="1"/>
  <c r="V133" i="11" a="1"/>
  <c r="W100" i="11" a="1"/>
  <c r="Y102" i="11" a="1"/>
  <c r="X199" i="11" a="1"/>
  <c r="U180" i="11" a="1"/>
  <c r="X187" i="11" a="1"/>
  <c r="X31" i="11" a="1"/>
  <c r="Z102" i="11" a="1"/>
  <c r="U45" i="11" a="1"/>
  <c r="Y135" i="11" a="1"/>
  <c r="Z209" i="11" a="1"/>
  <c r="T214" i="11" a="1"/>
  <c r="W188" i="11" a="1"/>
  <c r="W132" i="11" a="1"/>
  <c r="Z12" i="11" a="1"/>
  <c r="X198" i="11" a="1"/>
  <c r="T50" i="11" a="1"/>
  <c r="Z112" i="11" a="1"/>
  <c r="U200" i="11" a="1"/>
  <c r="W117" i="11" a="1"/>
  <c r="W119" i="11" a="1"/>
  <c r="U12" i="11" a="1"/>
  <c r="U211" i="11" a="1"/>
  <c r="W110" i="11" a="1"/>
  <c r="Z156" i="11" a="1"/>
  <c r="T48" i="11" a="1"/>
  <c r="T139" i="11" a="1"/>
  <c r="U58" i="13" a="1"/>
  <c r="T133" i="11" a="1"/>
  <c r="X108" i="11" a="1"/>
  <c r="V23" i="11" a="1"/>
  <c r="X144" i="11" a="1"/>
  <c r="U203" i="11" a="1"/>
  <c r="U196" i="11" a="1"/>
  <c r="U31" i="11" a="1"/>
  <c r="U160" i="11" a="1"/>
  <c r="U151" i="11" a="1"/>
  <c r="X206" i="11" a="1"/>
  <c r="T115" i="11" a="1"/>
  <c r="Y161" i="11" a="1"/>
  <c r="Z176" i="11" a="1"/>
  <c r="U28" i="11" a="1"/>
  <c r="V49" i="12" a="1"/>
  <c r="T172" i="11" a="1"/>
  <c r="Z52" i="13" a="1"/>
  <c r="X28" i="11" a="1"/>
  <c r="U156" i="11" a="1"/>
  <c r="Y31" i="11" a="1"/>
  <c r="X117" i="11" a="1"/>
  <c r="V206" i="11" a="1"/>
  <c r="W13" i="11" a="1"/>
  <c r="V58" i="13" a="1"/>
  <c r="U139" i="11" a="1"/>
  <c r="T49" i="11" a="1"/>
  <c r="W115" i="11" a="1"/>
  <c r="T29" i="11" a="1"/>
  <c r="V38" i="11" a="1"/>
  <c r="Z202" i="12" a="1"/>
  <c r="Y28" i="11" a="1"/>
  <c r="U25" i="11" a="1"/>
  <c r="T196" i="11" a="1"/>
  <c r="V132" i="11" a="1"/>
  <c r="X14" i="11" a="1"/>
  <c r="V196" i="11" a="1"/>
  <c r="Z157" i="12" a="1"/>
  <c r="Z226" i="12" a="1"/>
  <c r="W123" i="11" a="1"/>
  <c r="T207" i="11" a="1"/>
  <c r="Z167" i="11" a="1"/>
  <c r="Z230" i="12" a="1"/>
  <c r="X27" i="11" a="1"/>
  <c r="X134" i="11" a="1"/>
  <c r="U148" i="11" a="1"/>
  <c r="U178" i="11" a="1"/>
  <c r="Z105" i="11" a="1"/>
  <c r="U206" i="11" a="1"/>
  <c r="Y23" i="11" a="1"/>
  <c r="T114" i="11" a="1"/>
  <c r="Y136" i="11" a="1"/>
  <c r="Y131" i="11" a="1"/>
  <c r="Z33" i="12" a="1"/>
  <c r="V176" i="11" a="1"/>
  <c r="Y50" i="11" a="1"/>
  <c r="Y39" i="11" a="1"/>
  <c r="Z150" i="11" a="1"/>
  <c r="T119" i="11" a="1"/>
  <c r="Y60" i="11" a="1"/>
  <c r="Y204" i="11" a="1"/>
  <c r="Y187" i="11" a="1"/>
  <c r="U100" i="11" a="1"/>
  <c r="X129" i="11" a="1"/>
  <c r="T208" i="11" a="1"/>
  <c r="U114" i="11" a="1"/>
  <c r="T142" i="11" a="1"/>
  <c r="Y202" i="11" a="1"/>
  <c r="W152" i="11" a="1"/>
  <c r="Y53" i="11" a="1"/>
  <c r="Y24" i="11" a="1"/>
  <c r="V29" i="11" a="1"/>
  <c r="T39" i="11" a="1"/>
  <c r="X173" i="11" a="1"/>
  <c r="U154" i="11" a="1"/>
  <c r="Y190" i="11" a="1"/>
  <c r="T53" i="11" a="1"/>
  <c r="V37" i="11" a="1"/>
  <c r="X136" i="11" a="1"/>
  <c r="X119" i="11" a="1"/>
  <c r="W57" i="11" a="1"/>
  <c r="X172" i="11" a="1"/>
  <c r="X152" i="11" a="1"/>
  <c r="U42" i="11" a="1"/>
  <c r="Y25" i="11" a="1"/>
  <c r="X124" i="11" a="1"/>
  <c r="V119" i="11" a="1"/>
  <c r="T128" i="11" a="1"/>
  <c r="X50" i="11" a="1"/>
  <c r="Y110" i="11" a="1"/>
  <c r="Y149" i="11" a="1"/>
  <c r="W133" i="11" a="1"/>
  <c r="Z25" i="11" a="1"/>
  <c r="U58" i="11" a="1"/>
  <c r="V197" i="11" a="1"/>
  <c r="U56" i="11" a="1"/>
  <c r="T137" i="11" a="1"/>
  <c r="Z41" i="12" a="1"/>
  <c r="Z20" i="12" a="1"/>
  <c r="T24" i="11" a="1"/>
  <c r="W161" i="11" a="1"/>
  <c r="W21" i="11" a="1"/>
  <c r="Z214" i="11" a="1"/>
  <c r="X57" i="11" a="1"/>
  <c r="V117" i="11" a="1"/>
  <c r="V157" i="11" a="1"/>
  <c r="Y107" i="11" a="1"/>
  <c r="X22" i="11" a="1"/>
  <c r="T14" i="11" a="1"/>
  <c r="V168" i="11" a="1"/>
  <c r="U46" i="11" a="1"/>
  <c r="Z107" i="11" a="1"/>
  <c r="U110" i="11" a="1"/>
  <c r="Z114" i="11" a="1"/>
  <c r="U182" i="11" a="1"/>
  <c r="W14" i="11" a="1"/>
  <c r="W116" i="11" a="1"/>
  <c r="T16" i="11" a="1"/>
  <c r="T37" i="11" a="1"/>
  <c r="X186" i="11" a="1"/>
  <c r="Y178" i="11" a="1"/>
  <c r="W200" i="11" a="1"/>
  <c r="W148" i="11" a="1"/>
  <c r="W141" i="11" a="1"/>
  <c r="Y167" i="11" a="1"/>
  <c r="Y51" i="11" a="1"/>
  <c r="T136" i="11" a="1"/>
  <c r="T60" i="11" a="1"/>
  <c r="W178" i="11" a="1"/>
  <c r="T150" i="11" a="1"/>
  <c r="Z155" i="12" a="1"/>
  <c r="V192" i="11" a="1"/>
  <c r="Z55" i="11" a="1"/>
  <c r="U117" i="11" a="1"/>
  <c r="Y185" i="11" a="1"/>
  <c r="U126" i="11" a="1"/>
  <c r="Y52" i="13" a="1"/>
  <c r="W170" i="11" a="1"/>
  <c r="X167" i="11" a="1"/>
  <c r="W135" i="11" a="1"/>
  <c r="Z94" i="11" a="1"/>
  <c r="Y152" i="11" a="1"/>
  <c r="Y212" i="12" a="1"/>
  <c r="W102" i="11" a="1"/>
  <c r="T151" i="11" a="1"/>
  <c r="T12" i="11" a="1"/>
  <c r="Z173" i="11" a="1"/>
  <c r="T173" i="11" a="1"/>
  <c r="T197" i="11" a="1"/>
  <c r="T179" i="11" a="1"/>
  <c r="U133" i="11" a="1"/>
  <c r="X159" i="11" a="1"/>
  <c r="T194" i="11" a="1"/>
  <c r="X202" i="11" a="1"/>
  <c r="W105" i="11" a="1"/>
  <c r="V135" i="11" a="1"/>
  <c r="X190" i="11" a="1"/>
  <c r="Z117" i="11" a="1"/>
  <c r="W185" i="11" a="1"/>
  <c r="T116" i="11" a="1"/>
  <c r="Y168" i="11" a="1"/>
  <c r="T152" i="11" a="1"/>
  <c r="V202" i="11" a="1"/>
  <c r="T176" i="11" a="1"/>
  <c r="W137" i="11" a="1"/>
  <c r="V17" i="11" a="1"/>
  <c r="T181" i="11" a="1"/>
  <c r="Y147" i="11" a="1"/>
  <c r="X112" i="11" a="1"/>
  <c r="U130" i="11" a="1"/>
  <c r="U185" i="11" a="1"/>
  <c r="X45" i="11" a="1"/>
  <c r="U166" i="11" a="1"/>
  <c r="T148" i="11" a="1"/>
  <c r="U16" i="11" a="1"/>
  <c r="U142" i="11" a="1"/>
  <c r="Y112" i="11" a="1"/>
  <c r="X54" i="11" a="1"/>
  <c r="X200" i="11" a="1"/>
  <c r="U134" i="11" a="1"/>
  <c r="V51" i="11" a="1"/>
  <c r="U188" i="11" a="1"/>
  <c r="U23" i="11" a="1"/>
  <c r="V179" i="11" a="1"/>
  <c r="X207" i="11" a="1"/>
  <c r="Y14" i="11" a="1"/>
  <c r="W12" i="11" a="1"/>
  <c r="X32" i="12" a="1"/>
  <c r="X114" i="11" a="1"/>
  <c r="T198" i="11" a="1"/>
  <c r="W17" i="11" a="1"/>
  <c r="Z116" i="11" a="1"/>
  <c r="T31" i="11" a="1"/>
  <c r="X185" i="11" a="1"/>
  <c r="U29" i="11" a="1"/>
  <c r="T155" i="11" a="1"/>
  <c r="X118" i="11" a="1"/>
  <c r="X170" i="11" a="1"/>
  <c r="T22" i="11" a="1"/>
  <c r="T123" i="11" a="1"/>
  <c r="W44" i="11" a="1"/>
  <c r="Y203" i="11" a="1"/>
  <c r="T132" i="11" a="1"/>
  <c r="Y209" i="11" a="1"/>
  <c r="W184" i="11" a="1"/>
  <c r="X165" i="11" a="1"/>
  <c r="U147" i="11" a="1"/>
  <c r="X154" i="11" a="1"/>
  <c r="T131" i="11" a="1"/>
  <c r="Y208" i="11" a="1"/>
  <c r="Y124" i="11" a="1"/>
  <c r="V123" i="11" a="1"/>
  <c r="U177" i="12" a="1"/>
  <c r="U192" i="11" a="1"/>
  <c r="T134" i="11" a="1"/>
  <c r="X10" i="11" a="1"/>
  <c r="Z122" i="11" a="1"/>
  <c r="Y132" i="11" a="1"/>
  <c r="U108" i="11" a="1"/>
  <c r="Y108" i="11" a="1"/>
  <c r="X131" i="11" a="1"/>
  <c r="W48" i="11" a="1"/>
  <c r="V31" i="11" a="1"/>
  <c r="U137" i="11" a="1"/>
  <c r="X214" i="11" a="1"/>
  <c r="W25" i="11" a="1"/>
  <c r="X23" i="11" a="1"/>
  <c r="Y26" i="12" a="1"/>
  <c r="X135" i="11" a="1"/>
  <c r="Y144" i="11" a="1"/>
  <c r="Z27" i="11" a="1"/>
  <c r="Z141" i="11" a="1"/>
  <c r="V190" i="11" a="1"/>
  <c r="U38" i="11" a="1"/>
  <c r="W204" i="11" a="1"/>
  <c r="Z204" i="11" a="1"/>
  <c r="V207" i="11" a="1"/>
  <c r="Y165" i="11" a="1"/>
  <c r="Z198" i="12" a="1"/>
  <c r="Y159" i="11" a="1"/>
  <c r="Y139" i="11" a="1"/>
  <c r="Z108" i="11" a="1"/>
  <c r="X145" i="11" a="1"/>
  <c r="W58" i="13" a="1"/>
  <c r="Y134" i="11" a="1"/>
  <c r="V54" i="11" a="1"/>
  <c r="Z47" i="12" a="1"/>
  <c r="V152" i="11" a="1"/>
  <c r="T175" i="11" a="1"/>
  <c r="V21" i="11" a="1"/>
  <c r="T147" i="11" a="1"/>
  <c r="X21" i="11" a="1"/>
  <c r="Z40" i="12" a="1"/>
  <c r="V148" i="11" a="1"/>
  <c r="W27" i="11" a="1"/>
  <c r="T184" i="11" a="1"/>
  <c r="U144" i="11" a="1"/>
  <c r="Y211" i="11" a="1"/>
  <c r="U138" i="11" a="1"/>
  <c r="T170" i="11" a="1"/>
  <c r="Y199" i="11" a="1"/>
  <c r="X127" i="11" a="1"/>
  <c r="V118" i="11" a="1"/>
  <c r="Z210" i="12" a="1"/>
  <c r="W114" i="11" a="1"/>
  <c r="W60" i="11" a="1"/>
  <c r="X56" i="11" a="1"/>
  <c r="U51" i="11" a="1"/>
  <c r="V151" i="11" a="1"/>
  <c r="W197" i="11" a="1"/>
  <c r="X122" i="11" a="1"/>
  <c r="U109" i="11" a="1"/>
  <c r="T211" i="11" a="1"/>
  <c r="U44" i="11" a="1"/>
  <c r="T160" i="11" a="1"/>
  <c r="X203" i="11" a="1"/>
  <c r="W202" i="11" a="1"/>
  <c r="Z123" i="11" a="1"/>
  <c r="X38" i="11" a="1"/>
  <c r="Z199" i="11" a="1"/>
  <c r="V12" i="11" a="1"/>
  <c r="Y49" i="11" a="1"/>
  <c r="Z51" i="11" a="1"/>
  <c r="V124" i="11" a="1"/>
  <c r="X164" i="11" a="1"/>
  <c r="Y145" i="11" a="1"/>
  <c r="X150" i="11" a="1"/>
  <c r="Y173" i="11" a="1"/>
  <c r="U170" i="11" a="1"/>
  <c r="Y33" i="12" a="1"/>
  <c r="W107" i="11" a="1"/>
  <c r="T126" i="11" a="1"/>
  <c r="V53" i="11" a="1"/>
  <c r="U37" i="11" a="1"/>
  <c r="W159" i="11" a="1"/>
  <c r="V130" i="11" a="1"/>
  <c r="T188" i="11" a="1"/>
  <c r="U122" i="11" a="1"/>
  <c r="V58" i="11" a="1"/>
  <c r="Z168" i="11" a="1"/>
  <c r="U146" i="11" a="1"/>
  <c r="Y197" i="11" a="1"/>
  <c r="Y156" i="11" a="1"/>
  <c r="T129" i="11" a="1"/>
  <c r="U208" i="11" a="1"/>
  <c r="U10" i="11" a="1"/>
  <c r="V194" i="11" a="1"/>
  <c r="Y192" i="11" a="1"/>
  <c r="Y193" i="11" a="1"/>
  <c r="W37" i="11" a="1"/>
  <c r="W118" i="11" a="1"/>
  <c r="V139" i="11" a="1"/>
  <c r="W45" i="11" a="1"/>
  <c r="X141" i="11" a="1"/>
  <c r="Y116" i="11" a="1"/>
  <c r="Z24" i="11" a="1"/>
  <c r="T46" i="11" a="1"/>
  <c r="U197" i="11" a="1"/>
  <c r="V180" i="11" a="1"/>
  <c r="X139" i="11" a="1"/>
  <c r="Z13" i="11" a="1"/>
  <c r="W66" i="12" a="1"/>
  <c r="Z145" i="11" a="1"/>
  <c r="W144" i="11" a="1"/>
  <c r="Y176" i="12" a="1"/>
  <c r="T166" i="11" a="1"/>
  <c r="Y54" i="11" a="1"/>
  <c r="T164" i="11" a="1"/>
  <c r="T28" i="11" a="1"/>
  <c r="Z151" i="12" a="1"/>
  <c r="X184" i="11" a="1"/>
  <c r="T154" i="11" a="1"/>
  <c r="V187" i="11" a="1"/>
  <c r="Y48" i="11" a="1"/>
  <c r="X37" i="11" a="1"/>
  <c r="W164" i="11" a="1"/>
  <c r="U179" i="11" a="1"/>
  <c r="T108" i="11" a="1"/>
  <c r="U52" i="13" a="1"/>
  <c r="X25" i="11" a="1"/>
  <c r="Y214" i="11" a="1"/>
  <c r="U161" i="11" a="1"/>
  <c r="V156" i="11" a="1"/>
  <c r="T13" i="11" a="1"/>
  <c r="V126" i="11" a="1"/>
  <c r="T55" i="11" a="1"/>
  <c r="W165" i="11" a="1"/>
  <c r="T205" i="11" a="1"/>
  <c r="X171" i="11" a="1"/>
  <c r="Z208" i="11" a="1"/>
  <c r="Z194" i="11" a="1"/>
  <c r="Y181" i="11" a="1"/>
  <c r="X192" i="11" a="1"/>
  <c r="Y188" i="11" a="1"/>
  <c r="W156" i="11" a="1"/>
  <c r="U155" i="11" a="1"/>
  <c r="Y214" i="12" a="1"/>
  <c r="Z134" i="11" a="1"/>
  <c r="V60" i="11" a="1"/>
  <c r="Y113" i="11" a="1"/>
  <c r="Y196" i="11" a="1"/>
  <c r="W108" i="11" a="1"/>
  <c r="T168" i="11" a="1"/>
  <c r="T149" i="11" a="1"/>
  <c r="W129" i="11" a="1"/>
  <c r="U165" i="11" a="1"/>
  <c r="X156" i="11" a="1"/>
  <c r="T165" i="11" a="1"/>
  <c r="V170" i="11" a="1"/>
  <c r="X137" i="11" a="1"/>
  <c r="Y58" i="11" a="1"/>
  <c r="V108" i="11" a="1"/>
  <c r="W134" i="11" a="1"/>
  <c r="Y17" i="11" a="1"/>
  <c r="T33" i="12" a="1"/>
  <c r="U27" i="11" a="1"/>
  <c r="W42" i="11" a="1"/>
  <c r="Z51" i="12" a="1"/>
  <c r="X130" i="11" a="1"/>
  <c r="Z172" i="11" a="1"/>
  <c r="Z155" i="11" a="1"/>
  <c r="X102" i="11" a="1"/>
  <c r="T105" i="11" a="1"/>
  <c r="T112" i="11" a="1"/>
  <c r="X161" i="11" a="1"/>
  <c r="W146" i="11" a="1"/>
  <c r="Y58" i="13" a="1"/>
  <c r="U173" i="11" a="1"/>
  <c r="U115" i="11" a="1"/>
  <c r="V49" i="11" a="1"/>
  <c r="X205" i="11" a="1"/>
  <c r="T51" i="11" a="1"/>
  <c r="T141" i="11" a="1"/>
  <c r="Z54" i="11" a="1"/>
  <c r="Y42" i="11" a="1"/>
  <c r="T102" i="11" a="1"/>
  <c r="Z159" i="11" a="1"/>
  <c r="T122" i="11" a="1"/>
  <c r="W205" i="11" a="1"/>
  <c r="Y180" i="12" a="1"/>
  <c r="W113" i="11" a="1"/>
  <c r="Z42" i="11" a="1"/>
  <c r="X100" i="11" a="1"/>
  <c r="U187" i="11" a="1"/>
  <c r="U157" i="11" a="1"/>
  <c r="U141" i="11" a="1"/>
  <c r="Y194" i="11" a="1"/>
  <c r="U47" i="11" a="1"/>
  <c r="V136" i="11" a="1"/>
  <c r="U168" i="11" a="1"/>
  <c r="X147" i="11" a="1"/>
  <c r="T159" i="11" a="1"/>
  <c r="U39" i="11" a="1"/>
  <c r="Y13" i="11" a="1"/>
  <c r="V55" i="11" a="1"/>
  <c r="U199" i="11" a="1"/>
  <c r="W157" i="11" a="1"/>
  <c r="Y94" i="11" a="1"/>
  <c r="V208" i="11" a="1"/>
  <c r="W173" i="11" a="1"/>
  <c r="V175" i="11" a="1"/>
  <c r="Z202" i="11" a="1"/>
  <c r="U194" i="11" a="1"/>
  <c r="Y133" i="11" a="1"/>
  <c r="X13" i="11" a="1"/>
  <c r="T117" i="11" a="1"/>
  <c r="Y114" i="11" a="1"/>
  <c r="X110" i="11" a="1"/>
  <c r="V203" i="11" a="1"/>
  <c r="X133" i="11" a="1"/>
  <c r="V204" i="11" a="1"/>
  <c r="Z87" i="11" a="1"/>
  <c r="T167" i="11" a="1"/>
  <c r="X33" i="12" a="1"/>
  <c r="W53" i="11" a="1"/>
  <c r="Y157" i="11" a="1"/>
  <c r="W49" i="11" a="1"/>
  <c r="Y21" i="11" a="1"/>
  <c r="W168" i="11" a="1"/>
  <c r="V199" i="11" a="1"/>
  <c r="W54" i="11" a="1"/>
  <c r="V198" i="11" a="1"/>
  <c r="X196" i="11" a="1"/>
  <c r="V193" i="11" a="1"/>
  <c r="Z44" i="11" a="1"/>
  <c r="T54" i="11" a="1"/>
  <c r="V112" i="11" a="1"/>
  <c r="W130" i="11" a="1"/>
  <c r="T45" i="11" a="1"/>
  <c r="Z100" i="11" a="1"/>
  <c r="Z28" i="11" a="1"/>
  <c r="W112" i="11" a="1"/>
  <c r="Y205" i="11" a="1"/>
  <c r="X178" i="11" a="1"/>
  <c r="Y172" i="11" a="1"/>
  <c r="Z161" i="11" a="1"/>
  <c r="X17" i="11" a="1"/>
  <c r="X126" i="11" a="1"/>
  <c r="V181" i="11" a="1"/>
  <c r="Y132" i="12" a="1"/>
  <c r="V149" i="11" a="1"/>
  <c r="Z31" i="11" a="1"/>
  <c r="X211" i="11" a="1"/>
  <c r="V115" i="11" a="1"/>
  <c r="Y175" i="11" a="1"/>
  <c r="Y55" i="11" a="1"/>
  <c r="Y162" i="12" a="1"/>
  <c r="T10" i="11" a="1"/>
  <c r="V137" i="11" a="1"/>
  <c r="Y206" i="11" a="1"/>
  <c r="Z57" i="11" a="1"/>
  <c r="U105" i="11" a="1"/>
  <c r="X26" i="11" a="1"/>
  <c r="Y64" i="11" a="1"/>
  <c r="V50" i="11" a="1"/>
  <c r="T58" i="11" a="1"/>
  <c r="V28" i="11" a="1"/>
  <c r="Y122" i="11" a="1"/>
  <c r="X58" i="13" a="1"/>
  <c r="Z131" i="11" a="1"/>
  <c r="U184" i="11" a="1"/>
  <c r="T130" i="11" a="1"/>
  <c r="X142" i="11" a="1"/>
  <c r="T187" i="11" a="1"/>
  <c r="Y127" i="11" a="1"/>
  <c r="W208" i="11" a="1"/>
  <c r="U53" i="11" a="1"/>
  <c r="U13" i="11" a="1"/>
  <c r="W166" i="11" a="1"/>
  <c r="U193" i="11" a="1"/>
  <c r="U119" i="11" a="1"/>
  <c r="Y100" i="11" a="1"/>
  <c r="W55" i="11" a="1"/>
  <c r="U136" i="11" a="1"/>
  <c r="Z152" i="11" a="1"/>
  <c r="U21" i="11" a="1"/>
  <c r="T209" i="11" a="1"/>
  <c r="U112" i="11" a="1"/>
  <c r="Y109" i="11" a="1"/>
  <c r="T156" i="11" a="1"/>
  <c r="U60" i="11" a="1"/>
  <c r="T135" i="11" a="1"/>
  <c r="X46" i="11" a="1"/>
  <c r="Y16" i="11" a="1"/>
  <c r="Z16" i="11" a="1"/>
  <c r="T17" i="11" a="1"/>
  <c r="Z165" i="11" a="1"/>
  <c r="V105" i="11" a="1"/>
  <c r="Y176" i="11" a="1"/>
  <c r="T127" i="11" a="1"/>
  <c r="V164" i="11" a="1"/>
  <c r="V166" i="11" a="1"/>
  <c r="W192" i="11" a="1"/>
  <c r="Y118" i="11" a="1"/>
  <c r="T202" i="11" a="1"/>
  <c r="U54" i="11" a="1"/>
  <c r="T52" i="13" a="1"/>
  <c r="Y183" i="11" a="1"/>
  <c r="Z139" i="11" a="1"/>
  <c r="Z148" i="11" a="1"/>
  <c r="Z58" i="11" a="1"/>
  <c r="Y186" i="11" a="1"/>
  <c r="X113" i="11" a="1"/>
  <c r="W167" i="11" a="1"/>
  <c r="X192" i="12" a="1"/>
  <c r="W176" i="11" a="1"/>
  <c r="U107" i="11" a="1"/>
  <c r="V214" i="11" a="1"/>
  <c r="U172" i="11" a="1"/>
  <c r="U207" i="11" a="1"/>
  <c r="X157" i="11" a="1"/>
  <c r="V52" i="13" a="1"/>
  <c r="V150" i="11" a="1"/>
  <c r="Y154" i="12" a="1"/>
  <c r="W128" i="11" a="1"/>
  <c r="Z118" i="11" a="1"/>
  <c r="W29" i="11" a="1"/>
  <c r="V122" i="11" a="1"/>
  <c r="T157" i="11" a="1"/>
  <c r="Z49" i="11" a="1"/>
  <c r="W149" i="11" a="1"/>
  <c r="T21" i="11" a="1"/>
  <c r="V26" i="11" a="1"/>
  <c r="U202" i="11" a="1"/>
  <c r="Z46" i="11" a="1"/>
  <c r="T185" i="11" a="1"/>
  <c r="Z178" i="11" a="1"/>
  <c r="Y12" i="11" a="1"/>
  <c r="Y87" i="11" a="1"/>
  <c r="T26" i="11" a="1"/>
  <c r="U164" i="11" a="1"/>
  <c r="V134" i="11" a="1"/>
  <c r="V211" i="11" a="1"/>
  <c r="U149" i="11" a="1"/>
  <c r="Y60" i="12" a="1"/>
  <c r="V45" i="11" a="1"/>
  <c r="W209" i="11" a="1"/>
  <c r="Z133" i="11" a="1"/>
  <c r="W151" i="11" a="1"/>
  <c r="Y121" i="12" a="1"/>
  <c r="T144" i="11" a="1"/>
  <c r="X204" i="11" a="1"/>
  <c r="Z60" i="11" a="1"/>
  <c r="Y37" i="11" a="1"/>
  <c r="Z183" i="11" a="1"/>
  <c r="V172" i="11" a="1"/>
  <c r="W172" i="11" a="1"/>
  <c r="W193" i="11" a="1"/>
  <c r="V184" i="11" a="1"/>
  <c r="T146" i="11" a="1"/>
  <c r="W160" i="11" a="1"/>
  <c r="W160" i="11" l="1"/>
  <c r="T146" i="11"/>
  <c r="V184" i="11"/>
  <c r="W193" i="11"/>
  <c r="W172" i="11"/>
  <c r="V172" i="11"/>
  <c r="Z183" i="11"/>
  <c r="Y37" i="11"/>
  <c r="Z60" i="11"/>
  <c r="X204" i="11"/>
  <c r="T144" i="11"/>
  <c r="Y121" i="12"/>
  <c r="W151" i="11"/>
  <c r="Z133" i="11"/>
  <c r="W209" i="11"/>
  <c r="V45" i="11"/>
  <c r="Y60" i="12"/>
  <c r="U149" i="11"/>
  <c r="V211" i="11"/>
  <c r="V134" i="11"/>
  <c r="U164" i="11"/>
  <c r="T26" i="11"/>
  <c r="Y87" i="11"/>
  <c r="Y12" i="11"/>
  <c r="Z178" i="11"/>
  <c r="T185" i="11"/>
  <c r="Z46" i="11"/>
  <c r="U202" i="11"/>
  <c r="V26" i="11"/>
  <c r="T21" i="11"/>
  <c r="W149" i="11"/>
  <c r="Z49" i="11"/>
  <c r="T157" i="11"/>
  <c r="V122" i="11"/>
  <c r="W29" i="11"/>
  <c r="Z118" i="11"/>
  <c r="W128" i="11"/>
  <c r="Y154" i="12"/>
  <c r="V150" i="11"/>
  <c r="V52" i="13"/>
  <c r="AG52" i="13" s="1"/>
  <c r="X157" i="11"/>
  <c r="U207" i="11"/>
  <c r="U172" i="11"/>
  <c r="V214" i="11"/>
  <c r="U107" i="11"/>
  <c r="W176" i="11"/>
  <c r="X192" i="12"/>
  <c r="W167" i="11"/>
  <c r="X113" i="11"/>
  <c r="Y186" i="11"/>
  <c r="Z58" i="11"/>
  <c r="Z148" i="11"/>
  <c r="Z139" i="11"/>
  <c r="Y183" i="11"/>
  <c r="T52" i="13"/>
  <c r="U54" i="11"/>
  <c r="T202" i="11"/>
  <c r="Y118" i="11"/>
  <c r="W192" i="11"/>
  <c r="V166" i="11"/>
  <c r="V164" i="11"/>
  <c r="T127" i="11"/>
  <c r="Y176" i="11"/>
  <c r="V105" i="11"/>
  <c r="Z165" i="11"/>
  <c r="T17" i="11"/>
  <c r="Z16" i="11"/>
  <c r="Y16" i="11"/>
  <c r="X46" i="11"/>
  <c r="T135" i="11"/>
  <c r="U60" i="11"/>
  <c r="T156" i="11"/>
  <c r="Y109" i="11"/>
  <c r="U112" i="11"/>
  <c r="T209" i="11"/>
  <c r="U21" i="11"/>
  <c r="Z152" i="11"/>
  <c r="U136" i="11"/>
  <c r="W55" i="11"/>
  <c r="Y100" i="11"/>
  <c r="U119" i="11"/>
  <c r="U193" i="11"/>
  <c r="W166" i="11"/>
  <c r="U13" i="11"/>
  <c r="U53" i="11"/>
  <c r="W208" i="11"/>
  <c r="Y127" i="11"/>
  <c r="T187" i="11"/>
  <c r="X142" i="11"/>
  <c r="T130" i="11"/>
  <c r="U184" i="11"/>
  <c r="Z131" i="11"/>
  <c r="X58" i="13"/>
  <c r="AI58" i="13" s="1"/>
  <c r="Y122" i="11"/>
  <c r="V28" i="11"/>
  <c r="T58" i="11"/>
  <c r="V50" i="11"/>
  <c r="Y64" i="11"/>
  <c r="X26" i="11"/>
  <c r="U105" i="11"/>
  <c r="Z57" i="11"/>
  <c r="Y206" i="11"/>
  <c r="V137" i="11"/>
  <c r="T10" i="11"/>
  <c r="Y162" i="12"/>
  <c r="Y55" i="11"/>
  <c r="Y175" i="11"/>
  <c r="V115" i="11"/>
  <c r="X211" i="11"/>
  <c r="Z31" i="11"/>
  <c r="V149" i="11"/>
  <c r="Y132" i="12"/>
  <c r="V181" i="11"/>
  <c r="X126" i="11"/>
  <c r="X17" i="11"/>
  <c r="Z161" i="11"/>
  <c r="Y172" i="11"/>
  <c r="X178" i="11"/>
  <c r="Y205" i="11"/>
  <c r="W112" i="11"/>
  <c r="Z28" i="11"/>
  <c r="Z100" i="11"/>
  <c r="T45" i="11"/>
  <c r="W130" i="11"/>
  <c r="V112" i="11"/>
  <c r="T54" i="11"/>
  <c r="Z44" i="11"/>
  <c r="V193" i="11"/>
  <c r="X196" i="11"/>
  <c r="V198" i="11"/>
  <c r="W54" i="11"/>
  <c r="V199" i="11"/>
  <c r="W168" i="11"/>
  <c r="Y21" i="11"/>
  <c r="W49" i="11"/>
  <c r="Y157" i="11"/>
  <c r="W53" i="11"/>
  <c r="X33" i="12"/>
  <c r="T167" i="11"/>
  <c r="Z87" i="11"/>
  <c r="V204" i="11"/>
  <c r="X133" i="11"/>
  <c r="V203" i="11"/>
  <c r="X110" i="11"/>
  <c r="Y114" i="11"/>
  <c r="T117" i="11"/>
  <c r="X13" i="11"/>
  <c r="Y133" i="11"/>
  <c r="U194" i="11"/>
  <c r="Z202" i="11"/>
  <c r="V175" i="11"/>
  <c r="W173" i="11"/>
  <c r="V208" i="11"/>
  <c r="Y94" i="11"/>
  <c r="W157" i="11"/>
  <c r="U199" i="11"/>
  <c r="V55" i="11"/>
  <c r="Y13" i="11"/>
  <c r="U39" i="11"/>
  <c r="T159" i="11"/>
  <c r="X147" i="11"/>
  <c r="U168" i="11"/>
  <c r="V136" i="11"/>
  <c r="U47" i="11"/>
  <c r="Y194" i="11"/>
  <c r="U141" i="11"/>
  <c r="U157" i="11"/>
  <c r="U187" i="11"/>
  <c r="X100" i="11"/>
  <c r="Z42" i="11"/>
  <c r="W113" i="11"/>
  <c r="Y180" i="12"/>
  <c r="W205" i="11"/>
  <c r="T122" i="11"/>
  <c r="Z159" i="11"/>
  <c r="T102" i="11"/>
  <c r="Y42" i="11"/>
  <c r="Z54" i="11"/>
  <c r="T141" i="11"/>
  <c r="T51" i="11"/>
  <c r="X205" i="11"/>
  <c r="V49" i="11"/>
  <c r="U115" i="11"/>
  <c r="U173" i="11"/>
  <c r="Y58" i="13"/>
  <c r="AJ58" i="13" s="1"/>
  <c r="W146" i="11"/>
  <c r="X161" i="11"/>
  <c r="T112" i="11"/>
  <c r="T105" i="11"/>
  <c r="X102" i="11"/>
  <c r="Z155" i="11"/>
  <c r="Z172" i="11"/>
  <c r="X130" i="11"/>
  <c r="Z51" i="12"/>
  <c r="W42" i="11"/>
  <c r="U27" i="11"/>
  <c r="T33" i="12"/>
  <c r="Y17" i="11"/>
  <c r="W134" i="11"/>
  <c r="V108" i="11"/>
  <c r="Y58" i="11"/>
  <c r="X137" i="11"/>
  <c r="V170" i="11"/>
  <c r="T165" i="11"/>
  <c r="X156" i="11"/>
  <c r="U165" i="11"/>
  <c r="W129" i="11"/>
  <c r="T149" i="11"/>
  <c r="T168" i="11"/>
  <c r="W108" i="11"/>
  <c r="Y196" i="11"/>
  <c r="Y113" i="11"/>
  <c r="V60" i="11"/>
  <c r="Z134" i="11"/>
  <c r="Y214" i="12"/>
  <c r="U155" i="11"/>
  <c r="W156" i="11"/>
  <c r="Y188" i="11"/>
  <c r="X192" i="11"/>
  <c r="Y181" i="11"/>
  <c r="Z194" i="11"/>
  <c r="Z208" i="11"/>
  <c r="X171" i="11"/>
  <c r="T205" i="11"/>
  <c r="W165" i="11"/>
  <c r="T55" i="11"/>
  <c r="V126" i="11"/>
  <c r="T13" i="11"/>
  <c r="V156" i="11"/>
  <c r="U161" i="11"/>
  <c r="Y214" i="11"/>
  <c r="X25" i="11"/>
  <c r="U52" i="13"/>
  <c r="T108" i="11"/>
  <c r="U179" i="11"/>
  <c r="W164" i="11"/>
  <c r="X37" i="11"/>
  <c r="Y48" i="11"/>
  <c r="V187" i="11"/>
  <c r="T154" i="11"/>
  <c r="X184" i="11"/>
  <c r="Z151" i="12"/>
  <c r="T28" i="11"/>
  <c r="T164" i="11"/>
  <c r="Y54" i="11"/>
  <c r="T166" i="11"/>
  <c r="Y176" i="12"/>
  <c r="W144" i="11"/>
  <c r="Z145" i="11"/>
  <c r="W66" i="12"/>
  <c r="Z13" i="11"/>
  <c r="X139" i="11"/>
  <c r="V180" i="11"/>
  <c r="U197" i="11"/>
  <c r="T46" i="11"/>
  <c r="Z24" i="11"/>
  <c r="Y116" i="11"/>
  <c r="X141" i="11"/>
  <c r="W45" i="11"/>
  <c r="V139" i="11"/>
  <c r="W118" i="11"/>
  <c r="W37" i="11"/>
  <c r="Y193" i="11"/>
  <c r="Y192" i="11"/>
  <c r="V194" i="11"/>
  <c r="U10" i="11"/>
  <c r="U208" i="11"/>
  <c r="T129" i="11"/>
  <c r="Y156" i="11"/>
  <c r="Y197" i="11"/>
  <c r="U146" i="11"/>
  <c r="Z168" i="11"/>
  <c r="V58" i="11"/>
  <c r="U122" i="11"/>
  <c r="T188" i="11"/>
  <c r="V130" i="11"/>
  <c r="W159" i="11"/>
  <c r="U37" i="11"/>
  <c r="V53" i="11"/>
  <c r="T126" i="11"/>
  <c r="W107" i="11"/>
  <c r="Y33" i="12"/>
  <c r="U170" i="11"/>
  <c r="Y173" i="11"/>
  <c r="X150" i="11"/>
  <c r="Y145" i="11"/>
  <c r="X164" i="11"/>
  <c r="V124" i="11"/>
  <c r="Z51" i="11"/>
  <c r="Y49" i="11"/>
  <c r="V12" i="11"/>
  <c r="Z199" i="11"/>
  <c r="X38" i="11"/>
  <c r="Z123" i="11"/>
  <c r="W202" i="11"/>
  <c r="X203" i="11"/>
  <c r="T160" i="11"/>
  <c r="U44" i="11"/>
  <c r="T211" i="11"/>
  <c r="U109" i="11"/>
  <c r="X122" i="11"/>
  <c r="W197" i="11"/>
  <c r="V151" i="11"/>
  <c r="U51" i="11"/>
  <c r="X56" i="11"/>
  <c r="W60" i="11"/>
  <c r="W114" i="11"/>
  <c r="Z210" i="12"/>
  <c r="V118" i="11"/>
  <c r="X127" i="11"/>
  <c r="Y199" i="11"/>
  <c r="T170" i="11"/>
  <c r="U138" i="11"/>
  <c r="Y211" i="11"/>
  <c r="U144" i="11"/>
  <c r="T184" i="11"/>
  <c r="W27" i="11"/>
  <c r="V148" i="11"/>
  <c r="Z40" i="12"/>
  <c r="X21" i="11"/>
  <c r="T147" i="11"/>
  <c r="V21" i="11"/>
  <c r="T175" i="11"/>
  <c r="V152" i="11"/>
  <c r="Z47" i="12"/>
  <c r="V54" i="11"/>
  <c r="Y134" i="11"/>
  <c r="W58" i="13"/>
  <c r="AH58" i="13" s="1"/>
  <c r="X145" i="11"/>
  <c r="Z108" i="11"/>
  <c r="Y139" i="11"/>
  <c r="Y159" i="11"/>
  <c r="Z198" i="12"/>
  <c r="Y165" i="11"/>
  <c r="V207" i="11"/>
  <c r="Z204" i="11"/>
  <c r="W204" i="11"/>
  <c r="U38" i="11"/>
  <c r="V190" i="11"/>
  <c r="Z141" i="11"/>
  <c r="Z27" i="11"/>
  <c r="Y144" i="11"/>
  <c r="X135" i="11"/>
  <c r="Y26" i="12"/>
  <c r="X23" i="11"/>
  <c r="W25" i="11"/>
  <c r="X214" i="11"/>
  <c r="U137" i="11"/>
  <c r="V31" i="11"/>
  <c r="W48" i="11"/>
  <c r="X131" i="11"/>
  <c r="Y108" i="11"/>
  <c r="U108" i="11"/>
  <c r="Y132" i="11"/>
  <c r="Z122" i="11"/>
  <c r="X10" i="11"/>
  <c r="T134" i="11"/>
  <c r="U192" i="11"/>
  <c r="U177" i="12"/>
  <c r="V123" i="11"/>
  <c r="Y124" i="11"/>
  <c r="Y208" i="11"/>
  <c r="T131" i="11"/>
  <c r="X154" i="11"/>
  <c r="U147" i="11"/>
  <c r="X165" i="11"/>
  <c r="W184" i="11"/>
  <c r="Y209" i="11"/>
  <c r="T132" i="11"/>
  <c r="Y203" i="11"/>
  <c r="W44" i="11"/>
  <c r="T123" i="11"/>
  <c r="T22" i="11"/>
  <c r="X170" i="11"/>
  <c r="X118" i="11"/>
  <c r="T155" i="11"/>
  <c r="U29" i="11"/>
  <c r="X185" i="11"/>
  <c r="T31" i="11"/>
  <c r="Z116" i="11"/>
  <c r="W17" i="11"/>
  <c r="T198" i="11"/>
  <c r="X114" i="11"/>
  <c r="X32" i="12"/>
  <c r="AI32" i="12" s="1"/>
  <c r="W12" i="11"/>
  <c r="Y14" i="11"/>
  <c r="X207" i="11"/>
  <c r="V179" i="11"/>
  <c r="U23" i="11"/>
  <c r="U188" i="11"/>
  <c r="V51" i="11"/>
  <c r="U134" i="11"/>
  <c r="X200" i="11"/>
  <c r="X54" i="11"/>
  <c r="Y112" i="11"/>
  <c r="U142" i="11"/>
  <c r="U16" i="11"/>
  <c r="T148" i="11"/>
  <c r="U166" i="11"/>
  <c r="X45" i="11"/>
  <c r="U185" i="11"/>
  <c r="U130" i="11"/>
  <c r="X112" i="11"/>
  <c r="Y147" i="11"/>
  <c r="T181" i="11"/>
  <c r="V17" i="11"/>
  <c r="W137" i="11"/>
  <c r="T176" i="11"/>
  <c r="V202" i="11"/>
  <c r="T152" i="11"/>
  <c r="Y168" i="11"/>
  <c r="T116" i="11"/>
  <c r="W185" i="11"/>
  <c r="Z117" i="11"/>
  <c r="X190" i="11"/>
  <c r="V135" i="11"/>
  <c r="W105" i="11"/>
  <c r="X202" i="11"/>
  <c r="T194" i="11"/>
  <c r="X159" i="11"/>
  <c r="U133" i="11"/>
  <c r="T179" i="11"/>
  <c r="T197" i="11"/>
  <c r="T173" i="11"/>
  <c r="Z173" i="11"/>
  <c r="T12" i="11"/>
  <c r="T151" i="11"/>
  <c r="W102" i="11"/>
  <c r="Y212" i="12"/>
  <c r="Y152" i="11"/>
  <c r="Z94" i="11"/>
  <c r="W135" i="11"/>
  <c r="X167" i="11"/>
  <c r="W170" i="11"/>
  <c r="Y52" i="13"/>
  <c r="AJ52" i="13" s="1"/>
  <c r="U126" i="11"/>
  <c r="Y185" i="11"/>
  <c r="U117" i="11"/>
  <c r="Z55" i="11"/>
  <c r="V192" i="11"/>
  <c r="Z155" i="12"/>
  <c r="T150" i="11"/>
  <c r="W178" i="11"/>
  <c r="T60" i="11"/>
  <c r="T136" i="11"/>
  <c r="Y51" i="11"/>
  <c r="Y167" i="11"/>
  <c r="W141" i="11"/>
  <c r="W148" i="11"/>
  <c r="W200" i="11"/>
  <c r="Y178" i="11"/>
  <c r="X186" i="11"/>
  <c r="T37" i="11"/>
  <c r="T16" i="11"/>
  <c r="W116" i="11"/>
  <c r="W14" i="11"/>
  <c r="U182" i="11"/>
  <c r="Z114" i="11"/>
  <c r="U110" i="11"/>
  <c r="Z107" i="11"/>
  <c r="U46" i="11"/>
  <c r="V168" i="11"/>
  <c r="T14" i="11"/>
  <c r="X22" i="11"/>
  <c r="Y107" i="11"/>
  <c r="V157" i="11"/>
  <c r="V117" i="11"/>
  <c r="X57" i="11"/>
  <c r="Z214" i="11"/>
  <c r="W21" i="11"/>
  <c r="W161" i="11"/>
  <c r="T24" i="11"/>
  <c r="Z20" i="12"/>
  <c r="Z41" i="12"/>
  <c r="T137" i="11"/>
  <c r="U56" i="11"/>
  <c r="V197" i="11"/>
  <c r="U58" i="11"/>
  <c r="Z25" i="11"/>
  <c r="W133" i="11"/>
  <c r="Y149" i="11"/>
  <c r="Y110" i="11"/>
  <c r="X50" i="11"/>
  <c r="T128" i="11"/>
  <c r="V119" i="11"/>
  <c r="X124" i="11"/>
  <c r="Y25" i="11"/>
  <c r="U42" i="11"/>
  <c r="X152" i="11"/>
  <c r="X172" i="11"/>
  <c r="W57" i="11"/>
  <c r="X119" i="11"/>
  <c r="X136" i="11"/>
  <c r="V37" i="11"/>
  <c r="T53" i="11"/>
  <c r="Y190" i="11"/>
  <c r="U154" i="11"/>
  <c r="X173" i="11"/>
  <c r="T39" i="11"/>
  <c r="V29" i="11"/>
  <c r="Y24" i="11"/>
  <c r="Y53" i="11"/>
  <c r="W152" i="11"/>
  <c r="Y202" i="11"/>
  <c r="T142" i="11"/>
  <c r="U114" i="11"/>
  <c r="T208" i="11"/>
  <c r="X129" i="11"/>
  <c r="U100" i="11"/>
  <c r="Y187" i="11"/>
  <c r="Y204" i="11"/>
  <c r="Y60" i="11"/>
  <c r="T119" i="11"/>
  <c r="Z150" i="11"/>
  <c r="Y39" i="11"/>
  <c r="Y50" i="11"/>
  <c r="V176" i="11"/>
  <c r="Z33" i="12"/>
  <c r="Y131" i="11"/>
  <c r="Y136" i="11"/>
  <c r="T114" i="11"/>
  <c r="Y23" i="11"/>
  <c r="U206" i="11"/>
  <c r="Z105" i="11"/>
  <c r="U178" i="11"/>
  <c r="U148" i="11"/>
  <c r="X134" i="11"/>
  <c r="X27" i="11"/>
  <c r="Z230" i="12"/>
  <c r="Z167" i="11"/>
  <c r="T207" i="11"/>
  <c r="W123" i="11"/>
  <c r="Z226" i="12"/>
  <c r="Z157" i="12"/>
  <c r="V196" i="11"/>
  <c r="X14" i="11"/>
  <c r="V132" i="11"/>
  <c r="T196" i="11"/>
  <c r="U25" i="11"/>
  <c r="Y28" i="11"/>
  <c r="Z202" i="12"/>
  <c r="V38" i="11"/>
  <c r="T29" i="11"/>
  <c r="W115" i="11"/>
  <c r="T49" i="11"/>
  <c r="U139" i="11"/>
  <c r="V58" i="13"/>
  <c r="W13" i="11"/>
  <c r="V206" i="11"/>
  <c r="X117" i="11"/>
  <c r="Y31" i="11"/>
  <c r="U156" i="11"/>
  <c r="X28" i="11"/>
  <c r="Z52" i="13"/>
  <c r="AK52" i="13" s="1"/>
  <c r="T172" i="11"/>
  <c r="V49" i="12"/>
  <c r="U28" i="11"/>
  <c r="Z176" i="11"/>
  <c r="Y161" i="11"/>
  <c r="T115" i="11"/>
  <c r="X206" i="11"/>
  <c r="U151" i="11"/>
  <c r="U160" i="11"/>
  <c r="U31" i="11"/>
  <c r="U196" i="11"/>
  <c r="U203" i="11"/>
  <c r="X144" i="11"/>
  <c r="V23" i="11"/>
  <c r="X108" i="11"/>
  <c r="T133" i="11"/>
  <c r="U58" i="13"/>
  <c r="T139" i="11"/>
  <c r="T48" i="11"/>
  <c r="Z156" i="11"/>
  <c r="W110" i="11"/>
  <c r="U211" i="11"/>
  <c r="U12" i="11"/>
  <c r="W119" i="11"/>
  <c r="W117" i="11"/>
  <c r="U200" i="11"/>
  <c r="Z112" i="11"/>
  <c r="T50" i="11"/>
  <c r="X198" i="11"/>
  <c r="Z12" i="11"/>
  <c r="W132" i="11"/>
  <c r="W188" i="11"/>
  <c r="T214" i="11"/>
  <c r="Z209" i="11"/>
  <c r="Y135" i="11"/>
  <c r="U45" i="11"/>
  <c r="Z102" i="11"/>
  <c r="X31" i="11"/>
  <c r="X187" i="11"/>
  <c r="U180" i="11"/>
  <c r="X199" i="11"/>
  <c r="Y102" i="11"/>
  <c r="W100" i="11"/>
  <c r="V133" i="11"/>
  <c r="X107" i="11"/>
  <c r="X169" i="12"/>
  <c r="V129" i="11"/>
  <c r="Y150" i="11"/>
  <c r="V24" i="11"/>
  <c r="X175" i="11"/>
  <c r="V160" i="11"/>
  <c r="V200" i="11"/>
  <c r="W31" i="11"/>
  <c r="V141" i="11"/>
  <c r="W187" i="11"/>
  <c r="U14" i="11"/>
  <c r="Z157" i="11"/>
  <c r="W190" i="11"/>
  <c r="Z137" i="11"/>
  <c r="W190" i="12"/>
  <c r="V113" i="11"/>
  <c r="W182" i="11"/>
  <c r="V128" i="11"/>
  <c r="Y105" i="11"/>
  <c r="U131" i="11"/>
  <c r="Z119" i="11"/>
  <c r="V42" i="11"/>
  <c r="W16" i="11"/>
  <c r="W122" i="11"/>
  <c r="U209" i="11"/>
  <c r="U50" i="11"/>
  <c r="Z206" i="11"/>
  <c r="V22" i="11"/>
  <c r="W198" i="11"/>
  <c r="T47" i="11"/>
  <c r="T192" i="11"/>
  <c r="W52" i="13"/>
  <c r="AH52" i="13" s="1"/>
  <c r="Y95" i="12"/>
  <c r="V171" i="11"/>
  <c r="Y136" i="12"/>
  <c r="X181" i="11"/>
  <c r="V155" i="11"/>
  <c r="W175" i="11"/>
  <c r="W22" i="11"/>
  <c r="X132" i="11"/>
  <c r="X209" i="11"/>
  <c r="Z135" i="11"/>
  <c r="Z127" i="11"/>
  <c r="U26" i="11"/>
  <c r="Y57" i="11"/>
  <c r="T109" i="11"/>
  <c r="V102" i="11"/>
  <c r="T203" i="11"/>
  <c r="Z138" i="11"/>
  <c r="Z78" i="12"/>
  <c r="Y230" i="12"/>
  <c r="X58" i="11"/>
  <c r="Z175" i="11"/>
  <c r="V145" i="11"/>
  <c r="U128" i="11"/>
  <c r="Z171" i="11"/>
  <c r="U152" i="11"/>
  <c r="X16" i="11"/>
  <c r="U116" i="11"/>
  <c r="Z124" i="11"/>
  <c r="Z196" i="11"/>
  <c r="X52" i="13"/>
  <c r="AI52" i="13" s="1"/>
  <c r="T118" i="11"/>
  <c r="V48" i="11"/>
  <c r="W138" i="11"/>
  <c r="U49" i="11"/>
  <c r="W56" i="11"/>
  <c r="U127" i="11"/>
  <c r="Y155" i="11"/>
  <c r="Y142" i="11"/>
  <c r="W124" i="11"/>
  <c r="T44" i="11"/>
  <c r="Y44" i="11"/>
  <c r="X128" i="11"/>
  <c r="V186" i="11"/>
  <c r="W26" i="11"/>
  <c r="Z195" i="12"/>
  <c r="T204" i="11"/>
  <c r="U132" i="11"/>
  <c r="U175" i="11"/>
  <c r="V107" i="11"/>
  <c r="W214" i="11"/>
  <c r="W24" i="11"/>
  <c r="X208" i="11"/>
  <c r="U186" i="11"/>
  <c r="Z109" i="11"/>
  <c r="V27" i="11"/>
  <c r="U145" i="11"/>
  <c r="Y171" i="11"/>
  <c r="V147" i="11"/>
  <c r="X39" i="11"/>
  <c r="V33" i="12"/>
  <c r="Z219" i="12"/>
  <c r="Z50" i="11"/>
  <c r="V56" i="11"/>
  <c r="V138" i="11"/>
  <c r="T100" i="11"/>
  <c r="W206" i="11"/>
  <c r="U55" i="11"/>
  <c r="V209" i="11"/>
  <c r="Z21" i="11"/>
  <c r="X166" i="11"/>
  <c r="Y137" i="11"/>
  <c r="W109" i="11"/>
  <c r="X49" i="11"/>
  <c r="Y141" i="11"/>
  <c r="W181" i="11"/>
  <c r="Z181" i="11"/>
  <c r="W58" i="11"/>
  <c r="W46" i="11"/>
  <c r="Y46" i="11"/>
  <c r="Z185" i="11"/>
  <c r="T199" i="11"/>
  <c r="X109" i="11"/>
  <c r="T193" i="11"/>
  <c r="V14" i="11"/>
  <c r="U17" i="11"/>
  <c r="U135" i="11"/>
  <c r="T182" i="11"/>
  <c r="V165" i="11"/>
  <c r="W51" i="11"/>
  <c r="T23" i="11"/>
  <c r="V127" i="11"/>
  <c r="V131" i="11"/>
  <c r="Z14" i="11"/>
  <c r="Y117" i="11"/>
  <c r="T25" i="11"/>
  <c r="V167" i="11"/>
  <c r="V100" i="11"/>
  <c r="V144" i="11"/>
  <c r="W199" i="11"/>
  <c r="U204" i="11"/>
  <c r="T171" i="11"/>
  <c r="Z23" i="11"/>
  <c r="X159" i="12"/>
  <c r="U118" i="11"/>
  <c r="X197" i="11"/>
  <c r="T38" i="11"/>
  <c r="W186" i="11"/>
  <c r="V10" i="11"/>
  <c r="W10" i="11"/>
  <c r="Y138" i="11"/>
  <c r="T113" i="11"/>
  <c r="U123" i="11"/>
  <c r="Z53" i="11"/>
  <c r="Z142" i="11"/>
  <c r="T200" i="11"/>
  <c r="W139" i="11"/>
  <c r="U113" i="11"/>
  <c r="T42" i="11"/>
  <c r="X188" i="11"/>
  <c r="T124" i="11"/>
  <c r="Z207" i="11"/>
  <c r="T110" i="11"/>
  <c r="U171" i="11"/>
  <c r="W126" i="11"/>
  <c r="W154" i="11"/>
  <c r="V182" i="11"/>
  <c r="X53" i="11"/>
  <c r="Z200" i="12"/>
  <c r="V173" i="11"/>
  <c r="Z64" i="11"/>
  <c r="Y78" i="12"/>
  <c r="V110" i="11"/>
  <c r="W38" i="11"/>
  <c r="U102" i="11"/>
  <c r="U214" i="11"/>
  <c r="V188" i="11"/>
  <c r="T190" i="11"/>
  <c r="W155" i="11"/>
  <c r="Z192" i="11"/>
  <c r="Y134" i="12"/>
  <c r="X146" i="11"/>
  <c r="X148" i="11"/>
  <c r="Y27" i="11"/>
  <c r="V185" i="11"/>
  <c r="W171" i="11"/>
  <c r="U205" i="11"/>
  <c r="Z186" i="11"/>
  <c r="W142" i="11"/>
  <c r="U48" i="11"/>
  <c r="Y95" i="11"/>
  <c r="W211" i="11"/>
  <c r="W131" i="11"/>
  <c r="T56" i="11"/>
  <c r="Y38" i="11"/>
  <c r="V154" i="11"/>
  <c r="X12" i="11"/>
  <c r="W196" i="11"/>
  <c r="V44" i="11"/>
  <c r="Y119" i="11"/>
  <c r="X44" i="11"/>
  <c r="Y148" i="11"/>
  <c r="X48" i="11"/>
  <c r="X60" i="11"/>
  <c r="W23" i="11"/>
  <c r="T145" i="11"/>
  <c r="V13" i="11"/>
  <c r="Z203" i="11"/>
  <c r="Y207" i="11"/>
  <c r="W145" i="11"/>
  <c r="V161" i="11"/>
  <c r="V146" i="11"/>
  <c r="X138" i="11"/>
  <c r="W39" i="11"/>
  <c r="T178" i="11"/>
  <c r="U33" i="12"/>
  <c r="W203" i="11"/>
  <c r="W150" i="11"/>
  <c r="W50" i="11"/>
  <c r="X24" i="11"/>
  <c r="T138" i="11"/>
  <c r="Z132" i="11"/>
  <c r="U22" i="11"/>
  <c r="V114" i="11"/>
  <c r="V25" i="11"/>
  <c r="Y123" i="11"/>
  <c r="T186" i="11"/>
  <c r="V142" i="11"/>
  <c r="T180" i="11"/>
  <c r="W207" i="11"/>
  <c r="W147" i="11"/>
  <c r="Z193" i="11"/>
  <c r="V159" i="11"/>
  <c r="Z144" i="11"/>
  <c r="Z164" i="11"/>
  <c r="T161" i="11"/>
  <c r="X193" i="11"/>
  <c r="U159" i="11"/>
  <c r="X116" i="11"/>
  <c r="Z100" i="12"/>
  <c r="T107" i="11"/>
  <c r="X55" i="11"/>
  <c r="U129" i="11"/>
  <c r="Y135" i="12"/>
  <c r="Y45" i="11"/>
  <c r="X149" i="11"/>
  <c r="V16" i="11"/>
  <c r="X176" i="11"/>
  <c r="Y184" i="11"/>
  <c r="X51" i="11"/>
  <c r="U150" i="11"/>
  <c r="T206" i="11"/>
  <c r="W127" i="11"/>
  <c r="X155" i="11"/>
  <c r="X42" i="11"/>
  <c r="Z110" i="11"/>
  <c r="Z39" i="11"/>
  <c r="V116" i="11"/>
  <c r="U24" i="11"/>
  <c r="T27" i="11"/>
  <c r="V178" i="11"/>
  <c r="Y10" i="11"/>
  <c r="V46" i="11"/>
  <c r="X115" i="11"/>
  <c r="U190" i="11"/>
  <c r="W136" i="11"/>
  <c r="V39" i="11"/>
  <c r="Y164" i="11"/>
  <c r="Z136" i="11"/>
  <c r="U124" i="11"/>
  <c r="X194" i="11"/>
  <c r="Y30" i="12"/>
  <c r="V205" i="11"/>
  <c r="X105" i="11"/>
  <c r="W194" i="11"/>
  <c r="U176" i="11"/>
  <c r="Z113" i="11"/>
  <c r="V109" i="11"/>
  <c r="U181" i="11"/>
  <c r="W33" i="12"/>
  <c r="X168" i="11"/>
  <c r="X123" i="11"/>
  <c r="U198" i="11"/>
  <c r="W28" i="11"/>
  <c r="Z10" i="11"/>
  <c r="AH145" i="10"/>
  <c r="J145" i="10"/>
  <c r="I116" i="7"/>
  <c r="L160" i="7"/>
  <c r="I169" i="7"/>
  <c r="AE131" i="10"/>
  <c r="G131" i="10"/>
  <c r="I132" i="7"/>
  <c r="J138" i="7"/>
  <c r="J40" i="7"/>
  <c r="I11" i="7"/>
  <c r="H102" i="7"/>
  <c r="AG168" i="10"/>
  <c r="I168" i="10"/>
  <c r="J176" i="10"/>
  <c r="AH176" i="10"/>
  <c r="AH155" i="10"/>
  <c r="J155" i="10"/>
  <c r="G144" i="13"/>
  <c r="AE144" i="13"/>
  <c r="I16" i="7"/>
  <c r="I155" i="10"/>
  <c r="AG155" i="10"/>
  <c r="M167" i="10"/>
  <c r="AK167" i="10"/>
  <c r="L32" i="10"/>
  <c r="AJ32" i="10"/>
  <c r="AK57" i="10"/>
  <c r="M57" i="10"/>
  <c r="L41" i="7"/>
  <c r="K187" i="10"/>
  <c r="AI187" i="10"/>
  <c r="G129" i="10"/>
  <c r="AE129" i="10"/>
  <c r="L115" i="11"/>
  <c r="AJ115" i="11"/>
  <c r="J102" i="7"/>
  <c r="H119" i="7"/>
  <c r="L39" i="7"/>
  <c r="AI88" i="10"/>
  <c r="K88" i="10"/>
  <c r="J136" i="10"/>
  <c r="AH136" i="10"/>
  <c r="G107" i="7"/>
  <c r="AH191" i="10"/>
  <c r="J191" i="10"/>
  <c r="M119" i="10"/>
  <c r="AK119" i="10"/>
  <c r="AH193" i="10"/>
  <c r="J193" i="10"/>
  <c r="AK165" i="14"/>
  <c r="M165" i="14"/>
  <c r="M115" i="7"/>
  <c r="I62" i="10"/>
  <c r="AG62" i="10"/>
  <c r="M151" i="7"/>
  <c r="L116" i="7"/>
  <c r="J37" i="7"/>
  <c r="G150" i="7"/>
  <c r="J163" i="7"/>
  <c r="J29" i="7"/>
  <c r="AG40" i="10"/>
  <c r="I40" i="10"/>
  <c r="L56" i="11"/>
  <c r="AJ56" i="11"/>
  <c r="I149" i="7"/>
  <c r="AF134" i="10"/>
  <c r="H134" i="10"/>
  <c r="I195" i="10"/>
  <c r="AG195" i="10"/>
  <c r="J115" i="7"/>
  <c r="J134" i="7"/>
  <c r="H165" i="7"/>
  <c r="I120" i="10"/>
  <c r="AG120" i="10"/>
  <c r="I115" i="7"/>
  <c r="AF148" i="10"/>
  <c r="H148" i="10"/>
  <c r="G23" i="10"/>
  <c r="AE23" i="10"/>
  <c r="K118" i="7"/>
  <c r="AJ80" i="10"/>
  <c r="L80" i="10"/>
  <c r="L9" i="10"/>
  <c r="AJ9" i="10"/>
  <c r="M40" i="7"/>
  <c r="AK161" i="10"/>
  <c r="M161" i="10"/>
  <c r="AE169" i="10"/>
  <c r="G169" i="10"/>
  <c r="I22" i="7"/>
  <c r="M41" i="10"/>
  <c r="AK41" i="10"/>
  <c r="H185" i="10"/>
  <c r="AF185" i="10"/>
  <c r="K79" i="7"/>
  <c r="H80" i="7"/>
  <c r="AG23" i="10"/>
  <c r="I23" i="10"/>
  <c r="G18" i="10"/>
  <c r="AE18" i="10"/>
  <c r="K30" i="7"/>
  <c r="L21" i="7"/>
  <c r="K13" i="7"/>
  <c r="H125" i="7"/>
  <c r="J13" i="7"/>
  <c r="G38" i="7"/>
  <c r="J134" i="10"/>
  <c r="AH134" i="10"/>
  <c r="G135" i="7"/>
  <c r="M44" i="10"/>
  <c r="AK44" i="10"/>
  <c r="M98" i="7"/>
  <c r="M164" i="7"/>
  <c r="G141" i="10"/>
  <c r="AE141" i="10"/>
  <c r="H65" i="7"/>
  <c r="H78" i="7"/>
  <c r="I109" i="10"/>
  <c r="AG109" i="10"/>
  <c r="H166" i="10"/>
  <c r="AF166" i="10"/>
  <c r="G13" i="7"/>
  <c r="AH26" i="10"/>
  <c r="J26" i="10"/>
  <c r="M107" i="10"/>
  <c r="AK107" i="10"/>
  <c r="I122" i="7"/>
  <c r="AG60" i="10"/>
  <c r="I60" i="10"/>
  <c r="AH114" i="10"/>
  <c r="J114" i="10"/>
  <c r="J98" i="7"/>
  <c r="M11" i="7"/>
  <c r="L146" i="11"/>
  <c r="AJ146" i="11"/>
  <c r="M73" i="7"/>
  <c r="L114" i="7"/>
  <c r="I135" i="10"/>
  <c r="AG135" i="10"/>
  <c r="K134" i="7"/>
  <c r="H103" i="7"/>
  <c r="AG56" i="12"/>
  <c r="H21" i="7"/>
  <c r="K141" i="10"/>
  <c r="AI141" i="10"/>
  <c r="I150" i="7"/>
  <c r="H16" i="7"/>
  <c r="M56" i="7"/>
  <c r="I165" i="7"/>
  <c r="L103" i="7"/>
  <c r="K105" i="7"/>
  <c r="H190" i="10"/>
  <c r="AF190" i="10"/>
  <c r="I84" i="7"/>
  <c r="M18" i="7"/>
  <c r="H155" i="10"/>
  <c r="AF155" i="10"/>
  <c r="G83" i="7"/>
  <c r="I198" i="10"/>
  <c r="AG198" i="10"/>
  <c r="H97" i="10"/>
  <c r="AF97" i="10"/>
  <c r="I142" i="7"/>
  <c r="G116" i="7"/>
  <c r="K124" i="7"/>
  <c r="I38" i="7"/>
  <c r="AH159" i="10"/>
  <c r="J159" i="10"/>
  <c r="K117" i="7"/>
  <c r="K182" i="11"/>
  <c r="AI182" i="11"/>
  <c r="H121" i="7"/>
  <c r="I133" i="7"/>
  <c r="G172" i="7"/>
  <c r="H171" i="7"/>
  <c r="J151" i="10"/>
  <c r="AH151" i="10"/>
  <c r="AI102" i="10"/>
  <c r="K102" i="10"/>
  <c r="M154" i="7"/>
  <c r="H44" i="7"/>
  <c r="G157" i="7"/>
  <c r="AJ170" i="10"/>
  <c r="L170" i="10"/>
  <c r="M55" i="10"/>
  <c r="AK55" i="10"/>
  <c r="M133" i="10"/>
  <c r="AK133" i="10"/>
  <c r="L172" i="7"/>
  <c r="AK125" i="10"/>
  <c r="M125" i="10"/>
  <c r="M167" i="7"/>
  <c r="AJ167" i="10"/>
  <c r="L167" i="10"/>
  <c r="G56" i="12"/>
  <c r="I56" i="12" s="1"/>
  <c r="K56" i="12" s="1"/>
  <c r="M56" i="12" s="1"/>
  <c r="AE56" i="12"/>
  <c r="AF49" i="10"/>
  <c r="H49" i="10"/>
  <c r="G60" i="7"/>
  <c r="H71" i="7"/>
  <c r="I43" i="7"/>
  <c r="G185" i="10"/>
  <c r="AE185" i="10"/>
  <c r="L107" i="10"/>
  <c r="AJ107" i="10"/>
  <c r="AH175" i="10"/>
  <c r="J175" i="10"/>
  <c r="K159" i="7"/>
  <c r="I150" i="10"/>
  <c r="AG150" i="10"/>
  <c r="I148" i="10"/>
  <c r="AG148" i="10"/>
  <c r="L8" i="7"/>
  <c r="G113" i="10"/>
  <c r="AE113" i="10"/>
  <c r="G73" i="7"/>
  <c r="H75" i="7"/>
  <c r="I114" i="7"/>
  <c r="J95" i="7"/>
  <c r="L159" i="10"/>
  <c r="AJ159" i="10"/>
  <c r="G46" i="7"/>
  <c r="M78" i="7"/>
  <c r="AG95" i="10"/>
  <c r="I95" i="10"/>
  <c r="AG88" i="10"/>
  <c r="I88" i="10"/>
  <c r="K133" i="7"/>
  <c r="K151" i="7"/>
  <c r="K109" i="7"/>
  <c r="AK149" i="10"/>
  <c r="M149" i="10"/>
  <c r="AE14" i="10"/>
  <c r="G14" i="10"/>
  <c r="M13" i="10"/>
  <c r="AK13" i="10"/>
  <c r="G67" i="7"/>
  <c r="H100" i="7"/>
  <c r="L13" i="10"/>
  <c r="AJ13" i="10"/>
  <c r="J87" i="10"/>
  <c r="AH87" i="10"/>
  <c r="M130" i="7"/>
  <c r="H109" i="7"/>
  <c r="M36" i="7"/>
  <c r="I98" i="7"/>
  <c r="H124" i="7"/>
  <c r="AI41" i="10"/>
  <c r="K41" i="10"/>
  <c r="AE121" i="10"/>
  <c r="G121" i="10"/>
  <c r="AF57" i="10"/>
  <c r="H57" i="10"/>
  <c r="L98" i="7"/>
  <c r="G140" i="10"/>
  <c r="AE140" i="10"/>
  <c r="L154" i="7"/>
  <c r="K93" i="7"/>
  <c r="J12" i="7"/>
  <c r="J129" i="7"/>
  <c r="AJ99" i="10"/>
  <c r="L99" i="10"/>
  <c r="AF101" i="10"/>
  <c r="H101" i="10"/>
  <c r="K90" i="7"/>
  <c r="K81" i="7"/>
  <c r="J9" i="7"/>
  <c r="AE193" i="10"/>
  <c r="G193" i="10"/>
  <c r="J155" i="7"/>
  <c r="H18" i="10"/>
  <c r="AF18" i="10"/>
  <c r="G60" i="10"/>
  <c r="AE60" i="10"/>
  <c r="J44" i="7"/>
  <c r="AK137" i="10"/>
  <c r="M137" i="10"/>
  <c r="J112" i="7"/>
  <c r="H122" i="10"/>
  <c r="AF122" i="10"/>
  <c r="J50" i="10"/>
  <c r="AH50" i="10"/>
  <c r="L92" i="10"/>
  <c r="AJ92" i="10"/>
  <c r="G25" i="7"/>
  <c r="J84" i="7"/>
  <c r="H108" i="10"/>
  <c r="AF108" i="10"/>
  <c r="AF176" i="10"/>
  <c r="H176" i="10"/>
  <c r="I26" i="7"/>
  <c r="J150" i="10"/>
  <c r="AH150" i="10"/>
  <c r="AF10" i="10"/>
  <c r="H10" i="10"/>
  <c r="AF48" i="10"/>
  <c r="H48" i="10"/>
  <c r="J192" i="10"/>
  <c r="AH192" i="10"/>
  <c r="G175" i="7"/>
  <c r="G166" i="10"/>
  <c r="AE166" i="10"/>
  <c r="G82" i="7"/>
  <c r="K42" i="7"/>
  <c r="L113" i="10"/>
  <c r="AJ113" i="10"/>
  <c r="G171" i="10"/>
  <c r="AE171" i="10"/>
  <c r="AI127" i="10"/>
  <c r="K127" i="10"/>
  <c r="H93" i="7"/>
  <c r="AE116" i="10"/>
  <c r="G116" i="10"/>
  <c r="AG191" i="10"/>
  <c r="I191" i="10"/>
  <c r="G89" i="7"/>
  <c r="J107" i="7"/>
  <c r="AF168" i="10"/>
  <c r="H168" i="10"/>
  <c r="J67" i="7"/>
  <c r="K40" i="7"/>
  <c r="M117" i="10"/>
  <c r="AK117" i="10"/>
  <c r="K20" i="7"/>
  <c r="G15" i="7"/>
  <c r="K78" i="7"/>
  <c r="G102" i="7"/>
  <c r="G8" i="7"/>
  <c r="AI62" i="12"/>
  <c r="AJ109" i="10"/>
  <c r="L109" i="10"/>
  <c r="G41" i="7"/>
  <c r="G130" i="7"/>
  <c r="AG25" i="10"/>
  <c r="I25" i="10"/>
  <c r="G55" i="10"/>
  <c r="AE55" i="10"/>
  <c r="G101" i="7"/>
  <c r="I45" i="10"/>
  <c r="AG45" i="10"/>
  <c r="L153" i="7"/>
  <c r="K99" i="7"/>
  <c r="AJ62" i="10"/>
  <c r="L62" i="10"/>
  <c r="AI23" i="10"/>
  <c r="K23" i="10"/>
  <c r="I96" i="10"/>
  <c r="AG96" i="10"/>
  <c r="H29" i="7"/>
  <c r="L126" i="7"/>
  <c r="AF95" i="10"/>
  <c r="H95" i="10"/>
  <c r="AE236" i="13"/>
  <c r="G236" i="13"/>
  <c r="G163" i="7"/>
  <c r="G16" i="7"/>
  <c r="M53" i="10"/>
  <c r="AK53" i="10"/>
  <c r="M88" i="7"/>
  <c r="K167" i="10"/>
  <c r="AI167" i="10"/>
  <c r="AJ189" i="10"/>
  <c r="L189" i="10"/>
  <c r="AG123" i="10"/>
  <c r="I123" i="10"/>
  <c r="G8" i="10"/>
  <c r="AE8" i="10"/>
  <c r="J101" i="7"/>
  <c r="J88" i="10"/>
  <c r="AH88" i="10"/>
  <c r="M169" i="7"/>
  <c r="AJ154" i="11"/>
  <c r="L154" i="11"/>
  <c r="AJ50" i="10"/>
  <c r="L50" i="10"/>
  <c r="AG56" i="10"/>
  <c r="I56" i="10"/>
  <c r="G65" i="7"/>
  <c r="L158" i="10"/>
  <c r="AJ158" i="10"/>
  <c r="I104" i="10"/>
  <c r="AG104" i="10"/>
  <c r="AI195" i="10"/>
  <c r="K195" i="10"/>
  <c r="M28" i="10"/>
  <c r="AK28" i="10"/>
  <c r="I134" i="10"/>
  <c r="AG134" i="10"/>
  <c r="M76" i="7"/>
  <c r="L126" i="11"/>
  <c r="AJ126" i="11"/>
  <c r="M21" i="7"/>
  <c r="M107" i="7"/>
  <c r="G26" i="7"/>
  <c r="G11" i="7"/>
  <c r="L76" i="7"/>
  <c r="I164" i="10"/>
  <c r="AG164" i="10"/>
  <c r="K112" i="10"/>
  <c r="AI112" i="10"/>
  <c r="I102" i="7"/>
  <c r="K14" i="10"/>
  <c r="AI14" i="10"/>
  <c r="AK146" i="10"/>
  <c r="M146" i="10"/>
  <c r="AJ155" i="10"/>
  <c r="L155" i="10"/>
  <c r="K145" i="7"/>
  <c r="AI161" i="10"/>
  <c r="K161" i="10"/>
  <c r="J179" i="11"/>
  <c r="AH179" i="11"/>
  <c r="M20" i="7"/>
  <c r="L28" i="7"/>
  <c r="G54" i="7"/>
  <c r="L188" i="10"/>
  <c r="AJ188" i="10"/>
  <c r="L92" i="7"/>
  <c r="J101" i="10"/>
  <c r="AH101" i="10"/>
  <c r="J154" i="7"/>
  <c r="K91" i="7"/>
  <c r="I47" i="7"/>
  <c r="J46" i="7"/>
  <c r="AK25" i="10"/>
  <c r="M25" i="10"/>
  <c r="J89" i="7"/>
  <c r="K12" i="7"/>
  <c r="J91" i="7"/>
  <c r="AK92" i="10"/>
  <c r="M92" i="10"/>
  <c r="AF184" i="10"/>
  <c r="H184" i="10"/>
  <c r="M69" i="7"/>
  <c r="L60" i="7"/>
  <c r="K21" i="7"/>
  <c r="AE40" i="10"/>
  <c r="G40" i="10"/>
  <c r="M96" i="7"/>
  <c r="M126" i="7"/>
  <c r="M80" i="7"/>
  <c r="L109" i="7"/>
  <c r="M29" i="7"/>
  <c r="I44" i="7"/>
  <c r="J116" i="10"/>
  <c r="AH116" i="10"/>
  <c r="K154" i="7"/>
  <c r="L73" i="7"/>
  <c r="K141" i="7"/>
  <c r="K35" i="7"/>
  <c r="AG101" i="10"/>
  <c r="I101" i="10"/>
  <c r="AE49" i="10"/>
  <c r="G49" i="10"/>
  <c r="AJ72" i="10"/>
  <c r="L72" i="10"/>
  <c r="I28" i="7"/>
  <c r="AK39" i="10"/>
  <c r="M39" i="10"/>
  <c r="AG176" i="10"/>
  <c r="I176" i="10"/>
  <c r="I130" i="7"/>
  <c r="K179" i="10"/>
  <c r="AI179" i="10"/>
  <c r="K128" i="10"/>
  <c r="AI128" i="10"/>
  <c r="I181" i="10"/>
  <c r="AG181" i="10"/>
  <c r="I83" i="10"/>
  <c r="AG83" i="10"/>
  <c r="AH49" i="10"/>
  <c r="J49" i="10"/>
  <c r="I182" i="10"/>
  <c r="AG182" i="10"/>
  <c r="J23" i="7"/>
  <c r="J152" i="10"/>
  <c r="AH152" i="10"/>
  <c r="AJ18" i="10"/>
  <c r="L18" i="10"/>
  <c r="L34" i="7"/>
  <c r="AH44" i="10"/>
  <c r="J44" i="10"/>
  <c r="J75" i="7"/>
  <c r="AJ141" i="10"/>
  <c r="L141" i="10"/>
  <c r="J48" i="10"/>
  <c r="AH48" i="10"/>
  <c r="K58" i="7"/>
  <c r="AI30" i="11"/>
  <c r="K30" i="11"/>
  <c r="M81" i="7"/>
  <c r="H122" i="7"/>
  <c r="AE151" i="10"/>
  <c r="G151" i="10"/>
  <c r="M80" i="10"/>
  <c r="AK80" i="10"/>
  <c r="J97" i="7"/>
  <c r="H72" i="7"/>
  <c r="L31" i="7"/>
  <c r="H155" i="7"/>
  <c r="H104" i="7"/>
  <c r="K103" i="7"/>
  <c r="L90" i="7"/>
  <c r="I143" i="7"/>
  <c r="G148" i="7"/>
  <c r="AG187" i="10"/>
  <c r="I187" i="10"/>
  <c r="K146" i="7"/>
  <c r="AI119" i="10"/>
  <c r="K119" i="10"/>
  <c r="AG186" i="10"/>
  <c r="I186" i="10"/>
  <c r="K164" i="7"/>
  <c r="J79" i="7"/>
  <c r="K120" i="7"/>
  <c r="L83" i="7"/>
  <c r="K100" i="10"/>
  <c r="AI100" i="10"/>
  <c r="K166" i="10"/>
  <c r="AI166" i="10"/>
  <c r="I31" i="7"/>
  <c r="AJ103" i="10"/>
  <c r="L103" i="10"/>
  <c r="K29" i="7"/>
  <c r="AE106" i="10"/>
  <c r="G106" i="10"/>
  <c r="AI10" i="10"/>
  <c r="K10" i="10"/>
  <c r="H137" i="7"/>
  <c r="L119" i="10"/>
  <c r="AJ119" i="10"/>
  <c r="H177" i="10"/>
  <c r="AF177" i="10"/>
  <c r="M185" i="10"/>
  <c r="AK185" i="10"/>
  <c r="AG158" i="10"/>
  <c r="I158" i="10"/>
  <c r="AH156" i="10"/>
  <c r="J156" i="10"/>
  <c r="AG192" i="10"/>
  <c r="I192" i="10"/>
  <c r="G141" i="7"/>
  <c r="L87" i="10"/>
  <c r="AJ87" i="10"/>
  <c r="H12" i="7"/>
  <c r="G96" i="10"/>
  <c r="AE96" i="10"/>
  <c r="G164" i="7"/>
  <c r="L110" i="7"/>
  <c r="J141" i="10"/>
  <c r="AH141" i="10"/>
  <c r="G51" i="10"/>
  <c r="AE51" i="10"/>
  <c r="I9" i="7"/>
  <c r="AF182" i="10"/>
  <c r="H182" i="10"/>
  <c r="AG50" i="10"/>
  <c r="I50" i="10"/>
  <c r="AJ10" i="10"/>
  <c r="L10" i="10"/>
  <c r="AF34" i="10"/>
  <c r="H34" i="10"/>
  <c r="J8" i="7"/>
  <c r="K119" i="7"/>
  <c r="G144" i="10"/>
  <c r="AE144" i="10"/>
  <c r="K132" i="10"/>
  <c r="AI132" i="10"/>
  <c r="H96" i="7"/>
  <c r="M10" i="7"/>
  <c r="H152" i="10"/>
  <c r="AF152" i="10"/>
  <c r="I122" i="10"/>
  <c r="AG122" i="10"/>
  <c r="K135" i="7"/>
  <c r="J72" i="7"/>
  <c r="I40" i="7"/>
  <c r="AF42" i="10"/>
  <c r="H42" i="10"/>
  <c r="L71" i="7"/>
  <c r="L177" i="10"/>
  <c r="AJ177" i="10"/>
  <c r="H157" i="7"/>
  <c r="H90" i="7"/>
  <c r="G74" i="7"/>
  <c r="AF126" i="10"/>
  <c r="H126" i="10"/>
  <c r="H141" i="10"/>
  <c r="AF141" i="10"/>
  <c r="H171" i="10"/>
  <c r="AF171" i="10"/>
  <c r="L167" i="7"/>
  <c r="I119" i="7"/>
  <c r="AI92" i="10"/>
  <c r="K92" i="10"/>
  <c r="AK37" i="10"/>
  <c r="M37" i="10"/>
  <c r="H138" i="7"/>
  <c r="J102" i="10"/>
  <c r="AH102" i="10"/>
  <c r="K165" i="7"/>
  <c r="AJ170" i="11"/>
  <c r="L170" i="11"/>
  <c r="J188" i="10"/>
  <c r="AH188" i="10"/>
  <c r="G109" i="10"/>
  <c r="AE109" i="10"/>
  <c r="AK144" i="10"/>
  <c r="M144" i="10"/>
  <c r="G94" i="10"/>
  <c r="AE94" i="10"/>
  <c r="G71" i="7"/>
  <c r="M122" i="7"/>
  <c r="I70" i="7"/>
  <c r="AJ37" i="10"/>
  <c r="L37" i="10"/>
  <c r="G80" i="7"/>
  <c r="AE147" i="10"/>
  <c r="G147" i="10"/>
  <c r="L91" i="7"/>
  <c r="H32" i="7"/>
  <c r="AK49" i="10"/>
  <c r="M49" i="10"/>
  <c r="K36" i="7"/>
  <c r="AE126" i="10"/>
  <c r="G126" i="10"/>
  <c r="AE46" i="10"/>
  <c r="G46" i="10"/>
  <c r="K188" i="10"/>
  <c r="AI188" i="10"/>
  <c r="AG147" i="10"/>
  <c r="I147" i="10"/>
  <c r="G145" i="7"/>
  <c r="L20" i="7"/>
  <c r="AG44" i="10"/>
  <c r="I44" i="10"/>
  <c r="J142" i="10"/>
  <c r="AH142" i="10"/>
  <c r="AF104" i="10"/>
  <c r="H104" i="10"/>
  <c r="K169" i="7"/>
  <c r="G96" i="7"/>
  <c r="L56" i="7"/>
  <c r="J28" i="7"/>
  <c r="H156" i="10"/>
  <c r="AF156" i="10"/>
  <c r="M87" i="7"/>
  <c r="G114" i="7"/>
  <c r="AJ62" i="12"/>
  <c r="L162" i="7"/>
  <c r="J131" i="10"/>
  <c r="AH131" i="10"/>
  <c r="AI146" i="10"/>
  <c r="K146" i="10"/>
  <c r="AE101" i="10"/>
  <c r="G101" i="10"/>
  <c r="I83" i="7"/>
  <c r="I76" i="7"/>
  <c r="K132" i="7"/>
  <c r="K72" i="7"/>
  <c r="G95" i="10"/>
  <c r="AE95" i="10"/>
  <c r="G99" i="7"/>
  <c r="J27" i="7"/>
  <c r="M166" i="7"/>
  <c r="K94" i="10"/>
  <c r="AI94" i="10"/>
  <c r="AK139" i="10"/>
  <c r="M139" i="10"/>
  <c r="K172" i="7"/>
  <c r="M155" i="10"/>
  <c r="AK155" i="10"/>
  <c r="G138" i="7"/>
  <c r="G59" i="7"/>
  <c r="G160" i="7"/>
  <c r="K116" i="10"/>
  <c r="AI116" i="10"/>
  <c r="K138" i="7"/>
  <c r="M48" i="11"/>
  <c r="AK48" i="11"/>
  <c r="L14" i="7"/>
  <c r="H11" i="7"/>
  <c r="J18" i="7"/>
  <c r="J37" i="10"/>
  <c r="AH37" i="10"/>
  <c r="H24" i="10"/>
  <c r="AF24" i="10"/>
  <c r="J132" i="7"/>
  <c r="G30" i="11"/>
  <c r="AE30" i="11"/>
  <c r="L14" i="10"/>
  <c r="AJ14" i="10"/>
  <c r="H123" i="7"/>
  <c r="H128" i="10"/>
  <c r="AF128" i="10"/>
  <c r="AH120" i="10"/>
  <c r="J120" i="10"/>
  <c r="AG98" i="10"/>
  <c r="I98" i="10"/>
  <c r="AJ55" i="10"/>
  <c r="L55" i="10"/>
  <c r="K80" i="7"/>
  <c r="K123" i="10"/>
  <c r="AI123" i="10"/>
  <c r="I153" i="10"/>
  <c r="AG153" i="10"/>
  <c r="G149" i="10"/>
  <c r="AE149" i="10"/>
  <c r="G105" i="7"/>
  <c r="J78" i="7"/>
  <c r="I101" i="7"/>
  <c r="AI140" i="10"/>
  <c r="K140" i="10"/>
  <c r="J14" i="7"/>
  <c r="G84" i="7"/>
  <c r="AF149" i="10"/>
  <c r="H149" i="10"/>
  <c r="M111" i="7"/>
  <c r="K143" i="7"/>
  <c r="J115" i="10"/>
  <c r="AH115" i="10"/>
  <c r="G134" i="10"/>
  <c r="AE134" i="10"/>
  <c r="L10" i="7"/>
  <c r="G152" i="10"/>
  <c r="AE152" i="10"/>
  <c r="K11" i="7"/>
  <c r="J98" i="10"/>
  <c r="AH98" i="10"/>
  <c r="K77" i="7"/>
  <c r="J169" i="7"/>
  <c r="L179" i="10"/>
  <c r="AJ179" i="10"/>
  <c r="L102" i="10"/>
  <c r="AJ102" i="10"/>
  <c r="I57" i="10"/>
  <c r="AG57" i="10"/>
  <c r="AK120" i="10"/>
  <c r="M120" i="10"/>
  <c r="K157" i="7"/>
  <c r="K44" i="7"/>
  <c r="L200" i="11"/>
  <c r="AJ200" i="11"/>
  <c r="H139" i="10"/>
  <c r="AF139" i="10"/>
  <c r="J21" i="7"/>
  <c r="K88" i="7"/>
  <c r="H79" i="7"/>
  <c r="J140" i="10"/>
  <c r="AH140" i="10"/>
  <c r="M58" i="7"/>
  <c r="K41" i="7"/>
  <c r="I73" i="7"/>
  <c r="M142" i="10"/>
  <c r="AK142" i="10"/>
  <c r="J113" i="7"/>
  <c r="J74" i="7"/>
  <c r="L145" i="7"/>
  <c r="J117" i="7"/>
  <c r="G142" i="10"/>
  <c r="AE142" i="10"/>
  <c r="AJ172" i="10"/>
  <c r="L172" i="10"/>
  <c r="J62" i="10"/>
  <c r="AH62" i="10"/>
  <c r="AI175" i="10"/>
  <c r="K175" i="10"/>
  <c r="L164" i="10"/>
  <c r="AJ164" i="10"/>
  <c r="AK177" i="10"/>
  <c r="M177" i="10"/>
  <c r="H130" i="7"/>
  <c r="H89" i="7"/>
  <c r="AK192" i="10"/>
  <c r="M192" i="10"/>
  <c r="I153" i="7"/>
  <c r="K155" i="7"/>
  <c r="AI154" i="10"/>
  <c r="K154" i="10"/>
  <c r="AE188" i="10"/>
  <c r="G188" i="10"/>
  <c r="J149" i="10"/>
  <c r="AH149" i="10"/>
  <c r="G98" i="7"/>
  <c r="G50" i="10"/>
  <c r="AE50" i="10"/>
  <c r="I112" i="10"/>
  <c r="AG112" i="10"/>
  <c r="H108" i="7"/>
  <c r="AE10" i="10"/>
  <c r="G10" i="10"/>
  <c r="I140" i="10"/>
  <c r="AG140" i="10"/>
  <c r="M142" i="7"/>
  <c r="AF146" i="10"/>
  <c r="H146" i="10"/>
  <c r="AF96" i="10"/>
  <c r="H96" i="10"/>
  <c r="L198" i="10"/>
  <c r="AJ198" i="10"/>
  <c r="K22" i="10"/>
  <c r="AI22" i="10"/>
  <c r="H88" i="7"/>
  <c r="K128" i="7"/>
  <c r="AF56" i="12"/>
  <c r="H56" i="12"/>
  <c r="J56" i="12" s="1"/>
  <c r="L56" i="12" s="1"/>
  <c r="AE98" i="10"/>
  <c r="G98" i="10"/>
  <c r="H162" i="10"/>
  <c r="AF162" i="10"/>
  <c r="AH148" i="10"/>
  <c r="J148" i="10"/>
  <c r="AI32" i="10"/>
  <c r="K32" i="10"/>
  <c r="G18" i="7"/>
  <c r="I90" i="7"/>
  <c r="M124" i="7"/>
  <c r="AJ43" i="10"/>
  <c r="L43" i="10"/>
  <c r="AG171" i="10"/>
  <c r="I171" i="10"/>
  <c r="AE138" i="10"/>
  <c r="G138" i="10"/>
  <c r="I135" i="7"/>
  <c r="AI168" i="10"/>
  <c r="K168" i="10"/>
  <c r="AE53" i="10"/>
  <c r="G53" i="10"/>
  <c r="M143" i="11"/>
  <c r="AK143" i="11"/>
  <c r="M14" i="7"/>
  <c r="I89" i="7"/>
  <c r="M160" i="7"/>
  <c r="J160" i="7"/>
  <c r="M146" i="7"/>
  <c r="J125" i="7"/>
  <c r="I157" i="7"/>
  <c r="G79" i="7"/>
  <c r="G25" i="10"/>
  <c r="AE25" i="10"/>
  <c r="G19" i="7"/>
  <c r="I95" i="7"/>
  <c r="G148" i="10"/>
  <c r="AE148" i="10"/>
  <c r="L49" i="10"/>
  <c r="AJ49" i="10"/>
  <c r="I113" i="7"/>
  <c r="I117" i="7"/>
  <c r="G150" i="10"/>
  <c r="AE150" i="10"/>
  <c r="L166" i="11"/>
  <c r="AJ166" i="11"/>
  <c r="J129" i="10"/>
  <c r="AH129" i="10"/>
  <c r="G129" i="7"/>
  <c r="M130" i="10"/>
  <c r="AK130" i="10"/>
  <c r="J62" i="11"/>
  <c r="AH62" i="11"/>
  <c r="M10" i="10"/>
  <c r="AK10" i="10"/>
  <c r="K125" i="10"/>
  <c r="AI125" i="10"/>
  <c r="I163" i="10"/>
  <c r="AG163" i="10"/>
  <c r="H180" i="10"/>
  <c r="AF180" i="10"/>
  <c r="H22" i="7"/>
  <c r="G41" i="10"/>
  <c r="AE41" i="10"/>
  <c r="L84" i="7"/>
  <c r="H141" i="7"/>
  <c r="I45" i="7"/>
  <c r="AK21" i="10"/>
  <c r="M21" i="10"/>
  <c r="AI184" i="10"/>
  <c r="K184" i="10"/>
  <c r="M90" i="7"/>
  <c r="AJ105" i="10"/>
  <c r="L105" i="10"/>
  <c r="K126" i="10"/>
  <c r="AI126" i="10"/>
  <c r="AH40" i="10"/>
  <c r="J40" i="10"/>
  <c r="AG125" i="10"/>
  <c r="I125" i="10"/>
  <c r="J107" i="10"/>
  <c r="AH107" i="10"/>
  <c r="K46" i="7"/>
  <c r="J32" i="10"/>
  <c r="AH32" i="10"/>
  <c r="H118" i="7"/>
  <c r="J166" i="7"/>
  <c r="L133" i="7"/>
  <c r="I156" i="7"/>
  <c r="I29" i="7"/>
  <c r="AJ176" i="10"/>
  <c r="L176" i="10"/>
  <c r="G97" i="7"/>
  <c r="H87" i="7"/>
  <c r="L175" i="10"/>
  <c r="AJ175" i="10"/>
  <c r="H43" i="7"/>
  <c r="L75" i="7"/>
  <c r="H80" i="10"/>
  <c r="AF80" i="10"/>
  <c r="I77" i="7"/>
  <c r="AG177" i="10"/>
  <c r="I177" i="10"/>
  <c r="J143" i="7"/>
  <c r="H132" i="7"/>
  <c r="L82" i="7"/>
  <c r="H8" i="10"/>
  <c r="AF8" i="10"/>
  <c r="M37" i="7"/>
  <c r="G133" i="7"/>
  <c r="H192" i="10"/>
  <c r="AF192" i="10"/>
  <c r="I162" i="7"/>
  <c r="G115" i="10"/>
  <c r="AE115" i="10"/>
  <c r="I41" i="7"/>
  <c r="L140" i="10"/>
  <c r="AJ140" i="10"/>
  <c r="AJ180" i="10"/>
  <c r="L180" i="10"/>
  <c r="AF131" i="10"/>
  <c r="H131" i="10"/>
  <c r="M152" i="10"/>
  <c r="AK152" i="10"/>
  <c r="I164" i="7"/>
  <c r="J184" i="10"/>
  <c r="AH184" i="10"/>
  <c r="AE76" i="10"/>
  <c r="G76" i="10"/>
  <c r="M35" i="7"/>
  <c r="I55" i="10"/>
  <c r="AG55" i="10"/>
  <c r="H109" i="10"/>
  <c r="AF109" i="10"/>
  <c r="AE172" i="10"/>
  <c r="G172" i="10"/>
  <c r="I116" i="10"/>
  <c r="AG116" i="10"/>
  <c r="L121" i="7"/>
  <c r="J144" i="10"/>
  <c r="AH144" i="10"/>
  <c r="L141" i="7"/>
  <c r="AF32" i="10"/>
  <c r="H32" i="10"/>
  <c r="H236" i="13"/>
  <c r="AF236" i="13"/>
  <c r="G58" i="7"/>
  <c r="I48" i="10"/>
  <c r="AG48" i="10"/>
  <c r="I10" i="7"/>
  <c r="M60" i="7"/>
  <c r="AE112" i="10"/>
  <c r="G112" i="10"/>
  <c r="AE72" i="10"/>
  <c r="G72" i="10"/>
  <c r="K122" i="7"/>
  <c r="J97" i="10"/>
  <c r="AH97" i="10"/>
  <c r="L30" i="11"/>
  <c r="AJ30" i="11"/>
  <c r="H153" i="10"/>
  <c r="AF153" i="10"/>
  <c r="AJ156" i="10"/>
  <c r="L156" i="10"/>
  <c r="AI135" i="10"/>
  <c r="K135" i="10"/>
  <c r="AJ130" i="10"/>
  <c r="L130" i="10"/>
  <c r="K148" i="10"/>
  <c r="AI148" i="10"/>
  <c r="AG111" i="10"/>
  <c r="I111" i="10"/>
  <c r="M46" i="10"/>
  <c r="AK46" i="10"/>
  <c r="L32" i="7"/>
  <c r="AJ44" i="10"/>
  <c r="L44" i="10"/>
  <c r="H105" i="7"/>
  <c r="AG9" i="10"/>
  <c r="I9" i="10"/>
  <c r="H101" i="7"/>
  <c r="M182" i="10"/>
  <c r="AK182" i="10"/>
  <c r="K33" i="10"/>
  <c r="AI33" i="10"/>
  <c r="M110" i="10"/>
  <c r="AK110" i="10"/>
  <c r="J185" i="10"/>
  <c r="AH185" i="10"/>
  <c r="AI186" i="10"/>
  <c r="K186" i="10"/>
  <c r="L86" i="7"/>
  <c r="AE145" i="10"/>
  <c r="G145" i="10"/>
  <c r="J100" i="7"/>
  <c r="M109" i="7"/>
  <c r="H39" i="10"/>
  <c r="AF39" i="10"/>
  <c r="K15" i="7"/>
  <c r="M121" i="7"/>
  <c r="I78" i="7"/>
  <c r="H164" i="7"/>
  <c r="AE195" i="10"/>
  <c r="G195" i="10"/>
  <c r="G45" i="7"/>
  <c r="AF99" i="10"/>
  <c r="H99" i="10"/>
  <c r="I94" i="7"/>
  <c r="K17" i="7"/>
  <c r="M72" i="10"/>
  <c r="AK72" i="10"/>
  <c r="H76" i="10"/>
  <c r="AF76" i="10"/>
  <c r="K109" i="10"/>
  <c r="AI109" i="10"/>
  <c r="I46" i="7"/>
  <c r="J30" i="7"/>
  <c r="G21" i="7"/>
  <c r="J180" i="10"/>
  <c r="AH180" i="10"/>
  <c r="M12" i="7"/>
  <c r="M99" i="7"/>
  <c r="I142" i="10"/>
  <c r="AG142" i="10"/>
  <c r="J164" i="7"/>
  <c r="L9" i="7"/>
  <c r="K34" i="7"/>
  <c r="H81" i="7"/>
  <c r="AI62" i="10"/>
  <c r="K62" i="10"/>
  <c r="AG136" i="10"/>
  <c r="I136" i="10"/>
  <c r="H46" i="10"/>
  <c r="AF46" i="10"/>
  <c r="J41" i="7"/>
  <c r="K52" i="10"/>
  <c r="AI52" i="10"/>
  <c r="H27" i="7"/>
  <c r="AH57" i="10"/>
  <c r="J57" i="10"/>
  <c r="AH103" i="10"/>
  <c r="J103" i="10"/>
  <c r="G117" i="7"/>
  <c r="I76" i="10"/>
  <c r="AG76" i="10"/>
  <c r="L165" i="7"/>
  <c r="I131" i="7"/>
  <c r="J19" i="7"/>
  <c r="L175" i="7"/>
  <c r="M197" i="11"/>
  <c r="AK197" i="11"/>
  <c r="K161" i="7"/>
  <c r="AG107" i="10"/>
  <c r="I107" i="10"/>
  <c r="AF56" i="10"/>
  <c r="H56" i="10"/>
  <c r="AI113" i="10"/>
  <c r="K113" i="10"/>
  <c r="L182" i="10"/>
  <c r="AJ182" i="10"/>
  <c r="G153" i="10"/>
  <c r="AE153" i="10"/>
  <c r="H124" i="10"/>
  <c r="AF124" i="10"/>
  <c r="L195" i="10"/>
  <c r="AJ195" i="10"/>
  <c r="AF129" i="10"/>
  <c r="H129" i="10"/>
  <c r="AE168" i="10"/>
  <c r="G168" i="10"/>
  <c r="J24" i="10"/>
  <c r="AH24" i="10"/>
  <c r="G143" i="7"/>
  <c r="AG133" i="10"/>
  <c r="I133" i="10"/>
  <c r="I147" i="7"/>
  <c r="I91" i="7"/>
  <c r="G123" i="7"/>
  <c r="AK37" i="11"/>
  <c r="M37" i="11"/>
  <c r="K18" i="10"/>
  <c r="AI18" i="10"/>
  <c r="AE132" i="10"/>
  <c r="G132" i="10"/>
  <c r="J70" i="7"/>
  <c r="I18" i="10"/>
  <c r="AG18" i="10"/>
  <c r="L69" i="7"/>
  <c r="AE158" i="10"/>
  <c r="G158" i="10"/>
  <c r="I137" i="10"/>
  <c r="AG137" i="10"/>
  <c r="M114" i="7"/>
  <c r="G28" i="7"/>
  <c r="L27" i="7"/>
  <c r="M128" i="7"/>
  <c r="M45" i="11"/>
  <c r="AK45" i="11"/>
  <c r="H112" i="7"/>
  <c r="I49" i="10"/>
  <c r="AG49" i="10"/>
  <c r="H169" i="7"/>
  <c r="AJ120" i="10"/>
  <c r="L120" i="10"/>
  <c r="AH62" i="12"/>
  <c r="AI130" i="10"/>
  <c r="K130" i="10"/>
  <c r="AK98" i="10"/>
  <c r="M98" i="10"/>
  <c r="J76" i="7"/>
  <c r="G131" i="7"/>
  <c r="L117" i="7"/>
  <c r="L125" i="10"/>
  <c r="AJ125" i="10"/>
  <c r="G87" i="7"/>
  <c r="M17" i="7"/>
  <c r="G125" i="7"/>
  <c r="L144" i="10"/>
  <c r="AJ144" i="10"/>
  <c r="H154" i="7"/>
  <c r="H20" i="7"/>
  <c r="M187" i="11"/>
  <c r="AK187" i="11"/>
  <c r="I112" i="7"/>
  <c r="L122" i="7"/>
  <c r="L149" i="10"/>
  <c r="AJ149" i="10"/>
  <c r="J158" i="7"/>
  <c r="K8" i="7"/>
  <c r="I190" i="10"/>
  <c r="AG190" i="10"/>
  <c r="AK187" i="10"/>
  <c r="M187" i="10"/>
  <c r="I17" i="7"/>
  <c r="I60" i="7"/>
  <c r="M8" i="7"/>
  <c r="H134" i="7"/>
  <c r="H60" i="7"/>
  <c r="H19" i="7"/>
  <c r="I136" i="7"/>
  <c r="AJ191" i="10"/>
  <c r="L191" i="10"/>
  <c r="J187" i="10"/>
  <c r="AH187" i="10"/>
  <c r="H33" i="10"/>
  <c r="AF33" i="10"/>
  <c r="M67" i="7"/>
  <c r="K106" i="7"/>
  <c r="AG173" i="10"/>
  <c r="I173" i="10"/>
  <c r="K37" i="7"/>
  <c r="H57" i="7"/>
  <c r="J144" i="7"/>
  <c r="J45" i="7"/>
  <c r="L119" i="7"/>
  <c r="M126" i="10"/>
  <c r="AK126" i="10"/>
  <c r="K136" i="7"/>
  <c r="M79" i="7"/>
  <c r="K94" i="7"/>
  <c r="L140" i="7"/>
  <c r="J175" i="7"/>
  <c r="AG87" i="10"/>
  <c r="I87" i="10"/>
  <c r="AK24" i="10"/>
  <c r="M24" i="10"/>
  <c r="M16" i="7"/>
  <c r="L129" i="10"/>
  <c r="AJ129" i="10"/>
  <c r="K121" i="10"/>
  <c r="AI121" i="10"/>
  <c r="AJ22" i="11"/>
  <c r="L22" i="11"/>
  <c r="K20" i="10"/>
  <c r="AI20" i="10"/>
  <c r="J22" i="10"/>
  <c r="AH22" i="10"/>
  <c r="J87" i="7"/>
  <c r="K198" i="10"/>
  <c r="AI198" i="10"/>
  <c r="J142" i="7"/>
  <c r="J116" i="7"/>
  <c r="AF123" i="10"/>
  <c r="H123" i="10"/>
  <c r="I28" i="10"/>
  <c r="AG28" i="10"/>
  <c r="G85" i="7"/>
  <c r="J43" i="10"/>
  <c r="AH43" i="10"/>
  <c r="H60" i="10"/>
  <c r="AF60" i="10"/>
  <c r="L166" i="10"/>
  <c r="AJ166" i="10"/>
  <c r="K117" i="10"/>
  <c r="AI117" i="10"/>
  <c r="L98" i="10"/>
  <c r="AJ98" i="10"/>
  <c r="H98" i="10"/>
  <c r="AF98" i="10"/>
  <c r="I141" i="7"/>
  <c r="L118" i="10"/>
  <c r="AJ118" i="10"/>
  <c r="M109" i="10"/>
  <c r="AK109" i="10"/>
  <c r="M135" i="7"/>
  <c r="K8" i="10"/>
  <c r="AI8" i="10"/>
  <c r="G120" i="10"/>
  <c r="AE120" i="10"/>
  <c r="J83" i="7"/>
  <c r="K89" i="7"/>
  <c r="AF175" i="10"/>
  <c r="H175" i="10"/>
  <c r="H37" i="7"/>
  <c r="H167" i="11"/>
  <c r="AF167" i="11"/>
  <c r="I110" i="10"/>
  <c r="AG110" i="10"/>
  <c r="G32" i="7"/>
  <c r="H69" i="7"/>
  <c r="L74" i="7"/>
  <c r="L128" i="7"/>
  <c r="L12" i="7"/>
  <c r="L164" i="7"/>
  <c r="G14" i="7"/>
  <c r="K67" i="7"/>
  <c r="AJ111" i="10"/>
  <c r="L111" i="10"/>
  <c r="L192" i="10"/>
  <c r="AJ192" i="10"/>
  <c r="AE117" i="10"/>
  <c r="G117" i="10"/>
  <c r="J106" i="7"/>
  <c r="K138" i="10"/>
  <c r="AI138" i="10"/>
  <c r="L67" i="7"/>
  <c r="H132" i="10"/>
  <c r="AF132" i="10"/>
  <c r="K149" i="10"/>
  <c r="AI149" i="10"/>
  <c r="AH168" i="10"/>
  <c r="J168" i="10"/>
  <c r="G10" i="7"/>
  <c r="G127" i="7"/>
  <c r="I128" i="7"/>
  <c r="L193" i="10"/>
  <c r="AJ193" i="10"/>
  <c r="AE118" i="10"/>
  <c r="G118" i="10"/>
  <c r="G121" i="7"/>
  <c r="AJ186" i="10"/>
  <c r="L186" i="10"/>
  <c r="G142" i="7"/>
  <c r="L58" i="7"/>
  <c r="J39" i="10"/>
  <c r="AH39" i="10"/>
  <c r="L89" i="7"/>
  <c r="AE110" i="10"/>
  <c r="G110" i="10"/>
  <c r="G19" i="10"/>
  <c r="AE19" i="10"/>
  <c r="G119" i="7"/>
  <c r="AI153" i="10"/>
  <c r="K153" i="10"/>
  <c r="AJ47" i="10"/>
  <c r="L47" i="10"/>
  <c r="AI107" i="10"/>
  <c r="K107" i="10"/>
  <c r="M145" i="7"/>
  <c r="J130" i="7"/>
  <c r="AE139" i="10"/>
  <c r="G139" i="10"/>
  <c r="H74" i="7"/>
  <c r="H26" i="10"/>
  <c r="AF26" i="10"/>
  <c r="J167" i="7"/>
  <c r="I72" i="10"/>
  <c r="AG72" i="10"/>
  <c r="H10" i="7"/>
  <c r="L118" i="7"/>
  <c r="AI169" i="10"/>
  <c r="K169" i="10"/>
  <c r="I105" i="7"/>
  <c r="K131" i="7"/>
  <c r="K23" i="7"/>
  <c r="H95" i="7"/>
  <c r="J86" i="7"/>
  <c r="G28" i="10"/>
  <c r="AE28" i="10"/>
  <c r="M105" i="10"/>
  <c r="AK105" i="10"/>
  <c r="K113" i="7"/>
  <c r="J72" i="10"/>
  <c r="AH72" i="10"/>
  <c r="AH14" i="10"/>
  <c r="J14" i="10"/>
  <c r="G181" i="10"/>
  <c r="AE181" i="10"/>
  <c r="L11" i="7"/>
  <c r="I109" i="7"/>
  <c r="AI103" i="10"/>
  <c r="K103" i="10"/>
  <c r="M39" i="7"/>
  <c r="AI29" i="11"/>
  <c r="K29" i="11"/>
  <c r="J9" i="10"/>
  <c r="AH9" i="10"/>
  <c r="L11" i="10"/>
  <c r="AJ11" i="10"/>
  <c r="I18" i="7"/>
  <c r="AI51" i="10"/>
  <c r="K51" i="10"/>
  <c r="H133" i="7"/>
  <c r="K190" i="10"/>
  <c r="AI190" i="10"/>
  <c r="AG162" i="10"/>
  <c r="I162" i="10"/>
  <c r="AF20" i="10"/>
  <c r="H20" i="10"/>
  <c r="H172" i="10"/>
  <c r="AF172" i="10"/>
  <c r="M32" i="7"/>
  <c r="M105" i="7"/>
  <c r="AG46" i="10"/>
  <c r="I46" i="10"/>
  <c r="G9" i="7"/>
  <c r="AF120" i="10"/>
  <c r="H120" i="10"/>
  <c r="AI183" i="10"/>
  <c r="K183" i="10"/>
  <c r="K49" i="10"/>
  <c r="AI49" i="10"/>
  <c r="M83" i="7"/>
  <c r="H86" i="7"/>
  <c r="AJ101" i="10"/>
  <c r="L101" i="10"/>
  <c r="H128" i="7"/>
  <c r="AF127" i="10"/>
  <c r="H127" i="10"/>
  <c r="L16" i="7"/>
  <c r="AF13" i="10"/>
  <c r="H13" i="10"/>
  <c r="AE133" i="10"/>
  <c r="G133" i="10"/>
  <c r="J83" i="10"/>
  <c r="AH83" i="10"/>
  <c r="AF150" i="10"/>
  <c r="H150" i="10"/>
  <c r="L52" i="7"/>
  <c r="J51" i="10"/>
  <c r="AH51" i="10"/>
  <c r="M191" i="10"/>
  <c r="AK191" i="10"/>
  <c r="H92" i="7"/>
  <c r="H175" i="7"/>
  <c r="K40" i="10"/>
  <c r="AI40" i="10"/>
  <c r="H9" i="7"/>
  <c r="H107" i="7"/>
  <c r="I99" i="7"/>
  <c r="H169" i="10"/>
  <c r="AF169" i="10"/>
  <c r="J49" i="7"/>
  <c r="M30" i="7"/>
  <c r="H126" i="7"/>
  <c r="H38" i="7"/>
  <c r="AF116" i="10"/>
  <c r="H116" i="10"/>
  <c r="K101" i="10"/>
  <c r="AI101" i="10"/>
  <c r="J47" i="10"/>
  <c r="AH47" i="10"/>
  <c r="H67" i="7"/>
  <c r="I158" i="7"/>
  <c r="G81" i="7"/>
  <c r="L132" i="10"/>
  <c r="AJ132" i="10"/>
  <c r="G30" i="7"/>
  <c r="L135" i="7"/>
  <c r="G136" i="7"/>
  <c r="AE164" i="10"/>
  <c r="G164" i="10"/>
  <c r="M102" i="7"/>
  <c r="I14" i="10"/>
  <c r="AG14" i="10"/>
  <c r="AH123" i="10"/>
  <c r="J123" i="10"/>
  <c r="AF47" i="10"/>
  <c r="H47" i="10"/>
  <c r="G20" i="7"/>
  <c r="G159" i="10"/>
  <c r="AE159" i="10"/>
  <c r="K166" i="7"/>
  <c r="AG185" i="10"/>
  <c r="I185" i="10"/>
  <c r="H149" i="7"/>
  <c r="J172" i="7"/>
  <c r="H35" i="7"/>
  <c r="L35" i="7"/>
  <c r="G137" i="10"/>
  <c r="AE137" i="10"/>
  <c r="L152" i="10"/>
  <c r="AJ152" i="10"/>
  <c r="K95" i="7"/>
  <c r="G17" i="7"/>
  <c r="J82" i="7"/>
  <c r="L156" i="7"/>
  <c r="AE105" i="10"/>
  <c r="G105" i="10"/>
  <c r="J169" i="10"/>
  <c r="AH169" i="10"/>
  <c r="J114" i="7"/>
  <c r="M106" i="10"/>
  <c r="AK106" i="10"/>
  <c r="AF142" i="10"/>
  <c r="H142" i="10"/>
  <c r="AI173" i="10"/>
  <c r="K173" i="10"/>
  <c r="AG121" i="10"/>
  <c r="I121" i="10"/>
  <c r="L137" i="7"/>
  <c r="J95" i="10"/>
  <c r="AH95" i="10"/>
  <c r="K185" i="10"/>
  <c r="AI185" i="10"/>
  <c r="G177" i="10"/>
  <c r="AE177" i="10"/>
  <c r="H162" i="7"/>
  <c r="M9" i="7"/>
  <c r="J25" i="7"/>
  <c r="AI144" i="10"/>
  <c r="K144" i="10"/>
  <c r="H136" i="7"/>
  <c r="K82" i="7"/>
  <c r="I148" i="7"/>
  <c r="H150" i="7"/>
  <c r="AF119" i="10"/>
  <c r="H119" i="10"/>
  <c r="G162" i="10"/>
  <c r="AE162" i="10"/>
  <c r="K108" i="7"/>
  <c r="H129" i="7"/>
  <c r="AE180" i="10"/>
  <c r="G180" i="10"/>
  <c r="I80" i="7"/>
  <c r="L170" i="7"/>
  <c r="J16" i="7"/>
  <c r="M74" i="7"/>
  <c r="G156" i="10"/>
  <c r="AE156" i="10"/>
  <c r="L26" i="7"/>
  <c r="AK156" i="10"/>
  <c r="M156" i="10"/>
  <c r="G88" i="7"/>
  <c r="AE9" i="10"/>
  <c r="G9" i="10"/>
  <c r="M77" i="7"/>
  <c r="G136" i="10"/>
  <c r="AE136" i="10"/>
  <c r="G94" i="7"/>
  <c r="J94" i="10"/>
  <c r="AH94" i="10"/>
  <c r="AJ198" i="11"/>
  <c r="L198" i="11"/>
  <c r="J133" i="7"/>
  <c r="H163" i="7"/>
  <c r="H46" i="7"/>
  <c r="K74" i="7"/>
  <c r="AJ137" i="10"/>
  <c r="L137" i="10"/>
  <c r="K10" i="7"/>
  <c r="K47" i="10"/>
  <c r="AI47" i="10"/>
  <c r="M87" i="10"/>
  <c r="AK87" i="10"/>
  <c r="J170" i="7"/>
  <c r="G149" i="7"/>
  <c r="AH121" i="10"/>
  <c r="J121" i="10"/>
  <c r="AI151" i="10"/>
  <c r="K151" i="10"/>
  <c r="G151" i="7"/>
  <c r="G120" i="7"/>
  <c r="K150" i="7"/>
  <c r="J153" i="10"/>
  <c r="AH153" i="10"/>
  <c r="AJ56" i="12"/>
  <c r="H112" i="10"/>
  <c r="AF112" i="10"/>
  <c r="K123" i="7"/>
  <c r="L169" i="10"/>
  <c r="AJ169" i="10"/>
  <c r="AF106" i="10"/>
  <c r="H106" i="10"/>
  <c r="G93" i="7"/>
  <c r="G158" i="7"/>
  <c r="K73" i="7"/>
  <c r="G128" i="7"/>
  <c r="K153" i="7"/>
  <c r="M50" i="10"/>
  <c r="AK50" i="10"/>
  <c r="G22" i="7"/>
  <c r="L147" i="7"/>
  <c r="AG175" i="10"/>
  <c r="I175" i="10"/>
  <c r="M147" i="11"/>
  <c r="AK147" i="11"/>
  <c r="G135" i="10"/>
  <c r="AE135" i="10"/>
  <c r="I92" i="7"/>
  <c r="I42" i="7"/>
  <c r="AK96" i="10"/>
  <c r="M96" i="10"/>
  <c r="J161" i="10"/>
  <c r="AH161" i="10"/>
  <c r="AE57" i="10"/>
  <c r="G57" i="10"/>
  <c r="AE122" i="10"/>
  <c r="G122" i="10"/>
  <c r="G112" i="7"/>
  <c r="L46" i="10"/>
  <c r="AJ46" i="10"/>
  <c r="AJ151" i="10"/>
  <c r="L151" i="10"/>
  <c r="J126" i="10"/>
  <c r="AH126" i="10"/>
  <c r="M103" i="7"/>
  <c r="AH133" i="10"/>
  <c r="J133" i="10"/>
  <c r="AH183" i="10"/>
  <c r="J183" i="10"/>
  <c r="AE62" i="10"/>
  <c r="G62" i="10"/>
  <c r="L51" i="10"/>
  <c r="AJ51" i="10"/>
  <c r="I160" i="7"/>
  <c r="H153" i="7"/>
  <c r="AJ161" i="10"/>
  <c r="L161" i="10"/>
  <c r="AI170" i="10"/>
  <c r="K170" i="10"/>
  <c r="G167" i="10"/>
  <c r="AE167" i="10"/>
  <c r="J135" i="7"/>
  <c r="G32" i="10"/>
  <c r="AE32" i="10"/>
  <c r="K26" i="7"/>
  <c r="G126" i="7"/>
  <c r="I20" i="7"/>
  <c r="G13" i="10"/>
  <c r="AE13" i="10"/>
  <c r="AH105" i="10"/>
  <c r="J105" i="10"/>
  <c r="AI80" i="10"/>
  <c r="K80" i="10"/>
  <c r="AH11" i="10"/>
  <c r="J11" i="10"/>
  <c r="AF165" i="10"/>
  <c r="H165" i="10"/>
  <c r="M103" i="10"/>
  <c r="AK103" i="10"/>
  <c r="AF100" i="10"/>
  <c r="H100" i="10"/>
  <c r="G109" i="7"/>
  <c r="L158" i="7"/>
  <c r="AK97" i="10"/>
  <c r="M97" i="10"/>
  <c r="J123" i="7"/>
  <c r="J104" i="7"/>
  <c r="G100" i="7"/>
  <c r="H41" i="10"/>
  <c r="AF41" i="10"/>
  <c r="H147" i="7"/>
  <c r="L107" i="7"/>
  <c r="I152" i="10"/>
  <c r="AG152" i="10"/>
  <c r="AE184" i="10"/>
  <c r="G184" i="10"/>
  <c r="H159" i="7"/>
  <c r="G11" i="10"/>
  <c r="AE11" i="10"/>
  <c r="M133" i="7"/>
  <c r="K85" i="7"/>
  <c r="M143" i="7"/>
  <c r="AI19" i="10"/>
  <c r="K19" i="10"/>
  <c r="M171" i="7"/>
  <c r="M72" i="7"/>
  <c r="L97" i="10"/>
  <c r="AJ97" i="10"/>
  <c r="I85" i="7"/>
  <c r="AG141" i="10"/>
  <c r="I141" i="10"/>
  <c r="L40" i="7"/>
  <c r="I106" i="10"/>
  <c r="AG106" i="10"/>
  <c r="AI53" i="10"/>
  <c r="K53" i="10"/>
  <c r="L102" i="7"/>
  <c r="M149" i="7"/>
  <c r="H113" i="7"/>
  <c r="M198" i="10"/>
  <c r="AK198" i="10"/>
  <c r="J111" i="7"/>
  <c r="AH18" i="10"/>
  <c r="J18" i="10"/>
  <c r="H146" i="7"/>
  <c r="AH146" i="10"/>
  <c r="J146" i="10"/>
  <c r="AE21" i="10"/>
  <c r="G21" i="10"/>
  <c r="G137" i="7"/>
  <c r="M17" i="11"/>
  <c r="AK17" i="11"/>
  <c r="AK38" i="11"/>
  <c r="M38" i="11"/>
  <c r="AE123" i="10"/>
  <c r="G123" i="10"/>
  <c r="G43" i="7"/>
  <c r="H98" i="7"/>
  <c r="AF52" i="10"/>
  <c r="H52" i="10"/>
  <c r="H99" i="7"/>
  <c r="AG180" i="10"/>
  <c r="I180" i="10"/>
  <c r="L18" i="7"/>
  <c r="K115" i="7"/>
  <c r="AF55" i="10"/>
  <c r="H55" i="10"/>
  <c r="G36" i="7"/>
  <c r="G147" i="7"/>
  <c r="AK22" i="10"/>
  <c r="M22" i="10"/>
  <c r="M159" i="7"/>
  <c r="J119" i="10"/>
  <c r="AH119" i="10"/>
  <c r="L134" i="10"/>
  <c r="AJ134" i="10"/>
  <c r="K27" i="7"/>
  <c r="I184" i="10"/>
  <c r="AG184" i="10"/>
  <c r="J80" i="10"/>
  <c r="AH80" i="10"/>
  <c r="L100" i="10"/>
  <c r="AJ100" i="10"/>
  <c r="AF72" i="10"/>
  <c r="H72" i="10"/>
  <c r="K45" i="10"/>
  <c r="AI45" i="10"/>
  <c r="G114" i="10"/>
  <c r="AE114" i="10"/>
  <c r="I108" i="10"/>
  <c r="AG108" i="10"/>
  <c r="AI72" i="10"/>
  <c r="K72" i="10"/>
  <c r="AI111" i="10"/>
  <c r="K111" i="10"/>
  <c r="K125" i="7"/>
  <c r="AJ22" i="10"/>
  <c r="L22" i="10"/>
  <c r="H37" i="10"/>
  <c r="AF37" i="10"/>
  <c r="K156" i="7"/>
  <c r="K137" i="10"/>
  <c r="AI137" i="10"/>
  <c r="L25" i="7"/>
  <c r="J121" i="7"/>
  <c r="K155" i="10"/>
  <c r="AI155" i="10"/>
  <c r="J53" i="10"/>
  <c r="AH53" i="10"/>
  <c r="K83" i="10"/>
  <c r="AI83" i="10"/>
  <c r="G144" i="7"/>
  <c r="J36" i="7"/>
  <c r="I103" i="7"/>
  <c r="AI108" i="10"/>
  <c r="K108" i="10"/>
  <c r="I75" i="7"/>
  <c r="AF83" i="10"/>
  <c r="H83" i="10"/>
  <c r="J108" i="7"/>
  <c r="K122" i="10"/>
  <c r="AI122" i="10"/>
  <c r="K142" i="10"/>
  <c r="AI142" i="10"/>
  <c r="H58" i="7"/>
  <c r="H15" i="7"/>
  <c r="M52" i="7"/>
  <c r="I32" i="10"/>
  <c r="AG32" i="10"/>
  <c r="K39" i="7"/>
  <c r="G95" i="7"/>
  <c r="G48" i="10"/>
  <c r="AE48" i="10"/>
  <c r="L173" i="10"/>
  <c r="AJ173" i="10"/>
  <c r="AF138" i="10"/>
  <c r="H138" i="10"/>
  <c r="L88" i="7"/>
  <c r="K156" i="10"/>
  <c r="AI156" i="10"/>
  <c r="H106" i="7"/>
  <c r="G34" i="10"/>
  <c r="AE34" i="10"/>
  <c r="J126" i="7"/>
  <c r="K147" i="7"/>
  <c r="G72" i="7"/>
  <c r="I137" i="7"/>
  <c r="I26" i="10"/>
  <c r="AG26" i="10"/>
  <c r="K54" i="7"/>
  <c r="J110" i="7"/>
  <c r="L21" i="10"/>
  <c r="AJ21" i="10"/>
  <c r="AJ48" i="10"/>
  <c r="L48" i="10"/>
  <c r="K130" i="7"/>
  <c r="L124" i="7"/>
  <c r="AJ184" i="10"/>
  <c r="L184" i="10"/>
  <c r="I36" i="7"/>
  <c r="J137" i="10"/>
  <c r="AH137" i="10"/>
  <c r="H77" i="7"/>
  <c r="AJ185" i="10"/>
  <c r="L185" i="10"/>
  <c r="L80" i="7"/>
  <c r="AE127" i="10"/>
  <c r="G127" i="10"/>
  <c r="H103" i="10"/>
  <c r="AF103" i="10"/>
  <c r="AE192" i="10"/>
  <c r="G192" i="10"/>
  <c r="K115" i="10"/>
  <c r="AI115" i="10"/>
  <c r="H92" i="10"/>
  <c r="AF92" i="10"/>
  <c r="J77" i="7"/>
  <c r="L171" i="10"/>
  <c r="AJ171" i="10"/>
  <c r="L187" i="10"/>
  <c r="AJ187" i="10"/>
  <c r="AJ57" i="10"/>
  <c r="L57" i="10"/>
  <c r="G134" i="7"/>
  <c r="K18" i="7"/>
  <c r="H97" i="7"/>
  <c r="J109" i="7"/>
  <c r="I86" i="7"/>
  <c r="G146" i="7"/>
  <c r="G88" i="10"/>
  <c r="AE88" i="10"/>
  <c r="L166" i="7"/>
  <c r="G108" i="10"/>
  <c r="AE108" i="10"/>
  <c r="AK135" i="10"/>
  <c r="M135" i="10"/>
  <c r="AJ34" i="10"/>
  <c r="L34" i="10"/>
  <c r="G37" i="7"/>
  <c r="AJ45" i="10"/>
  <c r="L45" i="10"/>
  <c r="AG159" i="10"/>
  <c r="I159" i="10"/>
  <c r="M30" i="11"/>
  <c r="AK30" i="11"/>
  <c r="L117" i="10"/>
  <c r="AJ117" i="10"/>
  <c r="AJ122" i="10"/>
  <c r="L122" i="10"/>
  <c r="G103" i="10"/>
  <c r="AE103" i="10"/>
  <c r="L20" i="10"/>
  <c r="AJ20" i="10"/>
  <c r="AF189" i="10"/>
  <c r="H189" i="10"/>
  <c r="K43" i="7"/>
  <c r="L72" i="7"/>
  <c r="M95" i="10"/>
  <c r="AK95" i="10"/>
  <c r="G86" i="7"/>
  <c r="AF161" i="10"/>
  <c r="H161" i="10"/>
  <c r="J55" i="7"/>
  <c r="L108" i="7"/>
  <c r="M97" i="7"/>
  <c r="AF133" i="10"/>
  <c r="H133" i="10"/>
  <c r="AI120" i="10"/>
  <c r="K120" i="10"/>
  <c r="K24" i="10"/>
  <c r="AI24" i="10"/>
  <c r="AK51" i="10"/>
  <c r="M51" i="10"/>
  <c r="AK215" i="11"/>
  <c r="M215" i="11"/>
  <c r="M151" i="10"/>
  <c r="AK151" i="10"/>
  <c r="J39" i="7"/>
  <c r="AE190" i="10"/>
  <c r="G190" i="10"/>
  <c r="AH110" i="10"/>
  <c r="J110" i="10"/>
  <c r="M211" i="11"/>
  <c r="AK211" i="11"/>
  <c r="AK149" i="11"/>
  <c r="M149" i="11"/>
  <c r="K28" i="7"/>
  <c r="M104" i="7"/>
  <c r="H135" i="7"/>
  <c r="G106" i="7"/>
  <c r="G69" i="7"/>
  <c r="L38" i="7"/>
  <c r="J96" i="10"/>
  <c r="AH96" i="10"/>
  <c r="K86" i="7"/>
  <c r="I25" i="7"/>
  <c r="I71" i="7"/>
  <c r="AG179" i="10"/>
  <c r="I179" i="10"/>
  <c r="K11" i="10"/>
  <c r="AI11" i="10"/>
  <c r="I118" i="10"/>
  <c r="AG118" i="10"/>
  <c r="G153" i="7"/>
  <c r="H26" i="7"/>
  <c r="AE179" i="10"/>
  <c r="G179" i="10"/>
  <c r="H22" i="10"/>
  <c r="AF22" i="10"/>
  <c r="M75" i="7"/>
  <c r="I155" i="7"/>
  <c r="J35" i="7"/>
  <c r="L17" i="7"/>
  <c r="L25" i="10"/>
  <c r="AJ25" i="10"/>
  <c r="AK190" i="11"/>
  <c r="M190" i="11"/>
  <c r="L123" i="7"/>
  <c r="I33" i="10"/>
  <c r="AG33" i="10"/>
  <c r="AJ96" i="10"/>
  <c r="L96" i="10"/>
  <c r="J127" i="7"/>
  <c r="G26" i="10"/>
  <c r="AE26" i="10"/>
  <c r="J104" i="10"/>
  <c r="AH104" i="10"/>
  <c r="AE44" i="10"/>
  <c r="G44" i="10"/>
  <c r="I15" i="7"/>
  <c r="H125" i="10"/>
  <c r="AF125" i="10"/>
  <c r="I62" i="12"/>
  <c r="K62" i="12" s="1"/>
  <c r="M62" i="12" s="1"/>
  <c r="AG62" i="12"/>
  <c r="H70" i="7"/>
  <c r="I129" i="7"/>
  <c r="AH10" i="10"/>
  <c r="J10" i="10"/>
  <c r="J60" i="7"/>
  <c r="AG189" i="10"/>
  <c r="I189" i="10"/>
  <c r="I97" i="7"/>
  <c r="H47" i="7"/>
  <c r="AI106" i="10"/>
  <c r="K106" i="10"/>
  <c r="G12" i="7"/>
  <c r="I108" i="7"/>
  <c r="H170" i="7"/>
  <c r="L28" i="10"/>
  <c r="AJ28" i="10"/>
  <c r="H23" i="7"/>
  <c r="L132" i="7"/>
  <c r="AF140" i="10"/>
  <c r="H140" i="10"/>
  <c r="K25" i="10"/>
  <c r="AI25" i="10"/>
  <c r="AK56" i="12"/>
  <c r="G155" i="10"/>
  <c r="AE155" i="10"/>
  <c r="AG47" i="11"/>
  <c r="I47" i="11"/>
  <c r="H25" i="10"/>
  <c r="AF25" i="10"/>
  <c r="AK159" i="10"/>
  <c r="M159" i="10"/>
  <c r="AJ146" i="10"/>
  <c r="L146" i="10"/>
  <c r="AE104" i="10"/>
  <c r="G104" i="10"/>
  <c r="AI189" i="10"/>
  <c r="K189" i="10"/>
  <c r="I175" i="7"/>
  <c r="G103" i="7"/>
  <c r="H84" i="7"/>
  <c r="H136" i="10"/>
  <c r="AF136" i="10"/>
  <c r="AF145" i="10"/>
  <c r="H145" i="10"/>
  <c r="AF28" i="10"/>
  <c r="H28" i="10"/>
  <c r="H179" i="10"/>
  <c r="AF179" i="10"/>
  <c r="K31" i="7"/>
  <c r="H115" i="7"/>
  <c r="AF186" i="10"/>
  <c r="H186" i="10"/>
  <c r="M101" i="7"/>
  <c r="I146" i="7"/>
  <c r="G42" i="7"/>
  <c r="AI129" i="10"/>
  <c r="K129" i="10"/>
  <c r="H25" i="7"/>
  <c r="J151" i="7"/>
  <c r="AG20" i="10"/>
  <c r="I20" i="10"/>
  <c r="AI98" i="10"/>
  <c r="K98" i="10"/>
  <c r="J165" i="7"/>
  <c r="G119" i="10"/>
  <c r="AE119" i="10"/>
  <c r="J69" i="7"/>
  <c r="H62" i="12"/>
  <c r="J62" i="12" s="1"/>
  <c r="L62" i="12" s="1"/>
  <c r="AF62" i="12"/>
  <c r="AE125" i="10"/>
  <c r="G125" i="10"/>
  <c r="I111" i="7"/>
  <c r="H191" i="10"/>
  <c r="AF191" i="10"/>
  <c r="M100" i="7"/>
  <c r="G43" i="10"/>
  <c r="AE43" i="10"/>
  <c r="AK140" i="10"/>
  <c r="M140" i="10"/>
  <c r="K97" i="7"/>
  <c r="G122" i="7"/>
  <c r="AH100" i="10"/>
  <c r="J100" i="10"/>
  <c r="H195" i="10"/>
  <c r="AF195" i="10"/>
  <c r="AF9" i="10"/>
  <c r="H9" i="10"/>
  <c r="K101" i="7"/>
  <c r="AH108" i="10"/>
  <c r="J108" i="10"/>
  <c r="G104" i="7"/>
  <c r="AH106" i="10"/>
  <c r="J106" i="10"/>
  <c r="K84" i="7"/>
  <c r="AF183" i="10"/>
  <c r="H183" i="10"/>
  <c r="K50" i="7"/>
  <c r="M175" i="7"/>
  <c r="K137" i="7"/>
  <c r="G132" i="7"/>
  <c r="H18" i="7"/>
  <c r="G156" i="7"/>
  <c r="AK101" i="10"/>
  <c r="M101" i="10"/>
  <c r="G45" i="10"/>
  <c r="AE45" i="10"/>
  <c r="K181" i="10"/>
  <c r="AI181" i="10"/>
  <c r="M28" i="7"/>
  <c r="H161" i="7"/>
  <c r="J147" i="10"/>
  <c r="AH147" i="10"/>
  <c r="AK9" i="10"/>
  <c r="M9" i="10"/>
  <c r="AH118" i="10"/>
  <c r="J118" i="10"/>
  <c r="AF147" i="10"/>
  <c r="H147" i="10"/>
  <c r="AE47" i="10"/>
  <c r="G47" i="10"/>
  <c r="AH172" i="10"/>
  <c r="J172" i="10"/>
  <c r="K52" i="7"/>
  <c r="G198" i="10"/>
  <c r="AE198" i="10"/>
  <c r="L13" i="7"/>
  <c r="M65" i="7"/>
  <c r="I8" i="7"/>
  <c r="AF62" i="10"/>
  <c r="H62" i="10"/>
  <c r="I145" i="7"/>
  <c r="M193" i="10"/>
  <c r="AK193" i="10"/>
  <c r="I13" i="7"/>
  <c r="L121" i="10"/>
  <c r="AJ121" i="10"/>
  <c r="L111" i="7"/>
  <c r="J120" i="7"/>
  <c r="J71" i="7"/>
  <c r="G115" i="7"/>
  <c r="K65" i="7"/>
  <c r="AF40" i="10"/>
  <c r="H40" i="10"/>
  <c r="J58" i="7"/>
  <c r="G80" i="10"/>
  <c r="AE80" i="10"/>
  <c r="H45" i="7"/>
  <c r="M94" i="10"/>
  <c r="AK94" i="10"/>
  <c r="H13" i="7"/>
  <c r="I163" i="7"/>
  <c r="L87" i="7"/>
  <c r="L136" i="7"/>
  <c r="K69" i="7"/>
  <c r="K28" i="10"/>
  <c r="AI28" i="10"/>
  <c r="L100" i="7"/>
  <c r="L97" i="7"/>
  <c r="AI171" i="10"/>
  <c r="K171" i="10"/>
  <c r="M23" i="7"/>
  <c r="AF163" i="10"/>
  <c r="H163" i="10"/>
  <c r="I14" i="7"/>
  <c r="I82" i="7"/>
  <c r="H117" i="7"/>
  <c r="K182" i="10"/>
  <c r="AI182" i="10"/>
  <c r="M84" i="7"/>
  <c r="L94" i="10"/>
  <c r="AJ94" i="10"/>
  <c r="J92" i="10"/>
  <c r="AH92" i="10"/>
  <c r="I72" i="7"/>
  <c r="I119" i="10"/>
  <c r="AG119" i="10"/>
  <c r="L169" i="7"/>
  <c r="AI97" i="10"/>
  <c r="K97" i="10"/>
  <c r="K148" i="7"/>
  <c r="J161" i="7"/>
  <c r="H30" i="7"/>
  <c r="L81" i="7"/>
  <c r="K160" i="11"/>
  <c r="AI160" i="11"/>
  <c r="H142" i="7"/>
  <c r="AG115" i="10"/>
  <c r="I115" i="10"/>
  <c r="K19" i="7"/>
  <c r="G39" i="7"/>
  <c r="AJ135" i="10"/>
  <c r="L135" i="10"/>
  <c r="J20" i="7"/>
  <c r="AG21" i="10"/>
  <c r="I21" i="10"/>
  <c r="J137" i="7"/>
  <c r="J156" i="7"/>
  <c r="L105" i="7"/>
  <c r="AI87" i="10"/>
  <c r="K87" i="10"/>
  <c r="H148" i="7"/>
  <c r="AI158" i="10"/>
  <c r="K158" i="10"/>
  <c r="AE192" i="13"/>
  <c r="G192" i="13"/>
  <c r="AG145" i="10"/>
  <c r="I145" i="10"/>
  <c r="J150" i="7"/>
  <c r="AG183" i="10"/>
  <c r="I183" i="10"/>
  <c r="AH28" i="10"/>
  <c r="J28" i="10"/>
  <c r="AG126" i="10"/>
  <c r="I126" i="10"/>
  <c r="AH171" i="10"/>
  <c r="J171" i="10"/>
  <c r="AF11" i="10"/>
  <c r="H11" i="10"/>
  <c r="M141" i="10"/>
  <c r="AK141" i="10"/>
  <c r="J173" i="10"/>
  <c r="AH173" i="10"/>
  <c r="I21" i="7"/>
  <c r="AK123" i="10"/>
  <c r="M123" i="10"/>
  <c r="G44" i="7"/>
  <c r="M27" i="7"/>
  <c r="H82" i="7"/>
  <c r="L161" i="7"/>
  <c r="AI56" i="10"/>
  <c r="K56" i="10"/>
  <c r="AH180" i="11"/>
  <c r="J180" i="11"/>
  <c r="AG102" i="10"/>
  <c r="I102" i="10"/>
  <c r="J171" i="7"/>
  <c r="H91" i="7"/>
  <c r="AH165" i="10"/>
  <c r="J165" i="10"/>
  <c r="AG114" i="10"/>
  <c r="I114" i="10"/>
  <c r="K14" i="7"/>
  <c r="L95" i="10"/>
  <c r="AJ95" i="10"/>
  <c r="H85" i="7"/>
  <c r="I118" i="7"/>
  <c r="I151" i="7"/>
  <c r="G128" i="10"/>
  <c r="AE128" i="10"/>
  <c r="H117" i="10"/>
  <c r="AF117" i="10"/>
  <c r="G154" i="7"/>
  <c r="I121" i="7"/>
  <c r="M108" i="10"/>
  <c r="AK108" i="10"/>
  <c r="J65" i="7"/>
  <c r="K158" i="7"/>
  <c r="J88" i="7"/>
  <c r="G52" i="7"/>
  <c r="J56" i="7"/>
  <c r="AG37" i="10"/>
  <c r="I37" i="10"/>
  <c r="AH13" i="10"/>
  <c r="J13" i="10"/>
  <c r="L106" i="7"/>
  <c r="J136" i="7"/>
  <c r="AH109" i="10"/>
  <c r="J109" i="10"/>
  <c r="H193" i="10"/>
  <c r="AF193" i="10"/>
  <c r="AF45" i="10"/>
  <c r="H45" i="10"/>
  <c r="K110" i="7"/>
  <c r="M189" i="10"/>
  <c r="AK189" i="10"/>
  <c r="H88" i="10"/>
  <c r="AF88" i="10"/>
  <c r="L138" i="7"/>
  <c r="G78" i="7"/>
  <c r="H31" i="7"/>
  <c r="AG19" i="10"/>
  <c r="I19" i="10"/>
  <c r="L157" i="7"/>
  <c r="J181" i="10"/>
  <c r="AH181" i="10"/>
  <c r="H166" i="7"/>
  <c r="AH167" i="10"/>
  <c r="J167" i="10"/>
  <c r="AE42" i="10"/>
  <c r="G42" i="10"/>
  <c r="I134" i="7"/>
  <c r="AE175" i="10"/>
  <c r="G175" i="10"/>
  <c r="I81" i="7"/>
  <c r="AH56" i="12"/>
  <c r="H160" i="7"/>
  <c r="M43" i="7"/>
  <c r="M92" i="7"/>
  <c r="L90" i="11"/>
  <c r="AJ90" i="11"/>
  <c r="G110" i="7"/>
  <c r="J26" i="7"/>
  <c r="AG154" i="10"/>
  <c r="I154" i="10"/>
  <c r="AJ130" i="11"/>
  <c r="L130" i="11"/>
  <c r="K164" i="10"/>
  <c r="AI164" i="10"/>
  <c r="I139" i="10"/>
  <c r="AG139" i="10"/>
  <c r="I110" i="7"/>
  <c r="AH158" i="10"/>
  <c r="J158" i="10"/>
  <c r="J93" i="7"/>
  <c r="K9" i="7"/>
  <c r="G75" i="7"/>
  <c r="AH19" i="10"/>
  <c r="J19" i="10"/>
  <c r="AI118" i="10"/>
  <c r="K118" i="10"/>
  <c r="I127" i="7"/>
  <c r="M119" i="7"/>
  <c r="I19" i="7"/>
  <c r="AI193" i="10"/>
  <c r="K193" i="10"/>
  <c r="AK121" i="10"/>
  <c r="M121" i="10"/>
  <c r="I93" i="7"/>
  <c r="L43" i="7"/>
  <c r="AK113" i="10"/>
  <c r="M113" i="10"/>
  <c r="K87" i="7"/>
  <c r="I125" i="7"/>
  <c r="L143" i="7"/>
  <c r="K38" i="7"/>
  <c r="H23" i="10"/>
  <c r="AF23" i="10"/>
  <c r="L53" i="10"/>
  <c r="AJ53" i="10"/>
  <c r="K83" i="7"/>
  <c r="G99" i="10"/>
  <c r="AE99" i="10"/>
  <c r="H158" i="7"/>
  <c r="AG94" i="10"/>
  <c r="I94" i="10"/>
  <c r="AG167" i="10"/>
  <c r="I167" i="10"/>
  <c r="I27" i="7"/>
  <c r="M76" i="10"/>
  <c r="AK76" i="10"/>
  <c r="G186" i="10"/>
  <c r="AE186" i="10"/>
  <c r="M148" i="7"/>
  <c r="J73" i="7"/>
  <c r="AK124" i="10"/>
  <c r="M124" i="10"/>
  <c r="I171" i="7"/>
  <c r="M74" i="11"/>
  <c r="AK74" i="11"/>
  <c r="L215" i="11"/>
  <c r="AJ215" i="11"/>
  <c r="I88" i="7"/>
  <c r="H151" i="7"/>
  <c r="J80" i="7"/>
  <c r="AI55" i="10"/>
  <c r="K55" i="10"/>
  <c r="I12" i="7"/>
  <c r="I53" i="10"/>
  <c r="AG53" i="10"/>
  <c r="AG166" i="10"/>
  <c r="I166" i="10"/>
  <c r="M158" i="10"/>
  <c r="AK158" i="10"/>
  <c r="G29" i="7"/>
  <c r="M45" i="7"/>
  <c r="L125" i="7"/>
  <c r="G34" i="7"/>
  <c r="AG130" i="10"/>
  <c r="I130" i="10"/>
  <c r="AE87" i="10"/>
  <c r="G87" i="10"/>
  <c r="L159" i="7"/>
  <c r="I154" i="7"/>
  <c r="AF114" i="10"/>
  <c r="H114" i="10"/>
  <c r="L44" i="7"/>
  <c r="G159" i="7"/>
  <c r="AK154" i="10"/>
  <c r="M154" i="10"/>
  <c r="K171" i="7"/>
  <c r="I144" i="7"/>
  <c r="AF167" i="10"/>
  <c r="H167" i="10"/>
  <c r="L155" i="7"/>
  <c r="G171" i="7"/>
  <c r="AF137" i="10"/>
  <c r="H137" i="10"/>
  <c r="AI13" i="10"/>
  <c r="K13" i="10"/>
  <c r="L10" i="13"/>
  <c r="AJ10" i="13"/>
  <c r="AF105" i="10"/>
  <c r="H105" i="10"/>
  <c r="K112" i="7"/>
  <c r="M111" i="10"/>
  <c r="AK111" i="10"/>
  <c r="M179" i="10"/>
  <c r="AK179" i="10"/>
  <c r="AI56" i="12"/>
  <c r="J43" i="7"/>
  <c r="G107" i="10"/>
  <c r="AE107" i="10"/>
  <c r="G108" i="7"/>
  <c r="L70" i="7"/>
  <c r="I43" i="10"/>
  <c r="AG43" i="10"/>
  <c r="AH124" i="10"/>
  <c r="J124" i="10"/>
  <c r="AI191" i="10"/>
  <c r="K191" i="10"/>
  <c r="AF44" i="10"/>
  <c r="H44" i="10"/>
  <c r="J10" i="7"/>
  <c r="AH52" i="10"/>
  <c r="J52" i="10"/>
  <c r="L142" i="10"/>
  <c r="AJ142" i="10"/>
  <c r="H113" i="10"/>
  <c r="AF113" i="10"/>
  <c r="K140" i="7"/>
  <c r="K56" i="7"/>
  <c r="H167" i="7"/>
  <c r="G169" i="7"/>
  <c r="AJ139" i="10"/>
  <c r="L139" i="10"/>
  <c r="AJ127" i="10"/>
  <c r="L127" i="10"/>
  <c r="G155" i="7"/>
  <c r="J111" i="10"/>
  <c r="AH111" i="10"/>
  <c r="K170" i="7"/>
  <c r="AE39" i="10"/>
  <c r="G39" i="10"/>
  <c r="AJ39" i="10"/>
  <c r="L39" i="10"/>
  <c r="L171" i="7"/>
  <c r="AI114" i="10"/>
  <c r="K114" i="10"/>
  <c r="AG170" i="10"/>
  <c r="I170" i="10"/>
  <c r="M82" i="7"/>
  <c r="G118" i="7"/>
  <c r="AH23" i="10"/>
  <c r="J23" i="10"/>
  <c r="L104" i="7"/>
  <c r="M184" i="11"/>
  <c r="AK184" i="11"/>
  <c r="I34" i="7"/>
  <c r="G187" i="10"/>
  <c r="AE187" i="10"/>
  <c r="K167" i="7"/>
  <c r="K76" i="10"/>
  <c r="AI76" i="10"/>
  <c r="K102" i="7"/>
  <c r="J140" i="7"/>
  <c r="AF118" i="10"/>
  <c r="H118" i="10"/>
  <c r="I37" i="7"/>
  <c r="H158" i="10"/>
  <c r="AF158" i="10"/>
  <c r="AG97" i="10"/>
  <c r="I97" i="10"/>
  <c r="M54" i="7"/>
  <c r="AH198" i="10"/>
  <c r="J198" i="10"/>
  <c r="G27" i="7"/>
  <c r="AH21" i="10"/>
  <c r="J21" i="10"/>
  <c r="AI192" i="10"/>
  <c r="K192" i="10"/>
  <c r="AF170" i="10"/>
  <c r="H170" i="10"/>
  <c r="J34" i="7"/>
  <c r="AK99" i="10"/>
  <c r="M99" i="10"/>
  <c r="I24" i="10"/>
  <c r="AG24" i="10"/>
  <c r="M117" i="7"/>
  <c r="M38" i="7"/>
  <c r="J81" i="7"/>
  <c r="AF130" i="10"/>
  <c r="H130" i="10"/>
  <c r="AJ154" i="10"/>
  <c r="L154" i="10"/>
  <c r="I96" i="7"/>
  <c r="AG132" i="10"/>
  <c r="I132" i="10"/>
  <c r="AI34" i="10"/>
  <c r="K34" i="10"/>
  <c r="AH128" i="10"/>
  <c r="J128" i="10"/>
  <c r="I167" i="7"/>
  <c r="AG30" i="11"/>
  <c r="I30" i="11"/>
  <c r="G31" i="7"/>
  <c r="M205" i="11"/>
  <c r="AK205" i="11"/>
  <c r="AK45" i="10"/>
  <c r="M45" i="10"/>
  <c r="J145" i="7"/>
  <c r="H144" i="7"/>
  <c r="I124" i="7"/>
  <c r="I52" i="7"/>
  <c r="I52" i="10"/>
  <c r="AG52" i="10"/>
  <c r="I56" i="7"/>
  <c r="I124" i="10"/>
  <c r="AG124" i="10"/>
  <c r="K116" i="7"/>
  <c r="G92" i="10"/>
  <c r="AE92" i="10"/>
  <c r="J189" i="10"/>
  <c r="AH189" i="10"/>
  <c r="I79" i="7"/>
  <c r="M156" i="7"/>
  <c r="AF50" i="10"/>
  <c r="H50" i="10"/>
  <c r="I193" i="10"/>
  <c r="AG193" i="10"/>
  <c r="K162" i="7"/>
  <c r="I120" i="7"/>
  <c r="H51" i="10"/>
  <c r="AF51" i="10"/>
  <c r="AK18" i="10"/>
  <c r="M18" i="10"/>
  <c r="K150" i="10"/>
  <c r="AI150" i="10"/>
  <c r="J66" i="7"/>
  <c r="H52" i="7"/>
  <c r="L123" i="10"/>
  <c r="AJ123" i="10"/>
  <c r="J99" i="10"/>
  <c r="AH99" i="10"/>
  <c r="AI44" i="10"/>
  <c r="K44" i="10"/>
  <c r="AJ126" i="10"/>
  <c r="L126" i="10"/>
  <c r="L37" i="7"/>
  <c r="J164" i="10"/>
  <c r="AH164" i="10"/>
  <c r="M164" i="10"/>
  <c r="AK164" i="10"/>
  <c r="AF87" i="10"/>
  <c r="H87" i="10"/>
  <c r="AH55" i="10"/>
  <c r="J55" i="10"/>
  <c r="M162" i="7"/>
  <c r="AH41" i="10"/>
  <c r="J41" i="10"/>
  <c r="K114" i="7"/>
  <c r="L41" i="10"/>
  <c r="AJ41" i="10"/>
  <c r="J128" i="7"/>
  <c r="AK169" i="10"/>
  <c r="M169" i="10"/>
  <c r="L150" i="7"/>
  <c r="AE182" i="10"/>
  <c r="G182" i="10"/>
  <c r="K45" i="7"/>
  <c r="K160" i="7"/>
  <c r="AI99" i="10"/>
  <c r="K99" i="10"/>
  <c r="G176" i="10"/>
  <c r="AE176" i="10"/>
  <c r="K25" i="7"/>
  <c r="AG11" i="10"/>
  <c r="I11" i="10"/>
  <c r="H172" i="7"/>
  <c r="H14" i="10"/>
  <c r="AF14" i="10"/>
  <c r="J17" i="7"/>
  <c r="J157" i="7"/>
  <c r="AF121" i="10"/>
  <c r="H121" i="10"/>
  <c r="G165" i="10"/>
  <c r="AE165" i="10"/>
  <c r="AG149" i="10"/>
  <c r="I149" i="10"/>
  <c r="L99" i="7"/>
  <c r="L54" i="7"/>
  <c r="J153" i="7"/>
  <c r="I67" i="7"/>
  <c r="H41" i="7"/>
  <c r="L101" i="7"/>
  <c r="J46" i="10"/>
  <c r="AH46" i="10"/>
  <c r="H156" i="7"/>
  <c r="G20" i="10"/>
  <c r="AE20" i="10"/>
  <c r="I113" i="10"/>
  <c r="AG113" i="10"/>
  <c r="AG117" i="10"/>
  <c r="I117" i="10"/>
  <c r="M132" i="7"/>
  <c r="AK11" i="10"/>
  <c r="M11" i="10"/>
  <c r="L106" i="10"/>
  <c r="AJ106" i="10"/>
  <c r="AE22" i="10"/>
  <c r="G22" i="10"/>
  <c r="I151" i="10"/>
  <c r="AG151" i="10"/>
  <c r="AF53" i="10"/>
  <c r="H53" i="10"/>
  <c r="AG92" i="10"/>
  <c r="I92" i="10"/>
  <c r="AG129" i="10"/>
  <c r="I129" i="10"/>
  <c r="G56" i="7"/>
  <c r="I32" i="7"/>
  <c r="J182" i="10"/>
  <c r="AH182" i="10"/>
  <c r="I51" i="10"/>
  <c r="AG51" i="10"/>
  <c r="AF187" i="10"/>
  <c r="H187" i="10"/>
  <c r="L142" i="7"/>
  <c r="AE154" i="10"/>
  <c r="G154" i="10"/>
  <c r="M44" i="7"/>
  <c r="M20" i="10"/>
  <c r="AK20" i="10"/>
  <c r="AI151" i="11"/>
  <c r="K151" i="11"/>
  <c r="I170" i="7"/>
  <c r="AF107" i="10"/>
  <c r="H107" i="10"/>
  <c r="K180" i="10"/>
  <c r="AI180" i="10"/>
  <c r="AG80" i="10"/>
  <c r="I80" i="10"/>
  <c r="G33" i="10"/>
  <c r="AE33" i="10"/>
  <c r="J147" i="7"/>
  <c r="J170" i="10"/>
  <c r="AH170" i="10"/>
  <c r="I8" i="10"/>
  <c r="AG8" i="10"/>
  <c r="G113" i="7"/>
  <c r="L146" i="7"/>
  <c r="K92" i="7"/>
  <c r="J8" i="10"/>
  <c r="AH8" i="10"/>
  <c r="AJ124" i="10"/>
  <c r="L124" i="10"/>
  <c r="K149" i="7"/>
  <c r="AE102" i="10"/>
  <c r="G102" i="10"/>
  <c r="K51" i="7"/>
  <c r="I23" i="7"/>
  <c r="H110" i="10"/>
  <c r="AF110" i="10"/>
  <c r="M48" i="10"/>
  <c r="AK48" i="10"/>
  <c r="AK127" i="10"/>
  <c r="M127" i="10"/>
  <c r="J50" i="7"/>
  <c r="I58" i="7"/>
  <c r="AE183" i="10"/>
  <c r="G183" i="10"/>
  <c r="J105" i="7"/>
  <c r="I59" i="7"/>
  <c r="J125" i="10"/>
  <c r="AH125" i="10"/>
  <c r="H102" i="10"/>
  <c r="AF102" i="10"/>
  <c r="I104" i="7"/>
  <c r="I107" i="7"/>
  <c r="G37" i="10"/>
  <c r="AE37" i="10"/>
  <c r="H76" i="7"/>
  <c r="AI172" i="10"/>
  <c r="K172" i="10"/>
  <c r="AF192" i="13"/>
  <c r="H192" i="13"/>
  <c r="G111" i="10"/>
  <c r="AE111" i="10"/>
  <c r="M190" i="10"/>
  <c r="AK190" i="10"/>
  <c r="G100" i="10"/>
  <c r="AE100" i="10"/>
  <c r="AF154" i="10"/>
  <c r="H154" i="10"/>
  <c r="AH112" i="10"/>
  <c r="J112" i="10"/>
  <c r="J38" i="7"/>
  <c r="AH138" i="10"/>
  <c r="J138" i="10"/>
  <c r="AG165" i="10"/>
  <c r="I165" i="10"/>
  <c r="AI48" i="10"/>
  <c r="K48" i="10"/>
  <c r="I74" i="7"/>
  <c r="AK188" i="11"/>
  <c r="M188" i="11"/>
  <c r="AG156" i="10"/>
  <c r="I156" i="10"/>
  <c r="L29" i="7"/>
  <c r="M62" i="10"/>
  <c r="AK62" i="10"/>
  <c r="AJ74" i="11"/>
  <c r="L74" i="11"/>
  <c r="I100" i="10"/>
  <c r="AG100" i="10"/>
  <c r="AH33" i="10"/>
  <c r="J33" i="10"/>
  <c r="G35" i="7"/>
  <c r="H34" i="7"/>
  <c r="H94" i="10"/>
  <c r="AF94" i="10"/>
  <c r="L96" i="7"/>
  <c r="L79" i="7"/>
  <c r="M136" i="7"/>
  <c r="AF198" i="10"/>
  <c r="H198" i="10"/>
  <c r="I172" i="10"/>
  <c r="AG172" i="10"/>
  <c r="I54" i="7"/>
  <c r="AE173" i="10"/>
  <c r="G173" i="10"/>
  <c r="G165" i="7"/>
  <c r="H127" i="7"/>
  <c r="AH139" i="10"/>
  <c r="J139" i="10"/>
  <c r="L149" i="7"/>
  <c r="M175" i="10"/>
  <c r="AK175" i="10"/>
  <c r="M172" i="7"/>
  <c r="AJ128" i="11"/>
  <c r="L128" i="11"/>
  <c r="K131" i="10"/>
  <c r="AI131" i="10"/>
  <c r="M140" i="7"/>
  <c r="AI133" i="10"/>
  <c r="K133" i="10"/>
  <c r="AJ24" i="10"/>
  <c r="L24" i="10"/>
  <c r="AG169" i="10"/>
  <c r="I169" i="10"/>
  <c r="J154" i="10"/>
  <c r="AH154" i="10"/>
  <c r="I39" i="7"/>
  <c r="H188" i="10"/>
  <c r="AF188" i="10"/>
  <c r="H131" i="7"/>
  <c r="AK170" i="10"/>
  <c r="M170" i="10"/>
  <c r="L130" i="7"/>
  <c r="J127" i="10"/>
  <c r="AH127" i="10"/>
  <c r="H140" i="7"/>
  <c r="AH76" i="10"/>
  <c r="J76" i="10"/>
  <c r="H43" i="10"/>
  <c r="AF43" i="10"/>
  <c r="J148" i="7"/>
  <c r="M89" i="7"/>
  <c r="AJ88" i="10"/>
  <c r="L88" i="10"/>
  <c r="AH195" i="10"/>
  <c r="J195" i="10"/>
  <c r="J117" i="10"/>
  <c r="AH117" i="10"/>
  <c r="K100" i="7"/>
  <c r="G52" i="10"/>
  <c r="AE52" i="10"/>
  <c r="L33" i="10"/>
  <c r="AJ33" i="10"/>
  <c r="G23" i="7"/>
  <c r="L78" i="7"/>
  <c r="L113" i="7"/>
  <c r="I138" i="10"/>
  <c r="AG138" i="10"/>
  <c r="L65" i="7"/>
  <c r="AI9" i="10"/>
  <c r="K9" i="10"/>
  <c r="K75" i="7"/>
  <c r="AH179" i="10"/>
  <c r="J179" i="10"/>
  <c r="L45" i="7"/>
  <c r="G40" i="7"/>
  <c r="L76" i="10"/>
  <c r="AJ76" i="10"/>
  <c r="I39" i="10"/>
  <c r="AG39" i="10"/>
  <c r="I63" i="7"/>
  <c r="G162" i="7"/>
  <c r="I126" i="7"/>
  <c r="H54" i="7"/>
  <c r="AJ108" i="10"/>
  <c r="L108" i="10"/>
  <c r="J42" i="7"/>
  <c r="L36" i="7"/>
  <c r="AI39" i="10"/>
  <c r="K39" i="10"/>
  <c r="AJ133" i="10"/>
  <c r="L133" i="10"/>
  <c r="M85" i="7"/>
  <c r="J118" i="7"/>
  <c r="K163" i="7"/>
  <c r="H36" i="7"/>
  <c r="K43" i="10"/>
  <c r="AI43" i="10"/>
  <c r="L85" i="7"/>
  <c r="K111" i="7"/>
  <c r="AI57" i="10"/>
  <c r="K57" i="10"/>
  <c r="J32" i="7"/>
  <c r="AH20" i="10"/>
  <c r="J20" i="10"/>
  <c r="AE130" i="10"/>
  <c r="G130" i="10"/>
  <c r="M123" i="7"/>
  <c r="K126" i="7"/>
  <c r="J15" i="7"/>
  <c r="H33" i="7"/>
  <c r="G111" i="7"/>
  <c r="H40" i="7"/>
  <c r="I10" i="10"/>
  <c r="AG10" i="10"/>
  <c r="J11" i="7"/>
  <c r="I161" i="7"/>
  <c r="G77" i="7"/>
  <c r="AK186" i="10"/>
  <c r="M186" i="10"/>
  <c r="L190" i="10"/>
  <c r="AJ190" i="10"/>
  <c r="K175" i="7"/>
  <c r="I35" i="7"/>
  <c r="J130" i="10"/>
  <c r="AH130" i="10"/>
  <c r="I146" i="10"/>
  <c r="AG146" i="10"/>
  <c r="I131" i="10"/>
  <c r="AG131" i="10"/>
  <c r="K124" i="10"/>
  <c r="AI124" i="10"/>
  <c r="L151" i="7"/>
  <c r="J34" i="10"/>
  <c r="AH34" i="10"/>
  <c r="L63" i="7"/>
  <c r="AE161" i="10"/>
  <c r="G161" i="10"/>
  <c r="H48" i="7"/>
  <c r="AF30" i="11"/>
  <c r="H30" i="11"/>
  <c r="I172" i="7"/>
  <c r="J54" i="7"/>
  <c r="J186" i="10"/>
  <c r="AH186" i="10"/>
  <c r="K16" i="7"/>
  <c r="M141" i="7"/>
  <c r="M86" i="7"/>
  <c r="M158" i="7"/>
  <c r="I159" i="7"/>
  <c r="AH135" i="10"/>
  <c r="J135" i="10"/>
  <c r="L23" i="7"/>
  <c r="J119" i="7"/>
  <c r="I140" i="7"/>
  <c r="J45" i="10"/>
  <c r="AH45" i="10"/>
  <c r="J122" i="7"/>
  <c r="K21" i="10"/>
  <c r="AI21" i="10"/>
  <c r="AE124" i="10"/>
  <c r="G124" i="10"/>
  <c r="AK118" i="10"/>
  <c r="M118" i="10"/>
  <c r="AG47" i="10"/>
  <c r="I47" i="10"/>
  <c r="H19" i="10"/>
  <c r="AF19" i="10"/>
  <c r="M163" i="7"/>
  <c r="I103" i="10"/>
  <c r="AG103" i="10"/>
  <c r="M125" i="7"/>
  <c r="M138" i="7"/>
  <c r="I106" i="7"/>
  <c r="K76" i="7"/>
  <c r="I166" i="7"/>
  <c r="H94" i="7"/>
  <c r="G161" i="7"/>
  <c r="G90" i="7"/>
  <c r="H143" i="7"/>
  <c r="K32" i="7"/>
  <c r="I65" i="7"/>
  <c r="H62" i="7"/>
  <c r="AG22" i="10"/>
  <c r="I22" i="10"/>
  <c r="G76" i="7"/>
  <c r="AJ128" i="10"/>
  <c r="L128" i="10"/>
  <c r="L110" i="10"/>
  <c r="AJ110" i="10"/>
  <c r="K104" i="7"/>
  <c r="G70" i="7"/>
  <c r="K70" i="7"/>
  <c r="G170" i="10"/>
  <c r="AE170" i="10"/>
  <c r="I127" i="10"/>
  <c r="AG127" i="10"/>
  <c r="G163" i="10"/>
  <c r="AE163" i="10"/>
  <c r="H116" i="7"/>
  <c r="K71" i="7"/>
  <c r="H14" i="7"/>
  <c r="K107" i="7"/>
  <c r="AH190" i="10"/>
  <c r="J190" i="10"/>
  <c r="H17" i="7"/>
  <c r="AH132" i="10"/>
  <c r="J132" i="10"/>
  <c r="AH166" i="10"/>
  <c r="J166" i="10"/>
  <c r="J149" i="7"/>
  <c r="H111" i="7"/>
  <c r="K142" i="7"/>
  <c r="L148" i="7"/>
  <c r="M41" i="7"/>
  <c r="I69" i="7"/>
  <c r="AK176" i="10"/>
  <c r="M176" i="10"/>
  <c r="AG144" i="10"/>
  <c r="I144" i="10"/>
  <c r="I30" i="7"/>
  <c r="J90" i="7"/>
  <c r="J52" i="7"/>
  <c r="AK129" i="10"/>
  <c r="M129" i="10"/>
  <c r="G170" i="7"/>
  <c r="AK148" i="10"/>
  <c r="M148" i="10"/>
  <c r="H56" i="7"/>
  <c r="G146" i="10"/>
  <c r="AE146" i="10"/>
  <c r="K176" i="10"/>
  <c r="AI176" i="10"/>
  <c r="L30" i="7"/>
  <c r="H144" i="10"/>
  <c r="AF144" i="10"/>
  <c r="G124" i="7"/>
  <c r="K105" i="10"/>
  <c r="AI105" i="10"/>
  <c r="J159" i="7"/>
  <c r="H73" i="7"/>
  <c r="J94" i="7"/>
  <c r="M95" i="11"/>
  <c r="AK95" i="11"/>
  <c r="AE97" i="10"/>
  <c r="G97" i="10"/>
  <c r="K50" i="10"/>
  <c r="AI50" i="10"/>
  <c r="H115" i="10"/>
  <c r="AF115" i="10"/>
  <c r="L129" i="11"/>
  <c r="AJ129" i="11"/>
  <c r="J146" i="7"/>
  <c r="L40" i="10"/>
  <c r="AJ40" i="10"/>
  <c r="K134" i="10"/>
  <c r="AI134" i="10"/>
  <c r="I138" i="7"/>
  <c r="AG13" i="10"/>
  <c r="I13" i="10"/>
  <c r="AI159" i="10"/>
  <c r="K159" i="10"/>
  <c r="H42" i="7"/>
  <c r="AJ168" i="10"/>
  <c r="L168" i="10"/>
  <c r="J162" i="7"/>
  <c r="K46" i="10"/>
  <c r="AI46" i="10"/>
  <c r="AF135" i="10"/>
  <c r="H135" i="10"/>
  <c r="AK47" i="10"/>
  <c r="M47" i="10"/>
  <c r="G189" i="10"/>
  <c r="AE189" i="10"/>
  <c r="H8" i="7"/>
  <c r="J22" i="7"/>
  <c r="J113" i="10"/>
  <c r="AH113" i="10"/>
  <c r="L115" i="7"/>
  <c r="AE191" i="10"/>
  <c r="G191" i="10"/>
  <c r="H110" i="7"/>
  <c r="AI139" i="10"/>
  <c r="K139" i="10"/>
  <c r="J141" i="7"/>
  <c r="L163" i="7"/>
  <c r="I87" i="7"/>
  <c r="I128" i="10"/>
  <c r="AG128" i="10"/>
  <c r="AI37" i="10"/>
  <c r="K37" i="10"/>
  <c r="M100" i="10"/>
  <c r="AK100" i="10"/>
  <c r="AK34" i="10"/>
  <c r="M34" i="10"/>
  <c r="G91" i="7"/>
  <c r="I105" i="10"/>
  <c r="AG105" i="10"/>
  <c r="G47" i="7"/>
  <c r="H145" i="7"/>
  <c r="AF21" i="10"/>
  <c r="H21" i="10"/>
  <c r="AE24" i="10"/>
  <c r="G24" i="10"/>
  <c r="K96" i="10"/>
  <c r="AI96" i="10"/>
  <c r="J31" i="7"/>
  <c r="G166" i="7"/>
  <c r="AG161" i="10"/>
  <c r="I161" i="10"/>
  <c r="M106" i="7"/>
  <c r="K121" i="7"/>
  <c r="H39" i="7"/>
  <c r="L8" i="10"/>
  <c r="AJ8" i="10"/>
  <c r="AG41" i="10"/>
  <c r="I41" i="10"/>
  <c r="K104" i="10"/>
  <c r="AI104" i="10"/>
  <c r="AF173" i="10"/>
  <c r="H173" i="10"/>
  <c r="J122" i="10"/>
  <c r="AH122" i="10"/>
  <c r="M155" i="7"/>
  <c r="J99" i="7"/>
  <c r="AG34" i="10"/>
  <c r="I34" i="10"/>
  <c r="G140" i="7"/>
  <c r="G33" i="7"/>
  <c r="M137" i="7"/>
  <c r="L148" i="10"/>
  <c r="AJ148" i="10"/>
  <c r="K60" i="7"/>
  <c r="AK122" i="10"/>
  <c r="M122" i="10"/>
  <c r="J96" i="7"/>
  <c r="AE83" i="10"/>
  <c r="G83" i="10"/>
  <c r="J124" i="7"/>
  <c r="K98" i="7"/>
  <c r="AK166" i="10"/>
  <c r="M166" i="10"/>
  <c r="J92" i="7"/>
  <c r="K96" i="7"/>
  <c r="AF111" i="10"/>
  <c r="H111" i="10"/>
  <c r="K177" i="10"/>
  <c r="AI177" i="10"/>
  <c r="I100" i="7"/>
  <c r="L26" i="11"/>
  <c r="AJ26" i="11"/>
  <c r="AG188" i="10"/>
  <c r="I188" i="10"/>
  <c r="H144" i="13"/>
  <c r="AF144" i="13"/>
  <c r="AI95" i="10"/>
  <c r="K95" i="10"/>
  <c r="J177" i="10"/>
  <c r="AH177" i="10"/>
  <c r="J85" i="7"/>
  <c r="AF159" i="10"/>
  <c r="H159" i="10"/>
  <c r="M102" i="10"/>
  <c r="AK102" i="10"/>
  <c r="AG99" i="10"/>
  <c r="I99" i="10"/>
  <c r="H164" i="10"/>
  <c r="AF164" i="10"/>
  <c r="J30" i="11"/>
  <c r="AH30" i="11"/>
  <c r="H83" i="7"/>
  <c r="H28" i="7"/>
  <c r="AI152" i="10"/>
  <c r="K152" i="10"/>
  <c r="H120" i="7"/>
  <c r="H114" i="7"/>
  <c r="I123" i="7"/>
  <c r="L77" i="7"/>
  <c r="K110" i="10"/>
  <c r="AI110" i="10"/>
  <c r="H181" i="10"/>
  <c r="AF181" i="10"/>
  <c r="G167" i="7"/>
  <c r="AH25" i="10"/>
  <c r="J25" i="10"/>
  <c r="AK8" i="10"/>
  <c r="M8" i="10"/>
  <c r="G92" i="7"/>
  <c r="J131" i="7"/>
  <c r="M71" i="7"/>
  <c r="AH56" i="10"/>
  <c r="J56" i="10"/>
  <c r="J103" i="7"/>
  <c r="W169" i="12" a="1"/>
  <c r="W223" i="12" a="1"/>
  <c r="V30" i="12" a="1"/>
  <c r="U182" i="12" a="1"/>
  <c r="T216" i="12" a="1"/>
  <c r="U63" i="12" a="1"/>
  <c r="U57" i="12" a="1"/>
  <c r="X30" i="12" a="1"/>
  <c r="V191" i="12" a="1"/>
  <c r="W166" i="12" a="1"/>
  <c r="X105" i="12" a="1"/>
  <c r="U121" i="12" a="1"/>
  <c r="T30" i="13" a="1"/>
  <c r="Y208" i="12" a="1"/>
  <c r="W174" i="12" a="1"/>
  <c r="V198" i="12" a="1"/>
  <c r="V190" i="12" a="1"/>
  <c r="U222" i="12" a="1"/>
  <c r="W113" i="12" a="1"/>
  <c r="W216" i="12" a="1"/>
  <c r="V124" i="12" a="1"/>
  <c r="T185" i="12" a="1"/>
  <c r="X137" i="12" a="1"/>
  <c r="U155" i="12" a="1"/>
  <c r="T34" i="12" a="1"/>
  <c r="X214" i="12" a="1"/>
  <c r="W144" i="12" a="1"/>
  <c r="U139" i="12" a="1"/>
  <c r="W156" i="12" a="1"/>
  <c r="T15" i="12" a="1"/>
  <c r="V210" i="12" a="1"/>
  <c r="W61" i="12" a="1"/>
  <c r="T150" i="12" a="1"/>
  <c r="Y137" i="12" a="1"/>
  <c r="Z233" i="13" a="1"/>
  <c r="X220" i="12" a="1"/>
  <c r="W116" i="12" a="1"/>
  <c r="Y141" i="12" a="1"/>
  <c r="V28" i="12" a="1"/>
  <c r="V134" i="12" a="1"/>
  <c r="T115" i="12" a="1"/>
  <c r="Z130" i="12" a="1"/>
  <c r="X134" i="12" a="1"/>
  <c r="U153" i="12" a="1"/>
  <c r="X176" i="12" a="1"/>
  <c r="V15" i="12" a="1"/>
  <c r="V152" i="12" a="1"/>
  <c r="U129" i="12" a="1"/>
  <c r="V192" i="12" a="1"/>
  <c r="Y132" i="13" a="1"/>
  <c r="Y41" i="12" a="1"/>
  <c r="Y221" i="12" a="1"/>
  <c r="U26" i="12" a="1"/>
  <c r="X206" i="12" a="1"/>
  <c r="U158" i="12" a="1"/>
  <c r="U202" i="12" a="1"/>
  <c r="U191" i="12" a="1"/>
  <c r="V175" i="9" a="1"/>
  <c r="U123" i="9" a="1"/>
  <c r="T157" i="9" a="1"/>
  <c r="V24" i="9" a="1"/>
  <c r="X34" i="9" a="1"/>
  <c r="T141" i="9" a="1"/>
  <c r="X140" i="9" a="1"/>
  <c r="T15" i="9" a="1"/>
  <c r="X104" i="9" a="1"/>
  <c r="T235" i="14" a="1"/>
  <c r="Z82" i="9" a="1"/>
  <c r="X13" i="9" a="1"/>
  <c r="Y38" i="9" a="1"/>
  <c r="Z87" i="9" a="1"/>
  <c r="U162" i="9" a="1"/>
  <c r="T148" i="9" a="1"/>
  <c r="X123" i="9" a="1"/>
  <c r="X141" i="9" a="1"/>
  <c r="U95" i="9" a="1"/>
  <c r="T86" i="9" a="1"/>
  <c r="T42" i="9" a="1"/>
  <c r="V15" i="9" a="1"/>
  <c r="X41" i="9" a="1"/>
  <c r="W149" i="9" a="1"/>
  <c r="Z141" i="9" a="1"/>
  <c r="Y171" i="9" a="1"/>
  <c r="V132" i="9" a="1"/>
  <c r="U100" i="9" a="1"/>
  <c r="U97" i="9" a="1"/>
  <c r="W54" i="9" a="1"/>
  <c r="U73" i="9" a="1"/>
  <c r="X173" i="9" a="1"/>
  <c r="W42" i="9" a="1"/>
  <c r="X88" i="9" a="1"/>
  <c r="X129" i="9" a="1"/>
  <c r="Y93" i="9" a="1"/>
  <c r="V181" i="9" a="1"/>
  <c r="X35" i="9" a="1"/>
  <c r="U28" i="9" a="1"/>
  <c r="T109" i="9" a="1"/>
  <c r="T137" i="9" a="1"/>
  <c r="U168" i="9" a="1"/>
  <c r="X57" i="9" a="1"/>
  <c r="X71" i="9" a="1"/>
  <c r="V170" i="9" a="1"/>
  <c r="Z90" i="9" a="1"/>
  <c r="X155" i="9" a="1"/>
  <c r="X21" i="9" a="1"/>
  <c r="V23" i="9" a="1"/>
  <c r="V125" i="9" a="1"/>
  <c r="V87" i="9" a="1"/>
  <c r="Y129" i="9" a="1"/>
  <c r="X147" i="9" a="1"/>
  <c r="Z88" i="9" a="1"/>
  <c r="X174" i="9" a="1"/>
  <c r="Z163" i="9" a="1"/>
  <c r="Y41" i="9" a="1"/>
  <c r="X42" i="9" a="1"/>
  <c r="X167" i="9" a="1"/>
  <c r="W19" i="9" a="1"/>
  <c r="W159" i="9" a="1"/>
  <c r="T118" i="9" a="1"/>
  <c r="X56" i="9" a="1"/>
  <c r="T39" i="9" a="1"/>
  <c r="T45" i="9" a="1"/>
  <c r="Y25" i="9" a="1"/>
  <c r="V111" i="9" a="1"/>
  <c r="X36" i="9" a="1"/>
  <c r="X109" i="9" a="1"/>
  <c r="X77" i="9" a="1"/>
  <c r="W156" i="9" a="1"/>
  <c r="U61" i="9" a="1"/>
  <c r="U46" i="9" a="1"/>
  <c r="W148" i="9" a="1"/>
  <c r="T96" i="9" a="1"/>
  <c r="W35" i="9" a="1"/>
  <c r="W91" i="9" a="1"/>
  <c r="U31" i="9" a="1"/>
  <c r="T173" i="9" a="1"/>
  <c r="V105" i="9" a="1"/>
  <c r="T122" i="9" a="1"/>
  <c r="W72" i="9" a="1"/>
  <c r="Y149" i="9" a="1"/>
  <c r="U38" i="9" a="1"/>
  <c r="Z178" i="9" a="1"/>
  <c r="U40" i="9" a="1"/>
  <c r="V39" i="9" a="1"/>
  <c r="W123" i="9" a="1"/>
  <c r="V71" i="9" a="1"/>
  <c r="T76" i="9" a="1"/>
  <c r="W153" i="9" a="1"/>
  <c r="T37" i="9" a="1"/>
  <c r="V17" i="9" a="1"/>
  <c r="U90" i="9" a="1"/>
  <c r="V116" i="9" a="1"/>
  <c r="T163" i="9" a="1"/>
  <c r="U155" i="9" a="1"/>
  <c r="T38" i="9" a="1"/>
  <c r="W177" i="9" a="1"/>
  <c r="W47" i="9" a="1"/>
  <c r="V44" i="9" a="1"/>
  <c r="U68" i="9" a="1"/>
  <c r="Z143" i="9" a="1"/>
  <c r="T154" i="12" a="1"/>
  <c r="V47" i="12" a="1"/>
  <c r="T25" i="12" a="1"/>
  <c r="V229" i="12" a="1"/>
  <c r="Y124" i="12" a="1"/>
  <c r="T165" i="12" a="1"/>
  <c r="W222" i="12" a="1"/>
  <c r="U110" i="12" a="1"/>
  <c r="X132" i="12" a="1"/>
  <c r="V206" i="12" a="1"/>
  <c r="X139" i="12" a="1"/>
  <c r="U213" i="12" a="1"/>
  <c r="Z45" i="12" a="1"/>
  <c r="U183" i="12" a="1"/>
  <c r="Y20" i="12" a="1"/>
  <c r="Y119" i="12" a="1"/>
  <c r="T59" i="12" a="1"/>
  <c r="U210" i="12" a="1"/>
  <c r="T135" i="12" a="1"/>
  <c r="Y30" i="13" a="1"/>
  <c r="X218" i="12" a="1"/>
  <c r="X133" i="12" a="1"/>
  <c r="V160" i="12" a="1"/>
  <c r="U41" i="12" a="1"/>
  <c r="Y114" i="12" a="1"/>
  <c r="X174" i="12" a="1"/>
  <c r="Z122" i="12" a="1"/>
  <c r="X58" i="12" a="1"/>
  <c r="T186" i="12" a="1"/>
  <c r="U132" i="12" a="1"/>
  <c r="W214" i="12" a="1"/>
  <c r="X26" i="12" a="1"/>
  <c r="U164" i="12" a="1"/>
  <c r="X126" i="12" a="1"/>
  <c r="U120" i="12" a="1"/>
  <c r="Y142" i="12" a="1"/>
  <c r="Z162" i="13" a="1"/>
  <c r="U159" i="12" a="1"/>
  <c r="U226" i="12" a="1"/>
  <c r="U47" i="12" a="1"/>
  <c r="X185" i="12" a="1"/>
  <c r="Y110" i="12" a="1"/>
  <c r="Y90" i="13" a="1"/>
  <c r="V107" i="12" a="1"/>
  <c r="Z208" i="12" a="1"/>
  <c r="V197" i="12" a="1"/>
  <c r="Y181" i="12" a="1"/>
  <c r="Y144" i="12" a="1"/>
  <c r="U20" i="12" a="1"/>
  <c r="W213" i="12" a="1"/>
  <c r="Z57" i="12" a="1"/>
  <c r="X57" i="12" a="1"/>
  <c r="X154" i="12" a="1"/>
  <c r="W153" i="12" a="1"/>
  <c r="V120" i="12" a="1"/>
  <c r="U168" i="12" a="1"/>
  <c r="T220" i="12" a="1"/>
  <c r="W142" i="12" a="1"/>
  <c r="W30" i="13" a="1"/>
  <c r="W170" i="9" a="1"/>
  <c r="W119" i="9" a="1"/>
  <c r="V172" i="9" a="1"/>
  <c r="T89" i="9" a="1"/>
  <c r="T66" i="9" a="1"/>
  <c r="W100" i="9" a="1"/>
  <c r="X158" i="9" a="1"/>
  <c r="W13" i="9" a="1"/>
  <c r="V29" i="9" a="1"/>
  <c r="T88" i="9" a="1"/>
  <c r="X22" i="9" a="1"/>
  <c r="T80" i="9" a="1"/>
  <c r="X137" i="9" a="1"/>
  <c r="X144" i="9" a="1"/>
  <c r="W137" i="9" a="1"/>
  <c r="V106" i="9" a="1"/>
  <c r="W175" i="9" a="1"/>
  <c r="X15" i="9" a="1"/>
  <c r="U94" i="9" a="1"/>
  <c r="T103" i="9" a="1"/>
  <c r="Z16" i="9" a="1"/>
  <c r="T85" i="9" a="1"/>
  <c r="V121" i="9" a="1"/>
  <c r="U148" i="9" a="1"/>
  <c r="Y139" i="9" a="1"/>
  <c r="U47" i="9" a="1"/>
  <c r="Y88" i="9" a="1"/>
  <c r="Z66" i="9" a="1"/>
  <c r="X17" i="9" a="1"/>
  <c r="V99" i="9" a="1"/>
  <c r="T23" i="9" a="1"/>
  <c r="X38" i="9" a="1"/>
  <c r="U30" i="9" a="1"/>
  <c r="W21" i="9" a="1"/>
  <c r="T150" i="9" a="1"/>
  <c r="T31" i="9" a="1"/>
  <c r="X99" i="9" a="1"/>
  <c r="T93" i="9" a="1"/>
  <c r="T98" i="9" a="1"/>
  <c r="Y154" i="9" a="1"/>
  <c r="Z108" i="9" a="1"/>
  <c r="V22" i="9" a="1"/>
  <c r="Z139" i="9" a="1"/>
  <c r="V91" i="9" a="1"/>
  <c r="U118" i="9" a="1"/>
  <c r="T143" i="9" a="1"/>
  <c r="U104" i="9" a="1"/>
  <c r="V81" i="9" a="1"/>
  <c r="Z57" i="9" a="1"/>
  <c r="V143" i="9" a="1"/>
  <c r="Y128" i="9" a="1"/>
  <c r="T153" i="9" a="1"/>
  <c r="Y113" i="9" a="1"/>
  <c r="Z109" i="9" a="1"/>
  <c r="V28" i="9" a="1"/>
  <c r="W66" i="9" a="1"/>
  <c r="U176" i="9" a="1"/>
  <c r="X9" i="9" a="1"/>
  <c r="Y150" i="9" a="1"/>
  <c r="Y49" i="9" a="1"/>
  <c r="T177" i="9" a="1"/>
  <c r="Y153" i="9" a="1"/>
  <c r="W46" i="9" a="1"/>
  <c r="V34" i="9" a="1"/>
  <c r="U79" i="9" a="1"/>
  <c r="V13" i="9" a="1"/>
  <c r="V61" i="9" a="1"/>
  <c r="W164" i="9" a="1"/>
  <c r="U147" i="9" a="1"/>
  <c r="Y69" i="9" a="1"/>
  <c r="U116" i="9" a="1"/>
  <c r="Y170" i="9" a="1"/>
  <c r="W128" i="9" a="1"/>
  <c r="T174" i="9" a="1"/>
  <c r="W108" i="9" a="1"/>
  <c r="T114" i="9" a="1"/>
  <c r="X91" i="9" a="1"/>
  <c r="Z166" i="9" a="1"/>
  <c r="V195" i="12" a="1"/>
  <c r="Y56" i="13" a="1"/>
  <c r="W157" i="12" a="1"/>
  <c r="U113" i="12" a="1"/>
  <c r="W205" i="12" a="1"/>
  <c r="Y115" i="12" a="1"/>
  <c r="Y133" i="12" a="1"/>
  <c r="Z61" i="12" a="1"/>
  <c r="X20" i="12" a="1"/>
  <c r="X208" i="12" a="1"/>
  <c r="V218" i="12" a="1"/>
  <c r="V59" i="12" a="1"/>
  <c r="W119" i="12" a="1"/>
  <c r="W140" i="12" a="1"/>
  <c r="V63" i="12" a="1"/>
  <c r="V132" i="12" a="1"/>
  <c r="X195" i="12" a="1"/>
  <c r="T48" i="12" a="1"/>
  <c r="Y165" i="12" a="1"/>
  <c r="U180" i="12" a="1"/>
  <c r="T169" i="12" a="1"/>
  <c r="Y213" i="12" a="1"/>
  <c r="Z43" i="13" a="1"/>
  <c r="V202" i="12" a="1"/>
  <c r="U114" i="12" a="1"/>
  <c r="W195" i="12" a="1"/>
  <c r="W20" i="12" a="1"/>
  <c r="Y118" i="12" a="1"/>
  <c r="V216" i="12" a="1"/>
  <c r="T210" i="12" a="1"/>
  <c r="Y196" i="12" a="1"/>
  <c r="Y188" i="12" a="1"/>
  <c r="Y113" i="12" a="1"/>
  <c r="Z29" i="12" a="1"/>
  <c r="X142" i="12" a="1"/>
  <c r="T222" i="12" a="1"/>
  <c r="T120" i="12" a="1"/>
  <c r="V208" i="12" a="1"/>
  <c r="V220" i="12" a="1"/>
  <c r="U169" i="12" a="1"/>
  <c r="U112" i="12" a="1"/>
  <c r="Z107" i="12" a="1"/>
  <c r="V169" i="12" a="1"/>
  <c r="U137" i="12" a="1"/>
  <c r="V181" i="12" a="1"/>
  <c r="T218" i="12" a="1"/>
  <c r="W30" i="12" a="1"/>
  <c r="V155" i="12" a="1"/>
  <c r="W115" i="12" a="1"/>
  <c r="U141" i="12" a="1"/>
  <c r="Z150" i="12" a="1"/>
  <c r="Z202" i="13" a="1"/>
  <c r="X156" i="12" a="1"/>
  <c r="X112" i="12" a="1"/>
  <c r="V170" i="12" a="1"/>
  <c r="V29" i="12" a="1"/>
  <c r="X122" i="12" a="1"/>
  <c r="W133" i="12" a="1"/>
  <c r="V42" i="12" a="1"/>
  <c r="X178" i="12" a="1"/>
  <c r="Y44" i="9" a="1"/>
  <c r="X122" i="9" a="1"/>
  <c r="Y23" i="9" a="1"/>
  <c r="W103" i="9" a="1"/>
  <c r="U108" i="9" a="1"/>
  <c r="T134" i="9" a="1"/>
  <c r="T170" i="9" a="1"/>
  <c r="T71" i="9" a="1"/>
  <c r="W160" i="9" a="1"/>
  <c r="W96" i="9" a="1"/>
  <c r="Z101" i="9" a="1"/>
  <c r="X160" i="9" a="1"/>
  <c r="V31" i="9" a="1"/>
  <c r="U126" i="9" a="1"/>
  <c r="U109" i="9" a="1"/>
  <c r="V9" i="9" a="1"/>
  <c r="W78" i="9" a="1"/>
  <c r="X175" i="9" a="1"/>
  <c r="V79" i="9" a="1"/>
  <c r="U87" i="9" a="1"/>
  <c r="T92" i="9" a="1"/>
  <c r="V117" i="9" a="1"/>
  <c r="V19" i="9" a="1"/>
  <c r="U62" i="9" a="1"/>
  <c r="W120" i="9" a="1"/>
  <c r="T16" i="9" a="1"/>
  <c r="Y73" i="9" a="1"/>
  <c r="Y94" i="9" a="1"/>
  <c r="Z152" i="9" a="1"/>
  <c r="U10" i="9" a="1"/>
  <c r="W138" i="9" a="1"/>
  <c r="Y11" i="9" a="1"/>
  <c r="V20" i="9" a="1"/>
  <c r="Z36" i="9" a="1"/>
  <c r="Z89" i="9" a="1"/>
  <c r="U181" i="9" a="1"/>
  <c r="Z34" i="9" a="1"/>
  <c r="V165" i="9" a="1"/>
  <c r="Z107" i="9" a="1"/>
  <c r="X100" i="9" a="1"/>
  <c r="V155" i="9" a="1"/>
  <c r="V86" i="9" a="1"/>
  <c r="W139" i="9" a="1"/>
  <c r="X157" i="9" a="1"/>
  <c r="U154" i="9" a="1"/>
  <c r="Y127" i="9" a="1"/>
  <c r="T108" i="9" a="1"/>
  <c r="U119" i="9" a="1"/>
  <c r="W158" i="9" a="1"/>
  <c r="T126" i="9" a="1"/>
  <c r="U20" i="9" a="1"/>
  <c r="V14" i="9" a="1"/>
  <c r="Y92" i="9" a="1"/>
  <c r="Z25" i="9" a="1"/>
  <c r="W168" i="9" a="1"/>
  <c r="T44" i="9" a="1"/>
  <c r="U91" i="9" a="1"/>
  <c r="X61" i="9" a="1"/>
  <c r="X176" i="9" a="1"/>
  <c r="Z59" i="9" a="1"/>
  <c r="V101" i="9" a="1"/>
  <c r="V73" i="9" a="1"/>
  <c r="V25" i="9" a="1"/>
  <c r="W110" i="9" a="1"/>
  <c r="U82" i="9" a="1"/>
  <c r="V59" i="9" a="1"/>
  <c r="X18" i="9" a="1"/>
  <c r="X82" i="9" a="1"/>
  <c r="U16" i="9" a="1"/>
  <c r="W24" i="9" a="1"/>
  <c r="V122" i="9" a="1"/>
  <c r="Z137" i="9" a="1"/>
  <c r="X149" i="9" a="1"/>
  <c r="W206" i="12" a="1"/>
  <c r="U157" i="12" a="1"/>
  <c r="Z52" i="12" a="1"/>
  <c r="W186" i="12" a="1"/>
  <c r="V176" i="12" a="1"/>
  <c r="U118" i="12" a="1"/>
  <c r="T198" i="12" a="1"/>
  <c r="Y220" i="12" a="1"/>
  <c r="Z170" i="12" a="1"/>
  <c r="V212" i="12" a="1"/>
  <c r="X116" i="12" a="1"/>
  <c r="Y228" i="13" a="1"/>
  <c r="W154" i="12" a="1"/>
  <c r="V114" i="12" a="1"/>
  <c r="Z140" i="12" a="1"/>
  <c r="Z152" i="13" a="1"/>
  <c r="Z28" i="12" a="1"/>
  <c r="Y210" i="12" a="1"/>
  <c r="Y183" i="12" a="1"/>
  <c r="T180" i="12" a="1"/>
  <c r="V58" i="12" a="1"/>
  <c r="Z149" i="12" a="1"/>
  <c r="Y138" i="12" a="1"/>
  <c r="Y223" i="12" a="1"/>
  <c r="T212" i="12" a="1"/>
  <c r="U150" i="12" a="1"/>
  <c r="T160" i="12" a="1"/>
  <c r="T183" i="12" a="1"/>
  <c r="U123" i="12" a="1"/>
  <c r="X197" i="12" a="1"/>
  <c r="V166" i="12" a="1"/>
  <c r="W139" i="12" a="1"/>
  <c r="V40" i="12" a="1"/>
  <c r="X135" i="12" a="1"/>
  <c r="X15" i="12" a="1"/>
  <c r="X123" i="12" a="1"/>
  <c r="U34" i="12" a="1"/>
  <c r="W126" i="12" a="1"/>
  <c r="X34" i="12" a="1"/>
  <c r="V214" i="12" a="1"/>
  <c r="Z126" i="12" a="1"/>
  <c r="Y134" i="13" a="1"/>
  <c r="Z146" i="12" a="1"/>
  <c r="T124" i="12" a="1"/>
  <c r="Z197" i="13" a="1"/>
  <c r="X42" i="12" a="1"/>
  <c r="X52" i="12" a="1"/>
  <c r="T192" i="12" a="1"/>
  <c r="T181" i="12" a="1"/>
  <c r="T214" i="12" a="1"/>
  <c r="V183" i="12" a="1"/>
  <c r="Y31" i="12" a="1"/>
  <c r="W208" i="12" a="1"/>
  <c r="V154" i="12" a="1"/>
  <c r="Y129" i="12" a="1"/>
  <c r="Z94" i="13" a="1"/>
  <c r="X163" i="12" a="1"/>
  <c r="Y173" i="12" a="1"/>
  <c r="X129" i="12" a="1"/>
  <c r="Y15" i="9" a="1"/>
  <c r="Y108" i="9" a="1"/>
  <c r="X121" i="9" a="1"/>
  <c r="Y178" i="9" a="1"/>
  <c r="U77" i="9" a="1"/>
  <c r="X114" i="9" a="1"/>
  <c r="W133" i="9" a="1"/>
  <c r="W162" i="9" a="1"/>
  <c r="X46" i="9" a="1"/>
  <c r="T94" i="9" a="1"/>
  <c r="T17" i="9" a="1"/>
  <c r="X108" i="9" a="1"/>
  <c r="U13" i="9" a="1"/>
  <c r="Y169" i="9" a="1"/>
  <c r="X78" i="9" a="1"/>
  <c r="X178" i="9" a="1"/>
  <c r="X86" i="9" a="1"/>
  <c r="V94" i="9" a="1"/>
  <c r="V50" i="9" a="1"/>
  <c r="V163" i="9" a="1"/>
  <c r="Y81" i="9" a="1"/>
  <c r="Z39" i="9" a="1"/>
  <c r="Y148" i="9" a="1"/>
  <c r="U110" i="9" a="1"/>
  <c r="Z125" i="9" a="1"/>
  <c r="X19" i="9" a="1"/>
  <c r="Y181" i="9" a="1"/>
  <c r="W76" i="9" a="1"/>
  <c r="Y30" i="9" a="1"/>
  <c r="Y126" i="9" a="1"/>
  <c r="T36" i="9" a="1"/>
  <c r="T165" i="9" a="1"/>
  <c r="X47" i="9" a="1"/>
  <c r="Z102" i="9" a="1"/>
  <c r="W44" i="9" a="1"/>
  <c r="U141" i="9" a="1"/>
  <c r="V77" i="9" a="1"/>
  <c r="U167" i="9" a="1"/>
  <c r="X90" i="9" a="1"/>
  <c r="U57" i="9" a="1"/>
  <c r="Y32" i="9" a="1"/>
  <c r="X103" i="9" a="1"/>
  <c r="W182" i="12" a="1"/>
  <c r="V226" i="12" a="1"/>
  <c r="T166" i="12" a="1"/>
  <c r="X194" i="13" a="1"/>
  <c r="V173" i="12" a="1"/>
  <c r="T223" i="12" a="1"/>
  <c r="X150" i="12" a="1"/>
  <c r="V144" i="12" a="1"/>
  <c r="Y182" i="12" a="1"/>
  <c r="W58" i="12" a="1"/>
  <c r="Y120" i="12" a="1"/>
  <c r="U42" i="12" a="1"/>
  <c r="W219" i="12" a="1"/>
  <c r="X170" i="12" a="1"/>
  <c r="Y164" i="12" a="1"/>
  <c r="Y217" i="13" a="1"/>
  <c r="V165" i="12" a="1"/>
  <c r="Y122" i="12" a="1"/>
  <c r="U154" i="12" a="1"/>
  <c r="X158" i="12" a="1"/>
  <c r="T226" i="12" a="1"/>
  <c r="U146" i="12" a="1"/>
  <c r="Y140" i="12" a="1"/>
  <c r="Z31" i="12" a="1"/>
  <c r="Z128" i="12" a="1"/>
  <c r="T138" i="12" a="1"/>
  <c r="X120" i="12" a="1"/>
  <c r="U19" i="12" a="1"/>
  <c r="Y178" i="12" a="1"/>
  <c r="Z183" i="12" a="1"/>
  <c r="Z59" i="12" a="1"/>
  <c r="T40" i="12" a="1"/>
  <c r="V123" i="12" a="1"/>
  <c r="Y157" i="12" a="1"/>
  <c r="T57" i="12" a="1"/>
  <c r="U105" i="12" a="1"/>
  <c r="U220" i="12" a="1"/>
  <c r="V138" i="12" a="1"/>
  <c r="Y34" i="12" a="1"/>
  <c r="U208" i="12" a="1"/>
  <c r="W123" i="12" a="1"/>
  <c r="X198" i="12" a="1"/>
  <c r="W34" i="12" a="1"/>
  <c r="V45" i="12" a="1"/>
  <c r="X191" i="12" a="1"/>
  <c r="Z73" i="13" a="1"/>
  <c r="V51" i="12" a="1"/>
  <c r="V30" i="13" a="1"/>
  <c r="Y149" i="12" a="1"/>
  <c r="V174" i="12" a="1"/>
  <c r="W147" i="12" a="1"/>
  <c r="Z68" i="12" a="1"/>
  <c r="V196" i="12" a="1"/>
  <c r="X146" i="12" a="1"/>
  <c r="T197" i="12" a="1"/>
  <c r="T113" i="12" a="1"/>
  <c r="X45" i="12" a="1"/>
  <c r="Z142" i="12" a="1"/>
  <c r="U212" i="12" a="1"/>
  <c r="V137" i="9" a="1"/>
  <c r="Z119" i="9" a="1"/>
  <c r="W32" i="9" a="1"/>
  <c r="W140" i="9" a="1"/>
  <c r="X14" i="9" a="1"/>
  <c r="Z103" i="9" a="1"/>
  <c r="T14" i="9" a="1"/>
  <c r="Z11" i="9" a="1"/>
  <c r="T18" i="9" a="1"/>
  <c r="W106" i="9" a="1"/>
  <c r="Z23" i="9" a="1"/>
  <c r="V107" i="9" a="1"/>
  <c r="Z22" i="9" a="1"/>
  <c r="X96" i="9" a="1"/>
  <c r="Z130" i="9" a="1"/>
  <c r="Y79" i="9" a="1"/>
  <c r="W81" i="9" a="1"/>
  <c r="V35" i="9" a="1"/>
  <c r="V45" i="9" a="1"/>
  <c r="U144" i="9" a="1"/>
  <c r="Y96" i="9" a="1"/>
  <c r="T101" i="9" a="1"/>
  <c r="Y10" i="9" a="1"/>
  <c r="T21" i="9" a="1"/>
  <c r="V32" i="9" a="1"/>
  <c r="Z132" i="9" a="1"/>
  <c r="Z19" i="9" a="1"/>
  <c r="V66" i="9" a="1"/>
  <c r="W151" i="9" a="1"/>
  <c r="Y147" i="9" a="1"/>
  <c r="X73" i="9" a="1"/>
  <c r="W134" i="9" a="1"/>
  <c r="Y122" i="9" a="1"/>
  <c r="V114" i="9" a="1"/>
  <c r="Z110" i="9" a="1"/>
  <c r="U138" i="9" a="1"/>
  <c r="U130" i="9" a="1"/>
  <c r="T87" i="9" a="1"/>
  <c r="U156" i="9" a="1"/>
  <c r="T19" i="9" a="1"/>
  <c r="U169" i="9" a="1"/>
  <c r="U157" i="9" a="1"/>
  <c r="Y176" i="9" a="1"/>
  <c r="U170" i="9" a="1"/>
  <c r="W176" i="9" a="1"/>
  <c r="Y112" i="9" a="1"/>
  <c r="W113" i="9" a="1"/>
  <c r="Y111" i="9" a="1"/>
  <c r="W43" i="9" a="1"/>
  <c r="W11" i="9" a="1"/>
  <c r="V92" i="9" a="1"/>
  <c r="V182" i="12" a="1"/>
  <c r="V140" i="12" a="1"/>
  <c r="V128" i="12" a="1"/>
  <c r="W177" i="12" a="1"/>
  <c r="T133" i="12" a="1"/>
  <c r="U25" i="12" a="1"/>
  <c r="T136" i="12" a="1"/>
  <c r="T11" i="12" a="1"/>
  <c r="X188" i="12" a="1"/>
  <c r="V213" i="12" a="1"/>
  <c r="T123" i="12" a="1"/>
  <c r="T168" i="12" a="1"/>
  <c r="T128" i="12" a="1"/>
  <c r="T118" i="12" a="1"/>
  <c r="X144" i="12" a="1"/>
  <c r="U163" i="12" a="1"/>
  <c r="U170" i="12" a="1"/>
  <c r="T173" i="12" a="1"/>
  <c r="X149" i="12" a="1"/>
  <c r="Z178" i="12" a="1"/>
  <c r="Y153" i="12" a="1"/>
  <c r="U115" i="12" a="1"/>
  <c r="Y226" i="12" a="1"/>
  <c r="Y152" i="12" a="1"/>
  <c r="X11" i="12" a="1"/>
  <c r="Y218" i="12" a="1"/>
  <c r="T156" i="12" a="1"/>
  <c r="T122" i="12" a="1"/>
  <c r="T112" i="12" a="1"/>
  <c r="V205" i="12" a="1"/>
  <c r="T19" i="12" a="1"/>
  <c r="X61" i="12" a="1"/>
  <c r="Y116" i="12" a="1"/>
  <c r="Y202" i="12" a="1"/>
  <c r="Y198" i="12" a="1"/>
  <c r="Z110" i="12" a="1"/>
  <c r="T208" i="12" a="1"/>
  <c r="U165" i="12" a="1"/>
  <c r="U218" i="12" a="1"/>
  <c r="U214" i="12" a="1"/>
  <c r="U190" i="12" a="1"/>
  <c r="V149" i="12" a="1"/>
  <c r="W19" i="12" a="1"/>
  <c r="V163" i="12" a="1"/>
  <c r="Y236" i="13" a="1"/>
  <c r="W146" i="12" a="1"/>
  <c r="U138" i="12" a="1"/>
  <c r="Z223" i="13" a="1"/>
  <c r="W191" i="12" a="1"/>
  <c r="W55" i="12" a="1"/>
  <c r="X164" i="13" a="1"/>
  <c r="U119" i="12" a="1"/>
  <c r="Y73" i="13" a="1"/>
  <c r="W181" i="12" a="1"/>
  <c r="Y126" i="12" a="1"/>
  <c r="W42" i="12" a="1"/>
  <c r="V150" i="12" a="1"/>
  <c r="X59" i="12" a="1"/>
  <c r="Z116" i="12" a="1"/>
  <c r="U130" i="12" a="1"/>
  <c r="T142" i="14" a="1"/>
  <c r="U23" i="9" a="1"/>
  <c r="X110" i="9" a="1"/>
  <c r="Z160" i="9" a="1"/>
  <c r="V47" i="9" a="1"/>
  <c r="Y8" i="9" a="1"/>
  <c r="T51" i="9" a="1"/>
  <c r="Z134" i="9" a="1"/>
  <c r="W112" i="9" a="1"/>
  <c r="X84" i="9" a="1"/>
  <c r="Y16" i="9" a="1"/>
  <c r="W16" i="9" a="1"/>
  <c r="W23" i="9" a="1"/>
  <c r="V159" i="9" a="1"/>
  <c r="Z167" i="9" a="1"/>
  <c r="Z41" i="9" a="1"/>
  <c r="Y138" i="9" a="1"/>
  <c r="V84" i="9" a="1"/>
  <c r="Z13" i="9" a="1"/>
  <c r="V154" i="9" a="1"/>
  <c r="W89" i="9" a="1"/>
  <c r="U51" i="9" a="1"/>
  <c r="X79" i="9" a="1"/>
  <c r="Y165" i="9" a="1"/>
  <c r="Z150" i="9" a="1"/>
  <c r="Y45" i="9" a="1"/>
  <c r="W116" i="9" a="1"/>
  <c r="Y20" i="9" a="1"/>
  <c r="X44" i="9" a="1"/>
  <c r="U111" i="9" a="1"/>
  <c r="X59" i="9" a="1"/>
  <c r="V40" i="9" a="1"/>
  <c r="T140" i="9" a="1"/>
  <c r="Y173" i="9" a="1"/>
  <c r="Y78" i="9" a="1"/>
  <c r="T111" i="9" a="1"/>
  <c r="Z81" i="9" a="1"/>
  <c r="V102" i="9" a="1"/>
  <c r="U25" i="9" a="1"/>
  <c r="Z30" i="9" a="1"/>
  <c r="Z47" i="9" a="1"/>
  <c r="V98" i="9" a="1"/>
  <c r="V30" i="9" a="1"/>
  <c r="W152" i="9" a="1"/>
  <c r="Y34" i="9" a="1"/>
  <c r="V96" i="9" a="1"/>
  <c r="Z8" i="9" a="1"/>
  <c r="W181" i="9" a="1"/>
  <c r="T125" i="9" a="1"/>
  <c r="U9" i="9" a="1"/>
  <c r="W178" i="9" a="1"/>
  <c r="W18" i="9" a="1"/>
  <c r="T156" i="9" a="1"/>
  <c r="W115" i="9" a="1"/>
  <c r="Z71" i="9" a="1"/>
  <c r="X75" i="9" a="1"/>
  <c r="Y87" i="9" a="1"/>
  <c r="V158" i="9" a="1"/>
  <c r="X165" i="9" a="1"/>
  <c r="Y144" i="9" a="1"/>
  <c r="Y10" i="14" a="1"/>
  <c r="T175" i="9" a="1"/>
  <c r="W147" i="9" a="1"/>
  <c r="Z121" i="9" a="1"/>
  <c r="X169" i="9" a="1"/>
  <c r="X28" i="9" a="1"/>
  <c r="Y106" i="9" a="1"/>
  <c r="T61" i="9" a="1"/>
  <c r="Z49" i="9" a="1"/>
  <c r="U191" i="14" a="1"/>
  <c r="Y101" i="9" a="1"/>
  <c r="T172" i="9" a="1"/>
  <c r="V69" i="9" a="1"/>
  <c r="X130" i="9" a="1"/>
  <c r="V168" i="9" a="1"/>
  <c r="U53" i="9" a="1"/>
  <c r="Z170" i="9" a="1"/>
  <c r="Y155" i="9" a="1"/>
  <c r="Y119" i="9" a="1"/>
  <c r="Z111" i="9" a="1"/>
  <c r="U42" i="9" a="1"/>
  <c r="T75" i="9" a="1"/>
  <c r="U52" i="9" a="1"/>
  <c r="Y137" i="9" a="1"/>
  <c r="T84" i="9" a="1"/>
  <c r="Y47" i="9" a="1"/>
  <c r="Z165" i="9" a="1"/>
  <c r="Z193" i="12" a="1"/>
  <c r="U173" i="12" a="1"/>
  <c r="W32" i="12" a="1"/>
  <c r="X119" i="12" a="1"/>
  <c r="Y186" i="12" a="1"/>
  <c r="Z160" i="12" a="1"/>
  <c r="U195" i="12" a="1"/>
  <c r="Y167" i="13" a="1"/>
  <c r="Y219" i="12" a="1"/>
  <c r="W178" i="12" a="1"/>
  <c r="X155" i="12" a="1"/>
  <c r="Z168" i="12" a="1"/>
  <c r="T110" i="12" a="1"/>
  <c r="V180" i="12" a="1"/>
  <c r="W165" i="12" a="1"/>
  <c r="Y229" i="12" a="1"/>
  <c r="Y58" i="12" a="1"/>
  <c r="W47" i="12" a="1"/>
  <c r="V164" i="12" a="1"/>
  <c r="X173" i="12" a="1"/>
  <c r="X128" i="12" a="1"/>
  <c r="U152" i="12" a="1"/>
  <c r="X153" i="12" a="1"/>
  <c r="X141" i="12" a="1"/>
  <c r="T140" i="12" a="1"/>
  <c r="W112" i="12" a="1"/>
  <c r="U176" i="12" a="1"/>
  <c r="W196" i="12" a="1"/>
  <c r="T159" i="12" a="1"/>
  <c r="Z159" i="13" a="1"/>
  <c r="W122" i="12" a="1"/>
  <c r="Z229" i="12" a="1"/>
  <c r="X53" i="12" a="1"/>
  <c r="Y143" i="12" a="1"/>
  <c r="U188" i="12" a="1"/>
  <c r="U29" i="12" a="1"/>
  <c r="X152" i="12" a="1"/>
  <c r="Z118" i="12" a="1"/>
  <c r="X213" i="12" a="1"/>
  <c r="W198" i="12" a="1"/>
  <c r="W128" i="12" a="1"/>
  <c r="W185" i="12" a="1"/>
  <c r="X164" i="12" a="1"/>
  <c r="U52" i="12" a="1"/>
  <c r="U185" i="12" a="1"/>
  <c r="Z53" i="12" a="1"/>
  <c r="Z191" i="12" a="1"/>
  <c r="U124" i="12" a="1"/>
  <c r="T45" i="12" a="1"/>
  <c r="V116" i="12" a="1"/>
  <c r="U219" i="12" a="1"/>
  <c r="T188" i="12" a="1"/>
  <c r="T190" i="12" a="1"/>
  <c r="U135" i="12" a="1"/>
  <c r="Z42" i="12" a="1"/>
  <c r="Z11" i="12" a="1"/>
  <c r="W144" i="9" a="1"/>
  <c r="U172" i="9" a="1"/>
  <c r="X85" i="9" a="1"/>
  <c r="U129" i="9" a="1"/>
  <c r="Z171" i="9" a="1"/>
  <c r="Z112" i="9" a="1"/>
  <c r="Y31" i="9" a="1"/>
  <c r="V52" i="9" a="1"/>
  <c r="Z86" i="9" a="1"/>
  <c r="X148" i="9" a="1"/>
  <c r="Y95" i="9" a="1"/>
  <c r="X171" i="9" a="1"/>
  <c r="U101" i="9" a="1"/>
  <c r="T77" i="9" a="1"/>
  <c r="U36" i="9" a="1"/>
  <c r="T152" i="9" a="1"/>
  <c r="Y61" i="9" a="1"/>
  <c r="U235" i="14" a="1"/>
  <c r="Z104" i="9" a="1"/>
  <c r="T129" i="9" a="1"/>
  <c r="W50" i="9" a="1"/>
  <c r="U75" i="9" a="1"/>
  <c r="U139" i="9" a="1"/>
  <c r="U43" i="9" a="1"/>
  <c r="W88" i="9" a="1"/>
  <c r="Z9" i="9" a="1"/>
  <c r="Z83" i="9" a="1"/>
  <c r="W141" i="9" a="1"/>
  <c r="T100" i="9" a="1"/>
  <c r="Z106" i="9" a="1"/>
  <c r="Y116" i="9" a="1"/>
  <c r="V16" i="9" a="1"/>
  <c r="V78" i="9" a="1"/>
  <c r="W22" i="9" a="1"/>
  <c r="U96" i="9" a="1"/>
  <c r="W142" i="9" a="1"/>
  <c r="W10" i="9" a="1"/>
  <c r="Y109" i="9" a="1"/>
  <c r="T30" i="9" a="1"/>
  <c r="X120" i="9" a="1"/>
  <c r="Y91" i="9" a="1"/>
  <c r="Z138" i="9" a="1"/>
  <c r="U99" i="9" a="1"/>
  <c r="W57" i="9" a="1"/>
  <c r="U152" i="9" a="1"/>
  <c r="T151" i="9" a="1"/>
  <c r="Y40" i="12" a="1"/>
  <c r="T30" i="12" a="1"/>
  <c r="Z124" i="12" a="1"/>
  <c r="Y197" i="12" a="1"/>
  <c r="V110" i="12" a="1"/>
  <c r="U142" i="12" a="1"/>
  <c r="Z137" i="12" a="1"/>
  <c r="Y59" i="12" a="1"/>
  <c r="W118" i="12" a="1"/>
  <c r="Y25" i="12" a="1"/>
  <c r="Y139" i="12" a="1"/>
  <c r="U178" i="12" a="1"/>
  <c r="T107" i="12" a="1"/>
  <c r="X107" i="12" a="1"/>
  <c r="T174" i="12" a="1"/>
  <c r="Y200" i="12" a="1"/>
  <c r="X29" i="12" a="1"/>
  <c r="T176" i="12" a="1"/>
  <c r="V147" i="12" a="1"/>
  <c r="U128" i="12" a="1"/>
  <c r="V130" i="12" a="1"/>
  <c r="W210" i="12" a="1"/>
  <c r="T195" i="12" a="1"/>
  <c r="Z114" i="12" a="1"/>
  <c r="Y24" i="13" a="1"/>
  <c r="U205" i="12" a="1"/>
  <c r="T129" i="12" a="1"/>
  <c r="Y15" i="12" a="1"/>
  <c r="X47" i="12" a="1"/>
  <c r="Z123" i="12" a="1"/>
  <c r="W107" i="12" a="1"/>
  <c r="T158" i="12" a="1"/>
  <c r="W15" i="12" a="1"/>
  <c r="W25" i="12" a="1"/>
  <c r="T134" i="12" a="1"/>
  <c r="X183" i="12" a="1"/>
  <c r="Y63" i="12" a="1"/>
  <c r="U156" i="12" a="1"/>
  <c r="T53" i="12" a="1"/>
  <c r="Y107" i="12" a="1"/>
  <c r="U15" i="12" a="1"/>
  <c r="U223" i="12" a="1"/>
  <c r="W26" i="12" a="1"/>
  <c r="Z185" i="12" a="1"/>
  <c r="W60" i="12" a="1"/>
  <c r="V113" i="12" a="1"/>
  <c r="V60" i="12" a="1"/>
  <c r="W164" i="12" a="1"/>
  <c r="V133" i="12" a="1"/>
  <c r="X210" i="12" a="1"/>
  <c r="X200" i="12" a="1"/>
  <c r="W41" i="12" a="1"/>
  <c r="Z197" i="12" a="1"/>
  <c r="Y156" i="12" a="1"/>
  <c r="U30" i="13" a="1"/>
  <c r="W221" i="12" a="1"/>
  <c r="Y133" i="13" a="1"/>
  <c r="V122" i="12" a="1"/>
  <c r="Y28" i="13" a="1"/>
  <c r="V18" i="9" a="1"/>
  <c r="V149" i="9" a="1"/>
  <c r="U125" i="9" a="1"/>
  <c r="U49" i="9" a="1"/>
  <c r="Z174" i="9" a="1"/>
  <c r="Z84" i="9" a="1"/>
  <c r="U114" i="9" a="1"/>
  <c r="Y103" i="9" a="1"/>
  <c r="T28" i="9" a="1"/>
  <c r="T107" i="9" a="1"/>
  <c r="Z93" i="9" a="1"/>
  <c r="X39" i="9" a="1"/>
  <c r="V134" i="9" a="1"/>
  <c r="W25" i="9" a="1"/>
  <c r="X32" i="9" a="1"/>
  <c r="T171" i="9" a="1"/>
  <c r="X172" i="9" a="1"/>
  <c r="Y22" i="9" a="1"/>
  <c r="T104" i="9" a="1"/>
  <c r="T144" i="9" a="1"/>
  <c r="U11" i="9" a="1"/>
  <c r="U127" i="9" a="1"/>
  <c r="T90" i="9" a="1"/>
  <c r="X93" i="9" a="1"/>
  <c r="W118" i="9" a="1"/>
  <c r="X162" i="9" a="1"/>
  <c r="U113" i="9" a="1"/>
  <c r="V141" i="9" a="1"/>
  <c r="W167" i="9" a="1"/>
  <c r="V100" i="9" a="1"/>
  <c r="X51" i="9" a="1"/>
  <c r="V83" i="9" a="1"/>
  <c r="T139" i="9" a="1"/>
  <c r="X126" i="9" a="1"/>
  <c r="U106" i="9" a="1"/>
  <c r="U171" i="9" a="1"/>
  <c r="T121" i="9" a="1"/>
  <c r="X168" i="9" a="1"/>
  <c r="Y75" i="9" a="1"/>
  <c r="T123" i="9" a="1"/>
  <c r="U39" i="9" a="1"/>
  <c r="Y163" i="9" a="1"/>
  <c r="Z80" i="9" a="1"/>
  <c r="T132" i="9" a="1"/>
  <c r="T117" i="9" a="1"/>
  <c r="X119" i="9" a="1"/>
  <c r="X163" i="9" a="1"/>
  <c r="X20" i="9" a="1"/>
  <c r="V162" i="9" a="1"/>
  <c r="Z97" i="9" a="1"/>
  <c r="X177" i="9" a="1"/>
  <c r="Z63" i="12" a="1"/>
  <c r="Y92" i="12" a="1"/>
  <c r="W134" i="12" a="1"/>
  <c r="Z164" i="12" a="1"/>
  <c r="Z174" i="12" a="1"/>
  <c r="W59" i="12" a="1"/>
  <c r="Y185" i="12" a="1"/>
  <c r="W52" i="12" a="1"/>
  <c r="V142" i="12" a="1"/>
  <c r="Y45" i="12" a="1"/>
  <c r="Z163" i="12" a="1"/>
  <c r="X165" i="12" a="1"/>
  <c r="X205" i="12" a="1"/>
  <c r="Y181" i="13" a="1"/>
  <c r="W124" i="12" a="1"/>
  <c r="T200" i="12" a="1"/>
  <c r="Z55" i="12" a="1"/>
  <c r="V159" i="12" a="1"/>
  <c r="W31" i="12" a="1"/>
  <c r="Y147" i="12" a="1"/>
  <c r="U182" i="13" a="1"/>
  <c r="T26" i="12" a="1"/>
  <c r="X221" i="12" a="1"/>
  <c r="U196" i="12" a="1"/>
  <c r="X202" i="12" a="1"/>
  <c r="Y215" i="13" a="1"/>
  <c r="W188" i="12" a="1"/>
  <c r="U192" i="12" a="1"/>
  <c r="W170" i="12" a="1"/>
  <c r="V126" i="12" a="1"/>
  <c r="T42" i="12" a="1"/>
  <c r="T126" i="12" a="1"/>
  <c r="X140" i="12" a="1"/>
  <c r="Z204" i="13" a="1"/>
  <c r="T182" i="12" a="1"/>
  <c r="X114" i="12" a="1"/>
  <c r="X212" i="12" a="1"/>
  <c r="W105" i="12" a="1"/>
  <c r="Z166" i="12" a="1"/>
  <c r="U53" i="12" a="1"/>
  <c r="X138" i="12" a="1"/>
  <c r="V153" i="12" a="1"/>
  <c r="U133" i="12" a="1"/>
  <c r="W229" i="12" a="1"/>
  <c r="V146" i="12" a="1"/>
  <c r="W48" i="12" a="1"/>
  <c r="V137" i="12" a="1"/>
  <c r="T41" i="12" a="1"/>
  <c r="T130" i="12" a="1"/>
  <c r="U107" i="12" a="1"/>
  <c r="W150" i="12" a="1"/>
  <c r="X51" i="12" a="1"/>
  <c r="W218" i="12" a="1"/>
  <c r="W155" i="12" a="1"/>
  <c r="Y47" i="12" a="1"/>
  <c r="U28" i="12" a="1"/>
  <c r="V219" i="12" a="1"/>
  <c r="W45" i="9" a="1"/>
  <c r="T112" i="9" a="1"/>
  <c r="Z158" i="9" a="1"/>
  <c r="Z45" i="9" a="1"/>
  <c r="U86" i="9" a="1"/>
  <c r="W14" i="9" a="1"/>
  <c r="Z79" i="9" a="1"/>
  <c r="T164" i="9" a="1"/>
  <c r="T106" i="9" a="1"/>
  <c r="U32" i="9" a="1"/>
  <c r="Z175" i="9" a="1"/>
  <c r="T29" i="9" a="1"/>
  <c r="T59" i="9" a="1"/>
  <c r="W51" i="9" a="1"/>
  <c r="Z75" i="9" a="1"/>
  <c r="Y114" i="9" a="1"/>
  <c r="W102" i="9" a="1"/>
  <c r="V150" i="9" a="1"/>
  <c r="W85" i="9" a="1"/>
  <c r="Z10" i="9" a="1"/>
  <c r="Y77" i="9" a="1"/>
  <c r="Z126" i="9" a="1"/>
  <c r="W31" i="9" a="1"/>
  <c r="W82" i="9" a="1"/>
  <c r="W165" i="9" a="1"/>
  <c r="U140" i="9" a="1"/>
  <c r="Z73" i="9" a="1"/>
  <c r="Y123" i="9" a="1"/>
  <c r="T91" i="9" a="1"/>
  <c r="V148" i="9" a="1"/>
  <c r="X94" i="9" a="1"/>
  <c r="Y80" i="9" a="1"/>
  <c r="U80" i="9" a="1"/>
  <c r="V110" i="9" a="1"/>
  <c r="X118" i="9" a="1"/>
  <c r="Z44" i="9" a="1"/>
  <c r="T9" i="9" a="1"/>
  <c r="U132" i="9" a="1"/>
  <c r="Y57" i="9" a="1"/>
  <c r="U112" i="9" a="1"/>
  <c r="T34" i="9" a="1"/>
  <c r="W28" i="9" a="1"/>
  <c r="X80" i="9" a="1"/>
  <c r="V153" i="9" a="1"/>
  <c r="W172" i="9" a="1"/>
  <c r="Z105" i="9" a="1"/>
  <c r="X55" i="9" a="1"/>
  <c r="V8" i="9" a="1"/>
  <c r="W124" i="9" a="1"/>
  <c r="U50" i="9" a="1"/>
  <c r="V88" i="9" a="1"/>
  <c r="T191" i="14" a="1"/>
  <c r="U88" i="9" a="1"/>
  <c r="W93" i="9" a="1"/>
  <c r="V131" i="9" a="1"/>
  <c r="T113" i="9" a="1"/>
  <c r="Y177" i="9" a="1"/>
  <c r="Z43" i="9" a="1"/>
  <c r="U151" i="9" a="1"/>
  <c r="V124" i="9" a="1"/>
  <c r="Y157" i="9" a="1"/>
  <c r="V36" i="9" a="1"/>
  <c r="W154" i="9" a="1"/>
  <c r="Y85" i="9" a="1"/>
  <c r="U131" i="9" a="1"/>
  <c r="Z147" i="9" a="1"/>
  <c r="U136" i="9" a="1"/>
  <c r="W155" i="9" a="1"/>
  <c r="X81" i="9" a="1"/>
  <c r="T169" i="9" a="1"/>
  <c r="X116" i="9" a="1"/>
  <c r="W17" i="9" a="1"/>
  <c r="T83" i="9" a="1"/>
  <c r="W126" i="9" a="1"/>
  <c r="T168" i="9" a="1"/>
  <c r="T82" i="9" a="1"/>
  <c r="U19" i="9" a="1"/>
  <c r="Z15" i="9" a="1"/>
  <c r="X125" i="9" a="1"/>
  <c r="Z162" i="9" a="1"/>
  <c r="X66" i="9" a="1"/>
  <c r="W97" i="9" a="1"/>
  <c r="V127" i="9" a="1"/>
  <c r="T97" i="9" a="1"/>
  <c r="V128" i="9" a="1"/>
  <c r="Y104" i="9" a="1"/>
  <c r="W55" i="9" a="1"/>
  <c r="Z94" i="9" a="1"/>
  <c r="U37" i="9" a="1"/>
  <c r="T95" i="9" a="1"/>
  <c r="V75" i="9" a="1"/>
  <c r="T128" i="9" a="1"/>
  <c r="U44" i="9" a="1"/>
  <c r="W104" i="9" a="1"/>
  <c r="X101" i="9" a="1"/>
  <c r="W136" i="9" a="1"/>
  <c r="V80" i="9" a="1"/>
  <c r="W36" i="9" a="1"/>
  <c r="W101" i="9" a="1"/>
  <c r="X115" i="9" a="1"/>
  <c r="Z50" i="9" a="1"/>
  <c r="X170" i="9" a="1"/>
  <c r="T147" i="9" a="1"/>
  <c r="X97" i="9" a="1"/>
  <c r="Z127" i="9" a="1"/>
  <c r="X76" i="9" a="1"/>
  <c r="V144" i="9" a="1"/>
  <c r="Y112" i="12" a="1"/>
  <c r="Y158" i="13" a="1"/>
  <c r="Z156" i="12" a="1"/>
  <c r="T20" i="12" a="1"/>
  <c r="Y105" i="12" a="1"/>
  <c r="Y128" i="12" a="1"/>
  <c r="V121" i="12" a="1"/>
  <c r="Z105" i="12" a="1"/>
  <c r="Y166" i="12" a="1"/>
  <c r="Z216" i="12" a="1"/>
  <c r="U49" i="12" a="1"/>
  <c r="Z58" i="12" a="1"/>
  <c r="Z182" i="12" a="1"/>
  <c r="U174" i="12" a="1"/>
  <c r="Y191" i="12" a="1"/>
  <c r="T114" i="12" a="1"/>
  <c r="W152" i="12" a="1"/>
  <c r="W40" i="12" a="1"/>
  <c r="V136" i="12" a="1"/>
  <c r="Y52" i="12" a="1"/>
  <c r="U55" i="12" a="1"/>
  <c r="V156" i="12" a="1"/>
  <c r="Y168" i="12" a="1"/>
  <c r="W29" i="12" a="1"/>
  <c r="V129" i="12" a="1"/>
  <c r="X180" i="12" a="1"/>
  <c r="U136" i="12" a="1"/>
  <c r="V141" i="12" a="1"/>
  <c r="Y160" i="12" a="1"/>
  <c r="T63" i="12" a="1"/>
  <c r="Z120" i="12" a="1"/>
  <c r="T28" i="12" a="1"/>
  <c r="X130" i="12" a="1"/>
  <c r="V32" i="12" a="1"/>
  <c r="Z158" i="12" a="1"/>
  <c r="X31" i="12" a="1"/>
  <c r="V41" i="12" a="1"/>
  <c r="V45" i="13" a="1"/>
  <c r="T139" i="12" a="1"/>
  <c r="Z112" i="12" a="1"/>
  <c r="V139" i="12" a="1"/>
  <c r="W202" i="12" a="1"/>
  <c r="Z220" i="12" a="1"/>
  <c r="X223" i="12" a="1"/>
  <c r="U134" i="12" a="1"/>
  <c r="Y163" i="12" a="1"/>
  <c r="W28" i="12" a="1"/>
  <c r="T105" i="12" a="1"/>
  <c r="Y48" i="12" a="1"/>
  <c r="Z15" i="12" a="1"/>
  <c r="W197" i="12" a="1"/>
  <c r="Z221" i="12" a="1"/>
  <c r="U229" i="12" a="1"/>
  <c r="U51" i="12" a="1"/>
  <c r="X63" i="12" a="1"/>
  <c r="W158" i="12" a="1"/>
  <c r="Z206" i="12" a="1"/>
  <c r="X157" i="12" a="1"/>
  <c r="T31" i="12" a="1"/>
  <c r="X110" i="12" a="1"/>
  <c r="V156" i="9" a="1"/>
  <c r="V126" i="9" a="1"/>
  <c r="V157" i="9" a="1"/>
  <c r="V90" i="9" a="1"/>
  <c r="T120" i="9" a="1"/>
  <c r="V139" i="9" a="1"/>
  <c r="T79" i="9" a="1"/>
  <c r="Z40" i="9" a="1"/>
  <c r="X95" i="9" a="1"/>
  <c r="W49" i="9" a="1"/>
  <c r="W90" i="9" a="1"/>
  <c r="W73" i="9" a="1"/>
  <c r="T8" i="9" a="1"/>
  <c r="W30" i="9" a="1"/>
  <c r="T65" i="9" a="1"/>
  <c r="W20" i="9" a="1"/>
  <c r="X11" i="9" a="1"/>
  <c r="U85" i="9" a="1"/>
  <c r="W80" i="9" a="1"/>
  <c r="U93" i="9" a="1"/>
  <c r="T20" i="9" a="1"/>
  <c r="Z153" i="9" a="1"/>
  <c r="T133" i="9" a="1"/>
  <c r="U24" i="9" a="1"/>
  <c r="Z95" i="9" a="1"/>
  <c r="T102" i="9" a="1"/>
  <c r="T63" i="9" a="1"/>
  <c r="W105" i="9" a="1"/>
  <c r="T127" i="9" a="1"/>
  <c r="U117" i="9" a="1"/>
  <c r="U66" i="9" a="1"/>
  <c r="W92" i="9" a="1"/>
  <c r="X127" i="9" a="1"/>
  <c r="X159" i="9" a="1"/>
  <c r="V97" i="9" a="1"/>
  <c r="W127" i="9" a="1"/>
  <c r="Z177" i="9" a="1"/>
  <c r="U153" i="9" a="1"/>
  <c r="T47" i="9" a="1"/>
  <c r="X30" i="9" a="1"/>
  <c r="W40" i="9" a="1"/>
  <c r="W130" i="9" a="1"/>
  <c r="U83" i="9" a="1"/>
  <c r="U102" i="9" a="1"/>
  <c r="T138" i="9" a="1"/>
  <c r="Y43" i="9" a="1"/>
  <c r="W39" i="9" a="1"/>
  <c r="W131" i="9" a="1"/>
  <c r="U76" i="9" a="1"/>
  <c r="Y175" i="9" a="1"/>
  <c r="V115" i="9" a="1"/>
  <c r="X89" i="9" a="1"/>
  <c r="V93" i="9" a="1"/>
  <c r="Y166" i="9" a="1"/>
  <c r="V151" i="9" a="1"/>
  <c r="V174" i="9" a="1"/>
  <c r="U178" i="9" a="1"/>
  <c r="X156" i="9" a="1"/>
  <c r="V130" i="9" a="1"/>
  <c r="U115" i="9" a="1"/>
  <c r="V38" i="9" a="1"/>
  <c r="V41" i="9" a="1"/>
  <c r="W87" i="9" a="1"/>
  <c r="Z169" i="9" a="1"/>
  <c r="U163" i="9" a="1"/>
  <c r="V109" i="9" a="1"/>
  <c r="Z142" i="9" a="1"/>
  <c r="T25" i="9" a="1"/>
  <c r="Z91" i="9" a="1"/>
  <c r="V178" i="9" a="1"/>
  <c r="V166" i="9" a="1"/>
  <c r="Z129" i="9" a="1"/>
  <c r="T176" i="9" a="1"/>
  <c r="Y83" i="9" a="1"/>
  <c r="U59" i="9" a="1"/>
  <c r="W59" i="9" a="1"/>
  <c r="Z144" i="9" a="1"/>
  <c r="Z77" i="9" a="1"/>
  <c r="Y110" i="9" a="1"/>
  <c r="W29" i="9" a="1"/>
  <c r="W166" i="9" a="1"/>
  <c r="X43" i="9" a="1"/>
  <c r="Y40" i="9" a="1"/>
  <c r="Y14" i="9" a="1"/>
  <c r="W63" i="9" a="1"/>
  <c r="U34" i="9" a="1"/>
  <c r="W71" i="9" a="1"/>
  <c r="U174" i="9" a="1"/>
  <c r="W132" i="9" a="1"/>
  <c r="X112" i="9" a="1"/>
  <c r="U124" i="9" a="1"/>
  <c r="U142" i="14" a="1"/>
  <c r="T152" i="12" a="1"/>
  <c r="Z188" i="12" a="1"/>
  <c r="V158" i="12" a="1"/>
  <c r="Z147" i="12" a="1"/>
  <c r="Z19" i="12" a="1"/>
  <c r="U126" i="12" a="1"/>
  <c r="X226" i="12" a="1"/>
  <c r="T47" i="12" a="1"/>
  <c r="W57" i="12" a="1"/>
  <c r="V185" i="12" a="1"/>
  <c r="T149" i="12" a="1"/>
  <c r="X136" i="12" a="1"/>
  <c r="W135" i="12" a="1"/>
  <c r="Z10" i="12" a="1"/>
  <c r="Z153" i="12" a="1"/>
  <c r="Y206" i="12" a="1"/>
  <c r="W168" i="12" a="1"/>
  <c r="V112" i="12" a="1"/>
  <c r="X60" i="12" a="1"/>
  <c r="Z38" i="13" a="1"/>
  <c r="Z200" i="13" a="1"/>
  <c r="X229" i="12" a="1"/>
  <c r="Y130" i="12" a="1"/>
  <c r="X124" i="12" a="1"/>
  <c r="X118" i="12" a="1"/>
  <c r="W110" i="12" a="1"/>
  <c r="Z99" i="12" a="1"/>
  <c r="T142" i="12" a="1"/>
  <c r="U116" i="12" a="1"/>
  <c r="Z19" i="13" a="1"/>
  <c r="Y29" i="12" a="1"/>
  <c r="Y28" i="12" a="1"/>
  <c r="Y42" i="12" a="1"/>
  <c r="Z236" i="13" a="1"/>
  <c r="T32" i="12" a="1"/>
  <c r="W138" i="12" a="1"/>
  <c r="X113" i="12" a="1"/>
  <c r="Z144" i="12" a="1"/>
  <c r="V26" i="12" a="1"/>
  <c r="Z141" i="12" a="1"/>
  <c r="Z181" i="12" a="1"/>
  <c r="Y150" i="12" a="1"/>
  <c r="X222" i="12" a="1"/>
  <c r="W220" i="12" a="1"/>
  <c r="Z196" i="12" a="1"/>
  <c r="Y123" i="12" a="1"/>
  <c r="V11" i="12" a="1"/>
  <c r="T116" i="12" a="1"/>
  <c r="V200" i="12" a="1"/>
  <c r="Y100" i="12" a="1"/>
  <c r="W53" i="12" a="1"/>
  <c r="V168" i="12" a="1"/>
  <c r="V19" i="12" a="1"/>
  <c r="V188" i="12" a="1"/>
  <c r="V120" i="9" a="1"/>
  <c r="V11" i="9" a="1"/>
  <c r="Y120" i="9" a="1"/>
  <c r="V119" i="9" a="1"/>
  <c r="T43" i="9" a="1"/>
  <c r="U71" i="9" a="1"/>
  <c r="Y42" i="9" a="1"/>
  <c r="U18" i="9" a="1"/>
  <c r="V103" i="9" a="1"/>
  <c r="X45" i="9" a="1"/>
  <c r="Y130" i="9" a="1"/>
  <c r="T11" i="9" a="1"/>
  <c r="Y66" i="9" a="1"/>
  <c r="Z32" i="9" a="1"/>
  <c r="X63" i="9" a="1"/>
  <c r="U78" i="9" a="1"/>
  <c r="T155" i="9" a="1"/>
  <c r="X124" i="9" a="1"/>
  <c r="Y115" i="9" a="1"/>
  <c r="Y174" i="9" a="1"/>
  <c r="V76" i="9" a="1"/>
  <c r="X40" i="9" a="1"/>
  <c r="Y152" i="9" a="1"/>
  <c r="V95" i="9" a="1"/>
  <c r="W129" i="9" a="1"/>
  <c r="T136" i="9" a="1"/>
  <c r="U160" i="9" a="1"/>
  <c r="X8" i="9" a="1"/>
  <c r="X111" i="9" a="1"/>
  <c r="Y132" i="9" a="1"/>
  <c r="T10" i="9" a="1"/>
  <c r="T149" i="9" a="1"/>
  <c r="X136" i="9" a="1"/>
  <c r="V104" i="9" a="1"/>
  <c r="Y141" i="9" a="1"/>
  <c r="T22" i="9" a="1"/>
  <c r="Y39" i="9" a="1"/>
  <c r="Y143" i="9" a="1"/>
  <c r="X113" i="9" a="1"/>
  <c r="T99" i="9" a="1"/>
  <c r="X29" i="9" a="1"/>
  <c r="T46" i="9" a="1"/>
  <c r="X106" i="9" a="1"/>
  <c r="Z181" i="9" a="1"/>
  <c r="W77" i="9" a="1"/>
  <c r="Y105" i="9" a="1"/>
  <c r="U121" i="9" a="1"/>
  <c r="U149" i="9" a="1"/>
  <c r="W143" i="9" a="1"/>
  <c r="Y168" i="9" a="1"/>
  <c r="T57" i="9" a="1"/>
  <c r="U35" i="9" a="1"/>
  <c r="V140" i="9" a="1"/>
  <c r="Y76" i="9" a="1"/>
  <c r="U120" i="9" a="1"/>
  <c r="Y84" i="9" a="1"/>
  <c r="T116" i="9" a="1"/>
  <c r="U150" i="9" a="1"/>
  <c r="Y164" i="9" a="1"/>
  <c r="V129" i="9" a="1"/>
  <c r="Y162" i="9" a="1"/>
  <c r="T35" i="9" a="1"/>
  <c r="T81" i="9" a="1"/>
  <c r="T49" i="9" a="1"/>
  <c r="U173" i="9" a="1"/>
  <c r="X107" i="9" a="1"/>
  <c r="V65" i="9" a="1"/>
  <c r="W95" i="9" a="1"/>
  <c r="Y116" i="13" a="1"/>
  <c r="T196" i="12" a="1"/>
  <c r="Y193" i="12" a="1"/>
  <c r="Y19" i="12" a="1"/>
  <c r="U206" i="12" a="1"/>
  <c r="T164" i="12" a="1"/>
  <c r="Z34" i="12" a="1"/>
  <c r="W136" i="12" a="1"/>
  <c r="X30" i="13" a="1"/>
  <c r="W183" i="12" a="1"/>
  <c r="U149" i="12" a="1"/>
  <c r="T55" i="12" a="1"/>
  <c r="Z47" i="13" a="1"/>
  <c r="T157" i="12" a="1"/>
  <c r="Z222" i="12" a="1"/>
  <c r="W173" i="12" a="1"/>
  <c r="W62" i="13" a="1"/>
  <c r="Y205" i="12" a="1"/>
  <c r="U40" i="12" a="1"/>
  <c r="Z213" i="12" a="1"/>
  <c r="W63" i="12" a="1"/>
  <c r="X25" i="12" a="1"/>
  <c r="Y174" i="12" a="1"/>
  <c r="U144" i="12" a="1"/>
  <c r="Y222" i="12" a="1"/>
  <c r="T163" i="12" a="1"/>
  <c r="U200" i="12" a="1"/>
  <c r="Y155" i="12" a="1"/>
  <c r="X216" i="12" a="1"/>
  <c r="W141" i="12" a="1"/>
  <c r="Y55" i="12" a="1"/>
  <c r="Z113" i="12" a="1"/>
  <c r="Z39" i="13" a="1"/>
  <c r="U45" i="12" a="1"/>
  <c r="Y57" i="12" a="1"/>
  <c r="Y53" i="12" a="1"/>
  <c r="Z177" i="12" a="1"/>
  <c r="W121" i="12" a="1"/>
  <c r="Z186" i="12" a="1"/>
  <c r="T147" i="12" a="1"/>
  <c r="W200" i="12" a="1"/>
  <c r="X176" i="13" a="1"/>
  <c r="W193" i="13" a="1"/>
  <c r="W212" i="12" a="1"/>
  <c r="Z133" i="12" a="1"/>
  <c r="U160" i="12" a="1"/>
  <c r="W130" i="12" a="1"/>
  <c r="U197" i="12" a="1"/>
  <c r="U59" i="12" a="1"/>
  <c r="T213" i="12" a="1"/>
  <c r="T29" i="12" a="1"/>
  <c r="W11" i="12" a="1"/>
  <c r="U181" i="12" a="1"/>
  <c r="T202" i="12" a="1"/>
  <c r="W226" i="12" a="1"/>
  <c r="T153" i="12" a="1"/>
  <c r="X28" i="12" a="1"/>
  <c r="Z152" i="12" a="1"/>
  <c r="X186" i="12" a="1"/>
  <c r="Y11" i="12" a="1"/>
  <c r="U186" i="12" a="1"/>
  <c r="Z20" i="9" a="1"/>
  <c r="X128" i="9" a="1"/>
  <c r="T178" i="9" a="1"/>
  <c r="U81" i="9" a="1"/>
  <c r="T73" i="9" a="1"/>
  <c r="Y160" i="9" a="1"/>
  <c r="X87" i="9" a="1"/>
  <c r="T181" i="9" a="1"/>
  <c r="U98" i="9" a="1"/>
  <c r="X23" i="9" a="1"/>
  <c r="V89" i="9" a="1"/>
  <c r="Z173" i="9" a="1"/>
  <c r="T167" i="9" a="1"/>
  <c r="T110" i="9" a="1"/>
  <c r="Z116" i="9" a="1"/>
  <c r="X164" i="9" a="1"/>
  <c r="X132" i="9" a="1"/>
  <c r="U122" i="9" a="1"/>
  <c r="U92" i="9" a="1"/>
  <c r="W150" i="9" a="1"/>
  <c r="V169" i="9" a="1"/>
  <c r="V171" i="9" a="1"/>
  <c r="Z114" i="9" a="1"/>
  <c r="T50" i="9" a="1"/>
  <c r="V51" i="9" a="1"/>
  <c r="W171" i="9" a="1"/>
  <c r="W15" i="9" a="1"/>
  <c r="Y172" i="9" a="1"/>
  <c r="X10" i="9" a="1"/>
  <c r="V46" i="9" a="1"/>
  <c r="V167" i="9" a="1"/>
  <c r="W109" i="9" a="1"/>
  <c r="U166" i="9" a="1"/>
  <c r="Z78" i="9" a="1"/>
  <c r="Y107" i="9" a="1"/>
  <c r="U103" i="9" a="1"/>
  <c r="T40" i="9" a="1"/>
  <c r="Y28" i="9" a="1"/>
  <c r="V108" i="9" a="1"/>
  <c r="U63" i="9" a="1"/>
  <c r="X154" i="9" a="1"/>
  <c r="W83" i="9" a="1"/>
  <c r="W114" i="9" a="1"/>
  <c r="T159" i="9" a="1"/>
  <c r="Y19" i="9" a="1"/>
  <c r="V133" i="9" a="1"/>
  <c r="T13" i="9" a="1"/>
  <c r="W75" i="9" a="1"/>
  <c r="T115" i="9" a="1"/>
  <c r="Z123" i="9" a="1"/>
  <c r="X92" i="9" a="1"/>
  <c r="Z155" i="9" a="1"/>
  <c r="U158" i="9" a="1"/>
  <c r="T32" i="9" a="1"/>
  <c r="V160" i="9" a="1"/>
  <c r="X117" i="9" a="1"/>
  <c r="V85" i="9" a="1"/>
  <c r="W122" i="9" a="1"/>
  <c r="W38" i="9" a="1"/>
  <c r="Y118" i="9" a="1"/>
  <c r="U8" i="9" a="1"/>
  <c r="V177" i="9" a="1"/>
  <c r="U15" i="9" a="1"/>
  <c r="Z148" i="9" a="1"/>
  <c r="T52" i="9" a="1"/>
  <c r="W159" i="12" a="1"/>
  <c r="Z48" i="12" a="1"/>
  <c r="X166" i="12" a="1"/>
  <c r="X48" i="12" a="1"/>
  <c r="W176" i="12" a="1"/>
  <c r="V53" i="12" a="1"/>
  <c r="V157" i="12" a="1"/>
  <c r="V118" i="12" a="1"/>
  <c r="T177" i="12" a="1"/>
  <c r="V222" i="12" a="1"/>
  <c r="U166" i="12" a="1"/>
  <c r="X219" i="12" a="1"/>
  <c r="W45" i="12" a="1"/>
  <c r="T178" i="12" a="1"/>
  <c r="X181" i="12" a="1"/>
  <c r="X40" i="12" a="1"/>
  <c r="V57" i="12" a="1"/>
  <c r="X41" i="12" a="1"/>
  <c r="W120" i="12" a="1"/>
  <c r="T155" i="12" a="1"/>
  <c r="V221" i="12" a="1"/>
  <c r="V34" i="12" a="1"/>
  <c r="T137" i="12" a="1"/>
  <c r="U32" i="12" a="1"/>
  <c r="V55" i="12" a="1"/>
  <c r="T191" i="12" a="1"/>
  <c r="X177" i="12" a="1"/>
  <c r="Y177" i="12" a="1"/>
  <c r="U48" i="12" a="1"/>
  <c r="T144" i="12" a="1"/>
  <c r="X160" i="12" a="1"/>
  <c r="W160" i="12" a="1"/>
  <c r="V186" i="12" a="1"/>
  <c r="T221" i="12" a="1"/>
  <c r="T52" i="12" a="1"/>
  <c r="Y170" i="12" a="1"/>
  <c r="T51" i="12" a="1"/>
  <c r="T229" i="12" a="1"/>
  <c r="V135" i="12" a="1"/>
  <c r="V119" i="12" a="1"/>
  <c r="T49" i="12" a="1"/>
  <c r="U30" i="12" a="1"/>
  <c r="X19" i="12" a="1"/>
  <c r="Z115" i="12" a="1"/>
  <c r="V223" i="12" a="1"/>
  <c r="X115" i="12" a="1"/>
  <c r="V177" i="12" a="1"/>
  <c r="Y146" i="12" a="1"/>
  <c r="W132" i="12" a="1"/>
  <c r="W163" i="12" a="1"/>
  <c r="W137" i="12" a="1"/>
  <c r="T146" i="12" a="1"/>
  <c r="Z173" i="12" a="1"/>
  <c r="Y195" i="12" a="1"/>
  <c r="V48" i="12" a="1"/>
  <c r="Z119" i="12" a="1"/>
  <c r="Y167" i="9" a="1"/>
  <c r="U107" i="9" a="1"/>
  <c r="W107" i="9" a="1"/>
  <c r="W41" i="9" a="1"/>
  <c r="U84" i="9" a="1"/>
  <c r="Y159" i="9" a="1"/>
  <c r="Y82" i="9" a="1"/>
  <c r="X152" i="9" a="1"/>
  <c r="Y97" i="9" a="1"/>
  <c r="W94" i="9" a="1"/>
  <c r="V49" i="9" a="1"/>
  <c r="Y35" i="9" a="1"/>
  <c r="Y89" i="9" a="1"/>
  <c r="W8" i="9" a="1"/>
  <c r="U164" i="9" a="1"/>
  <c r="V123" i="9" a="1"/>
  <c r="Z92" i="9" a="1"/>
  <c r="W121" i="9" a="1"/>
  <c r="W173" i="9" a="1"/>
  <c r="Y125" i="9" a="1"/>
  <c r="U175" i="9" a="1"/>
  <c r="Y121" i="9" a="1"/>
  <c r="U22" i="9" a="1"/>
  <c r="U21" i="9" a="1"/>
  <c r="X142" i="9" a="1"/>
  <c r="Z18" i="9" a="1"/>
  <c r="U41" i="9" a="1"/>
  <c r="Y13" i="9" a="1"/>
  <c r="W111" i="9" a="1"/>
  <c r="T131" i="9" a="1"/>
  <c r="Y63" i="9" a="1"/>
  <c r="W174" i="9" a="1"/>
  <c r="X25" i="9" a="1"/>
  <c r="Y18" i="9" a="1"/>
  <c r="T142" i="9" a="1"/>
  <c r="U142" i="9" a="1"/>
  <c r="U133" i="9" a="1"/>
  <c r="Y29" i="9" a="1"/>
  <c r="T158" i="9" a="1"/>
  <c r="T24" i="9" a="1"/>
  <c r="X138" i="9" a="1"/>
  <c r="U29" i="9" a="1"/>
  <c r="X143" i="9" a="1"/>
  <c r="Z31" i="9" a="1"/>
  <c r="V152" i="9" a="1"/>
  <c r="T119" i="9" a="1"/>
  <c r="U14" i="9" a="1"/>
  <c r="Y102" i="9" a="1"/>
  <c r="W163" i="9" a="1"/>
  <c r="W157" i="9" a="1"/>
  <c r="X16" i="9" a="1"/>
  <c r="T160" i="9" a="1"/>
  <c r="W61" i="9" a="1"/>
  <c r="U165" i="9" a="1"/>
  <c r="W86" i="9" a="1"/>
  <c r="T162" i="9" a="1"/>
  <c r="V57" i="9" a="1"/>
  <c r="X50" i="9" a="1"/>
  <c r="Y59" i="9" a="1"/>
  <c r="V176" i="9" a="1"/>
  <c r="V63" i="9" a="1"/>
  <c r="V112" i="9" a="1"/>
  <c r="Y156" i="9" a="1"/>
  <c r="Y134" i="9" a="1"/>
  <c r="Y50" i="9" a="1"/>
  <c r="Y158" i="9" a="1"/>
  <c r="U89" i="9" a="1"/>
  <c r="X102" i="9" a="1"/>
  <c r="U45" i="9" a="1"/>
  <c r="T166" i="9" a="1"/>
  <c r="V147" i="9" a="1"/>
  <c r="Y71" i="9" a="1"/>
  <c r="W169" i="9" a="1"/>
  <c r="Z139" i="12" a="1"/>
  <c r="U216" i="12" a="1"/>
  <c r="U221" i="12" a="1"/>
  <c r="U58" i="12" a="1"/>
  <c r="T141" i="12" a="1"/>
  <c r="Y68" i="12" a="1"/>
  <c r="Y130" i="13" a="1"/>
  <c r="T58" i="12" a="1"/>
  <c r="Z92" i="12" a="1"/>
  <c r="Y99" i="12" a="1"/>
  <c r="U198" i="12" a="1"/>
  <c r="V52" i="12" a="1"/>
  <c r="U31" i="12" a="1"/>
  <c r="W114" i="12" a="1"/>
  <c r="T219" i="12" a="1"/>
  <c r="Y51" i="12" a="1"/>
  <c r="X147" i="12" a="1"/>
  <c r="U11" i="12" a="1"/>
  <c r="T132" i="12" a="1"/>
  <c r="Z129" i="12" a="1"/>
  <c r="Z213" i="13" a="1"/>
  <c r="V25" i="12" a="1"/>
  <c r="Z143" i="12" a="1"/>
  <c r="W51" i="12" a="1"/>
  <c r="X196" i="12" a="1"/>
  <c r="U140" i="12" a="1"/>
  <c r="V20" i="12" a="1"/>
  <c r="X168" i="12" a="1"/>
  <c r="W180" i="12" a="1"/>
  <c r="W149" i="12" a="1"/>
  <c r="V178" i="12" a="1"/>
  <c r="U60" i="12" a="1"/>
  <c r="X182" i="12" a="1"/>
  <c r="Y216" i="12" a="1"/>
  <c r="Z30" i="13" a="1"/>
  <c r="W129" i="12" a="1"/>
  <c r="U147" i="12" a="1"/>
  <c r="T121" i="12" a="1"/>
  <c r="Z165" i="12" a="1"/>
  <c r="Z223" i="12" a="1"/>
  <c r="Y158" i="12" a="1"/>
  <c r="W192" i="12" a="1"/>
  <c r="T205" i="12" a="1"/>
  <c r="Y61" i="12" a="1"/>
  <c r="U122" i="12" a="1"/>
  <c r="V31" i="12" a="1"/>
  <c r="Z25" i="12" a="1"/>
  <c r="T206" i="12" a="1"/>
  <c r="V105" i="12" a="1"/>
  <c r="T119" i="12" a="1"/>
  <c r="Z205" i="12" a="1"/>
  <c r="T60" i="12" a="1"/>
  <c r="Z218" i="12" a="1"/>
  <c r="Z138" i="12" a="1"/>
  <c r="T170" i="12" a="1"/>
  <c r="X55" i="12" a="1"/>
  <c r="X121" i="12" a="1"/>
  <c r="V115" i="12" a="1"/>
  <c r="Z61" i="9" a="1"/>
  <c r="V43" i="9" a="1"/>
  <c r="U177" i="9" a="1"/>
  <c r="X166" i="9" a="1"/>
  <c r="V42" i="9" a="1"/>
  <c r="X139" i="9" a="1"/>
  <c r="U105" i="9" a="1"/>
  <c r="U128" i="9" a="1"/>
  <c r="X98" i="9" a="1"/>
  <c r="W9" i="9" a="1"/>
  <c r="W117" i="9" a="1"/>
  <c r="X153" i="9" a="1"/>
  <c r="U143" i="9" a="1"/>
  <c r="V82" i="9" a="1"/>
  <c r="W84" i="9" a="1"/>
  <c r="X150" i="9" a="1"/>
  <c r="X83" i="9" a="1"/>
  <c r="X49" i="9" a="1"/>
  <c r="Z63" i="9" a="1"/>
  <c r="U134" i="9" a="1"/>
  <c r="Z149" i="9" a="1"/>
  <c r="Z128" i="9" a="1"/>
  <c r="V164" i="9" a="1"/>
  <c r="V118" i="9" a="1"/>
  <c r="Y90" i="9" a="1"/>
  <c r="U137" i="9" a="1"/>
  <c r="V10" i="9" a="1"/>
  <c r="Y36" i="9" a="1"/>
  <c r="W34" i="9" a="1"/>
  <c r="Y9" i="9" a="1"/>
  <c r="V136" i="9" a="1"/>
  <c r="Z42" i="9" a="1"/>
  <c r="V142" i="9" a="1"/>
  <c r="Z85" i="9" a="1"/>
  <c r="T124" i="9" a="1"/>
  <c r="U159" i="9" a="1"/>
  <c r="T130" i="9" a="1"/>
  <c r="T105" i="9" a="1"/>
  <c r="Z156" i="9" a="1"/>
  <c r="T154" i="9" a="1"/>
  <c r="W125" i="9" a="1"/>
  <c r="U17" i="9" a="1"/>
  <c r="T78" i="9" a="1"/>
  <c r="X134" i="9" a="1"/>
  <c r="Y86" i="9" a="1"/>
  <c r="V138" i="9" a="1"/>
  <c r="T41" i="9" a="1"/>
  <c r="W60" i="9" a="1"/>
  <c r="X31" i="9" a="1"/>
  <c r="V113" i="9" a="1"/>
  <c r="W98" i="9" a="1"/>
  <c r="V21" i="9" a="1"/>
  <c r="W79" i="9" a="1"/>
  <c r="X181" i="9" a="1"/>
  <c r="Y142" i="9" a="1"/>
  <c r="V173" i="9" a="1"/>
  <c r="X105" i="9" a="1"/>
  <c r="W99" i="9" a="1"/>
  <c r="W99" i="9" l="1"/>
  <c r="J99" i="9" s="1"/>
  <c r="X105" i="9"/>
  <c r="K105" i="9" s="1"/>
  <c r="V173" i="9"/>
  <c r="I173" i="9" s="1"/>
  <c r="Y142" i="9"/>
  <c r="L142" i="9" s="1"/>
  <c r="X181" i="9"/>
  <c r="K181" i="9" s="1"/>
  <c r="W79" i="9"/>
  <c r="J79" i="9" s="1"/>
  <c r="V21" i="9"/>
  <c r="I21" i="9" s="1"/>
  <c r="W98" i="9"/>
  <c r="J98" i="9" s="1"/>
  <c r="V113" i="9"/>
  <c r="I113" i="9" s="1"/>
  <c r="X31" i="9"/>
  <c r="K31" i="9" s="1"/>
  <c r="W60" i="9"/>
  <c r="J60" i="9" s="1"/>
  <c r="T41" i="9"/>
  <c r="G41" i="9" s="1"/>
  <c r="V138" i="9"/>
  <c r="I138" i="9" s="1"/>
  <c r="Y86" i="9"/>
  <c r="L86" i="9" s="1"/>
  <c r="X134" i="9"/>
  <c r="K134" i="9" s="1"/>
  <c r="T78" i="9"/>
  <c r="G78" i="9" s="1"/>
  <c r="U17" i="9"/>
  <c r="H17" i="9" s="1"/>
  <c r="W125" i="9"/>
  <c r="J125" i="9" s="1"/>
  <c r="T154" i="9"/>
  <c r="G154" i="9" s="1"/>
  <c r="Z156" i="9"/>
  <c r="M156" i="9" s="1"/>
  <c r="T105" i="9"/>
  <c r="G105" i="9" s="1"/>
  <c r="T130" i="9"/>
  <c r="G130" i="9" s="1"/>
  <c r="U159" i="9"/>
  <c r="H159" i="9" s="1"/>
  <c r="T124" i="9"/>
  <c r="G124" i="9" s="1"/>
  <c r="Z85" i="9"/>
  <c r="M85" i="9" s="1"/>
  <c r="V142" i="9"/>
  <c r="I142" i="9" s="1"/>
  <c r="Z42" i="9"/>
  <c r="M42" i="9" s="1"/>
  <c r="V136" i="9"/>
  <c r="I136" i="9" s="1"/>
  <c r="Y9" i="9"/>
  <c r="L9" i="9" s="1"/>
  <c r="W34" i="9"/>
  <c r="J34" i="9" s="1"/>
  <c r="Y36" i="9"/>
  <c r="L36" i="9" s="1"/>
  <c r="V10" i="9"/>
  <c r="I10" i="9" s="1"/>
  <c r="U137" i="9"/>
  <c r="H137" i="9" s="1"/>
  <c r="Y90" i="9"/>
  <c r="L90" i="9" s="1"/>
  <c r="V118" i="9"/>
  <c r="I118" i="9" s="1"/>
  <c r="V164" i="9"/>
  <c r="I164" i="9" s="1"/>
  <c r="Z128" i="9"/>
  <c r="M128" i="9" s="1"/>
  <c r="Z149" i="9"/>
  <c r="M149" i="9" s="1"/>
  <c r="U134" i="9"/>
  <c r="H134" i="9" s="1"/>
  <c r="Z63" i="9"/>
  <c r="M63" i="9" s="1"/>
  <c r="X49" i="9"/>
  <c r="K49" i="9" s="1"/>
  <c r="X83" i="9"/>
  <c r="K83" i="9" s="1"/>
  <c r="X150" i="9"/>
  <c r="K150" i="9" s="1"/>
  <c r="W84" i="9"/>
  <c r="J84" i="9" s="1"/>
  <c r="V82" i="9"/>
  <c r="I82" i="9" s="1"/>
  <c r="U143" i="9"/>
  <c r="H143" i="9" s="1"/>
  <c r="X153" i="9"/>
  <c r="K153" i="9" s="1"/>
  <c r="W117" i="9"/>
  <c r="J117" i="9" s="1"/>
  <c r="W9" i="9"/>
  <c r="J9" i="9" s="1"/>
  <c r="X98" i="9"/>
  <c r="K98" i="9" s="1"/>
  <c r="U128" i="9"/>
  <c r="H128" i="9" s="1"/>
  <c r="U105" i="9"/>
  <c r="H105" i="9" s="1"/>
  <c r="X139" i="9"/>
  <c r="K139" i="9" s="1"/>
  <c r="V42" i="9"/>
  <c r="I42" i="9" s="1"/>
  <c r="X166" i="9"/>
  <c r="K166" i="9" s="1"/>
  <c r="U177" i="9"/>
  <c r="H177" i="9" s="1"/>
  <c r="V43" i="9"/>
  <c r="I43" i="9" s="1"/>
  <c r="Z61" i="9"/>
  <c r="M61" i="9" s="1"/>
  <c r="V115" i="12"/>
  <c r="AG115" i="12" s="1"/>
  <c r="X121" i="12"/>
  <c r="X55" i="12"/>
  <c r="T170" i="12"/>
  <c r="Z138" i="12"/>
  <c r="Z218" i="12"/>
  <c r="T60" i="12"/>
  <c r="Z205" i="12"/>
  <c r="T119" i="12"/>
  <c r="V105" i="12"/>
  <c r="T206" i="12"/>
  <c r="Z25" i="12"/>
  <c r="AK25" i="12" s="1"/>
  <c r="V31" i="12"/>
  <c r="U122" i="12"/>
  <c r="Y61" i="12"/>
  <c r="T205" i="12"/>
  <c r="W192" i="12"/>
  <c r="Y158" i="12"/>
  <c r="Z223" i="12"/>
  <c r="Z165" i="12"/>
  <c r="T121" i="12"/>
  <c r="U147" i="12"/>
  <c r="W129" i="12"/>
  <c r="Z30" i="13"/>
  <c r="AK30" i="13" s="1"/>
  <c r="Y216" i="12"/>
  <c r="X182" i="12"/>
  <c r="AI182" i="12" s="1"/>
  <c r="U60" i="12"/>
  <c r="V178" i="12"/>
  <c r="W149" i="12"/>
  <c r="W180" i="12"/>
  <c r="X168" i="12"/>
  <c r="V20" i="12"/>
  <c r="U140" i="12"/>
  <c r="X196" i="12"/>
  <c r="W51" i="12"/>
  <c r="Z143" i="12"/>
  <c r="V25" i="12"/>
  <c r="AG25" i="12" s="1"/>
  <c r="Z213" i="13"/>
  <c r="AK213" i="13" s="1"/>
  <c r="Z129" i="12"/>
  <c r="T132" i="12"/>
  <c r="U11" i="12"/>
  <c r="X147" i="12"/>
  <c r="Y51" i="12"/>
  <c r="T219" i="12"/>
  <c r="W114" i="12"/>
  <c r="U31" i="12"/>
  <c r="V52" i="12"/>
  <c r="U198" i="12"/>
  <c r="Y99" i="12"/>
  <c r="Z92" i="12"/>
  <c r="T58" i="12"/>
  <c r="Y130" i="13"/>
  <c r="AJ130" i="13" s="1"/>
  <c r="Y68" i="12"/>
  <c r="T141" i="12"/>
  <c r="U58" i="12"/>
  <c r="U221" i="12"/>
  <c r="U216" i="12"/>
  <c r="Z139" i="12"/>
  <c r="W169" i="9"/>
  <c r="J169" i="9" s="1"/>
  <c r="Y71" i="9"/>
  <c r="L71" i="9" s="1"/>
  <c r="V147" i="9"/>
  <c r="I147" i="9" s="1"/>
  <c r="T166" i="9"/>
  <c r="G166" i="9" s="1"/>
  <c r="U45" i="9"/>
  <c r="H45" i="9" s="1"/>
  <c r="X102" i="9"/>
  <c r="K102" i="9" s="1"/>
  <c r="U89" i="9"/>
  <c r="H89" i="9" s="1"/>
  <c r="Y158" i="9"/>
  <c r="L158" i="9" s="1"/>
  <c r="Y50" i="9"/>
  <c r="L50" i="9" s="1"/>
  <c r="Y134" i="9"/>
  <c r="L134" i="9" s="1"/>
  <c r="Y156" i="9"/>
  <c r="L156" i="9" s="1"/>
  <c r="V112" i="9"/>
  <c r="I112" i="9" s="1"/>
  <c r="V63" i="9"/>
  <c r="I63" i="9" s="1"/>
  <c r="V176" i="9"/>
  <c r="I176" i="9" s="1"/>
  <c r="Y59" i="9"/>
  <c r="L59" i="9" s="1"/>
  <c r="X50" i="9"/>
  <c r="K50" i="9" s="1"/>
  <c r="V57" i="9"/>
  <c r="I57" i="9" s="1"/>
  <c r="T162" i="9"/>
  <c r="G162" i="9" s="1"/>
  <c r="W86" i="9"/>
  <c r="J86" i="9" s="1"/>
  <c r="U165" i="9"/>
  <c r="H165" i="9" s="1"/>
  <c r="W61" i="9"/>
  <c r="J61" i="9" s="1"/>
  <c r="T160" i="9"/>
  <c r="G160" i="9" s="1"/>
  <c r="X16" i="9"/>
  <c r="K16" i="9" s="1"/>
  <c r="W157" i="9"/>
  <c r="J157" i="9" s="1"/>
  <c r="W163" i="9"/>
  <c r="J163" i="9" s="1"/>
  <c r="Y102" i="9"/>
  <c r="L102" i="9" s="1"/>
  <c r="U14" i="9"/>
  <c r="H14" i="9" s="1"/>
  <c r="T119" i="9"/>
  <c r="G119" i="9" s="1"/>
  <c r="V152" i="9"/>
  <c r="I152" i="9" s="1"/>
  <c r="Z31" i="9"/>
  <c r="M31" i="9" s="1"/>
  <c r="X143" i="9"/>
  <c r="K143" i="9" s="1"/>
  <c r="U29" i="9"/>
  <c r="H29" i="9" s="1"/>
  <c r="X138" i="9"/>
  <c r="K138" i="9" s="1"/>
  <c r="T24" i="9"/>
  <c r="G24" i="9" s="1"/>
  <c r="T158" i="9"/>
  <c r="G158" i="9" s="1"/>
  <c r="Y29" i="9"/>
  <c r="L29" i="9" s="1"/>
  <c r="U133" i="9"/>
  <c r="H133" i="9" s="1"/>
  <c r="U142" i="9"/>
  <c r="H142" i="9" s="1"/>
  <c r="T142" i="9"/>
  <c r="G142" i="9" s="1"/>
  <c r="Y18" i="9"/>
  <c r="L18" i="9" s="1"/>
  <c r="X25" i="9"/>
  <c r="K25" i="9" s="1"/>
  <c r="W174" i="9"/>
  <c r="J174" i="9" s="1"/>
  <c r="Y63" i="9"/>
  <c r="L63" i="9" s="1"/>
  <c r="T131" i="9"/>
  <c r="G131" i="9" s="1"/>
  <c r="W111" i="9"/>
  <c r="J111" i="9" s="1"/>
  <c r="Y13" i="9"/>
  <c r="L13" i="9" s="1"/>
  <c r="U41" i="9"/>
  <c r="H41" i="9" s="1"/>
  <c r="Z18" i="9"/>
  <c r="M18" i="9" s="1"/>
  <c r="X142" i="9"/>
  <c r="K142" i="9" s="1"/>
  <c r="U21" i="9"/>
  <c r="H21" i="9" s="1"/>
  <c r="U22" i="9"/>
  <c r="H22" i="9" s="1"/>
  <c r="Y121" i="9"/>
  <c r="L121" i="9" s="1"/>
  <c r="U175" i="9"/>
  <c r="H175" i="9" s="1"/>
  <c r="Y125" i="9"/>
  <c r="L125" i="9" s="1"/>
  <c r="W173" i="9"/>
  <c r="J173" i="9" s="1"/>
  <c r="W121" i="9"/>
  <c r="J121" i="9" s="1"/>
  <c r="Z92" i="9"/>
  <c r="M92" i="9" s="1"/>
  <c r="V123" i="9"/>
  <c r="I123" i="9" s="1"/>
  <c r="U164" i="9"/>
  <c r="H164" i="9" s="1"/>
  <c r="W8" i="9"/>
  <c r="J8" i="9" s="1"/>
  <c r="Y89" i="9"/>
  <c r="L89" i="9" s="1"/>
  <c r="Y35" i="9"/>
  <c r="L35" i="9" s="1"/>
  <c r="V49" i="9"/>
  <c r="I49" i="9" s="1"/>
  <c r="W94" i="9"/>
  <c r="J94" i="9" s="1"/>
  <c r="Y97" i="9"/>
  <c r="L97" i="9" s="1"/>
  <c r="X152" i="9"/>
  <c r="K152" i="9" s="1"/>
  <c r="Y82" i="9"/>
  <c r="L82" i="9" s="1"/>
  <c r="Y159" i="9"/>
  <c r="L159" i="9" s="1"/>
  <c r="U84" i="9"/>
  <c r="H84" i="9" s="1"/>
  <c r="W41" i="9"/>
  <c r="J41" i="9" s="1"/>
  <c r="W107" i="9"/>
  <c r="J107" i="9" s="1"/>
  <c r="U107" i="9"/>
  <c r="H107" i="9" s="1"/>
  <c r="Y167" i="9"/>
  <c r="L167" i="9" s="1"/>
  <c r="Z119" i="12"/>
  <c r="V48" i="12"/>
  <c r="Y195" i="12"/>
  <c r="Z173" i="12"/>
  <c r="T146" i="12"/>
  <c r="W137" i="12"/>
  <c r="W163" i="12"/>
  <c r="W132" i="12"/>
  <c r="Y146" i="12"/>
  <c r="AJ146" i="12" s="1"/>
  <c r="V177" i="12"/>
  <c r="X115" i="12"/>
  <c r="AI115" i="12" s="1"/>
  <c r="V223" i="12"/>
  <c r="Z115" i="12"/>
  <c r="AK115" i="12" s="1"/>
  <c r="X19" i="12"/>
  <c r="U30" i="12"/>
  <c r="T49" i="12"/>
  <c r="V119" i="12"/>
  <c r="V135" i="12"/>
  <c r="T229" i="12"/>
  <c r="T51" i="12"/>
  <c r="Y170" i="12"/>
  <c r="T52" i="12"/>
  <c r="T221" i="12"/>
  <c r="V186" i="12"/>
  <c r="W160" i="12"/>
  <c r="X160" i="12"/>
  <c r="T144" i="12"/>
  <c r="U48" i="12"/>
  <c r="Y177" i="12"/>
  <c r="X177" i="12"/>
  <c r="T191" i="12"/>
  <c r="V55" i="12"/>
  <c r="U32" i="12"/>
  <c r="T137" i="12"/>
  <c r="V34" i="12"/>
  <c r="V221" i="12"/>
  <c r="T155" i="12"/>
  <c r="W120" i="12"/>
  <c r="AH120" i="12" s="1"/>
  <c r="X41" i="12"/>
  <c r="V57" i="12"/>
  <c r="X40" i="12"/>
  <c r="X181" i="12"/>
  <c r="T178" i="12"/>
  <c r="W45" i="12"/>
  <c r="X219" i="12"/>
  <c r="U166" i="12"/>
  <c r="V222" i="12"/>
  <c r="T177" i="12"/>
  <c r="V118" i="12"/>
  <c r="V157" i="12"/>
  <c r="V53" i="12"/>
  <c r="W176" i="12"/>
  <c r="X48" i="12"/>
  <c r="X166" i="12"/>
  <c r="AI166" i="12" s="1"/>
  <c r="Z48" i="12"/>
  <c r="W159" i="12"/>
  <c r="T52" i="9"/>
  <c r="G52" i="9" s="1"/>
  <c r="Z148" i="9"/>
  <c r="M148" i="9" s="1"/>
  <c r="U15" i="9"/>
  <c r="H15" i="9" s="1"/>
  <c r="V177" i="9"/>
  <c r="I177" i="9" s="1"/>
  <c r="U8" i="9"/>
  <c r="H8" i="9" s="1"/>
  <c r="Y118" i="9"/>
  <c r="L118" i="9" s="1"/>
  <c r="W38" i="9"/>
  <c r="J38" i="9" s="1"/>
  <c r="W122" i="9"/>
  <c r="J122" i="9" s="1"/>
  <c r="V85" i="9"/>
  <c r="I85" i="9" s="1"/>
  <c r="X117" i="9"/>
  <c r="K117" i="9" s="1"/>
  <c r="V160" i="9"/>
  <c r="I160" i="9" s="1"/>
  <c r="T32" i="9"/>
  <c r="G32" i="9" s="1"/>
  <c r="U158" i="9"/>
  <c r="H158" i="9" s="1"/>
  <c r="Z155" i="9"/>
  <c r="M155" i="9" s="1"/>
  <c r="X92" i="9"/>
  <c r="K92" i="9" s="1"/>
  <c r="Z123" i="9"/>
  <c r="M123" i="9" s="1"/>
  <c r="T115" i="9"/>
  <c r="G115" i="9" s="1"/>
  <c r="W75" i="9"/>
  <c r="J75" i="9" s="1"/>
  <c r="T13" i="9"/>
  <c r="G13" i="9" s="1"/>
  <c r="V133" i="9"/>
  <c r="I133" i="9" s="1"/>
  <c r="Y19" i="9"/>
  <c r="L19" i="9" s="1"/>
  <c r="T159" i="9"/>
  <c r="G159" i="9" s="1"/>
  <c r="W114" i="9"/>
  <c r="J114" i="9" s="1"/>
  <c r="W83" i="9"/>
  <c r="J83" i="9" s="1"/>
  <c r="X154" i="9"/>
  <c r="K154" i="9" s="1"/>
  <c r="U63" i="9"/>
  <c r="H63" i="9" s="1"/>
  <c r="V108" i="9"/>
  <c r="I108" i="9" s="1"/>
  <c r="Y28" i="9"/>
  <c r="L28" i="9" s="1"/>
  <c r="T40" i="9"/>
  <c r="G40" i="9" s="1"/>
  <c r="U103" i="9"/>
  <c r="H103" i="9" s="1"/>
  <c r="Y107" i="9"/>
  <c r="L107" i="9" s="1"/>
  <c r="Z78" i="9"/>
  <c r="M78" i="9" s="1"/>
  <c r="U166" i="9"/>
  <c r="H166" i="9" s="1"/>
  <c r="W109" i="9"/>
  <c r="J109" i="9" s="1"/>
  <c r="V167" i="9"/>
  <c r="I167" i="9" s="1"/>
  <c r="V46" i="9"/>
  <c r="I46" i="9" s="1"/>
  <c r="X10" i="9"/>
  <c r="K10" i="9" s="1"/>
  <c r="Y172" i="9"/>
  <c r="L172" i="9" s="1"/>
  <c r="W15" i="9"/>
  <c r="J15" i="9" s="1"/>
  <c r="W171" i="9"/>
  <c r="J171" i="9" s="1"/>
  <c r="V51" i="9"/>
  <c r="I51" i="9" s="1"/>
  <c r="T50" i="9"/>
  <c r="G50" i="9" s="1"/>
  <c r="Z114" i="9"/>
  <c r="M114" i="9" s="1"/>
  <c r="V171" i="9"/>
  <c r="I171" i="9" s="1"/>
  <c r="V169" i="9"/>
  <c r="I169" i="9" s="1"/>
  <c r="W150" i="9"/>
  <c r="J150" i="9" s="1"/>
  <c r="U92" i="9"/>
  <c r="H92" i="9" s="1"/>
  <c r="U122" i="9"/>
  <c r="H122" i="9" s="1"/>
  <c r="X132" i="9"/>
  <c r="K132" i="9" s="1"/>
  <c r="X164" i="9"/>
  <c r="K164" i="9" s="1"/>
  <c r="Z116" i="9"/>
  <c r="M116" i="9" s="1"/>
  <c r="T110" i="9"/>
  <c r="G110" i="9" s="1"/>
  <c r="T167" i="9"/>
  <c r="G167" i="9" s="1"/>
  <c r="Z173" i="9"/>
  <c r="M173" i="9" s="1"/>
  <c r="V89" i="9"/>
  <c r="I89" i="9" s="1"/>
  <c r="X23" i="9"/>
  <c r="K23" i="9" s="1"/>
  <c r="U98" i="9"/>
  <c r="H98" i="9" s="1"/>
  <c r="T181" i="9"/>
  <c r="G181" i="9" s="1"/>
  <c r="X87" i="9"/>
  <c r="K87" i="9" s="1"/>
  <c r="Y160" i="9"/>
  <c r="L160" i="9" s="1"/>
  <c r="T73" i="9"/>
  <c r="G73" i="9" s="1"/>
  <c r="U81" i="9"/>
  <c r="H81" i="9" s="1"/>
  <c r="T178" i="9"/>
  <c r="G178" i="9" s="1"/>
  <c r="X128" i="9"/>
  <c r="K128" i="9" s="1"/>
  <c r="Z20" i="9"/>
  <c r="M20" i="9" s="1"/>
  <c r="U186" i="12"/>
  <c r="Y11" i="12"/>
  <c r="AJ11" i="12" s="1"/>
  <c r="X186" i="12"/>
  <c r="Z152" i="12"/>
  <c r="X28" i="12"/>
  <c r="T153" i="12"/>
  <c r="W226" i="12"/>
  <c r="T202" i="12"/>
  <c r="U181" i="12"/>
  <c r="W11" i="12"/>
  <c r="AH11" i="12" s="1"/>
  <c r="T29" i="12"/>
  <c r="T213" i="12"/>
  <c r="U59" i="12"/>
  <c r="U197" i="12"/>
  <c r="W130" i="12"/>
  <c r="U160" i="12"/>
  <c r="Z133" i="12"/>
  <c r="W212" i="12"/>
  <c r="W193" i="13"/>
  <c r="AH193" i="13" s="1"/>
  <c r="X176" i="13"/>
  <c r="AI176" i="13" s="1"/>
  <c r="W200" i="12"/>
  <c r="T147" i="12"/>
  <c r="Z186" i="12"/>
  <c r="W121" i="12"/>
  <c r="Z177" i="12"/>
  <c r="Y53" i="12"/>
  <c r="Y57" i="12"/>
  <c r="U45" i="12"/>
  <c r="Z39" i="13"/>
  <c r="AK39" i="13" s="1"/>
  <c r="Z113" i="12"/>
  <c r="Y55" i="12"/>
  <c r="W141" i="12"/>
  <c r="X216" i="12"/>
  <c r="Y155" i="12"/>
  <c r="U200" i="12"/>
  <c r="T163" i="12"/>
  <c r="Y222" i="12"/>
  <c r="U144" i="12"/>
  <c r="Y174" i="12"/>
  <c r="X25" i="12"/>
  <c r="AI25" i="12" s="1"/>
  <c r="W63" i="12"/>
  <c r="Z213" i="12"/>
  <c r="U40" i="12"/>
  <c r="Y205" i="12"/>
  <c r="W62" i="13"/>
  <c r="W173" i="12"/>
  <c r="Z222" i="12"/>
  <c r="T157" i="12"/>
  <c r="Z47" i="13"/>
  <c r="AK47" i="13" s="1"/>
  <c r="T55" i="12"/>
  <c r="U149" i="12"/>
  <c r="W183" i="12"/>
  <c r="X30" i="13"/>
  <c r="AI30" i="13" s="1"/>
  <c r="W136" i="12"/>
  <c r="Z34" i="12"/>
  <c r="T164" i="12"/>
  <c r="U206" i="12"/>
  <c r="Y19" i="12"/>
  <c r="Y193" i="12"/>
  <c r="T196" i="12"/>
  <c r="Y116" i="13"/>
  <c r="AJ116" i="13" s="1"/>
  <c r="W95" i="9"/>
  <c r="J95" i="9" s="1"/>
  <c r="V65" i="9"/>
  <c r="I65" i="9" s="1"/>
  <c r="X107" i="9"/>
  <c r="K107" i="9" s="1"/>
  <c r="U173" i="9"/>
  <c r="H173" i="9" s="1"/>
  <c r="T49" i="9"/>
  <c r="G49" i="9" s="1"/>
  <c r="T81" i="9"/>
  <c r="G81" i="9" s="1"/>
  <c r="T35" i="9"/>
  <c r="G35" i="9" s="1"/>
  <c r="Y162" i="9"/>
  <c r="L162" i="9" s="1"/>
  <c r="V129" i="9"/>
  <c r="I129" i="9" s="1"/>
  <c r="Y164" i="9"/>
  <c r="L164" i="9" s="1"/>
  <c r="U150" i="9"/>
  <c r="H150" i="9" s="1"/>
  <c r="T116" i="9"/>
  <c r="G116" i="9" s="1"/>
  <c r="Y84" i="9"/>
  <c r="L84" i="9" s="1"/>
  <c r="U120" i="9"/>
  <c r="H120" i="9" s="1"/>
  <c r="Y76" i="9"/>
  <c r="L76" i="9" s="1"/>
  <c r="V140" i="9"/>
  <c r="I140" i="9" s="1"/>
  <c r="U35" i="9"/>
  <c r="H35" i="9" s="1"/>
  <c r="T57" i="9"/>
  <c r="G57" i="9" s="1"/>
  <c r="Y168" i="9"/>
  <c r="L168" i="9" s="1"/>
  <c r="W143" i="9"/>
  <c r="J143" i="9" s="1"/>
  <c r="U149" i="9"/>
  <c r="H149" i="9" s="1"/>
  <c r="U121" i="9"/>
  <c r="H121" i="9" s="1"/>
  <c r="Y105" i="9"/>
  <c r="L105" i="9" s="1"/>
  <c r="W77" i="9"/>
  <c r="J77" i="9" s="1"/>
  <c r="Z181" i="9"/>
  <c r="M181" i="9" s="1"/>
  <c r="X106" i="9"/>
  <c r="K106" i="9" s="1"/>
  <c r="T46" i="9"/>
  <c r="G46" i="9" s="1"/>
  <c r="X29" i="9"/>
  <c r="K29" i="9" s="1"/>
  <c r="T99" i="9"/>
  <c r="G99" i="9" s="1"/>
  <c r="X113" i="9"/>
  <c r="K113" i="9" s="1"/>
  <c r="Y143" i="9"/>
  <c r="L143" i="9" s="1"/>
  <c r="Y39" i="9"/>
  <c r="L39" i="9" s="1"/>
  <c r="T22" i="9"/>
  <c r="G22" i="9" s="1"/>
  <c r="Y141" i="9"/>
  <c r="L141" i="9" s="1"/>
  <c r="V104" i="9"/>
  <c r="I104" i="9" s="1"/>
  <c r="X136" i="9"/>
  <c r="K136" i="9" s="1"/>
  <c r="T149" i="9"/>
  <c r="G149" i="9" s="1"/>
  <c r="T10" i="9"/>
  <c r="G10" i="9" s="1"/>
  <c r="Y132" i="9"/>
  <c r="L132" i="9" s="1"/>
  <c r="X111" i="9"/>
  <c r="K111" i="9" s="1"/>
  <c r="X8" i="9"/>
  <c r="K8" i="9" s="1"/>
  <c r="U160" i="9"/>
  <c r="H160" i="9" s="1"/>
  <c r="T136" i="9"/>
  <c r="G136" i="9" s="1"/>
  <c r="W129" i="9"/>
  <c r="J129" i="9" s="1"/>
  <c r="V95" i="9"/>
  <c r="I95" i="9" s="1"/>
  <c r="Y152" i="9"/>
  <c r="L152" i="9" s="1"/>
  <c r="X40" i="9"/>
  <c r="K40" i="9" s="1"/>
  <c r="V76" i="9"/>
  <c r="I76" i="9" s="1"/>
  <c r="Y174" i="9"/>
  <c r="L174" i="9" s="1"/>
  <c r="Y115" i="9"/>
  <c r="L115" i="9" s="1"/>
  <c r="X124" i="9"/>
  <c r="K124" i="9" s="1"/>
  <c r="T155" i="9"/>
  <c r="G155" i="9" s="1"/>
  <c r="U78" i="9"/>
  <c r="H78" i="9" s="1"/>
  <c r="X63" i="9"/>
  <c r="K63" i="9" s="1"/>
  <c r="Z32" i="9"/>
  <c r="M32" i="9" s="1"/>
  <c r="Y66" i="9"/>
  <c r="L66" i="9" s="1"/>
  <c r="T11" i="9"/>
  <c r="G11" i="9" s="1"/>
  <c r="Y130" i="9"/>
  <c r="L130" i="9" s="1"/>
  <c r="X45" i="9"/>
  <c r="K45" i="9" s="1"/>
  <c r="V103" i="9"/>
  <c r="I103" i="9" s="1"/>
  <c r="U18" i="9"/>
  <c r="H18" i="9" s="1"/>
  <c r="Y42" i="9"/>
  <c r="L42" i="9" s="1"/>
  <c r="U71" i="9"/>
  <c r="H71" i="9" s="1"/>
  <c r="T43" i="9"/>
  <c r="G43" i="9" s="1"/>
  <c r="V119" i="9"/>
  <c r="I119" i="9" s="1"/>
  <c r="Y120" i="9"/>
  <c r="L120" i="9" s="1"/>
  <c r="V11" i="9"/>
  <c r="I11" i="9" s="1"/>
  <c r="V120" i="9"/>
  <c r="I120" i="9" s="1"/>
  <c r="V188" i="12"/>
  <c r="V19" i="12"/>
  <c r="V168" i="12"/>
  <c r="W53" i="12"/>
  <c r="Y100" i="12"/>
  <c r="V200" i="12"/>
  <c r="T116" i="12"/>
  <c r="V11" i="12"/>
  <c r="AG11" i="12" s="1"/>
  <c r="Y123" i="12"/>
  <c r="Z196" i="12"/>
  <c r="W220" i="12"/>
  <c r="X222" i="12"/>
  <c r="Y150" i="12"/>
  <c r="Z181" i="12"/>
  <c r="Z141" i="12"/>
  <c r="V26" i="12"/>
  <c r="Z144" i="12"/>
  <c r="X113" i="12"/>
  <c r="W138" i="12"/>
  <c r="T32" i="12"/>
  <c r="Z236" i="13"/>
  <c r="AK236" i="13" s="1"/>
  <c r="Y42" i="12"/>
  <c r="Y28" i="12"/>
  <c r="Y29" i="12"/>
  <c r="Z19" i="13"/>
  <c r="AK19" i="13" s="1"/>
  <c r="U116" i="12"/>
  <c r="T142" i="12"/>
  <c r="Z99" i="12"/>
  <c r="W110" i="12"/>
  <c r="X118" i="12"/>
  <c r="X124" i="12"/>
  <c r="Y130" i="12"/>
  <c r="X229" i="12"/>
  <c r="Z200" i="13"/>
  <c r="AK200" i="13" s="1"/>
  <c r="Z38" i="13"/>
  <c r="AK38" i="13" s="1"/>
  <c r="X60" i="12"/>
  <c r="V112" i="12"/>
  <c r="W168" i="12"/>
  <c r="Y206" i="12"/>
  <c r="Z153" i="12"/>
  <c r="Z10" i="12"/>
  <c r="W135" i="12"/>
  <c r="X136" i="12"/>
  <c r="T149" i="12"/>
  <c r="V185" i="12"/>
  <c r="W57" i="12"/>
  <c r="T47" i="12"/>
  <c r="X226" i="12"/>
  <c r="U126" i="12"/>
  <c r="Z19" i="12"/>
  <c r="Z147" i="12"/>
  <c r="V158" i="12"/>
  <c r="Z188" i="12"/>
  <c r="T152" i="12"/>
  <c r="U142" i="14"/>
  <c r="U124" i="9"/>
  <c r="H124" i="9" s="1"/>
  <c r="X112" i="9"/>
  <c r="K112" i="9" s="1"/>
  <c r="W132" i="9"/>
  <c r="J132" i="9" s="1"/>
  <c r="U174" i="9"/>
  <c r="H174" i="9" s="1"/>
  <c r="W71" i="9"/>
  <c r="J71" i="9" s="1"/>
  <c r="U34" i="9"/>
  <c r="H34" i="9" s="1"/>
  <c r="W63" i="9"/>
  <c r="J63" i="9" s="1"/>
  <c r="Y14" i="9"/>
  <c r="L14" i="9" s="1"/>
  <c r="Y40" i="9"/>
  <c r="L40" i="9" s="1"/>
  <c r="X43" i="9"/>
  <c r="K43" i="9" s="1"/>
  <c r="W166" i="9"/>
  <c r="J166" i="9" s="1"/>
  <c r="W29" i="9"/>
  <c r="J29" i="9" s="1"/>
  <c r="Y110" i="9"/>
  <c r="L110" i="9" s="1"/>
  <c r="Z77" i="9"/>
  <c r="M77" i="9" s="1"/>
  <c r="Z144" i="9"/>
  <c r="M144" i="9" s="1"/>
  <c r="W59" i="9"/>
  <c r="J59" i="9" s="1"/>
  <c r="U59" i="9"/>
  <c r="H59" i="9" s="1"/>
  <c r="Y83" i="9"/>
  <c r="L83" i="9" s="1"/>
  <c r="T176" i="9"/>
  <c r="G176" i="9" s="1"/>
  <c r="Z129" i="9"/>
  <c r="M129" i="9" s="1"/>
  <c r="V166" i="9"/>
  <c r="I166" i="9" s="1"/>
  <c r="V178" i="9"/>
  <c r="I178" i="9" s="1"/>
  <c r="Z91" i="9"/>
  <c r="M91" i="9" s="1"/>
  <c r="T25" i="9"/>
  <c r="G25" i="9" s="1"/>
  <c r="Z142" i="9"/>
  <c r="M142" i="9" s="1"/>
  <c r="V109" i="9"/>
  <c r="I109" i="9" s="1"/>
  <c r="U163" i="9"/>
  <c r="H163" i="9" s="1"/>
  <c r="Z169" i="9"/>
  <c r="M169" i="9" s="1"/>
  <c r="W87" i="9"/>
  <c r="J87" i="9" s="1"/>
  <c r="V41" i="9"/>
  <c r="I41" i="9" s="1"/>
  <c r="V38" i="9"/>
  <c r="I38" i="9" s="1"/>
  <c r="U115" i="9"/>
  <c r="H115" i="9" s="1"/>
  <c r="V130" i="9"/>
  <c r="I130" i="9" s="1"/>
  <c r="X156" i="9"/>
  <c r="K156" i="9" s="1"/>
  <c r="U178" i="9"/>
  <c r="H178" i="9" s="1"/>
  <c r="V174" i="9"/>
  <c r="I174" i="9" s="1"/>
  <c r="V151" i="9"/>
  <c r="I151" i="9" s="1"/>
  <c r="Y166" i="9"/>
  <c r="L166" i="9" s="1"/>
  <c r="V93" i="9"/>
  <c r="I93" i="9" s="1"/>
  <c r="X89" i="9"/>
  <c r="K89" i="9" s="1"/>
  <c r="V115" i="9"/>
  <c r="I115" i="9" s="1"/>
  <c r="Y175" i="9"/>
  <c r="L175" i="9" s="1"/>
  <c r="U76" i="9"/>
  <c r="H76" i="9" s="1"/>
  <c r="W131" i="9"/>
  <c r="J131" i="9" s="1"/>
  <c r="W39" i="9"/>
  <c r="J39" i="9" s="1"/>
  <c r="Y43" i="9"/>
  <c r="L43" i="9" s="1"/>
  <c r="T138" i="9"/>
  <c r="G138" i="9" s="1"/>
  <c r="U102" i="9"/>
  <c r="H102" i="9" s="1"/>
  <c r="U83" i="9"/>
  <c r="H83" i="9" s="1"/>
  <c r="W130" i="9"/>
  <c r="J130" i="9" s="1"/>
  <c r="W40" i="9"/>
  <c r="J40" i="9" s="1"/>
  <c r="X30" i="9"/>
  <c r="K30" i="9" s="1"/>
  <c r="T47" i="9"/>
  <c r="G47" i="9" s="1"/>
  <c r="U153" i="9"/>
  <c r="H153" i="9" s="1"/>
  <c r="Z177" i="9"/>
  <c r="M177" i="9" s="1"/>
  <c r="W127" i="9"/>
  <c r="J127" i="9" s="1"/>
  <c r="V97" i="9"/>
  <c r="I97" i="9" s="1"/>
  <c r="X159" i="9"/>
  <c r="K159" i="9" s="1"/>
  <c r="X127" i="9"/>
  <c r="K127" i="9" s="1"/>
  <c r="W92" i="9"/>
  <c r="J92" i="9" s="1"/>
  <c r="U66" i="9"/>
  <c r="H66" i="9" s="1"/>
  <c r="U117" i="9"/>
  <c r="H117" i="9" s="1"/>
  <c r="T127" i="9"/>
  <c r="G127" i="9" s="1"/>
  <c r="W105" i="9"/>
  <c r="J105" i="9" s="1"/>
  <c r="T63" i="9"/>
  <c r="G63" i="9" s="1"/>
  <c r="T102" i="9"/>
  <c r="G102" i="9" s="1"/>
  <c r="Z95" i="9"/>
  <c r="M95" i="9" s="1"/>
  <c r="U24" i="9"/>
  <c r="H24" i="9" s="1"/>
  <c r="T133" i="9"/>
  <c r="G133" i="9" s="1"/>
  <c r="Z153" i="9"/>
  <c r="M153" i="9" s="1"/>
  <c r="T20" i="9"/>
  <c r="G20" i="9" s="1"/>
  <c r="U93" i="9"/>
  <c r="H93" i="9" s="1"/>
  <c r="W80" i="9"/>
  <c r="J80" i="9" s="1"/>
  <c r="U85" i="9"/>
  <c r="H85" i="9" s="1"/>
  <c r="X11" i="9"/>
  <c r="K11" i="9" s="1"/>
  <c r="W20" i="9"/>
  <c r="J20" i="9" s="1"/>
  <c r="T65" i="9"/>
  <c r="G65" i="9" s="1"/>
  <c r="W30" i="9"/>
  <c r="J30" i="9" s="1"/>
  <c r="T8" i="9"/>
  <c r="G8" i="9" s="1"/>
  <c r="W73" i="9"/>
  <c r="J73" i="9" s="1"/>
  <c r="W90" i="9"/>
  <c r="J90" i="9" s="1"/>
  <c r="W49" i="9"/>
  <c r="J49" i="9" s="1"/>
  <c r="X95" i="9"/>
  <c r="K95" i="9" s="1"/>
  <c r="Z40" i="9"/>
  <c r="M40" i="9" s="1"/>
  <c r="T79" i="9"/>
  <c r="G79" i="9" s="1"/>
  <c r="V139" i="9"/>
  <c r="I139" i="9" s="1"/>
  <c r="T120" i="9"/>
  <c r="G120" i="9" s="1"/>
  <c r="V90" i="9"/>
  <c r="I90" i="9" s="1"/>
  <c r="V157" i="9"/>
  <c r="I157" i="9" s="1"/>
  <c r="V126" i="9"/>
  <c r="I126" i="9" s="1"/>
  <c r="V156" i="9"/>
  <c r="I156" i="9" s="1"/>
  <c r="X110" i="12"/>
  <c r="T31" i="12"/>
  <c r="X157" i="12"/>
  <c r="Z206" i="12"/>
  <c r="W158" i="12"/>
  <c r="X63" i="12"/>
  <c r="U51" i="12"/>
  <c r="U229" i="12"/>
  <c r="Z221" i="12"/>
  <c r="W197" i="12"/>
  <c r="Z15" i="12"/>
  <c r="Y48" i="12"/>
  <c r="T105" i="12"/>
  <c r="W28" i="12"/>
  <c r="Y163" i="12"/>
  <c r="U134" i="12"/>
  <c r="X223" i="12"/>
  <c r="Z220" i="12"/>
  <c r="W202" i="12"/>
  <c r="V139" i="12"/>
  <c r="Z112" i="12"/>
  <c r="T139" i="12"/>
  <c r="V45" i="13"/>
  <c r="AG45" i="13" s="1"/>
  <c r="V41" i="12"/>
  <c r="X31" i="12"/>
  <c r="Z158" i="12"/>
  <c r="V32" i="12"/>
  <c r="AG32" i="12" s="1"/>
  <c r="X130" i="12"/>
  <c r="T28" i="12"/>
  <c r="Z120" i="12"/>
  <c r="AK120" i="12" s="1"/>
  <c r="T63" i="12"/>
  <c r="Y160" i="12"/>
  <c r="V141" i="12"/>
  <c r="U136" i="12"/>
  <c r="X180" i="12"/>
  <c r="V129" i="12"/>
  <c r="W29" i="12"/>
  <c r="Y168" i="12"/>
  <c r="V156" i="12"/>
  <c r="U55" i="12"/>
  <c r="Y52" i="12"/>
  <c r="V136" i="12"/>
  <c r="W40" i="12"/>
  <c r="W152" i="12"/>
  <c r="T114" i="12"/>
  <c r="Y191" i="12"/>
  <c r="AJ191" i="12" s="1"/>
  <c r="U174" i="12"/>
  <c r="Z182" i="12"/>
  <c r="AK182" i="12" s="1"/>
  <c r="Z58" i="12"/>
  <c r="U49" i="12"/>
  <c r="Z216" i="12"/>
  <c r="Y166" i="12"/>
  <c r="AJ166" i="12" s="1"/>
  <c r="Z105" i="12"/>
  <c r="V121" i="12"/>
  <c r="Y128" i="12"/>
  <c r="Y105" i="12"/>
  <c r="T20" i="12"/>
  <c r="Z156" i="12"/>
  <c r="Y158" i="13"/>
  <c r="AJ158" i="13" s="1"/>
  <c r="Y112" i="12"/>
  <c r="V144" i="9"/>
  <c r="I144" i="9" s="1"/>
  <c r="X76" i="9"/>
  <c r="K76" i="9" s="1"/>
  <c r="Z127" i="9"/>
  <c r="M127" i="9" s="1"/>
  <c r="X97" i="9"/>
  <c r="K97" i="9" s="1"/>
  <c r="T147" i="9"/>
  <c r="G147" i="9" s="1"/>
  <c r="X170" i="9"/>
  <c r="K170" i="9" s="1"/>
  <c r="Z50" i="9"/>
  <c r="M50" i="9" s="1"/>
  <c r="X115" i="9"/>
  <c r="K115" i="9" s="1"/>
  <c r="W101" i="9"/>
  <c r="J101" i="9" s="1"/>
  <c r="W36" i="9"/>
  <c r="J36" i="9" s="1"/>
  <c r="V80" i="9"/>
  <c r="I80" i="9" s="1"/>
  <c r="W136" i="9"/>
  <c r="J136" i="9" s="1"/>
  <c r="X101" i="9"/>
  <c r="K101" i="9" s="1"/>
  <c r="W104" i="9"/>
  <c r="J104" i="9" s="1"/>
  <c r="U44" i="9"/>
  <c r="H44" i="9" s="1"/>
  <c r="T128" i="9"/>
  <c r="G128" i="9" s="1"/>
  <c r="V75" i="9"/>
  <c r="I75" i="9" s="1"/>
  <c r="T95" i="9"/>
  <c r="G95" i="9" s="1"/>
  <c r="U37" i="9"/>
  <c r="H37" i="9" s="1"/>
  <c r="Z94" i="9"/>
  <c r="M94" i="9" s="1"/>
  <c r="W55" i="9"/>
  <c r="J55" i="9" s="1"/>
  <c r="Y104" i="9"/>
  <c r="L104" i="9" s="1"/>
  <c r="V128" i="9"/>
  <c r="I128" i="9" s="1"/>
  <c r="T97" i="9"/>
  <c r="G97" i="9" s="1"/>
  <c r="V127" i="9"/>
  <c r="I127" i="9" s="1"/>
  <c r="W97" i="9"/>
  <c r="J97" i="9" s="1"/>
  <c r="X66" i="9"/>
  <c r="K66" i="9" s="1"/>
  <c r="Z162" i="9"/>
  <c r="M162" i="9" s="1"/>
  <c r="X125" i="9"/>
  <c r="K125" i="9" s="1"/>
  <c r="Z15" i="9"/>
  <c r="M15" i="9" s="1"/>
  <c r="U19" i="9"/>
  <c r="H19" i="9" s="1"/>
  <c r="T82" i="9"/>
  <c r="G82" i="9" s="1"/>
  <c r="T168" i="9"/>
  <c r="G168" i="9" s="1"/>
  <c r="W126" i="9"/>
  <c r="J126" i="9" s="1"/>
  <c r="T83" i="9"/>
  <c r="G83" i="9" s="1"/>
  <c r="W17" i="9"/>
  <c r="J17" i="9" s="1"/>
  <c r="X116" i="9"/>
  <c r="K116" i="9" s="1"/>
  <c r="T169" i="9"/>
  <c r="G169" i="9" s="1"/>
  <c r="X81" i="9"/>
  <c r="K81" i="9" s="1"/>
  <c r="W155" i="9"/>
  <c r="J155" i="9" s="1"/>
  <c r="U136" i="9"/>
  <c r="H136" i="9" s="1"/>
  <c r="Z147" i="9"/>
  <c r="M147" i="9" s="1"/>
  <c r="U131" i="9"/>
  <c r="H131" i="9" s="1"/>
  <c r="Y85" i="9"/>
  <c r="L85" i="9" s="1"/>
  <c r="W154" i="9"/>
  <c r="J154" i="9" s="1"/>
  <c r="V36" i="9"/>
  <c r="I36" i="9" s="1"/>
  <c r="Y157" i="9"/>
  <c r="L157" i="9" s="1"/>
  <c r="V124" i="9"/>
  <c r="I124" i="9" s="1"/>
  <c r="U151" i="9"/>
  <c r="H151" i="9" s="1"/>
  <c r="Z43" i="9"/>
  <c r="M43" i="9" s="1"/>
  <c r="Y177" i="9"/>
  <c r="L177" i="9" s="1"/>
  <c r="T113" i="9"/>
  <c r="G113" i="9" s="1"/>
  <c r="V131" i="9"/>
  <c r="I131" i="9" s="1"/>
  <c r="W93" i="9"/>
  <c r="J93" i="9" s="1"/>
  <c r="U88" i="9"/>
  <c r="H88" i="9" s="1"/>
  <c r="T191" i="14"/>
  <c r="V88" i="9"/>
  <c r="I88" i="9" s="1"/>
  <c r="U50" i="9"/>
  <c r="H50" i="9" s="1"/>
  <c r="W124" i="9"/>
  <c r="J124" i="9" s="1"/>
  <c r="V8" i="9"/>
  <c r="I8" i="9" s="1"/>
  <c r="X55" i="9"/>
  <c r="K55" i="9" s="1"/>
  <c r="Z105" i="9"/>
  <c r="M105" i="9" s="1"/>
  <c r="W172" i="9"/>
  <c r="J172" i="9" s="1"/>
  <c r="V153" i="9"/>
  <c r="I153" i="9" s="1"/>
  <c r="X80" i="9"/>
  <c r="K80" i="9" s="1"/>
  <c r="W28" i="9"/>
  <c r="J28" i="9" s="1"/>
  <c r="T34" i="9"/>
  <c r="G34" i="9" s="1"/>
  <c r="U112" i="9"/>
  <c r="H112" i="9" s="1"/>
  <c r="Y57" i="9"/>
  <c r="L57" i="9" s="1"/>
  <c r="U132" i="9"/>
  <c r="H132" i="9" s="1"/>
  <c r="T9" i="9"/>
  <c r="G9" i="9" s="1"/>
  <c r="Z44" i="9"/>
  <c r="M44" i="9" s="1"/>
  <c r="X118" i="9"/>
  <c r="K118" i="9" s="1"/>
  <c r="V110" i="9"/>
  <c r="I110" i="9" s="1"/>
  <c r="U80" i="9"/>
  <c r="H80" i="9" s="1"/>
  <c r="Y80" i="9"/>
  <c r="L80" i="9" s="1"/>
  <c r="X94" i="9"/>
  <c r="K94" i="9" s="1"/>
  <c r="V148" i="9"/>
  <c r="I148" i="9" s="1"/>
  <c r="T91" i="9"/>
  <c r="G91" i="9" s="1"/>
  <c r="Y123" i="9"/>
  <c r="L123" i="9" s="1"/>
  <c r="Z73" i="9"/>
  <c r="M73" i="9" s="1"/>
  <c r="U140" i="9"/>
  <c r="H140" i="9" s="1"/>
  <c r="W165" i="9"/>
  <c r="J165" i="9" s="1"/>
  <c r="W82" i="9"/>
  <c r="J82" i="9" s="1"/>
  <c r="W31" i="9"/>
  <c r="J31" i="9" s="1"/>
  <c r="Z126" i="9"/>
  <c r="M126" i="9" s="1"/>
  <c r="Y77" i="9"/>
  <c r="L77" i="9" s="1"/>
  <c r="Z10" i="9"/>
  <c r="M10" i="9" s="1"/>
  <c r="W85" i="9"/>
  <c r="J85" i="9" s="1"/>
  <c r="V150" i="9"/>
  <c r="I150" i="9" s="1"/>
  <c r="W102" i="9"/>
  <c r="J102" i="9" s="1"/>
  <c r="Y114" i="9"/>
  <c r="L114" i="9" s="1"/>
  <c r="Z75" i="9"/>
  <c r="M75" i="9" s="1"/>
  <c r="W51" i="9"/>
  <c r="J51" i="9" s="1"/>
  <c r="T59" i="9"/>
  <c r="G59" i="9" s="1"/>
  <c r="T29" i="9"/>
  <c r="G29" i="9" s="1"/>
  <c r="Z175" i="9"/>
  <c r="M175" i="9" s="1"/>
  <c r="U32" i="9"/>
  <c r="H32" i="9" s="1"/>
  <c r="T106" i="9"/>
  <c r="G106" i="9" s="1"/>
  <c r="T164" i="9"/>
  <c r="G164" i="9" s="1"/>
  <c r="Z79" i="9"/>
  <c r="M79" i="9" s="1"/>
  <c r="W14" i="9"/>
  <c r="J14" i="9" s="1"/>
  <c r="U86" i="9"/>
  <c r="H86" i="9" s="1"/>
  <c r="Z45" i="9"/>
  <c r="M45" i="9" s="1"/>
  <c r="Z158" i="9"/>
  <c r="M158" i="9" s="1"/>
  <c r="T112" i="9"/>
  <c r="G112" i="9" s="1"/>
  <c r="W45" i="9"/>
  <c r="J45" i="9" s="1"/>
  <c r="V219" i="12"/>
  <c r="U28" i="12"/>
  <c r="Y47" i="12"/>
  <c r="W155" i="12"/>
  <c r="W218" i="12"/>
  <c r="X51" i="12"/>
  <c r="W150" i="12"/>
  <c r="U107" i="12"/>
  <c r="T130" i="12"/>
  <c r="T41" i="12"/>
  <c r="V137" i="12"/>
  <c r="W48" i="12"/>
  <c r="V146" i="12"/>
  <c r="AG146" i="12" s="1"/>
  <c r="W229" i="12"/>
  <c r="U133" i="12"/>
  <c r="V153" i="12"/>
  <c r="X138" i="12"/>
  <c r="U53" i="12"/>
  <c r="Z166" i="12"/>
  <c r="AK166" i="12" s="1"/>
  <c r="W105" i="12"/>
  <c r="X212" i="12"/>
  <c r="X114" i="12"/>
  <c r="T182" i="12"/>
  <c r="Z204" i="13"/>
  <c r="AK204" i="13" s="1"/>
  <c r="X140" i="12"/>
  <c r="T126" i="12"/>
  <c r="T42" i="12"/>
  <c r="V126" i="12"/>
  <c r="W170" i="12"/>
  <c r="U192" i="12"/>
  <c r="W188" i="12"/>
  <c r="Y215" i="13"/>
  <c r="AJ215" i="13" s="1"/>
  <c r="X202" i="12"/>
  <c r="U196" i="12"/>
  <c r="X221" i="12"/>
  <c r="T26" i="12"/>
  <c r="U182" i="13"/>
  <c r="Y147" i="12"/>
  <c r="W31" i="12"/>
  <c r="V159" i="12"/>
  <c r="Z55" i="12"/>
  <c r="T200" i="12"/>
  <c r="W124" i="12"/>
  <c r="Y181" i="13"/>
  <c r="AJ181" i="13" s="1"/>
  <c r="X205" i="12"/>
  <c r="X165" i="12"/>
  <c r="Z163" i="12"/>
  <c r="Y45" i="12"/>
  <c r="V142" i="12"/>
  <c r="W52" i="12"/>
  <c r="Y185" i="12"/>
  <c r="W59" i="12"/>
  <c r="Z174" i="12"/>
  <c r="Z164" i="12"/>
  <c r="W134" i="12"/>
  <c r="Y92" i="12"/>
  <c r="Z63" i="12"/>
  <c r="X177" i="9"/>
  <c r="K177" i="9" s="1"/>
  <c r="Z97" i="9"/>
  <c r="M97" i="9" s="1"/>
  <c r="V162" i="9"/>
  <c r="I162" i="9" s="1"/>
  <c r="X20" i="9"/>
  <c r="K20" i="9" s="1"/>
  <c r="X163" i="9"/>
  <c r="K163" i="9" s="1"/>
  <c r="X119" i="9"/>
  <c r="K119" i="9" s="1"/>
  <c r="T117" i="9"/>
  <c r="G117" i="9" s="1"/>
  <c r="T132" i="9"/>
  <c r="G132" i="9" s="1"/>
  <c r="Z80" i="9"/>
  <c r="M80" i="9" s="1"/>
  <c r="Y163" i="9"/>
  <c r="L163" i="9" s="1"/>
  <c r="U39" i="9"/>
  <c r="H39" i="9" s="1"/>
  <c r="T123" i="9"/>
  <c r="G123" i="9" s="1"/>
  <c r="Y75" i="9"/>
  <c r="L75" i="9" s="1"/>
  <c r="X168" i="9"/>
  <c r="K168" i="9" s="1"/>
  <c r="T121" i="9"/>
  <c r="G121" i="9" s="1"/>
  <c r="U171" i="9"/>
  <c r="H171" i="9" s="1"/>
  <c r="U106" i="9"/>
  <c r="H106" i="9" s="1"/>
  <c r="X126" i="9"/>
  <c r="K126" i="9" s="1"/>
  <c r="T139" i="9"/>
  <c r="G139" i="9" s="1"/>
  <c r="V83" i="9"/>
  <c r="I83" i="9" s="1"/>
  <c r="X51" i="9"/>
  <c r="K51" i="9" s="1"/>
  <c r="V100" i="9"/>
  <c r="I100" i="9" s="1"/>
  <c r="W167" i="9"/>
  <c r="J167" i="9" s="1"/>
  <c r="V141" i="9"/>
  <c r="I141" i="9" s="1"/>
  <c r="U113" i="9"/>
  <c r="H113" i="9" s="1"/>
  <c r="X162" i="9"/>
  <c r="K162" i="9" s="1"/>
  <c r="W118" i="9"/>
  <c r="J118" i="9" s="1"/>
  <c r="X93" i="9"/>
  <c r="K93" i="9" s="1"/>
  <c r="T90" i="9"/>
  <c r="G90" i="9" s="1"/>
  <c r="U127" i="9"/>
  <c r="H127" i="9" s="1"/>
  <c r="U11" i="9"/>
  <c r="H11" i="9" s="1"/>
  <c r="T144" i="9"/>
  <c r="G144" i="9" s="1"/>
  <c r="T104" i="9"/>
  <c r="G104" i="9" s="1"/>
  <c r="Y22" i="9"/>
  <c r="L22" i="9" s="1"/>
  <c r="X172" i="9"/>
  <c r="K172" i="9" s="1"/>
  <c r="T171" i="9"/>
  <c r="G171" i="9" s="1"/>
  <c r="X32" i="9"/>
  <c r="K32" i="9" s="1"/>
  <c r="W25" i="9"/>
  <c r="J25" i="9" s="1"/>
  <c r="V134" i="9"/>
  <c r="I134" i="9" s="1"/>
  <c r="X39" i="9"/>
  <c r="K39" i="9" s="1"/>
  <c r="Z93" i="9"/>
  <c r="M93" i="9" s="1"/>
  <c r="T107" i="9"/>
  <c r="G107" i="9" s="1"/>
  <c r="T28" i="9"/>
  <c r="G28" i="9" s="1"/>
  <c r="Y103" i="9"/>
  <c r="L103" i="9" s="1"/>
  <c r="U114" i="9"/>
  <c r="H114" i="9" s="1"/>
  <c r="Z84" i="9"/>
  <c r="M84" i="9" s="1"/>
  <c r="Z174" i="9"/>
  <c r="M174" i="9" s="1"/>
  <c r="U49" i="9"/>
  <c r="H49" i="9" s="1"/>
  <c r="U125" i="9"/>
  <c r="H125" i="9" s="1"/>
  <c r="V149" i="9"/>
  <c r="I149" i="9" s="1"/>
  <c r="V18" i="9"/>
  <c r="I18" i="9" s="1"/>
  <c r="Y28" i="13"/>
  <c r="AJ28" i="13" s="1"/>
  <c r="V122" i="12"/>
  <c r="Y133" i="13"/>
  <c r="AJ133" i="13" s="1"/>
  <c r="W221" i="12"/>
  <c r="U30" i="13"/>
  <c r="Y156" i="12"/>
  <c r="Z197" i="12"/>
  <c r="W41" i="12"/>
  <c r="X200" i="12"/>
  <c r="X210" i="12"/>
  <c r="V133" i="12"/>
  <c r="W164" i="12"/>
  <c r="V60" i="12"/>
  <c r="V113" i="12"/>
  <c r="W60" i="12"/>
  <c r="Z185" i="12"/>
  <c r="W26" i="12"/>
  <c r="U223" i="12"/>
  <c r="U15" i="12"/>
  <c r="Y107" i="12"/>
  <c r="T53" i="12"/>
  <c r="U156" i="12"/>
  <c r="Y63" i="12"/>
  <c r="X183" i="12"/>
  <c r="T134" i="12"/>
  <c r="W25" i="12"/>
  <c r="AH25" i="12" s="1"/>
  <c r="W15" i="12"/>
  <c r="T158" i="12"/>
  <c r="W107" i="12"/>
  <c r="Z123" i="12"/>
  <c r="X47" i="12"/>
  <c r="Y15" i="12"/>
  <c r="T129" i="12"/>
  <c r="U205" i="12"/>
  <c r="Y24" i="13"/>
  <c r="AJ24" i="13" s="1"/>
  <c r="Z114" i="12"/>
  <c r="T195" i="12"/>
  <c r="W210" i="12"/>
  <c r="V130" i="12"/>
  <c r="U128" i="12"/>
  <c r="V147" i="12"/>
  <c r="T176" i="12"/>
  <c r="X29" i="12"/>
  <c r="Y200" i="12"/>
  <c r="T174" i="12"/>
  <c r="X107" i="12"/>
  <c r="T107" i="12"/>
  <c r="U178" i="12"/>
  <c r="Y139" i="12"/>
  <c r="Y25" i="12"/>
  <c r="AJ25" i="12" s="1"/>
  <c r="W118" i="12"/>
  <c r="Y59" i="12"/>
  <c r="Z137" i="12"/>
  <c r="U142" i="12"/>
  <c r="V110" i="12"/>
  <c r="Y197" i="12"/>
  <c r="Z124" i="12"/>
  <c r="T30" i="12"/>
  <c r="Y40" i="12"/>
  <c r="T151" i="9"/>
  <c r="G151" i="9" s="1"/>
  <c r="U152" i="9"/>
  <c r="H152" i="9" s="1"/>
  <c r="W57" i="9"/>
  <c r="J57" i="9" s="1"/>
  <c r="U99" i="9"/>
  <c r="H99" i="9" s="1"/>
  <c r="Z138" i="9"/>
  <c r="M138" i="9" s="1"/>
  <c r="Y91" i="9"/>
  <c r="L91" i="9" s="1"/>
  <c r="X120" i="9"/>
  <c r="K120" i="9" s="1"/>
  <c r="T30" i="9"/>
  <c r="G30" i="9" s="1"/>
  <c r="Y109" i="9"/>
  <c r="L109" i="9" s="1"/>
  <c r="W10" i="9"/>
  <c r="J10" i="9" s="1"/>
  <c r="W142" i="9"/>
  <c r="J142" i="9" s="1"/>
  <c r="U96" i="9"/>
  <c r="H96" i="9" s="1"/>
  <c r="W22" i="9"/>
  <c r="J22" i="9" s="1"/>
  <c r="V78" i="9"/>
  <c r="I78" i="9" s="1"/>
  <c r="V16" i="9"/>
  <c r="I16" i="9" s="1"/>
  <c r="Y116" i="9"/>
  <c r="L116" i="9" s="1"/>
  <c r="Z106" i="9"/>
  <c r="M106" i="9" s="1"/>
  <c r="T100" i="9"/>
  <c r="G100" i="9" s="1"/>
  <c r="W141" i="9"/>
  <c r="J141" i="9" s="1"/>
  <c r="Z83" i="9"/>
  <c r="M83" i="9" s="1"/>
  <c r="Z9" i="9"/>
  <c r="M9" i="9" s="1"/>
  <c r="W88" i="9"/>
  <c r="J88" i="9" s="1"/>
  <c r="U43" i="9"/>
  <c r="H43" i="9" s="1"/>
  <c r="U139" i="9"/>
  <c r="H139" i="9" s="1"/>
  <c r="U75" i="9"/>
  <c r="H75" i="9" s="1"/>
  <c r="W50" i="9"/>
  <c r="J50" i="9" s="1"/>
  <c r="T129" i="9"/>
  <c r="G129" i="9" s="1"/>
  <c r="Z104" i="9"/>
  <c r="M104" i="9" s="1"/>
  <c r="U235" i="14"/>
  <c r="Y61" i="9"/>
  <c r="L61" i="9" s="1"/>
  <c r="T152" i="9"/>
  <c r="G152" i="9" s="1"/>
  <c r="U36" i="9"/>
  <c r="H36" i="9" s="1"/>
  <c r="T77" i="9"/>
  <c r="G77" i="9" s="1"/>
  <c r="U101" i="9"/>
  <c r="H101" i="9" s="1"/>
  <c r="X171" i="9"/>
  <c r="K171" i="9" s="1"/>
  <c r="Y95" i="9"/>
  <c r="L95" i="9" s="1"/>
  <c r="X148" i="9"/>
  <c r="K148" i="9" s="1"/>
  <c r="Z86" i="9"/>
  <c r="M86" i="9" s="1"/>
  <c r="V52" i="9"/>
  <c r="I52" i="9" s="1"/>
  <c r="Y31" i="9"/>
  <c r="L31" i="9" s="1"/>
  <c r="Z112" i="9"/>
  <c r="M112" i="9" s="1"/>
  <c r="Z171" i="9"/>
  <c r="M171" i="9" s="1"/>
  <c r="U129" i="9"/>
  <c r="H129" i="9" s="1"/>
  <c r="X85" i="9"/>
  <c r="K85" i="9" s="1"/>
  <c r="U172" i="9"/>
  <c r="H172" i="9" s="1"/>
  <c r="W144" i="9"/>
  <c r="J144" i="9" s="1"/>
  <c r="Z11" i="12"/>
  <c r="AK11" i="12" s="1"/>
  <c r="Z42" i="12"/>
  <c r="U135" i="12"/>
  <c r="T190" i="12"/>
  <c r="T188" i="12"/>
  <c r="U219" i="12"/>
  <c r="V116" i="12"/>
  <c r="T45" i="12"/>
  <c r="U124" i="12"/>
  <c r="Z191" i="12"/>
  <c r="AK191" i="12" s="1"/>
  <c r="Z53" i="12"/>
  <c r="U185" i="12"/>
  <c r="U52" i="12"/>
  <c r="X164" i="12"/>
  <c r="W185" i="12"/>
  <c r="W128" i="12"/>
  <c r="W198" i="12"/>
  <c r="X213" i="12"/>
  <c r="Z118" i="12"/>
  <c r="X152" i="12"/>
  <c r="U29" i="12"/>
  <c r="U188" i="12"/>
  <c r="Y143" i="12"/>
  <c r="X53" i="12"/>
  <c r="Z229" i="12"/>
  <c r="W122" i="12"/>
  <c r="Z159" i="13"/>
  <c r="AK159" i="13" s="1"/>
  <c r="T159" i="12"/>
  <c r="W196" i="12"/>
  <c r="U176" i="12"/>
  <c r="W112" i="12"/>
  <c r="T140" i="12"/>
  <c r="X141" i="12"/>
  <c r="X153" i="12"/>
  <c r="U152" i="12"/>
  <c r="X128" i="12"/>
  <c r="X173" i="12"/>
  <c r="V164" i="12"/>
  <c r="W47" i="12"/>
  <c r="Y58" i="12"/>
  <c r="Y229" i="12"/>
  <c r="W165" i="12"/>
  <c r="V180" i="12"/>
  <c r="T110" i="12"/>
  <c r="Z168" i="12"/>
  <c r="X155" i="12"/>
  <c r="W178" i="12"/>
  <c r="Y219" i="12"/>
  <c r="Y167" i="13"/>
  <c r="U195" i="12"/>
  <c r="Z160" i="12"/>
  <c r="Y186" i="12"/>
  <c r="X119" i="12"/>
  <c r="W32" i="12"/>
  <c r="AH32" i="12" s="1"/>
  <c r="U173" i="12"/>
  <c r="Z193" i="12"/>
  <c r="Z165" i="9"/>
  <c r="M165" i="9" s="1"/>
  <c r="Y47" i="9"/>
  <c r="L47" i="9" s="1"/>
  <c r="T84" i="9"/>
  <c r="G84" i="9" s="1"/>
  <c r="Y137" i="9"/>
  <c r="L137" i="9" s="1"/>
  <c r="U52" i="9"/>
  <c r="H52" i="9" s="1"/>
  <c r="T75" i="9"/>
  <c r="G75" i="9" s="1"/>
  <c r="U42" i="9"/>
  <c r="H42" i="9" s="1"/>
  <c r="Z111" i="9"/>
  <c r="M111" i="9" s="1"/>
  <c r="Y119" i="9"/>
  <c r="L119" i="9" s="1"/>
  <c r="Y155" i="9"/>
  <c r="L155" i="9" s="1"/>
  <c r="Z170" i="9"/>
  <c r="M170" i="9" s="1"/>
  <c r="U53" i="9"/>
  <c r="H53" i="9" s="1"/>
  <c r="V168" i="9"/>
  <c r="I168" i="9" s="1"/>
  <c r="X130" i="9"/>
  <c r="K130" i="9" s="1"/>
  <c r="V69" i="9"/>
  <c r="I69" i="9" s="1"/>
  <c r="T172" i="9"/>
  <c r="G172" i="9" s="1"/>
  <c r="Y101" i="9"/>
  <c r="L101" i="9" s="1"/>
  <c r="U191" i="14"/>
  <c r="Z49" i="9"/>
  <c r="M49" i="9" s="1"/>
  <c r="T61" i="9"/>
  <c r="G61" i="9" s="1"/>
  <c r="Y106" i="9"/>
  <c r="L106" i="9" s="1"/>
  <c r="X28" i="9"/>
  <c r="K28" i="9" s="1"/>
  <c r="X169" i="9"/>
  <c r="K169" i="9" s="1"/>
  <c r="Z121" i="9"/>
  <c r="M121" i="9" s="1"/>
  <c r="W147" i="9"/>
  <c r="J147" i="9" s="1"/>
  <c r="T175" i="9"/>
  <c r="G175" i="9" s="1"/>
  <c r="Y10" i="14"/>
  <c r="Y144" i="9"/>
  <c r="L144" i="9" s="1"/>
  <c r="X165" i="9"/>
  <c r="K165" i="9" s="1"/>
  <c r="V158" i="9"/>
  <c r="I158" i="9" s="1"/>
  <c r="Y87" i="9"/>
  <c r="L87" i="9" s="1"/>
  <c r="X75" i="9"/>
  <c r="K75" i="9" s="1"/>
  <c r="Z71" i="9"/>
  <c r="M71" i="9" s="1"/>
  <c r="W115" i="9"/>
  <c r="J115" i="9" s="1"/>
  <c r="T156" i="9"/>
  <c r="G156" i="9" s="1"/>
  <c r="W18" i="9"/>
  <c r="J18" i="9" s="1"/>
  <c r="W178" i="9"/>
  <c r="J178" i="9" s="1"/>
  <c r="U9" i="9"/>
  <c r="H9" i="9" s="1"/>
  <c r="T125" i="9"/>
  <c r="G125" i="9" s="1"/>
  <c r="W181" i="9"/>
  <c r="J181" i="9" s="1"/>
  <c r="Z8" i="9"/>
  <c r="M8" i="9" s="1"/>
  <c r="V96" i="9"/>
  <c r="I96" i="9" s="1"/>
  <c r="Y34" i="9"/>
  <c r="L34" i="9" s="1"/>
  <c r="W152" i="9"/>
  <c r="J152" i="9" s="1"/>
  <c r="V30" i="9"/>
  <c r="I30" i="9" s="1"/>
  <c r="V98" i="9"/>
  <c r="I98" i="9" s="1"/>
  <c r="Z47" i="9"/>
  <c r="M47" i="9" s="1"/>
  <c r="Z30" i="9"/>
  <c r="M30" i="9" s="1"/>
  <c r="U25" i="9"/>
  <c r="H25" i="9" s="1"/>
  <c r="V102" i="9"/>
  <c r="I102" i="9" s="1"/>
  <c r="Z81" i="9"/>
  <c r="M81" i="9" s="1"/>
  <c r="T111" i="9"/>
  <c r="G111" i="9" s="1"/>
  <c r="Y78" i="9"/>
  <c r="L78" i="9" s="1"/>
  <c r="Y173" i="9"/>
  <c r="L173" i="9" s="1"/>
  <c r="T140" i="9"/>
  <c r="G140" i="9" s="1"/>
  <c r="V40" i="9"/>
  <c r="I40" i="9" s="1"/>
  <c r="X59" i="9"/>
  <c r="K59" i="9" s="1"/>
  <c r="U111" i="9"/>
  <c r="H111" i="9" s="1"/>
  <c r="X44" i="9"/>
  <c r="K44" i="9" s="1"/>
  <c r="Y20" i="9"/>
  <c r="L20" i="9" s="1"/>
  <c r="W116" i="9"/>
  <c r="J116" i="9" s="1"/>
  <c r="Y45" i="9"/>
  <c r="L45" i="9" s="1"/>
  <c r="Z150" i="9"/>
  <c r="M150" i="9" s="1"/>
  <c r="Y165" i="9"/>
  <c r="L165" i="9" s="1"/>
  <c r="X79" i="9"/>
  <c r="K79" i="9" s="1"/>
  <c r="U51" i="9"/>
  <c r="H51" i="9" s="1"/>
  <c r="W89" i="9"/>
  <c r="J89" i="9" s="1"/>
  <c r="V154" i="9"/>
  <c r="I154" i="9" s="1"/>
  <c r="Z13" i="9"/>
  <c r="M13" i="9" s="1"/>
  <c r="V84" i="9"/>
  <c r="I84" i="9" s="1"/>
  <c r="Y138" i="9"/>
  <c r="L138" i="9" s="1"/>
  <c r="Z41" i="9"/>
  <c r="M41" i="9" s="1"/>
  <c r="Z167" i="9"/>
  <c r="M167" i="9" s="1"/>
  <c r="V159" i="9"/>
  <c r="I159" i="9" s="1"/>
  <c r="W23" i="9"/>
  <c r="J23" i="9" s="1"/>
  <c r="W16" i="9"/>
  <c r="J16" i="9" s="1"/>
  <c r="Y16" i="9"/>
  <c r="L16" i="9" s="1"/>
  <c r="X84" i="9"/>
  <c r="K84" i="9" s="1"/>
  <c r="W112" i="9"/>
  <c r="J112" i="9" s="1"/>
  <c r="Z134" i="9"/>
  <c r="M134" i="9" s="1"/>
  <c r="T51" i="9"/>
  <c r="G51" i="9" s="1"/>
  <c r="Y8" i="9"/>
  <c r="L8" i="9" s="1"/>
  <c r="V47" i="9"/>
  <c r="I47" i="9" s="1"/>
  <c r="Z160" i="9"/>
  <c r="M160" i="9" s="1"/>
  <c r="X110" i="9"/>
  <c r="K110" i="9" s="1"/>
  <c r="U23" i="9"/>
  <c r="H23" i="9" s="1"/>
  <c r="T142" i="14"/>
  <c r="U130" i="12"/>
  <c r="Z116" i="12"/>
  <c r="X59" i="12"/>
  <c r="V150" i="12"/>
  <c r="W42" i="12"/>
  <c r="Y126" i="12"/>
  <c r="W181" i="12"/>
  <c r="Y73" i="13"/>
  <c r="U119" i="12"/>
  <c r="X164" i="13"/>
  <c r="AI164" i="13" s="1"/>
  <c r="W55" i="12"/>
  <c r="W191" i="12"/>
  <c r="AH191" i="12" s="1"/>
  <c r="Z223" i="13"/>
  <c r="AK223" i="13" s="1"/>
  <c r="U138" i="12"/>
  <c r="W146" i="12"/>
  <c r="AH146" i="12" s="1"/>
  <c r="Y236" i="13"/>
  <c r="AJ236" i="13" s="1"/>
  <c r="V163" i="12"/>
  <c r="W19" i="12"/>
  <c r="V149" i="12"/>
  <c r="U190" i="12"/>
  <c r="U214" i="12"/>
  <c r="U218" i="12"/>
  <c r="U165" i="12"/>
  <c r="T208" i="12"/>
  <c r="Z110" i="12"/>
  <c r="Y198" i="12"/>
  <c r="Y202" i="12"/>
  <c r="Y116" i="12"/>
  <c r="X61" i="12"/>
  <c r="T19" i="12"/>
  <c r="V205" i="12"/>
  <c r="T112" i="12"/>
  <c r="T122" i="12"/>
  <c r="T156" i="12"/>
  <c r="Y218" i="12"/>
  <c r="X11" i="12"/>
  <c r="AI11" i="12" s="1"/>
  <c r="Y152" i="12"/>
  <c r="Y226" i="12"/>
  <c r="U115" i="12"/>
  <c r="Y153" i="12"/>
  <c r="Z178" i="12"/>
  <c r="X149" i="12"/>
  <c r="T173" i="12"/>
  <c r="U170" i="12"/>
  <c r="U163" i="12"/>
  <c r="X144" i="12"/>
  <c r="T118" i="12"/>
  <c r="T128" i="12"/>
  <c r="T168" i="12"/>
  <c r="T123" i="12"/>
  <c r="V213" i="12"/>
  <c r="X188" i="12"/>
  <c r="T11" i="12"/>
  <c r="T136" i="12"/>
  <c r="U25" i="12"/>
  <c r="T133" i="12"/>
  <c r="W177" i="12"/>
  <c r="V128" i="12"/>
  <c r="V140" i="12"/>
  <c r="V182" i="12"/>
  <c r="AG182" i="12" s="1"/>
  <c r="V92" i="9"/>
  <c r="I92" i="9" s="1"/>
  <c r="W11" i="9"/>
  <c r="J11" i="9" s="1"/>
  <c r="W43" i="9"/>
  <c r="J43" i="9" s="1"/>
  <c r="Y111" i="9"/>
  <c r="L111" i="9" s="1"/>
  <c r="W113" i="9"/>
  <c r="J113" i="9" s="1"/>
  <c r="Y112" i="9"/>
  <c r="L112" i="9" s="1"/>
  <c r="W176" i="9"/>
  <c r="J176" i="9" s="1"/>
  <c r="U170" i="9"/>
  <c r="H170" i="9" s="1"/>
  <c r="Y176" i="9"/>
  <c r="L176" i="9" s="1"/>
  <c r="U157" i="9"/>
  <c r="H157" i="9" s="1"/>
  <c r="U169" i="9"/>
  <c r="H169" i="9" s="1"/>
  <c r="T19" i="9"/>
  <c r="G19" i="9" s="1"/>
  <c r="U156" i="9"/>
  <c r="H156" i="9" s="1"/>
  <c r="T87" i="9"/>
  <c r="G87" i="9" s="1"/>
  <c r="U130" i="9"/>
  <c r="H130" i="9" s="1"/>
  <c r="U138" i="9"/>
  <c r="H138" i="9" s="1"/>
  <c r="Z110" i="9"/>
  <c r="M110" i="9" s="1"/>
  <c r="V114" i="9"/>
  <c r="I114" i="9" s="1"/>
  <c r="Y122" i="9"/>
  <c r="L122" i="9" s="1"/>
  <c r="W134" i="9"/>
  <c r="J134" i="9" s="1"/>
  <c r="X73" i="9"/>
  <c r="K73" i="9" s="1"/>
  <c r="Y147" i="9"/>
  <c r="L147" i="9" s="1"/>
  <c r="W151" i="9"/>
  <c r="J151" i="9" s="1"/>
  <c r="V66" i="9"/>
  <c r="I66" i="9" s="1"/>
  <c r="Z19" i="9"/>
  <c r="M19" i="9" s="1"/>
  <c r="Z132" i="9"/>
  <c r="M132" i="9" s="1"/>
  <c r="V32" i="9"/>
  <c r="I32" i="9" s="1"/>
  <c r="T21" i="9"/>
  <c r="G21" i="9" s="1"/>
  <c r="Y10" i="9"/>
  <c r="L10" i="9" s="1"/>
  <c r="T101" i="9"/>
  <c r="G101" i="9" s="1"/>
  <c r="Y96" i="9"/>
  <c r="L96" i="9" s="1"/>
  <c r="U144" i="9"/>
  <c r="H144" i="9" s="1"/>
  <c r="V45" i="9"/>
  <c r="I45" i="9" s="1"/>
  <c r="V35" i="9"/>
  <c r="I35" i="9" s="1"/>
  <c r="W81" i="9"/>
  <c r="J81" i="9" s="1"/>
  <c r="Y79" i="9"/>
  <c r="L79" i="9" s="1"/>
  <c r="Z130" i="9"/>
  <c r="M130" i="9" s="1"/>
  <c r="X96" i="9"/>
  <c r="K96" i="9" s="1"/>
  <c r="Z22" i="9"/>
  <c r="M22" i="9" s="1"/>
  <c r="V107" i="9"/>
  <c r="I107" i="9" s="1"/>
  <c r="Z23" i="9"/>
  <c r="M23" i="9" s="1"/>
  <c r="W106" i="9"/>
  <c r="J106" i="9" s="1"/>
  <c r="T18" i="9"/>
  <c r="G18" i="9" s="1"/>
  <c r="Z11" i="9"/>
  <c r="M11" i="9" s="1"/>
  <c r="T14" i="9"/>
  <c r="G14" i="9" s="1"/>
  <c r="Z103" i="9"/>
  <c r="M103" i="9" s="1"/>
  <c r="X14" i="9"/>
  <c r="K14" i="9" s="1"/>
  <c r="W140" i="9"/>
  <c r="J140" i="9" s="1"/>
  <c r="W32" i="9"/>
  <c r="J32" i="9" s="1"/>
  <c r="Z119" i="9"/>
  <c r="M119" i="9" s="1"/>
  <c r="V137" i="9"/>
  <c r="I137" i="9" s="1"/>
  <c r="U212" i="12"/>
  <c r="Z142" i="12"/>
  <c r="X45" i="12"/>
  <c r="T113" i="12"/>
  <c r="T197" i="12"/>
  <c r="X146" i="12"/>
  <c r="AI146" i="12" s="1"/>
  <c r="V196" i="12"/>
  <c r="Z68" i="12"/>
  <c r="W147" i="12"/>
  <c r="V174" i="12"/>
  <c r="Y149" i="12"/>
  <c r="V30" i="13"/>
  <c r="AG30" i="13" s="1"/>
  <c r="V51" i="12"/>
  <c r="Z73" i="13"/>
  <c r="X191" i="12"/>
  <c r="AI191" i="12" s="1"/>
  <c r="V45" i="12"/>
  <c r="W34" i="12"/>
  <c r="X198" i="12"/>
  <c r="W123" i="12"/>
  <c r="U208" i="12"/>
  <c r="Y34" i="12"/>
  <c r="V138" i="12"/>
  <c r="U220" i="12"/>
  <c r="U105" i="12"/>
  <c r="T57" i="12"/>
  <c r="Y157" i="12"/>
  <c r="V123" i="12"/>
  <c r="T40" i="12"/>
  <c r="Z59" i="12"/>
  <c r="Z183" i="12"/>
  <c r="Y178" i="12"/>
  <c r="U19" i="12"/>
  <c r="X120" i="12"/>
  <c r="AI120" i="12" s="1"/>
  <c r="T138" i="12"/>
  <c r="Z128" i="12"/>
  <c r="Z31" i="12"/>
  <c r="Y140" i="12"/>
  <c r="U146" i="12"/>
  <c r="T226" i="12"/>
  <c r="X158" i="12"/>
  <c r="U154" i="12"/>
  <c r="Y122" i="12"/>
  <c r="V165" i="12"/>
  <c r="Y217" i="13"/>
  <c r="AJ217" i="13" s="1"/>
  <c r="Y164" i="12"/>
  <c r="X170" i="12"/>
  <c r="W219" i="12"/>
  <c r="U42" i="12"/>
  <c r="Y120" i="12"/>
  <c r="AJ120" i="12" s="1"/>
  <c r="W58" i="12"/>
  <c r="Y182" i="12"/>
  <c r="AJ182" i="12" s="1"/>
  <c r="V144" i="12"/>
  <c r="X150" i="12"/>
  <c r="T223" i="12"/>
  <c r="V173" i="12"/>
  <c r="X194" i="13"/>
  <c r="AI194" i="13" s="1"/>
  <c r="T166" i="12"/>
  <c r="V226" i="12"/>
  <c r="W182" i="12"/>
  <c r="AH182" i="12" s="1"/>
  <c r="X103" i="9"/>
  <c r="K103" i="9" s="1"/>
  <c r="Y32" i="9"/>
  <c r="L32" i="9" s="1"/>
  <c r="U57" i="9"/>
  <c r="H57" i="9" s="1"/>
  <c r="X90" i="9"/>
  <c r="K90" i="9" s="1"/>
  <c r="U167" i="9"/>
  <c r="H167" i="9" s="1"/>
  <c r="V77" i="9"/>
  <c r="I77" i="9" s="1"/>
  <c r="U141" i="9"/>
  <c r="H141" i="9" s="1"/>
  <c r="W44" i="9"/>
  <c r="J44" i="9" s="1"/>
  <c r="Z102" i="9"/>
  <c r="M102" i="9" s="1"/>
  <c r="X47" i="9"/>
  <c r="K47" i="9" s="1"/>
  <c r="T165" i="9"/>
  <c r="G165" i="9" s="1"/>
  <c r="T36" i="9"/>
  <c r="G36" i="9" s="1"/>
  <c r="Y126" i="9"/>
  <c r="L126" i="9" s="1"/>
  <c r="Y30" i="9"/>
  <c r="L30" i="9" s="1"/>
  <c r="W76" i="9"/>
  <c r="J76" i="9" s="1"/>
  <c r="Y181" i="9"/>
  <c r="L181" i="9" s="1"/>
  <c r="X19" i="9"/>
  <c r="K19" i="9" s="1"/>
  <c r="Z125" i="9"/>
  <c r="M125" i="9" s="1"/>
  <c r="U110" i="9"/>
  <c r="H110" i="9" s="1"/>
  <c r="Y148" i="9"/>
  <c r="L148" i="9" s="1"/>
  <c r="Z39" i="9"/>
  <c r="M39" i="9" s="1"/>
  <c r="Y81" i="9"/>
  <c r="L81" i="9" s="1"/>
  <c r="V163" i="9"/>
  <c r="I163" i="9" s="1"/>
  <c r="V50" i="9"/>
  <c r="I50" i="9" s="1"/>
  <c r="V94" i="9"/>
  <c r="I94" i="9" s="1"/>
  <c r="X86" i="9"/>
  <c r="K86" i="9" s="1"/>
  <c r="X178" i="9"/>
  <c r="K178" i="9" s="1"/>
  <c r="X78" i="9"/>
  <c r="K78" i="9" s="1"/>
  <c r="Y169" i="9"/>
  <c r="L169" i="9" s="1"/>
  <c r="U13" i="9"/>
  <c r="H13" i="9" s="1"/>
  <c r="X108" i="9"/>
  <c r="K108" i="9" s="1"/>
  <c r="T17" i="9"/>
  <c r="G17" i="9" s="1"/>
  <c r="T94" i="9"/>
  <c r="G94" i="9" s="1"/>
  <c r="X46" i="9"/>
  <c r="K46" i="9" s="1"/>
  <c r="W162" i="9"/>
  <c r="J162" i="9" s="1"/>
  <c r="W133" i="9"/>
  <c r="J133" i="9" s="1"/>
  <c r="X114" i="9"/>
  <c r="K114" i="9" s="1"/>
  <c r="U77" i="9"/>
  <c r="H77" i="9" s="1"/>
  <c r="Y178" i="9"/>
  <c r="L178" i="9" s="1"/>
  <c r="X121" i="9"/>
  <c r="K121" i="9" s="1"/>
  <c r="Y108" i="9"/>
  <c r="L108" i="9" s="1"/>
  <c r="Y15" i="9"/>
  <c r="L15" i="9" s="1"/>
  <c r="X129" i="12"/>
  <c r="Y173" i="12"/>
  <c r="X163" i="12"/>
  <c r="Z94" i="13"/>
  <c r="Y129" i="12"/>
  <c r="V154" i="12"/>
  <c r="W208" i="12"/>
  <c r="Y31" i="12"/>
  <c r="V183" i="12"/>
  <c r="T214" i="12"/>
  <c r="T181" i="12"/>
  <c r="T192" i="12"/>
  <c r="X52" i="12"/>
  <c r="X42" i="12"/>
  <c r="Z197" i="13"/>
  <c r="AK197" i="13" s="1"/>
  <c r="T124" i="12"/>
  <c r="Z146" i="12"/>
  <c r="AK146" i="12" s="1"/>
  <c r="Y134" i="13"/>
  <c r="AJ134" i="13" s="1"/>
  <c r="Z126" i="12"/>
  <c r="V214" i="12"/>
  <c r="X34" i="12"/>
  <c r="W126" i="12"/>
  <c r="U34" i="12"/>
  <c r="X123" i="12"/>
  <c r="X15" i="12"/>
  <c r="X135" i="12"/>
  <c r="V40" i="12"/>
  <c r="W139" i="12"/>
  <c r="V166" i="12"/>
  <c r="AG166" i="12" s="1"/>
  <c r="X197" i="12"/>
  <c r="U123" i="12"/>
  <c r="T183" i="12"/>
  <c r="T160" i="12"/>
  <c r="U150" i="12"/>
  <c r="T212" i="12"/>
  <c r="Y223" i="12"/>
  <c r="Y138" i="12"/>
  <c r="Z149" i="12"/>
  <c r="V58" i="12"/>
  <c r="T180" i="12"/>
  <c r="Y183" i="12"/>
  <c r="Y210" i="12"/>
  <c r="Z28" i="12"/>
  <c r="Z152" i="13"/>
  <c r="Z140" i="12"/>
  <c r="V114" i="12"/>
  <c r="W154" i="12"/>
  <c r="Y228" i="13"/>
  <c r="AJ228" i="13" s="1"/>
  <c r="X116" i="12"/>
  <c r="V212" i="12"/>
  <c r="Z170" i="12"/>
  <c r="Y220" i="12"/>
  <c r="T198" i="12"/>
  <c r="U118" i="12"/>
  <c r="V176" i="12"/>
  <c r="W186" i="12"/>
  <c r="Z52" i="12"/>
  <c r="U157" i="12"/>
  <c r="W206" i="12"/>
  <c r="X149" i="9"/>
  <c r="K149" i="9" s="1"/>
  <c r="Z137" i="9"/>
  <c r="M137" i="9" s="1"/>
  <c r="V122" i="9"/>
  <c r="I122" i="9" s="1"/>
  <c r="W24" i="9"/>
  <c r="J24" i="9" s="1"/>
  <c r="U16" i="9"/>
  <c r="H16" i="9" s="1"/>
  <c r="X82" i="9"/>
  <c r="K82" i="9" s="1"/>
  <c r="X18" i="9"/>
  <c r="K18" i="9" s="1"/>
  <c r="V59" i="9"/>
  <c r="I59" i="9" s="1"/>
  <c r="U82" i="9"/>
  <c r="H82" i="9" s="1"/>
  <c r="W110" i="9"/>
  <c r="J110" i="9" s="1"/>
  <c r="V25" i="9"/>
  <c r="I25" i="9" s="1"/>
  <c r="V73" i="9"/>
  <c r="I73" i="9" s="1"/>
  <c r="V101" i="9"/>
  <c r="I101" i="9" s="1"/>
  <c r="Z59" i="9"/>
  <c r="M59" i="9" s="1"/>
  <c r="X176" i="9"/>
  <c r="K176" i="9" s="1"/>
  <c r="X61" i="9"/>
  <c r="K61" i="9" s="1"/>
  <c r="U91" i="9"/>
  <c r="H91" i="9" s="1"/>
  <c r="T44" i="9"/>
  <c r="G44" i="9" s="1"/>
  <c r="W168" i="9"/>
  <c r="J168" i="9" s="1"/>
  <c r="Z25" i="9"/>
  <c r="M25" i="9" s="1"/>
  <c r="Y92" i="9"/>
  <c r="L92" i="9" s="1"/>
  <c r="V14" i="9"/>
  <c r="I14" i="9" s="1"/>
  <c r="U20" i="9"/>
  <c r="H20" i="9" s="1"/>
  <c r="T126" i="9"/>
  <c r="G126" i="9" s="1"/>
  <c r="W158" i="9"/>
  <c r="J158" i="9" s="1"/>
  <c r="U119" i="9"/>
  <c r="H119" i="9" s="1"/>
  <c r="T108" i="9"/>
  <c r="G108" i="9" s="1"/>
  <c r="Y127" i="9"/>
  <c r="L127" i="9" s="1"/>
  <c r="U154" i="9"/>
  <c r="H154" i="9" s="1"/>
  <c r="X157" i="9"/>
  <c r="K157" i="9" s="1"/>
  <c r="W139" i="9"/>
  <c r="J139" i="9" s="1"/>
  <c r="V86" i="9"/>
  <c r="I86" i="9" s="1"/>
  <c r="V155" i="9"/>
  <c r="I155" i="9" s="1"/>
  <c r="X100" i="9"/>
  <c r="K100" i="9" s="1"/>
  <c r="Z107" i="9"/>
  <c r="M107" i="9" s="1"/>
  <c r="V165" i="9"/>
  <c r="I165" i="9" s="1"/>
  <c r="Z34" i="9"/>
  <c r="M34" i="9" s="1"/>
  <c r="U181" i="9"/>
  <c r="H181" i="9" s="1"/>
  <c r="Z89" i="9"/>
  <c r="M89" i="9" s="1"/>
  <c r="Z36" i="9"/>
  <c r="M36" i="9" s="1"/>
  <c r="V20" i="9"/>
  <c r="I20" i="9" s="1"/>
  <c r="Y11" i="9"/>
  <c r="L11" i="9" s="1"/>
  <c r="W138" i="9"/>
  <c r="J138" i="9" s="1"/>
  <c r="U10" i="9"/>
  <c r="H10" i="9" s="1"/>
  <c r="Z152" i="9"/>
  <c r="M152" i="9" s="1"/>
  <c r="Y94" i="9"/>
  <c r="L94" i="9" s="1"/>
  <c r="Y73" i="9"/>
  <c r="L73" i="9" s="1"/>
  <c r="T16" i="9"/>
  <c r="G16" i="9" s="1"/>
  <c r="W120" i="9"/>
  <c r="J120" i="9" s="1"/>
  <c r="U62" i="9"/>
  <c r="H62" i="9" s="1"/>
  <c r="V19" i="9"/>
  <c r="I19" i="9" s="1"/>
  <c r="V117" i="9"/>
  <c r="I117" i="9" s="1"/>
  <c r="T92" i="9"/>
  <c r="G92" i="9" s="1"/>
  <c r="U87" i="9"/>
  <c r="H87" i="9" s="1"/>
  <c r="V79" i="9"/>
  <c r="I79" i="9" s="1"/>
  <c r="X175" i="9"/>
  <c r="K175" i="9" s="1"/>
  <c r="W78" i="9"/>
  <c r="J78" i="9" s="1"/>
  <c r="V9" i="9"/>
  <c r="I9" i="9" s="1"/>
  <c r="U109" i="9"/>
  <c r="H109" i="9" s="1"/>
  <c r="U126" i="9"/>
  <c r="H126" i="9" s="1"/>
  <c r="V31" i="9"/>
  <c r="I31" i="9" s="1"/>
  <c r="X160" i="9"/>
  <c r="K160" i="9" s="1"/>
  <c r="Z101" i="9"/>
  <c r="M101" i="9" s="1"/>
  <c r="W96" i="9"/>
  <c r="J96" i="9" s="1"/>
  <c r="W160" i="9"/>
  <c r="J160" i="9" s="1"/>
  <c r="T71" i="9"/>
  <c r="G71" i="9" s="1"/>
  <c r="T170" i="9"/>
  <c r="G170" i="9" s="1"/>
  <c r="T134" i="9"/>
  <c r="G134" i="9" s="1"/>
  <c r="U108" i="9"/>
  <c r="H108" i="9" s="1"/>
  <c r="W103" i="9"/>
  <c r="J103" i="9" s="1"/>
  <c r="Y23" i="9"/>
  <c r="L23" i="9" s="1"/>
  <c r="X122" i="9"/>
  <c r="K122" i="9" s="1"/>
  <c r="Y44" i="9"/>
  <c r="L44" i="9" s="1"/>
  <c r="X178" i="12"/>
  <c r="V42" i="12"/>
  <c r="W133" i="12"/>
  <c r="X122" i="12"/>
  <c r="V29" i="12"/>
  <c r="V170" i="12"/>
  <c r="X112" i="12"/>
  <c r="X156" i="12"/>
  <c r="Z202" i="13"/>
  <c r="AK202" i="13" s="1"/>
  <c r="Z150" i="12"/>
  <c r="U141" i="12"/>
  <c r="W115" i="12"/>
  <c r="AH115" i="12" s="1"/>
  <c r="V155" i="12"/>
  <c r="W30" i="12"/>
  <c r="T218" i="12"/>
  <c r="V181" i="12"/>
  <c r="U137" i="12"/>
  <c r="V169" i="12"/>
  <c r="Z107" i="12"/>
  <c r="U112" i="12"/>
  <c r="U169" i="12"/>
  <c r="V220" i="12"/>
  <c r="V208" i="12"/>
  <c r="T120" i="12"/>
  <c r="T222" i="12"/>
  <c r="X142" i="12"/>
  <c r="Z29" i="12"/>
  <c r="Y113" i="12"/>
  <c r="Y188" i="12"/>
  <c r="Y196" i="12"/>
  <c r="T210" i="12"/>
  <c r="V216" i="12"/>
  <c r="Y118" i="12"/>
  <c r="W20" i="12"/>
  <c r="W195" i="12"/>
  <c r="U114" i="12"/>
  <c r="V202" i="12"/>
  <c r="Z43" i="13"/>
  <c r="AK43" i="13" s="1"/>
  <c r="Y213" i="12"/>
  <c r="T169" i="12"/>
  <c r="U180" i="12"/>
  <c r="Y165" i="12"/>
  <c r="T48" i="12"/>
  <c r="X195" i="12"/>
  <c r="V132" i="12"/>
  <c r="V63" i="12"/>
  <c r="W140" i="12"/>
  <c r="W119" i="12"/>
  <c r="V59" i="12"/>
  <c r="V218" i="12"/>
  <c r="X208" i="12"/>
  <c r="X20" i="12"/>
  <c r="Z61" i="12"/>
  <c r="Y133" i="12"/>
  <c r="Y115" i="12"/>
  <c r="AJ115" i="12" s="1"/>
  <c r="W205" i="12"/>
  <c r="U113" i="12"/>
  <c r="W157" i="12"/>
  <c r="Y56" i="13"/>
  <c r="AJ56" i="13" s="1"/>
  <c r="V195" i="12"/>
  <c r="Z166" i="9"/>
  <c r="M166" i="9" s="1"/>
  <c r="X91" i="9"/>
  <c r="K91" i="9" s="1"/>
  <c r="T114" i="9"/>
  <c r="G114" i="9" s="1"/>
  <c r="W108" i="9"/>
  <c r="J108" i="9" s="1"/>
  <c r="T174" i="9"/>
  <c r="G174" i="9" s="1"/>
  <c r="W128" i="9"/>
  <c r="J128" i="9" s="1"/>
  <c r="Y170" i="9"/>
  <c r="L170" i="9" s="1"/>
  <c r="U116" i="9"/>
  <c r="H116" i="9" s="1"/>
  <c r="Y69" i="9"/>
  <c r="L69" i="9" s="1"/>
  <c r="U147" i="9"/>
  <c r="H147" i="9" s="1"/>
  <c r="W164" i="9"/>
  <c r="J164" i="9" s="1"/>
  <c r="V61" i="9"/>
  <c r="I61" i="9" s="1"/>
  <c r="V13" i="9"/>
  <c r="I13" i="9" s="1"/>
  <c r="U79" i="9"/>
  <c r="H79" i="9" s="1"/>
  <c r="V34" i="9"/>
  <c r="I34" i="9" s="1"/>
  <c r="W46" i="9"/>
  <c r="J46" i="9" s="1"/>
  <c r="Y153" i="9"/>
  <c r="L153" i="9" s="1"/>
  <c r="T177" i="9"/>
  <c r="G177" i="9" s="1"/>
  <c r="Y49" i="9"/>
  <c r="L49" i="9" s="1"/>
  <c r="Y150" i="9"/>
  <c r="L150" i="9" s="1"/>
  <c r="X9" i="9"/>
  <c r="K9" i="9" s="1"/>
  <c r="U176" i="9"/>
  <c r="H176" i="9" s="1"/>
  <c r="W66" i="9"/>
  <c r="J66" i="9" s="1"/>
  <c r="V28" i="9"/>
  <c r="I28" i="9" s="1"/>
  <c r="Z109" i="9"/>
  <c r="M109" i="9" s="1"/>
  <c r="Y113" i="9"/>
  <c r="L113" i="9" s="1"/>
  <c r="T153" i="9"/>
  <c r="G153" i="9" s="1"/>
  <c r="Y128" i="9"/>
  <c r="L128" i="9" s="1"/>
  <c r="V143" i="9"/>
  <c r="I143" i="9" s="1"/>
  <c r="Z57" i="9"/>
  <c r="M57" i="9" s="1"/>
  <c r="V81" i="9"/>
  <c r="I81" i="9" s="1"/>
  <c r="U104" i="9"/>
  <c r="H104" i="9" s="1"/>
  <c r="T143" i="9"/>
  <c r="G143" i="9" s="1"/>
  <c r="U118" i="9"/>
  <c r="H118" i="9" s="1"/>
  <c r="V91" i="9"/>
  <c r="I91" i="9" s="1"/>
  <c r="Z139" i="9"/>
  <c r="M139" i="9" s="1"/>
  <c r="V22" i="9"/>
  <c r="I22" i="9" s="1"/>
  <c r="Z108" i="9"/>
  <c r="M108" i="9" s="1"/>
  <c r="Y154" i="9"/>
  <c r="L154" i="9" s="1"/>
  <c r="T98" i="9"/>
  <c r="G98" i="9" s="1"/>
  <c r="T93" i="9"/>
  <c r="G93" i="9" s="1"/>
  <c r="X99" i="9"/>
  <c r="K99" i="9" s="1"/>
  <c r="T31" i="9"/>
  <c r="G31" i="9" s="1"/>
  <c r="T150" i="9"/>
  <c r="G150" i="9" s="1"/>
  <c r="W21" i="9"/>
  <c r="J21" i="9" s="1"/>
  <c r="U30" i="9"/>
  <c r="H30" i="9" s="1"/>
  <c r="X38" i="9"/>
  <c r="K38" i="9" s="1"/>
  <c r="T23" i="9"/>
  <c r="G23" i="9" s="1"/>
  <c r="V99" i="9"/>
  <c r="I99" i="9" s="1"/>
  <c r="X17" i="9"/>
  <c r="K17" i="9" s="1"/>
  <c r="Z66" i="9"/>
  <c r="M66" i="9" s="1"/>
  <c r="Y88" i="9"/>
  <c r="L88" i="9" s="1"/>
  <c r="U47" i="9"/>
  <c r="H47" i="9" s="1"/>
  <c r="Y139" i="9"/>
  <c r="L139" i="9" s="1"/>
  <c r="U148" i="9"/>
  <c r="H148" i="9" s="1"/>
  <c r="V121" i="9"/>
  <c r="I121" i="9" s="1"/>
  <c r="T85" i="9"/>
  <c r="G85" i="9" s="1"/>
  <c r="Z16" i="9"/>
  <c r="M16" i="9" s="1"/>
  <c r="T103" i="9"/>
  <c r="G103" i="9" s="1"/>
  <c r="U94" i="9"/>
  <c r="H94" i="9" s="1"/>
  <c r="X15" i="9"/>
  <c r="K15" i="9" s="1"/>
  <c r="W175" i="9"/>
  <c r="J175" i="9" s="1"/>
  <c r="V106" i="9"/>
  <c r="I106" i="9" s="1"/>
  <c r="W137" i="9"/>
  <c r="J137" i="9" s="1"/>
  <c r="X144" i="9"/>
  <c r="K144" i="9" s="1"/>
  <c r="X137" i="9"/>
  <c r="K137" i="9" s="1"/>
  <c r="T80" i="9"/>
  <c r="G80" i="9" s="1"/>
  <c r="X22" i="9"/>
  <c r="K22" i="9" s="1"/>
  <c r="T88" i="9"/>
  <c r="G88" i="9" s="1"/>
  <c r="V29" i="9"/>
  <c r="I29" i="9" s="1"/>
  <c r="W13" i="9"/>
  <c r="J13" i="9" s="1"/>
  <c r="X158" i="9"/>
  <c r="K158" i="9" s="1"/>
  <c r="W100" i="9"/>
  <c r="J100" i="9" s="1"/>
  <c r="T66" i="9"/>
  <c r="G66" i="9" s="1"/>
  <c r="T89" i="9"/>
  <c r="G89" i="9" s="1"/>
  <c r="V172" i="9"/>
  <c r="I172" i="9" s="1"/>
  <c r="W119" i="9"/>
  <c r="J119" i="9" s="1"/>
  <c r="W170" i="9"/>
  <c r="J170" i="9" s="1"/>
  <c r="W30" i="13"/>
  <c r="AH30" i="13" s="1"/>
  <c r="W142" i="12"/>
  <c r="T220" i="12"/>
  <c r="U168" i="12"/>
  <c r="V120" i="12"/>
  <c r="AG120" i="12" s="1"/>
  <c r="W153" i="12"/>
  <c r="X154" i="12"/>
  <c r="X57" i="12"/>
  <c r="Z57" i="12"/>
  <c r="W213" i="12"/>
  <c r="U20" i="12"/>
  <c r="Y144" i="12"/>
  <c r="Y181" i="12"/>
  <c r="V197" i="12"/>
  <c r="Z208" i="12"/>
  <c r="V107" i="12"/>
  <c r="Y90" i="13"/>
  <c r="Y110" i="12"/>
  <c r="X185" i="12"/>
  <c r="U47" i="12"/>
  <c r="U226" i="12"/>
  <c r="U159" i="12"/>
  <c r="Z162" i="13"/>
  <c r="AK162" i="13" s="1"/>
  <c r="Y142" i="12"/>
  <c r="U120" i="12"/>
  <c r="X126" i="12"/>
  <c r="U164" i="12"/>
  <c r="X26" i="12"/>
  <c r="W214" i="12"/>
  <c r="U132" i="12"/>
  <c r="T186" i="12"/>
  <c r="X58" i="12"/>
  <c r="Z122" i="12"/>
  <c r="X174" i="12"/>
  <c r="Y114" i="12"/>
  <c r="U41" i="12"/>
  <c r="V160" i="12"/>
  <c r="X133" i="12"/>
  <c r="X218" i="12"/>
  <c r="Y30" i="13"/>
  <c r="AJ30" i="13" s="1"/>
  <c r="T135" i="12"/>
  <c r="U210" i="12"/>
  <c r="T59" i="12"/>
  <c r="Y119" i="12"/>
  <c r="Y20" i="12"/>
  <c r="U183" i="12"/>
  <c r="Z45" i="12"/>
  <c r="U213" i="12"/>
  <c r="X139" i="12"/>
  <c r="V206" i="12"/>
  <c r="X132" i="12"/>
  <c r="U110" i="12"/>
  <c r="W222" i="12"/>
  <c r="T165" i="12"/>
  <c r="Y124" i="12"/>
  <c r="V229" i="12"/>
  <c r="T25" i="12"/>
  <c r="V47" i="12"/>
  <c r="T154" i="12"/>
  <c r="Z143" i="9"/>
  <c r="M143" i="9" s="1"/>
  <c r="U68" i="9"/>
  <c r="H68" i="9" s="1"/>
  <c r="V44" i="9"/>
  <c r="I44" i="9" s="1"/>
  <c r="W47" i="9"/>
  <c r="J47" i="9" s="1"/>
  <c r="W177" i="9"/>
  <c r="J177" i="9" s="1"/>
  <c r="T38" i="9"/>
  <c r="G38" i="9" s="1"/>
  <c r="U155" i="9"/>
  <c r="H155" i="9" s="1"/>
  <c r="T163" i="9"/>
  <c r="G163" i="9" s="1"/>
  <c r="V116" i="9"/>
  <c r="I116" i="9" s="1"/>
  <c r="U90" i="9"/>
  <c r="H90" i="9" s="1"/>
  <c r="V17" i="9"/>
  <c r="I17" i="9" s="1"/>
  <c r="T37" i="9"/>
  <c r="G37" i="9" s="1"/>
  <c r="W153" i="9"/>
  <c r="J153" i="9" s="1"/>
  <c r="T76" i="9"/>
  <c r="G76" i="9" s="1"/>
  <c r="V71" i="9"/>
  <c r="I71" i="9" s="1"/>
  <c r="W123" i="9"/>
  <c r="J123" i="9" s="1"/>
  <c r="V39" i="9"/>
  <c r="I39" i="9" s="1"/>
  <c r="U40" i="9"/>
  <c r="H40" i="9" s="1"/>
  <c r="Z178" i="9"/>
  <c r="M178" i="9" s="1"/>
  <c r="U38" i="9"/>
  <c r="H38" i="9" s="1"/>
  <c r="Y149" i="9"/>
  <c r="L149" i="9" s="1"/>
  <c r="W72" i="9"/>
  <c r="J72" i="9" s="1"/>
  <c r="T122" i="9"/>
  <c r="G122" i="9" s="1"/>
  <c r="V105" i="9"/>
  <c r="I105" i="9" s="1"/>
  <c r="T173" i="9"/>
  <c r="G173" i="9" s="1"/>
  <c r="U31" i="9"/>
  <c r="H31" i="9" s="1"/>
  <c r="W91" i="9"/>
  <c r="J91" i="9" s="1"/>
  <c r="W35" i="9"/>
  <c r="J35" i="9" s="1"/>
  <c r="T96" i="9"/>
  <c r="G96" i="9" s="1"/>
  <c r="W148" i="9"/>
  <c r="J148" i="9" s="1"/>
  <c r="U46" i="9"/>
  <c r="H46" i="9" s="1"/>
  <c r="U61" i="9"/>
  <c r="H61" i="9" s="1"/>
  <c r="W156" i="9"/>
  <c r="J156" i="9" s="1"/>
  <c r="X77" i="9"/>
  <c r="K77" i="9" s="1"/>
  <c r="X109" i="9"/>
  <c r="K109" i="9" s="1"/>
  <c r="X36" i="9"/>
  <c r="K36" i="9" s="1"/>
  <c r="V111" i="9"/>
  <c r="I111" i="9" s="1"/>
  <c r="Y25" i="9"/>
  <c r="L25" i="9" s="1"/>
  <c r="T45" i="9"/>
  <c r="G45" i="9" s="1"/>
  <c r="T39" i="9"/>
  <c r="G39" i="9" s="1"/>
  <c r="X56" i="9"/>
  <c r="K56" i="9" s="1"/>
  <c r="T118" i="9"/>
  <c r="G118" i="9" s="1"/>
  <c r="W159" i="9"/>
  <c r="J159" i="9" s="1"/>
  <c r="W19" i="9"/>
  <c r="J19" i="9" s="1"/>
  <c r="X167" i="9"/>
  <c r="K167" i="9" s="1"/>
  <c r="X42" i="9"/>
  <c r="K42" i="9" s="1"/>
  <c r="Y41" i="9"/>
  <c r="L41" i="9" s="1"/>
  <c r="Z163" i="9"/>
  <c r="M163" i="9" s="1"/>
  <c r="X174" i="9"/>
  <c r="K174" i="9" s="1"/>
  <c r="Z88" i="9"/>
  <c r="M88" i="9" s="1"/>
  <c r="X147" i="9"/>
  <c r="K147" i="9" s="1"/>
  <c r="Y129" i="9"/>
  <c r="L129" i="9" s="1"/>
  <c r="V87" i="9"/>
  <c r="I87" i="9" s="1"/>
  <c r="V125" i="9"/>
  <c r="I125" i="9" s="1"/>
  <c r="V23" i="9"/>
  <c r="I23" i="9" s="1"/>
  <c r="X21" i="9"/>
  <c r="K21" i="9" s="1"/>
  <c r="X155" i="9"/>
  <c r="K155" i="9" s="1"/>
  <c r="Z90" i="9"/>
  <c r="M90" i="9" s="1"/>
  <c r="V170" i="9"/>
  <c r="I170" i="9" s="1"/>
  <c r="X71" i="9"/>
  <c r="K71" i="9" s="1"/>
  <c r="X57" i="9"/>
  <c r="K57" i="9" s="1"/>
  <c r="U168" i="9"/>
  <c r="H168" i="9" s="1"/>
  <c r="T137" i="9"/>
  <c r="G137" i="9" s="1"/>
  <c r="T109" i="9"/>
  <c r="G109" i="9" s="1"/>
  <c r="U28" i="9"/>
  <c r="H28" i="9" s="1"/>
  <c r="X35" i="9"/>
  <c r="K35" i="9" s="1"/>
  <c r="V181" i="9"/>
  <c r="I181" i="9" s="1"/>
  <c r="Y93" i="9"/>
  <c r="L93" i="9" s="1"/>
  <c r="X129" i="9"/>
  <c r="K129" i="9" s="1"/>
  <c r="X88" i="9"/>
  <c r="K88" i="9" s="1"/>
  <c r="W42" i="9"/>
  <c r="J42" i="9" s="1"/>
  <c r="X173" i="9"/>
  <c r="K173" i="9" s="1"/>
  <c r="U73" i="9"/>
  <c r="H73" i="9" s="1"/>
  <c r="W54" i="9"/>
  <c r="J54" i="9" s="1"/>
  <c r="U97" i="9"/>
  <c r="H97" i="9" s="1"/>
  <c r="U100" i="9"/>
  <c r="H100" i="9" s="1"/>
  <c r="V132" i="9"/>
  <c r="I132" i="9" s="1"/>
  <c r="Y171" i="9"/>
  <c r="L171" i="9" s="1"/>
  <c r="Z141" i="9"/>
  <c r="M141" i="9" s="1"/>
  <c r="W149" i="9"/>
  <c r="J149" i="9" s="1"/>
  <c r="X41" i="9"/>
  <c r="K41" i="9" s="1"/>
  <c r="V15" i="9"/>
  <c r="I15" i="9" s="1"/>
  <c r="T42" i="9"/>
  <c r="G42" i="9" s="1"/>
  <c r="T86" i="9"/>
  <c r="G86" i="9" s="1"/>
  <c r="U95" i="9"/>
  <c r="H95" i="9" s="1"/>
  <c r="X141" i="9"/>
  <c r="K141" i="9" s="1"/>
  <c r="X123" i="9"/>
  <c r="K123" i="9" s="1"/>
  <c r="T148" i="9"/>
  <c r="G148" i="9" s="1"/>
  <c r="U162" i="9"/>
  <c r="H162" i="9" s="1"/>
  <c r="Z87" i="9"/>
  <c r="M87" i="9" s="1"/>
  <c r="Y38" i="9"/>
  <c r="L38" i="9" s="1"/>
  <c r="X13" i="9"/>
  <c r="K13" i="9" s="1"/>
  <c r="Z82" i="9"/>
  <c r="M82" i="9" s="1"/>
  <c r="T235" i="14"/>
  <c r="X104" i="9"/>
  <c r="K104" i="9" s="1"/>
  <c r="T15" i="9"/>
  <c r="G15" i="9" s="1"/>
  <c r="X140" i="9"/>
  <c r="K140" i="9" s="1"/>
  <c r="T141" i="9"/>
  <c r="G141" i="9" s="1"/>
  <c r="X34" i="9"/>
  <c r="K34" i="9" s="1"/>
  <c r="V24" i="9"/>
  <c r="I24" i="9" s="1"/>
  <c r="T157" i="9"/>
  <c r="G157" i="9" s="1"/>
  <c r="U123" i="9"/>
  <c r="H123" i="9" s="1"/>
  <c r="V175" i="9"/>
  <c r="I175" i="9" s="1"/>
  <c r="U191" i="12"/>
  <c r="U202" i="12"/>
  <c r="U158" i="12"/>
  <c r="X206" i="12"/>
  <c r="U26" i="12"/>
  <c r="Y221" i="12"/>
  <c r="Y41" i="12"/>
  <c r="Y132" i="13"/>
  <c r="AJ132" i="13" s="1"/>
  <c r="V192" i="12"/>
  <c r="U129" i="12"/>
  <c r="V152" i="12"/>
  <c r="V15" i="12"/>
  <c r="X176" i="12"/>
  <c r="U153" i="12"/>
  <c r="X134" i="12"/>
  <c r="Z130" i="12"/>
  <c r="T115" i="12"/>
  <c r="V134" i="12"/>
  <c r="V28" i="12"/>
  <c r="Y141" i="12"/>
  <c r="W116" i="12"/>
  <c r="X220" i="12"/>
  <c r="Z233" i="13"/>
  <c r="AK233" i="13" s="1"/>
  <c r="Y137" i="12"/>
  <c r="T150" i="12"/>
  <c r="W61" i="12"/>
  <c r="V210" i="12"/>
  <c r="T15" i="12"/>
  <c r="W156" i="12"/>
  <c r="U139" i="12"/>
  <c r="W144" i="12"/>
  <c r="X214" i="12"/>
  <c r="T34" i="12"/>
  <c r="U155" i="12"/>
  <c r="X137" i="12"/>
  <c r="T185" i="12"/>
  <c r="V124" i="12"/>
  <c r="W216" i="12"/>
  <c r="W113" i="12"/>
  <c r="U222" i="12"/>
  <c r="V190" i="12"/>
  <c r="V198" i="12"/>
  <c r="W174" i="12"/>
  <c r="Y208" i="12"/>
  <c r="T30" i="13"/>
  <c r="U121" i="12"/>
  <c r="X105" i="12"/>
  <c r="W166" i="12"/>
  <c r="AH166" i="12" s="1"/>
  <c r="V191" i="12"/>
  <c r="AG191" i="12" s="1"/>
  <c r="X30" i="12"/>
  <c r="U57" i="12"/>
  <c r="U63" i="12"/>
  <c r="T216" i="12"/>
  <c r="U182" i="12"/>
  <c r="V30" i="12"/>
  <c r="W223" i="12"/>
  <c r="W169" i="12"/>
  <c r="AG109" i="11"/>
  <c r="I109" i="11"/>
  <c r="AI115" i="11"/>
  <c r="K115" i="11"/>
  <c r="K51" i="11"/>
  <c r="AI51" i="11"/>
  <c r="AE161" i="11"/>
  <c r="G161" i="11"/>
  <c r="M132" i="11"/>
  <c r="AK132" i="11"/>
  <c r="AK203" i="11"/>
  <c r="M203" i="11"/>
  <c r="AE56" i="11"/>
  <c r="G56" i="11"/>
  <c r="M192" i="11"/>
  <c r="AK192" i="11"/>
  <c r="AH154" i="11"/>
  <c r="J154" i="11"/>
  <c r="G113" i="11"/>
  <c r="AE113" i="11"/>
  <c r="AG100" i="11"/>
  <c r="I100" i="11"/>
  <c r="G193" i="11"/>
  <c r="AE193" i="11"/>
  <c r="AK21" i="11"/>
  <c r="M21" i="11"/>
  <c r="I27" i="11"/>
  <c r="AG27" i="11"/>
  <c r="L44" i="11"/>
  <c r="AJ44" i="11"/>
  <c r="H116" i="11"/>
  <c r="AF116" i="11"/>
  <c r="L57" i="11"/>
  <c r="AJ57" i="11"/>
  <c r="G192" i="11"/>
  <c r="AE192" i="11"/>
  <c r="AH182" i="11"/>
  <c r="J182" i="11"/>
  <c r="L150" i="11"/>
  <c r="AJ150" i="11"/>
  <c r="M209" i="11"/>
  <c r="AK209" i="11"/>
  <c r="AK156" i="11"/>
  <c r="M156" i="11"/>
  <c r="G115" i="11"/>
  <c r="AE115" i="11"/>
  <c r="H139" i="11"/>
  <c r="AF139" i="11"/>
  <c r="J123" i="11"/>
  <c r="AH123" i="11"/>
  <c r="AK33" i="12"/>
  <c r="AJ202" i="11"/>
  <c r="L202" i="11"/>
  <c r="K172" i="11"/>
  <c r="AI172" i="11"/>
  <c r="H56" i="11"/>
  <c r="AF56" i="11"/>
  <c r="I168" i="11"/>
  <c r="AG168" i="11"/>
  <c r="AH141" i="11"/>
  <c r="J141" i="11"/>
  <c r="J170" i="11"/>
  <c r="AH170" i="11"/>
  <c r="AI159" i="11"/>
  <c r="K159" i="11"/>
  <c r="AG17" i="11"/>
  <c r="I17" i="11"/>
  <c r="AF134" i="11"/>
  <c r="H134" i="11"/>
  <c r="AI185" i="11"/>
  <c r="K185" i="11"/>
  <c r="AI154" i="11"/>
  <c r="K154" i="11"/>
  <c r="J48" i="11"/>
  <c r="AH48" i="11"/>
  <c r="AK204" i="11"/>
  <c r="M204" i="11"/>
  <c r="I21" i="11"/>
  <c r="AG21" i="11"/>
  <c r="AK210" i="12"/>
  <c r="M123" i="11"/>
  <c r="AK123" i="11"/>
  <c r="G126" i="11"/>
  <c r="AE126" i="11"/>
  <c r="H10" i="11"/>
  <c r="AF10" i="11"/>
  <c r="AI139" i="11"/>
  <c r="K139" i="11"/>
  <c r="L48" i="11"/>
  <c r="AJ48" i="11"/>
  <c r="G205" i="11"/>
  <c r="AE205" i="11"/>
  <c r="J108" i="11"/>
  <c r="AH108" i="11"/>
  <c r="H27" i="11"/>
  <c r="AF27" i="11"/>
  <c r="I49" i="11"/>
  <c r="AG49" i="11"/>
  <c r="H187" i="11"/>
  <c r="AF187" i="11"/>
  <c r="AJ94" i="11"/>
  <c r="L94" i="11"/>
  <c r="M87" i="11"/>
  <c r="AK87" i="11"/>
  <c r="AE54" i="11"/>
  <c r="G54" i="11"/>
  <c r="AJ132" i="12"/>
  <c r="AJ64" i="11"/>
  <c r="L64" i="11"/>
  <c r="H13" i="11"/>
  <c r="AF13" i="11"/>
  <c r="AE135" i="11"/>
  <c r="G135" i="11"/>
  <c r="H54" i="11"/>
  <c r="AF54" i="11"/>
  <c r="AF207" i="11"/>
  <c r="H207" i="11"/>
  <c r="H202" i="11"/>
  <c r="AF202" i="11"/>
  <c r="AK133" i="11"/>
  <c r="M133" i="11"/>
  <c r="AK113" i="11"/>
  <c r="M113" i="11"/>
  <c r="I46" i="11"/>
  <c r="AG46" i="11"/>
  <c r="L184" i="11"/>
  <c r="AJ184" i="11"/>
  <c r="M164" i="11"/>
  <c r="AK164" i="11"/>
  <c r="AE138" i="11"/>
  <c r="G138" i="11"/>
  <c r="AG13" i="11"/>
  <c r="I13" i="11"/>
  <c r="AH131" i="11"/>
  <c r="J131" i="11"/>
  <c r="AH155" i="11"/>
  <c r="J155" i="11"/>
  <c r="J126" i="11"/>
  <c r="AH126" i="11"/>
  <c r="AJ138" i="11"/>
  <c r="L138" i="11"/>
  <c r="I167" i="11"/>
  <c r="AG167" i="11"/>
  <c r="AI109" i="11"/>
  <c r="K109" i="11"/>
  <c r="AG209" i="11"/>
  <c r="I209" i="11"/>
  <c r="M109" i="11"/>
  <c r="AK109" i="11"/>
  <c r="AE44" i="11"/>
  <c r="G44" i="11"/>
  <c r="AI16" i="11"/>
  <c r="K16" i="11"/>
  <c r="H26" i="11"/>
  <c r="AF26" i="11"/>
  <c r="AE47" i="11"/>
  <c r="G47" i="11"/>
  <c r="AG113" i="11"/>
  <c r="I113" i="11"/>
  <c r="I129" i="11"/>
  <c r="AG129" i="11"/>
  <c r="AE214" i="11"/>
  <c r="G214" i="11"/>
  <c r="AE48" i="11"/>
  <c r="G48" i="11"/>
  <c r="AJ161" i="11"/>
  <c r="L161" i="11"/>
  <c r="AE49" i="11"/>
  <c r="G49" i="11"/>
  <c r="G207" i="11"/>
  <c r="AE207" i="11"/>
  <c r="AG176" i="11"/>
  <c r="I176" i="11"/>
  <c r="AH152" i="11"/>
  <c r="J152" i="11"/>
  <c r="AI152" i="11"/>
  <c r="K152" i="11"/>
  <c r="G137" i="11"/>
  <c r="AE137" i="11"/>
  <c r="AF46" i="11"/>
  <c r="H46" i="11"/>
  <c r="AJ167" i="11"/>
  <c r="L167" i="11"/>
  <c r="K167" i="11"/>
  <c r="AI167" i="11"/>
  <c r="G194" i="11"/>
  <c r="AE194" i="11"/>
  <c r="G181" i="11"/>
  <c r="AE181" i="11"/>
  <c r="AG51" i="11"/>
  <c r="I51" i="11"/>
  <c r="H29" i="11"/>
  <c r="AF29" i="11"/>
  <c r="G131" i="11"/>
  <c r="AE131" i="11"/>
  <c r="I31" i="11"/>
  <c r="AG31" i="11"/>
  <c r="AG207" i="11"/>
  <c r="I207" i="11"/>
  <c r="G147" i="11"/>
  <c r="AE147" i="11"/>
  <c r="AH114" i="11"/>
  <c r="J114" i="11"/>
  <c r="K38" i="11"/>
  <c r="AI38" i="11"/>
  <c r="I53" i="11"/>
  <c r="AG53" i="11"/>
  <c r="AG194" i="11"/>
  <c r="I194" i="11"/>
  <c r="AK13" i="11"/>
  <c r="M13" i="11"/>
  <c r="K37" i="11"/>
  <c r="AI37" i="11"/>
  <c r="K171" i="11"/>
  <c r="AI171" i="11"/>
  <c r="G168" i="11"/>
  <c r="AE168" i="11"/>
  <c r="AH42" i="11"/>
  <c r="J42" i="11"/>
  <c r="K205" i="11"/>
  <c r="AI205" i="11"/>
  <c r="H157" i="11"/>
  <c r="AF157" i="11"/>
  <c r="I208" i="11"/>
  <c r="AG208" i="11"/>
  <c r="G167" i="11"/>
  <c r="AE167" i="11"/>
  <c r="AG112" i="11"/>
  <c r="I112" i="11"/>
  <c r="I149" i="11"/>
  <c r="AG149" i="11"/>
  <c r="AG50" i="11"/>
  <c r="I50" i="11"/>
  <c r="J166" i="11"/>
  <c r="AH166" i="11"/>
  <c r="K46" i="11"/>
  <c r="AI46" i="11"/>
  <c r="G52" i="13"/>
  <c r="AE52" i="13"/>
  <c r="K157" i="11"/>
  <c r="AI157" i="11"/>
  <c r="AK46" i="11"/>
  <c r="M46" i="11"/>
  <c r="J151" i="11"/>
  <c r="AH151" i="11"/>
  <c r="H176" i="11"/>
  <c r="AF176" i="11"/>
  <c r="AJ10" i="11"/>
  <c r="L10" i="11"/>
  <c r="K176" i="11"/>
  <c r="AI176" i="11"/>
  <c r="M144" i="11"/>
  <c r="AK144" i="11"/>
  <c r="K24" i="11"/>
  <c r="AI24" i="11"/>
  <c r="G145" i="11"/>
  <c r="AE145" i="11"/>
  <c r="AH211" i="11"/>
  <c r="J211" i="11"/>
  <c r="AE190" i="11"/>
  <c r="G190" i="11"/>
  <c r="AF171" i="11"/>
  <c r="H171" i="11"/>
  <c r="AH10" i="11"/>
  <c r="J10" i="11"/>
  <c r="AE25" i="11"/>
  <c r="G25" i="11"/>
  <c r="AE199" i="11"/>
  <c r="G199" i="11"/>
  <c r="H55" i="11"/>
  <c r="AF55" i="11"/>
  <c r="AF186" i="11"/>
  <c r="H186" i="11"/>
  <c r="J124" i="11"/>
  <c r="AH124" i="11"/>
  <c r="H152" i="11"/>
  <c r="AF152" i="11"/>
  <c r="M127" i="11"/>
  <c r="AK127" i="11"/>
  <c r="AH198" i="11"/>
  <c r="J198" i="11"/>
  <c r="AH190" i="12"/>
  <c r="AI169" i="12"/>
  <c r="J188" i="11"/>
  <c r="AH188" i="11"/>
  <c r="AE139" i="11"/>
  <c r="G139" i="11"/>
  <c r="M176" i="11"/>
  <c r="AK176" i="11"/>
  <c r="J115" i="11"/>
  <c r="AH115" i="11"/>
  <c r="M167" i="11"/>
  <c r="AK167" i="11"/>
  <c r="AJ50" i="11"/>
  <c r="L50" i="11"/>
  <c r="L53" i="11"/>
  <c r="AJ53" i="11"/>
  <c r="H42" i="11"/>
  <c r="AF42" i="11"/>
  <c r="AK41" i="12"/>
  <c r="AK107" i="11"/>
  <c r="M107" i="11"/>
  <c r="L51" i="11"/>
  <c r="AJ51" i="11"/>
  <c r="AH135" i="11"/>
  <c r="J135" i="11"/>
  <c r="AI202" i="11"/>
  <c r="K202" i="11"/>
  <c r="AJ147" i="11"/>
  <c r="L147" i="11"/>
  <c r="AF188" i="11"/>
  <c r="H188" i="11"/>
  <c r="AE155" i="11"/>
  <c r="G155" i="11"/>
  <c r="AJ208" i="11"/>
  <c r="L208" i="11"/>
  <c r="AF137" i="11"/>
  <c r="H137" i="11"/>
  <c r="L165" i="11"/>
  <c r="AJ165" i="11"/>
  <c r="K21" i="11"/>
  <c r="AI21" i="11"/>
  <c r="J60" i="11"/>
  <c r="AH60" i="11"/>
  <c r="AK199" i="11"/>
  <c r="M199" i="11"/>
  <c r="H37" i="11"/>
  <c r="AF37" i="11"/>
  <c r="L192" i="11"/>
  <c r="AJ192" i="11"/>
  <c r="J66" i="12"/>
  <c r="L66" i="12" s="1"/>
  <c r="AH66" i="12"/>
  <c r="J164" i="11"/>
  <c r="AH164" i="11"/>
  <c r="AK208" i="11"/>
  <c r="M208" i="11"/>
  <c r="AE149" i="11"/>
  <c r="G149" i="11"/>
  <c r="AK51" i="12"/>
  <c r="G51" i="11"/>
  <c r="AE51" i="11"/>
  <c r="H141" i="11"/>
  <c r="AF141" i="11"/>
  <c r="AH173" i="11"/>
  <c r="J173" i="11"/>
  <c r="AI33" i="12"/>
  <c r="AH130" i="11"/>
  <c r="J130" i="11"/>
  <c r="AK31" i="11"/>
  <c r="M31" i="11"/>
  <c r="AE58" i="11"/>
  <c r="G58" i="11"/>
  <c r="AF193" i="11"/>
  <c r="H193" i="11"/>
  <c r="AJ16" i="11"/>
  <c r="L16" i="11"/>
  <c r="L183" i="11"/>
  <c r="AJ183" i="11"/>
  <c r="AE185" i="11"/>
  <c r="G185" i="11"/>
  <c r="AJ121" i="12"/>
  <c r="AH194" i="11"/>
  <c r="J194" i="11"/>
  <c r="AG178" i="11"/>
  <c r="I178" i="11"/>
  <c r="I16" i="11"/>
  <c r="AG16" i="11"/>
  <c r="AG159" i="11"/>
  <c r="I159" i="11"/>
  <c r="AH50" i="11"/>
  <c r="J50" i="11"/>
  <c r="AH23" i="11"/>
  <c r="J23" i="11"/>
  <c r="L95" i="11"/>
  <c r="AJ95" i="11"/>
  <c r="I188" i="11"/>
  <c r="AG188" i="11"/>
  <c r="AE110" i="11"/>
  <c r="G110" i="11"/>
  <c r="AG10" i="11"/>
  <c r="I10" i="11"/>
  <c r="AJ117" i="11"/>
  <c r="L117" i="11"/>
  <c r="M185" i="11"/>
  <c r="AK185" i="11"/>
  <c r="AH206" i="11"/>
  <c r="J206" i="11"/>
  <c r="K208" i="11"/>
  <c r="AI208" i="11"/>
  <c r="L142" i="11"/>
  <c r="AJ142" i="11"/>
  <c r="M171" i="11"/>
  <c r="AK171" i="11"/>
  <c r="M135" i="11"/>
  <c r="AK135" i="11"/>
  <c r="AG22" i="11"/>
  <c r="I22" i="11"/>
  <c r="M137" i="11"/>
  <c r="AK137" i="11"/>
  <c r="AI107" i="11"/>
  <c r="K107" i="11"/>
  <c r="AH132" i="11"/>
  <c r="J132" i="11"/>
  <c r="AF58" i="13"/>
  <c r="H58" i="13"/>
  <c r="H28" i="11"/>
  <c r="AF28" i="11"/>
  <c r="AE29" i="11"/>
  <c r="G29" i="11"/>
  <c r="AK230" i="12"/>
  <c r="M230" i="12"/>
  <c r="L39" i="11"/>
  <c r="AJ39" i="11"/>
  <c r="AJ24" i="11"/>
  <c r="L24" i="11"/>
  <c r="AJ25" i="11"/>
  <c r="L25" i="11"/>
  <c r="AK20" i="12"/>
  <c r="AF110" i="11"/>
  <c r="H110" i="11"/>
  <c r="AE136" i="11"/>
  <c r="G136" i="11"/>
  <c r="M94" i="11"/>
  <c r="AK94" i="11"/>
  <c r="AH105" i="11"/>
  <c r="J105" i="11"/>
  <c r="K112" i="11"/>
  <c r="AI112" i="11"/>
  <c r="AF23" i="11"/>
  <c r="H23" i="11"/>
  <c r="AI118" i="11"/>
  <c r="K118" i="11"/>
  <c r="L124" i="11"/>
  <c r="AJ124" i="11"/>
  <c r="K214" i="11"/>
  <c r="AI214" i="11"/>
  <c r="AK198" i="12"/>
  <c r="AK40" i="12"/>
  <c r="AI56" i="11"/>
  <c r="K56" i="11"/>
  <c r="AG12" i="11"/>
  <c r="I12" i="11"/>
  <c r="AH159" i="11"/>
  <c r="J159" i="11"/>
  <c r="AJ193" i="11"/>
  <c r="L193" i="11"/>
  <c r="AK145" i="11"/>
  <c r="M145" i="11"/>
  <c r="H179" i="11"/>
  <c r="AF179" i="11"/>
  <c r="M194" i="11"/>
  <c r="AK194" i="11"/>
  <c r="AH129" i="11"/>
  <c r="J129" i="11"/>
  <c r="K130" i="11"/>
  <c r="AI130" i="11"/>
  <c r="AE141" i="11"/>
  <c r="G141" i="11"/>
  <c r="AJ194" i="11"/>
  <c r="L194" i="11"/>
  <c r="I175" i="11"/>
  <c r="AG175" i="11"/>
  <c r="J53" i="11"/>
  <c r="AH53" i="11"/>
  <c r="AE45" i="11"/>
  <c r="G45" i="11"/>
  <c r="K211" i="11"/>
  <c r="AI211" i="11"/>
  <c r="I28" i="11"/>
  <c r="AG28" i="11"/>
  <c r="H119" i="11"/>
  <c r="AF119" i="11"/>
  <c r="AK16" i="11"/>
  <c r="M16" i="11"/>
  <c r="AK139" i="11"/>
  <c r="M139" i="11"/>
  <c r="AG150" i="11"/>
  <c r="I150" i="11"/>
  <c r="M178" i="11"/>
  <c r="AK178" i="11"/>
  <c r="AE144" i="11"/>
  <c r="G144" i="11"/>
  <c r="J144" i="13"/>
  <c r="AI105" i="11"/>
  <c r="K105" i="11"/>
  <c r="AE27" i="11"/>
  <c r="G27" i="11"/>
  <c r="AI149" i="11"/>
  <c r="K149" i="11"/>
  <c r="M193" i="11"/>
  <c r="AK193" i="11"/>
  <c r="J150" i="11"/>
  <c r="AH150" i="11"/>
  <c r="AI60" i="11"/>
  <c r="K60" i="11"/>
  <c r="H48" i="11"/>
  <c r="AF48" i="11"/>
  <c r="AF214" i="11"/>
  <c r="H214" i="11"/>
  <c r="M207" i="11"/>
  <c r="AK207" i="11"/>
  <c r="J186" i="11"/>
  <c r="AH186" i="11"/>
  <c r="AK14" i="11"/>
  <c r="M14" i="11"/>
  <c r="AJ46" i="11"/>
  <c r="L46" i="11"/>
  <c r="AE100" i="11"/>
  <c r="G100" i="11"/>
  <c r="AH24" i="11"/>
  <c r="J24" i="11"/>
  <c r="L155" i="11"/>
  <c r="AJ155" i="11"/>
  <c r="H128" i="11"/>
  <c r="AF128" i="11"/>
  <c r="K209" i="11"/>
  <c r="AI209" i="11"/>
  <c r="M206" i="11"/>
  <c r="AK206" i="11"/>
  <c r="AH190" i="11"/>
  <c r="J190" i="11"/>
  <c r="I133" i="11"/>
  <c r="AG133" i="11"/>
  <c r="AK12" i="11"/>
  <c r="M12" i="11"/>
  <c r="AE133" i="11"/>
  <c r="G133" i="11"/>
  <c r="AG49" i="12"/>
  <c r="I38" i="11"/>
  <c r="AG38" i="11"/>
  <c r="AI27" i="11"/>
  <c r="K27" i="11"/>
  <c r="AK150" i="11"/>
  <c r="M150" i="11"/>
  <c r="I29" i="11"/>
  <c r="AG29" i="11"/>
  <c r="AI124" i="11"/>
  <c r="K124" i="11"/>
  <c r="AE24" i="11"/>
  <c r="G24" i="11"/>
  <c r="M114" i="11"/>
  <c r="AK114" i="11"/>
  <c r="G60" i="11"/>
  <c r="AE60" i="11"/>
  <c r="AJ152" i="11"/>
  <c r="L152" i="11"/>
  <c r="I135" i="11"/>
  <c r="AG135" i="11"/>
  <c r="H130" i="11"/>
  <c r="AF130" i="11"/>
  <c r="I179" i="11"/>
  <c r="AG179" i="11"/>
  <c r="K170" i="11"/>
  <c r="AI170" i="11"/>
  <c r="I123" i="11"/>
  <c r="AG123" i="11"/>
  <c r="AH25" i="11"/>
  <c r="J25" i="11"/>
  <c r="AJ159" i="11"/>
  <c r="L159" i="11"/>
  <c r="I148" i="11"/>
  <c r="AG148" i="11"/>
  <c r="H51" i="11"/>
  <c r="AF51" i="11"/>
  <c r="AJ49" i="11"/>
  <c r="L49" i="11"/>
  <c r="AG130" i="11"/>
  <c r="I130" i="11"/>
  <c r="J37" i="11"/>
  <c r="AH37" i="11"/>
  <c r="AH144" i="11"/>
  <c r="J144" i="11"/>
  <c r="G108" i="11"/>
  <c r="AE108" i="11"/>
  <c r="AJ181" i="11"/>
  <c r="L181" i="11"/>
  <c r="AF165" i="11"/>
  <c r="H165" i="11"/>
  <c r="AK172" i="11"/>
  <c r="M172" i="11"/>
  <c r="M54" i="11"/>
  <c r="AK54" i="11"/>
  <c r="AF47" i="11"/>
  <c r="H47" i="11"/>
  <c r="M202" i="11"/>
  <c r="AK202" i="11"/>
  <c r="AJ157" i="11"/>
  <c r="L157" i="11"/>
  <c r="M100" i="11"/>
  <c r="AK100" i="11"/>
  <c r="I115" i="11"/>
  <c r="AG115" i="11"/>
  <c r="L122" i="11"/>
  <c r="AJ122" i="11"/>
  <c r="AJ100" i="11"/>
  <c r="L100" i="11"/>
  <c r="AE17" i="11"/>
  <c r="G17" i="11"/>
  <c r="M148" i="11"/>
  <c r="AK148" i="11"/>
  <c r="AJ154" i="12"/>
  <c r="L12" i="11"/>
  <c r="AJ12" i="11"/>
  <c r="AI204" i="11"/>
  <c r="K204" i="11"/>
  <c r="I192" i="13"/>
  <c r="AG205" i="11"/>
  <c r="I205" i="11"/>
  <c r="AF24" i="11"/>
  <c r="H24" i="11"/>
  <c r="L45" i="11"/>
  <c r="AJ45" i="11"/>
  <c r="J147" i="11"/>
  <c r="AH147" i="11"/>
  <c r="AH203" i="11"/>
  <c r="J203" i="11"/>
  <c r="K48" i="11"/>
  <c r="AI48" i="11"/>
  <c r="J142" i="11"/>
  <c r="AH142" i="11"/>
  <c r="AF102" i="11"/>
  <c r="H102" i="11"/>
  <c r="AE124" i="11"/>
  <c r="G124" i="11"/>
  <c r="G38" i="11"/>
  <c r="AE38" i="11"/>
  <c r="AG131" i="11"/>
  <c r="I131" i="11"/>
  <c r="AH46" i="11"/>
  <c r="J46" i="11"/>
  <c r="AG138" i="11"/>
  <c r="I138" i="11"/>
  <c r="J214" i="11"/>
  <c r="AH214" i="11"/>
  <c r="AF127" i="11"/>
  <c r="H127" i="11"/>
  <c r="AG145" i="11"/>
  <c r="I145" i="11"/>
  <c r="AI132" i="11"/>
  <c r="K132" i="11"/>
  <c r="AF50" i="11"/>
  <c r="H50" i="11"/>
  <c r="M157" i="11"/>
  <c r="AK157" i="11"/>
  <c r="AH100" i="11"/>
  <c r="J100" i="11"/>
  <c r="K198" i="11"/>
  <c r="AI198" i="11"/>
  <c r="K108" i="11"/>
  <c r="AI108" i="11"/>
  <c r="G172" i="11"/>
  <c r="AE172" i="11"/>
  <c r="AK202" i="12"/>
  <c r="K134" i="11"/>
  <c r="AI134" i="11"/>
  <c r="AE119" i="11"/>
  <c r="G119" i="11"/>
  <c r="AE39" i="11"/>
  <c r="G39" i="11"/>
  <c r="I119" i="11"/>
  <c r="AG119" i="11"/>
  <c r="J161" i="11"/>
  <c r="AH161" i="11"/>
  <c r="AF182" i="11"/>
  <c r="H182" i="11"/>
  <c r="J178" i="11"/>
  <c r="AH178" i="11"/>
  <c r="AJ212" i="12"/>
  <c r="K190" i="11"/>
  <c r="AI190" i="11"/>
  <c r="H185" i="11"/>
  <c r="AF185" i="11"/>
  <c r="K207" i="11"/>
  <c r="AI207" i="11"/>
  <c r="AE22" i="11"/>
  <c r="G22" i="11"/>
  <c r="AF177" i="12"/>
  <c r="H177" i="12"/>
  <c r="AI23" i="11"/>
  <c r="K23" i="11"/>
  <c r="L139" i="11"/>
  <c r="AJ139" i="11"/>
  <c r="J27" i="11"/>
  <c r="AH27" i="11"/>
  <c r="I151" i="11"/>
  <c r="AG151" i="11"/>
  <c r="AK51" i="11"/>
  <c r="M51" i="11"/>
  <c r="AE188" i="11"/>
  <c r="G188" i="11"/>
  <c r="AH118" i="11"/>
  <c r="J118" i="11"/>
  <c r="AJ176" i="12"/>
  <c r="AF52" i="13"/>
  <c r="H52" i="13"/>
  <c r="K192" i="11"/>
  <c r="AI192" i="11"/>
  <c r="K156" i="11"/>
  <c r="AI156" i="11"/>
  <c r="AK155" i="11"/>
  <c r="M155" i="11"/>
  <c r="L42" i="11"/>
  <c r="AJ42" i="11"/>
  <c r="AG136" i="11"/>
  <c r="I136" i="11"/>
  <c r="H194" i="11"/>
  <c r="AF194" i="11"/>
  <c r="J49" i="11"/>
  <c r="AH49" i="11"/>
  <c r="M28" i="11"/>
  <c r="AK28" i="11"/>
  <c r="AJ175" i="11"/>
  <c r="L175" i="11"/>
  <c r="J55" i="11"/>
  <c r="AH55" i="11"/>
  <c r="AK165" i="11"/>
  <c r="M165" i="11"/>
  <c r="M58" i="11"/>
  <c r="AK58" i="11"/>
  <c r="AH128" i="11"/>
  <c r="J128" i="11"/>
  <c r="AJ87" i="11"/>
  <c r="L87" i="11"/>
  <c r="AK60" i="11"/>
  <c r="M60" i="11"/>
  <c r="AJ30" i="12"/>
  <c r="I116" i="11"/>
  <c r="AG116" i="11"/>
  <c r="AJ135" i="12"/>
  <c r="AH207" i="11"/>
  <c r="J207" i="11"/>
  <c r="H33" i="12"/>
  <c r="J33" i="12" s="1"/>
  <c r="L33" i="12" s="1"/>
  <c r="AF33" i="12"/>
  <c r="AJ148" i="11"/>
  <c r="L148" i="11"/>
  <c r="AK186" i="11"/>
  <c r="M186" i="11"/>
  <c r="J38" i="11"/>
  <c r="AH38" i="11"/>
  <c r="K188" i="11"/>
  <c r="AI188" i="11"/>
  <c r="AI197" i="11"/>
  <c r="K197" i="11"/>
  <c r="AG127" i="11"/>
  <c r="I127" i="11"/>
  <c r="J58" i="11"/>
  <c r="AH58" i="11"/>
  <c r="I56" i="11"/>
  <c r="AG56" i="11"/>
  <c r="I107" i="11"/>
  <c r="AG107" i="11"/>
  <c r="J56" i="11"/>
  <c r="AH56" i="11"/>
  <c r="AK175" i="11"/>
  <c r="M175" i="11"/>
  <c r="AH22" i="11"/>
  <c r="J22" i="11"/>
  <c r="H209" i="11"/>
  <c r="AF209" i="11"/>
  <c r="H14" i="11"/>
  <c r="AF14" i="11"/>
  <c r="AJ102" i="11"/>
  <c r="L102" i="11"/>
  <c r="G50" i="11"/>
  <c r="AE50" i="11"/>
  <c r="I23" i="11"/>
  <c r="AG23" i="11"/>
  <c r="L28" i="11"/>
  <c r="AJ28" i="11"/>
  <c r="H148" i="11"/>
  <c r="AF148" i="11"/>
  <c r="L60" i="11"/>
  <c r="AJ60" i="11"/>
  <c r="K173" i="11"/>
  <c r="AI173" i="11"/>
  <c r="G128" i="11"/>
  <c r="AE128" i="11"/>
  <c r="J21" i="11"/>
  <c r="AH21" i="11"/>
  <c r="AH14" i="11"/>
  <c r="J14" i="11"/>
  <c r="G150" i="11"/>
  <c r="AE150" i="11"/>
  <c r="AH102" i="11"/>
  <c r="J102" i="11"/>
  <c r="AK117" i="11"/>
  <c r="M117" i="11"/>
  <c r="K45" i="11"/>
  <c r="AI45" i="11"/>
  <c r="AJ14" i="11"/>
  <c r="L14" i="11"/>
  <c r="G123" i="11"/>
  <c r="AE123" i="11"/>
  <c r="AF192" i="11"/>
  <c r="H192" i="11"/>
  <c r="AJ26" i="12"/>
  <c r="AK108" i="11"/>
  <c r="M108" i="11"/>
  <c r="AE184" i="11"/>
  <c r="G184" i="11"/>
  <c r="J197" i="11"/>
  <c r="AH197" i="11"/>
  <c r="I124" i="11"/>
  <c r="AG124" i="11"/>
  <c r="AF122" i="11"/>
  <c r="H122" i="11"/>
  <c r="AG139" i="11"/>
  <c r="I139" i="11"/>
  <c r="G166" i="11"/>
  <c r="AE166" i="11"/>
  <c r="K25" i="11"/>
  <c r="AI25" i="11"/>
  <c r="L188" i="11"/>
  <c r="AJ188" i="11"/>
  <c r="G165" i="11"/>
  <c r="AE165" i="11"/>
  <c r="K102" i="11"/>
  <c r="AI102" i="11"/>
  <c r="G102" i="11"/>
  <c r="AE102" i="11"/>
  <c r="H168" i="11"/>
  <c r="AF168" i="11"/>
  <c r="AJ133" i="11"/>
  <c r="L133" i="11"/>
  <c r="AJ21" i="11"/>
  <c r="L21" i="11"/>
  <c r="J112" i="11"/>
  <c r="AH112" i="11"/>
  <c r="AJ55" i="11"/>
  <c r="L55" i="11"/>
  <c r="M131" i="11"/>
  <c r="AK131" i="11"/>
  <c r="AF136" i="11"/>
  <c r="H136" i="11"/>
  <c r="AG105" i="11"/>
  <c r="I105" i="11"/>
  <c r="AJ186" i="11"/>
  <c r="L186" i="11"/>
  <c r="AK118" i="11"/>
  <c r="M118" i="11"/>
  <c r="AE26" i="11"/>
  <c r="G26" i="11"/>
  <c r="L37" i="11"/>
  <c r="AJ37" i="11"/>
  <c r="J236" i="13"/>
  <c r="M10" i="11"/>
  <c r="AK10" i="11"/>
  <c r="K194" i="11"/>
  <c r="AI194" i="11"/>
  <c r="M39" i="11"/>
  <c r="AK39" i="11"/>
  <c r="AF129" i="11"/>
  <c r="H129" i="11"/>
  <c r="AE180" i="11"/>
  <c r="G180" i="11"/>
  <c r="AE178" i="11"/>
  <c r="G178" i="11"/>
  <c r="AI44" i="11"/>
  <c r="K44" i="11"/>
  <c r="H205" i="11"/>
  <c r="AF205" i="11"/>
  <c r="I110" i="11"/>
  <c r="AG110" i="11"/>
  <c r="AE42" i="11"/>
  <c r="G42" i="11"/>
  <c r="AF118" i="11"/>
  <c r="H118" i="11"/>
  <c r="AE23" i="11"/>
  <c r="G23" i="11"/>
  <c r="AK181" i="11"/>
  <c r="M181" i="11"/>
  <c r="AK50" i="11"/>
  <c r="M50" i="11"/>
  <c r="AF175" i="11"/>
  <c r="H175" i="11"/>
  <c r="AF49" i="11"/>
  <c r="H49" i="11"/>
  <c r="AI58" i="11"/>
  <c r="K58" i="11"/>
  <c r="AH175" i="11"/>
  <c r="J175" i="11"/>
  <c r="AH122" i="11"/>
  <c r="J122" i="11"/>
  <c r="AH187" i="11"/>
  <c r="J187" i="11"/>
  <c r="K199" i="11"/>
  <c r="AI199" i="11"/>
  <c r="AK112" i="11"/>
  <c r="M112" i="11"/>
  <c r="AI144" i="11"/>
  <c r="K144" i="11"/>
  <c r="AI28" i="11"/>
  <c r="K28" i="11"/>
  <c r="H25" i="11"/>
  <c r="AF25" i="11"/>
  <c r="H178" i="11"/>
  <c r="AF178" i="11"/>
  <c r="L204" i="11"/>
  <c r="AJ204" i="11"/>
  <c r="H154" i="11"/>
  <c r="AF154" i="11"/>
  <c r="AI50" i="11"/>
  <c r="K50" i="11"/>
  <c r="AK214" i="11"/>
  <c r="M214" i="11"/>
  <c r="J116" i="11"/>
  <c r="AH116" i="11"/>
  <c r="AK155" i="12"/>
  <c r="AE151" i="11"/>
  <c r="G151" i="11"/>
  <c r="AH185" i="11"/>
  <c r="J185" i="11"/>
  <c r="AF166" i="11"/>
  <c r="H166" i="11"/>
  <c r="J12" i="11"/>
  <c r="AH12" i="11"/>
  <c r="J44" i="11"/>
  <c r="AH44" i="11"/>
  <c r="AE134" i="11"/>
  <c r="G134" i="11"/>
  <c r="K135" i="11"/>
  <c r="AI135" i="11"/>
  <c r="AI145" i="11"/>
  <c r="K145" i="11"/>
  <c r="H144" i="11"/>
  <c r="AF144" i="11"/>
  <c r="AI122" i="11"/>
  <c r="K122" i="11"/>
  <c r="K164" i="11"/>
  <c r="AI164" i="11"/>
  <c r="I58" i="11"/>
  <c r="AG58" i="11"/>
  <c r="J45" i="11"/>
  <c r="AH45" i="11"/>
  <c r="AJ54" i="11"/>
  <c r="L54" i="11"/>
  <c r="AJ214" i="11"/>
  <c r="L214" i="11"/>
  <c r="J156" i="11"/>
  <c r="AH156" i="11"/>
  <c r="I170" i="11"/>
  <c r="AG170" i="11"/>
  <c r="G105" i="11"/>
  <c r="AE105" i="11"/>
  <c r="AK159" i="11"/>
  <c r="M159" i="11"/>
  <c r="K147" i="11"/>
  <c r="AI147" i="11"/>
  <c r="K13" i="11"/>
  <c r="AI13" i="11"/>
  <c r="J168" i="11"/>
  <c r="AH168" i="11"/>
  <c r="L205" i="11"/>
  <c r="AJ205" i="11"/>
  <c r="AJ162" i="12"/>
  <c r="L162" i="12"/>
  <c r="AF184" i="11"/>
  <c r="H184" i="11"/>
  <c r="AK152" i="11"/>
  <c r="M152" i="11"/>
  <c r="L176" i="11"/>
  <c r="AJ176" i="11"/>
  <c r="AI113" i="11"/>
  <c r="K113" i="11"/>
  <c r="J29" i="11"/>
  <c r="AH29" i="11"/>
  <c r="AF164" i="11"/>
  <c r="H164" i="11"/>
  <c r="AK183" i="11"/>
  <c r="M183" i="11"/>
  <c r="J192" i="13"/>
  <c r="I144" i="13"/>
  <c r="J28" i="11"/>
  <c r="AH28" i="11"/>
  <c r="AF124" i="11"/>
  <c r="H124" i="11"/>
  <c r="AK110" i="11"/>
  <c r="M110" i="11"/>
  <c r="AI55" i="11"/>
  <c r="K55" i="11"/>
  <c r="AG142" i="11"/>
  <c r="I142" i="11"/>
  <c r="AH39" i="11"/>
  <c r="J39" i="11"/>
  <c r="AJ119" i="11"/>
  <c r="L119" i="11"/>
  <c r="AH171" i="11"/>
  <c r="J171" i="11"/>
  <c r="L78" i="12"/>
  <c r="AJ78" i="12"/>
  <c r="AF113" i="11"/>
  <c r="H113" i="11"/>
  <c r="AI159" i="12"/>
  <c r="AH51" i="11"/>
  <c r="J51" i="11"/>
  <c r="J181" i="11"/>
  <c r="AH181" i="11"/>
  <c r="AK219" i="12"/>
  <c r="H132" i="11"/>
  <c r="AF132" i="11"/>
  <c r="AH138" i="11"/>
  <c r="J138" i="11"/>
  <c r="L230" i="12"/>
  <c r="AJ230" i="12"/>
  <c r="AG155" i="11"/>
  <c r="I155" i="11"/>
  <c r="AH16" i="11"/>
  <c r="J16" i="11"/>
  <c r="I141" i="11"/>
  <c r="AG141" i="11"/>
  <c r="AF180" i="11"/>
  <c r="H180" i="11"/>
  <c r="H200" i="11"/>
  <c r="AF200" i="11"/>
  <c r="H203" i="11"/>
  <c r="AF203" i="11"/>
  <c r="AF156" i="11"/>
  <c r="H156" i="11"/>
  <c r="G196" i="11"/>
  <c r="AE196" i="11"/>
  <c r="M105" i="11"/>
  <c r="AK105" i="11"/>
  <c r="AJ187" i="11"/>
  <c r="L187" i="11"/>
  <c r="AJ190" i="11"/>
  <c r="L190" i="11"/>
  <c r="L110" i="11"/>
  <c r="AJ110" i="11"/>
  <c r="K57" i="11"/>
  <c r="AI57" i="11"/>
  <c r="AE16" i="11"/>
  <c r="G16" i="11"/>
  <c r="I192" i="11"/>
  <c r="AG192" i="11"/>
  <c r="G12" i="11"/>
  <c r="AE12" i="11"/>
  <c r="AE116" i="11"/>
  <c r="G116" i="11"/>
  <c r="G148" i="11"/>
  <c r="AE148" i="11"/>
  <c r="AJ203" i="11"/>
  <c r="L203" i="11"/>
  <c r="AI10" i="11"/>
  <c r="K10" i="11"/>
  <c r="AJ144" i="11"/>
  <c r="L144" i="11"/>
  <c r="AJ211" i="11"/>
  <c r="L211" i="11"/>
  <c r="AF109" i="11"/>
  <c r="H109" i="11"/>
  <c r="AJ145" i="11"/>
  <c r="L145" i="11"/>
  <c r="AK168" i="11"/>
  <c r="M168" i="11"/>
  <c r="AI141" i="11"/>
  <c r="K141" i="11"/>
  <c r="G164" i="11"/>
  <c r="AE164" i="11"/>
  <c r="AF161" i="11"/>
  <c r="H161" i="11"/>
  <c r="H155" i="11"/>
  <c r="AF155" i="11"/>
  <c r="K137" i="11"/>
  <c r="AI137" i="11"/>
  <c r="G112" i="11"/>
  <c r="AE112" i="11"/>
  <c r="G122" i="11"/>
  <c r="AE122" i="11"/>
  <c r="AE159" i="11"/>
  <c r="G159" i="11"/>
  <c r="G117" i="11"/>
  <c r="AE117" i="11"/>
  <c r="I199" i="11"/>
  <c r="AG199" i="11"/>
  <c r="AI178" i="11"/>
  <c r="K178" i="11"/>
  <c r="AE10" i="11"/>
  <c r="G10" i="11"/>
  <c r="G130" i="11"/>
  <c r="AE130" i="11"/>
  <c r="H21" i="11"/>
  <c r="AF21" i="11"/>
  <c r="G127" i="11"/>
  <c r="AE127" i="11"/>
  <c r="AH167" i="11"/>
  <c r="J167" i="11"/>
  <c r="I122" i="11"/>
  <c r="AG122" i="11"/>
  <c r="I134" i="11"/>
  <c r="AG134" i="11"/>
  <c r="AG172" i="11"/>
  <c r="I172" i="11"/>
  <c r="H198" i="11"/>
  <c r="AF198" i="11"/>
  <c r="AK136" i="11"/>
  <c r="M136" i="11"/>
  <c r="K42" i="11"/>
  <c r="AI42" i="11"/>
  <c r="AE107" i="11"/>
  <c r="G107" i="11"/>
  <c r="G186" i="11"/>
  <c r="AE186" i="11"/>
  <c r="AI138" i="11"/>
  <c r="K138" i="11"/>
  <c r="I44" i="11"/>
  <c r="AG44" i="11"/>
  <c r="I185" i="11"/>
  <c r="AG185" i="11"/>
  <c r="AK64" i="11"/>
  <c r="M64" i="11"/>
  <c r="AH139" i="11"/>
  <c r="J139" i="11"/>
  <c r="M23" i="11"/>
  <c r="AK23" i="11"/>
  <c r="AG165" i="11"/>
  <c r="I165" i="11"/>
  <c r="AJ141" i="11"/>
  <c r="L141" i="11"/>
  <c r="AG33" i="12"/>
  <c r="AE204" i="11"/>
  <c r="G204" i="11"/>
  <c r="I48" i="11"/>
  <c r="AG48" i="11"/>
  <c r="M78" i="12"/>
  <c r="AK78" i="12"/>
  <c r="AI181" i="11"/>
  <c r="K181" i="11"/>
  <c r="AG42" i="11"/>
  <c r="I42" i="11"/>
  <c r="J31" i="11"/>
  <c r="AH31" i="11"/>
  <c r="K187" i="11"/>
  <c r="AI187" i="11"/>
  <c r="AH117" i="11"/>
  <c r="J117" i="11"/>
  <c r="AF196" i="11"/>
  <c r="H196" i="11"/>
  <c r="L31" i="11"/>
  <c r="AJ31" i="11"/>
  <c r="I132" i="11"/>
  <c r="AG132" i="11"/>
  <c r="H206" i="11"/>
  <c r="AF206" i="11"/>
  <c r="AF100" i="11"/>
  <c r="H100" i="11"/>
  <c r="G53" i="11"/>
  <c r="AE53" i="11"/>
  <c r="AJ149" i="11"/>
  <c r="L149" i="11"/>
  <c r="AG117" i="11"/>
  <c r="I117" i="11"/>
  <c r="G37" i="11"/>
  <c r="AE37" i="11"/>
  <c r="M55" i="11"/>
  <c r="AK55" i="11"/>
  <c r="M173" i="11"/>
  <c r="AK173" i="11"/>
  <c r="AJ168" i="11"/>
  <c r="L168" i="11"/>
  <c r="H16" i="11"/>
  <c r="AF16" i="11"/>
  <c r="K114" i="11"/>
  <c r="AI114" i="11"/>
  <c r="G132" i="11"/>
  <c r="AE132" i="11"/>
  <c r="AK122" i="11"/>
  <c r="M122" i="11"/>
  <c r="M27" i="11"/>
  <c r="AK27" i="11"/>
  <c r="L134" i="11"/>
  <c r="AJ134" i="11"/>
  <c r="H138" i="11"/>
  <c r="AF138" i="11"/>
  <c r="AE211" i="11"/>
  <c r="G211" i="11"/>
  <c r="AI150" i="11"/>
  <c r="K150" i="11"/>
  <c r="H146" i="11"/>
  <c r="AF146" i="11"/>
  <c r="AJ116" i="11"/>
  <c r="L116" i="11"/>
  <c r="G28" i="11"/>
  <c r="AE28" i="11"/>
  <c r="I156" i="11"/>
  <c r="AG156" i="11"/>
  <c r="AJ214" i="12"/>
  <c r="AJ58" i="11"/>
  <c r="L58" i="11"/>
  <c r="AI161" i="11"/>
  <c r="K161" i="11"/>
  <c r="AH205" i="11"/>
  <c r="J205" i="11"/>
  <c r="H39" i="11"/>
  <c r="AF39" i="11"/>
  <c r="AJ114" i="11"/>
  <c r="L114" i="11"/>
  <c r="AH54" i="11"/>
  <c r="J54" i="11"/>
  <c r="L172" i="11"/>
  <c r="AJ172" i="11"/>
  <c r="I137" i="11"/>
  <c r="AG137" i="11"/>
  <c r="AI142" i="11"/>
  <c r="K142" i="11"/>
  <c r="G209" i="11"/>
  <c r="AE209" i="11"/>
  <c r="I164" i="11"/>
  <c r="AG164" i="11"/>
  <c r="AI192" i="12"/>
  <c r="AE157" i="11"/>
  <c r="G157" i="11"/>
  <c r="AG211" i="11"/>
  <c r="I211" i="11"/>
  <c r="J172" i="11"/>
  <c r="AH172" i="11"/>
  <c r="K123" i="11"/>
  <c r="AI123" i="11"/>
  <c r="L164" i="11"/>
  <c r="AJ164" i="11"/>
  <c r="AI155" i="11"/>
  <c r="K155" i="11"/>
  <c r="M100" i="12"/>
  <c r="AK100" i="12"/>
  <c r="AJ123" i="11"/>
  <c r="L123" i="11"/>
  <c r="I146" i="11"/>
  <c r="AG146" i="11"/>
  <c r="AH196" i="11"/>
  <c r="J196" i="11"/>
  <c r="L27" i="11"/>
  <c r="AJ27" i="11"/>
  <c r="I173" i="11"/>
  <c r="AG173" i="11"/>
  <c r="G200" i="11"/>
  <c r="AE200" i="11"/>
  <c r="G171" i="11"/>
  <c r="AE171" i="11"/>
  <c r="AE182" i="11"/>
  <c r="G182" i="11"/>
  <c r="K49" i="11"/>
  <c r="AI49" i="11"/>
  <c r="AI39" i="11"/>
  <c r="K39" i="11"/>
  <c r="AK195" i="12"/>
  <c r="AE118" i="11"/>
  <c r="G118" i="11"/>
  <c r="M138" i="11"/>
  <c r="AK138" i="11"/>
  <c r="AJ136" i="12"/>
  <c r="M119" i="11"/>
  <c r="AK119" i="11"/>
  <c r="I200" i="11"/>
  <c r="AG200" i="11"/>
  <c r="K31" i="11"/>
  <c r="AI31" i="11"/>
  <c r="AH119" i="11"/>
  <c r="J119" i="11"/>
  <c r="AF31" i="11"/>
  <c r="H31" i="11"/>
  <c r="AI117" i="11"/>
  <c r="K117" i="11"/>
  <c r="K14" i="11"/>
  <c r="AI14" i="11"/>
  <c r="L23" i="11"/>
  <c r="AJ23" i="11"/>
  <c r="K129" i="11"/>
  <c r="AI129" i="11"/>
  <c r="I37" i="11"/>
  <c r="AG37" i="11"/>
  <c r="J133" i="11"/>
  <c r="AH133" i="11"/>
  <c r="I157" i="11"/>
  <c r="AG157" i="11"/>
  <c r="AI186" i="11"/>
  <c r="K186" i="11"/>
  <c r="AF117" i="11"/>
  <c r="H117" i="11"/>
  <c r="G173" i="11"/>
  <c r="AE173" i="11"/>
  <c r="G152" i="11"/>
  <c r="AE152" i="11"/>
  <c r="AF142" i="11"/>
  <c r="H142" i="11"/>
  <c r="G198" i="11"/>
  <c r="AE198" i="11"/>
  <c r="AJ209" i="11"/>
  <c r="L209" i="11"/>
  <c r="L132" i="11"/>
  <c r="AJ132" i="11"/>
  <c r="AK141" i="11"/>
  <c r="M141" i="11"/>
  <c r="I54" i="11"/>
  <c r="AG54" i="11"/>
  <c r="G170" i="11"/>
  <c r="AE170" i="11"/>
  <c r="AF44" i="11"/>
  <c r="H44" i="11"/>
  <c r="AJ173" i="11"/>
  <c r="L173" i="11"/>
  <c r="AJ197" i="11"/>
  <c r="L197" i="11"/>
  <c r="AK24" i="11"/>
  <c r="M24" i="11"/>
  <c r="AK151" i="12"/>
  <c r="M151" i="12"/>
  <c r="G13" i="11"/>
  <c r="AE13" i="11"/>
  <c r="AK134" i="11"/>
  <c r="M134" i="11"/>
  <c r="I108" i="11"/>
  <c r="AG108" i="11"/>
  <c r="AH146" i="11"/>
  <c r="J146" i="11"/>
  <c r="AJ180" i="12"/>
  <c r="L13" i="11"/>
  <c r="AJ13" i="11"/>
  <c r="AI110" i="11"/>
  <c r="K110" i="11"/>
  <c r="AG198" i="11"/>
  <c r="I198" i="11"/>
  <c r="AK161" i="11"/>
  <c r="M161" i="11"/>
  <c r="AJ206" i="11"/>
  <c r="L206" i="11"/>
  <c r="AE187" i="11"/>
  <c r="G187" i="11"/>
  <c r="H112" i="11"/>
  <c r="AF112" i="11"/>
  <c r="AG166" i="11"/>
  <c r="I166" i="11"/>
  <c r="J176" i="11"/>
  <c r="AH176" i="11"/>
  <c r="AK49" i="11"/>
  <c r="M49" i="11"/>
  <c r="AF149" i="11"/>
  <c r="H149" i="11"/>
  <c r="AH193" i="11"/>
  <c r="J193" i="11"/>
  <c r="K168" i="11"/>
  <c r="AI168" i="11"/>
  <c r="AG39" i="11"/>
  <c r="I39" i="11"/>
  <c r="AH127" i="11"/>
  <c r="J127" i="11"/>
  <c r="AI116" i="11"/>
  <c r="K116" i="11"/>
  <c r="AG25" i="11"/>
  <c r="I25" i="11"/>
  <c r="AG161" i="11"/>
  <c r="I161" i="11"/>
  <c r="K12" i="11"/>
  <c r="AI12" i="11"/>
  <c r="AI148" i="11"/>
  <c r="K148" i="11"/>
  <c r="AK200" i="12"/>
  <c r="M142" i="11"/>
  <c r="AK142" i="11"/>
  <c r="AF204" i="11"/>
  <c r="H204" i="11"/>
  <c r="H135" i="11"/>
  <c r="AF135" i="11"/>
  <c r="J109" i="11"/>
  <c r="AH109" i="11"/>
  <c r="AG147" i="11"/>
  <c r="I147" i="11"/>
  <c r="AH26" i="11"/>
  <c r="J26" i="11"/>
  <c r="G203" i="11"/>
  <c r="AE203" i="11"/>
  <c r="I171" i="11"/>
  <c r="AG171" i="11"/>
  <c r="AF131" i="11"/>
  <c r="H131" i="11"/>
  <c r="I160" i="11"/>
  <c r="AG160" i="11"/>
  <c r="AK102" i="11"/>
  <c r="M102" i="11"/>
  <c r="AF12" i="11"/>
  <c r="H12" i="11"/>
  <c r="AF160" i="11"/>
  <c r="H160" i="11"/>
  <c r="AG206" i="11"/>
  <c r="I206" i="11"/>
  <c r="I196" i="11"/>
  <c r="AG196" i="11"/>
  <c r="G114" i="11"/>
  <c r="AE114" i="11"/>
  <c r="G208" i="11"/>
  <c r="AE208" i="11"/>
  <c r="K136" i="11"/>
  <c r="AI136" i="11"/>
  <c r="M25" i="11"/>
  <c r="AK25" i="11"/>
  <c r="AJ107" i="11"/>
  <c r="L107" i="11"/>
  <c r="AJ178" i="11"/>
  <c r="L178" i="11"/>
  <c r="L185" i="11"/>
  <c r="AJ185" i="11"/>
  <c r="G197" i="11"/>
  <c r="AE197" i="11"/>
  <c r="AG202" i="11"/>
  <c r="I202" i="11"/>
  <c r="AJ112" i="11"/>
  <c r="L112" i="11"/>
  <c r="AH17" i="11"/>
  <c r="J17" i="11"/>
  <c r="J184" i="11"/>
  <c r="AH184" i="11"/>
  <c r="AF108" i="11"/>
  <c r="H108" i="11"/>
  <c r="AG190" i="11"/>
  <c r="I190" i="11"/>
  <c r="AK47" i="12"/>
  <c r="AJ199" i="11"/>
  <c r="L199" i="11"/>
  <c r="G160" i="11"/>
  <c r="AE160" i="11"/>
  <c r="AF170" i="11"/>
  <c r="H170" i="11"/>
  <c r="L156" i="11"/>
  <c r="AJ156" i="11"/>
  <c r="AE46" i="11"/>
  <c r="G46" i="11"/>
  <c r="AI184" i="11"/>
  <c r="K184" i="11"/>
  <c r="I126" i="11"/>
  <c r="AG126" i="11"/>
  <c r="AG60" i="11"/>
  <c r="I60" i="11"/>
  <c r="J134" i="11"/>
  <c r="AH134" i="11"/>
  <c r="AH113" i="11"/>
  <c r="J113" i="11"/>
  <c r="I55" i="11"/>
  <c r="AG55" i="11"/>
  <c r="I203" i="11"/>
  <c r="AG203" i="11"/>
  <c r="K196" i="11"/>
  <c r="AI196" i="11"/>
  <c r="K17" i="11"/>
  <c r="AI17" i="11"/>
  <c r="M57" i="11"/>
  <c r="AK57" i="11"/>
  <c r="L127" i="11"/>
  <c r="AJ127" i="11"/>
  <c r="L109" i="11"/>
  <c r="AJ109" i="11"/>
  <c r="AH192" i="11"/>
  <c r="J192" i="11"/>
  <c r="H107" i="11"/>
  <c r="AF107" i="11"/>
  <c r="AH149" i="11"/>
  <c r="J149" i="11"/>
  <c r="AJ60" i="12"/>
  <c r="I184" i="11"/>
  <c r="AG184" i="11"/>
  <c r="AH33" i="12"/>
  <c r="AH136" i="11"/>
  <c r="J136" i="11"/>
  <c r="G206" i="11"/>
  <c r="AE206" i="11"/>
  <c r="AF159" i="11"/>
  <c r="H159" i="11"/>
  <c r="AG114" i="11"/>
  <c r="I114" i="11"/>
  <c r="AH145" i="11"/>
  <c r="J145" i="11"/>
  <c r="AG154" i="11"/>
  <c r="I154" i="11"/>
  <c r="K146" i="11"/>
  <c r="AI146" i="11"/>
  <c r="K53" i="11"/>
  <c r="AI53" i="11"/>
  <c r="AK53" i="11"/>
  <c r="M53" i="11"/>
  <c r="AH199" i="11"/>
  <c r="J199" i="11"/>
  <c r="H17" i="11"/>
  <c r="AF17" i="11"/>
  <c r="L137" i="11"/>
  <c r="AJ137" i="11"/>
  <c r="AJ171" i="11"/>
  <c r="L171" i="11"/>
  <c r="AG186" i="11"/>
  <c r="I186" i="11"/>
  <c r="M196" i="11"/>
  <c r="AK196" i="11"/>
  <c r="AG102" i="11"/>
  <c r="I102" i="11"/>
  <c r="AJ95" i="12"/>
  <c r="L95" i="12"/>
  <c r="L105" i="11"/>
  <c r="AJ105" i="11"/>
  <c r="AI175" i="11"/>
  <c r="K175" i="11"/>
  <c r="H45" i="11"/>
  <c r="AF45" i="11"/>
  <c r="AF211" i="11"/>
  <c r="H211" i="11"/>
  <c r="H151" i="11"/>
  <c r="AF151" i="11"/>
  <c r="J13" i="11"/>
  <c r="AH13" i="11"/>
  <c r="AK157" i="12"/>
  <c r="L136" i="11"/>
  <c r="AJ136" i="11"/>
  <c r="AF114" i="11"/>
  <c r="H114" i="11"/>
  <c r="K119" i="11"/>
  <c r="AI119" i="11"/>
  <c r="H58" i="11"/>
  <c r="AF58" i="11"/>
  <c r="AI22" i="11"/>
  <c r="K22" i="11"/>
  <c r="AH200" i="11"/>
  <c r="J200" i="11"/>
  <c r="H126" i="11"/>
  <c r="AF126" i="11"/>
  <c r="G179" i="11"/>
  <c r="AE179" i="11"/>
  <c r="AE176" i="11"/>
  <c r="G176" i="11"/>
  <c r="K54" i="11"/>
  <c r="AI54" i="11"/>
  <c r="M116" i="11"/>
  <c r="AK116" i="11"/>
  <c r="K165" i="11"/>
  <c r="AI165" i="11"/>
  <c r="L108" i="11"/>
  <c r="AJ108" i="11"/>
  <c r="H38" i="11"/>
  <c r="AF38" i="11"/>
  <c r="AG152" i="11"/>
  <c r="I152" i="11"/>
  <c r="AI127" i="11"/>
  <c r="K127" i="11"/>
  <c r="AI203" i="11"/>
  <c r="K203" i="11"/>
  <c r="AJ33" i="12"/>
  <c r="AE129" i="11"/>
  <c r="G129" i="11"/>
  <c r="AF197" i="11"/>
  <c r="H197" i="11"/>
  <c r="AE154" i="11"/>
  <c r="G154" i="11"/>
  <c r="G55" i="11"/>
  <c r="AE55" i="11"/>
  <c r="L113" i="11"/>
  <c r="AJ113" i="11"/>
  <c r="L17" i="11"/>
  <c r="AJ17" i="11"/>
  <c r="H173" i="11"/>
  <c r="AF173" i="11"/>
  <c r="M42" i="11"/>
  <c r="AK42" i="11"/>
  <c r="H199" i="11"/>
  <c r="AF199" i="11"/>
  <c r="AI133" i="11"/>
  <c r="K133" i="11"/>
  <c r="AG193" i="11"/>
  <c r="I193" i="11"/>
  <c r="AI126" i="11"/>
  <c r="K126" i="11"/>
  <c r="H105" i="11"/>
  <c r="AF105" i="11"/>
  <c r="J208" i="11"/>
  <c r="AH208" i="11"/>
  <c r="AE156" i="11"/>
  <c r="G156" i="11"/>
  <c r="AJ118" i="11"/>
  <c r="L118" i="11"/>
  <c r="I214" i="11"/>
  <c r="AG214" i="11"/>
  <c r="AE21" i="11"/>
  <c r="G21" i="11"/>
  <c r="AG45" i="11"/>
  <c r="I45" i="11"/>
  <c r="AE146" i="11"/>
  <c r="G146" i="11"/>
  <c r="I236" i="13"/>
  <c r="AF181" i="11"/>
  <c r="H181" i="11"/>
  <c r="AF190" i="11"/>
  <c r="H190" i="11"/>
  <c r="H150" i="11"/>
  <c r="AF150" i="11"/>
  <c r="AI193" i="11"/>
  <c r="K193" i="11"/>
  <c r="H22" i="11"/>
  <c r="AF22" i="11"/>
  <c r="AJ207" i="11"/>
  <c r="L207" i="11"/>
  <c r="AJ38" i="11"/>
  <c r="L38" i="11"/>
  <c r="AJ134" i="12"/>
  <c r="AG182" i="11"/>
  <c r="I182" i="11"/>
  <c r="H123" i="11"/>
  <c r="AF123" i="11"/>
  <c r="I144" i="11"/>
  <c r="AG144" i="11"/>
  <c r="I14" i="11"/>
  <c r="AG14" i="11"/>
  <c r="K166" i="11"/>
  <c r="AI166" i="11"/>
  <c r="AF145" i="11"/>
  <c r="H145" i="11"/>
  <c r="AI128" i="11"/>
  <c r="K128" i="11"/>
  <c r="AK124" i="11"/>
  <c r="M124" i="11"/>
  <c r="AE109" i="11"/>
  <c r="G109" i="11"/>
  <c r="AG128" i="11"/>
  <c r="I128" i="11"/>
  <c r="AG24" i="11"/>
  <c r="I24" i="11"/>
  <c r="L135" i="11"/>
  <c r="AJ135" i="11"/>
  <c r="AH110" i="11"/>
  <c r="J110" i="11"/>
  <c r="K206" i="11"/>
  <c r="AI206" i="11"/>
  <c r="I58" i="13"/>
  <c r="AG58" i="13"/>
  <c r="AK226" i="12"/>
  <c r="AJ131" i="11"/>
  <c r="L131" i="11"/>
  <c r="G142" i="11"/>
  <c r="AE142" i="11"/>
  <c r="J57" i="11"/>
  <c r="AH57" i="11"/>
  <c r="AG197" i="11"/>
  <c r="I197" i="11"/>
  <c r="AE14" i="11"/>
  <c r="G14" i="11"/>
  <c r="J148" i="11"/>
  <c r="AH148" i="11"/>
  <c r="H133" i="11"/>
  <c r="AF133" i="11"/>
  <c r="AH137" i="11"/>
  <c r="J137" i="11"/>
  <c r="K200" i="11"/>
  <c r="AI200" i="11"/>
  <c r="G31" i="11"/>
  <c r="AE31" i="11"/>
  <c r="H147" i="11"/>
  <c r="AF147" i="11"/>
  <c r="AI131" i="11"/>
  <c r="K131" i="11"/>
  <c r="AH204" i="11"/>
  <c r="J204" i="11"/>
  <c r="AE175" i="11"/>
  <c r="G175" i="11"/>
  <c r="I118" i="11"/>
  <c r="AG118" i="11"/>
  <c r="AH202" i="11"/>
  <c r="J202" i="11"/>
  <c r="AH107" i="11"/>
  <c r="J107" i="11"/>
  <c r="AF208" i="11"/>
  <c r="H208" i="11"/>
  <c r="I180" i="11"/>
  <c r="AG180" i="11"/>
  <c r="I187" i="11"/>
  <c r="AG187" i="11"/>
  <c r="AH165" i="11"/>
  <c r="J165" i="11"/>
  <c r="AJ196" i="11"/>
  <c r="L196" i="11"/>
  <c r="AE33" i="12"/>
  <c r="G33" i="12"/>
  <c r="I33" i="12" s="1"/>
  <c r="K33" i="12" s="1"/>
  <c r="M33" i="12" s="1"/>
  <c r="AF115" i="11"/>
  <c r="H115" i="11"/>
  <c r="K100" i="11"/>
  <c r="AI100" i="11"/>
  <c r="J157" i="11"/>
  <c r="AH157" i="11"/>
  <c r="AG204" i="11"/>
  <c r="I204" i="11"/>
  <c r="AK44" i="11"/>
  <c r="M44" i="11"/>
  <c r="I181" i="11"/>
  <c r="AG181" i="11"/>
  <c r="AI26" i="11"/>
  <c r="K26" i="11"/>
  <c r="H53" i="11"/>
  <c r="AF53" i="11"/>
  <c r="H60" i="11"/>
  <c r="AF60" i="11"/>
  <c r="AE202" i="11"/>
  <c r="G202" i="11"/>
  <c r="AF172" i="11"/>
  <c r="H172" i="11"/>
  <c r="AG26" i="11"/>
  <c r="I26" i="11"/>
  <c r="AH209" i="11"/>
  <c r="J209" i="11"/>
  <c r="J160" i="11"/>
  <c r="AH160" i="11"/>
  <c r="V29" i="13" a="1"/>
  <c r="U56" i="13" a="1"/>
  <c r="U54" i="13" a="1"/>
  <c r="W130" i="13" a="1"/>
  <c r="T48" i="13" a="1"/>
  <c r="V227" i="13" a="1"/>
  <c r="V162" i="13" a="1"/>
  <c r="U55" i="13" a="1"/>
  <c r="Y53" i="13" a="1"/>
  <c r="W59" i="13" a="1"/>
  <c r="Z31" i="13" a="1"/>
  <c r="Z198" i="13" a="1"/>
  <c r="Y27" i="13" a="1"/>
  <c r="W175" i="13" a="1"/>
  <c r="V163" i="13" a="1"/>
  <c r="Z208" i="13" a="1"/>
  <c r="Z224" i="13" a="1"/>
  <c r="Y165" i="13" a="1"/>
  <c r="Y107" i="13" a="1"/>
  <c r="W222" i="13" a="1"/>
  <c r="X204" i="13" a="1"/>
  <c r="Z170" i="13" a="1"/>
  <c r="X202" i="13" a="1"/>
  <c r="Y59" i="13" a="1"/>
  <c r="T197" i="13" a="1"/>
  <c r="W112" i="13" a="1"/>
  <c r="Z40" i="13" a="1"/>
  <c r="W125" i="13" a="1"/>
  <c r="U181" i="13" a="1"/>
  <c r="T105" i="13" a="1"/>
  <c r="Y204" i="13" a="1"/>
  <c r="Z183" i="13" a="1"/>
  <c r="T38" i="13" a="1"/>
  <c r="Y117" i="13" a="1"/>
  <c r="T185" i="13" a="1"/>
  <c r="X14" i="13" a="1"/>
  <c r="V54" i="13" a="1"/>
  <c r="T200" i="13" a="1"/>
  <c r="V27" i="13" a="1"/>
  <c r="Z100" i="13" a="1"/>
  <c r="Y112" i="13" a="1"/>
  <c r="W140" i="13" a="1"/>
  <c r="X158" i="13" a="1"/>
  <c r="U233" i="13" a="1"/>
  <c r="Y109" i="13" a="1"/>
  <c r="X139" i="13" a="1"/>
  <c r="X181" i="13" a="1"/>
  <c r="V213" i="13" a="1"/>
  <c r="V193" i="13" a="1"/>
  <c r="V28" i="13" a="1"/>
  <c r="V235" i="14" a="1"/>
  <c r="X107" i="13" a="1"/>
  <c r="W197" i="13" a="1"/>
  <c r="V55" i="13" a="1"/>
  <c r="Z53" i="13" a="1"/>
  <c r="V165" i="13" a="1"/>
  <c r="X130" i="13" a="1"/>
  <c r="U117" i="13" a="1"/>
  <c r="V183" i="13" a="1"/>
  <c r="X147" i="13" a="1"/>
  <c r="U227" i="13" a="1"/>
  <c r="T227" i="13" a="1"/>
  <c r="T159" i="13" a="1"/>
  <c r="V49" i="13" a="1"/>
  <c r="U199" i="13" a="1"/>
  <c r="U42" i="13" a="1"/>
  <c r="Z216" i="13" a="1"/>
  <c r="T169" i="13" a="1"/>
  <c r="W224" i="13" a="1"/>
  <c r="Y208" i="13" a="1"/>
  <c r="Z191" i="13" a="1"/>
  <c r="W163" i="13" a="1"/>
  <c r="W204" i="13" a="1"/>
  <c r="V141" i="13" a="1"/>
  <c r="U179" i="13" a="1"/>
  <c r="X47" i="13" a="1"/>
  <c r="W98" i="13" a="1"/>
  <c r="U198" i="13" a="1"/>
  <c r="Y42" i="13" a="1"/>
  <c r="X213" i="13" a="1"/>
  <c r="X186" i="13" a="1"/>
  <c r="W213" i="13" a="1"/>
  <c r="Y55" i="13" a="1"/>
  <c r="U133" i="13" a="1"/>
  <c r="W200" i="13" a="1"/>
  <c r="W107" i="13" a="1"/>
  <c r="Z175" i="13" a="1"/>
  <c r="U138" i="13" a="1"/>
  <c r="Y110" i="13" a="1"/>
  <c r="X149" i="13" a="1"/>
  <c r="T131" i="13" a="1"/>
  <c r="U215" i="13" a="1"/>
  <c r="Z55" i="13" a="1"/>
  <c r="V171" i="13" a="1"/>
  <c r="T194" i="13" a="1"/>
  <c r="X133" i="13" a="1"/>
  <c r="T228" i="13" a="1"/>
  <c r="U112" i="13" a="1"/>
  <c r="V177" i="13" a="1"/>
  <c r="U107" i="13" a="1"/>
  <c r="W19" i="13" a="1"/>
  <c r="W113" i="13" a="1"/>
  <c r="X53" i="13" a="1"/>
  <c r="U164" i="13" a="1"/>
  <c r="U39" i="13" a="1"/>
  <c r="V208" i="13" a="1"/>
  <c r="U156" i="13" a="1"/>
  <c r="T14" i="13" a="1"/>
  <c r="V200" i="13" a="1"/>
  <c r="W230" i="13" a="1"/>
  <c r="U58" i="14" a="1"/>
  <c r="U176" i="13" a="1"/>
  <c r="X132" i="13" a="1"/>
  <c r="W161" i="13" a="1"/>
  <c r="W179" i="13" a="1"/>
  <c r="W176" i="13" a="1"/>
  <c r="T52" i="14" a="1"/>
  <c r="Y57" i="13" a="1"/>
  <c r="W149" i="13" a="1"/>
  <c r="Y47" i="13" a="1"/>
  <c r="U219" i="13" a="1"/>
  <c r="V182" i="13" a="1"/>
  <c r="V189" i="13" a="1"/>
  <c r="W181" i="13" a="1"/>
  <c r="U189" i="13" a="1"/>
  <c r="W128" i="13" a="1"/>
  <c r="U38" i="13" a="1"/>
  <c r="U208" i="13" a="1"/>
  <c r="X229" i="13" a="1"/>
  <c r="U110" i="13" a="1"/>
  <c r="Z156" i="13" a="1"/>
  <c r="T153" i="13" a="1"/>
  <c r="X59" i="13" a="1"/>
  <c r="V139" i="13" a="1"/>
  <c r="U134" i="13" a="1"/>
  <c r="W151" i="13" a="1"/>
  <c r="X215" i="13" a="1"/>
  <c r="X227" i="13" a="1"/>
  <c r="V142" i="13" a="1"/>
  <c r="V131" i="13" a="1"/>
  <c r="T132" i="13" a="1"/>
  <c r="V128" i="13" a="1"/>
  <c r="Z137" i="13" a="1"/>
  <c r="T193" i="13" a="1"/>
  <c r="X216" i="13" a="1"/>
  <c r="T140" i="13" a="1"/>
  <c r="X159" i="13" a="1"/>
  <c r="U128" i="13" a="1"/>
  <c r="X57" i="13" a="1"/>
  <c r="T178" i="13" a="1"/>
  <c r="W182" i="13" a="1"/>
  <c r="Z142" i="13" a="1"/>
  <c r="V42" i="13" a="1"/>
  <c r="Z186" i="13" a="1"/>
  <c r="V233" i="13" a="1"/>
  <c r="X48" i="13" a="1"/>
  <c r="V38" i="13" a="1"/>
  <c r="Y186" i="13" a="1"/>
  <c r="V181" i="13" a="1"/>
  <c r="X116" i="13" a="1"/>
  <c r="T207" i="13" a="1"/>
  <c r="W228" i="13" a="1"/>
  <c r="T223" i="13" a="1"/>
  <c r="Z139" i="13" a="1"/>
  <c r="W165" i="13" a="1"/>
  <c r="X39" i="13" a="1"/>
  <c r="X44" i="13" a="1"/>
  <c r="U165" i="13" a="1"/>
  <c r="Z108" i="13" a="1"/>
  <c r="Y207" i="13" a="1"/>
  <c r="Y18" i="13" a="1"/>
  <c r="Y151" i="13" a="1"/>
  <c r="T142" i="13" a="1"/>
  <c r="Z10" i="13" a="1"/>
  <c r="U47" i="13" a="1"/>
  <c r="Z107" i="13" a="1"/>
  <c r="X228" i="13" a="1"/>
  <c r="Z54" i="13" a="1"/>
  <c r="U100" i="13" a="1"/>
  <c r="X109" i="13" a="1"/>
  <c r="T24" i="13" a="1"/>
  <c r="W48" i="13" a="1"/>
  <c r="W169" i="13" a="1"/>
  <c r="U125" i="13" a="1"/>
  <c r="U142" i="13" a="1"/>
  <c r="T191" i="13" a="1"/>
  <c r="Z112" i="13" a="1"/>
  <c r="X141" i="13" a="1"/>
  <c r="W183" i="13" a="1"/>
  <c r="Z110" i="13" a="1"/>
  <c r="T18" i="13" a="1"/>
  <c r="U177" i="13" a="1"/>
  <c r="V125" i="13" a="1"/>
  <c r="X42" i="13" a="1"/>
  <c r="W31" i="13" a="1"/>
  <c r="Y183" i="13" a="1"/>
  <c r="Y169" i="13" a="1"/>
  <c r="X40" i="13" a="1"/>
  <c r="W139" i="13" a="1"/>
  <c r="Y213" i="13" a="1"/>
  <c r="W189" i="13" a="1"/>
  <c r="X161" i="13" a="1"/>
  <c r="V224" i="13" a="1"/>
  <c r="U109" i="13" a="1"/>
  <c r="V222" i="13" a="1"/>
  <c r="W216" i="13" a="1"/>
  <c r="Y142" i="13" a="1"/>
  <c r="X131" i="13" a="1"/>
  <c r="U105" i="13" a="1"/>
  <c r="U204" i="13" a="1"/>
  <c r="Z128" i="13" a="1"/>
  <c r="U139" i="13" a="1"/>
  <c r="Y209" i="13" a="1"/>
  <c r="V58" i="14" a="1"/>
  <c r="Z26" i="13" a="1"/>
  <c r="V209" i="13" a="1"/>
  <c r="W229" i="13" a="1"/>
  <c r="X51" i="13" a="1"/>
  <c r="W194" i="13" a="1"/>
  <c r="X175" i="13" a="1"/>
  <c r="W109" i="13" a="1"/>
  <c r="V230" i="13" a="1"/>
  <c r="X165" i="13" a="1"/>
  <c r="V53" i="13" a="1"/>
  <c r="X189" i="13" a="1"/>
  <c r="Z131" i="13" a="1"/>
  <c r="Y51" i="13" a="1"/>
  <c r="Y195" i="13" a="1"/>
  <c r="Z185" i="13" a="1"/>
  <c r="Z93" i="13" a="1"/>
  <c r="W133" i="13" a="1"/>
  <c r="U235" i="13" a="1"/>
  <c r="T139" i="13" a="1"/>
  <c r="V126" i="13" a="1"/>
  <c r="U45" i="13" a="1"/>
  <c r="T128" i="13" a="1"/>
  <c r="Y188" i="13" a="1"/>
  <c r="V56" i="13" a="1"/>
  <c r="W14" i="13" a="1"/>
  <c r="V147" i="13" a="1"/>
  <c r="V105" i="13" a="1"/>
  <c r="U223" i="13" a="1"/>
  <c r="X153" i="13" a="1"/>
  <c r="X156" i="13" a="1"/>
  <c r="Y223" i="13" a="1"/>
  <c r="X55" i="13" a="1"/>
  <c r="V170" i="13" a="1"/>
  <c r="V207" i="13" a="1"/>
  <c r="U170" i="13" a="1"/>
  <c r="V140" i="13" a="1"/>
  <c r="T108" i="13" a="1"/>
  <c r="X200" i="13" a="1"/>
  <c r="U18" i="13" a="1"/>
  <c r="X177" i="13" a="1"/>
  <c r="X126" i="13" a="1"/>
  <c r="Z48" i="13" a="1"/>
  <c r="V204" i="13" a="1"/>
  <c r="X209" i="13" a="1"/>
  <c r="U19" i="13" a="1"/>
  <c r="X222" i="13" a="1"/>
  <c r="U163" i="13" a="1"/>
  <c r="W145" i="13" a="1"/>
  <c r="T177" i="13" a="1"/>
  <c r="Y163" i="13" a="1"/>
  <c r="V19" i="13" a="1"/>
  <c r="U29" i="13" a="1"/>
  <c r="T145" i="13" a="1"/>
  <c r="X38" i="13" a="1"/>
  <c r="Z44" i="13" a="1"/>
  <c r="Z153" i="13" a="1"/>
  <c r="W215" i="13" a="1"/>
  <c r="W141" i="13" a="1"/>
  <c r="W178" i="13" a="1"/>
  <c r="T198" i="13" a="1"/>
  <c r="V191" i="13" a="1"/>
  <c r="Z141" i="13" a="1"/>
  <c r="W105" i="13" a="1"/>
  <c r="X134" i="13" a="1"/>
  <c r="Z227" i="13" a="1"/>
  <c r="W27" i="13" a="1"/>
  <c r="Z219" i="13" a="1"/>
  <c r="T39" i="13" a="1"/>
  <c r="Y147" i="13" a="1"/>
  <c r="W55" i="13" a="1"/>
  <c r="V108" i="13" a="1"/>
  <c r="T163" i="13" a="1"/>
  <c r="T181" i="13" a="1"/>
  <c r="Y199" i="13" a="1"/>
  <c r="V110" i="13" a="1"/>
  <c r="U27" i="13" a="1"/>
  <c r="U153" i="13" a="1"/>
  <c r="V151" i="13" a="1"/>
  <c r="W18" i="13" a="1"/>
  <c r="T107" i="13" a="1"/>
  <c r="X145" i="13" a="1"/>
  <c r="T199" i="13" a="1"/>
  <c r="W118" i="13" a="1"/>
  <c r="W223" i="13" a="1"/>
  <c r="Y178" i="13" a="1"/>
  <c r="T119" i="13" a="1"/>
  <c r="X199" i="13" a="1"/>
  <c r="U162" i="13" a="1"/>
  <c r="Z151" i="13" a="1"/>
  <c r="X19" i="13" a="1"/>
  <c r="Y145" i="13" a="1"/>
  <c r="X122" i="13" a="1"/>
  <c r="T171" i="13" a="1"/>
  <c r="X208" i="13" a="1"/>
  <c r="V132" i="13" a="1"/>
  <c r="X217" i="13" a="1"/>
  <c r="U116" i="13" a="1"/>
  <c r="Z138" i="13" a="1"/>
  <c r="Z230" i="13" a="1"/>
  <c r="U140" i="13" a="1"/>
  <c r="V48" i="13" a="1"/>
  <c r="X18" i="13" a="1"/>
  <c r="U44" i="13" a="1"/>
  <c r="X185" i="13" a="1"/>
  <c r="W164" i="13" a="1"/>
  <c r="X26" i="13" a="1"/>
  <c r="X219" i="13" a="1"/>
  <c r="Z229" i="13" a="1"/>
  <c r="V18" i="13" a="1"/>
  <c r="V24" i="13" a="1"/>
  <c r="X112" i="13" a="1"/>
  <c r="T149" i="13" a="1"/>
  <c r="W199" i="13" a="1"/>
  <c r="V39" i="13" a="1"/>
  <c r="Y175" i="13" a="1"/>
  <c r="V137" i="13" a="1"/>
  <c r="X140" i="13" a="1"/>
  <c r="W29" i="13" a="1"/>
  <c r="Z179" i="13" a="1"/>
  <c r="W56" i="13" a="1"/>
  <c r="W100" i="13" a="1"/>
  <c r="X27" i="13" a="1"/>
  <c r="Z119" i="13" a="1"/>
  <c r="T42" i="13" a="1"/>
  <c r="U191" i="13" a="1"/>
  <c r="X125" i="13" a="1"/>
  <c r="U197" i="13" a="1"/>
  <c r="W40" i="13" a="1"/>
  <c r="V149" i="13" a="1"/>
  <c r="T117" i="13" a="1"/>
  <c r="T112" i="13" a="1"/>
  <c r="U209" i="13" a="1"/>
  <c r="T138" i="13" a="1"/>
  <c r="U40" i="13" a="1"/>
  <c r="X170" i="13" a="1"/>
  <c r="U118" i="13" a="1"/>
  <c r="Z140" i="13" a="1"/>
  <c r="W208" i="13" a="1"/>
  <c r="U141" i="13" a="1"/>
  <c r="T229" i="13" a="1"/>
  <c r="Y216" i="13" a="1"/>
  <c r="Z57" i="13" a="1"/>
  <c r="Y185" i="13" a="1"/>
  <c r="U169" i="13" a="1"/>
  <c r="T133" i="13" a="1"/>
  <c r="Y119" i="13" a="1"/>
  <c r="U24" i="13" a="1"/>
  <c r="V26" i="13" a="1"/>
  <c r="T31" i="13" a="1"/>
  <c r="X98" i="13" a="1"/>
  <c r="V191" i="14" a="1"/>
  <c r="W235" i="14" a="1"/>
  <c r="W191" i="14" a="1"/>
  <c r="Z222" i="13" a="1"/>
  <c r="Z171" i="13" a="1"/>
  <c r="X198" i="13" a="1"/>
  <c r="U200" i="13" a="1"/>
  <c r="Z113" i="13" a="1"/>
  <c r="U28" i="13" a="1"/>
  <c r="Y182" i="13" a="1"/>
  <c r="T183" i="13" a="1"/>
  <c r="T156" i="13" a="1"/>
  <c r="Y159" i="13" a="1"/>
  <c r="T162" i="13" a="1"/>
  <c r="V175" i="13" a="1"/>
  <c r="Z145" i="13" a="1"/>
  <c r="X119" i="13" a="1"/>
  <c r="V188" i="13" a="1"/>
  <c r="Z14" i="13" a="1"/>
  <c r="X29" i="13" a="1"/>
  <c r="V161" i="13" a="1"/>
  <c r="Z98" i="13" a="1"/>
  <c r="W44" i="13" a="1"/>
  <c r="T122" i="13" a="1"/>
  <c r="V164" i="13" a="1"/>
  <c r="Z169" i="13" a="1"/>
  <c r="V117" i="13" a="1"/>
  <c r="Z188" i="13" a="1"/>
  <c r="Z118" i="13" a="1"/>
  <c r="Y202" i="13" a="1"/>
  <c r="T28" i="13" a="1"/>
  <c r="U119" i="13" a="1"/>
  <c r="Y144" i="13" a="1"/>
  <c r="X178" i="13" a="1"/>
  <c r="Z165" i="13" a="1"/>
  <c r="Y122" i="13" a="1"/>
  <c r="U193" i="13" a="1"/>
  <c r="T161" i="13" a="1"/>
  <c r="T125" i="13" a="1"/>
  <c r="V198" i="13" a="1"/>
  <c r="Y31" i="13" a="1"/>
  <c r="Z125" i="13" a="1"/>
  <c r="T186" i="13" a="1"/>
  <c r="V109" i="13" a="1"/>
  <c r="X142" i="13" a="1"/>
  <c r="T176" i="13" a="1"/>
  <c r="Y131" i="13" a="1"/>
  <c r="V199" i="13" a="1"/>
  <c r="X24" i="13" a="1"/>
  <c r="U213" i="13" a="1"/>
  <c r="V235" i="13" a="1"/>
  <c r="Y227" i="13" a="1"/>
  <c r="Y141" i="13" a="1"/>
  <c r="U159" i="13" a="1"/>
  <c r="T56" i="13" a="1"/>
  <c r="T116" i="13" a="1"/>
  <c r="W47" i="13" a="1"/>
  <c r="Y93" i="13" a="1"/>
  <c r="V44" i="13" a="1"/>
  <c r="T45" i="13" a="1"/>
  <c r="X182" i="13" a="1"/>
  <c r="W42" i="13" a="1"/>
  <c r="W233" i="13" a="1"/>
  <c r="W202" i="13" a="1"/>
  <c r="U202" i="13" a="1"/>
  <c r="W49" i="13" a="1"/>
  <c r="X108" i="13" a="1"/>
  <c r="Y128" i="13" a="1"/>
  <c r="W53" i="13" a="1"/>
  <c r="Y44" i="13" a="1"/>
  <c r="Z163" i="13" a="1"/>
  <c r="U51" i="13" a="1"/>
  <c r="V116" i="13" a="1"/>
  <c r="T40" i="13" a="1"/>
  <c r="Z51" i="13" a="1"/>
  <c r="W132" i="13" a="1"/>
  <c r="W24" i="13" a="1"/>
  <c r="X43" i="13" a="1"/>
  <c r="T179" i="13" a="1"/>
  <c r="Y38" i="13" a="1"/>
  <c r="X49" i="13" a="1"/>
  <c r="V169" i="13" a="1"/>
  <c r="Y189" i="13" a="1"/>
  <c r="W185" i="13" a="1"/>
  <c r="U217" i="13" a="1"/>
  <c r="Y222" i="13" a="1"/>
  <c r="T175" i="13" a="1"/>
  <c r="Z64" i="13" a="1"/>
  <c r="V138" i="13" a="1"/>
  <c r="Z29" i="13" a="1"/>
  <c r="W54" i="13" a="1"/>
  <c r="Y126" i="13" a="1"/>
  <c r="Z122" i="13" a="1"/>
  <c r="T165" i="13" a="1"/>
  <c r="W158" i="13" a="1"/>
  <c r="V159" i="13" a="1"/>
  <c r="Z27" i="13" a="1"/>
  <c r="U228" i="13" a="1"/>
  <c r="Z209" i="13" a="1"/>
  <c r="W217" i="13" a="1"/>
  <c r="T55" i="13" a="1"/>
  <c r="Y39" i="13" a="1"/>
  <c r="W110" i="13" a="1"/>
  <c r="X137" i="13" a="1"/>
  <c r="V142" i="14" a="1"/>
  <c r="X224" i="13" a="1"/>
  <c r="W142" i="14" a="1"/>
  <c r="Z207" i="13" a="1"/>
  <c r="U147" i="13" a="1"/>
  <c r="Z144" i="13" a="1"/>
  <c r="Z87" i="13" a="1"/>
  <c r="Y197" i="13" a="1"/>
  <c r="V113" i="13" a="1"/>
  <c r="X223" i="13" a="1"/>
  <c r="T204" i="13" a="1"/>
  <c r="T147" i="13" a="1"/>
  <c r="T170" i="13" a="1"/>
  <c r="T51" i="13" a="1"/>
  <c r="Y94" i="13" a="1"/>
  <c r="W138" i="13" a="1"/>
  <c r="X235" i="13" a="1"/>
  <c r="T43" i="13" a="1"/>
  <c r="T98" i="13" a="1"/>
  <c r="Y48" i="13" a="1"/>
  <c r="Y125" i="13" a="1"/>
  <c r="W235" i="13" a="1"/>
  <c r="V122" i="13" a="1"/>
  <c r="T202" i="13" a="1"/>
  <c r="Y87" i="13" a="1"/>
  <c r="W227" i="13" a="1"/>
  <c r="U230" i="13" a="1"/>
  <c r="Y14" i="13" a="1"/>
  <c r="X100" i="13" a="1"/>
  <c r="Z49" i="13" a="1"/>
  <c r="Z235" i="13" a="1"/>
  <c r="W43" i="13" a="1"/>
  <c r="X113" i="13" a="1"/>
  <c r="U222" i="13" a="1"/>
  <c r="T118" i="13" a="1"/>
  <c r="W147" i="13" a="1"/>
  <c r="U224" i="13" a="1"/>
  <c r="Y140" i="13" a="1"/>
  <c r="V158" i="13" a="1"/>
  <c r="V217" i="13" a="1"/>
  <c r="U151" i="13" a="1"/>
  <c r="W28" i="13" a="1"/>
  <c r="Y108" i="13" a="1"/>
  <c r="Y171" i="13" a="1"/>
  <c r="W207" i="13" a="1"/>
  <c r="W142" i="13" a="1"/>
  <c r="V100" i="13" a="1"/>
  <c r="U130" i="13" a="1"/>
  <c r="Y113" i="13" a="1"/>
  <c r="V43" i="13" a="1"/>
  <c r="T188" i="13" a="1"/>
  <c r="X28" i="13" a="1"/>
  <c r="Y156" i="13" a="1"/>
  <c r="X118" i="13" a="1"/>
  <c r="T113" i="13" a="1"/>
  <c r="W126" i="13" a="1"/>
  <c r="T54" i="13" a="1"/>
  <c r="Z178" i="13" a="1"/>
  <c r="V133" i="13" a="1"/>
  <c r="V51" i="13" a="1"/>
  <c r="U185" i="13" a="1"/>
  <c r="Z189" i="13" a="1"/>
  <c r="Y229" i="13" a="1"/>
  <c r="U149" i="13" a="1"/>
  <c r="V202" i="13" a="1"/>
  <c r="X233" i="13" a="1"/>
  <c r="W26" i="13" a="1"/>
  <c r="X128" i="13" a="1"/>
  <c r="V134" i="13" a="1"/>
  <c r="Y98" i="13" a="1"/>
  <c r="V223" i="13" a="1"/>
  <c r="U131" i="13" a="1"/>
  <c r="W177" i="13" a="1"/>
  <c r="W119" i="13" a="1"/>
  <c r="Z59" i="13" a="1"/>
  <c r="U14" i="13" a="1"/>
  <c r="T126" i="13" a="1"/>
  <c r="T100" i="13" a="1"/>
  <c r="U188" i="13" a="1"/>
  <c r="W117" i="13" a="1"/>
  <c r="Y54" i="13" a="1"/>
  <c r="U113" i="13" a="1"/>
  <c r="U171" i="13" a="1"/>
  <c r="Y153" i="13" a="1"/>
  <c r="V216" i="13" a="1"/>
  <c r="V179" i="13" a="1"/>
  <c r="U98" i="13" a="1"/>
  <c r="V145" i="13" a="1"/>
  <c r="W209" i="13" a="1"/>
  <c r="X31" i="13" a="1"/>
  <c r="T215" i="13" a="1"/>
  <c r="X110" i="13" a="1"/>
  <c r="X183" i="13" a="1"/>
  <c r="T222" i="13" a="1"/>
  <c r="Y191" i="13" a="1"/>
  <c r="T44" i="13" a="1"/>
  <c r="U108" i="13" a="1"/>
  <c r="T224" i="13" a="1"/>
  <c r="T189" i="13" a="1"/>
  <c r="Y19" i="13" a="1"/>
  <c r="T158" i="13" a="1"/>
  <c r="V194" i="13" a="1"/>
  <c r="V119" i="13" a="1"/>
  <c r="U53" i="13" a="1"/>
  <c r="T134" i="13" a="1"/>
  <c r="V219" i="13" a="1"/>
  <c r="V59" i="13" a="1"/>
  <c r="V197" i="13" a="1"/>
  <c r="W156" i="13" a="1"/>
  <c r="W57" i="13" a="1"/>
  <c r="V98" i="13" a="1"/>
  <c r="T235" i="13" a="1"/>
  <c r="V229" i="13" a="1"/>
  <c r="W116" i="13" a="1"/>
  <c r="U145" i="13" a="1"/>
  <c r="W186" i="13" a="1"/>
  <c r="T110" i="13" a="1"/>
  <c r="U122" i="13" a="1"/>
  <c r="X105" i="13" a="1"/>
  <c r="Y170" i="13" a="1"/>
  <c r="T26" i="13" a="1"/>
  <c r="W38" i="13" a="1"/>
  <c r="T19" i="13" a="1"/>
  <c r="U26" i="13" a="1"/>
  <c r="V156" i="13" a="1"/>
  <c r="U194" i="13" a="1"/>
  <c r="Y161" i="13" a="1"/>
  <c r="Y100" i="13" a="1"/>
  <c r="U207" i="13" a="1"/>
  <c r="U183" i="13" a="1"/>
  <c r="U48" i="13" a="1"/>
  <c r="Y235" i="13" a="1"/>
  <c r="U178" i="13" a="1"/>
  <c r="T209" i="13" a="1"/>
  <c r="Y233" i="13" a="1"/>
  <c r="X191" i="13" a="1"/>
  <c r="Y149" i="13" a="1"/>
  <c r="T53" i="13" a="1"/>
  <c r="T233" i="13" a="1"/>
  <c r="X151" i="13" a="1"/>
  <c r="Y29" i="13" a="1"/>
  <c r="W122" i="13" a="1"/>
  <c r="Y230" i="13" a="1"/>
  <c r="V215" i="13" a="1"/>
  <c r="V40" i="13" a="1"/>
  <c r="V185" i="13" a="1"/>
  <c r="Y198" i="13" a="1"/>
  <c r="X197" i="13" a="1"/>
  <c r="W162" i="13" a="1"/>
  <c r="U175" i="13" a="1"/>
  <c r="Y105" i="13" a="1"/>
  <c r="X54" i="13" a="1"/>
  <c r="U186" i="13" a="1"/>
  <c r="U126" i="13" a="1"/>
  <c r="Y137" i="13" a="1"/>
  <c r="W219" i="13" a="1"/>
  <c r="U59" i="13" a="1"/>
  <c r="U52" i="14" a="1"/>
  <c r="V47" i="13" a="1"/>
  <c r="V176" i="13" a="1"/>
  <c r="U43" i="13" a="1"/>
  <c r="X179" i="13" a="1"/>
  <c r="U216" i="13" a="1"/>
  <c r="V14" i="13" a="1"/>
  <c r="T208" i="13" a="1"/>
  <c r="Y219" i="13" a="1"/>
  <c r="Z126" i="13" a="1"/>
  <c r="Y64" i="13" a="1"/>
  <c r="W137" i="13" a="1"/>
  <c r="T47" i="13" a="1"/>
  <c r="T137" i="13" a="1"/>
  <c r="T182" i="13" a="1"/>
  <c r="T27" i="13" a="1"/>
  <c r="Z182" i="13" a="1"/>
  <c r="Y179" i="13" a="1"/>
  <c r="Y40" i="13" a="1"/>
  <c r="X56" i="13" a="1"/>
  <c r="Z18" i="13" a="1"/>
  <c r="T29" i="13" a="1"/>
  <c r="U132" i="13" a="1"/>
  <c r="W153" i="13" a="1"/>
  <c r="Z161" i="13" a="1"/>
  <c r="Y43" i="13" a="1"/>
  <c r="X138" i="13" a="1"/>
  <c r="W191" i="13" a="1"/>
  <c r="X207" i="13" a="1"/>
  <c r="Z199" i="13" a="1"/>
  <c r="T49" i="13" a="1"/>
  <c r="Y139" i="13" a="1"/>
  <c r="X169" i="13" a="1"/>
  <c r="T164" i="13" a="1"/>
  <c r="W171" i="13" a="1"/>
  <c r="Z195" i="13" a="1"/>
  <c r="W51" i="13" a="1"/>
  <c r="Z105" i="13" a="1"/>
  <c r="Y162" i="13" a="1"/>
  <c r="X163" i="13" a="1"/>
  <c r="T230" i="13" a="1"/>
  <c r="V186" i="13" a="1"/>
  <c r="U31" i="13" a="1"/>
  <c r="Y138" i="13" a="1"/>
  <c r="Z177" i="13" a="1"/>
  <c r="W131" i="13" a="1"/>
  <c r="U137" i="13" a="1"/>
  <c r="T213" i="13" a="1"/>
  <c r="V130" i="13" a="1"/>
  <c r="X188" i="13" a="1"/>
  <c r="Z117" i="13" a="1"/>
  <c r="Z42" i="13" a="1"/>
  <c r="V153" i="13" a="1"/>
  <c r="T151" i="13" a="1"/>
  <c r="W108" i="13" a="1"/>
  <c r="T219" i="13" a="1"/>
  <c r="X171" i="13" a="1"/>
  <c r="Y200" i="13" a="1"/>
  <c r="V118" i="13" a="1"/>
  <c r="U158" i="13" a="1"/>
  <c r="V178" i="13" a="1"/>
  <c r="T217" i="13" a="1"/>
  <c r="Z149" i="13" a="1"/>
  <c r="Y224" i="13" a="1"/>
  <c r="X117" i="13" a="1"/>
  <c r="U229" i="13" a="1"/>
  <c r="T130" i="13" a="1"/>
  <c r="T141" i="13" a="1"/>
  <c r="W170" i="13" a="1"/>
  <c r="Y177" i="13" a="1"/>
  <c r="V31" i="13" a="1"/>
  <c r="V112" i="13" a="1"/>
  <c r="T216" i="13" a="1"/>
  <c r="Y49" i="13" a="1"/>
  <c r="W134" i="13" a="1"/>
  <c r="Y118" i="13" a="1"/>
  <c r="Y26" i="13" a="1"/>
  <c r="V107" i="13" a="1"/>
  <c r="Z147" i="13" a="1"/>
  <c r="X162" i="13" a="1"/>
  <c r="X230" i="13" a="1"/>
  <c r="T59" i="13" a="1"/>
  <c r="T109" i="13" a="1"/>
  <c r="W159" i="13" a="1"/>
  <c r="U49" i="13" a="1"/>
  <c r="W39" i="13" a="1"/>
  <c r="U161" i="13" a="1"/>
  <c r="Z109" i="13" a="1"/>
  <c r="W188" i="13" a="1"/>
  <c r="W198" i="13" a="1"/>
  <c r="V228" i="13" a="1"/>
  <c r="V228" i="13" l="1"/>
  <c r="AG228" i="13" s="1"/>
  <c r="W198" i="13"/>
  <c r="AH198" i="13" s="1"/>
  <c r="W188" i="13"/>
  <c r="AH188" i="13" s="1"/>
  <c r="Z109" i="13"/>
  <c r="AK109" i="13" s="1"/>
  <c r="U161" i="13"/>
  <c r="W39" i="13"/>
  <c r="AH39" i="13" s="1"/>
  <c r="U49" i="13"/>
  <c r="W159" i="13"/>
  <c r="AH159" i="13" s="1"/>
  <c r="T109" i="13"/>
  <c r="T59" i="13"/>
  <c r="X230" i="13"/>
  <c r="AI230" i="13" s="1"/>
  <c r="X162" i="13"/>
  <c r="AI162" i="13" s="1"/>
  <c r="Z147" i="13"/>
  <c r="AK147" i="13" s="1"/>
  <c r="V107" i="13"/>
  <c r="AG107" i="13" s="1"/>
  <c r="Y26" i="13"/>
  <c r="AJ26" i="13" s="1"/>
  <c r="Y118" i="13"/>
  <c r="AJ118" i="13" s="1"/>
  <c r="W134" i="13"/>
  <c r="AH134" i="13" s="1"/>
  <c r="Y49" i="13"/>
  <c r="AJ49" i="13" s="1"/>
  <c r="T216" i="13"/>
  <c r="V112" i="13"/>
  <c r="AG112" i="13" s="1"/>
  <c r="V31" i="13"/>
  <c r="AG31" i="13" s="1"/>
  <c r="Y177" i="13"/>
  <c r="AJ177" i="13" s="1"/>
  <c r="W170" i="13"/>
  <c r="AH170" i="13" s="1"/>
  <c r="T141" i="13"/>
  <c r="T130" i="13"/>
  <c r="U229" i="13"/>
  <c r="X117" i="13"/>
  <c r="AI117" i="13" s="1"/>
  <c r="Y224" i="13"/>
  <c r="AJ224" i="13" s="1"/>
  <c r="Z149" i="13"/>
  <c r="AK149" i="13" s="1"/>
  <c r="T217" i="13"/>
  <c r="V178" i="13"/>
  <c r="AG178" i="13" s="1"/>
  <c r="U158" i="13"/>
  <c r="V118" i="13"/>
  <c r="AG118" i="13" s="1"/>
  <c r="Y200" i="13"/>
  <c r="AJ200" i="13" s="1"/>
  <c r="X171" i="13"/>
  <c r="AI171" i="13" s="1"/>
  <c r="T219" i="13"/>
  <c r="W108" i="13"/>
  <c r="AH108" i="13" s="1"/>
  <c r="T151" i="13"/>
  <c r="V153" i="13"/>
  <c r="AG153" i="13" s="1"/>
  <c r="Z42" i="13"/>
  <c r="AK42" i="13" s="1"/>
  <c r="Z117" i="13"/>
  <c r="AK117" i="13" s="1"/>
  <c r="X188" i="13"/>
  <c r="AI188" i="13" s="1"/>
  <c r="V130" i="13"/>
  <c r="AG130" i="13" s="1"/>
  <c r="T213" i="13"/>
  <c r="U137" i="13"/>
  <c r="W131" i="13"/>
  <c r="AH131" i="13" s="1"/>
  <c r="Z177" i="13"/>
  <c r="AK177" i="13" s="1"/>
  <c r="Y138" i="13"/>
  <c r="AJ138" i="13" s="1"/>
  <c r="U31" i="13"/>
  <c r="V186" i="13"/>
  <c r="AG186" i="13" s="1"/>
  <c r="T230" i="13"/>
  <c r="X163" i="13"/>
  <c r="AI163" i="13" s="1"/>
  <c r="Y162" i="13"/>
  <c r="AJ162" i="13" s="1"/>
  <c r="Z105" i="13"/>
  <c r="AK105" i="13" s="1"/>
  <c r="W51" i="13"/>
  <c r="AH51" i="13" s="1"/>
  <c r="Z195" i="13"/>
  <c r="W171" i="13"/>
  <c r="AH171" i="13" s="1"/>
  <c r="T164" i="13"/>
  <c r="X169" i="13"/>
  <c r="AI169" i="13" s="1"/>
  <c r="Y139" i="13"/>
  <c r="AJ139" i="13" s="1"/>
  <c r="T49" i="13"/>
  <c r="Z199" i="13"/>
  <c r="AK199" i="13" s="1"/>
  <c r="X207" i="13"/>
  <c r="AI207" i="13" s="1"/>
  <c r="W191" i="13"/>
  <c r="AH191" i="13" s="1"/>
  <c r="X138" i="13"/>
  <c r="AI138" i="13" s="1"/>
  <c r="Y43" i="13"/>
  <c r="AJ43" i="13" s="1"/>
  <c r="Z161" i="13"/>
  <c r="AK161" i="13" s="1"/>
  <c r="W153" i="13"/>
  <c r="AH153" i="13" s="1"/>
  <c r="U132" i="13"/>
  <c r="T29" i="13"/>
  <c r="Z18" i="13"/>
  <c r="AK18" i="13" s="1"/>
  <c r="X56" i="13"/>
  <c r="AI56" i="13" s="1"/>
  <c r="Y40" i="13"/>
  <c r="AJ40" i="13" s="1"/>
  <c r="Y179" i="13"/>
  <c r="AJ179" i="13" s="1"/>
  <c r="Z182" i="13"/>
  <c r="AK182" i="13" s="1"/>
  <c r="T27" i="13"/>
  <c r="T182" i="13"/>
  <c r="T137" i="13"/>
  <c r="T47" i="13"/>
  <c r="W137" i="13"/>
  <c r="AH137" i="13" s="1"/>
  <c r="Y64" i="13"/>
  <c r="Z126" i="13"/>
  <c r="AK126" i="13" s="1"/>
  <c r="Y219" i="13"/>
  <c r="AJ219" i="13" s="1"/>
  <c r="T208" i="13"/>
  <c r="V14" i="13"/>
  <c r="AG14" i="13" s="1"/>
  <c r="U216" i="13"/>
  <c r="X179" i="13"/>
  <c r="AI179" i="13" s="1"/>
  <c r="U43" i="13"/>
  <c r="V176" i="13"/>
  <c r="AG176" i="13" s="1"/>
  <c r="V47" i="13"/>
  <c r="AG47" i="13" s="1"/>
  <c r="U52" i="14"/>
  <c r="U59" i="13"/>
  <c r="W219" i="13"/>
  <c r="AH219" i="13" s="1"/>
  <c r="Y137" i="13"/>
  <c r="AJ137" i="13" s="1"/>
  <c r="U126" i="13"/>
  <c r="U186" i="13"/>
  <c r="X54" i="13"/>
  <c r="AI54" i="13" s="1"/>
  <c r="Y105" i="13"/>
  <c r="AJ105" i="13" s="1"/>
  <c r="U175" i="13"/>
  <c r="W162" i="13"/>
  <c r="AH162" i="13" s="1"/>
  <c r="X197" i="13"/>
  <c r="AI197" i="13" s="1"/>
  <c r="Y198" i="13"/>
  <c r="AJ198" i="13" s="1"/>
  <c r="V185" i="13"/>
  <c r="AG185" i="13" s="1"/>
  <c r="V40" i="13"/>
  <c r="AG40" i="13" s="1"/>
  <c r="V215" i="13"/>
  <c r="AG215" i="13" s="1"/>
  <c r="Y230" i="13"/>
  <c r="AJ230" i="13" s="1"/>
  <c r="W122" i="13"/>
  <c r="AH122" i="13" s="1"/>
  <c r="Y29" i="13"/>
  <c r="AJ29" i="13" s="1"/>
  <c r="X151" i="13"/>
  <c r="AI151" i="13" s="1"/>
  <c r="T233" i="13"/>
  <c r="T53" i="13"/>
  <c r="Y149" i="13"/>
  <c r="AJ149" i="13" s="1"/>
  <c r="X191" i="13"/>
  <c r="AI191" i="13" s="1"/>
  <c r="Y233" i="13"/>
  <c r="AJ233" i="13" s="1"/>
  <c r="T209" i="13"/>
  <c r="U178" i="13"/>
  <c r="Y235" i="13"/>
  <c r="AJ235" i="13" s="1"/>
  <c r="U48" i="13"/>
  <c r="U183" i="13"/>
  <c r="U207" i="13"/>
  <c r="Y100" i="13"/>
  <c r="AJ100" i="13" s="1"/>
  <c r="Y161" i="13"/>
  <c r="AJ161" i="13" s="1"/>
  <c r="U194" i="13"/>
  <c r="V156" i="13"/>
  <c r="AG156" i="13" s="1"/>
  <c r="U26" i="13"/>
  <c r="T19" i="13"/>
  <c r="W38" i="13"/>
  <c r="AH38" i="13" s="1"/>
  <c r="T26" i="13"/>
  <c r="Y170" i="13"/>
  <c r="AJ170" i="13" s="1"/>
  <c r="X105" i="13"/>
  <c r="AI105" i="13" s="1"/>
  <c r="U122" i="13"/>
  <c r="T110" i="13"/>
  <c r="W186" i="13"/>
  <c r="AH186" i="13" s="1"/>
  <c r="U145" i="13"/>
  <c r="W116" i="13"/>
  <c r="AH116" i="13" s="1"/>
  <c r="V229" i="13"/>
  <c r="AG229" i="13" s="1"/>
  <c r="T235" i="13"/>
  <c r="V98" i="13"/>
  <c r="AG98" i="13" s="1"/>
  <c r="W57" i="13"/>
  <c r="W156" i="13"/>
  <c r="AH156" i="13" s="1"/>
  <c r="V197" i="13"/>
  <c r="AG197" i="13" s="1"/>
  <c r="V59" i="13"/>
  <c r="AG59" i="13" s="1"/>
  <c r="V219" i="13"/>
  <c r="AG219" i="13" s="1"/>
  <c r="T134" i="13"/>
  <c r="U53" i="13"/>
  <c r="V119" i="13"/>
  <c r="AG119" i="13" s="1"/>
  <c r="V194" i="13"/>
  <c r="AG194" i="13" s="1"/>
  <c r="T158" i="13"/>
  <c r="Y19" i="13"/>
  <c r="AJ19" i="13" s="1"/>
  <c r="T189" i="13"/>
  <c r="T224" i="13"/>
  <c r="U108" i="13"/>
  <c r="T44" i="13"/>
  <c r="Y191" i="13"/>
  <c r="AJ191" i="13" s="1"/>
  <c r="T222" i="13"/>
  <c r="X183" i="13"/>
  <c r="AI183" i="13" s="1"/>
  <c r="X110" i="13"/>
  <c r="AI110" i="13" s="1"/>
  <c r="T215" i="13"/>
  <c r="X31" i="13"/>
  <c r="AI31" i="13" s="1"/>
  <c r="W209" i="13"/>
  <c r="AH209" i="13" s="1"/>
  <c r="V145" i="13"/>
  <c r="AG145" i="13" s="1"/>
  <c r="U98" i="13"/>
  <c r="V179" i="13"/>
  <c r="AG179" i="13" s="1"/>
  <c r="V216" i="13"/>
  <c r="AG216" i="13" s="1"/>
  <c r="Y153" i="13"/>
  <c r="AJ153" i="13" s="1"/>
  <c r="U171" i="13"/>
  <c r="U113" i="13"/>
  <c r="Y54" i="13"/>
  <c r="AJ54" i="13" s="1"/>
  <c r="W117" i="13"/>
  <c r="AH117" i="13" s="1"/>
  <c r="U188" i="13"/>
  <c r="T100" i="13"/>
  <c r="T126" i="13"/>
  <c r="U14" i="13"/>
  <c r="Z59" i="13"/>
  <c r="AK59" i="13" s="1"/>
  <c r="W119" i="13"/>
  <c r="AH119" i="13" s="1"/>
  <c r="W177" i="13"/>
  <c r="AH177" i="13" s="1"/>
  <c r="U131" i="13"/>
  <c r="V223" i="13"/>
  <c r="AG223" i="13" s="1"/>
  <c r="Y98" i="13"/>
  <c r="AJ98" i="13" s="1"/>
  <c r="V134" i="13"/>
  <c r="AG134" i="13" s="1"/>
  <c r="X128" i="13"/>
  <c r="AI128" i="13" s="1"/>
  <c r="W26" i="13"/>
  <c r="AH26" i="13" s="1"/>
  <c r="X233" i="13"/>
  <c r="AI233" i="13" s="1"/>
  <c r="V202" i="13"/>
  <c r="AG202" i="13" s="1"/>
  <c r="U149" i="13"/>
  <c r="Y229" i="13"/>
  <c r="AJ229" i="13" s="1"/>
  <c r="Z189" i="13"/>
  <c r="AK189" i="13" s="1"/>
  <c r="U185" i="13"/>
  <c r="V51" i="13"/>
  <c r="AG51" i="13" s="1"/>
  <c r="V133" i="13"/>
  <c r="AG133" i="13" s="1"/>
  <c r="Z178" i="13"/>
  <c r="AK178" i="13" s="1"/>
  <c r="T54" i="13"/>
  <c r="W126" i="13"/>
  <c r="AH126" i="13" s="1"/>
  <c r="T113" i="13"/>
  <c r="X118" i="13"/>
  <c r="AI118" i="13" s="1"/>
  <c r="Y156" i="13"/>
  <c r="AJ156" i="13" s="1"/>
  <c r="X28" i="13"/>
  <c r="AI28" i="13" s="1"/>
  <c r="T188" i="13"/>
  <c r="V43" i="13"/>
  <c r="AG43" i="13" s="1"/>
  <c r="Y113" i="13"/>
  <c r="AJ113" i="13" s="1"/>
  <c r="U130" i="13"/>
  <c r="V100" i="13"/>
  <c r="AG100" i="13" s="1"/>
  <c r="W142" i="13"/>
  <c r="AH142" i="13" s="1"/>
  <c r="W207" i="13"/>
  <c r="AH207" i="13" s="1"/>
  <c r="Y171" i="13"/>
  <c r="AJ171" i="13" s="1"/>
  <c r="Y108" i="13"/>
  <c r="AJ108" i="13" s="1"/>
  <c r="W28" i="13"/>
  <c r="AH28" i="13" s="1"/>
  <c r="U151" i="13"/>
  <c r="V217" i="13"/>
  <c r="AG217" i="13" s="1"/>
  <c r="V158" i="13"/>
  <c r="AG158" i="13" s="1"/>
  <c r="Y140" i="13"/>
  <c r="AJ140" i="13" s="1"/>
  <c r="U224" i="13"/>
  <c r="W147" i="13"/>
  <c r="AH147" i="13" s="1"/>
  <c r="T118" i="13"/>
  <c r="U222" i="13"/>
  <c r="X113" i="13"/>
  <c r="AI113" i="13" s="1"/>
  <c r="W43" i="13"/>
  <c r="AH43" i="13" s="1"/>
  <c r="Z235" i="13"/>
  <c r="AK235" i="13" s="1"/>
  <c r="Z49" i="13"/>
  <c r="AK49" i="13" s="1"/>
  <c r="X100" i="13"/>
  <c r="AI100" i="13" s="1"/>
  <c r="Y14" i="13"/>
  <c r="AJ14" i="13" s="1"/>
  <c r="U230" i="13"/>
  <c r="W227" i="13"/>
  <c r="AH227" i="13" s="1"/>
  <c r="Y87" i="13"/>
  <c r="T202" i="13"/>
  <c r="V122" i="13"/>
  <c r="AG122" i="13" s="1"/>
  <c r="W235" i="13"/>
  <c r="AH235" i="13" s="1"/>
  <c r="Y125" i="13"/>
  <c r="AJ125" i="13" s="1"/>
  <c r="Y48" i="13"/>
  <c r="AJ48" i="13" s="1"/>
  <c r="T98" i="13"/>
  <c r="T43" i="13"/>
  <c r="X235" i="13"/>
  <c r="AI235" i="13" s="1"/>
  <c r="W138" i="13"/>
  <c r="AH138" i="13" s="1"/>
  <c r="Y94" i="13"/>
  <c r="T51" i="13"/>
  <c r="T170" i="13"/>
  <c r="T147" i="13"/>
  <c r="T204" i="13"/>
  <c r="X223" i="13"/>
  <c r="AI223" i="13" s="1"/>
  <c r="V113" i="13"/>
  <c r="AG113" i="13" s="1"/>
  <c r="Y197" i="13"/>
  <c r="AJ197" i="13" s="1"/>
  <c r="Z87" i="13"/>
  <c r="Z144" i="13"/>
  <c r="AK144" i="13" s="1"/>
  <c r="U147" i="13"/>
  <c r="Z207" i="13"/>
  <c r="AK207" i="13" s="1"/>
  <c r="W142" i="14"/>
  <c r="AH142" i="14" s="1"/>
  <c r="X224" i="13"/>
  <c r="AI224" i="13" s="1"/>
  <c r="V142" i="14"/>
  <c r="AG142" i="14" s="1"/>
  <c r="X137" i="13"/>
  <c r="AI137" i="13" s="1"/>
  <c r="W110" i="13"/>
  <c r="AH110" i="13" s="1"/>
  <c r="Y39" i="13"/>
  <c r="AJ39" i="13" s="1"/>
  <c r="T55" i="13"/>
  <c r="W217" i="13"/>
  <c r="AH217" i="13" s="1"/>
  <c r="Z209" i="13"/>
  <c r="AK209" i="13" s="1"/>
  <c r="U228" i="13"/>
  <c r="Z27" i="13"/>
  <c r="AK27" i="13" s="1"/>
  <c r="V159" i="13"/>
  <c r="AG159" i="13" s="1"/>
  <c r="W158" i="13"/>
  <c r="AH158" i="13" s="1"/>
  <c r="T165" i="13"/>
  <c r="Z122" i="13"/>
  <c r="AK122" i="13" s="1"/>
  <c r="Y126" i="13"/>
  <c r="AJ126" i="13" s="1"/>
  <c r="W54" i="13"/>
  <c r="AH54" i="13" s="1"/>
  <c r="Z29" i="13"/>
  <c r="AK29" i="13" s="1"/>
  <c r="V138" i="13"/>
  <c r="AG138" i="13" s="1"/>
  <c r="Z64" i="13"/>
  <c r="T175" i="13"/>
  <c r="Y222" i="13"/>
  <c r="AJ222" i="13" s="1"/>
  <c r="U217" i="13"/>
  <c r="W185" i="13"/>
  <c r="AH185" i="13" s="1"/>
  <c r="Y189" i="13"/>
  <c r="AJ189" i="13" s="1"/>
  <c r="V169" i="13"/>
  <c r="AG169" i="13" s="1"/>
  <c r="X49" i="13"/>
  <c r="AI49" i="13" s="1"/>
  <c r="Y38" i="13"/>
  <c r="AJ38" i="13" s="1"/>
  <c r="T179" i="13"/>
  <c r="X43" i="13"/>
  <c r="AI43" i="13" s="1"/>
  <c r="W24" i="13"/>
  <c r="AH24" i="13" s="1"/>
  <c r="W132" i="13"/>
  <c r="AH132" i="13" s="1"/>
  <c r="Z51" i="13"/>
  <c r="AK51" i="13" s="1"/>
  <c r="T40" i="13"/>
  <c r="V116" i="13"/>
  <c r="AG116" i="13" s="1"/>
  <c r="U51" i="13"/>
  <c r="Z163" i="13"/>
  <c r="AK163" i="13" s="1"/>
  <c r="Y44" i="13"/>
  <c r="AJ44" i="13" s="1"/>
  <c r="W53" i="13"/>
  <c r="AH53" i="13" s="1"/>
  <c r="Y128" i="13"/>
  <c r="AJ128" i="13" s="1"/>
  <c r="X108" i="13"/>
  <c r="AI108" i="13" s="1"/>
  <c r="W49" i="13"/>
  <c r="AH49" i="13" s="1"/>
  <c r="U202" i="13"/>
  <c r="W202" i="13"/>
  <c r="AH202" i="13" s="1"/>
  <c r="W233" i="13"/>
  <c r="AH233" i="13" s="1"/>
  <c r="W42" i="13"/>
  <c r="AH42" i="13" s="1"/>
  <c r="X182" i="13"/>
  <c r="AI182" i="13" s="1"/>
  <c r="T45" i="13"/>
  <c r="V44" i="13"/>
  <c r="AG44" i="13" s="1"/>
  <c r="Y93" i="13"/>
  <c r="W47" i="13"/>
  <c r="AH47" i="13" s="1"/>
  <c r="T116" i="13"/>
  <c r="T56" i="13"/>
  <c r="U159" i="13"/>
  <c r="Y141" i="13"/>
  <c r="AJ141" i="13" s="1"/>
  <c r="Y227" i="13"/>
  <c r="AJ227" i="13" s="1"/>
  <c r="V235" i="13"/>
  <c r="AG235" i="13" s="1"/>
  <c r="U213" i="13"/>
  <c r="X24" i="13"/>
  <c r="AI24" i="13" s="1"/>
  <c r="V199" i="13"/>
  <c r="AG199" i="13" s="1"/>
  <c r="Y131" i="13"/>
  <c r="AJ131" i="13" s="1"/>
  <c r="T176" i="13"/>
  <c r="X142" i="13"/>
  <c r="AI142" i="13" s="1"/>
  <c r="V109" i="13"/>
  <c r="AG109" i="13" s="1"/>
  <c r="T186" i="13"/>
  <c r="Z125" i="13"/>
  <c r="AK125" i="13" s="1"/>
  <c r="Y31" i="13"/>
  <c r="AJ31" i="13" s="1"/>
  <c r="V198" i="13"/>
  <c r="AG198" i="13" s="1"/>
  <c r="T125" i="13"/>
  <c r="T161" i="13"/>
  <c r="U193" i="13"/>
  <c r="Y122" i="13"/>
  <c r="AJ122" i="13" s="1"/>
  <c r="Z165" i="13"/>
  <c r="AK165" i="13" s="1"/>
  <c r="X178" i="13"/>
  <c r="AI178" i="13" s="1"/>
  <c r="Y144" i="13"/>
  <c r="AJ144" i="13" s="1"/>
  <c r="U119" i="13"/>
  <c r="T28" i="13"/>
  <c r="Y202" i="13"/>
  <c r="AJ202" i="13" s="1"/>
  <c r="Z118" i="13"/>
  <c r="AK118" i="13" s="1"/>
  <c r="Z188" i="13"/>
  <c r="AK188" i="13" s="1"/>
  <c r="V117" i="13"/>
  <c r="AG117" i="13" s="1"/>
  <c r="Z169" i="13"/>
  <c r="AK169" i="13" s="1"/>
  <c r="V164" i="13"/>
  <c r="AG164" i="13" s="1"/>
  <c r="T122" i="13"/>
  <c r="W44" i="13"/>
  <c r="AH44" i="13" s="1"/>
  <c r="Z98" i="13"/>
  <c r="AK98" i="13" s="1"/>
  <c r="V161" i="13"/>
  <c r="AG161" i="13" s="1"/>
  <c r="X29" i="13"/>
  <c r="AI29" i="13" s="1"/>
  <c r="Z14" i="13"/>
  <c r="AK14" i="13" s="1"/>
  <c r="V188" i="13"/>
  <c r="AG188" i="13" s="1"/>
  <c r="X119" i="13"/>
  <c r="AI119" i="13" s="1"/>
  <c r="Z145" i="13"/>
  <c r="AK145" i="13" s="1"/>
  <c r="V175" i="13"/>
  <c r="AG175" i="13" s="1"/>
  <c r="T162" i="13"/>
  <c r="Y159" i="13"/>
  <c r="AJ159" i="13" s="1"/>
  <c r="T156" i="13"/>
  <c r="T183" i="13"/>
  <c r="Y182" i="13"/>
  <c r="AJ182" i="13" s="1"/>
  <c r="U28" i="13"/>
  <c r="Z113" i="13"/>
  <c r="AK113" i="13" s="1"/>
  <c r="U200" i="13"/>
  <c r="X198" i="13"/>
  <c r="AI198" i="13" s="1"/>
  <c r="Z171" i="13"/>
  <c r="AK171" i="13" s="1"/>
  <c r="Z222" i="13"/>
  <c r="AK222" i="13" s="1"/>
  <c r="W191" i="14"/>
  <c r="AH191" i="14" s="1"/>
  <c r="W235" i="14"/>
  <c r="AH235" i="14" s="1"/>
  <c r="V191" i="14"/>
  <c r="AG191" i="14" s="1"/>
  <c r="X98" i="13"/>
  <c r="AI98" i="13" s="1"/>
  <c r="T31" i="13"/>
  <c r="V26" i="13"/>
  <c r="AG26" i="13" s="1"/>
  <c r="U24" i="13"/>
  <c r="Y119" i="13"/>
  <c r="AJ119" i="13" s="1"/>
  <c r="T133" i="13"/>
  <c r="U169" i="13"/>
  <c r="Y185" i="13"/>
  <c r="AJ185" i="13" s="1"/>
  <c r="Z57" i="13"/>
  <c r="AK57" i="13" s="1"/>
  <c r="Y216" i="13"/>
  <c r="AJ216" i="13" s="1"/>
  <c r="T229" i="13"/>
  <c r="U141" i="13"/>
  <c r="W208" i="13"/>
  <c r="AH208" i="13" s="1"/>
  <c r="Z140" i="13"/>
  <c r="AK140" i="13" s="1"/>
  <c r="U118" i="13"/>
  <c r="X170" i="13"/>
  <c r="AI170" i="13" s="1"/>
  <c r="U40" i="13"/>
  <c r="T138" i="13"/>
  <c r="U209" i="13"/>
  <c r="T112" i="13"/>
  <c r="T117" i="13"/>
  <c r="V149" i="13"/>
  <c r="AG149" i="13" s="1"/>
  <c r="W40" i="13"/>
  <c r="AH40" i="13" s="1"/>
  <c r="U197" i="13"/>
  <c r="X125" i="13"/>
  <c r="AI125" i="13" s="1"/>
  <c r="U191" i="13"/>
  <c r="T42" i="13"/>
  <c r="Z119" i="13"/>
  <c r="AK119" i="13" s="1"/>
  <c r="X27" i="13"/>
  <c r="AI27" i="13" s="1"/>
  <c r="W100" i="13"/>
  <c r="AH100" i="13" s="1"/>
  <c r="W56" i="13"/>
  <c r="AH56" i="13" s="1"/>
  <c r="Z179" i="13"/>
  <c r="AK179" i="13" s="1"/>
  <c r="W29" i="13"/>
  <c r="AH29" i="13" s="1"/>
  <c r="X140" i="13"/>
  <c r="AI140" i="13" s="1"/>
  <c r="V137" i="13"/>
  <c r="AG137" i="13" s="1"/>
  <c r="Y175" i="13"/>
  <c r="AJ175" i="13" s="1"/>
  <c r="V39" i="13"/>
  <c r="AG39" i="13" s="1"/>
  <c r="W199" i="13"/>
  <c r="AH199" i="13" s="1"/>
  <c r="T149" i="13"/>
  <c r="X112" i="13"/>
  <c r="AI112" i="13" s="1"/>
  <c r="V24" i="13"/>
  <c r="AG24" i="13" s="1"/>
  <c r="V18" i="13"/>
  <c r="AG18" i="13" s="1"/>
  <c r="Z229" i="13"/>
  <c r="AK229" i="13" s="1"/>
  <c r="X219" i="13"/>
  <c r="AI219" i="13" s="1"/>
  <c r="X26" i="13"/>
  <c r="AI26" i="13" s="1"/>
  <c r="W164" i="13"/>
  <c r="AH164" i="13" s="1"/>
  <c r="X185" i="13"/>
  <c r="AI185" i="13" s="1"/>
  <c r="U44" i="13"/>
  <c r="X18" i="13"/>
  <c r="AI18" i="13" s="1"/>
  <c r="V48" i="13"/>
  <c r="AG48" i="13" s="1"/>
  <c r="U140" i="13"/>
  <c r="Z230" i="13"/>
  <c r="AK230" i="13" s="1"/>
  <c r="Z138" i="13"/>
  <c r="AK138" i="13" s="1"/>
  <c r="U116" i="13"/>
  <c r="X217" i="13"/>
  <c r="AI217" i="13" s="1"/>
  <c r="V132" i="13"/>
  <c r="AG132" i="13" s="1"/>
  <c r="X208" i="13"/>
  <c r="AI208" i="13" s="1"/>
  <c r="T171" i="13"/>
  <c r="X122" i="13"/>
  <c r="AI122" i="13" s="1"/>
  <c r="Y145" i="13"/>
  <c r="AJ145" i="13" s="1"/>
  <c r="X19" i="13"/>
  <c r="AI19" i="13" s="1"/>
  <c r="Z151" i="13"/>
  <c r="AK151" i="13" s="1"/>
  <c r="U162" i="13"/>
  <c r="X199" i="13"/>
  <c r="AI199" i="13" s="1"/>
  <c r="T119" i="13"/>
  <c r="Y178" i="13"/>
  <c r="AJ178" i="13" s="1"/>
  <c r="W223" i="13"/>
  <c r="AH223" i="13" s="1"/>
  <c r="W118" i="13"/>
  <c r="AH118" i="13" s="1"/>
  <c r="T199" i="13"/>
  <c r="X145" i="13"/>
  <c r="AI145" i="13" s="1"/>
  <c r="T107" i="13"/>
  <c r="W18" i="13"/>
  <c r="AH18" i="13" s="1"/>
  <c r="V151" i="13"/>
  <c r="AG151" i="13" s="1"/>
  <c r="U153" i="13"/>
  <c r="U27" i="13"/>
  <c r="V110" i="13"/>
  <c r="AG110" i="13" s="1"/>
  <c r="Y199" i="13"/>
  <c r="AJ199" i="13" s="1"/>
  <c r="T181" i="13"/>
  <c r="T163" i="13"/>
  <c r="V108" i="13"/>
  <c r="AG108" i="13" s="1"/>
  <c r="W55" i="13"/>
  <c r="AH55" i="13" s="1"/>
  <c r="Y147" i="13"/>
  <c r="AJ147" i="13" s="1"/>
  <c r="T39" i="13"/>
  <c r="Z219" i="13"/>
  <c r="AK219" i="13" s="1"/>
  <c r="W27" i="13"/>
  <c r="AH27" i="13" s="1"/>
  <c r="Z227" i="13"/>
  <c r="AK227" i="13" s="1"/>
  <c r="X134" i="13"/>
  <c r="AI134" i="13" s="1"/>
  <c r="W105" i="13"/>
  <c r="AH105" i="13" s="1"/>
  <c r="Z141" i="13"/>
  <c r="AK141" i="13" s="1"/>
  <c r="V191" i="13"/>
  <c r="AG191" i="13" s="1"/>
  <c r="T198" i="13"/>
  <c r="W178" i="13"/>
  <c r="AH178" i="13" s="1"/>
  <c r="W141" i="13"/>
  <c r="AH141" i="13" s="1"/>
  <c r="W215" i="13"/>
  <c r="AH215" i="13" s="1"/>
  <c r="Z153" i="13"/>
  <c r="AK153" i="13" s="1"/>
  <c r="Z44" i="13"/>
  <c r="AK44" i="13" s="1"/>
  <c r="X38" i="13"/>
  <c r="AI38" i="13" s="1"/>
  <c r="T145" i="13"/>
  <c r="U29" i="13"/>
  <c r="V19" i="13"/>
  <c r="AG19" i="13" s="1"/>
  <c r="Y163" i="13"/>
  <c r="AJ163" i="13" s="1"/>
  <c r="T177" i="13"/>
  <c r="W145" i="13"/>
  <c r="AH145" i="13" s="1"/>
  <c r="U163" i="13"/>
  <c r="X222" i="13"/>
  <c r="AI222" i="13" s="1"/>
  <c r="U19" i="13"/>
  <c r="X209" i="13"/>
  <c r="AI209" i="13" s="1"/>
  <c r="V204" i="13"/>
  <c r="AG204" i="13" s="1"/>
  <c r="Z48" i="13"/>
  <c r="AK48" i="13" s="1"/>
  <c r="X126" i="13"/>
  <c r="AI126" i="13" s="1"/>
  <c r="X177" i="13"/>
  <c r="AI177" i="13" s="1"/>
  <c r="U18" i="13"/>
  <c r="X200" i="13"/>
  <c r="AI200" i="13" s="1"/>
  <c r="T108" i="13"/>
  <c r="V140" i="13"/>
  <c r="AG140" i="13" s="1"/>
  <c r="U170" i="13"/>
  <c r="V207" i="13"/>
  <c r="AG207" i="13" s="1"/>
  <c r="V170" i="13"/>
  <c r="AG170" i="13" s="1"/>
  <c r="X55" i="13"/>
  <c r="AI55" i="13" s="1"/>
  <c r="Y223" i="13"/>
  <c r="AJ223" i="13" s="1"/>
  <c r="X156" i="13"/>
  <c r="AI156" i="13" s="1"/>
  <c r="X153" i="13"/>
  <c r="AI153" i="13" s="1"/>
  <c r="U223" i="13"/>
  <c r="V105" i="13"/>
  <c r="AG105" i="13" s="1"/>
  <c r="V147" i="13"/>
  <c r="AG147" i="13" s="1"/>
  <c r="W14" i="13"/>
  <c r="AH14" i="13" s="1"/>
  <c r="V56" i="13"/>
  <c r="AG56" i="13" s="1"/>
  <c r="Y188" i="13"/>
  <c r="AJ188" i="13" s="1"/>
  <c r="T128" i="13"/>
  <c r="U45" i="13"/>
  <c r="V126" i="13"/>
  <c r="AG126" i="13" s="1"/>
  <c r="T139" i="13"/>
  <c r="U235" i="13"/>
  <c r="W133" i="13"/>
  <c r="AH133" i="13" s="1"/>
  <c r="Z93" i="13"/>
  <c r="Z185" i="13"/>
  <c r="AK185" i="13" s="1"/>
  <c r="Y195" i="13"/>
  <c r="Y51" i="13"/>
  <c r="AJ51" i="13" s="1"/>
  <c r="Z131" i="13"/>
  <c r="AK131" i="13" s="1"/>
  <c r="X189" i="13"/>
  <c r="AI189" i="13" s="1"/>
  <c r="V53" i="13"/>
  <c r="AG53" i="13" s="1"/>
  <c r="X165" i="13"/>
  <c r="AI165" i="13" s="1"/>
  <c r="V230" i="13"/>
  <c r="AG230" i="13" s="1"/>
  <c r="W109" i="13"/>
  <c r="AH109" i="13" s="1"/>
  <c r="X175" i="13"/>
  <c r="AI175" i="13" s="1"/>
  <c r="W194" i="13"/>
  <c r="AH194" i="13" s="1"/>
  <c r="X51" i="13"/>
  <c r="AI51" i="13" s="1"/>
  <c r="W229" i="13"/>
  <c r="AH229" i="13" s="1"/>
  <c r="V209" i="13"/>
  <c r="AG209" i="13" s="1"/>
  <c r="Z26" i="13"/>
  <c r="AK26" i="13" s="1"/>
  <c r="V58" i="14"/>
  <c r="Y209" i="13"/>
  <c r="AJ209" i="13" s="1"/>
  <c r="U139" i="13"/>
  <c r="Z128" i="13"/>
  <c r="AK128" i="13" s="1"/>
  <c r="U204" i="13"/>
  <c r="U105" i="13"/>
  <c r="X131" i="13"/>
  <c r="AI131" i="13" s="1"/>
  <c r="Y142" i="13"/>
  <c r="AJ142" i="13" s="1"/>
  <c r="W216" i="13"/>
  <c r="AH216" i="13" s="1"/>
  <c r="V222" i="13"/>
  <c r="AG222" i="13" s="1"/>
  <c r="U109" i="13"/>
  <c r="V224" i="13"/>
  <c r="AG224" i="13" s="1"/>
  <c r="X161" i="13"/>
  <c r="AI161" i="13" s="1"/>
  <c r="W189" i="13"/>
  <c r="AH189" i="13" s="1"/>
  <c r="Y213" i="13"/>
  <c r="AJ213" i="13" s="1"/>
  <c r="W139" i="13"/>
  <c r="AH139" i="13" s="1"/>
  <c r="X40" i="13"/>
  <c r="AI40" i="13" s="1"/>
  <c r="Y169" i="13"/>
  <c r="AJ169" i="13" s="1"/>
  <c r="Y183" i="13"/>
  <c r="AJ183" i="13" s="1"/>
  <c r="W31" i="13"/>
  <c r="AH31" i="13" s="1"/>
  <c r="X42" i="13"/>
  <c r="AI42" i="13" s="1"/>
  <c r="V125" i="13"/>
  <c r="AG125" i="13" s="1"/>
  <c r="U177" i="13"/>
  <c r="T18" i="13"/>
  <c r="Z110" i="13"/>
  <c r="AK110" i="13" s="1"/>
  <c r="W183" i="13"/>
  <c r="AH183" i="13" s="1"/>
  <c r="X141" i="13"/>
  <c r="AI141" i="13" s="1"/>
  <c r="Z112" i="13"/>
  <c r="AK112" i="13" s="1"/>
  <c r="T191" i="13"/>
  <c r="U142" i="13"/>
  <c r="U125" i="13"/>
  <c r="W169" i="13"/>
  <c r="AH169" i="13" s="1"/>
  <c r="W48" i="13"/>
  <c r="AH48" i="13" s="1"/>
  <c r="T24" i="13"/>
  <c r="X109" i="13"/>
  <c r="AI109" i="13" s="1"/>
  <c r="U100" i="13"/>
  <c r="Z54" i="13"/>
  <c r="AK54" i="13" s="1"/>
  <c r="X228" i="13"/>
  <c r="AI228" i="13" s="1"/>
  <c r="Z107" i="13"/>
  <c r="AK107" i="13" s="1"/>
  <c r="U47" i="13"/>
  <c r="Z10" i="13"/>
  <c r="T142" i="13"/>
  <c r="Y151" i="13"/>
  <c r="AJ151" i="13" s="1"/>
  <c r="Y18" i="13"/>
  <c r="AJ18" i="13" s="1"/>
  <c r="Y207" i="13"/>
  <c r="AJ207" i="13" s="1"/>
  <c r="Z108" i="13"/>
  <c r="AK108" i="13" s="1"/>
  <c r="U165" i="13"/>
  <c r="X44" i="13"/>
  <c r="AI44" i="13" s="1"/>
  <c r="X39" i="13"/>
  <c r="AI39" i="13" s="1"/>
  <c r="W165" i="13"/>
  <c r="AH165" i="13" s="1"/>
  <c r="Z139" i="13"/>
  <c r="AK139" i="13" s="1"/>
  <c r="T223" i="13"/>
  <c r="W228" i="13"/>
  <c r="AH228" i="13" s="1"/>
  <c r="T207" i="13"/>
  <c r="X116" i="13"/>
  <c r="AI116" i="13" s="1"/>
  <c r="V181" i="13"/>
  <c r="AG181" i="13" s="1"/>
  <c r="Y186" i="13"/>
  <c r="AJ186" i="13" s="1"/>
  <c r="V38" i="13"/>
  <c r="AG38" i="13" s="1"/>
  <c r="X48" i="13"/>
  <c r="AI48" i="13" s="1"/>
  <c r="V233" i="13"/>
  <c r="AG233" i="13" s="1"/>
  <c r="Z186" i="13"/>
  <c r="AK186" i="13" s="1"/>
  <c r="V42" i="13"/>
  <c r="AG42" i="13" s="1"/>
  <c r="Z142" i="13"/>
  <c r="AK142" i="13" s="1"/>
  <c r="W182" i="13"/>
  <c r="AH182" i="13" s="1"/>
  <c r="T178" i="13"/>
  <c r="X57" i="13"/>
  <c r="U128" i="13"/>
  <c r="X159" i="13"/>
  <c r="AI159" i="13" s="1"/>
  <c r="T140" i="13"/>
  <c r="X216" i="13"/>
  <c r="AI216" i="13" s="1"/>
  <c r="T193" i="13"/>
  <c r="Z137" i="13"/>
  <c r="AK137" i="13" s="1"/>
  <c r="V128" i="13"/>
  <c r="AG128" i="13" s="1"/>
  <c r="T132" i="13"/>
  <c r="V131" i="13"/>
  <c r="AG131" i="13" s="1"/>
  <c r="V142" i="13"/>
  <c r="AG142" i="13" s="1"/>
  <c r="X227" i="13"/>
  <c r="AI227" i="13" s="1"/>
  <c r="X215" i="13"/>
  <c r="AI215" i="13" s="1"/>
  <c r="W151" i="13"/>
  <c r="AH151" i="13" s="1"/>
  <c r="U134" i="13"/>
  <c r="V139" i="13"/>
  <c r="AG139" i="13" s="1"/>
  <c r="X59" i="13"/>
  <c r="AI59" i="13" s="1"/>
  <c r="T153" i="13"/>
  <c r="Z156" i="13"/>
  <c r="AK156" i="13" s="1"/>
  <c r="U110" i="13"/>
  <c r="X229" i="13"/>
  <c r="AI229" i="13" s="1"/>
  <c r="U208" i="13"/>
  <c r="U38" i="13"/>
  <c r="W128" i="13"/>
  <c r="AH128" i="13" s="1"/>
  <c r="U189" i="13"/>
  <c r="W181" i="13"/>
  <c r="AH181" i="13" s="1"/>
  <c r="V189" i="13"/>
  <c r="AG189" i="13" s="1"/>
  <c r="V182" i="13"/>
  <c r="AG182" i="13" s="1"/>
  <c r="U219" i="13"/>
  <c r="Y47" i="13"/>
  <c r="AJ47" i="13" s="1"/>
  <c r="W149" i="13"/>
  <c r="AH149" i="13" s="1"/>
  <c r="Y57" i="13"/>
  <c r="AJ57" i="13" s="1"/>
  <c r="T52" i="14"/>
  <c r="W176" i="13"/>
  <c r="AH176" i="13" s="1"/>
  <c r="W179" i="13"/>
  <c r="AH179" i="13" s="1"/>
  <c r="W161" i="13"/>
  <c r="AH161" i="13" s="1"/>
  <c r="X132" i="13"/>
  <c r="AI132" i="13" s="1"/>
  <c r="U176" i="13"/>
  <c r="U58" i="14"/>
  <c r="W230" i="13"/>
  <c r="AH230" i="13" s="1"/>
  <c r="V200" i="13"/>
  <c r="AG200" i="13" s="1"/>
  <c r="T14" i="13"/>
  <c r="U156" i="13"/>
  <c r="V208" i="13"/>
  <c r="AG208" i="13" s="1"/>
  <c r="U39" i="13"/>
  <c r="U164" i="13"/>
  <c r="X53" i="13"/>
  <c r="AI53" i="13" s="1"/>
  <c r="W113" i="13"/>
  <c r="AH113" i="13" s="1"/>
  <c r="W19" i="13"/>
  <c r="AH19" i="13" s="1"/>
  <c r="U107" i="13"/>
  <c r="V177" i="13"/>
  <c r="AG177" i="13" s="1"/>
  <c r="U112" i="13"/>
  <c r="T228" i="13"/>
  <c r="X133" i="13"/>
  <c r="AI133" i="13" s="1"/>
  <c r="T194" i="13"/>
  <c r="V171" i="13"/>
  <c r="AG171" i="13" s="1"/>
  <c r="Z55" i="13"/>
  <c r="AK55" i="13" s="1"/>
  <c r="U215" i="13"/>
  <c r="T131" i="13"/>
  <c r="X149" i="13"/>
  <c r="AI149" i="13" s="1"/>
  <c r="Y110" i="13"/>
  <c r="AJ110" i="13" s="1"/>
  <c r="U138" i="13"/>
  <c r="Z175" i="13"/>
  <c r="AK175" i="13" s="1"/>
  <c r="W107" i="13"/>
  <c r="AH107" i="13" s="1"/>
  <c r="W200" i="13"/>
  <c r="AH200" i="13" s="1"/>
  <c r="U133" i="13"/>
  <c r="Y55" i="13"/>
  <c r="AJ55" i="13" s="1"/>
  <c r="W213" i="13"/>
  <c r="AH213" i="13" s="1"/>
  <c r="X186" i="13"/>
  <c r="AI186" i="13" s="1"/>
  <c r="X213" i="13"/>
  <c r="AI213" i="13" s="1"/>
  <c r="Y42" i="13"/>
  <c r="AJ42" i="13" s="1"/>
  <c r="U198" i="13"/>
  <c r="W98" i="13"/>
  <c r="AH98" i="13" s="1"/>
  <c r="X47" i="13"/>
  <c r="AI47" i="13" s="1"/>
  <c r="U179" i="13"/>
  <c r="V141" i="13"/>
  <c r="AG141" i="13" s="1"/>
  <c r="W204" i="13"/>
  <c r="AH204" i="13" s="1"/>
  <c r="W163" i="13"/>
  <c r="AH163" i="13" s="1"/>
  <c r="Z191" i="13"/>
  <c r="AK191" i="13" s="1"/>
  <c r="Y208" i="13"/>
  <c r="AJ208" i="13" s="1"/>
  <c r="W224" i="13"/>
  <c r="AH224" i="13" s="1"/>
  <c r="T169" i="13"/>
  <c r="Z216" i="13"/>
  <c r="AK216" i="13" s="1"/>
  <c r="U42" i="13"/>
  <c r="U199" i="13"/>
  <c r="V49" i="13"/>
  <c r="AG49" i="13" s="1"/>
  <c r="T159" i="13"/>
  <c r="T227" i="13"/>
  <c r="U227" i="13"/>
  <c r="X147" i="13"/>
  <c r="AI147" i="13" s="1"/>
  <c r="V183" i="13"/>
  <c r="AG183" i="13" s="1"/>
  <c r="U117" i="13"/>
  <c r="X130" i="13"/>
  <c r="AI130" i="13" s="1"/>
  <c r="V165" i="13"/>
  <c r="AG165" i="13" s="1"/>
  <c r="Z53" i="13"/>
  <c r="AK53" i="13" s="1"/>
  <c r="V55" i="13"/>
  <c r="AG55" i="13" s="1"/>
  <c r="W197" i="13"/>
  <c r="AH197" i="13" s="1"/>
  <c r="X107" i="13"/>
  <c r="AI107" i="13" s="1"/>
  <c r="V235" i="14"/>
  <c r="AG235" i="14" s="1"/>
  <c r="V28" i="13"/>
  <c r="AG28" i="13" s="1"/>
  <c r="V193" i="13"/>
  <c r="AG193" i="13" s="1"/>
  <c r="V213" i="13"/>
  <c r="AG213" i="13" s="1"/>
  <c r="X181" i="13"/>
  <c r="AI181" i="13" s="1"/>
  <c r="X139" i="13"/>
  <c r="AI139" i="13" s="1"/>
  <c r="Y109" i="13"/>
  <c r="AJ109" i="13" s="1"/>
  <c r="U233" i="13"/>
  <c r="X158" i="13"/>
  <c r="AI158" i="13" s="1"/>
  <c r="W140" i="13"/>
  <c r="AH140" i="13" s="1"/>
  <c r="Y112" i="13"/>
  <c r="AJ112" i="13" s="1"/>
  <c r="Z100" i="13"/>
  <c r="AK100" i="13" s="1"/>
  <c r="V27" i="13"/>
  <c r="AG27" i="13" s="1"/>
  <c r="T200" i="13"/>
  <c r="V54" i="13"/>
  <c r="AG54" i="13" s="1"/>
  <c r="X14" i="13"/>
  <c r="AI14" i="13" s="1"/>
  <c r="T185" i="13"/>
  <c r="Y117" i="13"/>
  <c r="AJ117" i="13" s="1"/>
  <c r="T38" i="13"/>
  <c r="Z183" i="13"/>
  <c r="AK183" i="13" s="1"/>
  <c r="Y204" i="13"/>
  <c r="AJ204" i="13" s="1"/>
  <c r="T105" i="13"/>
  <c r="U181" i="13"/>
  <c r="W125" i="13"/>
  <c r="AH125" i="13" s="1"/>
  <c r="Z40" i="13"/>
  <c r="AK40" i="13" s="1"/>
  <c r="W112" i="13"/>
  <c r="AH112" i="13" s="1"/>
  <c r="T197" i="13"/>
  <c r="Y59" i="13"/>
  <c r="AJ59" i="13" s="1"/>
  <c r="X202" i="13"/>
  <c r="AI202" i="13" s="1"/>
  <c r="Z170" i="13"/>
  <c r="AK170" i="13" s="1"/>
  <c r="X204" i="13"/>
  <c r="AI204" i="13" s="1"/>
  <c r="W222" i="13"/>
  <c r="AH222" i="13" s="1"/>
  <c r="Y107" i="13"/>
  <c r="AJ107" i="13" s="1"/>
  <c r="Y165" i="13"/>
  <c r="AJ165" i="13" s="1"/>
  <c r="Z224" i="13"/>
  <c r="AK224" i="13" s="1"/>
  <c r="Z208" i="13"/>
  <c r="AK208" i="13" s="1"/>
  <c r="V163" i="13"/>
  <c r="AG163" i="13" s="1"/>
  <c r="W175" i="13"/>
  <c r="AH175" i="13" s="1"/>
  <c r="Y27" i="13"/>
  <c r="AJ27" i="13" s="1"/>
  <c r="Z198" i="13"/>
  <c r="AK198" i="13" s="1"/>
  <c r="Z31" i="13"/>
  <c r="AK31" i="13" s="1"/>
  <c r="W59" i="13"/>
  <c r="AH59" i="13" s="1"/>
  <c r="Y53" i="13"/>
  <c r="AJ53" i="13" s="1"/>
  <c r="U55" i="13"/>
  <c r="V162" i="13"/>
  <c r="AG162" i="13" s="1"/>
  <c r="V227" i="13"/>
  <c r="AG227" i="13" s="1"/>
  <c r="T48" i="13"/>
  <c r="W130" i="13"/>
  <c r="AH130" i="13" s="1"/>
  <c r="U54" i="13"/>
  <c r="U56" i="13"/>
  <c r="V29" i="13"/>
  <c r="AG29" i="13" s="1"/>
  <c r="AG180" i="12"/>
  <c r="AH196" i="12"/>
  <c r="AH185" i="12"/>
  <c r="AK114" i="12"/>
  <c r="AF156" i="12"/>
  <c r="H156" i="12"/>
  <c r="J156" i="12" s="1"/>
  <c r="L156" i="12" s="1"/>
  <c r="AH41" i="12"/>
  <c r="AF53" i="12"/>
  <c r="H53" i="12"/>
  <c r="J53" i="12" s="1"/>
  <c r="L53" i="12" s="1"/>
  <c r="AH155" i="12"/>
  <c r="AE114" i="12"/>
  <c r="G114" i="12"/>
  <c r="I114" i="12" s="1"/>
  <c r="K114" i="12" s="1"/>
  <c r="M114" i="12" s="1"/>
  <c r="G63" i="12"/>
  <c r="I63" i="12" s="1"/>
  <c r="K63" i="12" s="1"/>
  <c r="M63" i="12" s="1"/>
  <c r="AE63" i="12"/>
  <c r="AI223" i="12"/>
  <c r="AI157" i="12"/>
  <c r="AK147" i="12"/>
  <c r="AG112" i="12"/>
  <c r="AJ28" i="12"/>
  <c r="AJ123" i="12"/>
  <c r="AH136" i="12"/>
  <c r="AJ53" i="12"/>
  <c r="G213" i="12"/>
  <c r="I213" i="12" s="1"/>
  <c r="K213" i="12" s="1"/>
  <c r="M213" i="12" s="1"/>
  <c r="AE213" i="12"/>
  <c r="AG118" i="12"/>
  <c r="AG34" i="12"/>
  <c r="AJ170" i="12"/>
  <c r="AH163" i="12"/>
  <c r="G141" i="12"/>
  <c r="I141" i="12" s="1"/>
  <c r="K141" i="12" s="1"/>
  <c r="M141" i="12" s="1"/>
  <c r="AE141" i="12"/>
  <c r="G132" i="12"/>
  <c r="I132" i="12" s="1"/>
  <c r="K132" i="12" s="1"/>
  <c r="M132" i="12" s="1"/>
  <c r="AE132" i="12"/>
  <c r="AF222" i="12"/>
  <c r="H222" i="12"/>
  <c r="J222" i="12" s="1"/>
  <c r="L222" i="12" s="1"/>
  <c r="AI122" i="12"/>
  <c r="AJ220" i="12"/>
  <c r="AK149" i="12"/>
  <c r="G214" i="12"/>
  <c r="I214" i="12" s="1"/>
  <c r="K214" i="12" s="1"/>
  <c r="M214" i="12" s="1"/>
  <c r="AE214" i="12"/>
  <c r="AG173" i="12"/>
  <c r="AF154" i="12"/>
  <c r="H154" i="12"/>
  <c r="J154" i="12" s="1"/>
  <c r="L154" i="12" s="1"/>
  <c r="AG123" i="12"/>
  <c r="AJ198" i="12"/>
  <c r="AI165" i="12"/>
  <c r="AE216" i="12"/>
  <c r="G216" i="12"/>
  <c r="I216" i="12" s="1"/>
  <c r="K216" i="12" s="1"/>
  <c r="M216" i="12" s="1"/>
  <c r="AH113" i="12"/>
  <c r="AE150" i="12"/>
  <c r="G150" i="12"/>
  <c r="I150" i="12" s="1"/>
  <c r="K150" i="12" s="1"/>
  <c r="M150" i="12" s="1"/>
  <c r="AG152" i="12"/>
  <c r="AK45" i="12"/>
  <c r="AK122" i="12"/>
  <c r="AI185" i="12"/>
  <c r="AG132" i="12"/>
  <c r="AE210" i="12"/>
  <c r="G210" i="12"/>
  <c r="I210" i="12" s="1"/>
  <c r="K210" i="12" s="1"/>
  <c r="M210" i="12" s="1"/>
  <c r="H137" i="12"/>
  <c r="J137" i="12" s="1"/>
  <c r="L137" i="12" s="1"/>
  <c r="AF137" i="12"/>
  <c r="AH133" i="12"/>
  <c r="AK170" i="12"/>
  <c r="AJ138" i="12"/>
  <c r="AF34" i="12"/>
  <c r="H34" i="12"/>
  <c r="J34" i="12" s="1"/>
  <c r="L34" i="12" s="1"/>
  <c r="AG183" i="12"/>
  <c r="G223" i="12"/>
  <c r="I223" i="12" s="1"/>
  <c r="K223" i="12" s="1"/>
  <c r="M223" i="12" s="1"/>
  <c r="AE223" i="12"/>
  <c r="AI158" i="12"/>
  <c r="AJ157" i="12"/>
  <c r="AE11" i="12"/>
  <c r="G11" i="12"/>
  <c r="I11" i="12" s="1"/>
  <c r="K11" i="12" s="1"/>
  <c r="M11" i="12" s="1"/>
  <c r="AF115" i="12"/>
  <c r="H115" i="12"/>
  <c r="J115" i="12" s="1"/>
  <c r="L115" i="12" s="1"/>
  <c r="AK110" i="12"/>
  <c r="AH55" i="12"/>
  <c r="AK193" i="12"/>
  <c r="M193" i="12"/>
  <c r="AH165" i="12"/>
  <c r="G159" i="12"/>
  <c r="I159" i="12" s="1"/>
  <c r="K159" i="12" s="1"/>
  <c r="M159" i="12" s="1"/>
  <c r="AE159" i="12"/>
  <c r="AI164" i="12"/>
  <c r="AJ139" i="12"/>
  <c r="G53" i="12"/>
  <c r="I53" i="12" s="1"/>
  <c r="K53" i="12" s="1"/>
  <c r="M53" i="12" s="1"/>
  <c r="AE53" i="12"/>
  <c r="AK197" i="12"/>
  <c r="AI205" i="12"/>
  <c r="AH188" i="12"/>
  <c r="AI138" i="12"/>
  <c r="AJ47" i="12"/>
  <c r="AK156" i="12"/>
  <c r="AH152" i="12"/>
  <c r="AF134" i="12"/>
  <c r="H134" i="12"/>
  <c r="J134" i="12" s="1"/>
  <c r="L134" i="12" s="1"/>
  <c r="G31" i="12"/>
  <c r="I31" i="12" s="1"/>
  <c r="K31" i="12" s="1"/>
  <c r="M31" i="12" s="1"/>
  <c r="AE31" i="12"/>
  <c r="AK19" i="12"/>
  <c r="AI60" i="12"/>
  <c r="AJ42" i="12"/>
  <c r="AJ174" i="12"/>
  <c r="AK177" i="12"/>
  <c r="G29" i="12"/>
  <c r="I29" i="12" s="1"/>
  <c r="K29" i="12" s="1"/>
  <c r="M29" i="12" s="1"/>
  <c r="AE29" i="12"/>
  <c r="G177" i="12"/>
  <c r="I177" i="12" s="1"/>
  <c r="K177" i="12" s="1"/>
  <c r="M177" i="12" s="1"/>
  <c r="AE177" i="12"/>
  <c r="G137" i="12"/>
  <c r="I137" i="12" s="1"/>
  <c r="K137" i="12" s="1"/>
  <c r="M137" i="12" s="1"/>
  <c r="AE137" i="12"/>
  <c r="AE51" i="12"/>
  <c r="G51" i="12"/>
  <c r="I51" i="12" s="1"/>
  <c r="K51" i="12" s="1"/>
  <c r="M51" i="12" s="1"/>
  <c r="AH137" i="12"/>
  <c r="L68" i="12"/>
  <c r="AJ68" i="12"/>
  <c r="AK129" i="12"/>
  <c r="AJ216" i="12"/>
  <c r="G206" i="12"/>
  <c r="I206" i="12" s="1"/>
  <c r="K206" i="12" s="1"/>
  <c r="M206" i="12" s="1"/>
  <c r="AE206" i="12"/>
  <c r="H182" i="12"/>
  <c r="J182" i="12" s="1"/>
  <c r="L182" i="12" s="1"/>
  <c r="AF182" i="12"/>
  <c r="AG15" i="12"/>
  <c r="H213" i="12"/>
  <c r="J213" i="12" s="1"/>
  <c r="L213" i="12" s="1"/>
  <c r="AF213" i="12"/>
  <c r="AI174" i="12"/>
  <c r="H47" i="12"/>
  <c r="J47" i="12" s="1"/>
  <c r="L47" i="12" s="1"/>
  <c r="AF47" i="12"/>
  <c r="AG169" i="12"/>
  <c r="AG51" i="12"/>
  <c r="J52" i="13"/>
  <c r="H63" i="12"/>
  <c r="J63" i="12" s="1"/>
  <c r="L63" i="12" s="1"/>
  <c r="AF63" i="12"/>
  <c r="AH216" i="12"/>
  <c r="AJ137" i="12"/>
  <c r="H129" i="12"/>
  <c r="J129" i="12" s="1"/>
  <c r="L129" i="12" s="1"/>
  <c r="AF129" i="12"/>
  <c r="H183" i="12"/>
  <c r="J183" i="12" s="1"/>
  <c r="L183" i="12" s="1"/>
  <c r="AF183" i="12"/>
  <c r="AI58" i="12"/>
  <c r="AJ110" i="12"/>
  <c r="AF168" i="12"/>
  <c r="H168" i="12"/>
  <c r="J168" i="12" s="1"/>
  <c r="L168" i="12" s="1"/>
  <c r="AH157" i="12"/>
  <c r="AI195" i="12"/>
  <c r="AJ196" i="12"/>
  <c r="AG181" i="12"/>
  <c r="AG42" i="12"/>
  <c r="AG212" i="12"/>
  <c r="AJ223" i="12"/>
  <c r="AH126" i="12"/>
  <c r="AJ31" i="12"/>
  <c r="AI150" i="12"/>
  <c r="AE226" i="12"/>
  <c r="G226" i="12"/>
  <c r="I226" i="12" s="1"/>
  <c r="K226" i="12" s="1"/>
  <c r="M226" i="12" s="1"/>
  <c r="AE57" i="12"/>
  <c r="G57" i="12"/>
  <c r="I57" i="12" s="1"/>
  <c r="K57" i="12" s="1"/>
  <c r="M57" i="12" s="1"/>
  <c r="AJ149" i="12"/>
  <c r="AI188" i="12"/>
  <c r="AJ226" i="12"/>
  <c r="AE208" i="12"/>
  <c r="G208" i="12"/>
  <c r="I208" i="12" s="1"/>
  <c r="K208" i="12" s="1"/>
  <c r="M208" i="12" s="1"/>
  <c r="AJ10" i="14"/>
  <c r="L10" i="14"/>
  <c r="AF173" i="12"/>
  <c r="H173" i="12"/>
  <c r="J173" i="12" s="1"/>
  <c r="L173" i="12" s="1"/>
  <c r="AJ229" i="12"/>
  <c r="H52" i="12"/>
  <c r="J52" i="12" s="1"/>
  <c r="L52" i="12" s="1"/>
  <c r="AF52" i="12"/>
  <c r="H178" i="12"/>
  <c r="J178" i="12" s="1"/>
  <c r="L178" i="12" s="1"/>
  <c r="AF178" i="12"/>
  <c r="AF205" i="12"/>
  <c r="H205" i="12"/>
  <c r="J205" i="12" s="1"/>
  <c r="L205" i="12" s="1"/>
  <c r="AJ107" i="12"/>
  <c r="AJ156" i="12"/>
  <c r="AF192" i="12"/>
  <c r="H192" i="12"/>
  <c r="J192" i="12" s="1"/>
  <c r="L192" i="12" s="1"/>
  <c r="AG153" i="12"/>
  <c r="H28" i="12"/>
  <c r="J28" i="12" s="1"/>
  <c r="L28" i="12" s="1"/>
  <c r="AF28" i="12"/>
  <c r="AE20" i="12"/>
  <c r="G20" i="12"/>
  <c r="I20" i="12" s="1"/>
  <c r="K20" i="12" s="1"/>
  <c r="M20" i="12" s="1"/>
  <c r="AH40" i="12"/>
  <c r="AE28" i="12"/>
  <c r="G28" i="12"/>
  <c r="I28" i="12" s="1"/>
  <c r="K28" i="12" s="1"/>
  <c r="M28" i="12" s="1"/>
  <c r="AJ163" i="12"/>
  <c r="AI110" i="12"/>
  <c r="H126" i="12"/>
  <c r="J126" i="12" s="1"/>
  <c r="L126" i="12" s="1"/>
  <c r="AF126" i="12"/>
  <c r="AE116" i="12"/>
  <c r="G116" i="12"/>
  <c r="I116" i="12" s="1"/>
  <c r="K116" i="12" s="1"/>
  <c r="M116" i="12" s="1"/>
  <c r="AH183" i="12"/>
  <c r="AF144" i="12"/>
  <c r="H144" i="12"/>
  <c r="J144" i="12" s="1"/>
  <c r="L144" i="12" s="1"/>
  <c r="AH121" i="12"/>
  <c r="AG222" i="12"/>
  <c r="H32" i="12"/>
  <c r="J32" i="12" s="1"/>
  <c r="L32" i="12" s="1"/>
  <c r="AF32" i="12"/>
  <c r="AE229" i="12"/>
  <c r="G229" i="12"/>
  <c r="I229" i="12" s="1"/>
  <c r="K229" i="12" s="1"/>
  <c r="M229" i="12" s="1"/>
  <c r="AE146" i="12"/>
  <c r="G146" i="12"/>
  <c r="I146" i="12" s="1"/>
  <c r="K146" i="12" s="1"/>
  <c r="M146" i="12" s="1"/>
  <c r="AG105" i="12"/>
  <c r="J61" i="12"/>
  <c r="L61" i="12" s="1"/>
  <c r="AH61" i="12"/>
  <c r="AH153" i="12"/>
  <c r="AG195" i="12"/>
  <c r="AG63" i="12"/>
  <c r="AG216" i="12"/>
  <c r="G136" i="12"/>
  <c r="I136" i="12" s="1"/>
  <c r="K136" i="12" s="1"/>
  <c r="M136" i="12" s="1"/>
  <c r="AE136" i="12"/>
  <c r="H57" i="12"/>
  <c r="J57" i="12" s="1"/>
  <c r="L57" i="12" s="1"/>
  <c r="AF57" i="12"/>
  <c r="AG124" i="12"/>
  <c r="AG192" i="12"/>
  <c r="G154" i="12"/>
  <c r="I154" i="12" s="1"/>
  <c r="K154" i="12" s="1"/>
  <c r="M154" i="12" s="1"/>
  <c r="AE154" i="12"/>
  <c r="AJ20" i="12"/>
  <c r="AE186" i="12"/>
  <c r="G186" i="12"/>
  <c r="I186" i="12" s="1"/>
  <c r="K186" i="12" s="1"/>
  <c r="M186" i="12" s="1"/>
  <c r="L90" i="13"/>
  <c r="AJ90" i="13"/>
  <c r="G220" i="12"/>
  <c r="I220" i="12" s="1"/>
  <c r="K220" i="12" s="1"/>
  <c r="M220" i="12" s="1"/>
  <c r="AE220" i="12"/>
  <c r="AF113" i="12"/>
  <c r="H113" i="12"/>
  <c r="J113" i="12" s="1"/>
  <c r="L113" i="12" s="1"/>
  <c r="AE48" i="12"/>
  <c r="G48" i="12"/>
  <c r="I48" i="12" s="1"/>
  <c r="K48" i="12" s="1"/>
  <c r="M48" i="12" s="1"/>
  <c r="AJ188" i="12"/>
  <c r="AE218" i="12"/>
  <c r="G218" i="12"/>
  <c r="I218" i="12" s="1"/>
  <c r="K218" i="12" s="1"/>
  <c r="M218" i="12" s="1"/>
  <c r="AI178" i="12"/>
  <c r="AI116" i="12"/>
  <c r="AE212" i="12"/>
  <c r="G212" i="12"/>
  <c r="I212" i="12" s="1"/>
  <c r="K212" i="12" s="1"/>
  <c r="M212" i="12" s="1"/>
  <c r="AI34" i="12"/>
  <c r="AH208" i="12"/>
  <c r="AG144" i="12"/>
  <c r="H146" i="12"/>
  <c r="J146" i="12" s="1"/>
  <c r="L146" i="12" s="1"/>
  <c r="AF146" i="12"/>
  <c r="AF105" i="12"/>
  <c r="H105" i="12"/>
  <c r="J105" i="12" s="1"/>
  <c r="L105" i="12" s="1"/>
  <c r="AG174" i="12"/>
  <c r="AG213" i="12"/>
  <c r="AJ152" i="12"/>
  <c r="AF165" i="12"/>
  <c r="H165" i="12"/>
  <c r="J165" i="12" s="1"/>
  <c r="L165" i="12" s="1"/>
  <c r="AF119" i="12"/>
  <c r="H119" i="12"/>
  <c r="J119" i="12" s="1"/>
  <c r="L119" i="12" s="1"/>
  <c r="AJ58" i="12"/>
  <c r="AH122" i="12"/>
  <c r="AF185" i="12"/>
  <c r="H185" i="12"/>
  <c r="J185" i="12" s="1"/>
  <c r="L185" i="12" s="1"/>
  <c r="G107" i="12"/>
  <c r="I107" i="12" s="1"/>
  <c r="K107" i="12" s="1"/>
  <c r="M107" i="12" s="1"/>
  <c r="AE107" i="12"/>
  <c r="AE129" i="12"/>
  <c r="G129" i="12"/>
  <c r="I129" i="12" s="1"/>
  <c r="K129" i="12" s="1"/>
  <c r="M129" i="12" s="1"/>
  <c r="H15" i="12"/>
  <c r="J15" i="12" s="1"/>
  <c r="L15" i="12" s="1"/>
  <c r="AF15" i="12"/>
  <c r="AF30" i="13"/>
  <c r="H30" i="13"/>
  <c r="AK63" i="12"/>
  <c r="AH124" i="12"/>
  <c r="AH170" i="12"/>
  <c r="AF133" i="12"/>
  <c r="H133" i="12"/>
  <c r="J133" i="12" s="1"/>
  <c r="L133" i="12" s="1"/>
  <c r="AG219" i="12"/>
  <c r="AJ105" i="12"/>
  <c r="AG136" i="12"/>
  <c r="AI130" i="12"/>
  <c r="AH28" i="12"/>
  <c r="AI226" i="12"/>
  <c r="G32" i="12"/>
  <c r="I32" i="12" s="1"/>
  <c r="K32" i="12" s="1"/>
  <c r="M32" i="12" s="1"/>
  <c r="AE32" i="12"/>
  <c r="AG200" i="12"/>
  <c r="H149" i="12"/>
  <c r="J149" i="12" s="1"/>
  <c r="L149" i="12" s="1"/>
  <c r="AF149" i="12"/>
  <c r="AJ222" i="12"/>
  <c r="AK186" i="12"/>
  <c r="AF181" i="12"/>
  <c r="H181" i="12"/>
  <c r="J181" i="12" s="1"/>
  <c r="L181" i="12" s="1"/>
  <c r="H166" i="12"/>
  <c r="J166" i="12" s="1"/>
  <c r="L166" i="12" s="1"/>
  <c r="AF166" i="12"/>
  <c r="AG55" i="12"/>
  <c r="AG135" i="12"/>
  <c r="AK173" i="12"/>
  <c r="G58" i="12"/>
  <c r="I58" i="12" s="1"/>
  <c r="K58" i="12" s="1"/>
  <c r="M58" i="12" s="1"/>
  <c r="AE58" i="12"/>
  <c r="AH129" i="12"/>
  <c r="G119" i="12"/>
  <c r="I119" i="12" s="1"/>
  <c r="K119" i="12" s="1"/>
  <c r="M119" i="12" s="1"/>
  <c r="AE119" i="12"/>
  <c r="AI123" i="12"/>
  <c r="AJ153" i="12"/>
  <c r="AI30" i="12"/>
  <c r="G185" i="12"/>
  <c r="I185" i="12" s="1"/>
  <c r="K185" i="12" s="1"/>
  <c r="M185" i="12" s="1"/>
  <c r="AE185" i="12"/>
  <c r="AG47" i="12"/>
  <c r="AJ119" i="12"/>
  <c r="H132" i="12"/>
  <c r="J132" i="12" s="1"/>
  <c r="L132" i="12" s="1"/>
  <c r="AF132" i="12"/>
  <c r="AG107" i="12"/>
  <c r="AH142" i="12"/>
  <c r="AH205" i="12"/>
  <c r="AJ165" i="12"/>
  <c r="AJ113" i="12"/>
  <c r="AH30" i="12"/>
  <c r="H150" i="12"/>
  <c r="J150" i="12" s="1"/>
  <c r="L150" i="12" s="1"/>
  <c r="AF150" i="12"/>
  <c r="AG214" i="12"/>
  <c r="AG154" i="12"/>
  <c r="AJ140" i="12"/>
  <c r="AF220" i="12"/>
  <c r="H220" i="12"/>
  <c r="J220" i="12" s="1"/>
  <c r="L220" i="12" s="1"/>
  <c r="AH147" i="12"/>
  <c r="AE123" i="12"/>
  <c r="G123" i="12"/>
  <c r="I123" i="12" s="1"/>
  <c r="K123" i="12" s="1"/>
  <c r="M123" i="12" s="1"/>
  <c r="AF218" i="12"/>
  <c r="H218" i="12"/>
  <c r="J218" i="12" s="1"/>
  <c r="L218" i="12" s="1"/>
  <c r="AJ73" i="13"/>
  <c r="L73" i="13"/>
  <c r="AI119" i="12"/>
  <c r="AH47" i="12"/>
  <c r="AK229" i="12"/>
  <c r="AK53" i="12"/>
  <c r="AF235" i="14"/>
  <c r="H235" i="14"/>
  <c r="J235" i="14" s="1"/>
  <c r="AI107" i="12"/>
  <c r="AJ15" i="12"/>
  <c r="AF223" i="12"/>
  <c r="H223" i="12"/>
  <c r="J223" i="12" s="1"/>
  <c r="L223" i="12" s="1"/>
  <c r="AH221" i="12"/>
  <c r="AJ92" i="12"/>
  <c r="L92" i="12"/>
  <c r="AE200" i="12"/>
  <c r="G200" i="12"/>
  <c r="I200" i="12" s="1"/>
  <c r="K200" i="12" s="1"/>
  <c r="M200" i="12" s="1"/>
  <c r="AG126" i="12"/>
  <c r="AH229" i="12"/>
  <c r="AJ128" i="12"/>
  <c r="AJ52" i="12"/>
  <c r="G105" i="12"/>
  <c r="I105" i="12" s="1"/>
  <c r="K105" i="12" s="1"/>
  <c r="M105" i="12" s="1"/>
  <c r="AE105" i="12"/>
  <c r="AE47" i="12"/>
  <c r="G47" i="12"/>
  <c r="I47" i="12" s="1"/>
  <c r="K47" i="12" s="1"/>
  <c r="M47" i="12" s="1"/>
  <c r="AI229" i="12"/>
  <c r="AH138" i="12"/>
  <c r="L100" i="12"/>
  <c r="AJ100" i="12"/>
  <c r="G55" i="12"/>
  <c r="I55" i="12" s="1"/>
  <c r="K55" i="12" s="1"/>
  <c r="M55" i="12" s="1"/>
  <c r="AE55" i="12"/>
  <c r="G163" i="12"/>
  <c r="I163" i="12" s="1"/>
  <c r="K163" i="12" s="1"/>
  <c r="M163" i="12" s="1"/>
  <c r="AE163" i="12"/>
  <c r="G147" i="12"/>
  <c r="I147" i="12" s="1"/>
  <c r="K147" i="12" s="1"/>
  <c r="M147" i="12" s="1"/>
  <c r="AE147" i="12"/>
  <c r="G202" i="12"/>
  <c r="I202" i="12" s="1"/>
  <c r="K202" i="12" s="1"/>
  <c r="M202" i="12" s="1"/>
  <c r="AE202" i="12"/>
  <c r="AI219" i="12"/>
  <c r="AE191" i="12"/>
  <c r="G191" i="12"/>
  <c r="I191" i="12" s="1"/>
  <c r="K191" i="12" s="1"/>
  <c r="M191" i="12" s="1"/>
  <c r="AG119" i="12"/>
  <c r="AJ195" i="12"/>
  <c r="M92" i="12"/>
  <c r="AK92" i="12"/>
  <c r="M143" i="12"/>
  <c r="AK143" i="12"/>
  <c r="AF147" i="12"/>
  <c r="H147" i="12"/>
  <c r="J147" i="12" s="1"/>
  <c r="L147" i="12" s="1"/>
  <c r="AK205" i="12"/>
  <c r="L144" i="13"/>
  <c r="AI220" i="12"/>
  <c r="K144" i="13"/>
  <c r="J177" i="12"/>
  <c r="L177" i="12" s="1"/>
  <c r="AI137" i="12"/>
  <c r="AH116" i="12"/>
  <c r="AJ41" i="12"/>
  <c r="AE25" i="12"/>
  <c r="G25" i="12"/>
  <c r="I25" i="12" s="1"/>
  <c r="K25" i="12" s="1"/>
  <c r="M25" i="12" s="1"/>
  <c r="G59" i="12"/>
  <c r="I59" i="12" s="1"/>
  <c r="K59" i="12" s="1"/>
  <c r="M59" i="12" s="1"/>
  <c r="AE59" i="12"/>
  <c r="AH214" i="12"/>
  <c r="AK208" i="12"/>
  <c r="H180" i="12"/>
  <c r="J180" i="12" s="1"/>
  <c r="L180" i="12" s="1"/>
  <c r="AF180" i="12"/>
  <c r="AK29" i="12"/>
  <c r="AG155" i="12"/>
  <c r="AH154" i="12"/>
  <c r="AE160" i="12"/>
  <c r="G160" i="12"/>
  <c r="I160" i="12" s="1"/>
  <c r="K160" i="12" s="1"/>
  <c r="M160" i="12" s="1"/>
  <c r="AK126" i="12"/>
  <c r="AJ129" i="12"/>
  <c r="AH58" i="12"/>
  <c r="AK31" i="12"/>
  <c r="AG138" i="12"/>
  <c r="AK68" i="12"/>
  <c r="M68" i="12"/>
  <c r="AE168" i="12"/>
  <c r="G168" i="12"/>
  <c r="I168" i="12" s="1"/>
  <c r="K168" i="12" s="1"/>
  <c r="M168" i="12" s="1"/>
  <c r="AJ218" i="12"/>
  <c r="H214" i="12"/>
  <c r="J214" i="12" s="1"/>
  <c r="L214" i="12" s="1"/>
  <c r="AF214" i="12"/>
  <c r="AH181" i="12"/>
  <c r="AJ186" i="12"/>
  <c r="AG164" i="12"/>
  <c r="AI53" i="12"/>
  <c r="AJ40" i="12"/>
  <c r="AE174" i="12"/>
  <c r="G174" i="12"/>
  <c r="I174" i="12" s="1"/>
  <c r="K174" i="12" s="1"/>
  <c r="M174" i="12" s="1"/>
  <c r="AI47" i="12"/>
  <c r="AH26" i="12"/>
  <c r="AH134" i="12"/>
  <c r="AK55" i="12"/>
  <c r="G42" i="12"/>
  <c r="I42" i="12" s="1"/>
  <c r="K42" i="12" s="1"/>
  <c r="M42" i="12" s="1"/>
  <c r="AE42" i="12"/>
  <c r="AG121" i="12"/>
  <c r="AF55" i="12"/>
  <c r="H55" i="12"/>
  <c r="J55" i="12" s="1"/>
  <c r="L55" i="12" s="1"/>
  <c r="AK158" i="12"/>
  <c r="AJ48" i="12"/>
  <c r="AH57" i="12"/>
  <c r="AJ130" i="12"/>
  <c r="AI113" i="12"/>
  <c r="AH53" i="12"/>
  <c r="AF200" i="12"/>
  <c r="H200" i="12"/>
  <c r="J200" i="12" s="1"/>
  <c r="L200" i="12" s="1"/>
  <c r="AH200" i="12"/>
  <c r="AH226" i="12"/>
  <c r="AH45" i="12"/>
  <c r="AI177" i="12"/>
  <c r="AE49" i="12"/>
  <c r="G49" i="12"/>
  <c r="I49" i="12" s="1"/>
  <c r="K49" i="12" s="1"/>
  <c r="M49" i="12" s="1"/>
  <c r="AG48" i="12"/>
  <c r="AJ99" i="12"/>
  <c r="L99" i="12"/>
  <c r="AH51" i="12"/>
  <c r="AE121" i="12"/>
  <c r="G121" i="12"/>
  <c r="I121" i="12" s="1"/>
  <c r="K121" i="12" s="1"/>
  <c r="M121" i="12" s="1"/>
  <c r="AE60" i="12"/>
  <c r="G60" i="12"/>
  <c r="I60" i="12" s="1"/>
  <c r="K60" i="12" s="1"/>
  <c r="M60" i="12" s="1"/>
  <c r="H155" i="12"/>
  <c r="J155" i="12" s="1"/>
  <c r="L155" i="12" s="1"/>
  <c r="AF155" i="12"/>
  <c r="AJ141" i="12"/>
  <c r="AJ221" i="12"/>
  <c r="AG229" i="12"/>
  <c r="H210" i="12"/>
  <c r="J210" i="12" s="1"/>
  <c r="L210" i="12" s="1"/>
  <c r="AF210" i="12"/>
  <c r="AI26" i="12"/>
  <c r="AG197" i="12"/>
  <c r="AJ133" i="12"/>
  <c r="AE169" i="12"/>
  <c r="G169" i="12"/>
  <c r="I169" i="12" s="1"/>
  <c r="K169" i="12" s="1"/>
  <c r="M169" i="12" s="1"/>
  <c r="AI142" i="12"/>
  <c r="AG114" i="12"/>
  <c r="G183" i="12"/>
  <c r="I183" i="12" s="1"/>
  <c r="K183" i="12" s="1"/>
  <c r="M183" i="12" s="1"/>
  <c r="AE183" i="12"/>
  <c r="M94" i="13"/>
  <c r="AK94" i="13"/>
  <c r="AK128" i="12"/>
  <c r="AJ34" i="12"/>
  <c r="AG196" i="12"/>
  <c r="G128" i="12"/>
  <c r="I128" i="12" s="1"/>
  <c r="K128" i="12" s="1"/>
  <c r="M128" i="12" s="1"/>
  <c r="AE128" i="12"/>
  <c r="AE156" i="12"/>
  <c r="G156" i="12"/>
  <c r="I156" i="12" s="1"/>
  <c r="K156" i="12" s="1"/>
  <c r="M156" i="12" s="1"/>
  <c r="AF190" i="12"/>
  <c r="H190" i="12"/>
  <c r="J190" i="12" s="1"/>
  <c r="L190" i="12" s="1"/>
  <c r="AJ126" i="12"/>
  <c r="AK160" i="12"/>
  <c r="AI173" i="12"/>
  <c r="AJ143" i="12"/>
  <c r="L143" i="12"/>
  <c r="AF124" i="12"/>
  <c r="H124" i="12"/>
  <c r="J124" i="12" s="1"/>
  <c r="L124" i="12" s="1"/>
  <c r="AE30" i="12"/>
  <c r="G30" i="12"/>
  <c r="I30" i="12" s="1"/>
  <c r="K30" i="12" s="1"/>
  <c r="M30" i="12" s="1"/>
  <c r="AJ200" i="12"/>
  <c r="AK123" i="12"/>
  <c r="AK185" i="12"/>
  <c r="AG122" i="12"/>
  <c r="AK164" i="12"/>
  <c r="AG159" i="12"/>
  <c r="G126" i="12"/>
  <c r="I126" i="12" s="1"/>
  <c r="K126" i="12" s="1"/>
  <c r="M126" i="12" s="1"/>
  <c r="AE126" i="12"/>
  <c r="AH48" i="12"/>
  <c r="AK105" i="12"/>
  <c r="AG156" i="12"/>
  <c r="AI31" i="12"/>
  <c r="AK15" i="12"/>
  <c r="AG185" i="12"/>
  <c r="AI124" i="12"/>
  <c r="AK144" i="12"/>
  <c r="AG168" i="12"/>
  <c r="AE157" i="12"/>
  <c r="G157" i="12"/>
  <c r="I157" i="12" s="1"/>
  <c r="K157" i="12" s="1"/>
  <c r="M157" i="12" s="1"/>
  <c r="AJ155" i="12"/>
  <c r="AE153" i="12"/>
  <c r="G153" i="12"/>
  <c r="I153" i="12" s="1"/>
  <c r="K153" i="12" s="1"/>
  <c r="M153" i="12" s="1"/>
  <c r="G178" i="12"/>
  <c r="I178" i="12" s="1"/>
  <c r="K178" i="12" s="1"/>
  <c r="M178" i="12" s="1"/>
  <c r="AE178" i="12"/>
  <c r="AJ177" i="12"/>
  <c r="AF30" i="12"/>
  <c r="H30" i="12"/>
  <c r="J30" i="12" s="1"/>
  <c r="L30" i="12" s="1"/>
  <c r="AK119" i="12"/>
  <c r="H198" i="12"/>
  <c r="J198" i="12" s="1"/>
  <c r="L198" i="12" s="1"/>
  <c r="AF198" i="12"/>
  <c r="AI196" i="12"/>
  <c r="AK165" i="12"/>
  <c r="AK218" i="12"/>
  <c r="L192" i="13"/>
  <c r="L236" i="13"/>
  <c r="K192" i="13"/>
  <c r="AI105" i="12"/>
  <c r="G34" i="12"/>
  <c r="I34" i="12" s="1"/>
  <c r="K34" i="12" s="1"/>
  <c r="M34" i="12" s="1"/>
  <c r="AE34" i="12"/>
  <c r="AG28" i="12"/>
  <c r="AF26" i="12"/>
  <c r="H26" i="12"/>
  <c r="J26" i="12" s="1"/>
  <c r="L26" i="12" s="1"/>
  <c r="AE235" i="14"/>
  <c r="G235" i="14"/>
  <c r="I235" i="14" s="1"/>
  <c r="AJ124" i="12"/>
  <c r="G135" i="12"/>
  <c r="I135" i="12" s="1"/>
  <c r="K135" i="12" s="1"/>
  <c r="M135" i="12" s="1"/>
  <c r="AE135" i="12"/>
  <c r="H164" i="12"/>
  <c r="J164" i="12" s="1"/>
  <c r="L164" i="12" s="1"/>
  <c r="AF164" i="12"/>
  <c r="AJ181" i="12"/>
  <c r="AK61" i="12"/>
  <c r="AJ213" i="12"/>
  <c r="AE222" i="12"/>
  <c r="G222" i="12"/>
  <c r="I222" i="12" s="1"/>
  <c r="K222" i="12" s="1"/>
  <c r="M222" i="12" s="1"/>
  <c r="AF141" i="12"/>
  <c r="H141" i="12"/>
  <c r="J141" i="12" s="1"/>
  <c r="L141" i="12" s="1"/>
  <c r="AH206" i="12"/>
  <c r="AK140" i="12"/>
  <c r="AF123" i="12"/>
  <c r="H123" i="12"/>
  <c r="J123" i="12" s="1"/>
  <c r="L123" i="12" s="1"/>
  <c r="AI163" i="12"/>
  <c r="H42" i="12"/>
  <c r="J42" i="12" s="1"/>
  <c r="L42" i="12" s="1"/>
  <c r="AF42" i="12"/>
  <c r="G138" i="12"/>
  <c r="I138" i="12" s="1"/>
  <c r="K138" i="12" s="1"/>
  <c r="M138" i="12" s="1"/>
  <c r="AE138" i="12"/>
  <c r="AF208" i="12"/>
  <c r="H208" i="12"/>
  <c r="J208" i="12" s="1"/>
  <c r="L208" i="12" s="1"/>
  <c r="AE118" i="12"/>
  <c r="G118" i="12"/>
  <c r="I118" i="12" s="1"/>
  <c r="K118" i="12" s="1"/>
  <c r="M118" i="12" s="1"/>
  <c r="G122" i="12"/>
  <c r="I122" i="12" s="1"/>
  <c r="K122" i="12" s="1"/>
  <c r="M122" i="12" s="1"/>
  <c r="AE122" i="12"/>
  <c r="AG149" i="12"/>
  <c r="AH42" i="12"/>
  <c r="AF195" i="12"/>
  <c r="H195" i="12"/>
  <c r="J195" i="12" s="1"/>
  <c r="L195" i="12" s="1"/>
  <c r="AI128" i="12"/>
  <c r="H188" i="12"/>
  <c r="J188" i="12" s="1"/>
  <c r="L188" i="12" s="1"/>
  <c r="AF188" i="12"/>
  <c r="AE45" i="12"/>
  <c r="G45" i="12"/>
  <c r="I45" i="12" s="1"/>
  <c r="K45" i="12" s="1"/>
  <c r="M45" i="12" s="1"/>
  <c r="AK124" i="12"/>
  <c r="AI29" i="12"/>
  <c r="AH107" i="12"/>
  <c r="AH60" i="12"/>
  <c r="AK174" i="12"/>
  <c r="AH31" i="12"/>
  <c r="AI140" i="12"/>
  <c r="AG137" i="12"/>
  <c r="AJ168" i="12"/>
  <c r="AG41" i="12"/>
  <c r="AH197" i="12"/>
  <c r="G149" i="12"/>
  <c r="I149" i="12" s="1"/>
  <c r="K149" i="12" s="1"/>
  <c r="M149" i="12" s="1"/>
  <c r="AE149" i="12"/>
  <c r="AI118" i="12"/>
  <c r="AG26" i="12"/>
  <c r="AG19" i="12"/>
  <c r="AK222" i="12"/>
  <c r="AI216" i="12"/>
  <c r="AI28" i="12"/>
  <c r="AH159" i="12"/>
  <c r="AI181" i="12"/>
  <c r="H48" i="12"/>
  <c r="J48" i="12" s="1"/>
  <c r="L48" i="12" s="1"/>
  <c r="AF48" i="12"/>
  <c r="AI19" i="12"/>
  <c r="AG52" i="12"/>
  <c r="AF140" i="12"/>
  <c r="H140" i="12"/>
  <c r="J140" i="12" s="1"/>
  <c r="L140" i="12" s="1"/>
  <c r="AK223" i="12"/>
  <c r="AK138" i="12"/>
  <c r="AF121" i="12"/>
  <c r="H121" i="12"/>
  <c r="J121" i="12" s="1"/>
  <c r="L121" i="12" s="1"/>
  <c r="AI214" i="12"/>
  <c r="AG134" i="12"/>
  <c r="AI206" i="12"/>
  <c r="AE165" i="12"/>
  <c r="G165" i="12"/>
  <c r="I165" i="12" s="1"/>
  <c r="K165" i="12" s="1"/>
  <c r="M165" i="12" s="1"/>
  <c r="AI126" i="12"/>
  <c r="AJ144" i="12"/>
  <c r="AI20" i="12"/>
  <c r="AE120" i="12"/>
  <c r="G120" i="12"/>
  <c r="I120" i="12" s="1"/>
  <c r="K120" i="12" s="1"/>
  <c r="M120" i="12" s="1"/>
  <c r="AK150" i="12"/>
  <c r="AF157" i="12"/>
  <c r="H157" i="12"/>
  <c r="J157" i="12" s="1"/>
  <c r="L157" i="12" s="1"/>
  <c r="AK152" i="13"/>
  <c r="M152" i="13"/>
  <c r="AI197" i="12"/>
  <c r="G124" i="12"/>
  <c r="I124" i="12" s="1"/>
  <c r="K124" i="12" s="1"/>
  <c r="M124" i="12" s="1"/>
  <c r="AE124" i="12"/>
  <c r="AJ173" i="12"/>
  <c r="AH219" i="12"/>
  <c r="AH123" i="12"/>
  <c r="G197" i="12"/>
  <c r="I197" i="12" s="1"/>
  <c r="K197" i="12" s="1"/>
  <c r="M197" i="12" s="1"/>
  <c r="AE197" i="12"/>
  <c r="AI144" i="12"/>
  <c r="G112" i="12"/>
  <c r="I112" i="12" s="1"/>
  <c r="K112" i="12" s="1"/>
  <c r="M112" i="12" s="1"/>
  <c r="AE112" i="12"/>
  <c r="AH19" i="12"/>
  <c r="AG150" i="12"/>
  <c r="L167" i="13"/>
  <c r="AJ167" i="13"/>
  <c r="H152" i="12"/>
  <c r="J152" i="12" s="1"/>
  <c r="L152" i="12" s="1"/>
  <c r="AF152" i="12"/>
  <c r="AF29" i="12"/>
  <c r="H29" i="12"/>
  <c r="J29" i="12" s="1"/>
  <c r="L29" i="12" s="1"/>
  <c r="AG116" i="12"/>
  <c r="AJ197" i="12"/>
  <c r="G176" i="12"/>
  <c r="I176" i="12" s="1"/>
  <c r="K176" i="12" s="1"/>
  <c r="M176" i="12" s="1"/>
  <c r="AE176" i="12"/>
  <c r="G158" i="12"/>
  <c r="I158" i="12" s="1"/>
  <c r="K158" i="12" s="1"/>
  <c r="M158" i="12" s="1"/>
  <c r="AE158" i="12"/>
  <c r="AG113" i="12"/>
  <c r="AH59" i="12"/>
  <c r="AJ147" i="12"/>
  <c r="G41" i="12"/>
  <c r="I41" i="12" s="1"/>
  <c r="K41" i="12" s="1"/>
  <c r="M41" i="12" s="1"/>
  <c r="AE41" i="12"/>
  <c r="AK216" i="12"/>
  <c r="AH29" i="12"/>
  <c r="AK221" i="12"/>
  <c r="AI136" i="12"/>
  <c r="AH110" i="12"/>
  <c r="AK141" i="12"/>
  <c r="AG188" i="12"/>
  <c r="AE196" i="12"/>
  <c r="G196" i="12"/>
  <c r="I196" i="12" s="1"/>
  <c r="K196" i="12" s="1"/>
  <c r="M196" i="12" s="1"/>
  <c r="AH173" i="12"/>
  <c r="AH141" i="12"/>
  <c r="AH212" i="12"/>
  <c r="AK152" i="12"/>
  <c r="AK48" i="12"/>
  <c r="AI40" i="12"/>
  <c r="AE144" i="12"/>
  <c r="G144" i="12"/>
  <c r="I144" i="12" s="1"/>
  <c r="K144" i="12" s="1"/>
  <c r="M144" i="12" s="1"/>
  <c r="AF31" i="12"/>
  <c r="H31" i="12"/>
  <c r="J31" i="12" s="1"/>
  <c r="L31" i="12" s="1"/>
  <c r="AG20" i="12"/>
  <c r="AJ158" i="12"/>
  <c r="AE170" i="12"/>
  <c r="G170" i="12"/>
  <c r="I170" i="12" s="1"/>
  <c r="K170" i="12" s="1"/>
  <c r="M170" i="12" s="1"/>
  <c r="G30" i="13"/>
  <c r="AE30" i="13"/>
  <c r="AH144" i="12"/>
  <c r="AF158" i="12"/>
  <c r="H158" i="12"/>
  <c r="J158" i="12" s="1"/>
  <c r="L158" i="12" s="1"/>
  <c r="AI218" i="12"/>
  <c r="H120" i="12"/>
  <c r="J120" i="12" s="1"/>
  <c r="L120" i="12" s="1"/>
  <c r="AF120" i="12"/>
  <c r="AF20" i="12"/>
  <c r="H20" i="12"/>
  <c r="J20" i="12" s="1"/>
  <c r="L20" i="12" s="1"/>
  <c r="AI208" i="12"/>
  <c r="AG202" i="12"/>
  <c r="AK52" i="12"/>
  <c r="AI129" i="12"/>
  <c r="AI170" i="12"/>
  <c r="H19" i="12"/>
  <c r="J19" i="12" s="1"/>
  <c r="L19" i="12" s="1"/>
  <c r="AF19" i="12"/>
  <c r="AI198" i="12"/>
  <c r="G113" i="12"/>
  <c r="I113" i="12" s="1"/>
  <c r="K113" i="12" s="1"/>
  <c r="M113" i="12" s="1"/>
  <c r="AE113" i="12"/>
  <c r="AG140" i="12"/>
  <c r="H163" i="12"/>
  <c r="J163" i="12" s="1"/>
  <c r="L163" i="12" s="1"/>
  <c r="AF163" i="12"/>
  <c r="AG205" i="12"/>
  <c r="AG163" i="12"/>
  <c r="AI59" i="12"/>
  <c r="AJ219" i="12"/>
  <c r="AI153" i="12"/>
  <c r="AI152" i="12"/>
  <c r="H219" i="12"/>
  <c r="J219" i="12" s="1"/>
  <c r="L219" i="12" s="1"/>
  <c r="AF219" i="12"/>
  <c r="AG110" i="12"/>
  <c r="AG147" i="12"/>
  <c r="AH15" i="12"/>
  <c r="AG60" i="12"/>
  <c r="AJ185" i="12"/>
  <c r="AF182" i="13"/>
  <c r="H182" i="13"/>
  <c r="AE182" i="12"/>
  <c r="G182" i="12"/>
  <c r="I182" i="12" s="1"/>
  <c r="K182" i="12" s="1"/>
  <c r="M182" i="12" s="1"/>
  <c r="G130" i="12"/>
  <c r="I130" i="12" s="1"/>
  <c r="K130" i="12" s="1"/>
  <c r="M130" i="12" s="1"/>
  <c r="AE130" i="12"/>
  <c r="AF49" i="12"/>
  <c r="H49" i="12"/>
  <c r="J49" i="12" s="1"/>
  <c r="L49" i="12" s="1"/>
  <c r="AG129" i="12"/>
  <c r="G139" i="12"/>
  <c r="I139" i="12" s="1"/>
  <c r="K139" i="12" s="1"/>
  <c r="M139" i="12" s="1"/>
  <c r="AE139" i="12"/>
  <c r="AF229" i="12"/>
  <c r="H229" i="12"/>
  <c r="J229" i="12" s="1"/>
  <c r="L229" i="12" s="1"/>
  <c r="AH135" i="12"/>
  <c r="AK99" i="12"/>
  <c r="M99" i="12"/>
  <c r="AK181" i="12"/>
  <c r="L193" i="12"/>
  <c r="AJ193" i="12"/>
  <c r="J62" i="13"/>
  <c r="AH62" i="13"/>
  <c r="AJ55" i="12"/>
  <c r="AK133" i="12"/>
  <c r="AI186" i="12"/>
  <c r="AG57" i="12"/>
  <c r="AI160" i="12"/>
  <c r="AG223" i="12"/>
  <c r="AH114" i="12"/>
  <c r="AI168" i="12"/>
  <c r="AH192" i="12"/>
  <c r="AI55" i="12"/>
  <c r="AE115" i="12"/>
  <c r="G115" i="12"/>
  <c r="I115" i="12" s="1"/>
  <c r="K115" i="12" s="1"/>
  <c r="M115" i="12" s="1"/>
  <c r="AH222" i="12"/>
  <c r="AG208" i="12"/>
  <c r="AK28" i="12"/>
  <c r="K58" i="13"/>
  <c r="AJ208" i="12"/>
  <c r="AF139" i="12"/>
  <c r="H139" i="12"/>
  <c r="J139" i="12" s="1"/>
  <c r="L139" i="12" s="1"/>
  <c r="AK130" i="12"/>
  <c r="AF202" i="12"/>
  <c r="H202" i="12"/>
  <c r="J202" i="12" s="1"/>
  <c r="L202" i="12" s="1"/>
  <c r="AF110" i="12"/>
  <c r="H110" i="12"/>
  <c r="J110" i="12" s="1"/>
  <c r="L110" i="12" s="1"/>
  <c r="AI133" i="12"/>
  <c r="AJ142" i="12"/>
  <c r="AH213" i="12"/>
  <c r="AG218" i="12"/>
  <c r="H114" i="12"/>
  <c r="J114" i="12" s="1"/>
  <c r="L114" i="12" s="1"/>
  <c r="AF114" i="12"/>
  <c r="AG220" i="12"/>
  <c r="AI156" i="12"/>
  <c r="AH186" i="12"/>
  <c r="AJ210" i="12"/>
  <c r="AH139" i="12"/>
  <c r="AI42" i="12"/>
  <c r="AJ164" i="12"/>
  <c r="AJ178" i="12"/>
  <c r="AH34" i="12"/>
  <c r="AI45" i="12"/>
  <c r="AG128" i="12"/>
  <c r="AF170" i="12"/>
  <c r="H170" i="12"/>
  <c r="J170" i="12" s="1"/>
  <c r="L170" i="12" s="1"/>
  <c r="AE19" i="12"/>
  <c r="G19" i="12"/>
  <c r="I19" i="12" s="1"/>
  <c r="K19" i="12" s="1"/>
  <c r="M19" i="12" s="1"/>
  <c r="AK116" i="12"/>
  <c r="AH178" i="12"/>
  <c r="AI141" i="12"/>
  <c r="AK118" i="12"/>
  <c r="AE188" i="12"/>
  <c r="G188" i="12"/>
  <c r="I188" i="12" s="1"/>
  <c r="K188" i="12" s="1"/>
  <c r="M188" i="12" s="1"/>
  <c r="H142" i="12"/>
  <c r="J142" i="12" s="1"/>
  <c r="L142" i="12" s="1"/>
  <c r="AF142" i="12"/>
  <c r="AF128" i="12"/>
  <c r="H128" i="12"/>
  <c r="J128" i="12" s="1"/>
  <c r="L128" i="12" s="1"/>
  <c r="AH164" i="12"/>
  <c r="AH52" i="12"/>
  <c r="G26" i="12"/>
  <c r="I26" i="12" s="1"/>
  <c r="K26" i="12" s="1"/>
  <c r="M26" i="12" s="1"/>
  <c r="AE26" i="12"/>
  <c r="AI114" i="12"/>
  <c r="AF107" i="12"/>
  <c r="H107" i="12"/>
  <c r="J107" i="12" s="1"/>
  <c r="L107" i="12" s="1"/>
  <c r="AK58" i="12"/>
  <c r="AI180" i="12"/>
  <c r="AK112" i="12"/>
  <c r="H51" i="12"/>
  <c r="J51" i="12" s="1"/>
  <c r="L51" i="12" s="1"/>
  <c r="AF51" i="12"/>
  <c r="AF142" i="14"/>
  <c r="H142" i="14"/>
  <c r="J142" i="14" s="1"/>
  <c r="AK10" i="12"/>
  <c r="M10" i="12"/>
  <c r="G142" i="12"/>
  <c r="I142" i="12" s="1"/>
  <c r="K142" i="12" s="1"/>
  <c r="M142" i="12" s="1"/>
  <c r="AE142" i="12"/>
  <c r="AJ150" i="12"/>
  <c r="AJ19" i="12"/>
  <c r="AJ205" i="12"/>
  <c r="AK113" i="12"/>
  <c r="AF160" i="12"/>
  <c r="H160" i="12"/>
  <c r="J160" i="12" s="1"/>
  <c r="L160" i="12" s="1"/>
  <c r="AI48" i="12"/>
  <c r="AI41" i="12"/>
  <c r="AH160" i="12"/>
  <c r="AK139" i="12"/>
  <c r="G219" i="12"/>
  <c r="I219" i="12" s="1"/>
  <c r="K219" i="12" s="1"/>
  <c r="M219" i="12" s="1"/>
  <c r="AE219" i="12"/>
  <c r="AH180" i="12"/>
  <c r="G205" i="12"/>
  <c r="I205" i="12" s="1"/>
  <c r="K205" i="12" s="1"/>
  <c r="M205" i="12" s="1"/>
  <c r="AE205" i="12"/>
  <c r="AI121" i="12"/>
  <c r="AG176" i="12"/>
  <c r="AJ183" i="12"/>
  <c r="AG40" i="12"/>
  <c r="AI52" i="12"/>
  <c r="AG226" i="12"/>
  <c r="AK183" i="12"/>
  <c r="AG45" i="12"/>
  <c r="AK142" i="12"/>
  <c r="AH177" i="12"/>
  <c r="G173" i="12"/>
  <c r="I173" i="12" s="1"/>
  <c r="K173" i="12" s="1"/>
  <c r="M173" i="12" s="1"/>
  <c r="AE173" i="12"/>
  <c r="K61" i="12"/>
  <c r="M61" i="12" s="1"/>
  <c r="AI61" i="12"/>
  <c r="H130" i="12"/>
  <c r="J130" i="12" s="1"/>
  <c r="L130" i="12" s="1"/>
  <c r="AF130" i="12"/>
  <c r="H191" i="14"/>
  <c r="AF191" i="14"/>
  <c r="AI155" i="12"/>
  <c r="AE140" i="12"/>
  <c r="G140" i="12"/>
  <c r="I140" i="12" s="1"/>
  <c r="K140" i="12" s="1"/>
  <c r="M140" i="12" s="1"/>
  <c r="AI213" i="12"/>
  <c r="AE190" i="12"/>
  <c r="G190" i="12"/>
  <c r="I190" i="12" s="1"/>
  <c r="K190" i="12" s="1"/>
  <c r="M190" i="12" s="1"/>
  <c r="AK137" i="12"/>
  <c r="AG130" i="12"/>
  <c r="G134" i="12"/>
  <c r="I134" i="12" s="1"/>
  <c r="K134" i="12" s="1"/>
  <c r="M134" i="12" s="1"/>
  <c r="AE134" i="12"/>
  <c r="AG133" i="12"/>
  <c r="AG142" i="12"/>
  <c r="AI221" i="12"/>
  <c r="AI212" i="12"/>
  <c r="AH150" i="12"/>
  <c r="H136" i="12"/>
  <c r="J136" i="12" s="1"/>
  <c r="L136" i="12" s="1"/>
  <c r="AF136" i="12"/>
  <c r="AG139" i="12"/>
  <c r="AI63" i="12"/>
  <c r="G152" i="12"/>
  <c r="I152" i="12" s="1"/>
  <c r="K152" i="12" s="1"/>
  <c r="M152" i="12" s="1"/>
  <c r="AE152" i="12"/>
  <c r="AK153" i="12"/>
  <c r="AF116" i="12"/>
  <c r="H116" i="12"/>
  <c r="J116" i="12" s="1"/>
  <c r="L116" i="12" s="1"/>
  <c r="AI222" i="12"/>
  <c r="AF206" i="12"/>
  <c r="H206" i="12"/>
  <c r="J206" i="12" s="1"/>
  <c r="L206" i="12" s="1"/>
  <c r="AF40" i="12"/>
  <c r="H40" i="12"/>
  <c r="J40" i="12" s="1"/>
  <c r="L40" i="12" s="1"/>
  <c r="AH130" i="12"/>
  <c r="AF186" i="12"/>
  <c r="H186" i="12"/>
  <c r="J186" i="12" s="1"/>
  <c r="L186" i="12" s="1"/>
  <c r="AH176" i="12"/>
  <c r="AG186" i="12"/>
  <c r="AG177" i="12"/>
  <c r="AF216" i="12"/>
  <c r="H216" i="12"/>
  <c r="J216" i="12" s="1"/>
  <c r="L216" i="12" s="1"/>
  <c r="AJ51" i="12"/>
  <c r="AH149" i="12"/>
  <c r="AJ61" i="12"/>
  <c r="I52" i="13"/>
  <c r="AH169" i="12"/>
  <c r="AH174" i="12"/>
  <c r="AH156" i="12"/>
  <c r="AI134" i="12"/>
  <c r="AF169" i="12"/>
  <c r="H169" i="12"/>
  <c r="J169" i="12" s="1"/>
  <c r="L169" i="12" s="1"/>
  <c r="J58" i="13"/>
  <c r="AH223" i="12"/>
  <c r="AG198" i="12"/>
  <c r="G15" i="12"/>
  <c r="I15" i="12" s="1"/>
  <c r="K15" i="12" s="1"/>
  <c r="M15" i="12" s="1"/>
  <c r="AE15" i="12"/>
  <c r="AF153" i="12"/>
  <c r="H153" i="12"/>
  <c r="J153" i="12" s="1"/>
  <c r="L153" i="12" s="1"/>
  <c r="AG206" i="12"/>
  <c r="AF41" i="12"/>
  <c r="H41" i="12"/>
  <c r="J41" i="12" s="1"/>
  <c r="L41" i="12" s="1"/>
  <c r="AF159" i="12"/>
  <c r="H159" i="12"/>
  <c r="J159" i="12" s="1"/>
  <c r="L159" i="12" s="1"/>
  <c r="AI57" i="12"/>
  <c r="AH119" i="12"/>
  <c r="AH20" i="12"/>
  <c r="H112" i="12"/>
  <c r="J112" i="12" s="1"/>
  <c r="L112" i="12" s="1"/>
  <c r="AF112" i="12"/>
  <c r="AG170" i="12"/>
  <c r="H118" i="12"/>
  <c r="J118" i="12" s="1"/>
  <c r="L118" i="12" s="1"/>
  <c r="AF118" i="12"/>
  <c r="G180" i="12"/>
  <c r="I180" i="12" s="1"/>
  <c r="K180" i="12" s="1"/>
  <c r="M180" i="12" s="1"/>
  <c r="AE180" i="12"/>
  <c r="AI135" i="12"/>
  <c r="AE192" i="12"/>
  <c r="G192" i="12"/>
  <c r="I192" i="12" s="1"/>
  <c r="K192" i="12" s="1"/>
  <c r="M192" i="12" s="1"/>
  <c r="G166" i="12"/>
  <c r="I166" i="12" s="1"/>
  <c r="K166" i="12" s="1"/>
  <c r="M166" i="12" s="1"/>
  <c r="AE166" i="12"/>
  <c r="AG165" i="12"/>
  <c r="AK59" i="12"/>
  <c r="H212" i="12"/>
  <c r="J212" i="12" s="1"/>
  <c r="L212" i="12" s="1"/>
  <c r="AF212" i="12"/>
  <c r="AE133" i="12"/>
  <c r="G133" i="12"/>
  <c r="I133" i="12" s="1"/>
  <c r="K133" i="12" s="1"/>
  <c r="M133" i="12" s="1"/>
  <c r="AI149" i="12"/>
  <c r="AJ116" i="12"/>
  <c r="H138" i="12"/>
  <c r="J138" i="12" s="1"/>
  <c r="L138" i="12" s="1"/>
  <c r="AF138" i="12"/>
  <c r="AE142" i="14"/>
  <c r="G142" i="14"/>
  <c r="I142" i="14" s="1"/>
  <c r="AK168" i="12"/>
  <c r="AH112" i="12"/>
  <c r="AH198" i="12"/>
  <c r="AF135" i="12"/>
  <c r="H135" i="12"/>
  <c r="J135" i="12" s="1"/>
  <c r="L135" i="12" s="1"/>
  <c r="AJ59" i="12"/>
  <c r="AH210" i="12"/>
  <c r="AI183" i="12"/>
  <c r="AI210" i="12"/>
  <c r="AJ45" i="12"/>
  <c r="H196" i="12"/>
  <c r="J196" i="12" s="1"/>
  <c r="L196" i="12" s="1"/>
  <c r="AF196" i="12"/>
  <c r="AH105" i="12"/>
  <c r="AI51" i="12"/>
  <c r="AF174" i="12"/>
  <c r="H174" i="12"/>
  <c r="J174" i="12" s="1"/>
  <c r="L174" i="12" s="1"/>
  <c r="AG141" i="12"/>
  <c r="AH202" i="12"/>
  <c r="AH158" i="12"/>
  <c r="AK188" i="12"/>
  <c r="AJ206" i="12"/>
  <c r="AH220" i="12"/>
  <c r="AE164" i="12"/>
  <c r="G164" i="12"/>
  <c r="I164" i="12" s="1"/>
  <c r="K164" i="12" s="1"/>
  <c r="M164" i="12" s="1"/>
  <c r="AK213" i="12"/>
  <c r="H45" i="12"/>
  <c r="J45" i="12" s="1"/>
  <c r="L45" i="12" s="1"/>
  <c r="AF45" i="12"/>
  <c r="AF197" i="12"/>
  <c r="H197" i="12"/>
  <c r="J197" i="12" s="1"/>
  <c r="L197" i="12" s="1"/>
  <c r="AG53" i="12"/>
  <c r="AE155" i="12"/>
  <c r="G155" i="12"/>
  <c r="I155" i="12" s="1"/>
  <c r="K155" i="12" s="1"/>
  <c r="M155" i="12" s="1"/>
  <c r="G221" i="12"/>
  <c r="I221" i="12" s="1"/>
  <c r="K221" i="12" s="1"/>
  <c r="M221" i="12" s="1"/>
  <c r="AE221" i="12"/>
  <c r="AF221" i="12"/>
  <c r="H221" i="12"/>
  <c r="J221" i="12" s="1"/>
  <c r="L221" i="12" s="1"/>
  <c r="AI147" i="12"/>
  <c r="AG178" i="12"/>
  <c r="H122" i="12"/>
  <c r="J122" i="12" s="1"/>
  <c r="L122" i="12" s="1"/>
  <c r="AF122" i="12"/>
  <c r="H191" i="12"/>
  <c r="J191" i="12" s="1"/>
  <c r="L191" i="12" s="1"/>
  <c r="AF191" i="12"/>
  <c r="AI132" i="12"/>
  <c r="AG160" i="12"/>
  <c r="AK57" i="12"/>
  <c r="AG59" i="12"/>
  <c r="AH195" i="12"/>
  <c r="AI112" i="12"/>
  <c r="K236" i="13"/>
  <c r="AG30" i="12"/>
  <c r="AG190" i="12"/>
  <c r="AG210" i="12"/>
  <c r="AI176" i="12"/>
  <c r="AI139" i="12"/>
  <c r="AJ114" i="12"/>
  <c r="AF226" i="12"/>
  <c r="H226" i="12"/>
  <c r="J226" i="12" s="1"/>
  <c r="L226" i="12" s="1"/>
  <c r="AI154" i="12"/>
  <c r="AH140" i="12"/>
  <c r="AJ118" i="12"/>
  <c r="AK107" i="12"/>
  <c r="AG29" i="12"/>
  <c r="G198" i="12"/>
  <c r="I198" i="12" s="1"/>
  <c r="K198" i="12" s="1"/>
  <c r="M198" i="12" s="1"/>
  <c r="AE198" i="12"/>
  <c r="AG58" i="12"/>
  <c r="AI15" i="12"/>
  <c r="G181" i="12"/>
  <c r="I181" i="12" s="1"/>
  <c r="K181" i="12" s="1"/>
  <c r="M181" i="12" s="1"/>
  <c r="AE181" i="12"/>
  <c r="AJ122" i="12"/>
  <c r="AE40" i="12"/>
  <c r="G40" i="12"/>
  <c r="I40" i="12" s="1"/>
  <c r="K40" i="12" s="1"/>
  <c r="M40" i="12" s="1"/>
  <c r="M73" i="13"/>
  <c r="AK73" i="13"/>
  <c r="H25" i="12"/>
  <c r="J25" i="12" s="1"/>
  <c r="L25" i="12" s="1"/>
  <c r="AF25" i="12"/>
  <c r="AK178" i="12"/>
  <c r="AJ202" i="12"/>
  <c r="AE110" i="12"/>
  <c r="G110" i="12"/>
  <c r="I110" i="12" s="1"/>
  <c r="K110" i="12" s="1"/>
  <c r="M110" i="12" s="1"/>
  <c r="AF176" i="12"/>
  <c r="H176" i="12"/>
  <c r="J176" i="12" s="1"/>
  <c r="L176" i="12" s="1"/>
  <c r="AH128" i="12"/>
  <c r="AK42" i="12"/>
  <c r="AH118" i="12"/>
  <c r="AE195" i="12"/>
  <c r="G195" i="12"/>
  <c r="I195" i="12" s="1"/>
  <c r="K195" i="12" s="1"/>
  <c r="M195" i="12" s="1"/>
  <c r="AJ63" i="12"/>
  <c r="AI200" i="12"/>
  <c r="AK163" i="12"/>
  <c r="AI202" i="12"/>
  <c r="AH218" i="12"/>
  <c r="AE191" i="14"/>
  <c r="G191" i="14"/>
  <c r="AJ112" i="12"/>
  <c r="AJ160" i="12"/>
  <c r="AK220" i="12"/>
  <c r="AK206" i="12"/>
  <c r="AG158" i="12"/>
  <c r="AH168" i="12"/>
  <c r="AJ29" i="12"/>
  <c r="AK196" i="12"/>
  <c r="AK34" i="12"/>
  <c r="AH63" i="12"/>
  <c r="AJ57" i="12"/>
  <c r="AF59" i="12"/>
  <c r="H59" i="12"/>
  <c r="J59" i="12" s="1"/>
  <c r="L59" i="12" s="1"/>
  <c r="AG157" i="12"/>
  <c r="AG221" i="12"/>
  <c r="G52" i="12"/>
  <c r="I52" i="12" s="1"/>
  <c r="K52" i="12" s="1"/>
  <c r="M52" i="12" s="1"/>
  <c r="AE52" i="12"/>
  <c r="AH132" i="12"/>
  <c r="H58" i="12"/>
  <c r="J58" i="12" s="1"/>
  <c r="L58" i="12" s="1"/>
  <c r="AF58" i="12"/>
  <c r="H11" i="12"/>
  <c r="J11" i="12" s="1"/>
  <c r="L11" i="12" s="1"/>
  <c r="AF11" i="12"/>
  <c r="AF60" i="12"/>
  <c r="H60" i="12"/>
  <c r="J60" i="12" s="1"/>
  <c r="L60" i="12" s="1"/>
  <c r="AG31" i="12"/>
  <c r="Y142" i="14" a="1"/>
  <c r="Y235" i="14" a="1"/>
  <c r="U181" i="14" a="1"/>
  <c r="X191" i="14" a="1"/>
  <c r="W58" i="14" a="1"/>
  <c r="W52" i="14" a="1"/>
  <c r="X142" i="14" a="1"/>
  <c r="Z94" i="14" a="1"/>
  <c r="Z73" i="14" a="1"/>
  <c r="W62" i="14" a="1"/>
  <c r="T30" i="14" a="1"/>
  <c r="U30" i="14" a="1"/>
  <c r="Y191" i="14" a="1"/>
  <c r="Y90" i="14" a="1"/>
  <c r="Z150" i="14" a="1"/>
  <c r="Y165" i="14" a="1"/>
  <c r="X58" i="14" a="1"/>
  <c r="Y73" i="14" a="1"/>
  <c r="X235" i="14" a="1"/>
  <c r="V52" i="14" a="1"/>
  <c r="V52" i="14" l="1"/>
  <c r="AG52" i="14" s="1"/>
  <c r="X235" i="14"/>
  <c r="AI235" i="14" s="1"/>
  <c r="Y73" i="14"/>
  <c r="X58" i="14"/>
  <c r="AI58" i="14" s="1"/>
  <c r="Y165" i="14"/>
  <c r="Z150" i="14"/>
  <c r="Y90" i="14"/>
  <c r="Y191" i="14"/>
  <c r="AJ191" i="14" s="1"/>
  <c r="U30" i="14"/>
  <c r="T30" i="14"/>
  <c r="W62" i="14"/>
  <c r="Z73" i="14"/>
  <c r="Z94" i="14"/>
  <c r="X142" i="14"/>
  <c r="AI142" i="14" s="1"/>
  <c r="W52" i="14"/>
  <c r="AH52" i="14" s="1"/>
  <c r="W58" i="14"/>
  <c r="AH58" i="14" s="1"/>
  <c r="X191" i="14"/>
  <c r="AI191" i="14" s="1"/>
  <c r="U181" i="14"/>
  <c r="Y235" i="14"/>
  <c r="AJ235" i="14" s="1"/>
  <c r="Y142" i="14"/>
  <c r="AJ142" i="14" s="1"/>
  <c r="H116" i="13"/>
  <c r="AF116" i="13"/>
  <c r="AF191" i="13"/>
  <c r="H191" i="13"/>
  <c r="G175" i="13"/>
  <c r="AE175" i="13"/>
  <c r="AE204" i="13"/>
  <c r="G204" i="13"/>
  <c r="AJ87" i="13"/>
  <c r="L87" i="13"/>
  <c r="G29" i="13"/>
  <c r="AE29" i="13"/>
  <c r="J191" i="14"/>
  <c r="L195" i="13"/>
  <c r="AJ195" i="13"/>
  <c r="G229" i="13"/>
  <c r="AE229" i="13"/>
  <c r="G176" i="13"/>
  <c r="AE176" i="13"/>
  <c r="G147" i="13"/>
  <c r="AE147" i="13"/>
  <c r="AF113" i="13"/>
  <c r="H113" i="13"/>
  <c r="AF26" i="13"/>
  <c r="H26" i="13"/>
  <c r="AE48" i="13"/>
  <c r="G48" i="13"/>
  <c r="AE38" i="13"/>
  <c r="G38" i="13"/>
  <c r="H227" i="13"/>
  <c r="AF227" i="13"/>
  <c r="H179" i="13"/>
  <c r="AF179" i="13"/>
  <c r="G52" i="14"/>
  <c r="I52" i="14" s="1"/>
  <c r="AE52" i="14"/>
  <c r="G142" i="13"/>
  <c r="AE142" i="13"/>
  <c r="H197" i="13"/>
  <c r="AF197" i="13"/>
  <c r="G170" i="13"/>
  <c r="AE170" i="13"/>
  <c r="H230" i="13"/>
  <c r="AF230" i="13"/>
  <c r="AF151" i="13"/>
  <c r="H151" i="13"/>
  <c r="AE113" i="13"/>
  <c r="G113" i="13"/>
  <c r="H171" i="13"/>
  <c r="AF171" i="13"/>
  <c r="H108" i="13"/>
  <c r="AF108" i="13"/>
  <c r="G233" i="13"/>
  <c r="AE233" i="13"/>
  <c r="H186" i="13"/>
  <c r="AF186" i="13"/>
  <c r="AF229" i="13"/>
  <c r="H229" i="13"/>
  <c r="I191" i="14"/>
  <c r="K191" i="14" s="1"/>
  <c r="G227" i="13"/>
  <c r="AE227" i="13"/>
  <c r="H164" i="13"/>
  <c r="AF164" i="13"/>
  <c r="G153" i="13"/>
  <c r="AE153" i="13"/>
  <c r="G140" i="13"/>
  <c r="AE140" i="13"/>
  <c r="M10" i="13"/>
  <c r="AK10" i="13"/>
  <c r="AK93" i="13"/>
  <c r="M93" i="13"/>
  <c r="G163" i="13"/>
  <c r="AE163" i="13"/>
  <c r="AE119" i="13"/>
  <c r="G119" i="13"/>
  <c r="AF140" i="13"/>
  <c r="H140" i="13"/>
  <c r="AE51" i="13"/>
  <c r="G51" i="13"/>
  <c r="AE224" i="13"/>
  <c r="G224" i="13"/>
  <c r="AE235" i="13"/>
  <c r="G235" i="13"/>
  <c r="AF194" i="13"/>
  <c r="H194" i="13"/>
  <c r="AF126" i="13"/>
  <c r="H126" i="13"/>
  <c r="AJ64" i="13"/>
  <c r="L64" i="13"/>
  <c r="AE130" i="13"/>
  <c r="G130" i="13"/>
  <c r="G193" i="13"/>
  <c r="AE193" i="13"/>
  <c r="G191" i="13"/>
  <c r="AE191" i="13"/>
  <c r="M64" i="13"/>
  <c r="AK64" i="13"/>
  <c r="AH57" i="13"/>
  <c r="J57" i="13"/>
  <c r="AE53" i="13"/>
  <c r="G53" i="13"/>
  <c r="AF39" i="13"/>
  <c r="H39" i="13"/>
  <c r="AE207" i="13"/>
  <c r="G207" i="13"/>
  <c r="H47" i="13"/>
  <c r="AF47" i="13"/>
  <c r="AF19" i="13"/>
  <c r="H19" i="13"/>
  <c r="AE181" i="13"/>
  <c r="G181" i="13"/>
  <c r="H200" i="13"/>
  <c r="AF200" i="13"/>
  <c r="AJ94" i="13"/>
  <c r="L94" i="13"/>
  <c r="G54" i="13"/>
  <c r="AE54" i="13"/>
  <c r="G189" i="13"/>
  <c r="AE189" i="13"/>
  <c r="AE151" i="13"/>
  <c r="G151" i="13"/>
  <c r="G141" i="13"/>
  <c r="AE141" i="13"/>
  <c r="AE59" i="13"/>
  <c r="G59" i="13"/>
  <c r="AF142" i="13"/>
  <c r="H142" i="13"/>
  <c r="AF141" i="13"/>
  <c r="H141" i="13"/>
  <c r="G28" i="13"/>
  <c r="AE28" i="13"/>
  <c r="K52" i="13"/>
  <c r="AF138" i="13"/>
  <c r="H138" i="13"/>
  <c r="AF110" i="13"/>
  <c r="H110" i="13"/>
  <c r="I58" i="14"/>
  <c r="K58" i="14" s="1"/>
  <c r="AG58" i="14"/>
  <c r="H223" i="13"/>
  <c r="AF223" i="13"/>
  <c r="G149" i="13"/>
  <c r="AE149" i="13"/>
  <c r="AF119" i="13"/>
  <c r="H119" i="13"/>
  <c r="AE45" i="13"/>
  <c r="G45" i="13"/>
  <c r="AE40" i="13"/>
  <c r="G40" i="13"/>
  <c r="AE44" i="13"/>
  <c r="G44" i="13"/>
  <c r="H132" i="13"/>
  <c r="AF132" i="13"/>
  <c r="K235" i="14"/>
  <c r="G185" i="13"/>
  <c r="AE185" i="13"/>
  <c r="G159" i="13"/>
  <c r="AE159" i="13"/>
  <c r="G131" i="13"/>
  <c r="AE131" i="13"/>
  <c r="M236" i="13"/>
  <c r="H55" i="13"/>
  <c r="AF55" i="13"/>
  <c r="H198" i="13"/>
  <c r="AF198" i="13"/>
  <c r="H215" i="13"/>
  <c r="AF215" i="13"/>
  <c r="H128" i="13"/>
  <c r="AF128" i="13"/>
  <c r="AF109" i="13"/>
  <c r="H109" i="13"/>
  <c r="H235" i="13"/>
  <c r="AF235" i="13"/>
  <c r="G198" i="13"/>
  <c r="AE198" i="13"/>
  <c r="H162" i="13"/>
  <c r="AF162" i="13"/>
  <c r="G117" i="13"/>
  <c r="AE117" i="13"/>
  <c r="H169" i="13"/>
  <c r="AF169" i="13"/>
  <c r="AF213" i="13"/>
  <c r="H213" i="13"/>
  <c r="H131" i="13"/>
  <c r="AF131" i="13"/>
  <c r="AE47" i="13"/>
  <c r="G47" i="13"/>
  <c r="G230" i="13"/>
  <c r="AE230" i="13"/>
  <c r="AE109" i="13"/>
  <c r="G109" i="13"/>
  <c r="AF54" i="13"/>
  <c r="H54" i="13"/>
  <c r="M58" i="13"/>
  <c r="AF199" i="13"/>
  <c r="H199" i="13"/>
  <c r="AF156" i="13"/>
  <c r="H156" i="13"/>
  <c r="H219" i="13"/>
  <c r="AF219" i="13"/>
  <c r="AF134" i="13"/>
  <c r="H134" i="13"/>
  <c r="K57" i="13"/>
  <c r="AI57" i="13"/>
  <c r="G223" i="13"/>
  <c r="AE223" i="13"/>
  <c r="AE18" i="13"/>
  <c r="G18" i="13"/>
  <c r="G139" i="13"/>
  <c r="AE139" i="13"/>
  <c r="H163" i="13"/>
  <c r="AF163" i="13"/>
  <c r="AF44" i="13"/>
  <c r="H44" i="13"/>
  <c r="AE112" i="13"/>
  <c r="G112" i="13"/>
  <c r="I112" i="13" s="1"/>
  <c r="K112" i="13" s="1"/>
  <c r="M112" i="13" s="1"/>
  <c r="G133" i="13"/>
  <c r="AE133" i="13"/>
  <c r="AF28" i="13"/>
  <c r="H28" i="13"/>
  <c r="H193" i="13"/>
  <c r="AF193" i="13"/>
  <c r="H202" i="13"/>
  <c r="AF202" i="13"/>
  <c r="AE179" i="13"/>
  <c r="G179" i="13"/>
  <c r="AF98" i="13"/>
  <c r="H98" i="13"/>
  <c r="G158" i="13"/>
  <c r="AE158" i="13"/>
  <c r="AF145" i="13"/>
  <c r="H145" i="13"/>
  <c r="AF207" i="13"/>
  <c r="H207" i="13"/>
  <c r="AF59" i="13"/>
  <c r="H59" i="13"/>
  <c r="AE137" i="13"/>
  <c r="G137" i="13"/>
  <c r="AE219" i="13"/>
  <c r="G219" i="13"/>
  <c r="G55" i="13"/>
  <c r="AE55" i="13"/>
  <c r="G19" i="13"/>
  <c r="AE19" i="13"/>
  <c r="AE208" i="13"/>
  <c r="G208" i="13"/>
  <c r="M195" i="13"/>
  <c r="AK195" i="13"/>
  <c r="G200" i="13"/>
  <c r="AE200" i="13"/>
  <c r="H42" i="13"/>
  <c r="AF42" i="13"/>
  <c r="G14" i="13"/>
  <c r="AE14" i="13"/>
  <c r="AE178" i="13"/>
  <c r="G178" i="13"/>
  <c r="AF177" i="13"/>
  <c r="H177" i="13"/>
  <c r="AF27" i="13"/>
  <c r="H27" i="13"/>
  <c r="AF209" i="13"/>
  <c r="H209" i="13"/>
  <c r="AE122" i="13"/>
  <c r="G122" i="13"/>
  <c r="G161" i="13"/>
  <c r="AE161" i="13"/>
  <c r="AE165" i="13"/>
  <c r="G165" i="13"/>
  <c r="G43" i="13"/>
  <c r="AE43" i="13"/>
  <c r="H183" i="13"/>
  <c r="AF183" i="13"/>
  <c r="H52" i="14"/>
  <c r="J52" i="14" s="1"/>
  <c r="AF52" i="14"/>
  <c r="G182" i="13"/>
  <c r="AE182" i="13"/>
  <c r="AF31" i="13"/>
  <c r="H31" i="13"/>
  <c r="H49" i="13"/>
  <c r="AF49" i="13"/>
  <c r="J30" i="13"/>
  <c r="G197" i="13"/>
  <c r="AE197" i="13"/>
  <c r="G194" i="13"/>
  <c r="AE194" i="13"/>
  <c r="AF100" i="13"/>
  <c r="H100" i="13"/>
  <c r="AF45" i="13"/>
  <c r="H45" i="13"/>
  <c r="AF170" i="13"/>
  <c r="H170" i="13"/>
  <c r="G177" i="13"/>
  <c r="AE177" i="13"/>
  <c r="H153" i="13"/>
  <c r="AF153" i="13"/>
  <c r="G138" i="13"/>
  <c r="AE138" i="13"/>
  <c r="H24" i="13"/>
  <c r="AF24" i="13"/>
  <c r="G183" i="13"/>
  <c r="AE183" i="13"/>
  <c r="AE125" i="13"/>
  <c r="G125" i="13"/>
  <c r="AF147" i="13"/>
  <c r="H147" i="13"/>
  <c r="G98" i="13"/>
  <c r="AE98" i="13"/>
  <c r="H185" i="13"/>
  <c r="AF185" i="13"/>
  <c r="AE110" i="13"/>
  <c r="G110" i="13"/>
  <c r="AF48" i="13"/>
  <c r="H48" i="13"/>
  <c r="G27" i="13"/>
  <c r="AE27" i="13"/>
  <c r="I30" i="13"/>
  <c r="AE169" i="13"/>
  <c r="G169" i="13"/>
  <c r="G128" i="13"/>
  <c r="AE128" i="13"/>
  <c r="H40" i="13"/>
  <c r="AF40" i="13"/>
  <c r="AE156" i="13"/>
  <c r="G156" i="13"/>
  <c r="AF159" i="13"/>
  <c r="H159" i="13"/>
  <c r="AF222" i="13"/>
  <c r="H222" i="13"/>
  <c r="AF130" i="13"/>
  <c r="H130" i="13"/>
  <c r="H14" i="13"/>
  <c r="AF14" i="13"/>
  <c r="AF53" i="13"/>
  <c r="H53" i="13"/>
  <c r="AF122" i="13"/>
  <c r="H122" i="13"/>
  <c r="G49" i="13"/>
  <c r="AE49" i="13"/>
  <c r="AE216" i="13"/>
  <c r="G216" i="13"/>
  <c r="AF161" i="13"/>
  <c r="H161" i="13"/>
  <c r="L142" i="14"/>
  <c r="L62" i="13"/>
  <c r="AE228" i="13"/>
  <c r="G228" i="13"/>
  <c r="H58" i="14"/>
  <c r="J58" i="14" s="1"/>
  <c r="AF58" i="14"/>
  <c r="AF189" i="13"/>
  <c r="H189" i="13"/>
  <c r="G24" i="13"/>
  <c r="AE24" i="13"/>
  <c r="H105" i="13"/>
  <c r="J105" i="13" s="1"/>
  <c r="L105" i="13" s="1"/>
  <c r="AF105" i="13"/>
  <c r="AE108" i="13"/>
  <c r="G108" i="13"/>
  <c r="AE171" i="13"/>
  <c r="G171" i="13"/>
  <c r="G31" i="13"/>
  <c r="AE31" i="13"/>
  <c r="AE56" i="13"/>
  <c r="G56" i="13"/>
  <c r="AK87" i="13"/>
  <c r="M87" i="13"/>
  <c r="AE118" i="13"/>
  <c r="G118" i="13"/>
  <c r="AE126" i="13"/>
  <c r="G126" i="13"/>
  <c r="AE215" i="13"/>
  <c r="G215" i="13"/>
  <c r="G134" i="13"/>
  <c r="AE134" i="13"/>
  <c r="AF178" i="13"/>
  <c r="H178" i="13"/>
  <c r="H43" i="13"/>
  <c r="AF43" i="13"/>
  <c r="AF158" i="13"/>
  <c r="H158" i="13"/>
  <c r="M144" i="13"/>
  <c r="AF133" i="13"/>
  <c r="H133" i="13"/>
  <c r="H112" i="13"/>
  <c r="J112" i="13" s="1"/>
  <c r="L112" i="13" s="1"/>
  <c r="AF112" i="13"/>
  <c r="AF176" i="13"/>
  <c r="H176" i="13"/>
  <c r="AF165" i="13"/>
  <c r="H165" i="13"/>
  <c r="H204" i="13"/>
  <c r="AF204" i="13"/>
  <c r="AF29" i="13"/>
  <c r="H29" i="13"/>
  <c r="AE107" i="13"/>
  <c r="G107" i="13"/>
  <c r="I107" i="13" s="1"/>
  <c r="K107" i="13" s="1"/>
  <c r="M107" i="13" s="1"/>
  <c r="H118" i="13"/>
  <c r="AF118" i="13"/>
  <c r="G162" i="13"/>
  <c r="AE162" i="13"/>
  <c r="G116" i="13"/>
  <c r="AE116" i="13"/>
  <c r="H228" i="13"/>
  <c r="AF228" i="13"/>
  <c r="AF149" i="13"/>
  <c r="H149" i="13"/>
  <c r="G100" i="13"/>
  <c r="AE100" i="13"/>
  <c r="AE209" i="13"/>
  <c r="G209" i="13"/>
  <c r="H137" i="13"/>
  <c r="AF137" i="13"/>
  <c r="L52" i="13"/>
  <c r="AF181" i="13"/>
  <c r="H181" i="13"/>
  <c r="AF38" i="13"/>
  <c r="H38" i="13"/>
  <c r="G132" i="13"/>
  <c r="AE132" i="13"/>
  <c r="H18" i="13"/>
  <c r="AF18" i="13"/>
  <c r="AE145" i="13"/>
  <c r="G145" i="13"/>
  <c r="G186" i="13"/>
  <c r="AE186" i="13"/>
  <c r="AF217" i="13"/>
  <c r="H217" i="13"/>
  <c r="AF224" i="13"/>
  <c r="H224" i="13"/>
  <c r="G188" i="13"/>
  <c r="AE188" i="13"/>
  <c r="H188" i="13"/>
  <c r="AF188" i="13"/>
  <c r="AE26" i="13"/>
  <c r="G26" i="13"/>
  <c r="H216" i="13"/>
  <c r="AF216" i="13"/>
  <c r="AE164" i="13"/>
  <c r="G164" i="13"/>
  <c r="AE213" i="13"/>
  <c r="G213" i="13"/>
  <c r="AE217" i="13"/>
  <c r="G217" i="13"/>
  <c r="L58" i="13"/>
  <c r="M192" i="13"/>
  <c r="J182" i="13"/>
  <c r="AF56" i="13"/>
  <c r="H56" i="13"/>
  <c r="AE105" i="13"/>
  <c r="G105" i="13"/>
  <c r="I105" i="13" s="1"/>
  <c r="K105" i="13" s="1"/>
  <c r="M105" i="13" s="1"/>
  <c r="AF233" i="13"/>
  <c r="H233" i="13"/>
  <c r="AF117" i="13"/>
  <c r="H117" i="13"/>
  <c r="AF107" i="13"/>
  <c r="H107" i="13"/>
  <c r="J107" i="13" s="1"/>
  <c r="L107" i="13" s="1"/>
  <c r="H208" i="13"/>
  <c r="AF208" i="13"/>
  <c r="AF125" i="13"/>
  <c r="H125" i="13"/>
  <c r="AF139" i="13"/>
  <c r="H139" i="13"/>
  <c r="AE39" i="13"/>
  <c r="G39" i="13"/>
  <c r="G199" i="13"/>
  <c r="AE199" i="13"/>
  <c r="G42" i="13"/>
  <c r="AE42" i="13"/>
  <c r="L93" i="13"/>
  <c r="AJ93" i="13"/>
  <c r="AF51" i="13"/>
  <c r="H51" i="13"/>
  <c r="G202" i="13"/>
  <c r="AE202" i="13"/>
  <c r="G222" i="13"/>
  <c r="AE222" i="13"/>
  <c r="H175" i="13"/>
  <c r="AF175" i="13"/>
  <c r="T203" i="14" a="1"/>
  <c r="T140" i="14" a="1"/>
  <c r="U107" i="14" a="1"/>
  <c r="T51" i="14" a="1"/>
  <c r="T148" i="14" a="1"/>
  <c r="U197" i="14" a="1"/>
  <c r="T115" i="14" a="1"/>
  <c r="U28" i="14" a="1"/>
  <c r="U206" i="14" a="1"/>
  <c r="U208" i="14" a="1"/>
  <c r="T167" i="14" a="1"/>
  <c r="T227" i="14" a="1"/>
  <c r="U177" i="14" a="1"/>
  <c r="U203" i="14" a="1"/>
  <c r="U123" i="14" a="1"/>
  <c r="U111" i="14" a="1"/>
  <c r="T138" i="14" a="1"/>
  <c r="T190" i="14" a="1"/>
  <c r="T139" i="14" a="1"/>
  <c r="U109" i="14" a="1"/>
  <c r="T44" i="14" a="1"/>
  <c r="U54" i="14" a="1"/>
  <c r="U192" i="14" a="1"/>
  <c r="T199" i="14" a="1"/>
  <c r="U168" i="14" a="1"/>
  <c r="U145" i="14" a="1"/>
  <c r="T126" i="14" a="1"/>
  <c r="U43" i="14" a="1"/>
  <c r="U147" i="14" a="1"/>
  <c r="U18" i="14" a="1"/>
  <c r="T221" i="14" a="1"/>
  <c r="Y87" i="14" a="1"/>
  <c r="U196" i="14" a="1"/>
  <c r="T232" i="14" a="1"/>
  <c r="T223" i="14" a="1"/>
  <c r="U19" i="14" a="1"/>
  <c r="U130" i="14" a="1"/>
  <c r="U214" i="14" a="1"/>
  <c r="U167" i="14" a="1"/>
  <c r="Z58" i="14" a="1"/>
  <c r="T18" i="14" a="1"/>
  <c r="U59" i="14" a="1"/>
  <c r="T121" i="14" a="1"/>
  <c r="U31" i="14" a="1"/>
  <c r="T176" i="14" a="1"/>
  <c r="T98" i="14" a="1"/>
  <c r="U53" i="14" a="1"/>
  <c r="T56" i="14" a="1"/>
  <c r="T100" i="14" a="1"/>
  <c r="T26" i="14" a="1"/>
  <c r="U56" i="14" a="1"/>
  <c r="U137" i="14" a="1"/>
  <c r="U156" i="14" a="1"/>
  <c r="T229" i="14" a="1"/>
  <c r="T182" i="14" a="1"/>
  <c r="U221" i="14" a="1"/>
  <c r="T214" i="14" a="1"/>
  <c r="U180" i="14" a="1"/>
  <c r="T216" i="14" a="1"/>
  <c r="T111" i="14" a="1"/>
  <c r="T188" i="14" a="1"/>
  <c r="Z235" i="14" a="1"/>
  <c r="X57" i="14" a="1"/>
  <c r="U100" i="14" a="1"/>
  <c r="T132" i="14" a="1"/>
  <c r="Y58" i="14" a="1"/>
  <c r="U169" i="14" a="1"/>
  <c r="T128" i="14" a="1"/>
  <c r="U143" i="14" a="1"/>
  <c r="V30" i="14" a="1"/>
  <c r="Y62" i="14" a="1"/>
  <c r="T192" i="14" a="1"/>
  <c r="U47" i="14" a="1"/>
  <c r="U136" i="14" a="1"/>
  <c r="Z194" i="14" a="1"/>
  <c r="T123" i="14" a="1"/>
  <c r="U14" i="14" a="1"/>
  <c r="T130" i="14" a="1"/>
  <c r="T29" i="14" a="1"/>
  <c r="U26" i="14" a="1"/>
  <c r="Z10" i="14" a="1"/>
  <c r="Z64" i="14" a="1"/>
  <c r="T137" i="14" a="1"/>
  <c r="U201" i="14" a="1"/>
  <c r="U42" i="14" a="1"/>
  <c r="T159" i="14" a="1"/>
  <c r="U49" i="14" a="1"/>
  <c r="U40" i="14" a="1"/>
  <c r="U29" i="14" a="1"/>
  <c r="U215" i="14" a="1"/>
  <c r="U174" i="14" a="1"/>
  <c r="T168" i="14" a="1"/>
  <c r="U185" i="14" a="1"/>
  <c r="T234" i="14" a="1"/>
  <c r="T180" i="14" a="1"/>
  <c r="T59" i="14" a="1"/>
  <c r="U222" i="14" a="1"/>
  <c r="U126" i="14" a="1"/>
  <c r="U198" i="14" a="1"/>
  <c r="T135" i="14" a="1"/>
  <c r="U151" i="14" a="1"/>
  <c r="U184" i="14" a="1"/>
  <c r="U121" i="14" a="1"/>
  <c r="U188" i="14" a="1"/>
  <c r="Z87" i="14" a="1"/>
  <c r="T143" i="14" a="1"/>
  <c r="T39" i="14" a="1"/>
  <c r="Y93" i="14" a="1"/>
  <c r="T175" i="14" a="1"/>
  <c r="T118" i="14" a="1"/>
  <c r="T107" i="14" a="1"/>
  <c r="T45" i="14" a="1"/>
  <c r="T187" i="14" a="1"/>
  <c r="T145" i="14" a="1"/>
  <c r="U160" i="14" a="1"/>
  <c r="U227" i="14" a="1"/>
  <c r="T108" i="14" a="1"/>
  <c r="U187" i="14" a="1"/>
  <c r="T48" i="14" a="1"/>
  <c r="U199" i="14" a="1"/>
  <c r="T184" i="14" a="1"/>
  <c r="U212" i="14" a="1"/>
  <c r="U161" i="14" a="1"/>
  <c r="T14" i="14" a="1"/>
  <c r="W30" i="14" a="1"/>
  <c r="T49" i="14" a="1"/>
  <c r="T24" i="14" a="1"/>
  <c r="Z142" i="14" a="1"/>
  <c r="T208" i="14" a="1"/>
  <c r="T185" i="14" a="1"/>
  <c r="T198" i="14" a="1"/>
  <c r="T109" i="14" a="1"/>
  <c r="U131" i="14" a="1"/>
  <c r="U98" i="14" a="1"/>
  <c r="T193" i="14" a="1"/>
  <c r="U157" i="14" a="1"/>
  <c r="T124" i="14" a="1"/>
  <c r="T160" i="14" a="1"/>
  <c r="U216" i="14" a="1"/>
  <c r="U115" i="14" a="1"/>
  <c r="T54" i="14" a="1"/>
  <c r="U118" i="14" a="1"/>
  <c r="U182" i="14" a="1"/>
  <c r="U178" i="14" a="1"/>
  <c r="U39" i="14" a="1"/>
  <c r="T197" i="14" a="1"/>
  <c r="T27" i="14" a="1"/>
  <c r="T114" i="14" a="1"/>
  <c r="U207" i="14" a="1"/>
  <c r="T207" i="14" a="1"/>
  <c r="T169" i="14" a="1"/>
  <c r="U51" i="14" a="1"/>
  <c r="U45" i="14" a="1"/>
  <c r="U163" i="14" a="1"/>
  <c r="T201" i="14" a="1"/>
  <c r="Y194" i="14" a="1"/>
  <c r="U229" i="14" a="1"/>
  <c r="Z93" i="14" a="1"/>
  <c r="U193" i="14" a="1"/>
  <c r="W57" i="14" a="1"/>
  <c r="U140" i="14" a="1"/>
  <c r="T147" i="14" a="1"/>
  <c r="U129" i="14" a="1"/>
  <c r="U154" i="14" a="1"/>
  <c r="T178" i="14" a="1"/>
  <c r="T218" i="14" a="1"/>
  <c r="T163" i="14" a="1"/>
  <c r="T196" i="14" a="1"/>
  <c r="T136" i="14" a="1"/>
  <c r="T154" i="14" a="1"/>
  <c r="T116" i="14" a="1"/>
  <c r="U116" i="14" a="1"/>
  <c r="U135" i="14" a="1"/>
  <c r="T162" i="14" a="1"/>
  <c r="U232" i="14" a="1"/>
  <c r="U114" i="14" a="1"/>
  <c r="T38" i="14" a="1"/>
  <c r="U228" i="14" a="1"/>
  <c r="T161" i="14" a="1"/>
  <c r="T157" i="14" a="1"/>
  <c r="U108" i="14" a="1"/>
  <c r="U218" i="14" a="1"/>
  <c r="T55" i="14" a="1"/>
  <c r="T43" i="14" a="1"/>
  <c r="T42" i="14" a="1"/>
  <c r="T228" i="14" a="1"/>
  <c r="U226" i="14" a="1"/>
  <c r="U124" i="14" a="1"/>
  <c r="T53" i="14" a="1"/>
  <c r="Y94" i="14" a="1"/>
  <c r="U139" i="14" a="1"/>
  <c r="U234" i="14" a="1"/>
  <c r="U44" i="14" a="1"/>
  <c r="T177" i="14" a="1"/>
  <c r="U24" i="14" a="1"/>
  <c r="T215" i="14" a="1"/>
  <c r="Y52" i="14" a="1"/>
  <c r="T212" i="14" a="1"/>
  <c r="U148" i="14" a="1"/>
  <c r="T226" i="14" a="1"/>
  <c r="T28" i="14" a="1"/>
  <c r="T129" i="14" a="1"/>
  <c r="T47" i="14" a="1"/>
  <c r="T156" i="14" a="1"/>
  <c r="T19" i="14" a="1"/>
  <c r="U48" i="14" a="1"/>
  <c r="U190" i="14" a="1"/>
  <c r="Y64" i="14" a="1"/>
  <c r="U132" i="14" a="1"/>
  <c r="U176" i="14" a="1"/>
  <c r="U159" i="14" a="1"/>
  <c r="U223" i="14" a="1"/>
  <c r="T174" i="14" a="1"/>
  <c r="U162" i="14" a="1"/>
  <c r="X52" i="14" a="1"/>
  <c r="T131" i="14" a="1"/>
  <c r="U175" i="14" a="1"/>
  <c r="U138" i="14" a="1"/>
  <c r="T206" i="14" a="1"/>
  <c r="U55" i="14" a="1"/>
  <c r="U27" i="14" a="1"/>
  <c r="U128" i="14" a="1"/>
  <c r="U38" i="14" a="1"/>
  <c r="Z191" i="14" a="1"/>
  <c r="T151" i="14" a="1"/>
  <c r="T40" i="14" a="1"/>
  <c r="T222" i="14" a="1"/>
  <c r="T181" i="14" a="1"/>
  <c r="T31" i="14" a="1"/>
  <c r="W181" i="14" a="1"/>
  <c r="W181" i="14" l="1"/>
  <c r="AH181" i="14" s="1"/>
  <c r="T31" i="14"/>
  <c r="T181" i="14"/>
  <c r="T222" i="14"/>
  <c r="T40" i="14"/>
  <c r="T151" i="14"/>
  <c r="Z191" i="14"/>
  <c r="AK191" i="14" s="1"/>
  <c r="U38" i="14"/>
  <c r="U128" i="14"/>
  <c r="U27" i="14"/>
  <c r="U55" i="14"/>
  <c r="T206" i="14"/>
  <c r="U138" i="14"/>
  <c r="U175" i="14"/>
  <c r="T131" i="14"/>
  <c r="X52" i="14"/>
  <c r="AI52" i="14" s="1"/>
  <c r="U162" i="14"/>
  <c r="T174" i="14"/>
  <c r="U223" i="14"/>
  <c r="U159" i="14"/>
  <c r="U176" i="14"/>
  <c r="U132" i="14"/>
  <c r="Y64" i="14"/>
  <c r="U190" i="14"/>
  <c r="U48" i="14"/>
  <c r="T19" i="14"/>
  <c r="T156" i="14"/>
  <c r="T47" i="14"/>
  <c r="T129" i="14"/>
  <c r="T28" i="14"/>
  <c r="T226" i="14"/>
  <c r="U148" i="14"/>
  <c r="T212" i="14"/>
  <c r="Y52" i="14"/>
  <c r="AJ52" i="14" s="1"/>
  <c r="T215" i="14"/>
  <c r="U24" i="14"/>
  <c r="T177" i="14"/>
  <c r="U44" i="14"/>
  <c r="U234" i="14"/>
  <c r="U139" i="14"/>
  <c r="Y94" i="14"/>
  <c r="T53" i="14"/>
  <c r="U124" i="14"/>
  <c r="U226" i="14"/>
  <c r="T228" i="14"/>
  <c r="T42" i="14"/>
  <c r="T43" i="14"/>
  <c r="T55" i="14"/>
  <c r="U218" i="14"/>
  <c r="U108" i="14"/>
  <c r="T157" i="14"/>
  <c r="T161" i="14"/>
  <c r="U228" i="14"/>
  <c r="T38" i="14"/>
  <c r="U114" i="14"/>
  <c r="U232" i="14"/>
  <c r="T162" i="14"/>
  <c r="U135" i="14"/>
  <c r="U116" i="14"/>
  <c r="T116" i="14"/>
  <c r="T154" i="14"/>
  <c r="T136" i="14"/>
  <c r="T196" i="14"/>
  <c r="T163" i="14"/>
  <c r="T218" i="14"/>
  <c r="T178" i="14"/>
  <c r="U154" i="14"/>
  <c r="U129" i="14"/>
  <c r="T147" i="14"/>
  <c r="U140" i="14"/>
  <c r="W57" i="14"/>
  <c r="U193" i="14"/>
  <c r="Z93" i="14"/>
  <c r="U229" i="14"/>
  <c r="Y194" i="14"/>
  <c r="T201" i="14"/>
  <c r="U163" i="14"/>
  <c r="U45" i="14"/>
  <c r="U51" i="14"/>
  <c r="T169" i="14"/>
  <c r="T207" i="14"/>
  <c r="U207" i="14"/>
  <c r="T114" i="14"/>
  <c r="T27" i="14"/>
  <c r="T197" i="14"/>
  <c r="U39" i="14"/>
  <c r="U178" i="14"/>
  <c r="U182" i="14"/>
  <c r="U118" i="14"/>
  <c r="T54" i="14"/>
  <c r="U115" i="14"/>
  <c r="U216" i="14"/>
  <c r="T160" i="14"/>
  <c r="T124" i="14"/>
  <c r="U157" i="14"/>
  <c r="T193" i="14"/>
  <c r="U98" i="14"/>
  <c r="U131" i="14"/>
  <c r="T109" i="14"/>
  <c r="T198" i="14"/>
  <c r="T185" i="14"/>
  <c r="T208" i="14"/>
  <c r="Z142" i="14"/>
  <c r="AK142" i="14" s="1"/>
  <c r="T24" i="14"/>
  <c r="T49" i="14"/>
  <c r="W30" i="14"/>
  <c r="AH30" i="14" s="1"/>
  <c r="T14" i="14"/>
  <c r="U161" i="14"/>
  <c r="U212" i="14"/>
  <c r="T184" i="14"/>
  <c r="U199" i="14"/>
  <c r="T48" i="14"/>
  <c r="U187" i="14"/>
  <c r="T108" i="14"/>
  <c r="U227" i="14"/>
  <c r="U160" i="14"/>
  <c r="T145" i="14"/>
  <c r="T187" i="14"/>
  <c r="T45" i="14"/>
  <c r="T107" i="14"/>
  <c r="T118" i="14"/>
  <c r="T175" i="14"/>
  <c r="Y93" i="14"/>
  <c r="T39" i="14"/>
  <c r="T143" i="14"/>
  <c r="Z87" i="14"/>
  <c r="U188" i="14"/>
  <c r="U121" i="14"/>
  <c r="U184" i="14"/>
  <c r="U151" i="14"/>
  <c r="T135" i="14"/>
  <c r="U198" i="14"/>
  <c r="U126" i="14"/>
  <c r="U222" i="14"/>
  <c r="T59" i="14"/>
  <c r="T180" i="14"/>
  <c r="T234" i="14"/>
  <c r="U185" i="14"/>
  <c r="T168" i="14"/>
  <c r="U174" i="14"/>
  <c r="U215" i="14"/>
  <c r="U29" i="14"/>
  <c r="U40" i="14"/>
  <c r="U49" i="14"/>
  <c r="T159" i="14"/>
  <c r="U42" i="14"/>
  <c r="U201" i="14"/>
  <c r="T137" i="14"/>
  <c r="Z64" i="14"/>
  <c r="Z10" i="14"/>
  <c r="U26" i="14"/>
  <c r="T29" i="14"/>
  <c r="T130" i="14"/>
  <c r="U14" i="14"/>
  <c r="T123" i="14"/>
  <c r="Z194" i="14"/>
  <c r="U136" i="14"/>
  <c r="U47" i="14"/>
  <c r="T192" i="14"/>
  <c r="Y62" i="14"/>
  <c r="AJ62" i="14" s="1"/>
  <c r="V30" i="14"/>
  <c r="AG30" i="14" s="1"/>
  <c r="U143" i="14"/>
  <c r="T128" i="14"/>
  <c r="U169" i="14"/>
  <c r="Y58" i="14"/>
  <c r="AJ58" i="14" s="1"/>
  <c r="T132" i="14"/>
  <c r="U100" i="14"/>
  <c r="X57" i="14"/>
  <c r="Z235" i="14"/>
  <c r="AK235" i="14" s="1"/>
  <c r="T188" i="14"/>
  <c r="T111" i="14"/>
  <c r="T216" i="14"/>
  <c r="U180" i="14"/>
  <c r="T214" i="14"/>
  <c r="U221" i="14"/>
  <c r="T182" i="14"/>
  <c r="T229" i="14"/>
  <c r="U156" i="14"/>
  <c r="U137" i="14"/>
  <c r="U56" i="14"/>
  <c r="T26" i="14"/>
  <c r="T100" i="14"/>
  <c r="T56" i="14"/>
  <c r="U53" i="14"/>
  <c r="T98" i="14"/>
  <c r="T176" i="14"/>
  <c r="U31" i="14"/>
  <c r="T121" i="14"/>
  <c r="U59" i="14"/>
  <c r="T18" i="14"/>
  <c r="Z58" i="14"/>
  <c r="AK58" i="14" s="1"/>
  <c r="U167" i="14"/>
  <c r="U214" i="14"/>
  <c r="U130" i="14"/>
  <c r="U19" i="14"/>
  <c r="T223" i="14"/>
  <c r="T232" i="14"/>
  <c r="U196" i="14"/>
  <c r="Y87" i="14"/>
  <c r="T221" i="14"/>
  <c r="U18" i="14"/>
  <c r="U147" i="14"/>
  <c r="U43" i="14"/>
  <c r="T126" i="14"/>
  <c r="U145" i="14"/>
  <c r="U168" i="14"/>
  <c r="T199" i="14"/>
  <c r="U192" i="14"/>
  <c r="U54" i="14"/>
  <c r="T44" i="14"/>
  <c r="U109" i="14"/>
  <c r="T139" i="14"/>
  <c r="T190" i="14"/>
  <c r="T138" i="14"/>
  <c r="U111" i="14"/>
  <c r="U123" i="14"/>
  <c r="U203" i="14"/>
  <c r="U177" i="14"/>
  <c r="T227" i="14"/>
  <c r="T167" i="14"/>
  <c r="U208" i="14"/>
  <c r="U206" i="14"/>
  <c r="U28" i="14"/>
  <c r="T115" i="14"/>
  <c r="U197" i="14"/>
  <c r="T148" i="14"/>
  <c r="T51" i="14"/>
  <c r="U107" i="14"/>
  <c r="T140" i="14"/>
  <c r="T203" i="14"/>
  <c r="L182" i="13"/>
  <c r="I31" i="13"/>
  <c r="I182" i="13"/>
  <c r="I223" i="13"/>
  <c r="I40" i="13"/>
  <c r="I153" i="13"/>
  <c r="J38" i="13"/>
  <c r="J130" i="13"/>
  <c r="J27" i="13"/>
  <c r="J55" i="13"/>
  <c r="I207" i="13"/>
  <c r="J140" i="13"/>
  <c r="J176" i="13"/>
  <c r="I133" i="13"/>
  <c r="M52" i="13"/>
  <c r="J164" i="13"/>
  <c r="I175" i="13"/>
  <c r="J224" i="13"/>
  <c r="J161" i="13"/>
  <c r="J177" i="13"/>
  <c r="J134" i="13"/>
  <c r="J191" i="13"/>
  <c r="J48" i="13"/>
  <c r="I19" i="13"/>
  <c r="I158" i="13"/>
  <c r="I47" i="13"/>
  <c r="I131" i="13"/>
  <c r="I28" i="13"/>
  <c r="I227" i="13"/>
  <c r="J151" i="13"/>
  <c r="AE30" i="14"/>
  <c r="G30" i="14"/>
  <c r="I30" i="14" s="1"/>
  <c r="I213" i="13"/>
  <c r="I216" i="13"/>
  <c r="J24" i="13"/>
  <c r="I178" i="13"/>
  <c r="J44" i="13"/>
  <c r="J235" i="13"/>
  <c r="J141" i="13"/>
  <c r="I53" i="13"/>
  <c r="J126" i="13"/>
  <c r="J227" i="13"/>
  <c r="I229" i="13"/>
  <c r="AF30" i="14"/>
  <c r="H30" i="14"/>
  <c r="I42" i="13"/>
  <c r="I43" i="13"/>
  <c r="I55" i="13"/>
  <c r="J219" i="13"/>
  <c r="J109" i="13"/>
  <c r="I159" i="13"/>
  <c r="I163" i="13"/>
  <c r="J229" i="13"/>
  <c r="I38" i="13"/>
  <c r="J116" i="13"/>
  <c r="J233" i="13"/>
  <c r="I164" i="13"/>
  <c r="J137" i="13"/>
  <c r="J118" i="13"/>
  <c r="I118" i="13"/>
  <c r="I156" i="13"/>
  <c r="I138" i="13"/>
  <c r="I197" i="13"/>
  <c r="I165" i="13"/>
  <c r="I219" i="13"/>
  <c r="I179" i="13"/>
  <c r="J156" i="13"/>
  <c r="J131" i="13"/>
  <c r="I149" i="13"/>
  <c r="J142" i="13"/>
  <c r="L57" i="13"/>
  <c r="J194" i="13"/>
  <c r="J230" i="13"/>
  <c r="K142" i="14"/>
  <c r="L90" i="14"/>
  <c r="AJ90" i="14"/>
  <c r="I202" i="13"/>
  <c r="J165" i="13"/>
  <c r="J45" i="13"/>
  <c r="J51" i="13"/>
  <c r="I171" i="13"/>
  <c r="I208" i="13"/>
  <c r="K52" i="14"/>
  <c r="J208" i="13"/>
  <c r="I116" i="13"/>
  <c r="I27" i="13"/>
  <c r="I198" i="13"/>
  <c r="J39" i="13"/>
  <c r="J179" i="13"/>
  <c r="J183" i="13"/>
  <c r="J119" i="13"/>
  <c r="I54" i="13"/>
  <c r="J117" i="13"/>
  <c r="J217" i="13"/>
  <c r="I162" i="13"/>
  <c r="I126" i="13"/>
  <c r="J159" i="13"/>
  <c r="I194" i="13"/>
  <c r="J98" i="13"/>
  <c r="M191" i="14"/>
  <c r="J133" i="13"/>
  <c r="I110" i="13"/>
  <c r="I199" i="13"/>
  <c r="I186" i="13"/>
  <c r="I209" i="13"/>
  <c r="I24" i="13"/>
  <c r="I49" i="13"/>
  <c r="L30" i="13"/>
  <c r="I14" i="13"/>
  <c r="J163" i="13"/>
  <c r="J213" i="13"/>
  <c r="I185" i="13"/>
  <c r="J200" i="13"/>
  <c r="I48" i="13"/>
  <c r="L191" i="14"/>
  <c r="M150" i="14"/>
  <c r="AK150" i="14"/>
  <c r="J188" i="13"/>
  <c r="I109" i="13"/>
  <c r="J228" i="13"/>
  <c r="J162" i="13"/>
  <c r="I147" i="13"/>
  <c r="I188" i="13"/>
  <c r="I45" i="13"/>
  <c r="I108" i="13"/>
  <c r="I119" i="13"/>
  <c r="I176" i="13"/>
  <c r="I39" i="13"/>
  <c r="I145" i="13"/>
  <c r="J189" i="13"/>
  <c r="J122" i="13"/>
  <c r="J185" i="13"/>
  <c r="J153" i="13"/>
  <c r="I137" i="13"/>
  <c r="J199" i="13"/>
  <c r="J128" i="13"/>
  <c r="M235" i="14"/>
  <c r="J223" i="13"/>
  <c r="I59" i="13"/>
  <c r="I181" i="13"/>
  <c r="I235" i="13"/>
  <c r="J186" i="13"/>
  <c r="I170" i="13"/>
  <c r="AJ165" i="14"/>
  <c r="L165" i="14"/>
  <c r="J175" i="13"/>
  <c r="J216" i="13"/>
  <c r="J29" i="13"/>
  <c r="J40" i="13"/>
  <c r="J49" i="13"/>
  <c r="I161" i="13"/>
  <c r="J42" i="13"/>
  <c r="J202" i="13"/>
  <c r="I139" i="13"/>
  <c r="J26" i="13"/>
  <c r="I29" i="13"/>
  <c r="H181" i="14"/>
  <c r="J181" i="14" s="1"/>
  <c r="AF181" i="14"/>
  <c r="I132" i="13"/>
  <c r="J14" i="13"/>
  <c r="I125" i="13"/>
  <c r="J138" i="13"/>
  <c r="J47" i="13"/>
  <c r="I193" i="13"/>
  <c r="K30" i="13"/>
  <c r="J145" i="13"/>
  <c r="I130" i="13"/>
  <c r="J171" i="13"/>
  <c r="M94" i="14"/>
  <c r="AK94" i="14"/>
  <c r="I134" i="13"/>
  <c r="J100" i="13"/>
  <c r="M57" i="13"/>
  <c r="I189" i="13"/>
  <c r="I113" i="13"/>
  <c r="M73" i="14"/>
  <c r="AK73" i="14"/>
  <c r="I217" i="13"/>
  <c r="J181" i="13"/>
  <c r="I215" i="13"/>
  <c r="J222" i="13"/>
  <c r="I183" i="13"/>
  <c r="I230" i="13"/>
  <c r="AH62" i="14"/>
  <c r="J62" i="14"/>
  <c r="J158" i="13"/>
  <c r="J139" i="13"/>
  <c r="J56" i="13"/>
  <c r="I26" i="13"/>
  <c r="I100" i="13"/>
  <c r="I56" i="13"/>
  <c r="J53" i="13"/>
  <c r="I98" i="13"/>
  <c r="I177" i="13"/>
  <c r="J31" i="13"/>
  <c r="I122" i="13"/>
  <c r="J59" i="13"/>
  <c r="I18" i="13"/>
  <c r="J169" i="13"/>
  <c r="J215" i="13"/>
  <c r="J132" i="13"/>
  <c r="M58" i="14"/>
  <c r="J19" i="13"/>
  <c r="I224" i="13"/>
  <c r="I233" i="13"/>
  <c r="J197" i="13"/>
  <c r="L73" i="14"/>
  <c r="AJ73" i="14"/>
  <c r="I222" i="13"/>
  <c r="J18" i="13"/>
  <c r="J149" i="13"/>
  <c r="J43" i="13"/>
  <c r="L58" i="14"/>
  <c r="I128" i="13"/>
  <c r="J147" i="13"/>
  <c r="J170" i="13"/>
  <c r="I200" i="13"/>
  <c r="J193" i="13"/>
  <c r="J54" i="13"/>
  <c r="I44" i="13"/>
  <c r="J110" i="13"/>
  <c r="I141" i="13"/>
  <c r="I191" i="13"/>
  <c r="I140" i="13"/>
  <c r="J113" i="13"/>
  <c r="J125" i="13"/>
  <c r="L235" i="14"/>
  <c r="J204" i="13"/>
  <c r="J178" i="13"/>
  <c r="I228" i="13"/>
  <c r="I169" i="13"/>
  <c r="J209" i="13"/>
  <c r="J207" i="13"/>
  <c r="J28" i="13"/>
  <c r="I117" i="13"/>
  <c r="J198" i="13"/>
  <c r="I151" i="13"/>
  <c r="I51" i="13"/>
  <c r="J108" i="13"/>
  <c r="I142" i="13"/>
  <c r="I204" i="13"/>
  <c r="W27" i="14" a="1"/>
  <c r="W48" i="14" a="1"/>
  <c r="W44" i="14" a="1"/>
  <c r="V157" i="14" a="1"/>
  <c r="V218" i="14" a="1"/>
  <c r="W45" i="14" a="1"/>
  <c r="V223" i="14" a="1"/>
  <c r="W234" i="14" a="1"/>
  <c r="V147" i="14" a="1"/>
  <c r="V206" i="14" a="1"/>
  <c r="V156" i="14" a="1"/>
  <c r="W139" i="14" a="1"/>
  <c r="W228" i="14" a="1"/>
  <c r="W154" i="14" a="1"/>
  <c r="V169" i="14" a="1"/>
  <c r="W216" i="14" a="1"/>
  <c r="Y30" i="14" a="1"/>
  <c r="V145" i="14" a="1"/>
  <c r="W126" i="14" a="1"/>
  <c r="W49" i="14" a="1"/>
  <c r="V192" i="14" a="1"/>
  <c r="V216" i="14" a="1"/>
  <c r="W53" i="14" a="1"/>
  <c r="W196" i="14" a="1"/>
  <c r="V44" i="14" a="1"/>
  <c r="W28" i="14" a="1"/>
  <c r="V187" i="14" a="1"/>
  <c r="V159" i="14" a="1"/>
  <c r="W180" i="14" a="1"/>
  <c r="V98" i="14" a="1"/>
  <c r="W109" i="14" a="1"/>
  <c r="V115" i="14" a="1"/>
  <c r="W138" i="14" a="1"/>
  <c r="V47" i="14" a="1"/>
  <c r="V53" i="14" a="1"/>
  <c r="V38" i="14" a="1"/>
  <c r="W129" i="14" a="1"/>
  <c r="V207" i="14" a="1"/>
  <c r="V160" i="14" a="1"/>
  <c r="V14" i="14" a="1"/>
  <c r="X30" i="14" a="1"/>
  <c r="W221" i="14" a="1"/>
  <c r="Y181" i="14" a="1"/>
  <c r="Z52" i="14" a="1"/>
  <c r="V226" i="14" a="1"/>
  <c r="V228" i="14" a="1"/>
  <c r="V162" i="14" a="1"/>
  <c r="Y57" i="14" a="1"/>
  <c r="V193" i="14" a="1"/>
  <c r="V184" i="14" a="1"/>
  <c r="V118" i="14" a="1"/>
  <c r="V180" i="14" a="1"/>
  <c r="V137" i="14" a="1"/>
  <c r="W169" i="14" a="1"/>
  <c r="V182" i="14" a="1"/>
  <c r="V121" i="14" a="1"/>
  <c r="W18" i="14" a="1"/>
  <c r="V138" i="14" a="1"/>
  <c r="V51" i="14" a="1"/>
  <c r="V31" i="14" a="1"/>
  <c r="W162" i="14" a="1"/>
  <c r="W148" i="14" a="1"/>
  <c r="W135" i="14" a="1"/>
  <c r="W193" i="14" a="1"/>
  <c r="V114" i="14" a="1"/>
  <c r="W98" i="14" a="1"/>
  <c r="W199" i="14" a="1"/>
  <c r="V175" i="14" a="1"/>
  <c r="V234" i="14" a="1"/>
  <c r="W26" i="14" a="1"/>
  <c r="V229" i="14" a="1"/>
  <c r="W59" i="14" a="1"/>
  <c r="W147" i="14" a="1"/>
  <c r="W111" i="14" a="1"/>
  <c r="W107" i="14" a="1"/>
  <c r="W215" i="14" a="1"/>
  <c r="W19" i="14" a="1"/>
  <c r="V135" i="14" a="1"/>
  <c r="W29" i="14" a="1"/>
  <c r="W192" i="14" a="1"/>
  <c r="V19" i="14" a="1"/>
  <c r="V49" i="14" a="1"/>
  <c r="W198" i="14" a="1"/>
  <c r="V56" i="14" a="1"/>
  <c r="W114" i="14" a="1"/>
  <c r="W222" i="14" a="1"/>
  <c r="V139" i="14" a="1"/>
  <c r="W226" i="14" a="1"/>
  <c r="W157" i="14" a="1"/>
  <c r="W201" i="14" a="1"/>
  <c r="V190" i="14" a="1"/>
  <c r="V181" i="14" a="1"/>
  <c r="V174" i="14" a="1"/>
  <c r="W116" i="14" a="1"/>
  <c r="W229" i="14" a="1"/>
  <c r="V27" i="14" a="1"/>
  <c r="V48" i="14" a="1"/>
  <c r="V39" i="14" a="1"/>
  <c r="W185" i="14" a="1"/>
  <c r="V29" i="14" a="1"/>
  <c r="V18" i="14" a="1"/>
  <c r="W43" i="14" a="1"/>
  <c r="W123" i="14" a="1"/>
  <c r="V140" i="14" a="1"/>
  <c r="W223" i="14" a="1"/>
  <c r="V42" i="14" a="1"/>
  <c r="V116" i="14" a="1"/>
  <c r="V197" i="14" a="1"/>
  <c r="V143" i="14" a="1"/>
  <c r="V168" i="14" a="1"/>
  <c r="W167" i="14" a="1"/>
  <c r="V203" i="14" a="1"/>
  <c r="V130" i="14" a="1"/>
  <c r="W130" i="14" a="1"/>
  <c r="W24" i="14" a="1"/>
  <c r="W184" i="14" a="1"/>
  <c r="V188" i="14" a="1"/>
  <c r="W168" i="14" a="1"/>
  <c r="W190" i="14" a="1"/>
  <c r="V163" i="14" a="1"/>
  <c r="V208" i="14" a="1"/>
  <c r="V123" i="14" a="1"/>
  <c r="V199" i="14" a="1"/>
  <c r="V24" i="14" a="1"/>
  <c r="V100" i="14" a="1"/>
  <c r="W51" i="14" a="1"/>
  <c r="W206" i="14" a="1"/>
  <c r="V129" i="14" a="1"/>
  <c r="V214" i="14" a="1"/>
  <c r="V131" i="14" a="1"/>
  <c r="W140" i="14" a="1"/>
  <c r="W212" i="14" a="1"/>
  <c r="V128" i="14" a="1"/>
  <c r="V148" i="14" a="1"/>
  <c r="V222" i="14" a="1"/>
  <c r="W131" i="14" a="1"/>
  <c r="V132" i="14" a="1"/>
  <c r="W121" i="14" a="1"/>
  <c r="W137" i="14" a="1"/>
  <c r="W177" i="14" a="1"/>
  <c r="W38" i="14" a="1"/>
  <c r="W218" i="14" a="1"/>
  <c r="V196" i="14" a="1"/>
  <c r="W182" i="14" a="1"/>
  <c r="V185" i="14" a="1"/>
  <c r="W174" i="14" a="1"/>
  <c r="W56" i="14" a="1"/>
  <c r="V227" i="14" a="1"/>
  <c r="V177" i="14" a="1"/>
  <c r="W163" i="14" a="1"/>
  <c r="V108" i="14" a="1"/>
  <c r="V111" i="14" a="1"/>
  <c r="V167" i="14" a="1"/>
  <c r="W227" i="14" a="1"/>
  <c r="W136" i="14" a="1"/>
  <c r="W208" i="14" a="1"/>
  <c r="V161" i="14" a="1"/>
  <c r="W40" i="14" a="1"/>
  <c r="W54" i="14" a="1"/>
  <c r="W175" i="14" a="1"/>
  <c r="W42" i="14" a="1"/>
  <c r="W197" i="14" a="1"/>
  <c r="W232" i="14" a="1"/>
  <c r="V59" i="14" a="1"/>
  <c r="V221" i="14" a="1"/>
  <c r="V40" i="14" a="1"/>
  <c r="W159" i="14" a="1"/>
  <c r="V212" i="14" a="1"/>
  <c r="V43" i="14" a="1"/>
  <c r="V154" i="14" a="1"/>
  <c r="W39" i="14" a="1"/>
  <c r="V109" i="14" a="1"/>
  <c r="W188" i="14" a="1"/>
  <c r="W100" i="14" a="1"/>
  <c r="W156" i="14" a="1"/>
  <c r="W214" i="14" a="1"/>
  <c r="V126" i="14" a="1"/>
  <c r="W203" i="14" a="1"/>
  <c r="V151" i="14" a="1"/>
  <c r="W176" i="14" a="1"/>
  <c r="V215" i="14" a="1"/>
  <c r="V55" i="14" a="1"/>
  <c r="V136" i="14" a="1"/>
  <c r="W178" i="14" a="1"/>
  <c r="V198" i="14" a="1"/>
  <c r="Z57" i="14" a="1"/>
  <c r="W145" i="14" a="1"/>
  <c r="W132" i="14" a="1"/>
  <c r="V201" i="14" a="1"/>
  <c r="W187" i="14" a="1"/>
  <c r="W14" i="14" a="1"/>
  <c r="W128" i="14" a="1"/>
  <c r="W108" i="14" a="1"/>
  <c r="W118" i="14" a="1"/>
  <c r="W151" i="14" a="1"/>
  <c r="V26" i="14" a="1"/>
  <c r="V54" i="14" a="1"/>
  <c r="W55" i="14" a="1"/>
  <c r="V178" i="14" a="1"/>
  <c r="W115" i="14" a="1"/>
  <c r="W160" i="14" a="1"/>
  <c r="W47" i="14" a="1"/>
  <c r="V232" i="14" a="1"/>
  <c r="W124" i="14" a="1"/>
  <c r="V124" i="14" a="1"/>
  <c r="W161" i="14" a="1"/>
  <c r="V45" i="14" a="1"/>
  <c r="W143" i="14" a="1"/>
  <c r="V176" i="14" a="1"/>
  <c r="V28" i="14" a="1"/>
  <c r="W207" i="14" a="1"/>
  <c r="V107" i="14" a="1"/>
  <c r="W31" i="14" a="1"/>
  <c r="W31" i="14" l="1"/>
  <c r="AH31" i="14" s="1"/>
  <c r="V107" i="14"/>
  <c r="AG107" i="14" s="1"/>
  <c r="W207" i="14"/>
  <c r="AH207" i="14" s="1"/>
  <c r="V28" i="14"/>
  <c r="AG28" i="14" s="1"/>
  <c r="V176" i="14"/>
  <c r="AG176" i="14" s="1"/>
  <c r="W143" i="14"/>
  <c r="AH143" i="14" s="1"/>
  <c r="V45" i="14"/>
  <c r="AG45" i="14" s="1"/>
  <c r="W161" i="14"/>
  <c r="AH161" i="14" s="1"/>
  <c r="V124" i="14"/>
  <c r="AG124" i="14" s="1"/>
  <c r="W124" i="14"/>
  <c r="AH124" i="14" s="1"/>
  <c r="V232" i="14"/>
  <c r="AG232" i="14" s="1"/>
  <c r="W47" i="14"/>
  <c r="AH47" i="14" s="1"/>
  <c r="W160" i="14"/>
  <c r="AH160" i="14" s="1"/>
  <c r="W115" i="14"/>
  <c r="AH115" i="14" s="1"/>
  <c r="V178" i="14"/>
  <c r="AG178" i="14" s="1"/>
  <c r="W55" i="14"/>
  <c r="AH55" i="14" s="1"/>
  <c r="V54" i="14"/>
  <c r="AG54" i="14" s="1"/>
  <c r="V26" i="14"/>
  <c r="AG26" i="14" s="1"/>
  <c r="W151" i="14"/>
  <c r="AH151" i="14" s="1"/>
  <c r="W118" i="14"/>
  <c r="AH118" i="14" s="1"/>
  <c r="W108" i="14"/>
  <c r="AH108" i="14" s="1"/>
  <c r="W128" i="14"/>
  <c r="AH128" i="14" s="1"/>
  <c r="W14" i="14"/>
  <c r="AH14" i="14" s="1"/>
  <c r="W187" i="14"/>
  <c r="AH187" i="14" s="1"/>
  <c r="V201" i="14"/>
  <c r="AG201" i="14" s="1"/>
  <c r="W132" i="14"/>
  <c r="AH132" i="14" s="1"/>
  <c r="W145" i="14"/>
  <c r="AH145" i="14" s="1"/>
  <c r="Z57" i="14"/>
  <c r="AK57" i="14" s="1"/>
  <c r="V198" i="14"/>
  <c r="AG198" i="14" s="1"/>
  <c r="W178" i="14"/>
  <c r="AH178" i="14" s="1"/>
  <c r="V136" i="14"/>
  <c r="AG136" i="14" s="1"/>
  <c r="V55" i="14"/>
  <c r="AG55" i="14" s="1"/>
  <c r="V215" i="14"/>
  <c r="AG215" i="14" s="1"/>
  <c r="W176" i="14"/>
  <c r="AH176" i="14" s="1"/>
  <c r="V151" i="14"/>
  <c r="AG151" i="14" s="1"/>
  <c r="W203" i="14"/>
  <c r="AH203" i="14" s="1"/>
  <c r="V126" i="14"/>
  <c r="AG126" i="14" s="1"/>
  <c r="W214" i="14"/>
  <c r="AH214" i="14" s="1"/>
  <c r="W156" i="14"/>
  <c r="AH156" i="14" s="1"/>
  <c r="W100" i="14"/>
  <c r="AH100" i="14" s="1"/>
  <c r="W188" i="14"/>
  <c r="AH188" i="14" s="1"/>
  <c r="V109" i="14"/>
  <c r="AG109" i="14" s="1"/>
  <c r="W39" i="14"/>
  <c r="AH39" i="14" s="1"/>
  <c r="V154" i="14"/>
  <c r="AG154" i="14" s="1"/>
  <c r="V43" i="14"/>
  <c r="AG43" i="14" s="1"/>
  <c r="V212" i="14"/>
  <c r="AG212" i="14" s="1"/>
  <c r="W159" i="14"/>
  <c r="AH159" i="14" s="1"/>
  <c r="V40" i="14"/>
  <c r="AG40" i="14" s="1"/>
  <c r="V221" i="14"/>
  <c r="AG221" i="14" s="1"/>
  <c r="V59" i="14"/>
  <c r="AG59" i="14" s="1"/>
  <c r="W232" i="14"/>
  <c r="AH232" i="14" s="1"/>
  <c r="W197" i="14"/>
  <c r="AH197" i="14" s="1"/>
  <c r="W42" i="14"/>
  <c r="AH42" i="14" s="1"/>
  <c r="W175" i="14"/>
  <c r="AH175" i="14" s="1"/>
  <c r="W54" i="14"/>
  <c r="AH54" i="14" s="1"/>
  <c r="W40" i="14"/>
  <c r="AH40" i="14" s="1"/>
  <c r="V161" i="14"/>
  <c r="AG161" i="14" s="1"/>
  <c r="W208" i="14"/>
  <c r="AH208" i="14" s="1"/>
  <c r="W136" i="14"/>
  <c r="AH136" i="14" s="1"/>
  <c r="W227" i="14"/>
  <c r="AH227" i="14" s="1"/>
  <c r="V167" i="14"/>
  <c r="AG167" i="14" s="1"/>
  <c r="V111" i="14"/>
  <c r="AG111" i="14" s="1"/>
  <c r="V108" i="14"/>
  <c r="AG108" i="14" s="1"/>
  <c r="W163" i="14"/>
  <c r="AH163" i="14" s="1"/>
  <c r="V177" i="14"/>
  <c r="AG177" i="14" s="1"/>
  <c r="V227" i="14"/>
  <c r="AG227" i="14" s="1"/>
  <c r="W56" i="14"/>
  <c r="AH56" i="14" s="1"/>
  <c r="W174" i="14"/>
  <c r="AH174" i="14" s="1"/>
  <c r="V185" i="14"/>
  <c r="AG185" i="14" s="1"/>
  <c r="W182" i="14"/>
  <c r="AH182" i="14" s="1"/>
  <c r="V196" i="14"/>
  <c r="AG196" i="14" s="1"/>
  <c r="W218" i="14"/>
  <c r="AH218" i="14" s="1"/>
  <c r="W38" i="14"/>
  <c r="AH38" i="14" s="1"/>
  <c r="W177" i="14"/>
  <c r="AH177" i="14" s="1"/>
  <c r="W137" i="14"/>
  <c r="AH137" i="14" s="1"/>
  <c r="W121" i="14"/>
  <c r="AH121" i="14" s="1"/>
  <c r="V132" i="14"/>
  <c r="AG132" i="14" s="1"/>
  <c r="W131" i="14"/>
  <c r="AH131" i="14" s="1"/>
  <c r="V222" i="14"/>
  <c r="AG222" i="14" s="1"/>
  <c r="V148" i="14"/>
  <c r="AG148" i="14" s="1"/>
  <c r="V128" i="14"/>
  <c r="AG128" i="14" s="1"/>
  <c r="W212" i="14"/>
  <c r="AH212" i="14" s="1"/>
  <c r="W140" i="14"/>
  <c r="AH140" i="14" s="1"/>
  <c r="V131" i="14"/>
  <c r="AG131" i="14" s="1"/>
  <c r="V214" i="14"/>
  <c r="AG214" i="14" s="1"/>
  <c r="V129" i="14"/>
  <c r="AG129" i="14" s="1"/>
  <c r="W206" i="14"/>
  <c r="AH206" i="14" s="1"/>
  <c r="W51" i="14"/>
  <c r="AH51" i="14" s="1"/>
  <c r="V100" i="14"/>
  <c r="AG100" i="14" s="1"/>
  <c r="V24" i="14"/>
  <c r="AG24" i="14" s="1"/>
  <c r="V199" i="14"/>
  <c r="AG199" i="14" s="1"/>
  <c r="V123" i="14"/>
  <c r="AG123" i="14" s="1"/>
  <c r="V208" i="14"/>
  <c r="AG208" i="14" s="1"/>
  <c r="V163" i="14"/>
  <c r="AG163" i="14" s="1"/>
  <c r="W190" i="14"/>
  <c r="AH190" i="14" s="1"/>
  <c r="W168" i="14"/>
  <c r="AH168" i="14" s="1"/>
  <c r="V188" i="14"/>
  <c r="AG188" i="14" s="1"/>
  <c r="W184" i="14"/>
  <c r="AH184" i="14" s="1"/>
  <c r="W24" i="14"/>
  <c r="AH24" i="14" s="1"/>
  <c r="W130" i="14"/>
  <c r="AH130" i="14" s="1"/>
  <c r="V130" i="14"/>
  <c r="AG130" i="14" s="1"/>
  <c r="V203" i="14"/>
  <c r="AG203" i="14" s="1"/>
  <c r="W167" i="14"/>
  <c r="AH167" i="14" s="1"/>
  <c r="V168" i="14"/>
  <c r="AG168" i="14" s="1"/>
  <c r="V143" i="14"/>
  <c r="AG143" i="14" s="1"/>
  <c r="V197" i="14"/>
  <c r="AG197" i="14" s="1"/>
  <c r="V116" i="14"/>
  <c r="AG116" i="14" s="1"/>
  <c r="V42" i="14"/>
  <c r="AG42" i="14" s="1"/>
  <c r="W223" i="14"/>
  <c r="AH223" i="14" s="1"/>
  <c r="V140" i="14"/>
  <c r="AG140" i="14" s="1"/>
  <c r="W123" i="14"/>
  <c r="AH123" i="14" s="1"/>
  <c r="W43" i="14"/>
  <c r="AH43" i="14" s="1"/>
  <c r="V18" i="14"/>
  <c r="AG18" i="14" s="1"/>
  <c r="V29" i="14"/>
  <c r="AG29" i="14" s="1"/>
  <c r="W185" i="14"/>
  <c r="AH185" i="14" s="1"/>
  <c r="V39" i="14"/>
  <c r="AG39" i="14" s="1"/>
  <c r="V48" i="14"/>
  <c r="AG48" i="14" s="1"/>
  <c r="V27" i="14"/>
  <c r="AG27" i="14" s="1"/>
  <c r="W229" i="14"/>
  <c r="AH229" i="14" s="1"/>
  <c r="W116" i="14"/>
  <c r="AH116" i="14" s="1"/>
  <c r="V174" i="14"/>
  <c r="AG174" i="14" s="1"/>
  <c r="V181" i="14"/>
  <c r="AG181" i="14" s="1"/>
  <c r="V190" i="14"/>
  <c r="AG190" i="14" s="1"/>
  <c r="W201" i="14"/>
  <c r="AH201" i="14" s="1"/>
  <c r="W157" i="14"/>
  <c r="AH157" i="14" s="1"/>
  <c r="W226" i="14"/>
  <c r="AH226" i="14" s="1"/>
  <c r="V139" i="14"/>
  <c r="AG139" i="14" s="1"/>
  <c r="W222" i="14"/>
  <c r="AH222" i="14" s="1"/>
  <c r="W114" i="14"/>
  <c r="AH114" i="14" s="1"/>
  <c r="V56" i="14"/>
  <c r="AG56" i="14" s="1"/>
  <c r="W198" i="14"/>
  <c r="AH198" i="14" s="1"/>
  <c r="V49" i="14"/>
  <c r="AG49" i="14" s="1"/>
  <c r="V19" i="14"/>
  <c r="AG19" i="14" s="1"/>
  <c r="W192" i="14"/>
  <c r="AH192" i="14" s="1"/>
  <c r="W29" i="14"/>
  <c r="AH29" i="14" s="1"/>
  <c r="V135" i="14"/>
  <c r="AG135" i="14" s="1"/>
  <c r="W19" i="14"/>
  <c r="AH19" i="14" s="1"/>
  <c r="W215" i="14"/>
  <c r="AH215" i="14" s="1"/>
  <c r="W107" i="14"/>
  <c r="AH107" i="14" s="1"/>
  <c r="W111" i="14"/>
  <c r="AH111" i="14" s="1"/>
  <c r="W147" i="14"/>
  <c r="AH147" i="14" s="1"/>
  <c r="W59" i="14"/>
  <c r="AH59" i="14" s="1"/>
  <c r="V229" i="14"/>
  <c r="AG229" i="14" s="1"/>
  <c r="W26" i="14"/>
  <c r="AH26" i="14" s="1"/>
  <c r="V234" i="14"/>
  <c r="AG234" i="14" s="1"/>
  <c r="V175" i="14"/>
  <c r="AG175" i="14" s="1"/>
  <c r="W199" i="14"/>
  <c r="AH199" i="14" s="1"/>
  <c r="W98" i="14"/>
  <c r="AH98" i="14" s="1"/>
  <c r="V114" i="14"/>
  <c r="AG114" i="14" s="1"/>
  <c r="W193" i="14"/>
  <c r="AH193" i="14" s="1"/>
  <c r="W135" i="14"/>
  <c r="AH135" i="14" s="1"/>
  <c r="W148" i="14"/>
  <c r="AH148" i="14" s="1"/>
  <c r="W162" i="14"/>
  <c r="AH162" i="14" s="1"/>
  <c r="V31" i="14"/>
  <c r="AG31" i="14" s="1"/>
  <c r="V51" i="14"/>
  <c r="AG51" i="14" s="1"/>
  <c r="V138" i="14"/>
  <c r="AG138" i="14" s="1"/>
  <c r="W18" i="14"/>
  <c r="AH18" i="14" s="1"/>
  <c r="V121" i="14"/>
  <c r="AG121" i="14" s="1"/>
  <c r="V182" i="14"/>
  <c r="AG182" i="14" s="1"/>
  <c r="W169" i="14"/>
  <c r="AH169" i="14" s="1"/>
  <c r="V137" i="14"/>
  <c r="AG137" i="14" s="1"/>
  <c r="V180" i="14"/>
  <c r="AG180" i="14" s="1"/>
  <c r="V118" i="14"/>
  <c r="AG118" i="14" s="1"/>
  <c r="V184" i="14"/>
  <c r="AG184" i="14" s="1"/>
  <c r="V193" i="14"/>
  <c r="AG193" i="14" s="1"/>
  <c r="Y57" i="14"/>
  <c r="AJ57" i="14" s="1"/>
  <c r="V162" i="14"/>
  <c r="AG162" i="14" s="1"/>
  <c r="V228" i="14"/>
  <c r="AG228" i="14" s="1"/>
  <c r="V226" i="14"/>
  <c r="AG226" i="14" s="1"/>
  <c r="Z52" i="14"/>
  <c r="AK52" i="14" s="1"/>
  <c r="Y181" i="14"/>
  <c r="AJ181" i="14" s="1"/>
  <c r="W221" i="14"/>
  <c r="AH221" i="14" s="1"/>
  <c r="X30" i="14"/>
  <c r="AI30" i="14" s="1"/>
  <c r="V14" i="14"/>
  <c r="AG14" i="14" s="1"/>
  <c r="V160" i="14"/>
  <c r="AG160" i="14" s="1"/>
  <c r="V207" i="14"/>
  <c r="AG207" i="14" s="1"/>
  <c r="W129" i="14"/>
  <c r="AH129" i="14" s="1"/>
  <c r="V38" i="14"/>
  <c r="AG38" i="14" s="1"/>
  <c r="V53" i="14"/>
  <c r="AG53" i="14" s="1"/>
  <c r="V47" i="14"/>
  <c r="AG47" i="14" s="1"/>
  <c r="W138" i="14"/>
  <c r="AH138" i="14" s="1"/>
  <c r="V115" i="14"/>
  <c r="AG115" i="14" s="1"/>
  <c r="W109" i="14"/>
  <c r="AH109" i="14" s="1"/>
  <c r="V98" i="14"/>
  <c r="AG98" i="14" s="1"/>
  <c r="W180" i="14"/>
  <c r="AH180" i="14" s="1"/>
  <c r="V159" i="14"/>
  <c r="AG159" i="14" s="1"/>
  <c r="V187" i="14"/>
  <c r="AG187" i="14" s="1"/>
  <c r="W28" i="14"/>
  <c r="AH28" i="14" s="1"/>
  <c r="V44" i="14"/>
  <c r="AG44" i="14" s="1"/>
  <c r="W196" i="14"/>
  <c r="AH196" i="14" s="1"/>
  <c r="W53" i="14"/>
  <c r="AH53" i="14" s="1"/>
  <c r="V216" i="14"/>
  <c r="AG216" i="14" s="1"/>
  <c r="V192" i="14"/>
  <c r="AG192" i="14" s="1"/>
  <c r="W49" i="14"/>
  <c r="AH49" i="14" s="1"/>
  <c r="W126" i="14"/>
  <c r="AH126" i="14" s="1"/>
  <c r="V145" i="14"/>
  <c r="AG145" i="14" s="1"/>
  <c r="Y30" i="14"/>
  <c r="AJ30" i="14" s="1"/>
  <c r="W216" i="14"/>
  <c r="AH216" i="14" s="1"/>
  <c r="V169" i="14"/>
  <c r="AG169" i="14" s="1"/>
  <c r="W154" i="14"/>
  <c r="AH154" i="14" s="1"/>
  <c r="W228" i="14"/>
  <c r="AH228" i="14" s="1"/>
  <c r="W139" i="14"/>
  <c r="AH139" i="14" s="1"/>
  <c r="V156" i="14"/>
  <c r="AG156" i="14" s="1"/>
  <c r="V206" i="14"/>
  <c r="AG206" i="14" s="1"/>
  <c r="V147" i="14"/>
  <c r="AG147" i="14" s="1"/>
  <c r="W234" i="14"/>
  <c r="AH234" i="14" s="1"/>
  <c r="V223" i="14"/>
  <c r="AG223" i="14" s="1"/>
  <c r="W45" i="14"/>
  <c r="AH45" i="14" s="1"/>
  <c r="V218" i="14"/>
  <c r="AG218" i="14" s="1"/>
  <c r="V157" i="14"/>
  <c r="AG157" i="14" s="1"/>
  <c r="W44" i="14"/>
  <c r="AH44" i="14" s="1"/>
  <c r="W48" i="14"/>
  <c r="AH48" i="14" s="1"/>
  <c r="W27" i="14"/>
  <c r="AH27" i="14" s="1"/>
  <c r="L31" i="13"/>
  <c r="K108" i="13"/>
  <c r="L208" i="13"/>
  <c r="K28" i="13"/>
  <c r="G203" i="14"/>
  <c r="AE203" i="14"/>
  <c r="AE214" i="14"/>
  <c r="G214" i="14"/>
  <c r="I214" i="14" s="1"/>
  <c r="H42" i="14"/>
  <c r="J42" i="14" s="1"/>
  <c r="AF42" i="14"/>
  <c r="G187" i="14"/>
  <c r="AE187" i="14"/>
  <c r="AE201" i="14"/>
  <c r="G201" i="14"/>
  <c r="I201" i="14" s="1"/>
  <c r="AE151" i="14"/>
  <c r="G151" i="14"/>
  <c r="I151" i="14" s="1"/>
  <c r="K177" i="13"/>
  <c r="L145" i="13"/>
  <c r="K45" i="13"/>
  <c r="L163" i="13"/>
  <c r="K126" i="13"/>
  <c r="L126" i="13"/>
  <c r="H111" i="14"/>
  <c r="AF111" i="14"/>
  <c r="H180" i="14"/>
  <c r="J180" i="14" s="1"/>
  <c r="AF180" i="14"/>
  <c r="AE135" i="14"/>
  <c r="G135" i="14"/>
  <c r="I135" i="14" s="1"/>
  <c r="AE43" i="14"/>
  <c r="G43" i="14"/>
  <c r="I43" i="14" s="1"/>
  <c r="K233" i="13"/>
  <c r="L47" i="13"/>
  <c r="L162" i="13"/>
  <c r="L117" i="13"/>
  <c r="K179" i="13"/>
  <c r="L55" i="13"/>
  <c r="G139" i="14"/>
  <c r="I139" i="14" s="1"/>
  <c r="AE139" i="14"/>
  <c r="H196" i="14"/>
  <c r="J196" i="14" s="1"/>
  <c r="AF196" i="14"/>
  <c r="AF53" i="14"/>
  <c r="H53" i="14"/>
  <c r="J53" i="14" s="1"/>
  <c r="G188" i="14"/>
  <c r="AE188" i="14"/>
  <c r="M194" i="14"/>
  <c r="AK194" i="14"/>
  <c r="AF121" i="14"/>
  <c r="H121" i="14"/>
  <c r="G108" i="14"/>
  <c r="AE108" i="14"/>
  <c r="G198" i="14"/>
  <c r="I198" i="14" s="1"/>
  <c r="AE198" i="14"/>
  <c r="H39" i="14"/>
  <c r="J39" i="14" s="1"/>
  <c r="AF39" i="14"/>
  <c r="H193" i="14"/>
  <c r="J193" i="14" s="1"/>
  <c r="AF193" i="14"/>
  <c r="AF135" i="14"/>
  <c r="H135" i="14"/>
  <c r="J135" i="14" s="1"/>
  <c r="AF226" i="14"/>
  <c r="H226" i="14"/>
  <c r="J226" i="14" s="1"/>
  <c r="K54" i="13"/>
  <c r="K26" i="13"/>
  <c r="L153" i="13"/>
  <c r="L119" i="13"/>
  <c r="L109" i="13"/>
  <c r="L130" i="13"/>
  <c r="G223" i="14"/>
  <c r="I223" i="14" s="1"/>
  <c r="AE223" i="14"/>
  <c r="K57" i="14"/>
  <c r="AI57" i="14"/>
  <c r="AE48" i="14"/>
  <c r="G48" i="14"/>
  <c r="I48" i="14" s="1"/>
  <c r="H131" i="14"/>
  <c r="J131" i="14" s="1"/>
  <c r="AF131" i="14"/>
  <c r="AF140" i="14"/>
  <c r="H140" i="14"/>
  <c r="AF232" i="14"/>
  <c r="H232" i="14"/>
  <c r="J232" i="14" s="1"/>
  <c r="G47" i="14"/>
  <c r="I47" i="14" s="1"/>
  <c r="AE47" i="14"/>
  <c r="L14" i="13"/>
  <c r="L188" i="13"/>
  <c r="K202" i="13"/>
  <c r="L134" i="13"/>
  <c r="H28" i="14"/>
  <c r="J28" i="14" s="1"/>
  <c r="AF28" i="14"/>
  <c r="G26" i="14"/>
  <c r="I26" i="14" s="1"/>
  <c r="AE26" i="14"/>
  <c r="G168" i="14"/>
  <c r="AE168" i="14"/>
  <c r="H98" i="14"/>
  <c r="J98" i="14" s="1"/>
  <c r="AF98" i="14"/>
  <c r="AF114" i="14"/>
  <c r="H114" i="14"/>
  <c r="J114" i="14" s="1"/>
  <c r="H138" i="14"/>
  <c r="J138" i="14" s="1"/>
  <c r="AF138" i="14"/>
  <c r="L147" i="13"/>
  <c r="K199" i="13"/>
  <c r="L179" i="13"/>
  <c r="K138" i="13"/>
  <c r="K55" i="13"/>
  <c r="K216" i="13"/>
  <c r="L177" i="13"/>
  <c r="K153" i="13"/>
  <c r="AF206" i="14"/>
  <c r="H206" i="14"/>
  <c r="J206" i="14" s="1"/>
  <c r="AF192" i="14"/>
  <c r="H192" i="14"/>
  <c r="J192" i="14" s="1"/>
  <c r="H130" i="14"/>
  <c r="J130" i="14" s="1"/>
  <c r="AF130" i="14"/>
  <c r="H56" i="14"/>
  <c r="J56" i="14" s="1"/>
  <c r="AF56" i="14"/>
  <c r="G132" i="14"/>
  <c r="AE132" i="14"/>
  <c r="AE29" i="14"/>
  <c r="G29" i="14"/>
  <c r="I29" i="14" s="1"/>
  <c r="AF185" i="14"/>
  <c r="H185" i="14"/>
  <c r="AE39" i="14"/>
  <c r="G39" i="14"/>
  <c r="I39" i="14" s="1"/>
  <c r="AE184" i="14"/>
  <c r="G184" i="14"/>
  <c r="I184" i="14" s="1"/>
  <c r="AE193" i="14"/>
  <c r="G193" i="14"/>
  <c r="AF207" i="14"/>
  <c r="H207" i="14"/>
  <c r="J207" i="14" s="1"/>
  <c r="AF129" i="14"/>
  <c r="H129" i="14"/>
  <c r="J129" i="14" s="1"/>
  <c r="AE38" i="14"/>
  <c r="G38" i="14"/>
  <c r="I38" i="14" s="1"/>
  <c r="H139" i="14"/>
  <c r="AF139" i="14"/>
  <c r="AE19" i="14"/>
  <c r="G19" i="14"/>
  <c r="AE206" i="14"/>
  <c r="G206" i="14"/>
  <c r="I206" i="14" s="1"/>
  <c r="L204" i="13"/>
  <c r="K128" i="13"/>
  <c r="L215" i="13"/>
  <c r="L158" i="13"/>
  <c r="L100" i="13"/>
  <c r="L189" i="13"/>
  <c r="K110" i="13"/>
  <c r="L39" i="13"/>
  <c r="K156" i="13"/>
  <c r="K43" i="13"/>
  <c r="K213" i="13"/>
  <c r="L161" i="13"/>
  <c r="K40" i="13"/>
  <c r="AF208" i="14"/>
  <c r="H208" i="14"/>
  <c r="J208" i="14" s="1"/>
  <c r="AE199" i="14"/>
  <c r="G199" i="14"/>
  <c r="H214" i="14"/>
  <c r="J214" i="14" s="1"/>
  <c r="AF214" i="14"/>
  <c r="AF137" i="14"/>
  <c r="H137" i="14"/>
  <c r="AF26" i="14"/>
  <c r="H26" i="14"/>
  <c r="AE234" i="14"/>
  <c r="G234" i="14"/>
  <c r="AJ93" i="14"/>
  <c r="L93" i="14"/>
  <c r="AF212" i="14"/>
  <c r="H212" i="14"/>
  <c r="J212" i="14" s="1"/>
  <c r="H157" i="14"/>
  <c r="AF157" i="14"/>
  <c r="G207" i="14"/>
  <c r="I207" i="14" s="1"/>
  <c r="AE207" i="14"/>
  <c r="AF154" i="14"/>
  <c r="H154" i="14"/>
  <c r="J154" i="14" s="1"/>
  <c r="H228" i="14"/>
  <c r="J228" i="14" s="1"/>
  <c r="AF228" i="14"/>
  <c r="H234" i="14"/>
  <c r="J234" i="14" s="1"/>
  <c r="AF234" i="14"/>
  <c r="H48" i="14"/>
  <c r="AF48" i="14"/>
  <c r="H55" i="14"/>
  <c r="J55" i="14" s="1"/>
  <c r="AF55" i="14"/>
  <c r="K222" i="13"/>
  <c r="K59" i="13"/>
  <c r="L233" i="13"/>
  <c r="G55" i="14"/>
  <c r="I55" i="14" s="1"/>
  <c r="AE55" i="14"/>
  <c r="L198" i="13"/>
  <c r="L42" i="13"/>
  <c r="L176" i="13"/>
  <c r="G192" i="14"/>
  <c r="AE192" i="14"/>
  <c r="AE212" i="14"/>
  <c r="G212" i="14"/>
  <c r="I212" i="14" s="1"/>
  <c r="L54" i="13"/>
  <c r="L40" i="13"/>
  <c r="K163" i="13"/>
  <c r="G148" i="14"/>
  <c r="I148" i="14" s="1"/>
  <c r="AE148" i="14"/>
  <c r="G28" i="14"/>
  <c r="I28" i="14" s="1"/>
  <c r="AE28" i="14"/>
  <c r="L209" i="13"/>
  <c r="L138" i="13"/>
  <c r="L228" i="13"/>
  <c r="K169" i="13"/>
  <c r="K113" i="13"/>
  <c r="K109" i="13"/>
  <c r="L165" i="13"/>
  <c r="K178" i="13"/>
  <c r="AE115" i="14"/>
  <c r="G115" i="14"/>
  <c r="H174" i="14"/>
  <c r="J174" i="14" s="1"/>
  <c r="AF174" i="14"/>
  <c r="AE53" i="14"/>
  <c r="G53" i="14"/>
  <c r="I53" i="14" s="1"/>
  <c r="K228" i="13"/>
  <c r="L56" i="13"/>
  <c r="L175" i="13"/>
  <c r="K186" i="13"/>
  <c r="L183" i="13"/>
  <c r="K197" i="13"/>
  <c r="L219" i="13"/>
  <c r="L38" i="13"/>
  <c r="H19" i="14"/>
  <c r="AF19" i="14"/>
  <c r="G130" i="14"/>
  <c r="I130" i="14" s="1"/>
  <c r="AE130" i="14"/>
  <c r="H199" i="14"/>
  <c r="J199" i="14" s="1"/>
  <c r="AF199" i="14"/>
  <c r="G114" i="14"/>
  <c r="I114" i="14" s="1"/>
  <c r="AE114" i="14"/>
  <c r="L94" i="14"/>
  <c r="AJ94" i="14"/>
  <c r="L178" i="13"/>
  <c r="L139" i="13"/>
  <c r="L122" i="13"/>
  <c r="K134" i="13"/>
  <c r="L133" i="13"/>
  <c r="K223" i="13"/>
  <c r="G167" i="14"/>
  <c r="AE167" i="14"/>
  <c r="AF168" i="14"/>
  <c r="H168" i="14"/>
  <c r="AF167" i="14"/>
  <c r="H167" i="14"/>
  <c r="H156" i="14"/>
  <c r="AF156" i="14"/>
  <c r="AF169" i="14"/>
  <c r="H169" i="14"/>
  <c r="J169" i="14" s="1"/>
  <c r="AK10" i="14"/>
  <c r="M10" i="14"/>
  <c r="G180" i="14"/>
  <c r="I180" i="14" s="1"/>
  <c r="AE180" i="14"/>
  <c r="G175" i="14"/>
  <c r="I175" i="14" s="1"/>
  <c r="AE175" i="14"/>
  <c r="H161" i="14"/>
  <c r="J161" i="14" s="1"/>
  <c r="AF161" i="14"/>
  <c r="AE169" i="14"/>
  <c r="G169" i="14"/>
  <c r="AE178" i="14"/>
  <c r="G178" i="14"/>
  <c r="I178" i="14" s="1"/>
  <c r="AE161" i="14"/>
  <c r="G161" i="14"/>
  <c r="I161" i="14" s="1"/>
  <c r="AF44" i="14"/>
  <c r="H44" i="14"/>
  <c r="J44" i="14" s="1"/>
  <c r="AF190" i="14"/>
  <c r="H190" i="14"/>
  <c r="J190" i="14" s="1"/>
  <c r="H27" i="14"/>
  <c r="J27" i="14" s="1"/>
  <c r="AF27" i="14"/>
  <c r="K151" i="13"/>
  <c r="K130" i="13"/>
  <c r="L213" i="13"/>
  <c r="L142" i="13"/>
  <c r="K133" i="13"/>
  <c r="H123" i="14"/>
  <c r="AF123" i="14"/>
  <c r="AE121" i="14"/>
  <c r="G121" i="14"/>
  <c r="I121" i="14" s="1"/>
  <c r="AF198" i="14"/>
  <c r="H198" i="14"/>
  <c r="AE54" i="14"/>
  <c r="G54" i="14"/>
  <c r="I54" i="14" s="1"/>
  <c r="AE136" i="14"/>
  <c r="G136" i="14"/>
  <c r="I136" i="14" s="1"/>
  <c r="AF159" i="14"/>
  <c r="H159" i="14"/>
  <c r="J159" i="14" s="1"/>
  <c r="K215" i="13"/>
  <c r="K131" i="13"/>
  <c r="AE140" i="14"/>
  <c r="G140" i="14"/>
  <c r="AF31" i="14"/>
  <c r="H31" i="14"/>
  <c r="J31" i="14" s="1"/>
  <c r="AE159" i="14"/>
  <c r="G159" i="14"/>
  <c r="G145" i="14"/>
  <c r="AE145" i="14"/>
  <c r="AF118" i="14"/>
  <c r="H118" i="14"/>
  <c r="J118" i="14" s="1"/>
  <c r="G154" i="14"/>
  <c r="I154" i="14" s="1"/>
  <c r="AE154" i="14"/>
  <c r="L207" i="13"/>
  <c r="L51" i="13"/>
  <c r="K100" i="13"/>
  <c r="K24" i="13"/>
  <c r="K200" i="13"/>
  <c r="K125" i="13"/>
  <c r="K209" i="13"/>
  <c r="K165" i="13"/>
  <c r="L191" i="13"/>
  <c r="AE44" i="14"/>
  <c r="G44" i="14"/>
  <c r="G100" i="14"/>
  <c r="I100" i="14" s="1"/>
  <c r="AE100" i="14"/>
  <c r="AF14" i="14"/>
  <c r="H14" i="14"/>
  <c r="J14" i="14" s="1"/>
  <c r="AK87" i="14"/>
  <c r="M87" i="14"/>
  <c r="G27" i="14"/>
  <c r="I27" i="14" s="1"/>
  <c r="AE27" i="14"/>
  <c r="AF175" i="14"/>
  <c r="H175" i="14"/>
  <c r="J175" i="14" s="1"/>
  <c r="L170" i="13"/>
  <c r="K189" i="13"/>
  <c r="L185" i="13"/>
  <c r="L24" i="13"/>
  <c r="H54" i="14"/>
  <c r="J54" i="14" s="1"/>
  <c r="AF54" i="14"/>
  <c r="H100" i="14"/>
  <c r="J100" i="14" s="1"/>
  <c r="AF100" i="14"/>
  <c r="G143" i="14"/>
  <c r="AE143" i="14"/>
  <c r="AE147" i="14"/>
  <c r="G147" i="14"/>
  <c r="I147" i="14" s="1"/>
  <c r="AE156" i="14"/>
  <c r="G156" i="14"/>
  <c r="I156" i="14" s="1"/>
  <c r="L132" i="13"/>
  <c r="K132" i="13"/>
  <c r="K204" i="13"/>
  <c r="L169" i="13"/>
  <c r="L62" i="14"/>
  <c r="L181" i="14"/>
  <c r="K170" i="13"/>
  <c r="K145" i="13"/>
  <c r="K198" i="13"/>
  <c r="M142" i="14"/>
  <c r="K118" i="13"/>
  <c r="K42" i="13"/>
  <c r="L224" i="13"/>
  <c r="G124" i="14"/>
  <c r="I124" i="14" s="1"/>
  <c r="AE124" i="14"/>
  <c r="K142" i="13"/>
  <c r="L125" i="13"/>
  <c r="L43" i="13"/>
  <c r="K18" i="13"/>
  <c r="K29" i="13"/>
  <c r="L186" i="13"/>
  <c r="K39" i="13"/>
  <c r="K48" i="13"/>
  <c r="K27" i="13"/>
  <c r="L230" i="13"/>
  <c r="L118" i="13"/>
  <c r="J30" i="14"/>
  <c r="L30" i="14" s="1"/>
  <c r="K175" i="13"/>
  <c r="K182" i="13"/>
  <c r="AE227" i="14"/>
  <c r="G227" i="14"/>
  <c r="I227" i="14" s="1"/>
  <c r="H145" i="14"/>
  <c r="J145" i="14" s="1"/>
  <c r="AF145" i="14"/>
  <c r="AE229" i="14"/>
  <c r="G229" i="14"/>
  <c r="I229" i="14" s="1"/>
  <c r="AE128" i="14"/>
  <c r="G128" i="14"/>
  <c r="AK64" i="14"/>
  <c r="M64" i="14"/>
  <c r="G59" i="14"/>
  <c r="I59" i="14" s="1"/>
  <c r="AE59" i="14"/>
  <c r="AE118" i="14"/>
  <c r="G118" i="14"/>
  <c r="I118" i="14" s="1"/>
  <c r="G14" i="14"/>
  <c r="I14" i="14" s="1"/>
  <c r="AE14" i="14"/>
  <c r="AE160" i="14"/>
  <c r="G160" i="14"/>
  <c r="AF51" i="14"/>
  <c r="H51" i="14"/>
  <c r="J51" i="14" s="1"/>
  <c r="G218" i="14"/>
  <c r="AE218" i="14"/>
  <c r="AE157" i="14"/>
  <c r="G157" i="14"/>
  <c r="G177" i="14"/>
  <c r="I177" i="14" s="1"/>
  <c r="AE177" i="14"/>
  <c r="L64" i="14"/>
  <c r="AJ64" i="14"/>
  <c r="H128" i="14"/>
  <c r="J128" i="14" s="1"/>
  <c r="AF128" i="14"/>
  <c r="K191" i="13"/>
  <c r="L202" i="13"/>
  <c r="L159" i="13"/>
  <c r="L227" i="13"/>
  <c r="H147" i="14"/>
  <c r="J147" i="14" s="1"/>
  <c r="AF147" i="14"/>
  <c r="K141" i="13"/>
  <c r="L223" i="13"/>
  <c r="L116" i="13"/>
  <c r="AF18" i="14"/>
  <c r="H18" i="14"/>
  <c r="AF223" i="14"/>
  <c r="H223" i="14"/>
  <c r="J223" i="14" s="1"/>
  <c r="K56" i="13"/>
  <c r="L199" i="13"/>
  <c r="K49" i="13"/>
  <c r="K19" i="13"/>
  <c r="H29" i="14"/>
  <c r="J29" i="14" s="1"/>
  <c r="AF29" i="14"/>
  <c r="G31" i="14"/>
  <c r="AE31" i="14"/>
  <c r="L193" i="13"/>
  <c r="L29" i="13"/>
  <c r="K137" i="13"/>
  <c r="L19" i="13"/>
  <c r="L216" i="13"/>
  <c r="L108" i="13"/>
  <c r="L113" i="13"/>
  <c r="L149" i="13"/>
  <c r="L59" i="13"/>
  <c r="K230" i="13"/>
  <c r="L26" i="13"/>
  <c r="K235" i="13"/>
  <c r="K176" i="13"/>
  <c r="L200" i="13"/>
  <c r="L98" i="13"/>
  <c r="K116" i="13"/>
  <c r="L194" i="13"/>
  <c r="L137" i="13"/>
  <c r="L151" i="13"/>
  <c r="L164" i="13"/>
  <c r="K31" i="13"/>
  <c r="H177" i="14"/>
  <c r="J177" i="14" s="1"/>
  <c r="AF177" i="14"/>
  <c r="AE126" i="14"/>
  <c r="G126" i="14"/>
  <c r="I126" i="14" s="1"/>
  <c r="G18" i="14"/>
  <c r="I18" i="14" s="1"/>
  <c r="AE18" i="14"/>
  <c r="G182" i="14"/>
  <c r="AE182" i="14"/>
  <c r="H143" i="14"/>
  <c r="J143" i="14" s="1"/>
  <c r="AF143" i="14"/>
  <c r="AE137" i="14"/>
  <c r="G137" i="14"/>
  <c r="AF222" i="14"/>
  <c r="H222" i="14"/>
  <c r="J222" i="14" s="1"/>
  <c r="G107" i="14"/>
  <c r="I107" i="14" s="1"/>
  <c r="AE107" i="14"/>
  <c r="H216" i="14"/>
  <c r="J216" i="14" s="1"/>
  <c r="AF216" i="14"/>
  <c r="AF45" i="14"/>
  <c r="H45" i="14"/>
  <c r="G163" i="14"/>
  <c r="I163" i="14" s="1"/>
  <c r="AE163" i="14"/>
  <c r="AF108" i="14"/>
  <c r="H108" i="14"/>
  <c r="J108" i="14" s="1"/>
  <c r="H24" i="14"/>
  <c r="J24" i="14" s="1"/>
  <c r="AF24" i="14"/>
  <c r="H132" i="14"/>
  <c r="J132" i="14" s="1"/>
  <c r="AF132" i="14"/>
  <c r="H38" i="14"/>
  <c r="J38" i="14" s="1"/>
  <c r="AF38" i="14"/>
  <c r="K51" i="13"/>
  <c r="K140" i="13"/>
  <c r="L18" i="13"/>
  <c r="K122" i="13"/>
  <c r="K183" i="13"/>
  <c r="L171" i="13"/>
  <c r="K139" i="13"/>
  <c r="K181" i="13"/>
  <c r="K119" i="13"/>
  <c r="K185" i="13"/>
  <c r="K194" i="13"/>
  <c r="L52" i="14"/>
  <c r="K164" i="13"/>
  <c r="K229" i="13"/>
  <c r="K227" i="13"/>
  <c r="AF203" i="14"/>
  <c r="H203" i="14"/>
  <c r="J203" i="14" s="1"/>
  <c r="AF43" i="14"/>
  <c r="H43" i="14"/>
  <c r="H59" i="14"/>
  <c r="J59" i="14" s="1"/>
  <c r="AF59" i="14"/>
  <c r="H221" i="14"/>
  <c r="J221" i="14" s="1"/>
  <c r="AF221" i="14"/>
  <c r="H201" i="14"/>
  <c r="J201" i="14" s="1"/>
  <c r="AF201" i="14"/>
  <c r="H126" i="14"/>
  <c r="J126" i="14" s="1"/>
  <c r="AF126" i="14"/>
  <c r="AE45" i="14"/>
  <c r="G45" i="14"/>
  <c r="I45" i="14" s="1"/>
  <c r="AE49" i="14"/>
  <c r="G49" i="14"/>
  <c r="I49" i="14" s="1"/>
  <c r="H115" i="14"/>
  <c r="AF115" i="14"/>
  <c r="H163" i="14"/>
  <c r="J163" i="14" s="1"/>
  <c r="AF163" i="14"/>
  <c r="AE196" i="14"/>
  <c r="G196" i="14"/>
  <c r="I196" i="14" s="1"/>
  <c r="AF218" i="14"/>
  <c r="H218" i="14"/>
  <c r="J218" i="14" s="1"/>
  <c r="AE215" i="14"/>
  <c r="G215" i="14"/>
  <c r="I215" i="14" s="1"/>
  <c r="AF176" i="14"/>
  <c r="H176" i="14"/>
  <c r="J176" i="14" s="1"/>
  <c r="L222" i="13"/>
  <c r="AJ194" i="14"/>
  <c r="L194" i="14"/>
  <c r="M30" i="13"/>
  <c r="K14" i="13"/>
  <c r="K162" i="13"/>
  <c r="K208" i="13"/>
  <c r="L131" i="13"/>
  <c r="K38" i="13"/>
  <c r="K53" i="13"/>
  <c r="K47" i="13"/>
  <c r="L140" i="13"/>
  <c r="AF107" i="14"/>
  <c r="H107" i="14"/>
  <c r="J107" i="14" s="1"/>
  <c r="AE138" i="14"/>
  <c r="G138" i="14"/>
  <c r="G221" i="14"/>
  <c r="AE221" i="14"/>
  <c r="AE176" i="14"/>
  <c r="G176" i="14"/>
  <c r="AE216" i="14"/>
  <c r="G216" i="14"/>
  <c r="I216" i="14" s="1"/>
  <c r="H47" i="14"/>
  <c r="J47" i="14" s="1"/>
  <c r="AF47" i="14"/>
  <c r="AF49" i="14"/>
  <c r="H49" i="14"/>
  <c r="J49" i="14" s="1"/>
  <c r="AF151" i="14"/>
  <c r="H151" i="14"/>
  <c r="J151" i="14" s="1"/>
  <c r="H160" i="14"/>
  <c r="AF160" i="14"/>
  <c r="G208" i="14"/>
  <c r="I208" i="14" s="1"/>
  <c r="AE208" i="14"/>
  <c r="H182" i="14"/>
  <c r="AF182" i="14"/>
  <c r="H229" i="14"/>
  <c r="J229" i="14" s="1"/>
  <c r="AF229" i="14"/>
  <c r="G116" i="14"/>
  <c r="I116" i="14" s="1"/>
  <c r="AE116" i="14"/>
  <c r="G42" i="14"/>
  <c r="I42" i="14" s="1"/>
  <c r="AE42" i="14"/>
  <c r="AF148" i="14"/>
  <c r="H148" i="14"/>
  <c r="J148" i="14" s="1"/>
  <c r="AE174" i="14"/>
  <c r="G174" i="14"/>
  <c r="I174" i="14" s="1"/>
  <c r="AE222" i="14"/>
  <c r="G222" i="14"/>
  <c r="I222" i="14" s="1"/>
  <c r="AE40" i="14"/>
  <c r="G40" i="14"/>
  <c r="I40" i="14" s="1"/>
  <c r="K117" i="13"/>
  <c r="L110" i="13"/>
  <c r="K98" i="13"/>
  <c r="L181" i="13"/>
  <c r="K161" i="13"/>
  <c r="K188" i="13"/>
  <c r="L28" i="13"/>
  <c r="K44" i="13"/>
  <c r="L197" i="13"/>
  <c r="L53" i="13"/>
  <c r="K217" i="13"/>
  <c r="K193" i="13"/>
  <c r="L49" i="13"/>
  <c r="L128" i="13"/>
  <c r="K147" i="13"/>
  <c r="L217" i="13"/>
  <c r="K171" i="13"/>
  <c r="L156" i="13"/>
  <c r="L229" i="13"/>
  <c r="L141" i="13"/>
  <c r="K158" i="13"/>
  <c r="K207" i="13"/>
  <c r="AE51" i="14"/>
  <c r="G51" i="14"/>
  <c r="I51" i="14" s="1"/>
  <c r="AE190" i="14"/>
  <c r="G190" i="14"/>
  <c r="I190" i="14" s="1"/>
  <c r="L87" i="14"/>
  <c r="AJ87" i="14"/>
  <c r="AE98" i="14"/>
  <c r="G98" i="14"/>
  <c r="G111" i="14"/>
  <c r="I111" i="14" s="1"/>
  <c r="AE111" i="14"/>
  <c r="H136" i="14"/>
  <c r="J136" i="14" s="1"/>
  <c r="AF136" i="14"/>
  <c r="H40" i="14"/>
  <c r="AF40" i="14"/>
  <c r="H184" i="14"/>
  <c r="AF184" i="14"/>
  <c r="H227" i="14"/>
  <c r="J227" i="14" s="1"/>
  <c r="AF227" i="14"/>
  <c r="G185" i="14"/>
  <c r="AE185" i="14"/>
  <c r="AF178" i="14"/>
  <c r="H178" i="14"/>
  <c r="M93" i="14"/>
  <c r="AK93" i="14"/>
  <c r="H116" i="14"/>
  <c r="J116" i="14" s="1"/>
  <c r="AF116" i="14"/>
  <c r="AE228" i="14"/>
  <c r="G228" i="14"/>
  <c r="I228" i="14" s="1"/>
  <c r="AE226" i="14"/>
  <c r="G226" i="14"/>
  <c r="I226" i="14" s="1"/>
  <c r="H162" i="14"/>
  <c r="AF162" i="14"/>
  <c r="G181" i="14"/>
  <c r="I181" i="14" s="1"/>
  <c r="AE181" i="14"/>
  <c r="G24" i="14"/>
  <c r="I24" i="14" s="1"/>
  <c r="AE24" i="14"/>
  <c r="K149" i="13"/>
  <c r="L235" i="13"/>
  <c r="K224" i="13"/>
  <c r="L45" i="13"/>
  <c r="K219" i="13"/>
  <c r="K159" i="13"/>
  <c r="L44" i="13"/>
  <c r="L48" i="13"/>
  <c r="L27" i="13"/>
  <c r="AF197" i="14"/>
  <c r="H197" i="14"/>
  <c r="J197" i="14" s="1"/>
  <c r="AF109" i="14"/>
  <c r="H109" i="14"/>
  <c r="J109" i="14" s="1"/>
  <c r="G232" i="14"/>
  <c r="I232" i="14" s="1"/>
  <c r="AE232" i="14"/>
  <c r="G56" i="14"/>
  <c r="I56" i="14" s="1"/>
  <c r="AE56" i="14"/>
  <c r="AE123" i="14"/>
  <c r="G123" i="14"/>
  <c r="I123" i="14" s="1"/>
  <c r="AF215" i="14"/>
  <c r="H215" i="14"/>
  <c r="H188" i="14"/>
  <c r="AF188" i="14"/>
  <c r="H187" i="14"/>
  <c r="J187" i="14" s="1"/>
  <c r="AF187" i="14"/>
  <c r="G109" i="14"/>
  <c r="AE109" i="14"/>
  <c r="G197" i="14"/>
  <c r="I197" i="14" s="1"/>
  <c r="AE197" i="14"/>
  <c r="J57" i="14"/>
  <c r="L57" i="14" s="1"/>
  <c r="AH57" i="14"/>
  <c r="G162" i="14"/>
  <c r="I162" i="14" s="1"/>
  <c r="AE162" i="14"/>
  <c r="H124" i="14"/>
  <c r="J124" i="14" s="1"/>
  <c r="AF124" i="14"/>
  <c r="G129" i="14"/>
  <c r="AE129" i="14"/>
  <c r="G131" i="14"/>
  <c r="AE131" i="14"/>
  <c r="Y187" i="14" a="1"/>
  <c r="X126" i="14" a="1"/>
  <c r="X221" i="14" a="1"/>
  <c r="Y40" i="14" a="1"/>
  <c r="Y131" i="14" a="1"/>
  <c r="X163" i="14" a="1"/>
  <c r="Y168" i="14" a="1"/>
  <c r="Y130" i="14" a="1"/>
  <c r="X174" i="14" a="1"/>
  <c r="Y19" i="14" a="1"/>
  <c r="Y135" i="14" a="1"/>
  <c r="X118" i="14" a="1"/>
  <c r="Y129" i="14" a="1"/>
  <c r="Y109" i="14" a="1"/>
  <c r="Y216" i="14" a="1"/>
  <c r="X201" i="14" a="1"/>
  <c r="Y145" i="14" a="1"/>
  <c r="Y214" i="14" a="1"/>
  <c r="X59" i="14" a="1"/>
  <c r="X161" i="14" a="1"/>
  <c r="X222" i="14" a="1"/>
  <c r="Y190" i="14" a="1"/>
  <c r="X188" i="14" a="1"/>
  <c r="X130" i="14" a="1"/>
  <c r="X181" i="14" a="1"/>
  <c r="Y215" i="14" a="1"/>
  <c r="Y148" i="14" a="1"/>
  <c r="X184" i="14" a="1"/>
  <c r="X38" i="14" a="1"/>
  <c r="X98" i="14" a="1"/>
  <c r="X169" i="14" a="1"/>
  <c r="X147" i="14" a="1"/>
  <c r="X203" i="14" a="1"/>
  <c r="X140" i="14" a="1"/>
  <c r="Y107" i="14" a="1"/>
  <c r="Y162" i="14" a="1"/>
  <c r="X193" i="14" a="1"/>
  <c r="X53" i="14" a="1"/>
  <c r="Y180" i="14" a="1"/>
  <c r="Y154" i="14" a="1"/>
  <c r="Y234" i="14" a="1"/>
  <c r="X47" i="14" a="1"/>
  <c r="Y228" i="14" a="1"/>
  <c r="X148" i="14" a="1"/>
  <c r="X187" i="14" a="1"/>
  <c r="X226" i="14" a="1"/>
  <c r="Y132" i="14" a="1"/>
  <c r="X198" i="14" a="1"/>
  <c r="Y156" i="14" a="1"/>
  <c r="Y232" i="14" a="1"/>
  <c r="Y184" i="14" a="1"/>
  <c r="X159" i="14" a="1"/>
  <c r="X223" i="14" a="1"/>
  <c r="X107" i="14" a="1"/>
  <c r="Y147" i="14" a="1"/>
  <c r="X44" i="14" a="1"/>
  <c r="Y31" i="14" a="1"/>
  <c r="Y178" i="14" a="1"/>
  <c r="Y100" i="14" a="1"/>
  <c r="Y24" i="14" a="1"/>
  <c r="Y167" i="14" a="1"/>
  <c r="Y123" i="14" a="1"/>
  <c r="X56" i="14" a="1"/>
  <c r="Y111" i="14" a="1"/>
  <c r="X31" i="14" a="1"/>
  <c r="Y139" i="14" a="1"/>
  <c r="Y157" i="14" a="1"/>
  <c r="Y207" i="14" a="1"/>
  <c r="X176" i="14" a="1"/>
  <c r="X232" i="14" a="1"/>
  <c r="X55" i="14" a="1"/>
  <c r="X109" i="14" a="1"/>
  <c r="Y197" i="14" a="1"/>
  <c r="X128" i="14" a="1"/>
  <c r="X18" i="14" a="1"/>
  <c r="Y201" i="14" a="1"/>
  <c r="X49" i="14" a="1"/>
  <c r="Y59" i="14" a="1"/>
  <c r="X228" i="14" a="1"/>
  <c r="Y28" i="14" a="1"/>
  <c r="X156" i="14" a="1"/>
  <c r="X218" i="14" a="1"/>
  <c r="X28" i="14" a="1"/>
  <c r="Y143" i="14" a="1"/>
  <c r="Y47" i="14" a="1"/>
  <c r="X215" i="14" a="1"/>
  <c r="Y39" i="14" a="1"/>
  <c r="Y42" i="14" a="1"/>
  <c r="Y208" i="14" a="1"/>
  <c r="X227" i="14" a="1"/>
  <c r="Y212" i="14" a="1"/>
  <c r="X45" i="14" a="1"/>
  <c r="Y160" i="14" a="1"/>
  <c r="X54" i="14" a="1"/>
  <c r="Y176" i="14" a="1"/>
  <c r="X154" i="14" a="1"/>
  <c r="Y136" i="14" a="1"/>
  <c r="Y56" i="14" a="1"/>
  <c r="Y140" i="14" a="1"/>
  <c r="X214" i="14" a="1"/>
  <c r="Y206" i="14" a="1"/>
  <c r="X143" i="14" a="1"/>
  <c r="Y185" i="14" a="1"/>
  <c r="Y226" i="14" a="1"/>
  <c r="Y26" i="14" a="1"/>
  <c r="X138" i="14" a="1"/>
  <c r="Y221" i="14" a="1"/>
  <c r="Y196" i="14" a="1"/>
  <c r="Y44" i="14" a="1"/>
  <c r="Y124" i="14" a="1"/>
  <c r="Y159" i="14" a="1"/>
  <c r="X24" i="14" a="1"/>
  <c r="X27" i="14" a="1"/>
  <c r="X139" i="14" a="1"/>
  <c r="Y199" i="14" a="1"/>
  <c r="X192" i="14" a="1"/>
  <c r="Y137" i="14" a="1"/>
  <c r="Y222" i="14" a="1"/>
  <c r="Y163" i="14" a="1"/>
  <c r="X114" i="14" a="1"/>
  <c r="Y126" i="14" a="1"/>
  <c r="Y14" i="14" a="1"/>
  <c r="Y203" i="14" a="1"/>
  <c r="X177" i="14" a="1"/>
  <c r="X145" i="14" a="1"/>
  <c r="Y138" i="14" a="1"/>
  <c r="X206" i="14" a="1"/>
  <c r="Y161" i="14" a="1"/>
  <c r="Y115" i="14" a="1"/>
  <c r="X26" i="14" a="1"/>
  <c r="X151" i="14" a="1"/>
  <c r="X43" i="14" a="1"/>
  <c r="Y175" i="14" a="1"/>
  <c r="Y227" i="14" a="1"/>
  <c r="Y174" i="14" a="1"/>
  <c r="X131" i="14" a="1"/>
  <c r="X129" i="14" a="1"/>
  <c r="Y51" i="14" a="1"/>
  <c r="X197" i="14" a="1"/>
  <c r="X39" i="14" a="1"/>
  <c r="X234" i="14" a="1"/>
  <c r="Y18" i="14" a="1"/>
  <c r="Y53" i="14" a="1"/>
  <c r="Y48" i="14" a="1"/>
  <c r="Y27" i="14" a="1"/>
  <c r="Y118" i="14" a="1"/>
  <c r="X111" i="14" a="1"/>
  <c r="X182" i="14" a="1"/>
  <c r="X40" i="14" a="1"/>
  <c r="X108" i="14" a="1"/>
  <c r="X199" i="14" a="1"/>
  <c r="Y229" i="14" a="1"/>
  <c r="Y98" i="14" a="1"/>
  <c r="Y128" i="14" a="1"/>
  <c r="Y114" i="14" a="1"/>
  <c r="X137" i="14" a="1"/>
  <c r="X160" i="14" a="1"/>
  <c r="X132" i="14" a="1"/>
  <c r="X208" i="14" a="1"/>
  <c r="X135" i="14" a="1"/>
  <c r="X180" i="14" a="1"/>
  <c r="Y43" i="14" a="1"/>
  <c r="X190" i="14" a="1"/>
  <c r="X162" i="14" a="1"/>
  <c r="Y45" i="14" a="1"/>
  <c r="X229" i="14" a="1"/>
  <c r="X124" i="14" a="1"/>
  <c r="X178" i="14" a="1"/>
  <c r="Y151" i="14" a="1"/>
  <c r="X212" i="14" a="1"/>
  <c r="X167" i="14" a="1"/>
  <c r="X185" i="14" a="1"/>
  <c r="X100" i="14" a="1"/>
  <c r="X48" i="14" a="1"/>
  <c r="X175" i="14" a="1"/>
  <c r="X121" i="14" a="1"/>
  <c r="X216" i="14" a="1"/>
  <c r="Y177" i="14" a="1"/>
  <c r="X116" i="14" a="1"/>
  <c r="X196" i="14" a="1"/>
  <c r="Y192" i="14" a="1"/>
  <c r="Y169" i="14" a="1"/>
  <c r="X14" i="14" a="1"/>
  <c r="Y121" i="14" a="1"/>
  <c r="Y38" i="14" a="1"/>
  <c r="Y223" i="14" a="1"/>
  <c r="Y193" i="14" a="1"/>
  <c r="X115" i="14" a="1"/>
  <c r="X136" i="14" a="1"/>
  <c r="Y198" i="14" a="1"/>
  <c r="X168" i="14" a="1"/>
  <c r="X19" i="14" a="1"/>
  <c r="X51" i="14" a="1"/>
  <c r="Y55" i="14" a="1"/>
  <c r="Y182" i="14" a="1"/>
  <c r="Z30" i="14" a="1"/>
  <c r="Y108" i="14" a="1"/>
  <c r="X42" i="14" a="1"/>
  <c r="Y49" i="14" a="1"/>
  <c r="Y218" i="14" a="1"/>
  <c r="X123" i="14" a="1"/>
  <c r="Y116" i="14" a="1"/>
  <c r="Y29" i="14" a="1"/>
  <c r="Y54" i="14" a="1"/>
  <c r="X207" i="14" a="1"/>
  <c r="Y188" i="14" a="1"/>
  <c r="X29" i="14" a="1"/>
  <c r="X157" i="14" a="1"/>
  <c r="X157" i="14" l="1"/>
  <c r="AI157" i="14" s="1"/>
  <c r="X29" i="14"/>
  <c r="AI29" i="14" s="1"/>
  <c r="Y188" i="14"/>
  <c r="AJ188" i="14" s="1"/>
  <c r="X207" i="14"/>
  <c r="AI207" i="14" s="1"/>
  <c r="Y54" i="14"/>
  <c r="AJ54" i="14" s="1"/>
  <c r="Y29" i="14"/>
  <c r="AJ29" i="14" s="1"/>
  <c r="Y116" i="14"/>
  <c r="AJ116" i="14" s="1"/>
  <c r="X123" i="14"/>
  <c r="AI123" i="14" s="1"/>
  <c r="Y218" i="14"/>
  <c r="AJ218" i="14" s="1"/>
  <c r="Y49" i="14"/>
  <c r="AJ49" i="14" s="1"/>
  <c r="X42" i="14"/>
  <c r="AI42" i="14" s="1"/>
  <c r="Y108" i="14"/>
  <c r="AJ108" i="14" s="1"/>
  <c r="Z30" i="14"/>
  <c r="AK30" i="14" s="1"/>
  <c r="Y182" i="14"/>
  <c r="AJ182" i="14" s="1"/>
  <c r="Y55" i="14"/>
  <c r="AJ55" i="14" s="1"/>
  <c r="X51" i="14"/>
  <c r="AI51" i="14" s="1"/>
  <c r="X19" i="14"/>
  <c r="AI19" i="14" s="1"/>
  <c r="X168" i="14"/>
  <c r="AI168" i="14" s="1"/>
  <c r="Y198" i="14"/>
  <c r="AJ198" i="14" s="1"/>
  <c r="X136" i="14"/>
  <c r="AI136" i="14" s="1"/>
  <c r="X115" i="14"/>
  <c r="AI115" i="14" s="1"/>
  <c r="Y193" i="14"/>
  <c r="AJ193" i="14" s="1"/>
  <c r="Y223" i="14"/>
  <c r="AJ223" i="14" s="1"/>
  <c r="Y38" i="14"/>
  <c r="AJ38" i="14" s="1"/>
  <c r="Y121" i="14"/>
  <c r="AJ121" i="14" s="1"/>
  <c r="X14" i="14"/>
  <c r="AI14" i="14" s="1"/>
  <c r="Y169" i="14"/>
  <c r="AJ169" i="14" s="1"/>
  <c r="Y192" i="14"/>
  <c r="AJ192" i="14" s="1"/>
  <c r="X196" i="14"/>
  <c r="AI196" i="14" s="1"/>
  <c r="X116" i="14"/>
  <c r="AI116" i="14" s="1"/>
  <c r="Y177" i="14"/>
  <c r="AJ177" i="14" s="1"/>
  <c r="X216" i="14"/>
  <c r="AI216" i="14" s="1"/>
  <c r="X121" i="14"/>
  <c r="AI121" i="14" s="1"/>
  <c r="X175" i="14"/>
  <c r="AI175" i="14" s="1"/>
  <c r="X48" i="14"/>
  <c r="AI48" i="14" s="1"/>
  <c r="X100" i="14"/>
  <c r="AI100" i="14" s="1"/>
  <c r="X185" i="14"/>
  <c r="AI185" i="14" s="1"/>
  <c r="X167" i="14"/>
  <c r="AI167" i="14" s="1"/>
  <c r="X212" i="14"/>
  <c r="AI212" i="14" s="1"/>
  <c r="Y151" i="14"/>
  <c r="AJ151" i="14" s="1"/>
  <c r="X178" i="14"/>
  <c r="AI178" i="14" s="1"/>
  <c r="X124" i="14"/>
  <c r="AI124" i="14" s="1"/>
  <c r="X229" i="14"/>
  <c r="AI229" i="14" s="1"/>
  <c r="Y45" i="14"/>
  <c r="AJ45" i="14" s="1"/>
  <c r="X162" i="14"/>
  <c r="AI162" i="14" s="1"/>
  <c r="X190" i="14"/>
  <c r="AI190" i="14" s="1"/>
  <c r="Y43" i="14"/>
  <c r="AJ43" i="14" s="1"/>
  <c r="X180" i="14"/>
  <c r="AI180" i="14" s="1"/>
  <c r="X135" i="14"/>
  <c r="AI135" i="14" s="1"/>
  <c r="X208" i="14"/>
  <c r="AI208" i="14" s="1"/>
  <c r="X132" i="14"/>
  <c r="AI132" i="14" s="1"/>
  <c r="X160" i="14"/>
  <c r="AI160" i="14" s="1"/>
  <c r="X137" i="14"/>
  <c r="AI137" i="14" s="1"/>
  <c r="Y114" i="14"/>
  <c r="AJ114" i="14" s="1"/>
  <c r="Y128" i="14"/>
  <c r="AJ128" i="14" s="1"/>
  <c r="Y98" i="14"/>
  <c r="AJ98" i="14" s="1"/>
  <c r="Y229" i="14"/>
  <c r="AJ229" i="14" s="1"/>
  <c r="X199" i="14"/>
  <c r="AI199" i="14" s="1"/>
  <c r="X108" i="14"/>
  <c r="AI108" i="14" s="1"/>
  <c r="X40" i="14"/>
  <c r="AI40" i="14" s="1"/>
  <c r="X182" i="14"/>
  <c r="AI182" i="14" s="1"/>
  <c r="X111" i="14"/>
  <c r="AI111" i="14" s="1"/>
  <c r="Y118" i="14"/>
  <c r="AJ118" i="14" s="1"/>
  <c r="Y27" i="14"/>
  <c r="AJ27" i="14" s="1"/>
  <c r="Y48" i="14"/>
  <c r="AJ48" i="14" s="1"/>
  <c r="Y53" i="14"/>
  <c r="AJ53" i="14" s="1"/>
  <c r="Y18" i="14"/>
  <c r="AJ18" i="14" s="1"/>
  <c r="X234" i="14"/>
  <c r="AI234" i="14" s="1"/>
  <c r="X39" i="14"/>
  <c r="AI39" i="14" s="1"/>
  <c r="X197" i="14"/>
  <c r="AI197" i="14" s="1"/>
  <c r="Y51" i="14"/>
  <c r="AJ51" i="14" s="1"/>
  <c r="X129" i="14"/>
  <c r="AI129" i="14" s="1"/>
  <c r="X131" i="14"/>
  <c r="AI131" i="14" s="1"/>
  <c r="Y174" i="14"/>
  <c r="AJ174" i="14" s="1"/>
  <c r="Y227" i="14"/>
  <c r="AJ227" i="14" s="1"/>
  <c r="Y175" i="14"/>
  <c r="AJ175" i="14" s="1"/>
  <c r="X43" i="14"/>
  <c r="AI43" i="14" s="1"/>
  <c r="X151" i="14"/>
  <c r="AI151" i="14" s="1"/>
  <c r="X26" i="14"/>
  <c r="AI26" i="14" s="1"/>
  <c r="Y115" i="14"/>
  <c r="AJ115" i="14" s="1"/>
  <c r="Y161" i="14"/>
  <c r="AJ161" i="14" s="1"/>
  <c r="X206" i="14"/>
  <c r="AI206" i="14" s="1"/>
  <c r="Y138" i="14"/>
  <c r="AJ138" i="14" s="1"/>
  <c r="X145" i="14"/>
  <c r="AI145" i="14" s="1"/>
  <c r="X177" i="14"/>
  <c r="AI177" i="14" s="1"/>
  <c r="Y203" i="14"/>
  <c r="AJ203" i="14" s="1"/>
  <c r="Y14" i="14"/>
  <c r="AJ14" i="14" s="1"/>
  <c r="Y126" i="14"/>
  <c r="AJ126" i="14" s="1"/>
  <c r="X114" i="14"/>
  <c r="AI114" i="14" s="1"/>
  <c r="Y163" i="14"/>
  <c r="AJ163" i="14" s="1"/>
  <c r="Y222" i="14"/>
  <c r="AJ222" i="14" s="1"/>
  <c r="Y137" i="14"/>
  <c r="AJ137" i="14" s="1"/>
  <c r="X192" i="14"/>
  <c r="AI192" i="14" s="1"/>
  <c r="Y199" i="14"/>
  <c r="AJ199" i="14" s="1"/>
  <c r="X139" i="14"/>
  <c r="AI139" i="14" s="1"/>
  <c r="X27" i="14"/>
  <c r="AI27" i="14" s="1"/>
  <c r="X24" i="14"/>
  <c r="AI24" i="14" s="1"/>
  <c r="Y159" i="14"/>
  <c r="AJ159" i="14" s="1"/>
  <c r="Y124" i="14"/>
  <c r="AJ124" i="14" s="1"/>
  <c r="Y44" i="14"/>
  <c r="AJ44" i="14" s="1"/>
  <c r="Y196" i="14"/>
  <c r="AJ196" i="14" s="1"/>
  <c r="Y221" i="14"/>
  <c r="AJ221" i="14" s="1"/>
  <c r="X138" i="14"/>
  <c r="AI138" i="14" s="1"/>
  <c r="Y26" i="14"/>
  <c r="AJ26" i="14" s="1"/>
  <c r="Y226" i="14"/>
  <c r="AJ226" i="14" s="1"/>
  <c r="Y185" i="14"/>
  <c r="AJ185" i="14" s="1"/>
  <c r="X143" i="14"/>
  <c r="AI143" i="14" s="1"/>
  <c r="Y206" i="14"/>
  <c r="AJ206" i="14" s="1"/>
  <c r="X214" i="14"/>
  <c r="AI214" i="14" s="1"/>
  <c r="Y140" i="14"/>
  <c r="AJ140" i="14" s="1"/>
  <c r="Y56" i="14"/>
  <c r="AJ56" i="14" s="1"/>
  <c r="Y136" i="14"/>
  <c r="AJ136" i="14" s="1"/>
  <c r="X154" i="14"/>
  <c r="AI154" i="14" s="1"/>
  <c r="Y176" i="14"/>
  <c r="AJ176" i="14" s="1"/>
  <c r="X54" i="14"/>
  <c r="AI54" i="14" s="1"/>
  <c r="Y160" i="14"/>
  <c r="AJ160" i="14" s="1"/>
  <c r="X45" i="14"/>
  <c r="AI45" i="14" s="1"/>
  <c r="Y212" i="14"/>
  <c r="AJ212" i="14" s="1"/>
  <c r="X227" i="14"/>
  <c r="AI227" i="14" s="1"/>
  <c r="Y208" i="14"/>
  <c r="AJ208" i="14" s="1"/>
  <c r="Y42" i="14"/>
  <c r="AJ42" i="14" s="1"/>
  <c r="Y39" i="14"/>
  <c r="AJ39" i="14" s="1"/>
  <c r="X215" i="14"/>
  <c r="AI215" i="14" s="1"/>
  <c r="Y47" i="14"/>
  <c r="AJ47" i="14" s="1"/>
  <c r="Y143" i="14"/>
  <c r="AJ143" i="14" s="1"/>
  <c r="X28" i="14"/>
  <c r="AI28" i="14" s="1"/>
  <c r="X218" i="14"/>
  <c r="AI218" i="14" s="1"/>
  <c r="X156" i="14"/>
  <c r="AI156" i="14" s="1"/>
  <c r="Y28" i="14"/>
  <c r="AJ28" i="14" s="1"/>
  <c r="X228" i="14"/>
  <c r="AI228" i="14" s="1"/>
  <c r="Y59" i="14"/>
  <c r="AJ59" i="14" s="1"/>
  <c r="X49" i="14"/>
  <c r="AI49" i="14" s="1"/>
  <c r="Y201" i="14"/>
  <c r="AJ201" i="14" s="1"/>
  <c r="X18" i="14"/>
  <c r="AI18" i="14" s="1"/>
  <c r="X128" i="14"/>
  <c r="AI128" i="14" s="1"/>
  <c r="Y197" i="14"/>
  <c r="AJ197" i="14" s="1"/>
  <c r="X109" i="14"/>
  <c r="AI109" i="14" s="1"/>
  <c r="X55" i="14"/>
  <c r="AI55" i="14" s="1"/>
  <c r="X232" i="14"/>
  <c r="AI232" i="14" s="1"/>
  <c r="X176" i="14"/>
  <c r="AI176" i="14" s="1"/>
  <c r="Y207" i="14"/>
  <c r="AJ207" i="14" s="1"/>
  <c r="Y157" i="14"/>
  <c r="AJ157" i="14" s="1"/>
  <c r="Y139" i="14"/>
  <c r="AJ139" i="14" s="1"/>
  <c r="X31" i="14"/>
  <c r="AI31" i="14" s="1"/>
  <c r="Y111" i="14"/>
  <c r="AJ111" i="14" s="1"/>
  <c r="X56" i="14"/>
  <c r="AI56" i="14" s="1"/>
  <c r="Y123" i="14"/>
  <c r="AJ123" i="14" s="1"/>
  <c r="Y167" i="14"/>
  <c r="AJ167" i="14" s="1"/>
  <c r="Y24" i="14"/>
  <c r="AJ24" i="14" s="1"/>
  <c r="Y100" i="14"/>
  <c r="AJ100" i="14" s="1"/>
  <c r="Y178" i="14"/>
  <c r="AJ178" i="14" s="1"/>
  <c r="Y31" i="14"/>
  <c r="AJ31" i="14" s="1"/>
  <c r="X44" i="14"/>
  <c r="AI44" i="14" s="1"/>
  <c r="Y147" i="14"/>
  <c r="AJ147" i="14" s="1"/>
  <c r="X107" i="14"/>
  <c r="AI107" i="14" s="1"/>
  <c r="X223" i="14"/>
  <c r="AI223" i="14" s="1"/>
  <c r="X159" i="14"/>
  <c r="AI159" i="14" s="1"/>
  <c r="Y184" i="14"/>
  <c r="AJ184" i="14" s="1"/>
  <c r="Y232" i="14"/>
  <c r="AJ232" i="14" s="1"/>
  <c r="Y156" i="14"/>
  <c r="AJ156" i="14" s="1"/>
  <c r="X198" i="14"/>
  <c r="AI198" i="14" s="1"/>
  <c r="Y132" i="14"/>
  <c r="AJ132" i="14" s="1"/>
  <c r="X226" i="14"/>
  <c r="AI226" i="14" s="1"/>
  <c r="X187" i="14"/>
  <c r="AI187" i="14" s="1"/>
  <c r="X148" i="14"/>
  <c r="AI148" i="14" s="1"/>
  <c r="Y228" i="14"/>
  <c r="AJ228" i="14" s="1"/>
  <c r="X47" i="14"/>
  <c r="AI47" i="14" s="1"/>
  <c r="Y234" i="14"/>
  <c r="AJ234" i="14" s="1"/>
  <c r="Y154" i="14"/>
  <c r="AJ154" i="14" s="1"/>
  <c r="Y180" i="14"/>
  <c r="AJ180" i="14" s="1"/>
  <c r="X53" i="14"/>
  <c r="AI53" i="14" s="1"/>
  <c r="X193" i="14"/>
  <c r="AI193" i="14" s="1"/>
  <c r="Y162" i="14"/>
  <c r="AJ162" i="14" s="1"/>
  <c r="Y107" i="14"/>
  <c r="AJ107" i="14" s="1"/>
  <c r="X140" i="14"/>
  <c r="AI140" i="14" s="1"/>
  <c r="X203" i="14"/>
  <c r="AI203" i="14" s="1"/>
  <c r="X147" i="14"/>
  <c r="AI147" i="14" s="1"/>
  <c r="X169" i="14"/>
  <c r="AI169" i="14" s="1"/>
  <c r="X98" i="14"/>
  <c r="AI98" i="14" s="1"/>
  <c r="X38" i="14"/>
  <c r="AI38" i="14" s="1"/>
  <c r="X184" i="14"/>
  <c r="AI184" i="14" s="1"/>
  <c r="Y148" i="14"/>
  <c r="AJ148" i="14" s="1"/>
  <c r="Y215" i="14"/>
  <c r="AJ215" i="14" s="1"/>
  <c r="X181" i="14"/>
  <c r="AI181" i="14" s="1"/>
  <c r="X130" i="14"/>
  <c r="AI130" i="14" s="1"/>
  <c r="X188" i="14"/>
  <c r="AI188" i="14" s="1"/>
  <c r="Y190" i="14"/>
  <c r="AJ190" i="14" s="1"/>
  <c r="X222" i="14"/>
  <c r="AI222" i="14" s="1"/>
  <c r="X161" i="14"/>
  <c r="AI161" i="14" s="1"/>
  <c r="X59" i="14"/>
  <c r="AI59" i="14" s="1"/>
  <c r="Y214" i="14"/>
  <c r="AJ214" i="14" s="1"/>
  <c r="Y145" i="14"/>
  <c r="AJ145" i="14" s="1"/>
  <c r="X201" i="14"/>
  <c r="AI201" i="14" s="1"/>
  <c r="Y216" i="14"/>
  <c r="AJ216" i="14" s="1"/>
  <c r="Y109" i="14"/>
  <c r="AJ109" i="14" s="1"/>
  <c r="Y129" i="14"/>
  <c r="AJ129" i="14" s="1"/>
  <c r="X118" i="14"/>
  <c r="AI118" i="14" s="1"/>
  <c r="Y135" i="14"/>
  <c r="AJ135" i="14" s="1"/>
  <c r="Y19" i="14"/>
  <c r="AJ19" i="14" s="1"/>
  <c r="X174" i="14"/>
  <c r="AI174" i="14" s="1"/>
  <c r="Y130" i="14"/>
  <c r="AJ130" i="14" s="1"/>
  <c r="Y168" i="14"/>
  <c r="AJ168" i="14" s="1"/>
  <c r="X163" i="14"/>
  <c r="AI163" i="14" s="1"/>
  <c r="Y131" i="14"/>
  <c r="AJ131" i="14" s="1"/>
  <c r="Y40" i="14"/>
  <c r="AJ40" i="14" s="1"/>
  <c r="X221" i="14"/>
  <c r="AI221" i="14" s="1"/>
  <c r="X126" i="14"/>
  <c r="AI126" i="14" s="1"/>
  <c r="Y187" i="14"/>
  <c r="AJ187" i="14" s="1"/>
  <c r="M159" i="13"/>
  <c r="L151" i="14"/>
  <c r="M29" i="13"/>
  <c r="M208" i="13"/>
  <c r="M125" i="13"/>
  <c r="M42" i="13"/>
  <c r="K161" i="14"/>
  <c r="I19" i="14"/>
  <c r="K19" i="14" s="1"/>
  <c r="L232" i="14"/>
  <c r="K45" i="14"/>
  <c r="M51" i="13"/>
  <c r="M19" i="13"/>
  <c r="M170" i="13"/>
  <c r="M138" i="13"/>
  <c r="M117" i="13"/>
  <c r="L221" i="14"/>
  <c r="L212" i="14"/>
  <c r="L130" i="14"/>
  <c r="K223" i="14"/>
  <c r="I187" i="14"/>
  <c r="I176" i="14"/>
  <c r="K177" i="14"/>
  <c r="K30" i="14"/>
  <c r="M30" i="14" s="1"/>
  <c r="K121" i="14"/>
  <c r="I185" i="14"/>
  <c r="M14" i="13"/>
  <c r="M197" i="13"/>
  <c r="K222" i="14"/>
  <c r="J43" i="14"/>
  <c r="L43" i="14" s="1"/>
  <c r="K163" i="14"/>
  <c r="M118" i="13"/>
  <c r="J48" i="14"/>
  <c r="L48" i="14" s="1"/>
  <c r="J162" i="14"/>
  <c r="L162" i="14" s="1"/>
  <c r="L227" i="14"/>
  <c r="M217" i="13"/>
  <c r="I221" i="14"/>
  <c r="J115" i="14"/>
  <c r="M122" i="13"/>
  <c r="J45" i="14"/>
  <c r="M176" i="13"/>
  <c r="I31" i="14"/>
  <c r="K31" i="14" s="1"/>
  <c r="I128" i="14"/>
  <c r="K128" i="14" s="1"/>
  <c r="M48" i="13"/>
  <c r="M100" i="13"/>
  <c r="J123" i="14"/>
  <c r="L123" i="14" s="1"/>
  <c r="K178" i="14"/>
  <c r="M186" i="13"/>
  <c r="M169" i="13"/>
  <c r="I192" i="14"/>
  <c r="I234" i="14"/>
  <c r="M213" i="13"/>
  <c r="I108" i="14"/>
  <c r="K108" i="14" s="1"/>
  <c r="M179" i="13"/>
  <c r="M126" i="13"/>
  <c r="M230" i="13"/>
  <c r="M164" i="13"/>
  <c r="M191" i="13"/>
  <c r="L161" i="14"/>
  <c r="K48" i="14"/>
  <c r="L229" i="14"/>
  <c r="M181" i="13"/>
  <c r="M137" i="13"/>
  <c r="M209" i="13"/>
  <c r="M134" i="13"/>
  <c r="L196" i="14"/>
  <c r="K40" i="14"/>
  <c r="M162" i="13"/>
  <c r="M139" i="13"/>
  <c r="L31" i="14"/>
  <c r="L55" i="14"/>
  <c r="K181" i="14"/>
  <c r="I157" i="14"/>
  <c r="K157" i="14" s="1"/>
  <c r="M200" i="13"/>
  <c r="M109" i="13"/>
  <c r="M40" i="13"/>
  <c r="L42" i="14"/>
  <c r="K190" i="14"/>
  <c r="M183" i="13"/>
  <c r="M113" i="13"/>
  <c r="L206" i="14"/>
  <c r="I129" i="14"/>
  <c r="K129" i="14" s="1"/>
  <c r="J188" i="14"/>
  <c r="L188" i="14" s="1"/>
  <c r="K174" i="14"/>
  <c r="I138" i="14"/>
  <c r="K138" i="14" s="1"/>
  <c r="K49" i="14"/>
  <c r="L203" i="14"/>
  <c r="K18" i="14"/>
  <c r="M235" i="13"/>
  <c r="I218" i="14"/>
  <c r="K218" i="14" s="1"/>
  <c r="M39" i="13"/>
  <c r="M198" i="13"/>
  <c r="I143" i="14"/>
  <c r="M131" i="13"/>
  <c r="M133" i="13"/>
  <c r="J156" i="14"/>
  <c r="M43" i="13"/>
  <c r="J185" i="14"/>
  <c r="L185" i="14" s="1"/>
  <c r="M153" i="13"/>
  <c r="J140" i="14"/>
  <c r="M26" i="13"/>
  <c r="J121" i="14"/>
  <c r="L121" i="14" s="1"/>
  <c r="L124" i="14"/>
  <c r="M207" i="13"/>
  <c r="L107" i="14"/>
  <c r="M147" i="13"/>
  <c r="L44" i="14"/>
  <c r="M178" i="13"/>
  <c r="L208" i="14"/>
  <c r="L180" i="14"/>
  <c r="I109" i="14"/>
  <c r="K109" i="14" s="1"/>
  <c r="M116" i="13"/>
  <c r="K59" i="14"/>
  <c r="J182" i="14"/>
  <c r="K198" i="14"/>
  <c r="J111" i="14"/>
  <c r="L111" i="14" s="1"/>
  <c r="I131" i="14"/>
  <c r="K131" i="14" s="1"/>
  <c r="M193" i="13"/>
  <c r="I182" i="14"/>
  <c r="K182" i="14" s="1"/>
  <c r="M141" i="13"/>
  <c r="M27" i="13"/>
  <c r="K27" i="14"/>
  <c r="M24" i="13"/>
  <c r="I140" i="14"/>
  <c r="J215" i="14"/>
  <c r="J184" i="14"/>
  <c r="L184" i="14" s="1"/>
  <c r="J160" i="14"/>
  <c r="L160" i="14" s="1"/>
  <c r="M140" i="13"/>
  <c r="L29" i="14"/>
  <c r="L51" i="14"/>
  <c r="K229" i="14"/>
  <c r="M145" i="13"/>
  <c r="L14" i="14"/>
  <c r="M215" i="13"/>
  <c r="I169" i="14"/>
  <c r="J167" i="14"/>
  <c r="M52" i="14"/>
  <c r="J26" i="14"/>
  <c r="M156" i="13"/>
  <c r="J139" i="14"/>
  <c r="L139" i="14" s="1"/>
  <c r="I168" i="14"/>
  <c r="K168" i="14" s="1"/>
  <c r="M54" i="13"/>
  <c r="M45" i="13"/>
  <c r="I203" i="14"/>
  <c r="K203" i="14" s="1"/>
  <c r="K114" i="14"/>
  <c r="M228" i="13"/>
  <c r="M216" i="13"/>
  <c r="M28" i="13"/>
  <c r="M219" i="13"/>
  <c r="J40" i="14"/>
  <c r="L40" i="14" s="1"/>
  <c r="M158" i="13"/>
  <c r="M229" i="13"/>
  <c r="M49" i="13"/>
  <c r="I160" i="14"/>
  <c r="K160" i="14" s="1"/>
  <c r="M18" i="13"/>
  <c r="K154" i="14"/>
  <c r="M130" i="13"/>
  <c r="J168" i="14"/>
  <c r="K53" i="14"/>
  <c r="L154" i="14"/>
  <c r="J137" i="14"/>
  <c r="M110" i="13"/>
  <c r="M55" i="13"/>
  <c r="K26" i="14"/>
  <c r="L131" i="14"/>
  <c r="M233" i="13"/>
  <c r="M177" i="13"/>
  <c r="K228" i="14"/>
  <c r="L176" i="14"/>
  <c r="L177" i="14"/>
  <c r="L126" i="14"/>
  <c r="M31" i="13"/>
  <c r="M56" i="13"/>
  <c r="K227" i="14"/>
  <c r="I44" i="14"/>
  <c r="I132" i="14"/>
  <c r="K132" i="14" s="1"/>
  <c r="L28" i="14"/>
  <c r="I188" i="14"/>
  <c r="K188" i="14" s="1"/>
  <c r="M44" i="13"/>
  <c r="K136" i="14"/>
  <c r="M108" i="13"/>
  <c r="M224" i="13"/>
  <c r="M161" i="13"/>
  <c r="L27" i="14"/>
  <c r="K175" i="14"/>
  <c r="I167" i="14"/>
  <c r="K167" i="14" s="1"/>
  <c r="K130" i="14"/>
  <c r="L174" i="14"/>
  <c r="K148" i="14"/>
  <c r="K207" i="14"/>
  <c r="L207" i="14"/>
  <c r="M199" i="13"/>
  <c r="M227" i="13"/>
  <c r="K162" i="14"/>
  <c r="M188" i="13"/>
  <c r="L49" i="14"/>
  <c r="K107" i="14"/>
  <c r="L54" i="14"/>
  <c r="M151" i="13"/>
  <c r="K28" i="14"/>
  <c r="L135" i="14"/>
  <c r="M47" i="13"/>
  <c r="K56" i="14"/>
  <c r="M53" i="13"/>
  <c r="M194" i="13"/>
  <c r="L132" i="14"/>
  <c r="K14" i="14"/>
  <c r="M142" i="13"/>
  <c r="M204" i="13"/>
  <c r="K54" i="14"/>
  <c r="M149" i="13"/>
  <c r="M171" i="13"/>
  <c r="M98" i="13"/>
  <c r="K116" i="14"/>
  <c r="M38" i="13"/>
  <c r="L201" i="14"/>
  <c r="M185" i="13"/>
  <c r="I137" i="14"/>
  <c r="K137" i="14" s="1"/>
  <c r="K118" i="14"/>
  <c r="M182" i="13"/>
  <c r="M132" i="13"/>
  <c r="M189" i="13"/>
  <c r="I145" i="14"/>
  <c r="M223" i="13"/>
  <c r="I115" i="14"/>
  <c r="M163" i="13"/>
  <c r="M59" i="13"/>
  <c r="I199" i="14"/>
  <c r="K199" i="14" s="1"/>
  <c r="M202" i="13"/>
  <c r="M57" i="14"/>
  <c r="L193" i="14"/>
  <c r="K232" i="14"/>
  <c r="J178" i="14"/>
  <c r="I98" i="14"/>
  <c r="K196" i="14"/>
  <c r="M119" i="13"/>
  <c r="J18" i="14"/>
  <c r="M175" i="13"/>
  <c r="M165" i="13"/>
  <c r="I159" i="14"/>
  <c r="K159" i="14" s="1"/>
  <c r="J198" i="14"/>
  <c r="L198" i="14" s="1"/>
  <c r="K180" i="14"/>
  <c r="J19" i="14"/>
  <c r="L19" i="14" s="1"/>
  <c r="M222" i="13"/>
  <c r="J157" i="14"/>
  <c r="L157" i="14" s="1"/>
  <c r="M128" i="13"/>
  <c r="I193" i="14"/>
  <c r="K193" i="14" s="1"/>
  <c r="Z29" i="14" a="1"/>
  <c r="Z216" i="14" a="1"/>
  <c r="Z167" i="14" a="1"/>
  <c r="Z197" i="14" a="1"/>
  <c r="Z24" i="14" a="1"/>
  <c r="Z44" i="14" a="1"/>
  <c r="Z188" i="14" a="1"/>
  <c r="Z221" i="14" a="1"/>
  <c r="Z136" i="14" a="1"/>
  <c r="Z128" i="14" a="1"/>
  <c r="Z147" i="14" a="1"/>
  <c r="Z175" i="14" a="1"/>
  <c r="Z138" i="14" a="1"/>
  <c r="Z31" i="14" a="1"/>
  <c r="Z226" i="14" a="1"/>
  <c r="Z59" i="14" a="1"/>
  <c r="Z124" i="14" a="1"/>
  <c r="Z40" i="14" a="1"/>
  <c r="Z218" i="14" a="1"/>
  <c r="Z56" i="14" a="1"/>
  <c r="Z38" i="14" a="1"/>
  <c r="Z174" i="14" a="1"/>
  <c r="Z151" i="14" a="1"/>
  <c r="Z193" i="14" a="1"/>
  <c r="Z48" i="14" a="1"/>
  <c r="Z192" i="14" a="1"/>
  <c r="Z184" i="14" a="1"/>
  <c r="Z163" i="14" a="1"/>
  <c r="Z116" i="14" a="1"/>
  <c r="Z160" i="14" a="1"/>
  <c r="Z234" i="14" a="1"/>
  <c r="Z26" i="14" a="1"/>
  <c r="Z232" i="14" a="1"/>
  <c r="Z190" i="14" a="1"/>
  <c r="Z143" i="14" a="1"/>
  <c r="Z111" i="14" a="1"/>
  <c r="Z162" i="14" a="1"/>
  <c r="Z19" i="14" a="1"/>
  <c r="Z27" i="14" a="1"/>
  <c r="Z207" i="14" a="1"/>
  <c r="Z180" i="14" a="1"/>
  <c r="Z129" i="14" a="1"/>
  <c r="Z107" i="14" a="1"/>
  <c r="Z198" i="14" a="1"/>
  <c r="Z126" i="14" a="1"/>
  <c r="Z115" i="14" a="1"/>
  <c r="Z14" i="14" a="1"/>
  <c r="Z212" i="14" a="1"/>
  <c r="Z135" i="14" a="1"/>
  <c r="Z131" i="14" a="1"/>
  <c r="Z215" i="14" a="1"/>
  <c r="Z223" i="14" a="1"/>
  <c r="Z169" i="14" a="1"/>
  <c r="Z222" i="14" a="1"/>
  <c r="Z196" i="14" a="1"/>
  <c r="Z121" i="14" a="1"/>
  <c r="Z199" i="14" a="1"/>
  <c r="Z154" i="14" a="1"/>
  <c r="Z159" i="14" a="1"/>
  <c r="Z98" i="14" a="1"/>
  <c r="Z118" i="14" a="1"/>
  <c r="Z123" i="14" a="1"/>
  <c r="Z208" i="14" a="1"/>
  <c r="Z145" i="14" a="1"/>
  <c r="Z28" i="14" a="1"/>
  <c r="Z47" i="14" a="1"/>
  <c r="Z161" i="14" a="1"/>
  <c r="Z42" i="14" a="1"/>
  <c r="Z178" i="14" a="1"/>
  <c r="Z132" i="14" a="1"/>
  <c r="Z108" i="14" a="1"/>
  <c r="Z43" i="14" a="1"/>
  <c r="Z109" i="14" a="1"/>
  <c r="Z54" i="14" a="1"/>
  <c r="Z55" i="14" a="1"/>
  <c r="Z53" i="14" a="1"/>
  <c r="Z229" i="14" a="1"/>
  <c r="Z177" i="14" a="1"/>
  <c r="Z45" i="14" a="1"/>
  <c r="Z187" i="14" a="1"/>
  <c r="Z156" i="14" a="1"/>
  <c r="Z201" i="14" a="1"/>
  <c r="Z100" i="14" a="1"/>
  <c r="Z228" i="14" a="1"/>
  <c r="Z182" i="14" a="1"/>
  <c r="Z176" i="14" a="1"/>
  <c r="Z157" i="14" a="1"/>
  <c r="Z114" i="14" a="1"/>
  <c r="Z185" i="14" a="1"/>
  <c r="Z206" i="14" a="1"/>
  <c r="Z214" i="14" a="1"/>
  <c r="Z51" i="14" a="1"/>
  <c r="Z137" i="14" a="1"/>
  <c r="Z49" i="14" a="1"/>
  <c r="Z140" i="14" a="1"/>
  <c r="Z168" i="14" a="1"/>
  <c r="Z130" i="14" a="1"/>
  <c r="Z139" i="14" a="1"/>
  <c r="Z181" i="14" a="1"/>
  <c r="Z39" i="14" a="1"/>
  <c r="Z18" i="14" a="1"/>
  <c r="Z203" i="14" a="1"/>
  <c r="Z148" i="14" a="1"/>
  <c r="Z227" i="14" a="1"/>
  <c r="Z227" i="14" l="1"/>
  <c r="AK227" i="14" s="1"/>
  <c r="Z148" i="14"/>
  <c r="AK148" i="14" s="1"/>
  <c r="Z203" i="14"/>
  <c r="AK203" i="14" s="1"/>
  <c r="Z18" i="14"/>
  <c r="AK18" i="14" s="1"/>
  <c r="Z39" i="14"/>
  <c r="AK39" i="14" s="1"/>
  <c r="Z181" i="14"/>
  <c r="AK181" i="14" s="1"/>
  <c r="Z139" i="14"/>
  <c r="AK139" i="14" s="1"/>
  <c r="Z130" i="14"/>
  <c r="AK130" i="14" s="1"/>
  <c r="Z168" i="14"/>
  <c r="AK168" i="14" s="1"/>
  <c r="Z140" i="14"/>
  <c r="AK140" i="14" s="1"/>
  <c r="Z49" i="14"/>
  <c r="AK49" i="14" s="1"/>
  <c r="Z137" i="14"/>
  <c r="AK137" i="14" s="1"/>
  <c r="Z51" i="14"/>
  <c r="AK51" i="14" s="1"/>
  <c r="Z214" i="14"/>
  <c r="AK214" i="14" s="1"/>
  <c r="Z206" i="14"/>
  <c r="AK206" i="14" s="1"/>
  <c r="Z185" i="14"/>
  <c r="AK185" i="14" s="1"/>
  <c r="Z114" i="14"/>
  <c r="AK114" i="14" s="1"/>
  <c r="Z157" i="14"/>
  <c r="AK157" i="14" s="1"/>
  <c r="Z176" i="14"/>
  <c r="AK176" i="14" s="1"/>
  <c r="Z182" i="14"/>
  <c r="AK182" i="14" s="1"/>
  <c r="Z228" i="14"/>
  <c r="AK228" i="14" s="1"/>
  <c r="Z100" i="14"/>
  <c r="AK100" i="14" s="1"/>
  <c r="Z201" i="14"/>
  <c r="AK201" i="14" s="1"/>
  <c r="Z156" i="14"/>
  <c r="AK156" i="14" s="1"/>
  <c r="Z187" i="14"/>
  <c r="AK187" i="14" s="1"/>
  <c r="Z45" i="14"/>
  <c r="AK45" i="14" s="1"/>
  <c r="Z177" i="14"/>
  <c r="AK177" i="14" s="1"/>
  <c r="Z229" i="14"/>
  <c r="AK229" i="14" s="1"/>
  <c r="Z53" i="14"/>
  <c r="AK53" i="14" s="1"/>
  <c r="Z55" i="14"/>
  <c r="AK55" i="14" s="1"/>
  <c r="Z54" i="14"/>
  <c r="AK54" i="14" s="1"/>
  <c r="Z109" i="14"/>
  <c r="AK109" i="14" s="1"/>
  <c r="Z43" i="14"/>
  <c r="AK43" i="14" s="1"/>
  <c r="Z108" i="14"/>
  <c r="AK108" i="14" s="1"/>
  <c r="Z132" i="14"/>
  <c r="AK132" i="14" s="1"/>
  <c r="Z178" i="14"/>
  <c r="AK178" i="14" s="1"/>
  <c r="Z42" i="14"/>
  <c r="AK42" i="14" s="1"/>
  <c r="Z161" i="14"/>
  <c r="AK161" i="14" s="1"/>
  <c r="Z47" i="14"/>
  <c r="AK47" i="14" s="1"/>
  <c r="Z28" i="14"/>
  <c r="AK28" i="14" s="1"/>
  <c r="Z145" i="14"/>
  <c r="AK145" i="14" s="1"/>
  <c r="Z208" i="14"/>
  <c r="AK208" i="14" s="1"/>
  <c r="Z123" i="14"/>
  <c r="AK123" i="14" s="1"/>
  <c r="Z118" i="14"/>
  <c r="AK118" i="14" s="1"/>
  <c r="Z98" i="14"/>
  <c r="AK98" i="14" s="1"/>
  <c r="Z159" i="14"/>
  <c r="AK159" i="14" s="1"/>
  <c r="Z154" i="14"/>
  <c r="AK154" i="14" s="1"/>
  <c r="Z199" i="14"/>
  <c r="AK199" i="14" s="1"/>
  <c r="Z121" i="14"/>
  <c r="AK121" i="14" s="1"/>
  <c r="Z196" i="14"/>
  <c r="AK196" i="14" s="1"/>
  <c r="Z222" i="14"/>
  <c r="AK222" i="14" s="1"/>
  <c r="Z169" i="14"/>
  <c r="AK169" i="14" s="1"/>
  <c r="Z223" i="14"/>
  <c r="AK223" i="14" s="1"/>
  <c r="Z215" i="14"/>
  <c r="AK215" i="14" s="1"/>
  <c r="Z131" i="14"/>
  <c r="AK131" i="14" s="1"/>
  <c r="Z135" i="14"/>
  <c r="AK135" i="14" s="1"/>
  <c r="Z212" i="14"/>
  <c r="AK212" i="14" s="1"/>
  <c r="Z14" i="14"/>
  <c r="AK14" i="14" s="1"/>
  <c r="Z115" i="14"/>
  <c r="AK115" i="14" s="1"/>
  <c r="Z126" i="14"/>
  <c r="AK126" i="14" s="1"/>
  <c r="Z198" i="14"/>
  <c r="AK198" i="14" s="1"/>
  <c r="Z107" i="14"/>
  <c r="AK107" i="14" s="1"/>
  <c r="Z129" i="14"/>
  <c r="AK129" i="14" s="1"/>
  <c r="Z180" i="14"/>
  <c r="AK180" i="14" s="1"/>
  <c r="Z207" i="14"/>
  <c r="AK207" i="14" s="1"/>
  <c r="Z27" i="14"/>
  <c r="AK27" i="14" s="1"/>
  <c r="Z19" i="14"/>
  <c r="AK19" i="14" s="1"/>
  <c r="Z162" i="14"/>
  <c r="AK162" i="14" s="1"/>
  <c r="Z111" i="14"/>
  <c r="AK111" i="14" s="1"/>
  <c r="Z143" i="14"/>
  <c r="AK143" i="14" s="1"/>
  <c r="Z190" i="14"/>
  <c r="AK190" i="14" s="1"/>
  <c r="Z232" i="14"/>
  <c r="AK232" i="14" s="1"/>
  <c r="Z26" i="14"/>
  <c r="AK26" i="14" s="1"/>
  <c r="Z234" i="14"/>
  <c r="AK234" i="14" s="1"/>
  <c r="Z160" i="14"/>
  <c r="AK160" i="14" s="1"/>
  <c r="Z116" i="14"/>
  <c r="AK116" i="14" s="1"/>
  <c r="Z163" i="14"/>
  <c r="AK163" i="14" s="1"/>
  <c r="Z184" i="14"/>
  <c r="AK184" i="14" s="1"/>
  <c r="Z192" i="14"/>
  <c r="AK192" i="14" s="1"/>
  <c r="Z48" i="14"/>
  <c r="AK48" i="14" s="1"/>
  <c r="Z193" i="14"/>
  <c r="AK193" i="14" s="1"/>
  <c r="Z151" i="14"/>
  <c r="AK151" i="14" s="1"/>
  <c r="Z174" i="14"/>
  <c r="AK174" i="14" s="1"/>
  <c r="Z38" i="14"/>
  <c r="AK38" i="14" s="1"/>
  <c r="Z56" i="14"/>
  <c r="AK56" i="14" s="1"/>
  <c r="Z218" i="14"/>
  <c r="AK218" i="14" s="1"/>
  <c r="Z40" i="14"/>
  <c r="AK40" i="14" s="1"/>
  <c r="Z124" i="14"/>
  <c r="AK124" i="14" s="1"/>
  <c r="Z59" i="14"/>
  <c r="AK59" i="14" s="1"/>
  <c r="Z226" i="14"/>
  <c r="AK226" i="14" s="1"/>
  <c r="Z31" i="14"/>
  <c r="AK31" i="14" s="1"/>
  <c r="Z138" i="14"/>
  <c r="AK138" i="14" s="1"/>
  <c r="Z175" i="14"/>
  <c r="AK175" i="14" s="1"/>
  <c r="Z147" i="14"/>
  <c r="AK147" i="14" s="1"/>
  <c r="Z128" i="14"/>
  <c r="AK128" i="14" s="1"/>
  <c r="Z136" i="14"/>
  <c r="AK136" i="14" s="1"/>
  <c r="Z221" i="14"/>
  <c r="AK221" i="14" s="1"/>
  <c r="Z188" i="14"/>
  <c r="AK188" i="14" s="1"/>
  <c r="Z44" i="14"/>
  <c r="AK44" i="14" s="1"/>
  <c r="Z24" i="14"/>
  <c r="AK24" i="14" s="1"/>
  <c r="Z197" i="14"/>
  <c r="AK197" i="14" s="1"/>
  <c r="Z167" i="14"/>
  <c r="AK167" i="14" s="1"/>
  <c r="Z216" i="14"/>
  <c r="AK216" i="14" s="1"/>
  <c r="Z29" i="14"/>
  <c r="AK29" i="14" s="1"/>
  <c r="M109" i="14"/>
  <c r="M114" i="14"/>
  <c r="L216" i="14"/>
  <c r="M28" i="14"/>
  <c r="M180" i="14"/>
  <c r="M160" i="14"/>
  <c r="M107" i="14"/>
  <c r="M130" i="14"/>
  <c r="K55" i="14"/>
  <c r="M45" i="14"/>
  <c r="M18" i="14"/>
  <c r="K215" i="14"/>
  <c r="M215" i="14" s="1"/>
  <c r="K176" i="14"/>
  <c r="K124" i="14"/>
  <c r="M227" i="14"/>
  <c r="M26" i="14"/>
  <c r="K187" i="14"/>
  <c r="M187" i="14" s="1"/>
  <c r="M199" i="14"/>
  <c r="M49" i="14"/>
  <c r="L138" i="14"/>
  <c r="M223" i="14"/>
  <c r="L18" i="14"/>
  <c r="L223" i="14"/>
  <c r="M168" i="14"/>
  <c r="L108" i="14"/>
  <c r="L187" i="14"/>
  <c r="L24" i="14"/>
  <c r="M116" i="14"/>
  <c r="K201" i="14"/>
  <c r="M201" i="14" s="1"/>
  <c r="L218" i="14"/>
  <c r="L222" i="14"/>
  <c r="L137" i="14"/>
  <c r="K147" i="14"/>
  <c r="L234" i="14"/>
  <c r="M174" i="14"/>
  <c r="L169" i="14"/>
  <c r="M108" i="14"/>
  <c r="L45" i="14"/>
  <c r="K139" i="14"/>
  <c r="K115" i="14"/>
  <c r="M115" i="14" s="1"/>
  <c r="K42" i="14"/>
  <c r="M42" i="14" s="1"/>
  <c r="K135" i="14"/>
  <c r="M135" i="14" s="1"/>
  <c r="L226" i="14"/>
  <c r="L163" i="14"/>
  <c r="K100" i="14"/>
  <c r="L156" i="14"/>
  <c r="K51" i="14"/>
  <c r="K156" i="14"/>
  <c r="M156" i="14" s="1"/>
  <c r="L98" i="14"/>
  <c r="L39" i="14"/>
  <c r="M193" i="14"/>
  <c r="M196" i="14"/>
  <c r="L116" i="14"/>
  <c r="L53" i="14"/>
  <c r="L136" i="14"/>
  <c r="M53" i="14"/>
  <c r="L26" i="14"/>
  <c r="L215" i="14"/>
  <c r="L182" i="14"/>
  <c r="L38" i="14"/>
  <c r="K226" i="14"/>
  <c r="L115" i="14"/>
  <c r="L175" i="14"/>
  <c r="K216" i="14"/>
  <c r="L190" i="14"/>
  <c r="K111" i="14"/>
  <c r="M111" i="14" s="1"/>
  <c r="K151" i="14"/>
  <c r="M151" i="14" s="1"/>
  <c r="K43" i="14"/>
  <c r="M43" i="14" s="1"/>
  <c r="L168" i="14"/>
  <c r="K29" i="14"/>
  <c r="M29" i="14" s="1"/>
  <c r="K39" i="14"/>
  <c r="M39" i="14" s="1"/>
  <c r="L197" i="14"/>
  <c r="L100" i="14"/>
  <c r="L59" i="14"/>
  <c r="K234" i="14"/>
  <c r="K221" i="14"/>
  <c r="M221" i="14" s="1"/>
  <c r="K185" i="14"/>
  <c r="L109" i="14"/>
  <c r="M232" i="14"/>
  <c r="M27" i="14"/>
  <c r="K197" i="14"/>
  <c r="M197" i="14" s="1"/>
  <c r="M14" i="14"/>
  <c r="L159" i="14"/>
  <c r="M137" i="14"/>
  <c r="M207" i="14"/>
  <c r="L147" i="14"/>
  <c r="M177" i="14"/>
  <c r="L128" i="14"/>
  <c r="M182" i="14"/>
  <c r="L143" i="14"/>
  <c r="K44" i="14"/>
  <c r="M44" i="14" s="1"/>
  <c r="M203" i="14"/>
  <c r="L140" i="14"/>
  <c r="M40" i="14"/>
  <c r="L56" i="14"/>
  <c r="M175" i="14"/>
  <c r="K47" i="14"/>
  <c r="M47" i="14" s="1"/>
  <c r="M128" i="14"/>
  <c r="M19" i="14"/>
  <c r="M162" i="14"/>
  <c r="K126" i="14"/>
  <c r="M126" i="14" s="1"/>
  <c r="M222" i="14"/>
  <c r="M161" i="14"/>
  <c r="L47" i="14"/>
  <c r="K123" i="14"/>
  <c r="M123" i="14" s="1"/>
  <c r="M138" i="14"/>
  <c r="K98" i="14"/>
  <c r="M98" i="14" s="1"/>
  <c r="K145" i="14"/>
  <c r="M145" i="14" s="1"/>
  <c r="L118" i="14"/>
  <c r="K38" i="14"/>
  <c r="L167" i="14"/>
  <c r="K140" i="14"/>
  <c r="M140" i="14" s="1"/>
  <c r="L192" i="14"/>
  <c r="K143" i="14"/>
  <c r="M143" i="14" s="1"/>
  <c r="M181" i="14"/>
  <c r="K192" i="14"/>
  <c r="M192" i="14" s="1"/>
  <c r="K208" i="14"/>
  <c r="M208" i="14" s="1"/>
  <c r="L114" i="14"/>
  <c r="L145" i="14"/>
  <c r="L178" i="14"/>
  <c r="M54" i="14"/>
  <c r="L129" i="14"/>
  <c r="L214" i="14"/>
  <c r="L228" i="14"/>
  <c r="K169" i="14"/>
  <c r="M169" i="14" s="1"/>
  <c r="K206" i="14"/>
  <c r="M206" i="14" s="1"/>
  <c r="L148" i="14"/>
  <c r="K214" i="14"/>
  <c r="M214" i="14" s="1"/>
  <c r="K184" i="14"/>
  <c r="M184" i="14" s="1"/>
  <c r="K24" i="14"/>
  <c r="M24" i="14" s="1"/>
  <c r="K212" i="14"/>
  <c r="M212" i="14" s="1"/>
  <c r="L199" i="14"/>
  <c r="M176" i="14" l="1"/>
  <c r="M56" i="14"/>
  <c r="M159" i="14"/>
  <c r="M154" i="14"/>
  <c r="M148" i="14"/>
  <c r="M234" i="14"/>
  <c r="M157" i="14"/>
  <c r="M178" i="14"/>
  <c r="M38" i="14"/>
  <c r="M48" i="14"/>
  <c r="M226" i="14"/>
  <c r="M51" i="14"/>
  <c r="M147" i="14"/>
  <c r="M190" i="14"/>
  <c r="M229" i="14"/>
  <c r="M198" i="14"/>
  <c r="M121" i="14"/>
  <c r="M216" i="14"/>
  <c r="M185" i="14"/>
  <c r="M167" i="14"/>
  <c r="M131" i="14"/>
  <c r="M59" i="14"/>
  <c r="M31" i="14"/>
  <c r="M132" i="14"/>
  <c r="M136" i="14"/>
  <c r="M100" i="14"/>
  <c r="M55" i="14"/>
  <c r="M218" i="14"/>
  <c r="M163" i="14"/>
  <c r="M228" i="14"/>
  <c r="M118" i="14"/>
  <c r="M139" i="14"/>
  <c r="M124" i="14"/>
  <c r="M188" i="14"/>
  <c r="M129" i="1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<sst xmlns="http://schemas.openxmlformats.org/spreadsheetml/2006/main" count="12941" uniqueCount="1217">
  <si>
    <t>NON-REPRESENTED (CNR) Groups 1 &amp; 2</t>
  </si>
  <si>
    <t>Effective February 3, 2019</t>
  </si>
  <si>
    <t>Step Movement is allowed</t>
  </si>
  <si>
    <t xml:space="preserve">Group 1 FLSA Exempt &amp; Non-Exempt </t>
  </si>
  <si>
    <t>FLSA &amp; OTC</t>
  </si>
  <si>
    <t>Salary Grade</t>
  </si>
  <si>
    <t>Job Code</t>
  </si>
  <si>
    <t>Job Title</t>
  </si>
  <si>
    <t>Total Points</t>
  </si>
  <si>
    <t>Class Grade</t>
  </si>
  <si>
    <t>Step 1</t>
  </si>
  <si>
    <t>Step 2</t>
  </si>
  <si>
    <t>Step 3</t>
  </si>
  <si>
    <t>Step 4</t>
  </si>
  <si>
    <t>Step 5</t>
  </si>
  <si>
    <t>Step 6</t>
  </si>
  <si>
    <t>Step 7</t>
  </si>
  <si>
    <t>E</t>
  </si>
  <si>
    <t>83</t>
  </si>
  <si>
    <t>00001C</t>
  </si>
  <si>
    <t>00017C</t>
  </si>
  <si>
    <t>N</t>
  </si>
  <si>
    <t>13</t>
  </si>
  <si>
    <t>09800C</t>
  </si>
  <si>
    <t>86</t>
  </si>
  <si>
    <t>00221C</t>
  </si>
  <si>
    <t>98</t>
  </si>
  <si>
    <t>00361C</t>
  </si>
  <si>
    <t>99</t>
  </si>
  <si>
    <t>00351C</t>
  </si>
  <si>
    <t>21</t>
  </si>
  <si>
    <t>00469C</t>
  </si>
  <si>
    <t>105</t>
  </si>
  <si>
    <t>00590C</t>
  </si>
  <si>
    <t>N/A</t>
  </si>
  <si>
    <t>59</t>
  </si>
  <si>
    <t>00637C</t>
  </si>
  <si>
    <t>00965C</t>
  </si>
  <si>
    <t>65</t>
  </si>
  <si>
    <t>01334C</t>
  </si>
  <si>
    <t>106</t>
  </si>
  <si>
    <t>01449C</t>
  </si>
  <si>
    <t>85</t>
  </si>
  <si>
    <t>01457C</t>
  </si>
  <si>
    <t>34D</t>
  </si>
  <si>
    <t>01545C</t>
  </si>
  <si>
    <t>03</t>
  </si>
  <si>
    <t>01556C</t>
  </si>
  <si>
    <t>01680C</t>
  </si>
  <si>
    <t>08703C</t>
  </si>
  <si>
    <t>33</t>
  </si>
  <si>
    <t>02618C</t>
  </si>
  <si>
    <t>52810C</t>
  </si>
  <si>
    <t>02625C</t>
  </si>
  <si>
    <t>29</t>
  </si>
  <si>
    <t>02674C</t>
  </si>
  <si>
    <t>25</t>
  </si>
  <si>
    <t>02672C</t>
  </si>
  <si>
    <t>01333C</t>
  </si>
  <si>
    <t>09930C</t>
  </si>
  <si>
    <t>44</t>
  </si>
  <si>
    <t>03016C</t>
  </si>
  <si>
    <t>03057C</t>
  </si>
  <si>
    <t>05</t>
  </si>
  <si>
    <t>03800C</t>
  </si>
  <si>
    <t>41C</t>
  </si>
  <si>
    <t>03951C</t>
  </si>
  <si>
    <t>04066C</t>
  </si>
  <si>
    <t>90</t>
  </si>
  <si>
    <t>04103C</t>
  </si>
  <si>
    <t>34M</t>
  </si>
  <si>
    <t>04112C</t>
  </si>
  <si>
    <t>04245C</t>
  </si>
  <si>
    <t>03400C</t>
  </si>
  <si>
    <t>04239C</t>
  </si>
  <si>
    <t>00463C</t>
  </si>
  <si>
    <t>63</t>
  </si>
  <si>
    <t>04295C</t>
  </si>
  <si>
    <t>03A</t>
  </si>
  <si>
    <t>02230C</t>
  </si>
  <si>
    <t>05403C</t>
  </si>
  <si>
    <t>08</t>
  </si>
  <si>
    <t>05415C</t>
  </si>
  <si>
    <t>59A</t>
  </si>
  <si>
    <t>05416C</t>
  </si>
  <si>
    <t>110</t>
  </si>
  <si>
    <t>52908C</t>
  </si>
  <si>
    <t>HR Associate Trainee</t>
  </si>
  <si>
    <t>60M</t>
  </si>
  <si>
    <t>05419C</t>
  </si>
  <si>
    <t>05418C</t>
  </si>
  <si>
    <t>07</t>
  </si>
  <si>
    <t>05411C</t>
  </si>
  <si>
    <t>35</t>
  </si>
  <si>
    <t>05421C</t>
  </si>
  <si>
    <t>04</t>
  </si>
  <si>
    <t>05426C</t>
  </si>
  <si>
    <t>05428C</t>
  </si>
  <si>
    <t>05423C</t>
  </si>
  <si>
    <t>05420C</t>
  </si>
  <si>
    <t>06063C</t>
  </si>
  <si>
    <t>06400C</t>
  </si>
  <si>
    <t>06510C</t>
  </si>
  <si>
    <t>06514C</t>
  </si>
  <si>
    <t>06515C</t>
  </si>
  <si>
    <t>06523C</t>
  </si>
  <si>
    <t>06520C</t>
  </si>
  <si>
    <t>06542C</t>
  </si>
  <si>
    <t>47</t>
  </si>
  <si>
    <t>06560C</t>
  </si>
  <si>
    <t>06583C</t>
  </si>
  <si>
    <t>52580C</t>
  </si>
  <si>
    <t>53A</t>
  </si>
  <si>
    <t>06785C</t>
  </si>
  <si>
    <t>06590C</t>
  </si>
  <si>
    <t>06595C</t>
  </si>
  <si>
    <t>06638C</t>
  </si>
  <si>
    <t>57</t>
  </si>
  <si>
    <t>52540C</t>
  </si>
  <si>
    <t>06643C</t>
  </si>
  <si>
    <t>50</t>
  </si>
  <si>
    <t>06644C</t>
  </si>
  <si>
    <t>52570C</t>
  </si>
  <si>
    <t>06708C</t>
  </si>
  <si>
    <t>104</t>
  </si>
  <si>
    <t>06716C</t>
  </si>
  <si>
    <t>39</t>
  </si>
  <si>
    <t>06710C</t>
  </si>
  <si>
    <t>59222C</t>
  </si>
  <si>
    <t>Manager Financial Services</t>
  </si>
  <si>
    <t>06739C</t>
  </si>
  <si>
    <t>06744C</t>
  </si>
  <si>
    <t>52600C</t>
  </si>
  <si>
    <t>52912C</t>
  </si>
  <si>
    <t>Manager HRIS</t>
  </si>
  <si>
    <t>045</t>
  </si>
  <si>
    <t>06795C</t>
  </si>
  <si>
    <t>06825C</t>
  </si>
  <si>
    <t>06835C</t>
  </si>
  <si>
    <t>06839C</t>
  </si>
  <si>
    <t>Manager Neighborhood Support</t>
  </si>
  <si>
    <t>06856C</t>
  </si>
  <si>
    <t>10160C</t>
  </si>
  <si>
    <t>121</t>
  </si>
  <si>
    <t>10193C</t>
  </si>
  <si>
    <t>06919C</t>
  </si>
  <si>
    <t>06934C</t>
  </si>
  <si>
    <t>06935C</t>
  </si>
  <si>
    <t>42B</t>
  </si>
  <si>
    <t>06938C</t>
  </si>
  <si>
    <t>54</t>
  </si>
  <si>
    <t>06965C</t>
  </si>
  <si>
    <t>44G</t>
  </si>
  <si>
    <t>06670C</t>
  </si>
  <si>
    <t>00850C</t>
  </si>
  <si>
    <t>07020C</t>
  </si>
  <si>
    <t>76</t>
  </si>
  <si>
    <t>07022C</t>
  </si>
  <si>
    <t>06743C</t>
  </si>
  <si>
    <t>42300C</t>
  </si>
  <si>
    <t>07085C</t>
  </si>
  <si>
    <t>08855C</t>
  </si>
  <si>
    <t>10</t>
  </si>
  <si>
    <t>52904C</t>
  </si>
  <si>
    <t>103</t>
  </si>
  <si>
    <t>02657C</t>
  </si>
  <si>
    <t>06830C</t>
  </si>
  <si>
    <t>52620C</t>
  </si>
  <si>
    <t>06846C</t>
  </si>
  <si>
    <t>06720C</t>
  </si>
  <si>
    <t>59210C</t>
  </si>
  <si>
    <t>96</t>
  </si>
  <si>
    <t>06963C</t>
  </si>
  <si>
    <t>06608C</t>
  </si>
  <si>
    <t>49</t>
  </si>
  <si>
    <t>07250C</t>
  </si>
  <si>
    <t>07455C</t>
  </si>
  <si>
    <t>08360C</t>
  </si>
  <si>
    <t>36</t>
  </si>
  <si>
    <t>08433C</t>
  </si>
  <si>
    <t>74</t>
  </si>
  <si>
    <t>08445C</t>
  </si>
  <si>
    <t>08447C</t>
  </si>
  <si>
    <t>08487C</t>
  </si>
  <si>
    <t>08563C</t>
  </si>
  <si>
    <t>97</t>
  </si>
  <si>
    <t>08835C</t>
  </si>
  <si>
    <t>08856C</t>
  </si>
  <si>
    <t>41B</t>
  </si>
  <si>
    <t>08885C</t>
  </si>
  <si>
    <t>09</t>
  </si>
  <si>
    <t>09035C</t>
  </si>
  <si>
    <t>02</t>
  </si>
  <si>
    <t>09073C</t>
  </si>
  <si>
    <t>01</t>
  </si>
  <si>
    <t>09072C</t>
  </si>
  <si>
    <t>01H</t>
  </si>
  <si>
    <t>09075C</t>
  </si>
  <si>
    <t>C09078</t>
  </si>
  <si>
    <t>Seasonal Legislative Aide</t>
  </si>
  <si>
    <t>01446C</t>
  </si>
  <si>
    <t>53</t>
  </si>
  <si>
    <t>09172C</t>
  </si>
  <si>
    <t>04353C</t>
  </si>
  <si>
    <t>09173C</t>
  </si>
  <si>
    <t>09175C</t>
  </si>
  <si>
    <t>09155C</t>
  </si>
  <si>
    <t>81</t>
  </si>
  <si>
    <t>09201C</t>
  </si>
  <si>
    <t>04348C</t>
  </si>
  <si>
    <t>52915C</t>
  </si>
  <si>
    <t>40</t>
  </si>
  <si>
    <t>09810C</t>
  </si>
  <si>
    <t>42</t>
  </si>
  <si>
    <t>09926C</t>
  </si>
  <si>
    <t>22A</t>
  </si>
  <si>
    <t>10074C</t>
  </si>
  <si>
    <t>52918C</t>
  </si>
  <si>
    <t>12B</t>
  </si>
  <si>
    <t>09924C</t>
  </si>
  <si>
    <t>09986C</t>
  </si>
  <si>
    <t>12</t>
  </si>
  <si>
    <t>10077C</t>
  </si>
  <si>
    <t>10078C</t>
  </si>
  <si>
    <t>102</t>
  </si>
  <si>
    <t>10153C</t>
  </si>
  <si>
    <t>10170C</t>
  </si>
  <si>
    <t>10195C</t>
  </si>
  <si>
    <t>24</t>
  </si>
  <si>
    <t>10207C</t>
  </si>
  <si>
    <t>10291C</t>
  </si>
  <si>
    <t>10335C</t>
  </si>
  <si>
    <t>17</t>
  </si>
  <si>
    <t>10350C</t>
  </si>
  <si>
    <t>84</t>
  </si>
  <si>
    <t>10633C</t>
  </si>
  <si>
    <t>107</t>
  </si>
  <si>
    <t>52923C</t>
  </si>
  <si>
    <t>Truck Operator</t>
  </si>
  <si>
    <t>10857C</t>
  </si>
  <si>
    <t>annual additional  at the beginning of the 10th year of service.</t>
  </si>
  <si>
    <t>annual additional at the beginning of the 15th year of service.</t>
  </si>
  <si>
    <t>annual additional at the beginning of the 20th year of service.</t>
  </si>
  <si>
    <t>annual additional at the beginning of the 25th year of service.</t>
  </si>
  <si>
    <t>Group 1 FLSA-non-exempt classifications</t>
  </si>
  <si>
    <t>per hour additional  at the beginning of the 10th year of service.</t>
  </si>
  <si>
    <t>per hour additional at the beginning of the 15th year of service.</t>
  </si>
  <si>
    <t>per hour additional at the beginning of the 20th year of service.</t>
  </si>
  <si>
    <t>per hour additional at the beginning of the 25th year of service.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</si>
  <si>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FLSA-Exempt employees do not earn overtime or comp time.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</si>
  <si>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FLSA-non-exempt employees are assigned Overtime Code 3: receive time and half overtime </t>
    </r>
  </si>
  <si>
    <t xml:space="preserve"> or comptime in lieu of overtime if they work more than 40 hours in a work week. 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</si>
  <si>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Comp Time used does not count toward the 40 hour threshold for overtime eligibility.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</si>
  <si>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employees in Groups I and 2 shall receive the following Shift Differentials:</t>
    </r>
  </si>
  <si>
    <t xml:space="preserve">Employees who are scheduled to work a full shift which begins between the 12:00 noon and 1:29 p.m.  shall be paid an additional $0.423 cents per hour  </t>
  </si>
  <si>
    <t xml:space="preserve">for all hours worked on that shift.  In addition, should that same employee be authorized to "come in early" or "stay over", working overtime immediately </t>
  </si>
  <si>
    <t>adjacent to such a shift, the $0.423 differential shall also be applied to those overtime hours.</t>
  </si>
  <si>
    <t xml:space="preserve">Employees who are scheduled to work a full shift which begins between the 1:30 p.m. and 1:59 a.m. shall be paid an additional $1.001 per hour </t>
  </si>
  <si>
    <t>adjacent to such a shift, the $1.001 differential shall also be applied to those overtime hours.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</si>
  <si>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department heads may assign an employee to "merit pay" steps when assigned additional temporary duties or special projects, not to </t>
    </r>
  </si>
  <si>
    <t>exceed one year.  The merit pay rates shall be midway between established rates for all steps except the top step, which</t>
  </si>
  <si>
    <t xml:space="preserve">has three merit rates equal to 2%, 4% and 6% above the top step rate. Employees are eligible for assignment to merit rates related to </t>
  </si>
  <si>
    <t>their authorized (i.e., regular) step.</t>
  </si>
  <si>
    <t>Safety Shoes</t>
  </si>
  <si>
    <t xml:space="preserve">Provided that a safety shoe reimbursement may be provided to Non-represented employees in groups 1 or 2 if the work performed by the employee requires </t>
  </si>
  <si>
    <t>safety shoes and the reimbursement is pre-approved by the department.  The reimbursement for the purchase or repair of safety shoes shall not exceed</t>
  </si>
  <si>
    <t xml:space="preserve"> $100 per 12 months actually worked. </t>
  </si>
  <si>
    <r>
      <rPr>
        <b/>
        <sz val="10"/>
        <color indexed="63"/>
        <rFont val="Calibri"/>
        <family val="2"/>
        <scheme val="minor"/>
      </rPr>
      <t>Provided tha</t>
    </r>
    <r>
      <rPr>
        <sz val="10"/>
        <color indexed="63"/>
        <rFont val="Calibri"/>
        <family val="2"/>
        <scheme val="minor"/>
      </rPr>
      <t xml:space="preserve">t the following applies to Group 1 employees placed "on call." </t>
    </r>
  </si>
  <si>
    <t xml:space="preserve">Shift Supervisor 311 Call Center Weekend Shift Premium </t>
  </si>
  <si>
    <t xml:space="preserve">Effective July 1, 2014, Shift Supervisors, 311 Call Center shall be paid fifty-eight cents [$0.58] per hour for all hours worked </t>
  </si>
  <si>
    <t xml:space="preserve">on Saturday and/or Sunday.  Employees receiving the Weekend Shift Premium shall not be eligible for any other shift-related </t>
  </si>
  <si>
    <t xml:space="preserve">premium/differential for the same hours the receive  the Weekend Shift Premium (i.e. no pyramiding).  If the employee is </t>
  </si>
  <si>
    <t xml:space="preserve">eligible for a different higher-paying shift differential due to shift start times, the higher eligible premium shall be paid for the shift. </t>
  </si>
  <si>
    <t>NON-REPRESENTED (CNR) Group 2; Student Interns, Trainees and Fellows</t>
  </si>
  <si>
    <t>Sal Grade</t>
  </si>
  <si>
    <t>Step 8</t>
  </si>
  <si>
    <t>N-3</t>
  </si>
  <si>
    <t>01J</t>
  </si>
  <si>
    <t>C08906</t>
  </si>
  <si>
    <t>Saeks' Fellow (MN Law Public Interest Residency Program)</t>
  </si>
  <si>
    <t>x</t>
  </si>
  <si>
    <t>01N</t>
  </si>
  <si>
    <t>04352C</t>
  </si>
  <si>
    <t>Financial Graduate Fellowship</t>
  </si>
  <si>
    <t>01K</t>
  </si>
  <si>
    <t>C09480</t>
  </si>
  <si>
    <t>Student Intern - High School (enrolled)</t>
  </si>
  <si>
    <t>01L</t>
  </si>
  <si>
    <t>C09485</t>
  </si>
  <si>
    <t>01M</t>
  </si>
  <si>
    <t>C09475</t>
  </si>
  <si>
    <t>01G</t>
  </si>
  <si>
    <t>C09495</t>
  </si>
  <si>
    <t>Urban Scholar College Undergraduate</t>
  </si>
  <si>
    <t>01F</t>
  </si>
  <si>
    <t>C09490</t>
  </si>
  <si>
    <t>Urban Scholar Graduate School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</si>
  <si>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for Group 2 (Interns) the hiring Department Head  may determine the step placement on the salary schedule according </t>
    </r>
  </si>
  <si>
    <t>to the status categories above, however such internship experience should not exceed 1 year.</t>
  </si>
  <si>
    <t>**As applicable under Wage and Hour regulations of the Minnesota Department of Labor &amp; Industry.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</si>
  <si>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those Group 2 members that work full time as participants in two-year Fellowship Programs are eligible for paid time off benefits </t>
    </r>
  </si>
  <si>
    <t xml:space="preserve">(Vacation, Holiday and Sick Leave) at the entry-level accrual rate provided to Group I members. </t>
  </si>
  <si>
    <r>
      <rPr>
        <b/>
        <sz val="10"/>
        <color indexed="63"/>
        <rFont val="Calibri"/>
        <family val="2"/>
        <scheme val="minor"/>
      </rPr>
      <t xml:space="preserve">Provided that </t>
    </r>
    <r>
      <rPr>
        <sz val="10"/>
        <color indexed="63"/>
        <rFont val="Calibri"/>
        <family val="2"/>
        <scheme val="minor"/>
      </rPr>
      <t xml:space="preserve">Group 2 (Interns) are FLSA-non-exempt and are assigned Overtime Code 3: receive time and half overtime </t>
    </r>
  </si>
  <si>
    <t>if they work more than 40 hours in a work week. Comp Time is not available to Group 2 employees.</t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</si>
  <si>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Group 2 (Interns)  may not be placed "on call".</t>
    </r>
  </si>
  <si>
    <r>
      <rPr>
        <b/>
        <sz val="10"/>
        <color indexed="63"/>
        <rFont val="Calibri"/>
        <family val="2"/>
        <scheme val="minor"/>
      </rPr>
      <t>Provided that</t>
    </r>
    <r>
      <rPr>
        <sz val="10"/>
        <color indexed="63"/>
        <rFont val="Calibri"/>
        <family val="2"/>
        <scheme val="minor"/>
      </rPr>
      <t xml:space="preserve"> for the Urban Scholar Program, Step 1 shall be used for first-time Urban Scholars and Step 2 for returning Urban Scholars</t>
    </r>
  </si>
  <si>
    <r>
      <rPr>
        <b/>
        <sz val="10"/>
        <color rgb="FF000000"/>
        <rFont val="Calibri"/>
        <family val="2"/>
        <scheme val="minor"/>
      </rPr>
      <t>Provided that</t>
    </r>
    <r>
      <rPr>
        <sz val="10"/>
        <color rgb="FF000000"/>
        <rFont val="Calibri"/>
        <family val="2"/>
        <scheme val="minor"/>
      </rPr>
      <t xml:space="preserve"> employees in the Saeks Fellow and Financial Graduate Fellowship program are eligible for paid time off as follows: holiday pay (11 days), </t>
    </r>
  </si>
  <si>
    <t xml:space="preserve">vacation accrual (12 days), and sick leave accrual (12 days). The paid time off described here applies only to full-time, year-round, multi-year fellowship </t>
  </si>
  <si>
    <t xml:space="preserve">programs in the City, as designated/approved by the Chief Human Resources Officer. </t>
  </si>
  <si>
    <t>Effective July 1, 2019</t>
  </si>
  <si>
    <t>Student Intern - Undergrad (enrolled)</t>
  </si>
  <si>
    <t>Student Intern - Graduate (enrolled)</t>
  </si>
  <si>
    <t>311 Operations Manager</t>
  </si>
  <si>
    <t xml:space="preserve">911 Operations Manager </t>
  </si>
  <si>
    <t>Account Maintenance Supervisor</t>
  </si>
  <si>
    <t>Accountant Il  (Supervisory)</t>
  </si>
  <si>
    <t>Administrative Analyst II Supervisory</t>
  </si>
  <si>
    <t>Administrative Assistant to Police Administration</t>
  </si>
  <si>
    <t>Aide to the Finance Officer</t>
  </si>
  <si>
    <t>Assistant Building Official</t>
  </si>
  <si>
    <t>Assistant City Attorney II HR/LR</t>
  </si>
  <si>
    <t>Assistant Supervisor Police Record Services</t>
  </si>
  <si>
    <t>BIS Interagency Coordinator</t>
  </si>
  <si>
    <t xml:space="preserve">Building Official </t>
  </si>
  <si>
    <t>Business Application Manager - Supervisory</t>
  </si>
  <si>
    <t>Cash Manager</t>
  </si>
  <si>
    <t xml:space="preserve">Cashier - Ticket Sales </t>
  </si>
  <si>
    <t xml:space="preserve">City Records Manager </t>
  </si>
  <si>
    <t xml:space="preserve">Construction Management Coordinator </t>
  </si>
  <si>
    <t>Construction Management Coordinator - PW</t>
  </si>
  <si>
    <t>Contract Administrator</t>
  </si>
  <si>
    <t>Coordinator Health and Wellness</t>
  </si>
  <si>
    <t>Coordinator Legal Processes</t>
  </si>
  <si>
    <t>CPED Interagency Coordinator</t>
  </si>
  <si>
    <t>Customer Services Supervisor</t>
  </si>
  <si>
    <t>Deputy Controller</t>
  </si>
  <si>
    <t>Development Coordinator III</t>
  </si>
  <si>
    <t>Election Helper</t>
  </si>
  <si>
    <t>Emergency Management Planning Administrative Supervisor</t>
  </si>
  <si>
    <t>Engineering Applications Manager</t>
  </si>
  <si>
    <t>Enterprise Contract Adminstrator</t>
  </si>
  <si>
    <t>Enterprise Procurement Specialist</t>
  </si>
  <si>
    <t xml:space="preserve">Executive Assistant to Police Chief </t>
  </si>
  <si>
    <t>Executive Manager Minneapolis Employment and Training</t>
  </si>
  <si>
    <t>Executive Manager of Arts</t>
  </si>
  <si>
    <t>Executive Secrretary to City Coordinator</t>
  </si>
  <si>
    <t>Facility Manager</t>
  </si>
  <si>
    <t xml:space="preserve">Guest Services Ambassador </t>
  </si>
  <si>
    <t xml:space="preserve">Health Program Manager </t>
  </si>
  <si>
    <t>HR Associate Consultant</t>
  </si>
  <si>
    <t>HR Associate Consultant Supervisor</t>
  </si>
  <si>
    <t>HR Consultant</t>
  </si>
  <si>
    <t>HR Consultant, Confidential</t>
  </si>
  <si>
    <t>HR Information System Technician</t>
  </si>
  <si>
    <t>HR Lead Investigator</t>
  </si>
  <si>
    <t>HR Senior Associate</t>
  </si>
  <si>
    <t>HR Senior Consultant</t>
  </si>
  <si>
    <t>HR Workforce Data Analyst</t>
  </si>
  <si>
    <t>Human Resources Generalist</t>
  </si>
  <si>
    <t>Leadership &amp; Change Manager</t>
  </si>
  <si>
    <t>Loss Control Coordinator</t>
  </si>
  <si>
    <t>Manager Accounting</t>
  </si>
  <si>
    <t xml:space="preserve">Manager Accounts Payable </t>
  </si>
  <si>
    <t>Manager Accounts Receivable</t>
  </si>
  <si>
    <t>Manager Admin &amp; Data Quality</t>
  </si>
  <si>
    <t>Manager Administration City Attorney's Office</t>
  </si>
  <si>
    <t>Manager Administrative Services</t>
  </si>
  <si>
    <t>Manager Assessment Services</t>
  </si>
  <si>
    <t xml:space="preserve">Manager Business Analysis </t>
  </si>
  <si>
    <t>Manager Business Finance</t>
  </si>
  <si>
    <t>Manager Business Information Services</t>
  </si>
  <si>
    <t>Manager Business Licensing</t>
  </si>
  <si>
    <t xml:space="preserve">Manager Buying Services </t>
  </si>
  <si>
    <t>Manager Community Engagement</t>
  </si>
  <si>
    <t>Manager Development Coordination</t>
  </si>
  <si>
    <t>Manager Development Finance</t>
  </si>
  <si>
    <t>Manager Development Loan Contract</t>
  </si>
  <si>
    <t>Manager Economic Development (CPED)</t>
  </si>
  <si>
    <t>Manager Equity and Inclusion</t>
  </si>
  <si>
    <t>Manager Finance</t>
  </si>
  <si>
    <t>Manager Finance Systems Services</t>
  </si>
  <si>
    <t>Manager Financial Operations and Business Analysis</t>
  </si>
  <si>
    <t>Manager Grants &amp; Community Engagement</t>
  </si>
  <si>
    <t>Manager Health Administration</t>
  </si>
  <si>
    <t>Manager Healthy Living Program</t>
  </si>
  <si>
    <t>Manager Healthy Start</t>
  </si>
  <si>
    <t>Manager Housing Development</t>
  </si>
  <si>
    <t xml:space="preserve">Manager Internal Audit </t>
  </si>
  <si>
    <t>Manager MPD Intellectual Property</t>
  </si>
  <si>
    <t>Manager MPLS Development Review</t>
  </si>
  <si>
    <t>Manager MPLS Workforce Development Program</t>
  </si>
  <si>
    <t>Manager NRP &amp; Citizen Participation</t>
  </si>
  <si>
    <t>Manager Payroll</t>
  </si>
  <si>
    <t>Manager Personel, Finance Technology &amp; Administration</t>
  </si>
  <si>
    <t>Manager Planning</t>
  </si>
  <si>
    <t>Manager Police Record Services</t>
  </si>
  <si>
    <t>Manager Public Health Emergency Response</t>
  </si>
  <si>
    <t>Manager Public Works Initiatives and Analysis</t>
  </si>
  <si>
    <t>Manager Resource Coordinator</t>
  </si>
  <si>
    <t>Manager Revenue &amp; Collections</t>
  </si>
  <si>
    <t>Manager Safety Programs</t>
  </si>
  <si>
    <t>Manager School Health Services</t>
  </si>
  <si>
    <t>Manager Small Business Program</t>
  </si>
  <si>
    <t>Manager Special Project &amp; Research</t>
  </si>
  <si>
    <t>Manager Special Projects &amp; Business Specialist</t>
  </si>
  <si>
    <t>Manager Stores &amp; Central Requistions</t>
  </si>
  <si>
    <t>Manager Sustainability</t>
  </si>
  <si>
    <t>Manager Treasury Operations</t>
  </si>
  <si>
    <t>Manager Utilities Billing</t>
  </si>
  <si>
    <t>Manager Video Services</t>
  </si>
  <si>
    <t>Marketing &amp; Communication Manager</t>
  </si>
  <si>
    <t>Media Relations Manager</t>
  </si>
  <si>
    <t>MFD Interagency Coordinator</t>
  </si>
  <si>
    <t>Nurse Practitioner Physicisian's Assistant</t>
  </si>
  <si>
    <t xml:space="preserve">Parking System Manager </t>
  </si>
  <si>
    <t>Program Assistant</t>
  </si>
  <si>
    <t>Project Coordinator (Supervisory)</t>
  </si>
  <si>
    <t>Property Services Project Coordinator</t>
  </si>
  <si>
    <t>Public Arts Administrator</t>
  </si>
  <si>
    <t>Public Health Mental Health Counselor</t>
  </si>
  <si>
    <t>Public Works Interagency Coordinator</t>
  </si>
  <si>
    <t xml:space="preserve">Recycling Coordinator </t>
  </si>
  <si>
    <t>Regulatory Services Interagency Coordinator</t>
  </si>
  <si>
    <t>Risk Manager</t>
  </si>
  <si>
    <t xml:space="preserve">School Patrol Agent </t>
  </si>
  <si>
    <t>Seasonal Elections Support Specialist I</t>
  </si>
  <si>
    <t>Seasonal Elections Support Specialist II</t>
  </si>
  <si>
    <t>Seasonal Environmental Health Technician</t>
  </si>
  <si>
    <t>Senior Business Analyst</t>
  </si>
  <si>
    <t>Senior Collaboration Architect</t>
  </si>
  <si>
    <t xml:space="preserve">Senior Facilities Planner </t>
  </si>
  <si>
    <t xml:space="preserve">Senior HRIS Analyst </t>
  </si>
  <si>
    <t>Senior Internal Auditor</t>
  </si>
  <si>
    <t>Senior Project Manager</t>
  </si>
  <si>
    <t>Senior Transportation Planner</t>
  </si>
  <si>
    <t>Shift Supervisor, 311 Call Center</t>
  </si>
  <si>
    <t>Supervisor Administrative Services</t>
  </si>
  <si>
    <t>Supervisor CPED Project Coordination</t>
  </si>
  <si>
    <t>Supervisor Criminal Legal Support Services</t>
  </si>
  <si>
    <t>Supervisor Data Practices Compliance</t>
  </si>
  <si>
    <t>Supervisor Document Solution Center</t>
  </si>
  <si>
    <t>Supervisor Election Administration</t>
  </si>
  <si>
    <t>Supervisor Emergency Management Operators</t>
  </si>
  <si>
    <t>Supervisor IT Deskside Services</t>
  </si>
  <si>
    <t xml:space="preserve">Supervisor IT Service Desk </t>
  </si>
  <si>
    <t xml:space="preserve">Supervisor Payroll/Accounting </t>
  </si>
  <si>
    <t>Supervisor Plans Review</t>
  </si>
  <si>
    <t xml:space="preserve">Supervisor Police Support Services </t>
  </si>
  <si>
    <t>Supervisor Property &amp; Evidence</t>
  </si>
  <si>
    <t xml:space="preserve">Supervisor Space Planning  </t>
  </si>
  <si>
    <t>Supervisor Transportation Planner</t>
  </si>
  <si>
    <t>Supervisor Treasury Division</t>
  </si>
  <si>
    <t>Training Development Supervisor</t>
  </si>
  <si>
    <t>Water Business Enterprise System Manager</t>
  </si>
  <si>
    <t>Brenda</t>
  </si>
  <si>
    <t>Moved Records Mgmt Spec to MPEA</t>
  </si>
  <si>
    <t>NAL</t>
  </si>
  <si>
    <t>Effective 2/3/2019</t>
  </si>
  <si>
    <t xml:space="preserve">Increase all salary and wage steps in Group I jobs 2.35%. </t>
  </si>
  <si>
    <t xml:space="preserve">Increase all longevity rates 2.35% </t>
  </si>
  <si>
    <t>No change to Group 2 Interns and Trainees in 2019. ?</t>
  </si>
  <si>
    <t>No other changes to schedule in 2019.</t>
  </si>
  <si>
    <t xml:space="preserve">Step movement is allowed. </t>
  </si>
  <si>
    <t>Pam Nelms</t>
  </si>
  <si>
    <t>unknown</t>
  </si>
  <si>
    <t>Budget and Evaluation Analyst</t>
  </si>
  <si>
    <t>Senior Budget and Evaluation Analyst</t>
  </si>
  <si>
    <t>Principal Budget and Evaluation Analyst</t>
  </si>
  <si>
    <t>Added Budget and Evaluation Analyst</t>
  </si>
  <si>
    <t>Added Senior Budget and Evaluation Analyst</t>
  </si>
  <si>
    <t>Added Principal Budget and Evaluation Analyst</t>
  </si>
  <si>
    <t>52933C</t>
  </si>
  <si>
    <t>52936C</t>
  </si>
  <si>
    <t>52937C</t>
  </si>
  <si>
    <t>Was</t>
  </si>
  <si>
    <t>S/Be</t>
  </si>
  <si>
    <t>S/be</t>
  </si>
  <si>
    <t>Added Energy Project Coordinator</t>
  </si>
  <si>
    <t>Energy Benchmarking Program Coordinator</t>
  </si>
  <si>
    <t>Manager Legislative Support Services</t>
  </si>
  <si>
    <t>Deleted Chief Council Committee Coord and added Manager, Legislative Services in it's place</t>
  </si>
  <si>
    <t xml:space="preserve">Corrected rates for Seasonal Elections Support Specialist I &amp; II. </t>
  </si>
  <si>
    <t>Completed audit of 2019 rates against PeopleSoft rates</t>
  </si>
  <si>
    <t xml:space="preserve">52946C </t>
  </si>
  <si>
    <t xml:space="preserve">Provided that employees in Group 1 shall receive the following longevity:  </t>
  </si>
  <si>
    <t>Group 1 FLSA-exempt classifications</t>
  </si>
  <si>
    <t>Manager 911 Training &amp; Quality Assurance</t>
  </si>
  <si>
    <t xml:space="preserve">06999C </t>
  </si>
  <si>
    <t>Added Manager 911 Training &amp; Quality Assurance</t>
  </si>
  <si>
    <t>Manager Research &amp; Evaluation - Health Dept</t>
  </si>
  <si>
    <t xml:space="preserve">52906C </t>
  </si>
  <si>
    <t>Added Manager Research &amp; Evaluation - Health Dept</t>
  </si>
  <si>
    <t>52924C</t>
  </si>
  <si>
    <t>Year 1 of Program</t>
  </si>
  <si>
    <t>Year 2 (or Post Bar)</t>
  </si>
  <si>
    <t>1/?/2020</t>
  </si>
  <si>
    <t>Created 2020 tab</t>
  </si>
  <si>
    <t>Ensured hourly rate x 2080 &gt;= annual rate</t>
  </si>
  <si>
    <t>checked for rate inconsistencies within same salary grade</t>
  </si>
  <si>
    <t>Re-added Records Management Specialist</t>
  </si>
  <si>
    <t>Records Management Specialist</t>
  </si>
  <si>
    <t>08700C</t>
  </si>
  <si>
    <t>Language Premium:</t>
  </si>
  <si>
    <t xml:space="preserve">A premium rate for use of a second language may be provided at the sole discretion of the City. Exempt and Non-exempt employees will be compensated at the rate of </t>
  </si>
  <si>
    <t>$9.50 per day when assigned and used.</t>
  </si>
  <si>
    <t>Deleted Records Management Specialist</t>
  </si>
  <si>
    <t>Added language premium</t>
  </si>
  <si>
    <t>HR Business Partner</t>
  </si>
  <si>
    <t>52967C</t>
  </si>
  <si>
    <t>HR Compensation &amp; Classification Manager</t>
  </si>
  <si>
    <t>52955C</t>
  </si>
  <si>
    <t>HR Coordinator</t>
  </si>
  <si>
    <t>52969C</t>
  </si>
  <si>
    <t>HR Employee Benefits Manager</t>
  </si>
  <si>
    <t>108</t>
  </si>
  <si>
    <t>52952C</t>
  </si>
  <si>
    <t>HR Employee Benefits Specialist</t>
  </si>
  <si>
    <t>52961C</t>
  </si>
  <si>
    <t>HR Labor Relations Specialist</t>
  </si>
  <si>
    <t>HR Leadership &amp; Change Manager</t>
  </si>
  <si>
    <t>52963C</t>
  </si>
  <si>
    <t>HR Learning Technologies Specialist</t>
  </si>
  <si>
    <t>52964C</t>
  </si>
  <si>
    <t>HR Managing Lead Investigator</t>
  </si>
  <si>
    <t>109</t>
  </si>
  <si>
    <t>52959C</t>
  </si>
  <si>
    <t>HR Recruiter</t>
  </si>
  <si>
    <t>HR Representative</t>
  </si>
  <si>
    <t>52968C</t>
  </si>
  <si>
    <t>HR Sr Health &amp; Wellness Representative</t>
  </si>
  <si>
    <t>52966C</t>
  </si>
  <si>
    <t>HR Sr Job Classification Analyst</t>
  </si>
  <si>
    <t>52962C</t>
  </si>
  <si>
    <t>HR Sr Learning Specialist</t>
  </si>
  <si>
    <t>52958C</t>
  </si>
  <si>
    <t>HR Staffing Specialist</t>
  </si>
  <si>
    <t>52970C</t>
  </si>
  <si>
    <t>HR Training Coordinator</t>
  </si>
  <si>
    <t>52965C</t>
  </si>
  <si>
    <t>HRIS Analyst - Employee Benefits</t>
  </si>
  <si>
    <t>HRIS Manager</t>
  </si>
  <si>
    <t>HRIS Specialist</t>
  </si>
  <si>
    <t>Effective February 2, 2020</t>
  </si>
  <si>
    <t>Updated 07022C Manager Video Services with new grade/range per class study</t>
  </si>
  <si>
    <t>Added 52974C Special Services District Coord per class study</t>
  </si>
  <si>
    <t>Executive Manager Minneapolis Employment and Training Program</t>
  </si>
  <si>
    <t>Effective July 1, 2020</t>
  </si>
  <si>
    <t>Health Program Coordinator</t>
  </si>
  <si>
    <t>52946C</t>
  </si>
  <si>
    <t>52977C</t>
  </si>
  <si>
    <t>Public Service Area Supervisor</t>
  </si>
  <si>
    <t>HR Associate Representative</t>
  </si>
  <si>
    <t xml:space="preserve">Change HR Associate Consultant to HR Associate Representative </t>
  </si>
  <si>
    <t>Updated intern rates</t>
  </si>
  <si>
    <t>HR Sr Associate</t>
  </si>
  <si>
    <t>Added HR Sr Associate (05426C)</t>
  </si>
  <si>
    <t>Updated points, grade, range for Manager Public Health Emergency Response</t>
  </si>
  <si>
    <t>IT Project Manager Supervisor</t>
  </si>
  <si>
    <t>Added IT Project Manager Supervisor - pending new job code</t>
  </si>
  <si>
    <t>removed job - Special Service District Coordinator - now in CAF</t>
  </si>
  <si>
    <t xml:space="preserve">removed inactive job - Senior HRIS Analyst </t>
  </si>
  <si>
    <t>removed inactive job - Media Relations Manager</t>
  </si>
  <si>
    <t>removed inactive job - Coordinator Legal Processes</t>
  </si>
  <si>
    <t>corrected salary grade for Executive Manager Minneapolis Employment and Training Program</t>
  </si>
  <si>
    <t>Changed Energy Benchmarking Coord title to Health Program Coord</t>
  </si>
  <si>
    <t>52982C</t>
  </si>
  <si>
    <t>HR Investigator</t>
  </si>
  <si>
    <t>52954C</t>
  </si>
  <si>
    <t>59401C</t>
  </si>
  <si>
    <t>Violence Prevention Interagency Coordinator</t>
  </si>
  <si>
    <t>added Violence Prevention Interagency Coordinator</t>
  </si>
  <si>
    <t>065</t>
  </si>
  <si>
    <t>086</t>
  </si>
  <si>
    <t>085</t>
  </si>
  <si>
    <t>044</t>
  </si>
  <si>
    <t>022</t>
  </si>
  <si>
    <t>099</t>
  </si>
  <si>
    <t>041</t>
  </si>
  <si>
    <t>059</t>
  </si>
  <si>
    <t>040</t>
  </si>
  <si>
    <t>034</t>
  </si>
  <si>
    <t>035</t>
  </si>
  <si>
    <t>049</t>
  </si>
  <si>
    <t>083</t>
  </si>
  <si>
    <t>053</t>
  </si>
  <si>
    <t>024</t>
  </si>
  <si>
    <t>084</t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</si>
  <si>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FLSA-Exempt employees do not earn overtime or comp time.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</si>
  <si>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FLSA-non-exempt employees are assigned Overtime Code 3: receive time and half overtime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</si>
  <si>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Comp Time used does not count toward the 40 hour threshold for overtime eligibility.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</si>
  <si>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in Groups I and 2 shall receive the following Shift Differentials: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</si>
  <si>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department heads may assign an employee to "merit pay" steps when assigned additional temporary duties or special projects, not to </t>
    </r>
  </si>
  <si>
    <r>
      <rPr>
        <b/>
        <sz val="10"/>
        <rFont val="Calibri"/>
        <family val="2"/>
        <scheme val="minor"/>
      </rPr>
      <t>Provided tha</t>
    </r>
    <r>
      <rPr>
        <sz val="10"/>
        <rFont val="Calibri"/>
        <family val="2"/>
        <scheme val="minor"/>
      </rPr>
      <t xml:space="preserve">t the following applies to Group 1 employees placed "on call."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</si>
  <si>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for Group 2 (Interns) the hiring Department Head  may determine the step placement on the salary schedule according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</si>
  <si>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those Group 2 members that work full time as participants in two-year Fellowship Programs are eligible for paid time off benefits </t>
    </r>
  </si>
  <si>
    <r>
      <rPr>
        <b/>
        <sz val="10"/>
        <rFont val="Calibri"/>
        <family val="2"/>
        <scheme val="minor"/>
      </rPr>
      <t xml:space="preserve">Provided that </t>
    </r>
    <r>
      <rPr>
        <sz val="10"/>
        <rFont val="Calibri"/>
        <family val="2"/>
        <scheme val="minor"/>
      </rPr>
      <t xml:space="preserve">Group 2 (Interns) are FLSA-non-exempt and are assigned Overtime Code 3: receive time and half overtime 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</si>
  <si>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Group 2 (Interns)  may not be placed "on call".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</si>
  <si>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for the Urban Scholar Program, Step 1 shall be used for first-time Urban Scholars and Step 2 for returning Urban Scholars</t>
    </r>
  </si>
  <si>
    <r>
      <rPr>
        <b/>
        <sz val="10"/>
        <rFont val="Calibri"/>
        <family val="2"/>
        <scheme val="minor"/>
      </rPr>
      <t>Provided that</t>
    </r>
    <r>
      <rPr>
        <sz val="10"/>
        <rFont val="Calibri"/>
        <family val="2"/>
        <scheme val="minor"/>
      </rPr>
      <t xml:space="preserve"> employees in the Saeks Fellow and Financial Graduate Fellowship program are eligible for paid time off as follows: holiday pay (11 days), </t>
    </r>
  </si>
  <si>
    <t>Update</t>
  </si>
  <si>
    <t>Y</t>
  </si>
  <si>
    <t>Longevity</t>
  </si>
  <si>
    <t>Ex10th Year</t>
  </si>
  <si>
    <t>Ex15th Year</t>
  </si>
  <si>
    <t>Ex20th Year</t>
  </si>
  <si>
    <t>Ex25th Year</t>
  </si>
  <si>
    <t>NEx10th Year</t>
  </si>
  <si>
    <t>NEx15th Year</t>
  </si>
  <si>
    <t>NEx20th Year</t>
  </si>
  <si>
    <t>NEx25th Year</t>
  </si>
  <si>
    <t>IncrPerc2020</t>
  </si>
  <si>
    <t>CNREVE</t>
  </si>
  <si>
    <t>TL-Evening Shift Premium-CNR</t>
  </si>
  <si>
    <t>CNRNIT</t>
  </si>
  <si>
    <t>TL-Night Shift Premium-CNR</t>
  </si>
  <si>
    <t>Shoes</t>
  </si>
  <si>
    <t>CNRCWE</t>
  </si>
  <si>
    <t>CNRCDY</t>
  </si>
  <si>
    <t>TL-On call by the day-CNR</t>
  </si>
  <si>
    <t>TL-On call by day Weekend-CNR</t>
  </si>
  <si>
    <t>CNRWKE</t>
  </si>
  <si>
    <t>TL-Weekend Shift-CNR</t>
  </si>
  <si>
    <t>CNRBIL</t>
  </si>
  <si>
    <t>Bi-lingual Premium Pay</t>
  </si>
  <si>
    <t>not on schedule</t>
  </si>
  <si>
    <t>PercIncr2020</t>
  </si>
  <si>
    <t>Shoe</t>
  </si>
  <si>
    <t>Bilingual Premium Pay</t>
  </si>
  <si>
    <t>FLSA</t>
  </si>
  <si>
    <t>081</t>
  </si>
  <si>
    <t>64</t>
  </si>
  <si>
    <t>72</t>
  </si>
  <si>
    <t>Total
Points</t>
  </si>
  <si>
    <t>59403C</t>
  </si>
  <si>
    <t>Civil Paralegal Program Supervisor</t>
  </si>
  <si>
    <t>Added Civil Paralegal Program Supervisor</t>
  </si>
  <si>
    <t>Added Medical Assistant Program Supervisor</t>
  </si>
  <si>
    <t>Medical Assistant Program Supervisor</t>
  </si>
  <si>
    <t>070</t>
  </si>
  <si>
    <t>52985C</t>
  </si>
  <si>
    <t>Added job code and sal grade to Medical Assistant Program Supervisor</t>
  </si>
  <si>
    <t>IT Interagency Coordinator</t>
  </si>
  <si>
    <t>Property and Evidence Manager</t>
  </si>
  <si>
    <t>Added Property &amp; Evidence Manager</t>
  </si>
  <si>
    <t>Corrected points for Manager Financial Services from 11 to 12</t>
  </si>
  <si>
    <t>Policy, Research and Outreach Manager</t>
  </si>
  <si>
    <t>Changed title of Manager Special Project &amp; Research to Policy, Research and Outreach Manager/updated points from 570 to 565 per classification study results</t>
  </si>
  <si>
    <t>IT Manager</t>
  </si>
  <si>
    <t>Changed title of Manager Business Information Services to IT Manager</t>
  </si>
  <si>
    <t>Removed Manager Development Loan Contract (52540C) because it is inactive</t>
  </si>
  <si>
    <t>52989C</t>
  </si>
  <si>
    <t>HR Investigations Specialist</t>
  </si>
  <si>
    <t>Added HR Investigations Specialist (52989C)</t>
  </si>
  <si>
    <t xml:space="preserve">Provided that for Group 2 (Interns) the hiring Department Head  may determine the step placement on the salary schedule according </t>
  </si>
  <si>
    <t xml:space="preserve">Provided that those Group 2 members that work full time as participants in two-year Fellowship Programs are eligible for paid time off benefits </t>
  </si>
  <si>
    <t xml:space="preserve">Provided that Group 2 (Interns) are FLSA-non-exempt and are assigned Overtime Code 3: receive time and half overtime </t>
  </si>
  <si>
    <t>Provided that Group 2 (Interns)  may not be placed "on call".</t>
  </si>
  <si>
    <t>Provided that for the Urban Scholar Program, Step 1 shall be used for first-time Urban Scholars and Step 2 for returning Urban Scholars</t>
  </si>
  <si>
    <t xml:space="preserve">Provided that employees in the Saeks Fellow and Financial Graduate Fellowship program are eligible for paid time off as follows: holiday pay (11 days), </t>
  </si>
  <si>
    <t>Effective July 1, 2021</t>
  </si>
  <si>
    <t>Points</t>
  </si>
  <si>
    <t>Added 5-14-21 tab so that employees in the Saeks Fellow and Financial Graduate Fellowship  holidays included Juneteenth (12 total holidays)</t>
  </si>
  <si>
    <t>Procument Manager</t>
  </si>
  <si>
    <t>Changed title of Manager Buying Services to Procurement Manager</t>
  </si>
  <si>
    <t>Public Health Supervisor - Emergency Response</t>
  </si>
  <si>
    <t>52990C</t>
  </si>
  <si>
    <t>which is $14.25 per hour beginning July 1, 2021. (see Minneapolis Code of Ordinances 40.390 Minimum Wage, subsection d)</t>
  </si>
  <si>
    <t>Added Public Health Supervisor - Emergency Response</t>
  </si>
  <si>
    <t>52991C</t>
  </si>
  <si>
    <t>Health Equity Manager</t>
  </si>
  <si>
    <t>Added Health Equity Manager</t>
  </si>
  <si>
    <t>Updated intern rates to reflect changes required due to City minimum wage increase to $14.25</t>
  </si>
  <si>
    <t>Added Service Center Operations Manager</t>
  </si>
  <si>
    <t>Service Center Operations Manager</t>
  </si>
  <si>
    <t>52993C</t>
  </si>
  <si>
    <t>Updated Guest Services Ambassadors' rate to reflect City minimum wage increase to $14.25</t>
  </si>
  <si>
    <t>Added MPD Warehouse Specialist</t>
  </si>
  <si>
    <t>Payroll Supervisor</t>
  </si>
  <si>
    <t>52995C</t>
  </si>
  <si>
    <t>080</t>
  </si>
  <si>
    <t>Added Payroll Supervisor</t>
  </si>
  <si>
    <t>Epidemiology, Research, Evaluation, and Emergency Response Mgr</t>
  </si>
  <si>
    <t>Added Accounting Mgr MPD</t>
  </si>
  <si>
    <t>Removed Sr Auditor</t>
  </si>
  <si>
    <t>Payroll Rates</t>
  </si>
  <si>
    <t>New Rate Calculations</t>
  </si>
  <si>
    <t>111</t>
  </si>
  <si>
    <t>Created 12/2/2020</t>
  </si>
  <si>
    <t>Created 4/30/2021</t>
  </si>
  <si>
    <t>Created 5/29/2020</t>
  </si>
  <si>
    <t>Created 2/1/2020</t>
  </si>
  <si>
    <t>chng to MPEA 8/2/20</t>
  </si>
  <si>
    <t>Updated Intern Rates</t>
  </si>
  <si>
    <t>Added Juneteenth as a holiday</t>
  </si>
  <si>
    <t>Reflects new minium wage for interns</t>
  </si>
  <si>
    <t>Increase 2.35%</t>
  </si>
  <si>
    <t>HR Project Manager - Confidential</t>
  </si>
  <si>
    <t>Removed Senior Business Analyst - moved to MPEA 8/2/2020</t>
  </si>
  <si>
    <t>Updated Guest Services Ambassadors' rate to $15 &amp; $16 an hour</t>
  </si>
  <si>
    <t>53004C</t>
  </si>
  <si>
    <t>Date submitted for posting</t>
  </si>
  <si>
    <t>Accounting Manager - MPD</t>
  </si>
  <si>
    <t>53005C</t>
  </si>
  <si>
    <t>010</t>
  </si>
  <si>
    <t>Community Specialist Coordinator Supv - Health</t>
  </si>
  <si>
    <t>53001C</t>
  </si>
  <si>
    <t>098</t>
  </si>
  <si>
    <t>Added Community Specialist Coordinator Supv - Health - 53001C</t>
  </si>
  <si>
    <t>Crime Analyst Supervisor</t>
  </si>
  <si>
    <t>53006C</t>
  </si>
  <si>
    <t>Added Crime Analyst Supervisor - 53006C</t>
  </si>
  <si>
    <t>Updated Recycling Coordinator - 08835C as a result of reclassification study</t>
  </si>
  <si>
    <t>Changed title of Executive Secretary to the City Coordiinator to Aide to the City Coordinator</t>
  </si>
  <si>
    <t>Aide to City Coordinator</t>
  </si>
  <si>
    <t>Changed the title of HR Sr Job Classification Analyst to HR  Classification &amp; Compensation Analyst II; updated salary schedule to a 5 step schedule</t>
  </si>
  <si>
    <t>Added HR Classification &amp; Compensation Analyst I</t>
  </si>
  <si>
    <t>RatesJuly2020</t>
  </si>
  <si>
    <t>101.5%</t>
  </si>
  <si>
    <t>Ex10</t>
  </si>
  <si>
    <t>Ex15</t>
  </si>
  <si>
    <t>Ex20</t>
  </si>
  <si>
    <t>Ex25</t>
  </si>
  <si>
    <t>NEx10</t>
  </si>
  <si>
    <t>NEx15</t>
  </si>
  <si>
    <t>NEx20</t>
  </si>
  <si>
    <t>NEx25</t>
  </si>
  <si>
    <t>CNRLDS</t>
  </si>
  <si>
    <t>MOD-Premium Pay</t>
  </si>
  <si>
    <t>PercIncrApril2021</t>
  </si>
  <si>
    <t>RatesApril2021</t>
  </si>
  <si>
    <t>100%</t>
  </si>
  <si>
    <t>PercIncrMay2021</t>
  </si>
  <si>
    <t>On Call</t>
  </si>
  <si>
    <t xml:space="preserve">The term “on call” is limited to a status in which an employee, though off duty, is required by the Employer, to be available and able to respond to inquiries </t>
  </si>
  <si>
    <t xml:space="preserve">by telephone and/or, if necessary, return to duty.  The employee should receive clear advance notice that he/she will be “on call” and any schedule should be </t>
  </si>
  <si>
    <t>reasonable thus respecting the employee’s personal life.</t>
  </si>
  <si>
    <t>Shift Differential</t>
  </si>
  <si>
    <t>Overtime</t>
  </si>
  <si>
    <t>Language Premium</t>
  </si>
  <si>
    <t>FLSA-Exempt employees do not earn overtime or comp time.</t>
  </si>
  <si>
    <t xml:space="preserve">FLSA-non-exempt employees are assigned Overtime Code 3: receive time and half overtime </t>
  </si>
  <si>
    <t xml:space="preserve">or comptime in lieu of overtime if they work more than 40 hours in a work week. </t>
  </si>
  <si>
    <t>Comp Time used does not count toward the 40 hour threshold for overtime eligibility.</t>
  </si>
  <si>
    <t>Employees in Groups I and 2 shall receive the following Shift Differentials:</t>
  </si>
  <si>
    <t xml:space="preserve">Department heads may assign an employee to "merit pay" steps when assigned additional temporary duties or special projects, not to </t>
  </si>
  <si>
    <t xml:space="preserve">The following applies to Group 1 employees placed "on call." </t>
  </si>
  <si>
    <t>1.</t>
  </si>
  <si>
    <r>
      <t>Sunday) or holiday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the employee is on call.</t>
    </r>
  </si>
  <si>
    <t>2.</t>
  </si>
  <si>
    <t xml:space="preserve">The on call employee is expected to respond to telephone inquiries during the on call period without additional compensation.  On call employees may </t>
  </si>
  <si>
    <t>3.</t>
  </si>
  <si>
    <t>be compensated for other work performed at home with the express approval of the department head.</t>
  </si>
  <si>
    <t xml:space="preserve">Employees, not on call, may receive inquiries during off duty hours and/or be asked to return to duty, but they are not required to be available and able to </t>
  </si>
  <si>
    <t>respond.</t>
  </si>
  <si>
    <t xml:space="preserve">Employees in Group 1 shall receive the following longevity:  </t>
  </si>
  <si>
    <t xml:space="preserve">A safety shoe reimbursement may be provided to Non-represented employees in groups 1 or 2 if the work performed by the employee requires </t>
  </si>
  <si>
    <t xml:space="preserve">For Group 2 (Interns) the hiring Department Head  may determine the step placement on the salary schedule according </t>
  </si>
  <si>
    <t xml:space="preserve">Those Group 2 members that work full time as participants in two-year Fellowship Programs are eligible for paid time off benefits </t>
  </si>
  <si>
    <t xml:space="preserve">Group 2 (Interns) are FLSA-non-exempt and are assigned Overtime Code 3: receive time and half overtime </t>
  </si>
  <si>
    <t>Group 2 (Interns)  may not be placed "on call".</t>
  </si>
  <si>
    <t>For the Urban Scholar Program, Step 1 shall be used for first-time Urban Scholars and Step 2 for returning Urban Scholars</t>
  </si>
  <si>
    <t xml:space="preserve">Employees in the Saeks Fellow and Financial Graduate Fellowship program are eligible for paid time off as follows: holiday pay (11 days), </t>
  </si>
  <si>
    <t>Step Placement</t>
  </si>
  <si>
    <t>Benefits</t>
  </si>
  <si>
    <t>Paid Time Off</t>
  </si>
  <si>
    <t xml:space="preserve">Employees in the Saeks Fellow and Financial Graduate Fellowship program are eligible for paid time off as follows: holiday pay (12 days), </t>
  </si>
  <si>
    <t>Credits*</t>
  </si>
  <si>
    <t>* Law school credits</t>
  </si>
  <si>
    <t>PercIncrJuly2021</t>
  </si>
  <si>
    <t>102.5%</t>
  </si>
  <si>
    <t>Minimum Wage</t>
  </si>
  <si>
    <t>Group 2 (interns), those age 20 and over or those working more than 90 days in a year are paid a minimum of the Minneapolis Minimum Wage,</t>
  </si>
  <si>
    <t>Step 1
Year 1
of Program</t>
  </si>
  <si>
    <t xml:space="preserve">Step 2
Year 2
(or Post Bar) </t>
  </si>
  <si>
    <t>Effective January 2, 2022</t>
  </si>
  <si>
    <t>Increase of 2.5%</t>
  </si>
  <si>
    <t>Effective April 29, 2021</t>
  </si>
  <si>
    <t>Increase of 1.5%</t>
  </si>
  <si>
    <t>PercIncrJan2022</t>
  </si>
  <si>
    <t>Added 4-29-21 and 1-2-2022 tabs</t>
  </si>
  <si>
    <t>Step movement is allowed</t>
  </si>
  <si>
    <t>Epidemiology, Research, Evaluation &amp; Emergency Response Manager</t>
  </si>
  <si>
    <t>34C</t>
  </si>
  <si>
    <t>M</t>
  </si>
  <si>
    <t>Commty Spec Coord Supv-Hlth-C</t>
  </si>
  <si>
    <t>HR Project Mgr-Confidential-C</t>
  </si>
  <si>
    <t>Accounting Manager - MPD-C</t>
  </si>
  <si>
    <t>Crime Analyst Supv-C</t>
  </si>
  <si>
    <t>HR Class &amp; Comp Anly I</t>
  </si>
  <si>
    <t>Violence Prevention Inter Coor</t>
  </si>
  <si>
    <t>53008C</t>
  </si>
  <si>
    <t>HRIS</t>
  </si>
  <si>
    <t>Longevity - Exempt</t>
  </si>
  <si>
    <t>Longevity - NonExempt</t>
  </si>
  <si>
    <t xml:space="preserve">FLSA </t>
  </si>
  <si>
    <t>Compensation Calculations</t>
  </si>
  <si>
    <t>HRIS Rates</t>
  </si>
  <si>
    <t>Title</t>
  </si>
  <si>
    <t>Manager Dev Loan Contract-C</t>
  </si>
  <si>
    <t>missing</t>
  </si>
  <si>
    <t>52916C</t>
  </si>
  <si>
    <t>Mgr Pblc Wrks Ini and Analysis</t>
  </si>
  <si>
    <t>52984C</t>
  </si>
  <si>
    <t>Civil Paralegal Progrm Supvr-C</t>
  </si>
  <si>
    <t>inactivate</t>
  </si>
  <si>
    <t>112</t>
  </si>
  <si>
    <t>HR Classification &amp; Compensation Analyst II</t>
  </si>
  <si>
    <t>Merit Pay</t>
  </si>
  <si>
    <t>HRIS Analyst I</t>
  </si>
  <si>
    <t>HRIS Analyst II</t>
  </si>
  <si>
    <t>EX10</t>
  </si>
  <si>
    <t>EX15</t>
  </si>
  <si>
    <t>EX20</t>
  </si>
  <si>
    <t>EX25</t>
  </si>
  <si>
    <t>NEX10</t>
  </si>
  <si>
    <t>NEX15</t>
  </si>
  <si>
    <t>NEX20</t>
  </si>
  <si>
    <t>NEX25</t>
  </si>
  <si>
    <t>Business Technology Unit Manager</t>
  </si>
  <si>
    <t>53009C</t>
  </si>
  <si>
    <t>Added Business Technology Unit Manager</t>
  </si>
  <si>
    <t>2/??2022</t>
  </si>
  <si>
    <t>Added HRIS Analyst I &amp; II</t>
  </si>
  <si>
    <t>59414C</t>
  </si>
  <si>
    <t>53010C</t>
  </si>
  <si>
    <t>HRIS Specialist II</t>
  </si>
  <si>
    <t>Added HRIS Specialist II</t>
  </si>
  <si>
    <t>HR Classification &amp; Compensation Anlyst I</t>
  </si>
  <si>
    <t>HR Classification &amp; Compensation Anlyst II</t>
  </si>
  <si>
    <t>Aide to the City Coordinator</t>
  </si>
  <si>
    <t>Added Aide to the City Coordinator</t>
  </si>
  <si>
    <t>HRIS Specialist I</t>
  </si>
  <si>
    <t>Senior Public Health Program Manager - Maternal, Child &amp; Adolescent Health</t>
  </si>
  <si>
    <t>53012C</t>
  </si>
  <si>
    <t>Senior Public Health Program Manager - Maternal, Child, &amp; Adolescent Health</t>
  </si>
  <si>
    <t>Added Sr Public Health Program Manager - Maternal, Child &amp; Adolescent Health</t>
  </si>
  <si>
    <t>59417C</t>
  </si>
  <si>
    <t>113</t>
  </si>
  <si>
    <t>Changed title of HRIS Specialist to HRIS Specialist I</t>
  </si>
  <si>
    <t>59420C</t>
  </si>
  <si>
    <t>HR Wellness Specialist</t>
  </si>
  <si>
    <t>Added HR Wellness Specialist</t>
  </si>
  <si>
    <t>HR Benefits Manager</t>
  </si>
  <si>
    <t>53015C</t>
  </si>
  <si>
    <t>Added HR Benefits Manager</t>
  </si>
  <si>
    <t>Added Intelligence Analyst Supervisor</t>
  </si>
  <si>
    <t>Intelligence Analyst Supervisor</t>
  </si>
  <si>
    <t>53019C</t>
  </si>
  <si>
    <t>123</t>
  </si>
  <si>
    <t>Transportation Planning Supervisor</t>
  </si>
  <si>
    <t>Transporation Planning Supervisor</t>
  </si>
  <si>
    <t>hard coded</t>
  </si>
  <si>
    <t>Updated Supervisor Transporation Planner to Transporation Planning Supervisor; updated sal grade &amp; schedule</t>
  </si>
  <si>
    <t>HR Managing Lead Investigator removed due to inactivation of job code</t>
  </si>
  <si>
    <t>53021C</t>
  </si>
  <si>
    <t>Health &amp; Wellness Manager - MPD</t>
  </si>
  <si>
    <t>Added Health &amp; Wellness Manager - MPD</t>
  </si>
  <si>
    <t>Public Health Administrative Services Program Manager</t>
  </si>
  <si>
    <t>59425C</t>
  </si>
  <si>
    <t>114</t>
  </si>
  <si>
    <t>Added Public Health Administrative Services Program Manager</t>
  </si>
  <si>
    <t>Removed HR Employee Benefits Manager</t>
  </si>
  <si>
    <t>Executive Secretary to City Coordinator</t>
  </si>
  <si>
    <t>HR Labor Relations Associate</t>
  </si>
  <si>
    <t>HR Benefits Specialist</t>
  </si>
  <si>
    <t>HR Administrative Specialist</t>
  </si>
  <si>
    <t>Community Safety Manager</t>
  </si>
  <si>
    <t>53028C</t>
  </si>
  <si>
    <t>Added Community Safety Manager</t>
  </si>
  <si>
    <t>Effective July 1, 2022</t>
  </si>
  <si>
    <t>which is $15.000 per hour beginning July 1, 2022. (see Minneapolis Code of Ordinances 40.390 Minimum Wage, subsection d)</t>
  </si>
  <si>
    <t xml:space="preserve">Those Group 2 (Interns) members that work full time as participants in two-year Fellowship Programs are eligible for paid time off benefits </t>
  </si>
  <si>
    <t>Workforce Development Manager</t>
  </si>
  <si>
    <t>Removed Manager MPLS Workforce Development Program and replaced it with Workforce Development Manager</t>
  </si>
  <si>
    <t>Removed HR Coordinator and replaced with HR Administrative Specialist</t>
  </si>
  <si>
    <t>Corrected points (418) and salary grade (40) for the Supervisor, Administrative Services</t>
  </si>
  <si>
    <t>59433C</t>
  </si>
  <si>
    <t>Aide to the Community Safety Commissioner</t>
  </si>
  <si>
    <t>59434C</t>
  </si>
  <si>
    <t xml:space="preserve">Added HR Labor Relations Associate </t>
  </si>
  <si>
    <t>IT Project Management Office Manager</t>
  </si>
  <si>
    <t>59435C</t>
  </si>
  <si>
    <t>115</t>
  </si>
  <si>
    <t>Added IT Project Management Office Manager</t>
  </si>
  <si>
    <t>Add Aide to Community Safety Commissioner</t>
  </si>
  <si>
    <t>Removed Business Technology Unit Manager</t>
  </si>
  <si>
    <t>Added Strategic Information Center Manager - MPD</t>
  </si>
  <si>
    <t>Strategic Information Center Manager - MPD</t>
  </si>
  <si>
    <t>116</t>
  </si>
  <si>
    <t>Data from:</t>
  </si>
  <si>
    <t>Effective January 1, 2023</t>
  </si>
  <si>
    <t>General Increase of 2.5%; Internal Equity Increase of 0.75%</t>
  </si>
  <si>
    <t>=102.5% x 100.75%</t>
  </si>
  <si>
    <t>PercIncrJan2023</t>
  </si>
  <si>
    <t>Data2022</t>
  </si>
  <si>
    <t>HRIS/Payroll Rates</t>
  </si>
  <si>
    <t>Public Works Engineering Intern</t>
  </si>
  <si>
    <t>117</t>
  </si>
  <si>
    <t>122</t>
  </si>
  <si>
    <t>HR Investigator II</t>
  </si>
  <si>
    <t>HR Investigator I</t>
  </si>
  <si>
    <t>53036C</t>
  </si>
  <si>
    <t>124</t>
  </si>
  <si>
    <t>City Planning Manager</t>
  </si>
  <si>
    <t>Updated salary schedule, points,  salary grade &amp; Title for City Planning Manager</t>
  </si>
  <si>
    <t>?</t>
  </si>
  <si>
    <t>Published</t>
  </si>
  <si>
    <t>Last updated March 2, 2023</t>
  </si>
  <si>
    <t>Marie</t>
  </si>
  <si>
    <t>Add Aide to Director of Regulatory Affairs</t>
  </si>
  <si>
    <t>53040C</t>
  </si>
  <si>
    <t>Aide to the Director of Regulatory Affaris</t>
  </si>
  <si>
    <t>Aide to the Director of Regulatory Affairs</t>
  </si>
  <si>
    <t>59445C</t>
  </si>
  <si>
    <t>Senior Program Manager-School Based Clinics</t>
  </si>
  <si>
    <t>Added Sr Program Manager - School Based Clinics</t>
  </si>
  <si>
    <t>Added LGBTQIA+ Equity Program Manager</t>
  </si>
  <si>
    <t>59448C</t>
  </si>
  <si>
    <t>LGBTQIA+ Equity Program Manager</t>
  </si>
  <si>
    <t>HR Investigator III</t>
  </si>
  <si>
    <t>Erick</t>
  </si>
  <si>
    <t>59454C</t>
  </si>
  <si>
    <t>120</t>
  </si>
  <si>
    <t>Added HR Investigator III</t>
  </si>
  <si>
    <t>Added Guest Services Ambassador</t>
  </si>
  <si>
    <t>Updated Manager Payroll</t>
  </si>
  <si>
    <t>59449C</t>
  </si>
  <si>
    <t>311 Service Center Operations Manager</t>
  </si>
  <si>
    <t>Added 311 Service Center Operations Manager</t>
  </si>
  <si>
    <t>130</t>
  </si>
  <si>
    <t>131</t>
  </si>
  <si>
    <t>132</t>
  </si>
  <si>
    <t>133</t>
  </si>
  <si>
    <t>134</t>
  </si>
  <si>
    <t xml:space="preserve">Added </t>
  </si>
  <si>
    <t>59441C Proj Coord - HR Confid-C</t>
  </si>
  <si>
    <t>53004C HR Project Mgr-Confidential C</t>
  </si>
  <si>
    <t>53046C HR Communications Coord</t>
  </si>
  <si>
    <t>53047C HR Urban Scholar Intern-Undergrad</t>
  </si>
  <si>
    <t>53048C HR Sr Project Mgr</t>
  </si>
  <si>
    <t>59441C</t>
  </si>
  <si>
    <t>118</t>
  </si>
  <si>
    <t xml:space="preserve">Project Coordinator - HR Confidential </t>
  </si>
  <si>
    <t>135</t>
  </si>
  <si>
    <t>136</t>
  </si>
  <si>
    <t>137</t>
  </si>
  <si>
    <t>138</t>
  </si>
  <si>
    <t>HR Communications Coordinator</t>
  </si>
  <si>
    <t>53046C</t>
  </si>
  <si>
    <t>53047C</t>
  </si>
  <si>
    <t>HR Urban Scholar Intern - Undergrad</t>
  </si>
  <si>
    <t>53048C</t>
  </si>
  <si>
    <t>139</t>
  </si>
  <si>
    <t>HR Sr Project Manager</t>
  </si>
  <si>
    <t>Updated salary schedules for HR positions</t>
  </si>
  <si>
    <t>Removed Supv Election Administration</t>
  </si>
  <si>
    <t>Added Manager Election Administration</t>
  </si>
  <si>
    <t>59456C</t>
  </si>
  <si>
    <t>127</t>
  </si>
  <si>
    <t>Manager Election Administration</t>
  </si>
  <si>
    <t>Removed 07020C Manager Utilities Billing, added 59447C in its place</t>
  </si>
  <si>
    <t>59447C</t>
  </si>
  <si>
    <t>Added IT Technical Manager</t>
  </si>
  <si>
    <t>59458C</t>
  </si>
  <si>
    <t>128</t>
  </si>
  <si>
    <t>IT Technical Manager</t>
  </si>
  <si>
    <t>Removed Seasonal Election Support Spec I 09072C, grade 4</t>
  </si>
  <si>
    <t>Removed level II of Seasonal Elec Suppport Spec II 09073C, gr 5 to Seasonal Election Support Spec, gr 5</t>
  </si>
  <si>
    <t xml:space="preserve">Seasonal Elections Support Specialist </t>
  </si>
  <si>
    <t>126</t>
  </si>
  <si>
    <t xml:space="preserve">Added Innovation Program Manager </t>
  </si>
  <si>
    <t>53051C</t>
  </si>
  <si>
    <t>Innovation Program Manager</t>
  </si>
  <si>
    <t>Updated Manager Video Services points and title to Manager Multimedia Services</t>
  </si>
  <si>
    <t>Manager Multimedia Services</t>
  </si>
  <si>
    <t>Corrected title of 53040C from Aide to the Director of Regulatory Affairs to Aide to the Director of Regulatory Services</t>
  </si>
  <si>
    <t>Aide to the Director of Regulatory Services</t>
  </si>
  <si>
    <t>Corrected points for Sr Project Mgr - School Based Clinics from 656 to 565</t>
  </si>
  <si>
    <t>Added Manager Crime Prevention Specialists</t>
  </si>
  <si>
    <t>59463C</t>
  </si>
  <si>
    <t>Manager Crime Prevention Specialists</t>
  </si>
  <si>
    <t>59464C</t>
  </si>
  <si>
    <t>Communications Interagency Coordinator</t>
  </si>
  <si>
    <t>Added Communications Interagency Coordinator</t>
  </si>
  <si>
    <t>53059C</t>
  </si>
  <si>
    <t>Manager Small Business Team</t>
  </si>
  <si>
    <t>Added Manager Small Business Team</t>
  </si>
  <si>
    <t>Removed Nurse Practitioner/Physician Assistant (moved to CPE)</t>
  </si>
  <si>
    <t>Effective December 31, 2023</t>
  </si>
  <si>
    <t>General Increase of 4.5%</t>
  </si>
  <si>
    <t>PercIncrDec2024</t>
  </si>
  <si>
    <t>Data2023</t>
  </si>
  <si>
    <t>pending Brian</t>
  </si>
  <si>
    <t>Matches MPEA bi-lingual premium</t>
  </si>
  <si>
    <t>Matches MPEA</t>
  </si>
  <si>
    <t>Updated Workforce Development Manager</t>
  </si>
  <si>
    <t>HR Classification &amp; Compensation Principal Consultant</t>
  </si>
  <si>
    <t>53060C</t>
  </si>
  <si>
    <t>140</t>
  </si>
  <si>
    <t>HR Classification &amp; Compensation Manager</t>
  </si>
  <si>
    <t>129</t>
  </si>
  <si>
    <t>01R</t>
  </si>
  <si>
    <t>125</t>
  </si>
  <si>
    <t>52906C</t>
  </si>
  <si>
    <t>06999C</t>
  </si>
  <si>
    <t>59438C</t>
  </si>
  <si>
    <t>Manager Administration - Office of Community Safety</t>
  </si>
  <si>
    <t>53055C</t>
  </si>
  <si>
    <t>119</t>
  </si>
  <si>
    <t>Updated MPD Health &amp; Wellness Manager</t>
  </si>
  <si>
    <t>MPD Health &amp; Wellness Manager</t>
  </si>
  <si>
    <t>53061C</t>
  </si>
  <si>
    <t>141</t>
  </si>
  <si>
    <t>MPD Compliance Specialist Supervisor</t>
  </si>
  <si>
    <t>Added MPD Compliance Specialist Supervisor</t>
  </si>
  <si>
    <t>Added Aide to Director Neighborhood Safety (Same JAQ as 59433C, they didn't need to submit a JAQ as they are using the same one, approved by Brenda) - Waiting on job code from HRIS</t>
  </si>
  <si>
    <t>Aide to the Director of Neighborhood Safety</t>
  </si>
  <si>
    <t>53071C</t>
  </si>
  <si>
    <t>Added Communications Manager - Public Health</t>
  </si>
  <si>
    <t>52992C</t>
  </si>
  <si>
    <t>Communications Manager - Public Health</t>
  </si>
  <si>
    <t>Updated Manager 911 Training &amp; Quality Assurance name, points, salary grade to 911 Training and Quality Assurance Manager after reclassification</t>
  </si>
  <si>
    <t>911 Training and Quality Assurance Manager</t>
  </si>
  <si>
    <t>Updated Assistant City Attorney - Labor and Employment Law</t>
  </si>
  <si>
    <t>Assistant City Attorney - Labor and Employment Law</t>
  </si>
  <si>
    <t>142</t>
  </si>
  <si>
    <t>Added Manager MPD Early Intervention Systems</t>
  </si>
  <si>
    <t>53078C</t>
  </si>
  <si>
    <t>145</t>
  </si>
  <si>
    <t>Manager MPD Early Intervention Systems</t>
  </si>
  <si>
    <t>Added Senior Project Manager - General</t>
  </si>
  <si>
    <t>53083C</t>
  </si>
  <si>
    <t>Senior Project Manager - General</t>
  </si>
  <si>
    <t>Corrected salary grade and salary schedule for MPD Health &amp; Wellness Mgr (53021C)</t>
  </si>
  <si>
    <t>Updated Customer Service Supervisor to Supervisor Utility Billing</t>
  </si>
  <si>
    <t>Supervisor Utility Billing</t>
  </si>
  <si>
    <t>59486C</t>
  </si>
  <si>
    <t>Manager Community &amp; Cultural Engagement</t>
  </si>
  <si>
    <t>Added Manager Community &amp; Cultural Engagement</t>
  </si>
  <si>
    <t>59473C</t>
  </si>
  <si>
    <t>Seasonal Environmental Health Technician - Food, Lodging &amp; Pools</t>
  </si>
  <si>
    <t>Seasonal Environmental Health Technician - Sustainability, Healthy Homes &amp; Env</t>
  </si>
  <si>
    <t>Renamed Seasonal Env Health Tech to Seasonal Env Health Tech-Sustainability, Healthy Homes &amp; Env; Added Seasonal Env Health Tech-Food Lodging &amp; Pools</t>
  </si>
  <si>
    <t>Removed Cash Manager since it no longer has supervisory duties and moved to CPE as Debt Manager Non Supervisory</t>
  </si>
  <si>
    <t>Added Emergency Management Manager</t>
  </si>
  <si>
    <t>59485C</t>
  </si>
  <si>
    <t>148</t>
  </si>
  <si>
    <t>Emergency Management Manager</t>
  </si>
  <si>
    <t>149</t>
  </si>
  <si>
    <t>Updated Crime Analyst Supervisor pay after market study</t>
  </si>
  <si>
    <t>Updated rates on 911 Training &amp; Quality Assurance Manager as they had 4.5% incorrectly added to it</t>
  </si>
  <si>
    <t>151</t>
  </si>
  <si>
    <t>Updated Account Maintenance Supervisor</t>
  </si>
  <si>
    <t>53085C</t>
  </si>
  <si>
    <t>152</t>
  </si>
  <si>
    <t>Enterprise Information Management Analyst - Supervisory</t>
  </si>
  <si>
    <t>Added Enterprise Information Management Analyst - Supervisory</t>
  </si>
  <si>
    <t>Last updated August 28, 2024</t>
  </si>
  <si>
    <t>Changed top step of CNR 108 to $41.293 to so CNR 108 top step has the same proportion between the 4th and 5th steps as the HR Associate Rep</t>
  </si>
  <si>
    <t>00320C</t>
  </si>
  <si>
    <t>00340C</t>
  </si>
  <si>
    <t>Administrative Analyst I - Confidential</t>
  </si>
  <si>
    <t>Administrative Analyst II - Confidential</t>
  </si>
  <si>
    <t>150</t>
  </si>
  <si>
    <t>Added 00320C Administrative Analyst I - Confidential</t>
  </si>
  <si>
    <t>Added 00340C Administrative Analyst II - Confidential</t>
  </si>
  <si>
    <t>Updated Senior Program Manager School Based Clinic salary schedule</t>
  </si>
  <si>
    <t>Data2024</t>
  </si>
  <si>
    <t>PercIncr2025</t>
  </si>
  <si>
    <t>53088C</t>
  </si>
  <si>
    <t>Policy &amp; Research Coordinator - Office of Police Conduct &amp; Review</t>
  </si>
  <si>
    <t>Added Policy &amp; Research Coordinator - Office of Police Conduct &amp; Review</t>
  </si>
  <si>
    <t>CITY OF MINNEAPOLIS</t>
  </si>
  <si>
    <t>General Increase of 4.0%</t>
  </si>
  <si>
    <t>Effective December 29, 2024</t>
  </si>
  <si>
    <t xml:space="preserve">shall not be eligible for any other shift-related premium/differential for the same hours the receive  the Weekend Shift Premium (i.e. no pyramiding).  </t>
  </si>
  <si>
    <t xml:space="preserve">If the employee is eligible for a different higher-paying shift differential due to shift start times, the higher eligible premium shall be paid for the shift.   </t>
  </si>
  <si>
    <t xml:space="preserve">311 Call Center Supervisor Weekend Shift Premium </t>
  </si>
  <si>
    <t>53029C</t>
  </si>
  <si>
    <t>53077C</t>
  </si>
  <si>
    <t>144</t>
  </si>
  <si>
    <t>HR Sr Benefits Spec-C</t>
  </si>
  <si>
    <t>Management Analyst II</t>
  </si>
  <si>
    <t>06500C</t>
  </si>
  <si>
    <t>Policy &amp; Research Coordinator - OPCR</t>
  </si>
  <si>
    <t>Senior Executive Assistant to Police Chief</t>
  </si>
  <si>
    <t>53089C</t>
  </si>
  <si>
    <t>153</t>
  </si>
  <si>
    <t>59482C</t>
  </si>
  <si>
    <t>146</t>
  </si>
  <si>
    <t>Supervisor Crime Analyst MPD</t>
  </si>
  <si>
    <t>147</t>
  </si>
  <si>
    <t>311 Call Center Supervisor</t>
  </si>
  <si>
    <t>Manager IT Service Desk</t>
  </si>
  <si>
    <t>01P</t>
  </si>
  <si>
    <t>09076C</t>
  </si>
  <si>
    <t>53062C</t>
  </si>
  <si>
    <t>MPD Pathways Intern Program</t>
  </si>
  <si>
    <t>Office of Community Safety Intern</t>
  </si>
  <si>
    <t>Updated 311 Call Center Supervisor</t>
  </si>
  <si>
    <t>Manager Special Projects &amp; Business Support</t>
  </si>
  <si>
    <t>Supervisor Case Investigations - Civil Rights</t>
  </si>
  <si>
    <t>59507C</t>
  </si>
  <si>
    <t>59508C</t>
  </si>
  <si>
    <t>Supervisor Contract Compliance - Civil Rights</t>
  </si>
  <si>
    <t>Added Supv Case Investigations - Civil Rights</t>
  </si>
  <si>
    <t>Added Supv Contract Compliance - Civil Rights</t>
  </si>
  <si>
    <t>Added Manager Utility Finance and Regulatory Programs</t>
  </si>
  <si>
    <t>53103C</t>
  </si>
  <si>
    <t>Manager Utility Finance &amp; Regulatory Programs</t>
  </si>
  <si>
    <t>53102C</t>
  </si>
  <si>
    <t>Manager City Trees Program</t>
  </si>
  <si>
    <t>Added Manager City Trees Program</t>
  </si>
  <si>
    <t>Added Manager Fleet</t>
  </si>
  <si>
    <t>04470C</t>
  </si>
  <si>
    <t>Manager Fleet</t>
  </si>
  <si>
    <t>Added Supv Case Intake - Civil Rights</t>
  </si>
  <si>
    <t>53104C</t>
  </si>
  <si>
    <t>Supervisor Case Intake - Civil Rights</t>
  </si>
  <si>
    <t>Accounting Manager - Police</t>
  </si>
  <si>
    <t>Supervisor Police Crime Analyst</t>
  </si>
  <si>
    <t>Manager Police Health &amp; Wellness</t>
  </si>
  <si>
    <t>Manager Police Strategic Information Center Manager</t>
  </si>
  <si>
    <t>Manager Police Early Intervention Systems</t>
  </si>
  <si>
    <t>Supervisor Police Compliance Specialist</t>
  </si>
  <si>
    <t>Removed Manager MPD Intellectual Property b/c it was inactivated</t>
  </si>
  <si>
    <t>Police Pathways Intern Program</t>
  </si>
  <si>
    <t>Changed MPD in titles to Police</t>
  </si>
  <si>
    <t>Inactivated HR Investigations Spec per Destiny's list</t>
  </si>
  <si>
    <t>311 Operations Manager-C inactivated per Destiny's inactivation file</t>
  </si>
  <si>
    <t>Aide to the Finance Officer-C inactivated per Destiny's inactivation file</t>
  </si>
  <si>
    <t>Cashier - Ticket Sales - C inactivated per Destiny's inactivation file</t>
  </si>
  <si>
    <t>Coord Health and Wellness inactivated per Destiny's inactivation file</t>
  </si>
  <si>
    <t>Engineering Applications Mgr-C inactivated per Destiny's inactivation file</t>
  </si>
  <si>
    <t>HR Training Coordinator inactivated per Destiny's inactivation file</t>
  </si>
  <si>
    <t>HR Urban Schol Intern-Undrgd-C inactivated per Destiny's inactivation file</t>
  </si>
  <si>
    <t>HRIS Analyst Employee Benefits inactivated per Destiny's inactivation file</t>
  </si>
  <si>
    <t>Manager Accounts Receivable-C inactivated per Destiny's inactivation file</t>
  </si>
  <si>
    <t>Manager MPD Intellectual Prpty inactivated per Destiny's inactivation file</t>
  </si>
  <si>
    <t>Manager Treasury Oper-C inactivated per Destiny's inactivation file</t>
  </si>
  <si>
    <t>Property Services Proj Coord-C inactivated per Destiny's inactivation file</t>
  </si>
  <si>
    <t>Risk Manager-C inactivated per Destiny's inactivation file</t>
  </si>
  <si>
    <t>Violence Prevention Inter Coor inactivated per Destiny's inactivation file</t>
  </si>
  <si>
    <t>HR Supervisor Classifications</t>
  </si>
  <si>
    <t>59512C</t>
  </si>
  <si>
    <t>Added HR Supervisor Classifications</t>
  </si>
  <si>
    <t>Manager 911 Operations</t>
  </si>
  <si>
    <t>Added Manager 911 Operations back to 2025 schedule</t>
  </si>
  <si>
    <t>Supervisor Crime Analyst</t>
  </si>
  <si>
    <t>Supervisor Intelligence Analyst</t>
  </si>
  <si>
    <t>Manager Strategic Initiatives and Development</t>
  </si>
  <si>
    <t>Updated Supervisor Intelligence Analyst</t>
  </si>
  <si>
    <t>Added 53107C Manager Compliance &amp; Quality Assurance - Civil Rights</t>
  </si>
  <si>
    <t>53107C</t>
  </si>
  <si>
    <t>Manager Compliance &amp; Quality Assurance - Civil Rights</t>
  </si>
  <si>
    <t>Fixed salary schedule on Supervisor Crime Analyst, it should not have been the same as the Police one</t>
  </si>
  <si>
    <t>Community Relations Manager</t>
  </si>
  <si>
    <t xml:space="preserve">53108C </t>
  </si>
  <si>
    <t>Supervisor Project Coordinator</t>
  </si>
  <si>
    <t>59517C</t>
  </si>
  <si>
    <t>Manager-Advisor Legislative Budget &amp; Fiscal Policy</t>
  </si>
  <si>
    <t>Added Manager-Advisor Legislative Budget &amp; Fiscal Policy</t>
  </si>
  <si>
    <t>Added Manager Media Relations</t>
  </si>
  <si>
    <t>Manager Media Relations</t>
  </si>
  <si>
    <t>53111C</t>
  </si>
  <si>
    <t>53110C</t>
  </si>
  <si>
    <t>Manager Government Media and Technology</t>
  </si>
  <si>
    <t>53109C</t>
  </si>
  <si>
    <t>Manager Strategic Communications</t>
  </si>
  <si>
    <t xml:space="preserve">Erick </t>
  </si>
  <si>
    <t>Added Manager Government Media and Technology</t>
  </si>
  <si>
    <t>Added Manager Strategic Communications</t>
  </si>
  <si>
    <t>53112C</t>
  </si>
  <si>
    <t>Manager Digital Communications</t>
  </si>
  <si>
    <t>Added Manager Quality Assurance &amp; Training</t>
  </si>
  <si>
    <t>53114C</t>
  </si>
  <si>
    <t>Manager, Quality Assurance &amp; Training - Audit</t>
  </si>
  <si>
    <t>Added Supervisor Fleet Management</t>
  </si>
  <si>
    <t>59518C</t>
  </si>
  <si>
    <t>Supervisor Fleet Management</t>
  </si>
  <si>
    <t>Last Updated 10/27/2025</t>
  </si>
  <si>
    <t>Deleted Manager Assessment Services</t>
  </si>
  <si>
    <t>Added Manager-Advisor Legislative Policy &amp; Research</t>
  </si>
  <si>
    <t>59520C</t>
  </si>
  <si>
    <t>568</t>
  </si>
  <si>
    <t>Manager Advisor Legislative Budget &amp; Fiscal Policy</t>
  </si>
  <si>
    <t>Manager Advisor Legislative Policy &amp; Research</t>
  </si>
  <si>
    <t>Y:</t>
  </si>
  <si>
    <t>Data2025</t>
  </si>
  <si>
    <t>PercInc26</t>
  </si>
  <si>
    <t>Effective January 4, 2026</t>
  </si>
  <si>
    <t xml:space="preserve">Step 1 </t>
  </si>
  <si>
    <t xml:space="preserve">Marie </t>
  </si>
  <si>
    <t>Added Manager Business Systems</t>
  </si>
  <si>
    <t>59523C</t>
  </si>
  <si>
    <t>Manager Business Systems</t>
  </si>
  <si>
    <t>Manager IT Administration</t>
  </si>
  <si>
    <t>59521C</t>
  </si>
  <si>
    <t>Added Manager IT Administration</t>
  </si>
  <si>
    <t>Legislative Budget &amp; Fiscal Policy Advisor</t>
  </si>
  <si>
    <t>Legislative Policy &amp; Research Advisor</t>
  </si>
  <si>
    <t>Added Legislative Budget and Fiscal Policy Advisor</t>
  </si>
  <si>
    <t>Add Legislative Policy &amp; Research Advisor</t>
  </si>
  <si>
    <t>59525C</t>
  </si>
  <si>
    <t>59524C</t>
  </si>
  <si>
    <t>Last Updated 2/24/2026</t>
  </si>
  <si>
    <t>53116C</t>
  </si>
  <si>
    <t>Manager Outreach &amp; Constituent Services</t>
  </si>
  <si>
    <t>Added Manager Outreach &amp; Constituent Services</t>
  </si>
  <si>
    <t>Correted points for Public Health Supervisor - Emergency Response on 2025 and 2026 tabs from 478 to 455, in line with the results of the 2021 study</t>
  </si>
  <si>
    <t>Removed Manager Administration City Attorney's Office because it was moved to CAP</t>
  </si>
  <si>
    <t>Removed Manager Crime Prevention Specialists because it was moved to CSU</t>
  </si>
  <si>
    <t>Added Manager Digital Communications</t>
  </si>
  <si>
    <t>59530C</t>
  </si>
  <si>
    <t>Manager Zero Waste Program</t>
  </si>
  <si>
    <t>Added Manager Zero Waste Program</t>
  </si>
  <si>
    <t>Last Updated 7/1/2026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</si>
</sst>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"/>
    <numFmt numFmtId="165" formatCode="_(&quot;$&quot;* #,##0.000_);_(&quot;$&quot;* \(#,##0.000\);_(&quot;$&quot;* &quot;-&quot;???_);_(@_)"/>
    <numFmt numFmtId="166" formatCode=";;;"/>
    <numFmt numFmtId="167" formatCode="&quot;$&quot;#,##0.00"/>
    <numFmt numFmtId="168" formatCode="&quot;$&quot;#,##0.0000"/>
    <numFmt numFmtId="169" formatCode="&quot;$&quot;#,##0.000"/>
    <numFmt numFmtId="170" formatCode="0.000000"/>
    <numFmt numFmtId="171" formatCode="&quot;$&quot;#,##0.000_);[Red]\(&quot;$&quot;#,##0.000\)"/>
    <numFmt numFmtId="172" formatCode="0.000"/>
    <numFmt numFmtId="173" formatCode="0.0"/>
    <numFmt numFmtId="174" formatCode="#,##0.000"/>
  </numFmts>
  <fonts count="27" x14ac:knownFonts="1">
    <font>
      <sz val="11"/>
      <color theme="1"/>
      <name val="Calibri"/>
      <family val="2"/>
      <scheme val="minor"/>
    </font>
    <font>
      <b/>
      <sz val="10"/>
      <color indexed="63"/>
      <name val="Calibri"/>
      <family val="2"/>
      <scheme val="minor"/>
    </font>
    <font>
      <sz val="10"/>
      <color indexed="63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  <scheme val="minor"/>
    </font>
    <font>
      <i/>
      <sz val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BA9E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7" fillId="0" borderId="0"/>
    <xf numFmtId="9" fontId="10" fillId="0" borderId="0" applyFont="0" applyFill="0" applyBorder="0" applyAlignment="0" applyProtection="0"/>
    <xf numFmtId="0" fontId="13" fillId="0" borderId="0"/>
    <xf numFmtId="44" fontId="10" fillId="0" borderId="0" applyFont="0" applyFill="0" applyBorder="0" applyAlignment="0" applyProtection="0"/>
    <xf numFmtId="0" fontId="13" fillId="0" borderId="0"/>
    <xf numFmtId="0" fontId="7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36">
    <xf numFmtId="0" fontId="0" fillId="0" borderId="0" xfId="0"/>
    <xf numFmtId="0" fontId="1" fillId="0" borderId="0" xfId="0" applyFont="1" applyFill="1" applyBorder="1" applyAlignment="1" applyProtection="1">
      <alignment horizontal="left"/>
      <protection hidden="1"/>
    </xf>
    <xf numFmtId="0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2" fillId="0" borderId="0" xfId="0" applyNumberFormat="1" applyFont="1" applyFill="1" applyBorder="1" applyAlignment="1" applyProtection="1">
      <alignment horizontal="left"/>
      <protection hidden="1"/>
    </xf>
    <xf numFmtId="0" fontId="3" fillId="0" borderId="0" xfId="0" applyFont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1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/>
      <protection hidden="1"/>
    </xf>
    <xf numFmtId="166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NumberFormat="1" applyFont="1" applyFill="1" applyBorder="1" applyAlignment="1" applyProtection="1">
      <protection hidden="1"/>
    </xf>
    <xf numFmtId="0" fontId="2" fillId="0" borderId="0" xfId="0" applyNumberFormat="1" applyFont="1" applyFill="1" applyBorder="1" applyProtection="1"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 wrapText="1"/>
      <protection hidden="1"/>
    </xf>
    <xf numFmtId="0" fontId="1" fillId="0" borderId="0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4" fontId="2" fillId="0" borderId="0" xfId="0" applyNumberFormat="1" applyFont="1" applyFill="1" applyBorder="1" applyAlignment="1" applyProtection="1">
      <alignment horizontal="center" wrapText="1"/>
      <protection hidden="1"/>
    </xf>
    <xf numFmtId="4" fontId="2" fillId="0" borderId="0" xfId="0" applyNumberFormat="1" applyFont="1" applyFill="1" applyBorder="1" applyAlignment="1" applyProtection="1">
      <alignment horizontal="center"/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left" wrapText="1"/>
      <protection hidden="1"/>
    </xf>
    <xf numFmtId="0" fontId="5" fillId="0" borderId="0" xfId="0" applyNumberFormat="1" applyFont="1" applyFill="1" applyBorder="1"/>
    <xf numFmtId="164" fontId="4" fillId="0" borderId="0" xfId="0" applyNumberFormat="1" applyFont="1" applyAlignment="1">
      <alignment horizontal="center"/>
    </xf>
    <xf numFmtId="14" fontId="0" fillId="0" borderId="0" xfId="0" applyNumberFormat="1"/>
    <xf numFmtId="167" fontId="4" fillId="0" borderId="0" xfId="0" applyNumberFormat="1" applyFont="1" applyAlignment="1">
      <alignment horizontal="center"/>
    </xf>
    <xf numFmtId="0" fontId="0" fillId="0" borderId="0" xfId="0" applyAlignment="1">
      <alignment horizontal="left" indent="1"/>
    </xf>
    <xf numFmtId="167" fontId="2" fillId="0" borderId="0" xfId="0" applyNumberFormat="1" applyFont="1" applyFill="1" applyBorder="1" applyAlignment="1" applyProtection="1">
      <alignment horizontal="center"/>
      <protection hidden="1"/>
    </xf>
    <xf numFmtId="168" fontId="2" fillId="0" borderId="0" xfId="0" applyNumberFormat="1" applyFont="1" applyFill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164" fontId="4" fillId="0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 wrapText="1"/>
      <protection hidden="1"/>
    </xf>
    <xf numFmtId="164" fontId="2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Protection="1">
      <protection hidden="1"/>
    </xf>
    <xf numFmtId="0" fontId="1" fillId="0" borderId="0" xfId="0" applyNumberFormat="1" applyFont="1" applyFill="1" applyBorder="1" applyAlignment="1" applyProtection="1">
      <alignment horizontal="left"/>
      <protection hidden="1"/>
    </xf>
    <xf numFmtId="0" fontId="2" fillId="0" borderId="0" xfId="0" applyFont="1" applyFill="1" applyBorder="1" applyAlignment="1" applyProtection="1">
      <alignment wrapText="1"/>
      <protection hidden="1"/>
    </xf>
    <xf numFmtId="3" fontId="2" fillId="0" borderId="0" xfId="0" applyNumberFormat="1" applyFont="1" applyFill="1" applyBorder="1" applyAlignment="1" applyProtection="1">
      <alignment horizontal="center"/>
      <protection hidden="1"/>
    </xf>
    <xf numFmtId="8" fontId="2" fillId="0" borderId="0" xfId="0" applyNumberFormat="1" applyFont="1" applyFill="1" applyBorder="1" applyAlignment="1" applyProtection="1">
      <alignment horizontal="center" wrapText="1"/>
      <protection hidden="1"/>
    </xf>
    <xf numFmtId="169" fontId="4" fillId="0" borderId="0" xfId="0" applyNumberFormat="1" applyFont="1"/>
    <xf numFmtId="167" fontId="4" fillId="0" borderId="0" xfId="0" applyNumberFormat="1" applyFont="1"/>
    <xf numFmtId="0" fontId="7" fillId="0" borderId="0" xfId="1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49" fontId="8" fillId="0" borderId="0" xfId="1" applyNumberFormat="1" applyFont="1" applyFill="1" applyProtection="1">
      <protection hidden="1"/>
    </xf>
    <xf numFmtId="49" fontId="9" fillId="0" borderId="0" xfId="1" applyNumberFormat="1" applyFont="1" applyFill="1" applyProtection="1">
      <protection hidden="1"/>
    </xf>
    <xf numFmtId="0" fontId="8" fillId="0" borderId="0" xfId="0" applyFont="1" applyFill="1" applyBorder="1" applyAlignment="1" applyProtection="1">
      <alignment horizontal="left"/>
      <protection hidden="1"/>
    </xf>
    <xf numFmtId="49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center" wrapText="1"/>
      <protection hidden="1"/>
    </xf>
    <xf numFmtId="164" fontId="9" fillId="0" borderId="0" xfId="0" applyNumberFormat="1" applyFont="1" applyFill="1" applyAlignment="1" applyProtection="1">
      <alignment horizontal="center"/>
      <protection hidden="1"/>
    </xf>
    <xf numFmtId="164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Protection="1">
      <protection hidden="1"/>
    </xf>
    <xf numFmtId="0" fontId="9" fillId="0" borderId="0" xfId="0" applyNumberFormat="1" applyFont="1" applyFill="1" applyBorder="1" applyAlignment="1" applyProtection="1">
      <alignment horizontal="left"/>
      <protection hidden="1"/>
    </xf>
    <xf numFmtId="49" fontId="9" fillId="0" borderId="0" xfId="0" applyNumberFormat="1" applyFont="1" applyFill="1" applyBorder="1" applyProtection="1">
      <protection hidden="1"/>
    </xf>
    <xf numFmtId="0" fontId="8" fillId="0" borderId="1" xfId="0" applyFont="1" applyBorder="1" applyAlignment="1" applyProtection="1">
      <alignment horizontal="center" wrapText="1"/>
      <protection hidden="1"/>
    </xf>
    <xf numFmtId="49" fontId="8" fillId="0" borderId="1" xfId="0" applyNumberFormat="1" applyFont="1" applyFill="1" applyBorder="1" applyAlignment="1" applyProtection="1">
      <alignment horizontal="center" wrapText="1"/>
      <protection hidden="1"/>
    </xf>
    <xf numFmtId="165" fontId="8" fillId="0" borderId="0" xfId="0" applyNumberFormat="1" applyFont="1" applyAlignment="1" applyProtection="1">
      <alignment horizontal="center" wrapText="1"/>
      <protection hidden="1"/>
    </xf>
    <xf numFmtId="0" fontId="8" fillId="0" borderId="0" xfId="0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49" fontId="9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164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Fill="1" applyProtection="1">
      <protection hidden="1"/>
    </xf>
    <xf numFmtId="169" fontId="9" fillId="0" borderId="0" xfId="0" applyNumberFormat="1" applyFont="1" applyFill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center"/>
      <protection hidden="1"/>
    </xf>
    <xf numFmtId="49" fontId="8" fillId="0" borderId="0" xfId="0" applyNumberFormat="1" applyFont="1" applyFill="1" applyBorder="1" applyAlignment="1" applyProtection="1">
      <alignment horizontal="left"/>
      <protection hidden="1"/>
    </xf>
    <xf numFmtId="0" fontId="9" fillId="0" borderId="0" xfId="0" applyFont="1" applyFill="1" applyBorder="1" applyAlignment="1" applyProtection="1">
      <alignment wrapText="1"/>
      <protection hidden="1"/>
    </xf>
    <xf numFmtId="3" fontId="9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left"/>
      <protection hidden="1"/>
    </xf>
    <xf numFmtId="166" fontId="9" fillId="0" borderId="0" xfId="0" applyNumberFormat="1" applyFont="1" applyFill="1" applyBorder="1" applyAlignment="1" applyProtection="1">
      <alignment horizontal="center"/>
      <protection hidden="1"/>
    </xf>
    <xf numFmtId="49" fontId="9" fillId="0" borderId="0" xfId="0" applyNumberFormat="1" applyFont="1" applyFill="1" applyBorder="1" applyAlignment="1" applyProtection="1">
      <alignment horizontal="left"/>
      <protection hidden="1"/>
    </xf>
    <xf numFmtId="0" fontId="7" fillId="0" borderId="0" xfId="1" applyFont="1" applyFill="1" applyProtection="1">
      <protection hidden="1"/>
    </xf>
    <xf numFmtId="1" fontId="7" fillId="0" borderId="0" xfId="1" applyNumberFormat="1" applyFont="1" applyFill="1" applyAlignment="1" applyProtection="1">
      <alignment horizontal="center"/>
      <protection hidden="1"/>
    </xf>
    <xf numFmtId="0" fontId="7" fillId="0" borderId="0" xfId="1" applyFont="1" applyFill="1" applyAlignment="1" applyProtection="1">
      <alignment wrapText="1"/>
      <protection hidden="1"/>
    </xf>
    <xf numFmtId="49" fontId="9" fillId="0" borderId="0" xfId="0" applyNumberFormat="1" applyFont="1" applyFill="1" applyBorder="1" applyAlignment="1" applyProtection="1"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164" fontId="8" fillId="0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Border="1" applyAlignment="1" applyProtection="1">
      <alignment horizontal="left" wrapText="1"/>
      <protection hidden="1"/>
    </xf>
    <xf numFmtId="8" fontId="9" fillId="0" borderId="0" xfId="0" applyNumberFormat="1" applyFont="1" applyFill="1" applyBorder="1" applyAlignment="1" applyProtection="1">
      <alignment horizontal="center" wrapText="1"/>
      <protection hidden="1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4" fontId="9" fillId="0" borderId="0" xfId="0" applyNumberFormat="1" applyFont="1" applyFill="1" applyBorder="1" applyAlignment="1" applyProtection="1">
      <alignment horizontal="center" wrapText="1"/>
      <protection hidden="1"/>
    </xf>
    <xf numFmtId="4" fontId="9" fillId="0" borderId="0" xfId="0" applyNumberFormat="1" applyFont="1" applyFill="1" applyBorder="1" applyAlignment="1" applyProtection="1">
      <alignment horizontal="center"/>
      <protection hidden="1"/>
    </xf>
    <xf numFmtId="165" fontId="9" fillId="0" borderId="0" xfId="0" applyNumberFormat="1" applyFont="1" applyAlignment="1" applyProtection="1">
      <alignment horizontal="center"/>
      <protection hidden="1"/>
    </xf>
    <xf numFmtId="0" fontId="4" fillId="0" borderId="0" xfId="0" applyNumberFormat="1" applyFont="1"/>
    <xf numFmtId="169" fontId="9" fillId="0" borderId="0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Protection="1">
      <protection hidden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169" fontId="3" fillId="2" borderId="0" xfId="0" applyNumberFormat="1" applyFont="1" applyFill="1" applyAlignment="1">
      <alignment horizontal="center" wrapText="1"/>
    </xf>
    <xf numFmtId="0" fontId="4" fillId="2" borderId="0" xfId="0" applyFont="1" applyFill="1"/>
    <xf numFmtId="3" fontId="2" fillId="2" borderId="0" xfId="0" applyNumberFormat="1" applyFont="1" applyFill="1" applyBorder="1" applyAlignment="1" applyProtection="1">
      <alignment horizontal="center"/>
      <protection hidden="1"/>
    </xf>
    <xf numFmtId="169" fontId="2" fillId="2" borderId="0" xfId="0" applyNumberFormat="1" applyFont="1" applyFill="1" applyBorder="1" applyAlignment="1" applyProtection="1">
      <alignment horizontal="center"/>
      <protection hidden="1"/>
    </xf>
    <xf numFmtId="0" fontId="2" fillId="2" borderId="0" xfId="0" applyFont="1" applyFill="1" applyBorder="1" applyAlignment="1" applyProtection="1">
      <alignment horizontal="center"/>
      <protection hidden="1"/>
    </xf>
    <xf numFmtId="164" fontId="2" fillId="2" borderId="0" xfId="0" applyNumberFormat="1" applyFont="1" applyFill="1" applyBorder="1" applyAlignment="1" applyProtection="1">
      <alignment horizontal="center"/>
      <protection hidden="1"/>
    </xf>
    <xf numFmtId="0" fontId="0" fillId="2" borderId="0" xfId="0" applyFill="1"/>
    <xf numFmtId="0" fontId="1" fillId="2" borderId="0" xfId="0" applyFont="1" applyFill="1" applyBorder="1" applyAlignment="1" applyProtection="1">
      <alignment horizontal="center" wrapText="1"/>
      <protection hidden="1"/>
    </xf>
    <xf numFmtId="0" fontId="1" fillId="2" borderId="0" xfId="0" applyFont="1" applyFill="1" applyBorder="1" applyAlignment="1" applyProtection="1">
      <alignment horizontal="left" wrapText="1"/>
      <protection hidden="1"/>
    </xf>
    <xf numFmtId="169" fontId="1" fillId="2" borderId="0" xfId="0" applyNumberFormat="1" applyFont="1" applyFill="1" applyBorder="1" applyAlignment="1" applyProtection="1">
      <alignment horizontal="center" wrapText="1"/>
      <protection hidden="1"/>
    </xf>
    <xf numFmtId="169" fontId="1" fillId="2" borderId="0" xfId="0" applyNumberFormat="1" applyFont="1" applyFill="1" applyBorder="1" applyAlignment="1" applyProtection="1">
      <alignment horizontal="center"/>
      <protection hidden="1"/>
    </xf>
    <xf numFmtId="3" fontId="2" fillId="2" borderId="0" xfId="0" applyNumberFormat="1" applyFont="1" applyFill="1" applyBorder="1" applyAlignment="1" applyProtection="1">
      <alignment horizontal="left"/>
      <protection hidden="1"/>
    </xf>
    <xf numFmtId="164" fontId="1" fillId="2" borderId="0" xfId="0" applyNumberFormat="1" applyFont="1" applyFill="1" applyBorder="1" applyAlignment="1" applyProtection="1">
      <alignment horizontal="center"/>
      <protection hidden="1"/>
    </xf>
    <xf numFmtId="167" fontId="2" fillId="2" borderId="0" xfId="0" applyNumberFormat="1" applyFont="1" applyFill="1" applyBorder="1" applyProtection="1">
      <protection hidden="1"/>
    </xf>
    <xf numFmtId="167" fontId="2" fillId="2" borderId="0" xfId="0" applyNumberFormat="1" applyFont="1" applyFill="1" applyBorder="1" applyAlignment="1" applyProtection="1">
      <alignment horizontal="center"/>
      <protection hidden="1"/>
    </xf>
    <xf numFmtId="169" fontId="4" fillId="2" borderId="0" xfId="0" applyNumberFormat="1" applyFont="1" applyFill="1" applyAlignment="1">
      <alignment horizontal="center"/>
    </xf>
    <xf numFmtId="167" fontId="9" fillId="0" borderId="0" xfId="0" applyNumberFormat="1" applyFont="1" applyFill="1" applyAlignment="1" applyProtection="1">
      <alignment horizontal="center"/>
      <protection hidden="1"/>
    </xf>
    <xf numFmtId="169" fontId="7" fillId="0" borderId="0" xfId="1" applyNumberFormat="1" applyFont="1" applyFill="1" applyAlignment="1" applyProtection="1">
      <alignment horizontal="center"/>
      <protection hidden="1"/>
    </xf>
    <xf numFmtId="169" fontId="9" fillId="0" borderId="0" xfId="0" applyNumberFormat="1" applyFont="1" applyFill="1" applyBorder="1" applyAlignment="1" applyProtection="1">
      <alignment horizontal="center" wrapText="1"/>
      <protection hidden="1"/>
    </xf>
    <xf numFmtId="0" fontId="8" fillId="0" borderId="1" xfId="0" applyFont="1" applyFill="1" applyBorder="1" applyAlignment="1" applyProtection="1">
      <alignment horizontal="center" wrapText="1"/>
      <protection hidden="1"/>
    </xf>
    <xf numFmtId="169" fontId="8" fillId="0" borderId="1" xfId="0" applyNumberFormat="1" applyFont="1" applyFill="1" applyBorder="1" applyAlignment="1" applyProtection="1">
      <alignment horizontal="center" wrapText="1"/>
      <protection hidden="1"/>
    </xf>
    <xf numFmtId="165" fontId="8" fillId="0" borderId="0" xfId="0" applyNumberFormat="1" applyFont="1" applyFill="1" applyAlignment="1" applyProtection="1">
      <alignment horizontal="center" wrapText="1"/>
      <protection hidden="1"/>
    </xf>
    <xf numFmtId="165" fontId="9" fillId="0" borderId="0" xfId="0" applyNumberFormat="1" applyFont="1" applyFill="1" applyAlignment="1" applyProtection="1">
      <alignment horizontal="center"/>
      <protection hidden="1"/>
    </xf>
    <xf numFmtId="0" fontId="8" fillId="0" borderId="0" xfId="0" applyFont="1" applyFill="1" applyAlignment="1" applyProtection="1">
      <alignment horizontal="center" wrapText="1"/>
      <protection hidden="1"/>
    </xf>
    <xf numFmtId="10" fontId="11" fillId="0" borderId="0" xfId="0" applyNumberFormat="1" applyFont="1" applyFill="1" applyBorder="1" applyProtection="1">
      <protection hidden="1"/>
    </xf>
    <xf numFmtId="0" fontId="0" fillId="0" borderId="0" xfId="0" applyFill="1" applyBorder="1" applyAlignment="1">
      <alignment horizontal="left" wrapText="1"/>
    </xf>
    <xf numFmtId="0" fontId="9" fillId="4" borderId="0" xfId="0" applyFont="1" applyFill="1" applyBorder="1" applyProtection="1">
      <protection hidden="1"/>
    </xf>
    <xf numFmtId="0" fontId="8" fillId="4" borderId="1" xfId="0" applyFont="1" applyFill="1" applyBorder="1" applyAlignment="1" applyProtection="1">
      <alignment horizontal="center" wrapText="1"/>
      <protection hidden="1"/>
    </xf>
    <xf numFmtId="0" fontId="8" fillId="4" borderId="1" xfId="0" applyFont="1" applyFill="1" applyBorder="1" applyAlignment="1" applyProtection="1">
      <alignment horizontal="left" wrapText="1"/>
      <protection hidden="1"/>
    </xf>
    <xf numFmtId="165" fontId="8" fillId="4" borderId="1" xfId="0" applyNumberFormat="1" applyFont="1" applyFill="1" applyBorder="1" applyAlignment="1" applyProtection="1">
      <alignment horizontal="center" wrapText="1"/>
      <protection hidden="1"/>
    </xf>
    <xf numFmtId="0" fontId="9" fillId="4" borderId="0" xfId="0" applyFont="1" applyFill="1" applyProtection="1">
      <protection hidden="1"/>
    </xf>
    <xf numFmtId="169" fontId="9" fillId="4" borderId="0" xfId="0" applyNumberFormat="1" applyFont="1" applyFill="1" applyProtection="1">
      <protection hidden="1"/>
    </xf>
    <xf numFmtId="164" fontId="9" fillId="4" borderId="0" xfId="0" applyNumberFormat="1" applyFont="1" applyFill="1" applyBorder="1" applyAlignment="1" applyProtection="1">
      <alignment horizontal="center"/>
      <protection hidden="1"/>
    </xf>
    <xf numFmtId="0" fontId="7" fillId="4" borderId="0" xfId="1" applyFont="1" applyFill="1" applyProtection="1">
      <protection hidden="1"/>
    </xf>
    <xf numFmtId="0" fontId="9" fillId="4" borderId="0" xfId="0" applyFont="1" applyFill="1" applyBorder="1" applyAlignment="1" applyProtection="1">
      <alignment horizontal="center"/>
      <protection hidden="1"/>
    </xf>
    <xf numFmtId="3" fontId="9" fillId="4" borderId="0" xfId="0" applyNumberFormat="1" applyFont="1" applyFill="1" applyBorder="1" applyAlignment="1" applyProtection="1">
      <alignment horizontal="center"/>
      <protection hidden="1"/>
    </xf>
    <xf numFmtId="169" fontId="9" fillId="0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left"/>
      <protection hidden="1"/>
    </xf>
    <xf numFmtId="167" fontId="9" fillId="4" borderId="0" xfId="0" applyNumberFormat="1" applyFont="1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0" fontId="2" fillId="4" borderId="0" xfId="0" applyFont="1" applyFill="1" applyBorder="1" applyAlignment="1" applyProtection="1">
      <alignment horizontal="center"/>
      <protection hidden="1"/>
    </xf>
    <xf numFmtId="164" fontId="2" fillId="4" borderId="0" xfId="0" applyNumberFormat="1" applyFont="1" applyFill="1" applyBorder="1" applyAlignment="1" applyProtection="1">
      <alignment horizontal="center"/>
      <protection hidden="1"/>
    </xf>
    <xf numFmtId="3" fontId="2" fillId="4" borderId="0" xfId="0" applyNumberFormat="1" applyFont="1" applyFill="1" applyBorder="1" applyAlignment="1" applyProtection="1">
      <alignment horizontal="center"/>
      <protection hidden="1"/>
    </xf>
    <xf numFmtId="0" fontId="14" fillId="0" borderId="0" xfId="0" applyFont="1" applyFill="1" applyBorder="1" applyAlignment="1" applyProtection="1">
      <alignment horizontal="left"/>
      <protection hidden="1"/>
    </xf>
    <xf numFmtId="165" fontId="8" fillId="0" borderId="1" xfId="0" applyNumberFormat="1" applyFont="1" applyFill="1" applyBorder="1" applyAlignment="1" applyProtection="1">
      <alignment horizontal="center" wrapText="1"/>
      <protection hidden="1"/>
    </xf>
    <xf numFmtId="0" fontId="9" fillId="5" borderId="0" xfId="0" applyFont="1" applyFill="1" applyBorder="1" applyAlignment="1" applyProtection="1">
      <alignment horizontal="left"/>
      <protection hidden="1"/>
    </xf>
    <xf numFmtId="0" fontId="9" fillId="5" borderId="0" xfId="0" applyFont="1" applyFill="1" applyBorder="1" applyProtection="1">
      <protection hidden="1"/>
    </xf>
    <xf numFmtId="164" fontId="9" fillId="5" borderId="0" xfId="0" applyNumberFormat="1" applyFont="1" applyFill="1" applyBorder="1" applyProtection="1">
      <protection hidden="1"/>
    </xf>
    <xf numFmtId="0" fontId="8" fillId="5" borderId="1" xfId="0" applyFont="1" applyFill="1" applyBorder="1" applyAlignment="1" applyProtection="1">
      <alignment horizontal="left" wrapText="1"/>
      <protection hidden="1"/>
    </xf>
    <xf numFmtId="165" fontId="8" fillId="5" borderId="1" xfId="0" applyNumberFormat="1" applyFont="1" applyFill="1" applyBorder="1" applyAlignment="1" applyProtection="1">
      <alignment horizontal="center" wrapText="1"/>
      <protection hidden="1"/>
    </xf>
    <xf numFmtId="0" fontId="9" fillId="5" borderId="0" xfId="0" applyFont="1" applyFill="1" applyAlignment="1" applyProtection="1">
      <alignment horizontal="left"/>
      <protection hidden="1"/>
    </xf>
    <xf numFmtId="169" fontId="9" fillId="5" borderId="0" xfId="0" applyNumberFormat="1" applyFont="1" applyFill="1" applyProtection="1">
      <protection hidden="1"/>
    </xf>
    <xf numFmtId="0" fontId="9" fillId="5" borderId="0" xfId="0" applyFont="1" applyFill="1" applyProtection="1">
      <protection hidden="1"/>
    </xf>
    <xf numFmtId="167" fontId="9" fillId="5" borderId="0" xfId="0" applyNumberFormat="1" applyFont="1" applyFill="1" applyBorder="1" applyAlignment="1" applyProtection="1">
      <alignment horizontal="left"/>
      <protection hidden="1"/>
    </xf>
    <xf numFmtId="164" fontId="9" fillId="5" borderId="0" xfId="0" applyNumberFormat="1" applyFont="1" applyFill="1" applyBorder="1" applyAlignment="1" applyProtection="1">
      <alignment horizontal="left"/>
      <protection hidden="1"/>
    </xf>
    <xf numFmtId="164" fontId="9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1" applyFont="1" applyFill="1" applyAlignment="1" applyProtection="1">
      <alignment horizontal="left"/>
      <protection hidden="1"/>
    </xf>
    <xf numFmtId="0" fontId="7" fillId="5" borderId="0" xfId="1" applyFont="1" applyFill="1" applyProtection="1">
      <protection hidden="1"/>
    </xf>
    <xf numFmtId="0" fontId="9" fillId="5" borderId="0" xfId="0" applyFont="1" applyFill="1" applyBorder="1" applyAlignment="1" applyProtection="1">
      <alignment horizontal="center"/>
      <protection hidden="1"/>
    </xf>
    <xf numFmtId="0" fontId="0" fillId="5" borderId="0" xfId="0" applyFill="1" applyAlignment="1">
      <alignment horizontal="left"/>
    </xf>
    <xf numFmtId="169" fontId="0" fillId="5" borderId="0" xfId="0" applyNumberFormat="1" applyFill="1" applyAlignment="1">
      <alignment horizontal="left"/>
    </xf>
    <xf numFmtId="3" fontId="9" fillId="5" borderId="0" xfId="0" applyNumberFormat="1" applyFont="1" applyFill="1" applyBorder="1" applyAlignment="1" applyProtection="1">
      <alignment horizontal="left"/>
      <protection hidden="1"/>
    </xf>
    <xf numFmtId="3" fontId="9" fillId="5" borderId="0" xfId="0" applyNumberFormat="1" applyFont="1" applyFill="1" applyBorder="1" applyAlignment="1" applyProtection="1">
      <alignment horizontal="center"/>
      <protection hidden="1"/>
    </xf>
    <xf numFmtId="167" fontId="0" fillId="5" borderId="0" xfId="0" applyNumberFormat="1" applyFill="1" applyAlignment="1">
      <alignment horizontal="left"/>
    </xf>
    <xf numFmtId="10" fontId="9" fillId="5" borderId="0" xfId="0" applyNumberFormat="1" applyFont="1" applyFill="1" applyBorder="1" applyAlignment="1" applyProtection="1">
      <alignment horizontal="center"/>
      <protection hidden="1"/>
    </xf>
    <xf numFmtId="10" fontId="9" fillId="5" borderId="0" xfId="2" applyNumberFormat="1" applyFont="1" applyFill="1" applyBorder="1" applyAlignment="1" applyProtection="1">
      <alignment horizontal="center"/>
      <protection hidden="1"/>
    </xf>
    <xf numFmtId="0" fontId="8" fillId="5" borderId="0" xfId="0" applyFont="1" applyFill="1" applyAlignment="1" applyProtection="1">
      <alignment horizontal="center" wrapText="1"/>
      <protection hidden="1"/>
    </xf>
    <xf numFmtId="0" fontId="8" fillId="5" borderId="1" xfId="0" applyFont="1" applyFill="1" applyBorder="1" applyAlignment="1" applyProtection="1">
      <alignment horizontal="center" wrapText="1"/>
      <protection hidden="1"/>
    </xf>
    <xf numFmtId="0" fontId="9" fillId="5" borderId="0" xfId="0" applyFont="1" applyFill="1" applyAlignment="1" applyProtection="1">
      <alignment horizontal="center"/>
      <protection hidden="1"/>
    </xf>
    <xf numFmtId="0" fontId="2" fillId="5" borderId="0" xfId="0" applyFont="1" applyFill="1" applyBorder="1" applyProtection="1">
      <protection hidden="1"/>
    </xf>
    <xf numFmtId="0" fontId="2" fillId="5" borderId="0" xfId="0" applyFont="1" applyFill="1" applyBorder="1" applyAlignment="1" applyProtection="1">
      <alignment horizontal="center"/>
      <protection hidden="1"/>
    </xf>
    <xf numFmtId="164" fontId="2" fillId="5" borderId="0" xfId="0" applyNumberFormat="1" applyFont="1" applyFill="1" applyBorder="1" applyAlignment="1" applyProtection="1">
      <alignment horizontal="center"/>
      <protection hidden="1"/>
    </xf>
    <xf numFmtId="3" fontId="2" fillId="5" borderId="0" xfId="0" applyNumberFormat="1" applyFont="1" applyFill="1" applyBorder="1" applyAlignment="1" applyProtection="1">
      <alignment horizontal="center"/>
      <protection hidden="1"/>
    </xf>
    <xf numFmtId="0" fontId="7" fillId="5" borderId="0" xfId="1" applyFont="1" applyFill="1" applyAlignment="1" applyProtection="1">
      <alignment horizontal="center"/>
      <protection hidden="1"/>
    </xf>
    <xf numFmtId="0" fontId="0" fillId="5" borderId="0" xfId="0" applyFill="1" applyAlignment="1">
      <alignment horizontal="center"/>
    </xf>
    <xf numFmtId="164" fontId="9" fillId="5" borderId="0" xfId="0" applyNumberFormat="1" applyFont="1" applyFill="1" applyAlignment="1" applyProtection="1">
      <alignment horizontal="center"/>
      <protection hidden="1"/>
    </xf>
    <xf numFmtId="164" fontId="9" fillId="6" borderId="0" xfId="0" applyNumberFormat="1" applyFont="1" applyFill="1" applyBorder="1" applyAlignment="1" applyProtection="1">
      <alignment horizontal="center"/>
      <protection hidden="1"/>
    </xf>
    <xf numFmtId="164" fontId="9" fillId="6" borderId="0" xfId="0" applyNumberFormat="1" applyFont="1" applyFill="1" applyBorder="1" applyAlignment="1" applyProtection="1">
      <alignment horizontal="left"/>
      <protection hidden="1"/>
    </xf>
    <xf numFmtId="49" fontId="9" fillId="6" borderId="0" xfId="0" applyNumberFormat="1" applyFont="1" applyFill="1" applyBorder="1" applyAlignment="1" applyProtection="1">
      <alignment horizontal="center"/>
      <protection hidden="1"/>
    </xf>
    <xf numFmtId="0" fontId="0" fillId="6" borderId="0" xfId="0" applyFill="1" applyAlignment="1">
      <alignment horizontal="center"/>
    </xf>
    <xf numFmtId="0" fontId="9" fillId="6" borderId="0" xfId="0" applyFont="1" applyFill="1" applyBorder="1" applyAlignment="1" applyProtection="1">
      <alignment horizontal="center"/>
      <protection hidden="1"/>
    </xf>
    <xf numFmtId="0" fontId="9" fillId="6" borderId="0" xfId="0" applyFont="1" applyFill="1" applyBorder="1" applyProtection="1">
      <protection hidden="1"/>
    </xf>
    <xf numFmtId="0" fontId="8" fillId="6" borderId="0" xfId="0" applyFont="1" applyFill="1" applyAlignment="1" applyProtection="1">
      <alignment horizontal="center" wrapText="1"/>
      <protection hidden="1"/>
    </xf>
    <xf numFmtId="165" fontId="8" fillId="6" borderId="0" xfId="0" applyNumberFormat="1" applyFont="1" applyFill="1" applyAlignment="1" applyProtection="1">
      <alignment horizontal="center" wrapText="1"/>
      <protection hidden="1"/>
    </xf>
    <xf numFmtId="165" fontId="8" fillId="6" borderId="0" xfId="0" applyNumberFormat="1" applyFont="1" applyFill="1" applyAlignment="1" applyProtection="1">
      <alignment horizontal="left" wrapText="1"/>
      <protection hidden="1"/>
    </xf>
    <xf numFmtId="49" fontId="8" fillId="6" borderId="0" xfId="0" applyNumberFormat="1" applyFont="1" applyFill="1" applyAlignment="1" applyProtection="1">
      <alignment horizontal="center" wrapText="1"/>
      <protection hidden="1"/>
    </xf>
    <xf numFmtId="165" fontId="8" fillId="6" borderId="1" xfId="0" applyNumberFormat="1" applyFont="1" applyFill="1" applyBorder="1" applyAlignment="1" applyProtection="1">
      <alignment horizontal="center" wrapText="1"/>
      <protection hidden="1"/>
    </xf>
    <xf numFmtId="0" fontId="9" fillId="6" borderId="0" xfId="0" applyFont="1" applyFill="1" applyAlignment="1" applyProtection="1">
      <alignment horizontal="center"/>
      <protection hidden="1"/>
    </xf>
    <xf numFmtId="164" fontId="9" fillId="6" borderId="0" xfId="0" applyNumberFormat="1" applyFont="1" applyFill="1" applyAlignment="1" applyProtection="1">
      <alignment horizontal="center"/>
      <protection hidden="1"/>
    </xf>
    <xf numFmtId="164" fontId="9" fillId="6" borderId="0" xfId="0" applyNumberFormat="1" applyFont="1" applyFill="1" applyAlignment="1" applyProtection="1">
      <alignment horizontal="left"/>
      <protection hidden="1"/>
    </xf>
    <xf numFmtId="49" fontId="9" fillId="6" borderId="0" xfId="0" applyNumberFormat="1" applyFont="1" applyFill="1" applyAlignment="1" applyProtection="1">
      <alignment horizontal="center"/>
      <protection hidden="1"/>
    </xf>
    <xf numFmtId="0" fontId="9" fillId="6" borderId="0" xfId="0" applyFont="1" applyFill="1" applyProtection="1">
      <protection hidden="1"/>
    </xf>
    <xf numFmtId="165" fontId="9" fillId="6" borderId="0" xfId="0" applyNumberFormat="1" applyFont="1" applyFill="1" applyAlignment="1" applyProtection="1">
      <alignment horizontal="center"/>
      <protection hidden="1"/>
    </xf>
    <xf numFmtId="3" fontId="9" fillId="6" borderId="0" xfId="0" applyNumberFormat="1" applyFont="1" applyFill="1" applyBorder="1" applyAlignment="1" applyProtection="1">
      <alignment horizontal="center"/>
      <protection hidden="1"/>
    </xf>
    <xf numFmtId="3" fontId="9" fillId="6" borderId="0" xfId="0" applyNumberFormat="1" applyFont="1" applyFill="1" applyBorder="1" applyAlignment="1" applyProtection="1">
      <alignment horizontal="left"/>
      <protection hidden="1"/>
    </xf>
    <xf numFmtId="0" fontId="7" fillId="6" borderId="0" xfId="1" applyFont="1" applyFill="1" applyAlignment="1" applyProtection="1">
      <alignment horizontal="center"/>
      <protection hidden="1"/>
    </xf>
    <xf numFmtId="0" fontId="7" fillId="6" borderId="0" xfId="1" applyFont="1" applyFill="1" applyAlignment="1" applyProtection="1">
      <alignment horizontal="left"/>
      <protection hidden="1"/>
    </xf>
    <xf numFmtId="49" fontId="7" fillId="6" borderId="0" xfId="1" applyNumberFormat="1" applyFont="1" applyFill="1" applyAlignment="1" applyProtection="1">
      <alignment horizontal="center"/>
      <protection hidden="1"/>
    </xf>
    <xf numFmtId="0" fontId="7" fillId="6" borderId="0" xfId="1" applyFont="1" applyFill="1" applyProtection="1">
      <protection hidden="1"/>
    </xf>
    <xf numFmtId="164" fontId="8" fillId="6" borderId="0" xfId="0" applyNumberFormat="1" applyFont="1" applyFill="1" applyBorder="1" applyAlignment="1" applyProtection="1">
      <alignment horizontal="center"/>
      <protection hidden="1"/>
    </xf>
    <xf numFmtId="164" fontId="8" fillId="6" borderId="0" xfId="0" applyNumberFormat="1" applyFont="1" applyFill="1" applyBorder="1" applyAlignment="1" applyProtection="1">
      <alignment horizontal="left"/>
      <protection hidden="1"/>
    </xf>
    <xf numFmtId="49" fontId="8" fillId="6" borderId="0" xfId="0" applyNumberFormat="1" applyFont="1" applyFill="1" applyBorder="1" applyAlignment="1" applyProtection="1">
      <alignment horizontal="center"/>
      <protection hidden="1"/>
    </xf>
    <xf numFmtId="4" fontId="9" fillId="6" borderId="0" xfId="0" applyNumberFormat="1" applyFont="1" applyFill="1" applyBorder="1" applyAlignment="1" applyProtection="1">
      <alignment horizontal="center"/>
      <protection hidden="1"/>
    </xf>
    <xf numFmtId="165" fontId="9" fillId="6" borderId="0" xfId="0" applyNumberFormat="1" applyFont="1" applyFill="1" applyAlignment="1" applyProtection="1">
      <alignment horizontal="left"/>
      <protection hidden="1"/>
    </xf>
    <xf numFmtId="0" fontId="9" fillId="6" borderId="0" xfId="0" applyNumberFormat="1" applyFont="1" applyFill="1" applyBorder="1" applyAlignment="1" applyProtection="1">
      <alignment horizontal="center"/>
      <protection hidden="1"/>
    </xf>
    <xf numFmtId="1" fontId="9" fillId="6" borderId="0" xfId="0" applyNumberFormat="1" applyFont="1" applyFill="1" applyBorder="1" applyAlignment="1" applyProtection="1">
      <alignment horizontal="center"/>
      <protection hidden="1"/>
    </xf>
    <xf numFmtId="0" fontId="0" fillId="6" borderId="0" xfId="0" applyFill="1"/>
    <xf numFmtId="167" fontId="7" fillId="6" borderId="0" xfId="1" applyNumberFormat="1" applyFont="1" applyFill="1" applyAlignment="1" applyProtection="1">
      <alignment horizontal="center"/>
      <protection hidden="1"/>
    </xf>
    <xf numFmtId="14" fontId="0" fillId="6" borderId="0" xfId="0" applyNumberFormat="1" applyFill="1"/>
    <xf numFmtId="170" fontId="0" fillId="6" borderId="0" xfId="0" applyNumberFormat="1" applyFill="1"/>
    <xf numFmtId="0" fontId="9" fillId="6" borderId="0" xfId="0" applyNumberFormat="1" applyFont="1" applyFill="1" applyBorder="1" applyAlignment="1" applyProtection="1">
      <alignment horizontal="left"/>
      <protection hidden="1"/>
    </xf>
    <xf numFmtId="0" fontId="8" fillId="6" borderId="0" xfId="0" applyFont="1" applyFill="1" applyBorder="1" applyAlignment="1" applyProtection="1">
      <alignment horizontal="center" wrapText="1"/>
      <protection hidden="1"/>
    </xf>
    <xf numFmtId="0" fontId="8" fillId="6" borderId="0" xfId="0" applyFont="1" applyFill="1" applyBorder="1" applyAlignment="1" applyProtection="1">
      <alignment horizontal="center"/>
      <protection hidden="1"/>
    </xf>
    <xf numFmtId="171" fontId="9" fillId="0" borderId="0" xfId="0" applyNumberFormat="1" applyFont="1" applyFill="1" applyBorder="1" applyAlignment="1" applyProtection="1">
      <alignment horizontal="center" wrapText="1"/>
      <protection hidden="1"/>
    </xf>
    <xf numFmtId="0" fontId="9" fillId="0" borderId="0" xfId="1" applyNumberFormat="1" applyFont="1" applyFill="1" applyProtection="1">
      <protection hidden="1"/>
    </xf>
    <xf numFmtId="0" fontId="9" fillId="0" borderId="0" xfId="0" applyNumberFormat="1" applyFont="1" applyFill="1" applyBorder="1" applyAlignment="1" applyProtection="1">
      <protection hidden="1"/>
    </xf>
    <xf numFmtId="0" fontId="16" fillId="0" borderId="0" xfId="0" applyFont="1"/>
    <xf numFmtId="49" fontId="9" fillId="0" borderId="0" xfId="0" applyNumberFormat="1" applyFont="1" applyFill="1" applyBorder="1" applyAlignment="1" applyProtection="1">
      <alignment horizontal="right"/>
      <protection hidden="1"/>
    </xf>
    <xf numFmtId="0" fontId="16" fillId="0" borderId="0" xfId="0" applyFont="1" applyAlignment="1">
      <alignment horizontal="left"/>
    </xf>
    <xf numFmtId="49" fontId="8" fillId="0" borderId="0" xfId="0" applyNumberFormat="1" applyFont="1" applyFill="1" applyAlignment="1" applyProtection="1">
      <alignment horizontal="left"/>
      <protection hidden="1"/>
    </xf>
    <xf numFmtId="12" fontId="9" fillId="0" borderId="0" xfId="0" applyNumberFormat="1" applyFont="1" applyFill="1" applyAlignment="1" applyProtection="1">
      <protection hidden="1"/>
    </xf>
    <xf numFmtId="12" fontId="12" fillId="0" borderId="0" xfId="0" applyNumberFormat="1" applyFont="1" applyFill="1" applyBorder="1" applyAlignment="1">
      <alignment vertical="center" wrapText="1"/>
    </xf>
    <xf numFmtId="12" fontId="9" fillId="0" borderId="0" xfId="0" applyNumberFormat="1" applyFont="1" applyFill="1" applyAlignment="1" applyProtection="1">
      <alignment horizontal="right"/>
      <protection hidden="1"/>
    </xf>
    <xf numFmtId="0" fontId="8" fillId="0" borderId="0" xfId="0" applyFont="1" applyAlignment="1" applyProtection="1">
      <alignment horizontal="left"/>
      <protection hidden="1"/>
    </xf>
    <xf numFmtId="49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 wrapText="1"/>
      <protection hidden="1"/>
    </xf>
    <xf numFmtId="10" fontId="11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49" fontId="9" fillId="0" borderId="0" xfId="0" applyNumberFormat="1" applyFont="1" applyProtection="1">
      <protection hidden="1"/>
    </xf>
    <xf numFmtId="0" fontId="14" fillId="0" borderId="0" xfId="0" applyFont="1" applyAlignment="1" applyProtection="1">
      <alignment horizontal="left"/>
      <protection hidden="1"/>
    </xf>
    <xf numFmtId="49" fontId="8" fillId="0" borderId="1" xfId="0" applyNumberFormat="1" applyFont="1" applyBorder="1" applyAlignment="1" applyProtection="1">
      <alignment horizontal="center" wrapText="1"/>
      <protection hidden="1"/>
    </xf>
    <xf numFmtId="165" fontId="8" fillId="0" borderId="1" xfId="0" applyNumberFormat="1" applyFont="1" applyBorder="1" applyAlignment="1" applyProtection="1">
      <alignment horizontal="center" wrapText="1"/>
      <protection hidden="1"/>
    </xf>
    <xf numFmtId="169" fontId="9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wrapText="1"/>
      <protection hidden="1"/>
    </xf>
    <xf numFmtId="3" fontId="9" fillId="0" borderId="0" xfId="0" applyNumberFormat="1" applyFont="1" applyAlignment="1" applyProtection="1">
      <alignment horizontal="center"/>
      <protection hidden="1"/>
    </xf>
    <xf numFmtId="169" fontId="9" fillId="0" borderId="0" xfId="0" applyNumberFormat="1" applyFont="1" applyAlignment="1" applyProtection="1">
      <alignment horizontal="center" wrapText="1"/>
      <protection hidden="1"/>
    </xf>
    <xf numFmtId="166" fontId="9" fillId="0" borderId="0" xfId="0" applyNumberFormat="1" applyFont="1" applyAlignment="1" applyProtection="1">
      <alignment horizontal="center"/>
      <protection hidden="1"/>
    </xf>
    <xf numFmtId="49" fontId="9" fillId="0" borderId="0" xfId="0" applyNumberFormat="1" applyFont="1" applyAlignment="1" applyProtection="1">
      <alignment horizontal="left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9" fillId="0" borderId="0" xfId="0" applyFont="1" applyAlignment="1" applyProtection="1">
      <alignment horizontal="left" wrapText="1"/>
      <protection hidden="1"/>
    </xf>
    <xf numFmtId="8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center"/>
      <protection hidden="1"/>
    </xf>
    <xf numFmtId="8" fontId="9" fillId="6" borderId="0" xfId="0" applyNumberFormat="1" applyFont="1" applyFill="1" applyAlignment="1" applyProtection="1">
      <alignment horizontal="center"/>
      <protection hidden="1"/>
    </xf>
    <xf numFmtId="0" fontId="16" fillId="6" borderId="0" xfId="0" applyFont="1" applyFill="1" applyAlignment="1">
      <alignment horizontal="center"/>
    </xf>
    <xf numFmtId="0" fontId="7" fillId="0" borderId="0" xfId="1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1" fontId="7" fillId="0" borderId="0" xfId="1" applyNumberFormat="1" applyFont="1" applyAlignment="1" applyProtection="1">
      <alignment horizontal="center"/>
      <protection hidden="1"/>
    </xf>
    <xf numFmtId="0" fontId="7" fillId="0" borderId="0" xfId="1" applyFont="1" applyAlignment="1" applyProtection="1">
      <alignment wrapText="1"/>
      <protection hidden="1"/>
    </xf>
    <xf numFmtId="0" fontId="16" fillId="6" borderId="0" xfId="0" applyFont="1" applyFill="1"/>
    <xf numFmtId="14" fontId="16" fillId="6" borderId="0" xfId="0" applyNumberFormat="1" applyFont="1" applyFill="1"/>
    <xf numFmtId="170" fontId="16" fillId="6" borderId="0" xfId="0" applyNumberFormat="1" applyFont="1" applyFill="1"/>
    <xf numFmtId="0" fontId="8" fillId="0" borderId="1" xfId="0" applyFont="1" applyFill="1" applyBorder="1" applyAlignment="1" applyProtection="1">
      <alignment horizontal="center"/>
      <protection hidden="1"/>
    </xf>
    <xf numFmtId="164" fontId="8" fillId="0" borderId="1" xfId="0" applyNumberFormat="1" applyFont="1" applyFill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164" fontId="8" fillId="0" borderId="1" xfId="0" applyNumberFormat="1" applyFont="1" applyBorder="1" applyAlignment="1" applyProtection="1">
      <alignment horizontal="center"/>
      <protection hidden="1"/>
    </xf>
    <xf numFmtId="171" fontId="12" fillId="7" borderId="0" xfId="0" applyNumberFormat="1" applyFont="1" applyFill="1"/>
    <xf numFmtId="0" fontId="9" fillId="7" borderId="0" xfId="0" applyFont="1" applyFill="1" applyAlignment="1" applyProtection="1">
      <alignment horizontal="center"/>
      <protection hidden="1"/>
    </xf>
    <xf numFmtId="0" fontId="9" fillId="3" borderId="0" xfId="0" applyFont="1" applyFill="1" applyAlignment="1" applyProtection="1">
      <alignment horizontal="center"/>
      <protection hidden="1"/>
    </xf>
    <xf numFmtId="169" fontId="9" fillId="6" borderId="0" xfId="0" applyNumberFormat="1" applyFont="1" applyFill="1" applyAlignment="1" applyProtection="1">
      <alignment horizontal="center"/>
      <protection hidden="1"/>
    </xf>
    <xf numFmtId="167" fontId="9" fillId="6" borderId="0" xfId="0" applyNumberFormat="1" applyFont="1" applyFill="1" applyBorder="1" applyAlignment="1" applyProtection="1">
      <alignment horizontal="left"/>
      <protection hidden="1"/>
    </xf>
    <xf numFmtId="167" fontId="9" fillId="6" borderId="0" xfId="0" applyNumberFormat="1" applyFont="1" applyFill="1" applyBorder="1" applyAlignment="1" applyProtection="1">
      <alignment horizontal="center"/>
      <protection hidden="1"/>
    </xf>
    <xf numFmtId="169" fontId="9" fillId="8" borderId="0" xfId="0" applyNumberFormat="1" applyFont="1" applyFill="1" applyAlignment="1" applyProtection="1">
      <alignment horizontal="center"/>
      <protection hidden="1"/>
    </xf>
    <xf numFmtId="169" fontId="9" fillId="3" borderId="0" xfId="0" applyNumberFormat="1" applyFont="1" applyFill="1" applyAlignment="1" applyProtection="1">
      <alignment horizontal="center"/>
      <protection hidden="1"/>
    </xf>
    <xf numFmtId="0" fontId="9" fillId="8" borderId="0" xfId="0" applyFont="1" applyFill="1" applyAlignment="1" applyProtection="1">
      <alignment horizontal="center"/>
      <protection hidden="1"/>
    </xf>
    <xf numFmtId="164" fontId="9" fillId="8" borderId="0" xfId="0" applyNumberFormat="1" applyFont="1" applyFill="1" applyAlignment="1" applyProtection="1">
      <alignment horizontal="center"/>
      <protection hidden="1"/>
    </xf>
    <xf numFmtId="0" fontId="9" fillId="4" borderId="0" xfId="0" applyFont="1" applyFill="1" applyBorder="1" applyAlignment="1" applyProtection="1">
      <alignment horizontal="left"/>
      <protection hidden="1"/>
    </xf>
    <xf numFmtId="164" fontId="9" fillId="4" borderId="0" xfId="0" applyNumberFormat="1" applyFont="1" applyFill="1" applyBorder="1" applyAlignment="1" applyProtection="1">
      <alignment horizontal="left"/>
      <protection hidden="1"/>
    </xf>
    <xf numFmtId="0" fontId="7" fillId="4" borderId="0" xfId="1" applyFont="1" applyFill="1" applyAlignment="1" applyProtection="1">
      <alignment horizontal="left"/>
      <protection hidden="1"/>
    </xf>
    <xf numFmtId="3" fontId="9" fillId="4" borderId="0" xfId="0" applyNumberFormat="1" applyFont="1" applyFill="1" applyBorder="1" applyAlignment="1" applyProtection="1">
      <alignment horizontal="left"/>
      <protection hidden="1"/>
    </xf>
    <xf numFmtId="165" fontId="8" fillId="4" borderId="1" xfId="0" applyNumberFormat="1" applyFont="1" applyFill="1" applyBorder="1" applyAlignment="1" applyProtection="1">
      <alignment horizontal="left" wrapText="1"/>
      <protection hidden="1"/>
    </xf>
    <xf numFmtId="49" fontId="8" fillId="4" borderId="1" xfId="0" applyNumberFormat="1" applyFont="1" applyFill="1" applyBorder="1" applyAlignment="1" applyProtection="1">
      <alignment horizontal="center" wrapText="1"/>
      <protection hidden="1"/>
    </xf>
    <xf numFmtId="0" fontId="8" fillId="6" borderId="1" xfId="0" applyFont="1" applyFill="1" applyBorder="1" applyAlignment="1" applyProtection="1">
      <alignment horizontal="center" wrapText="1"/>
      <protection hidden="1"/>
    </xf>
    <xf numFmtId="165" fontId="8" fillId="6" borderId="1" xfId="0" applyNumberFormat="1" applyFont="1" applyFill="1" applyBorder="1" applyAlignment="1" applyProtection="1">
      <alignment horizontal="left" wrapText="1"/>
      <protection hidden="1"/>
    </xf>
    <xf numFmtId="49" fontId="8" fillId="6" borderId="1" xfId="0" applyNumberFormat="1" applyFont="1" applyFill="1" applyBorder="1" applyAlignment="1" applyProtection="1">
      <alignment horizontal="center" wrapText="1"/>
      <protection hidden="1"/>
    </xf>
    <xf numFmtId="165" fontId="9" fillId="0" borderId="0" xfId="0" applyNumberFormat="1" applyFont="1" applyFill="1" applyAlignment="1" applyProtection="1">
      <alignment horizontal="left"/>
      <protection hidden="1"/>
    </xf>
    <xf numFmtId="0" fontId="9" fillId="0" borderId="0" xfId="0" applyFont="1" applyFill="1" applyBorder="1" applyAlignment="1" applyProtection="1">
      <protection hidden="1"/>
    </xf>
    <xf numFmtId="0" fontId="9" fillId="0" borderId="0" xfId="0" applyFont="1" applyAlignment="1" applyProtection="1">
      <protection hidden="1"/>
    </xf>
    <xf numFmtId="0" fontId="9" fillId="0" borderId="0" xfId="0" applyFont="1" applyFill="1" applyAlignment="1" applyProtection="1">
      <protection hidden="1"/>
    </xf>
    <xf numFmtId="0" fontId="9" fillId="0" borderId="1" xfId="0" applyFont="1" applyBorder="1" applyProtection="1">
      <protection hidden="1"/>
    </xf>
    <xf numFmtId="0" fontId="9" fillId="0" borderId="1" xfId="0" applyFont="1" applyFill="1" applyBorder="1" applyProtection="1">
      <protection hidden="1"/>
    </xf>
    <xf numFmtId="0" fontId="9" fillId="4" borderId="0" xfId="0" applyNumberFormat="1" applyFont="1" applyFill="1" applyProtection="1">
      <protection hidden="1"/>
    </xf>
    <xf numFmtId="169" fontId="9" fillId="4" borderId="0" xfId="0" applyNumberFormat="1" applyFont="1" applyFill="1" applyAlignment="1" applyProtection="1">
      <alignment horizontal="center"/>
      <protection hidden="1"/>
    </xf>
    <xf numFmtId="0" fontId="9" fillId="4" borderId="0" xfId="0" applyFont="1" applyFill="1" applyAlignment="1" applyProtection="1">
      <alignment horizontal="center"/>
      <protection hidden="1"/>
    </xf>
    <xf numFmtId="49" fontId="9" fillId="4" borderId="0" xfId="0" applyNumberFormat="1" applyFont="1" applyFill="1" applyAlignment="1" applyProtection="1">
      <alignment horizontal="center"/>
      <protection hidden="1"/>
    </xf>
    <xf numFmtId="164" fontId="9" fillId="4" borderId="0" xfId="0" applyNumberFormat="1" applyFont="1" applyFill="1" applyAlignment="1" applyProtection="1">
      <alignment horizontal="center"/>
      <protection hidden="1"/>
    </xf>
    <xf numFmtId="3" fontId="9" fillId="4" borderId="0" xfId="0" applyNumberFormat="1" applyFont="1" applyFill="1" applyAlignment="1" applyProtection="1">
      <alignment horizontal="center"/>
      <protection hidden="1"/>
    </xf>
    <xf numFmtId="164" fontId="9" fillId="6" borderId="1" xfId="0" applyNumberFormat="1" applyFont="1" applyFill="1" applyBorder="1" applyAlignment="1" applyProtection="1">
      <alignment horizontal="center"/>
      <protection hidden="1"/>
    </xf>
    <xf numFmtId="0" fontId="9" fillId="6" borderId="1" xfId="0" applyFont="1" applyFill="1" applyBorder="1" applyAlignment="1" applyProtection="1">
      <alignment horizontal="center"/>
      <protection hidden="1"/>
    </xf>
    <xf numFmtId="3" fontId="9" fillId="6" borderId="1" xfId="0" applyNumberFormat="1" applyFont="1" applyFill="1" applyBorder="1" applyAlignment="1" applyProtection="1">
      <alignment horizontal="left"/>
      <protection hidden="1"/>
    </xf>
    <xf numFmtId="0" fontId="9" fillId="6" borderId="1" xfId="0" applyFont="1" applyFill="1" applyBorder="1" applyAlignment="1" applyProtection="1">
      <alignment horizontal="left"/>
      <protection hidden="1"/>
    </xf>
    <xf numFmtId="0" fontId="9" fillId="6" borderId="0" xfId="1" applyFont="1" applyFill="1" applyAlignment="1" applyProtection="1">
      <alignment horizontal="center"/>
      <protection hidden="1"/>
    </xf>
    <xf numFmtId="167" fontId="9" fillId="6" borderId="0" xfId="1" applyNumberFormat="1" applyFont="1" applyFill="1" applyAlignment="1" applyProtection="1">
      <alignment horizontal="center"/>
      <protection hidden="1"/>
    </xf>
    <xf numFmtId="170" fontId="16" fillId="6" borderId="0" xfId="0" applyNumberFormat="1" applyFont="1" applyFill="1" applyAlignment="1">
      <alignment horizontal="center"/>
    </xf>
    <xf numFmtId="0" fontId="9" fillId="0" borderId="0" xfId="1" applyFont="1" applyProtection="1">
      <protection hidden="1"/>
    </xf>
    <xf numFmtId="1" fontId="9" fillId="0" borderId="0" xfId="1" applyNumberFormat="1" applyFont="1" applyAlignment="1" applyProtection="1">
      <alignment horizontal="center"/>
      <protection hidden="1"/>
    </xf>
    <xf numFmtId="0" fontId="9" fillId="0" borderId="0" xfId="1" applyFont="1" applyAlignment="1" applyProtection="1">
      <alignment horizontal="center"/>
      <protection hidden="1"/>
    </xf>
    <xf numFmtId="0" fontId="9" fillId="6" borderId="0" xfId="1" applyFont="1" applyFill="1" applyAlignment="1" applyProtection="1">
      <alignment horizontal="left"/>
      <protection hidden="1"/>
    </xf>
    <xf numFmtId="49" fontId="9" fillId="6" borderId="0" xfId="1" applyNumberFormat="1" applyFont="1" applyFill="1" applyAlignment="1" applyProtection="1">
      <alignment horizontal="center"/>
      <protection hidden="1"/>
    </xf>
    <xf numFmtId="0" fontId="9" fillId="4" borderId="0" xfId="1" applyFont="1" applyFill="1" applyProtection="1">
      <protection hidden="1"/>
    </xf>
    <xf numFmtId="0" fontId="9" fillId="6" borderId="0" xfId="1" applyFont="1" applyFill="1" applyProtection="1">
      <protection hidden="1"/>
    </xf>
    <xf numFmtId="164" fontId="8" fillId="6" borderId="1" xfId="0" applyNumberFormat="1" applyFont="1" applyFill="1" applyBorder="1" applyAlignment="1" applyProtection="1">
      <alignment horizontal="left"/>
      <protection hidden="1"/>
    </xf>
    <xf numFmtId="49" fontId="8" fillId="6" borderId="1" xfId="0" applyNumberFormat="1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Protection="1">
      <protection hidden="1"/>
    </xf>
    <xf numFmtId="164" fontId="9" fillId="4" borderId="1" xfId="0" applyNumberFormat="1" applyFont="1" applyFill="1" applyBorder="1" applyAlignment="1" applyProtection="1">
      <alignment horizontal="left"/>
      <protection hidden="1"/>
    </xf>
    <xf numFmtId="164" fontId="8" fillId="4" borderId="1" xfId="0" applyNumberFormat="1" applyFont="1" applyFill="1" applyBorder="1" applyAlignment="1" applyProtection="1">
      <alignment horizontal="left"/>
      <protection hidden="1"/>
    </xf>
    <xf numFmtId="49" fontId="8" fillId="4" borderId="1" xfId="0" applyNumberFormat="1" applyFont="1" applyFill="1" applyBorder="1" applyAlignment="1" applyProtection="1">
      <alignment horizontal="center"/>
      <protection hidden="1"/>
    </xf>
    <xf numFmtId="0" fontId="9" fillId="4" borderId="1" xfId="0" applyFont="1" applyFill="1" applyBorder="1" applyAlignment="1" applyProtection="1">
      <alignment horizontal="center"/>
      <protection hidden="1"/>
    </xf>
    <xf numFmtId="0" fontId="8" fillId="4" borderId="1" xfId="0" applyFont="1" applyFill="1" applyBorder="1" applyAlignment="1" applyProtection="1">
      <alignment horizontal="center"/>
      <protection hidden="1"/>
    </xf>
    <xf numFmtId="3" fontId="9" fillId="4" borderId="1" xfId="0" applyNumberFormat="1" applyFont="1" applyFill="1" applyBorder="1" applyAlignment="1" applyProtection="1">
      <alignment horizontal="center"/>
      <protection hidden="1"/>
    </xf>
    <xf numFmtId="0" fontId="9" fillId="4" borderId="0" xfId="1" applyFont="1" applyFill="1" applyAlignment="1" applyProtection="1">
      <alignment horizontal="center"/>
      <protection hidden="1"/>
    </xf>
    <xf numFmtId="164" fontId="8" fillId="4" borderId="1" xfId="0" applyNumberFormat="1" applyFont="1" applyFill="1" applyBorder="1" applyAlignment="1" applyProtection="1">
      <alignment horizontal="center"/>
      <protection hidden="1"/>
    </xf>
    <xf numFmtId="0" fontId="8" fillId="4" borderId="0" xfId="0" applyFont="1" applyFill="1" applyAlignment="1" applyProtection="1">
      <alignment horizontal="center" wrapText="1"/>
      <protection hidden="1"/>
    </xf>
    <xf numFmtId="3" fontId="18" fillId="4" borderId="0" xfId="0" applyNumberFormat="1" applyFont="1" applyFill="1" applyAlignment="1" applyProtection="1">
      <alignment horizontal="left"/>
      <protection hidden="1"/>
    </xf>
    <xf numFmtId="0" fontId="9" fillId="0" borderId="0" xfId="1" applyFont="1" applyFill="1" applyAlignment="1" applyProtection="1">
      <alignment horizontal="center"/>
      <protection hidden="1"/>
    </xf>
    <xf numFmtId="1" fontId="9" fillId="0" borderId="0" xfId="1" applyNumberFormat="1" applyFont="1" applyFill="1" applyAlignment="1" applyProtection="1">
      <alignment horizontal="center"/>
      <protection hidden="1"/>
    </xf>
    <xf numFmtId="0" fontId="9" fillId="0" borderId="0" xfId="1" applyFont="1" applyFill="1" applyProtection="1">
      <protection hidden="1"/>
    </xf>
    <xf numFmtId="0" fontId="9" fillId="0" borderId="0" xfId="1" applyFont="1" applyFill="1" applyAlignment="1" applyProtection="1">
      <alignment wrapText="1"/>
      <protection hidden="1"/>
    </xf>
    <xf numFmtId="0" fontId="8" fillId="0" borderId="1" xfId="0" applyFont="1" applyFill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 wrapText="1"/>
      <protection hidden="1"/>
    </xf>
    <xf numFmtId="164" fontId="8" fillId="6" borderId="1" xfId="0" applyNumberFormat="1" applyFont="1" applyFill="1" applyBorder="1" applyAlignment="1" applyProtection="1">
      <alignment horizontal="center"/>
      <protection hidden="1"/>
    </xf>
    <xf numFmtId="49" fontId="8" fillId="6" borderId="1" xfId="0" applyNumberFormat="1" applyFont="1" applyFill="1" applyBorder="1" applyAlignment="1" applyProtection="1">
      <alignment horizontal="left"/>
      <protection hidden="1"/>
    </xf>
    <xf numFmtId="49" fontId="8" fillId="4" borderId="1" xfId="0" applyNumberFormat="1" applyFont="1" applyFill="1" applyBorder="1" applyAlignment="1" applyProtection="1">
      <alignment horizontal="left"/>
      <protection hidden="1"/>
    </xf>
    <xf numFmtId="169" fontId="9" fillId="4" borderId="0" xfId="0" applyNumberFormat="1" applyFont="1" applyFill="1" applyBorder="1" applyAlignment="1" applyProtection="1">
      <alignment horizontal="center"/>
      <protection hidden="1"/>
    </xf>
    <xf numFmtId="0" fontId="9" fillId="9" borderId="0" xfId="0" applyFont="1" applyFill="1" applyAlignment="1" applyProtection="1">
      <alignment horizontal="center"/>
      <protection hidden="1"/>
    </xf>
    <xf numFmtId="49" fontId="9" fillId="9" borderId="0" xfId="0" applyNumberFormat="1" applyFont="1" applyFill="1" applyAlignment="1" applyProtection="1">
      <alignment horizontal="center"/>
      <protection hidden="1"/>
    </xf>
    <xf numFmtId="169" fontId="9" fillId="9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center"/>
      <protection hidden="1"/>
    </xf>
    <xf numFmtId="165" fontId="9" fillId="9" borderId="0" xfId="0" applyNumberFormat="1" applyFont="1" applyFill="1" applyAlignment="1" applyProtection="1">
      <alignment horizontal="center"/>
      <protection hidden="1"/>
    </xf>
    <xf numFmtId="164" fontId="9" fillId="9" borderId="0" xfId="0" applyNumberFormat="1" applyFont="1" applyFill="1" applyAlignment="1" applyProtection="1">
      <alignment horizontal="left"/>
      <protection hidden="1"/>
    </xf>
    <xf numFmtId="169" fontId="9" fillId="9" borderId="0" xfId="0" applyNumberFormat="1" applyFont="1" applyFill="1" applyProtection="1">
      <protection hidden="1"/>
    </xf>
    <xf numFmtId="4" fontId="9" fillId="8" borderId="0" xfId="0" applyNumberFormat="1" applyFont="1" applyFill="1" applyAlignment="1" applyProtection="1">
      <alignment horizontal="center"/>
      <protection hidden="1"/>
    </xf>
    <xf numFmtId="3" fontId="9" fillId="8" borderId="0" xfId="0" applyNumberFormat="1" applyFont="1" applyFill="1" applyAlignment="1" applyProtection="1">
      <alignment horizontal="center"/>
      <protection hidden="1"/>
    </xf>
    <xf numFmtId="0" fontId="0" fillId="3" borderId="0" xfId="0" applyFill="1"/>
    <xf numFmtId="0" fontId="8" fillId="0" borderId="1" xfId="0" applyFont="1" applyFill="1" applyBorder="1" applyAlignment="1" applyProtection="1">
      <alignment horizontal="left" wrapText="1"/>
      <protection hidden="1"/>
    </xf>
    <xf numFmtId="0" fontId="9" fillId="10" borderId="0" xfId="0" applyFont="1" applyFill="1" applyAlignment="1" applyProtection="1">
      <alignment horizontal="center"/>
      <protection hidden="1"/>
    </xf>
    <xf numFmtId="169" fontId="9" fillId="10" borderId="0" xfId="0" applyNumberFormat="1" applyFont="1" applyFill="1" applyProtection="1">
      <protection hidden="1"/>
    </xf>
    <xf numFmtId="6" fontId="9" fillId="6" borderId="0" xfId="0" applyNumberFormat="1" applyFont="1" applyFill="1" applyAlignment="1" applyProtection="1">
      <alignment horizontal="center"/>
      <protection hidden="1"/>
    </xf>
    <xf numFmtId="171" fontId="9" fillId="6" borderId="0" xfId="0" applyNumberFormat="1" applyFont="1" applyFill="1" applyAlignment="1" applyProtection="1">
      <alignment horizontal="center"/>
      <protection hidden="1"/>
    </xf>
    <xf numFmtId="49" fontId="9" fillId="6" borderId="0" xfId="4" applyNumberFormat="1" applyFont="1" applyFill="1" applyBorder="1" applyAlignment="1" applyProtection="1">
      <alignment horizontal="center"/>
      <protection hidden="1"/>
    </xf>
    <xf numFmtId="169" fontId="9" fillId="4" borderId="0" xfId="1" applyNumberFormat="1" applyFont="1" applyFill="1" applyProtection="1">
      <protection hidden="1"/>
    </xf>
    <xf numFmtId="0" fontId="0" fillId="0" borderId="0" xfId="0" applyFill="1"/>
    <xf numFmtId="172" fontId="9" fillId="6" borderId="0" xfId="0" applyNumberFormat="1" applyFont="1" applyFill="1" applyAlignment="1" applyProtection="1">
      <alignment horizontal="center"/>
      <protection hidden="1"/>
    </xf>
    <xf numFmtId="0" fontId="9" fillId="10" borderId="0" xfId="0" applyFont="1" applyFill="1" applyBorder="1" applyAlignment="1" applyProtection="1">
      <alignment horizontal="center"/>
      <protection hidden="1"/>
    </xf>
    <xf numFmtId="49" fontId="9" fillId="0" borderId="2" xfId="0" applyNumberFormat="1" applyFont="1" applyBorder="1" applyAlignment="1" applyProtection="1">
      <alignment horizont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9" fillId="0" borderId="2" xfId="0" applyFont="1" applyBorder="1" applyProtection="1">
      <protection hidden="1"/>
    </xf>
    <xf numFmtId="0" fontId="9" fillId="0" borderId="2" xfId="0" applyFont="1" applyBorder="1" applyAlignment="1" applyProtection="1">
      <alignment horizontal="center" wrapText="1"/>
      <protection hidden="1"/>
    </xf>
    <xf numFmtId="164" fontId="9" fillId="0" borderId="2" xfId="0" applyNumberFormat="1" applyFont="1" applyBorder="1" applyAlignment="1" applyProtection="1">
      <alignment horizontal="center"/>
      <protection hidden="1"/>
    </xf>
    <xf numFmtId="0" fontId="9" fillId="0" borderId="2" xfId="0" applyFont="1" applyFill="1" applyBorder="1" applyProtection="1">
      <protection hidden="1"/>
    </xf>
    <xf numFmtId="49" fontId="9" fillId="0" borderId="2" xfId="0" applyNumberFormat="1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/>
      <protection hidden="1"/>
    </xf>
    <xf numFmtId="0" fontId="9" fillId="0" borderId="2" xfId="0" applyFont="1" applyFill="1" applyBorder="1" applyAlignment="1" applyProtection="1">
      <alignment horizontal="center" wrapText="1"/>
      <protection hidden="1"/>
    </xf>
    <xf numFmtId="164" fontId="9" fillId="0" borderId="2" xfId="0" applyNumberFormat="1" applyFont="1" applyFill="1" applyBorder="1" applyAlignment="1" applyProtection="1">
      <alignment horizontal="center"/>
      <protection hidden="1"/>
    </xf>
    <xf numFmtId="171" fontId="9" fillId="0" borderId="0" xfId="0" applyNumberFormat="1" applyFont="1" applyAlignment="1" applyProtection="1">
      <alignment horizontal="center" wrapText="1"/>
      <protection hidden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9" fillId="0" borderId="0" xfId="0" applyNumberFormat="1" applyFont="1" applyFill="1" applyAlignment="1" applyProtection="1">
      <alignment horizontal="center"/>
      <protection hidden="1"/>
    </xf>
    <xf numFmtId="173" fontId="9" fillId="6" borderId="0" xfId="0" applyNumberFormat="1" applyFont="1" applyFill="1" applyAlignment="1" applyProtection="1">
      <alignment horizontal="center"/>
      <protection hidden="1"/>
    </xf>
    <xf numFmtId="164" fontId="9" fillId="0" borderId="0" xfId="0" applyNumberFormat="1" applyFont="1" applyFill="1" applyAlignment="1" applyProtection="1">
      <alignment horizontal="left"/>
      <protection hidden="1"/>
    </xf>
    <xf numFmtId="2" fontId="9" fillId="6" borderId="0" xfId="0" applyNumberFormat="1" applyFont="1" applyFill="1" applyAlignment="1" applyProtection="1">
      <alignment horizontal="center"/>
      <protection hidden="1"/>
    </xf>
    <xf numFmtId="49" fontId="9" fillId="6" borderId="0" xfId="0" quotePrefix="1" applyNumberFormat="1" applyFont="1" applyFill="1" applyAlignment="1" applyProtection="1">
      <alignment horizontal="left"/>
      <protection hidden="1"/>
    </xf>
    <xf numFmtId="10" fontId="9" fillId="6" borderId="0" xfId="2" applyNumberFormat="1" applyFont="1" applyFill="1" applyBorder="1" applyAlignment="1" applyProtection="1">
      <alignment horizontal="left"/>
      <protection hidden="1"/>
    </xf>
    <xf numFmtId="164" fontId="9" fillId="11" borderId="0" xfId="0" applyNumberFormat="1" applyFont="1" applyFill="1" applyAlignment="1" applyProtection="1">
      <alignment horizontal="center"/>
      <protection hidden="1"/>
    </xf>
    <xf numFmtId="165" fontId="9" fillId="11" borderId="0" xfId="0" applyNumberFormat="1" applyFont="1" applyFill="1" applyAlignment="1" applyProtection="1">
      <alignment horizontal="center"/>
      <protection hidden="1"/>
    </xf>
    <xf numFmtId="164" fontId="9" fillId="11" borderId="0" xfId="0" applyNumberFormat="1" applyFont="1" applyFill="1" applyAlignment="1" applyProtection="1">
      <alignment horizontal="left"/>
      <protection hidden="1"/>
    </xf>
    <xf numFmtId="49" fontId="9" fillId="11" borderId="0" xfId="0" applyNumberFormat="1" applyFont="1" applyFill="1" applyAlignment="1" applyProtection="1">
      <alignment horizontal="center"/>
      <protection hidden="1"/>
    </xf>
    <xf numFmtId="0" fontId="9" fillId="11" borderId="0" xfId="0" applyFont="1" applyFill="1" applyAlignment="1" applyProtection="1">
      <alignment horizontal="center"/>
      <protection hidden="1"/>
    </xf>
    <xf numFmtId="0" fontId="9" fillId="12" borderId="0" xfId="0" applyFont="1" applyFill="1" applyAlignment="1" applyProtection="1">
      <alignment horizontal="center"/>
      <protection hidden="1"/>
    </xf>
    <xf numFmtId="169" fontId="9" fillId="10" borderId="0" xfId="0" applyNumberFormat="1" applyFont="1" applyFill="1" applyAlignment="1" applyProtection="1">
      <alignment horizontal="center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6" fontId="19" fillId="6" borderId="0" xfId="0" applyNumberFormat="1" applyFont="1" applyFill="1" applyBorder="1" applyAlignment="1">
      <alignment horizontal="center" vertical="center" wrapText="1"/>
    </xf>
    <xf numFmtId="6" fontId="19" fillId="9" borderId="0" xfId="0" applyNumberFormat="1" applyFont="1" applyFill="1" applyBorder="1" applyAlignment="1">
      <alignment horizontal="center" vertical="center" wrapText="1"/>
    </xf>
    <xf numFmtId="174" fontId="9" fillId="0" borderId="0" xfId="0" applyNumberFormat="1" applyFont="1" applyAlignment="1" applyProtection="1">
      <alignment horizontal="center"/>
      <protection hidden="1"/>
    </xf>
    <xf numFmtId="168" fontId="9" fillId="0" borderId="0" xfId="0" applyNumberFormat="1" applyFont="1" applyAlignment="1" applyProtection="1">
      <alignment horizontal="center"/>
      <protection hidden="1"/>
    </xf>
    <xf numFmtId="164" fontId="9" fillId="13" borderId="0" xfId="0" applyNumberFormat="1" applyFont="1" applyFill="1" applyAlignment="1" applyProtection="1">
      <alignment horizontal="center"/>
      <protection hidden="1"/>
    </xf>
    <xf numFmtId="165" fontId="9" fillId="13" borderId="0" xfId="0" applyNumberFormat="1" applyFont="1" applyFill="1" applyAlignment="1" applyProtection="1">
      <alignment horizontal="center"/>
      <protection hidden="1"/>
    </xf>
    <xf numFmtId="164" fontId="9" fillId="13" borderId="0" xfId="0" applyNumberFormat="1" applyFont="1" applyFill="1" applyAlignment="1" applyProtection="1">
      <alignment horizontal="left"/>
      <protection hidden="1"/>
    </xf>
    <xf numFmtId="49" fontId="9" fillId="13" borderId="0" xfId="0" applyNumberFormat="1" applyFont="1" applyFill="1" applyAlignment="1" applyProtection="1">
      <alignment horizontal="center"/>
      <protection hidden="1"/>
    </xf>
    <xf numFmtId="0" fontId="9" fillId="13" borderId="0" xfId="0" applyFont="1" applyFill="1" applyAlignment="1" applyProtection="1">
      <alignment horizontal="center"/>
      <protection hidden="1"/>
    </xf>
    <xf numFmtId="164" fontId="19" fillId="6" borderId="0" xfId="0" applyNumberFormat="1" applyFont="1" applyFill="1" applyAlignment="1" applyProtection="1">
      <alignment horizontal="center" vertical="top"/>
      <protection hidden="1"/>
    </xf>
    <xf numFmtId="6" fontId="9" fillId="13" borderId="0" xfId="0" applyNumberFormat="1" applyFont="1" applyFill="1" applyAlignment="1" applyProtection="1">
      <alignment horizontal="center"/>
      <protection hidden="1"/>
    </xf>
    <xf numFmtId="6" fontId="9" fillId="9" borderId="0" xfId="0" applyNumberFormat="1" applyFont="1" applyFill="1" applyAlignment="1" applyProtection="1">
      <alignment horizontal="center"/>
      <protection hidden="1"/>
    </xf>
    <xf numFmtId="6" fontId="19" fillId="13" borderId="0" xfId="0" applyNumberFormat="1" applyFont="1" applyFill="1" applyBorder="1" applyAlignment="1">
      <alignment horizontal="center" vertical="center" wrapText="1"/>
    </xf>
    <xf numFmtId="3" fontId="9" fillId="8" borderId="0" xfId="0" applyNumberFormat="1" applyFont="1" applyFill="1" applyBorder="1" applyAlignment="1" applyProtection="1">
      <alignment horizontal="center"/>
      <protection hidden="1"/>
    </xf>
    <xf numFmtId="0" fontId="9" fillId="6" borderId="0" xfId="0" applyFont="1" applyFill="1" applyBorder="1" applyAlignment="1" applyProtection="1">
      <alignment horizontal="left"/>
      <protection hidden="1"/>
    </xf>
    <xf numFmtId="0" fontId="9" fillId="14" borderId="0" xfId="0" applyFont="1" applyFill="1" applyAlignment="1" applyProtection="1">
      <alignment horizontal="center"/>
      <protection hidden="1"/>
    </xf>
    <xf numFmtId="6" fontId="20" fillId="15" borderId="0" xfId="0" applyNumberFormat="1" applyFont="1" applyFill="1" applyBorder="1" applyAlignment="1">
      <alignment horizontal="center"/>
    </xf>
    <xf numFmtId="171" fontId="19" fillId="9" borderId="0" xfId="0" applyNumberFormat="1" applyFont="1" applyFill="1" applyBorder="1" applyAlignment="1">
      <alignment horizontal="center" vertical="center" wrapText="1"/>
    </xf>
    <xf numFmtId="0" fontId="9" fillId="16" borderId="0" xfId="0" applyFont="1" applyFill="1" applyAlignment="1" applyProtection="1">
      <alignment horizontal="center"/>
      <protection hidden="1"/>
    </xf>
    <xf numFmtId="6" fontId="19" fillId="14" borderId="0" xfId="0" applyNumberFormat="1" applyFont="1" applyFill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hidden="1"/>
    </xf>
    <xf numFmtId="49" fontId="21" fillId="0" borderId="0" xfId="0" applyNumberFormat="1" applyFont="1" applyAlignment="1" applyProtection="1">
      <alignment horizontal="center"/>
      <protection hidden="1"/>
    </xf>
    <xf numFmtId="0" fontId="21" fillId="0" borderId="0" xfId="0" applyFont="1" applyProtection="1">
      <protection hidden="1"/>
    </xf>
    <xf numFmtId="165" fontId="21" fillId="0" borderId="0" xfId="0" applyNumberFormat="1" applyFont="1" applyAlignment="1" applyProtection="1">
      <alignment horizontal="center"/>
      <protection hidden="1"/>
    </xf>
    <xf numFmtId="165" fontId="21" fillId="6" borderId="0" xfId="0" applyNumberFormat="1" applyFont="1" applyFill="1" applyAlignment="1" applyProtection="1">
      <alignment horizontal="left"/>
      <protection hidden="1"/>
    </xf>
    <xf numFmtId="165" fontId="21" fillId="6" borderId="0" xfId="0" applyNumberFormat="1" applyFont="1" applyFill="1" applyAlignment="1" applyProtection="1">
      <alignment horizontal="center"/>
      <protection hidden="1"/>
    </xf>
    <xf numFmtId="49" fontId="21" fillId="6" borderId="0" xfId="0" applyNumberFormat="1" applyFont="1" applyFill="1" applyAlignment="1" applyProtection="1">
      <alignment horizontal="center"/>
      <protection hidden="1"/>
    </xf>
    <xf numFmtId="0" fontId="21" fillId="6" borderId="0" xfId="0" applyFont="1" applyFill="1" applyAlignment="1" applyProtection="1">
      <alignment horizontal="center"/>
      <protection hidden="1"/>
    </xf>
    <xf numFmtId="0" fontId="21" fillId="6" borderId="0" xfId="0" applyFont="1" applyFill="1" applyProtection="1">
      <protection hidden="1"/>
    </xf>
    <xf numFmtId="0" fontId="21" fillId="4" borderId="0" xfId="0" applyFont="1" applyFill="1" applyAlignment="1" applyProtection="1">
      <alignment horizontal="center"/>
      <protection hidden="1"/>
    </xf>
    <xf numFmtId="0" fontId="21" fillId="4" borderId="0" xfId="0" applyFont="1" applyFill="1" applyProtection="1">
      <protection hidden="1"/>
    </xf>
    <xf numFmtId="0" fontId="22" fillId="0" borderId="0" xfId="0" applyFont="1" applyAlignment="1" applyProtection="1">
      <alignment horizontal="left"/>
      <protection hidden="1"/>
    </xf>
    <xf numFmtId="0" fontId="21" fillId="0" borderId="0" xfId="0" applyFont="1" applyAlignment="1" applyProtection="1">
      <alignment horizontal="center" wrapText="1"/>
      <protection hidden="1"/>
    </xf>
    <xf numFmtId="164" fontId="21" fillId="0" borderId="0" xfId="0" applyNumberFormat="1" applyFont="1" applyAlignment="1" applyProtection="1">
      <alignment horizontal="center"/>
      <protection hidden="1"/>
    </xf>
    <xf numFmtId="164" fontId="21" fillId="6" borderId="0" xfId="0" applyNumberFormat="1" applyFont="1" applyFill="1" applyBorder="1" applyAlignment="1" applyProtection="1">
      <alignment horizontal="left"/>
      <protection hidden="1"/>
    </xf>
    <xf numFmtId="10" fontId="21" fillId="6" borderId="0" xfId="2" applyNumberFormat="1" applyFont="1" applyFill="1" applyBorder="1" applyAlignment="1" applyProtection="1">
      <alignment horizontal="left"/>
      <protection hidden="1"/>
    </xf>
    <xf numFmtId="49" fontId="21" fillId="6" borderId="0" xfId="0" quotePrefix="1" applyNumberFormat="1" applyFont="1" applyFill="1" applyAlignment="1" applyProtection="1">
      <alignment horizontal="left"/>
      <protection hidden="1"/>
    </xf>
    <xf numFmtId="0" fontId="23" fillId="6" borderId="0" xfId="0" applyFont="1" applyFill="1" applyAlignment="1">
      <alignment horizontal="center"/>
    </xf>
    <xf numFmtId="0" fontId="21" fillId="6" borderId="0" xfId="0" applyFont="1" applyFill="1" applyBorder="1" applyAlignment="1" applyProtection="1">
      <alignment horizontal="center"/>
      <protection hidden="1"/>
    </xf>
    <xf numFmtId="0" fontId="21" fillId="6" borderId="0" xfId="0" applyFont="1" applyFill="1" applyBorder="1" applyProtection="1">
      <protection hidden="1"/>
    </xf>
    <xf numFmtId="0" fontId="24" fillId="0" borderId="0" xfId="0" applyFont="1" applyAlignment="1" applyProtection="1">
      <alignment horizontal="left"/>
      <protection hidden="1"/>
    </xf>
    <xf numFmtId="10" fontId="25" fillId="0" borderId="0" xfId="0" applyNumberFormat="1" applyFont="1" applyProtection="1">
      <protection hidden="1"/>
    </xf>
    <xf numFmtId="0" fontId="21" fillId="6" borderId="0" xfId="0" applyNumberFormat="1" applyFont="1" applyFill="1" applyBorder="1" applyAlignment="1" applyProtection="1">
      <alignment horizontal="center"/>
      <protection hidden="1"/>
    </xf>
    <xf numFmtId="0" fontId="21" fillId="0" borderId="0" xfId="0" applyFont="1" applyAlignment="1" applyProtection="1">
      <alignment horizontal="left"/>
      <protection hidden="1"/>
    </xf>
    <xf numFmtId="49" fontId="21" fillId="0" borderId="0" xfId="0" applyNumberFormat="1" applyFont="1" applyProtection="1">
      <protection hidden="1"/>
    </xf>
    <xf numFmtId="164" fontId="21" fillId="6" borderId="0" xfId="0" applyNumberFormat="1" applyFont="1" applyFill="1" applyBorder="1" applyAlignment="1" applyProtection="1">
      <alignment horizontal="center"/>
      <protection hidden="1"/>
    </xf>
    <xf numFmtId="49" fontId="21" fillId="6" borderId="0" xfId="0" applyNumberFormat="1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left"/>
      <protection hidden="1"/>
    </xf>
    <xf numFmtId="4" fontId="9" fillId="9" borderId="0" xfId="0" applyNumberFormat="1" applyFont="1" applyFill="1" applyAlignment="1" applyProtection="1">
      <alignment horizontal="center"/>
      <protection hidden="1"/>
    </xf>
    <xf numFmtId="0" fontId="26" fillId="0" borderId="0" xfId="0" applyFont="1"/>
    <xf numFmtId="14" fontId="0" fillId="0" borderId="0" xfId="0" applyNumberFormat="1"/>
    <xf numFmtId="49" fontId="9" fillId="6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Fill="1" applyAlignment="1" applyProtection="1">
      <alignment horizontal="center"/>
      <protection hidden="1"/>
    </xf>
    <xf numFmtId="2" fontId="9" fillId="0" borderId="0" xfId="0" applyNumberFormat="1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9" fontId="9" fillId="0" borderId="0" xfId="2" applyFont="1" applyProtection="1">
      <protection hidden="1"/>
    </xf>
    <xf numFmtId="164" fontId="9" fillId="17" borderId="0" xfId="0" applyNumberFormat="1" applyFont="1" applyFill="1" applyAlignment="1" applyProtection="1">
      <alignment horizontal="center"/>
      <protection hidden="1"/>
    </xf>
    <xf numFmtId="0" fontId="9" fillId="17" borderId="0" xfId="0" applyFont="1" applyFill="1" applyAlignment="1" applyProtection="1">
      <alignment horizontal="center"/>
      <protection hidden="1"/>
    </xf>
    <xf numFmtId="0" fontId="9" fillId="18" borderId="0" xfId="0" applyFont="1" applyFill="1" applyAlignment="1" applyProtection="1">
      <alignment horizontal="center"/>
      <protection hidden="1"/>
    </xf>
    <xf numFmtId="9" fontId="9" fillId="0" borderId="0" xfId="2" applyFont="1" applyFill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</cellXfs>
  <cellStyles count="9">
    <cellStyle name="Currency" xfId="4" builtinId="4"/>
    <cellStyle name="Currency 2" xfId="7" xr:uid="{AA66B8E6-A17D-49AB-A22E-E21D8CFC8F72}"/>
    <cellStyle name="Normal" xfId="0" builtinId="0"/>
    <cellStyle name="Normal 2" xfId="1" xr:uid="{A0CAFFFB-360C-4C28-B8D5-25568DE78DF7}"/>
    <cellStyle name="Normal 2 2" xfId="5" xr:uid="{3CBD67A1-4A60-4F3A-9BB8-D1F5F92AA22A}"/>
    <cellStyle name="Normal 3" xfId="3" xr:uid="{97E334C0-ADAF-4D18-A790-8AF807EC6B3C}"/>
    <cellStyle name="Normal 3 2" xfId="6" xr:uid="{A4D3F7EE-9320-4AF1-89A9-4C79D37061E0}"/>
    <cellStyle name="Percent" xfId="2" builtinId="5"/>
    <cellStyle name="Percent 2" xfId="8" xr:uid="{F9BBE12E-55F3-4760-BFBC-27D4B9333911}"/>
  </cellStyles>
  <dxfs count="274"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rgb="FFFFC000"/>
      </font>
    </dxf>
    <dxf>
      <numFmt numFmtId="169" formatCode="&quot;$&quot;#,##0.000"/>
    </dxf>
    <dxf>
      <font>
        <color rgb="FFFFC00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rgb="FFFFC00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font>
        <color theme="0"/>
      </font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numFmt numFmtId="164" formatCode="&quot;$&quot;#,##0"/>
    </dxf>
    <dxf>
      <numFmt numFmtId="169" formatCode="&quot;$&quot;#,##0.000"/>
    </dxf>
    <dxf>
      <numFmt numFmtId="164" formatCode="&quot;$&quot;#,##0"/>
    </dxf>
    <dxf>
      <font>
        <color theme="0"/>
      </font>
    </dxf>
    <dxf>
      <numFmt numFmtId="169" formatCode="&quot;$&quot;#,##0.000"/>
    </dxf>
    <dxf>
      <numFmt numFmtId="164" formatCode="&quot;$&quot;#,##0"/>
    </dxf>
    <dxf>
      <numFmt numFmtId="169" formatCode="&quot;$&quot;#,##0.000"/>
    </dxf>
    <dxf>
      <numFmt numFmtId="164" formatCode="&quot;$&quot;#,##0"/>
    </dxf>
  </dxfs>
  <tableStyles count="1" defaultTableStyle="TableStyleMedium2" defaultPivotStyle="PivotStyleLight16">
    <tableStyle name="Invisible" pivot="0" table="0" count="0" xr9:uid="{00B47919-9BE9-434A-8008-3EE8CBEF3CDC}"/>
  </tableStyles>
  <colors>
    <mruColors>
      <color rgb="FFCBA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205</xdr:row>
          <xdr:rowOff>19050</xdr:rowOff>
        </xdr:from>
        <xdr:to>
          <xdr:col>9</xdr:col>
          <xdr:colOff>323850</xdr:colOff>
          <xdr:row>219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205</xdr:row>
          <xdr:rowOff>19050</xdr:rowOff>
        </xdr:from>
        <xdr:to>
          <xdr:col>9</xdr:col>
          <xdr:colOff>361950</xdr:colOff>
          <xdr:row>219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221</xdr:row>
          <xdr:rowOff>19050</xdr:rowOff>
        </xdr:from>
        <xdr:to>
          <xdr:col>9</xdr:col>
          <xdr:colOff>152400</xdr:colOff>
          <xdr:row>233</xdr:row>
          <xdr:rowOff>76200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232</xdr:row>
          <xdr:rowOff>19050</xdr:rowOff>
        </xdr:from>
        <xdr:to>
          <xdr:col>8</xdr:col>
          <xdr:colOff>304800</xdr:colOff>
          <xdr:row>244</xdr:row>
          <xdr:rowOff>57150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21</xdr:col>
      <xdr:colOff>209550</xdr:colOff>
      <xdr:row>188</xdr:row>
      <xdr:rowOff>152400</xdr:rowOff>
    </xdr:from>
    <xdr:to>
      <xdr:col>23</xdr:col>
      <xdr:colOff>533400</xdr:colOff>
      <xdr:row>192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8229600" y="30632400"/>
          <a:ext cx="1733550" cy="647700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Missing from schedule but should have been on there - added</a:t>
          </a:r>
        </a:p>
        <a:p>
          <a:endParaRPr lang="en-US" sz="1100"/>
        </a:p>
      </xdr:txBody>
    </xdr:sp>
    <xdr:clientData/>
  </xdr:twoCellAnchor>
  <xdr:twoCellAnchor>
    <xdr:from>
      <xdr:col>21</xdr:col>
      <xdr:colOff>228600</xdr:colOff>
      <xdr:row>193</xdr:row>
      <xdr:rowOff>152400</xdr:rowOff>
    </xdr:from>
    <xdr:to>
      <xdr:col>23</xdr:col>
      <xdr:colOff>542925</xdr:colOff>
      <xdr:row>197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248650" y="31442025"/>
          <a:ext cx="1724025" cy="609600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salary schedule was incorrect on table; manually corrected rates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3.doc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K260"/>
  <sheetViews>
    <sheetView showGridLines="0" topLeftCell="A193" workbookViewId="0"/>
  </sheetViews>
  <sheetFormatPr defaultColWidth="8.5703125" defaultRowHeight="12.75" x14ac:dyDescent="0.2"/>
  <cols>
    <col min="1" max="1" width="5.5703125" style="10" customWidth="1"/>
    <col min="2" max="2" width="8.5703125" style="10" customWidth="1"/>
    <col min="3" max="3" width="8.28515625" style="10" bestFit="1" customWidth="1"/>
    <col min="4" max="4" width="48.5703125" style="11" bestFit="1" customWidth="1"/>
    <col min="5" max="5" width="5.5703125" style="10" bestFit="1" customWidth="1"/>
    <col min="6" max="6" width="8.5703125" style="10" customWidth="1"/>
    <col min="7" max="13" width="12.28515625" style="12" customWidth="1"/>
    <col min="14" max="14" width="2.28515625" style="12" customWidth="1"/>
    <col min="15" max="15" width="8.5703125" style="11"/>
    <col min="16" max="16" width="11.28515625" style="100" bestFit="1" customWidth="1"/>
    <col min="17" max="17" width="49.28515625" style="100" bestFit="1" customWidth="1"/>
    <col min="18" max="24" width="10.5703125" style="114" bestFit="1" customWidth="1"/>
    <col min="25" max="25" width="6.28515625" style="100" bestFit="1" customWidth="1"/>
    <col min="26" max="16384" width="8.5703125" style="11"/>
  </cols>
  <sheetData>
    <row r="1" spans="1:27" s="6" customFormat="1" x14ac:dyDescent="0.2">
      <c r="A1" s="1" t="s">
        <v>0</v>
      </c>
      <c r="B1" s="2"/>
      <c r="C1" s="3"/>
      <c r="D1" s="4"/>
      <c r="E1" s="4"/>
      <c r="F1" s="4"/>
      <c r="G1" s="3"/>
      <c r="H1" s="3"/>
      <c r="I1" s="3"/>
      <c r="J1" s="3"/>
      <c r="K1" s="3"/>
      <c r="L1" s="3"/>
      <c r="M1" s="5"/>
      <c r="N1" s="5"/>
      <c r="P1" s="96"/>
      <c r="Q1" s="96"/>
      <c r="R1" s="102"/>
      <c r="S1" s="102"/>
      <c r="T1" s="102"/>
      <c r="U1" s="102"/>
      <c r="V1" s="102"/>
      <c r="W1" s="102"/>
      <c r="X1" s="102"/>
      <c r="Y1" s="96"/>
    </row>
    <row r="2" spans="1:27" s="6" customFormat="1" x14ac:dyDescent="0.2">
      <c r="A2" s="1" t="s">
        <v>1</v>
      </c>
      <c r="B2" s="2"/>
      <c r="C2" s="3"/>
      <c r="D2" s="4"/>
      <c r="E2" s="4"/>
      <c r="F2" s="4"/>
      <c r="G2" s="3"/>
      <c r="H2" s="3"/>
      <c r="I2" s="3"/>
      <c r="J2" s="3"/>
      <c r="K2" s="3"/>
      <c r="L2" s="3"/>
      <c r="M2" s="5"/>
      <c r="N2" s="5"/>
      <c r="P2" s="96"/>
      <c r="Q2" s="96"/>
      <c r="R2" s="102"/>
      <c r="S2" s="102"/>
      <c r="T2" s="102"/>
      <c r="U2" s="102"/>
      <c r="V2" s="102"/>
      <c r="W2" s="102"/>
      <c r="X2" s="102"/>
      <c r="Y2" s="96"/>
    </row>
    <row r="3" spans="1:27" s="6" customFormat="1" x14ac:dyDescent="0.2">
      <c r="A3" s="7" t="s">
        <v>2</v>
      </c>
      <c r="C3" s="3"/>
      <c r="D3" s="4"/>
      <c r="E3" s="4"/>
      <c r="F3" s="4"/>
      <c r="G3" s="3"/>
      <c r="H3" s="3"/>
      <c r="I3" s="3"/>
      <c r="J3" s="3"/>
      <c r="K3" s="3"/>
      <c r="L3" s="3"/>
      <c r="M3" s="5"/>
      <c r="N3" s="5"/>
      <c r="P3" s="96"/>
      <c r="Q3" s="96"/>
      <c r="R3" s="102"/>
      <c r="S3" s="102"/>
      <c r="T3" s="102"/>
      <c r="U3" s="102"/>
      <c r="V3" s="102"/>
      <c r="W3" s="102"/>
      <c r="X3" s="102"/>
      <c r="Y3" s="96"/>
    </row>
    <row r="4" spans="1:27" s="6" customFormat="1" x14ac:dyDescent="0.2">
      <c r="A4" s="1"/>
      <c r="B4" s="2"/>
      <c r="C4" s="3"/>
      <c r="D4" s="4"/>
      <c r="E4" s="4"/>
      <c r="F4" s="4"/>
      <c r="G4" s="3"/>
      <c r="H4" s="3"/>
      <c r="I4" s="3"/>
      <c r="J4" s="3"/>
      <c r="K4" s="3"/>
      <c r="L4" s="3"/>
      <c r="M4" s="5"/>
      <c r="N4" s="5"/>
      <c r="P4" s="96"/>
      <c r="Q4" s="96"/>
      <c r="R4" s="102"/>
      <c r="S4" s="102"/>
      <c r="T4" s="102"/>
      <c r="U4" s="102"/>
      <c r="V4" s="102"/>
      <c r="W4" s="102"/>
      <c r="X4" s="102"/>
      <c r="Y4" s="96"/>
    </row>
    <row r="5" spans="1:27" s="6" customFormat="1" x14ac:dyDescent="0.2">
      <c r="A5" s="1" t="s">
        <v>3</v>
      </c>
      <c r="B5" s="2"/>
      <c r="C5" s="3"/>
      <c r="D5" s="4"/>
      <c r="E5" s="4"/>
      <c r="F5" s="4"/>
      <c r="G5" s="3"/>
      <c r="H5" s="3"/>
      <c r="I5" s="3"/>
      <c r="J5" s="3"/>
      <c r="K5" s="3"/>
      <c r="L5" s="3"/>
      <c r="M5" s="5"/>
      <c r="N5" s="5"/>
      <c r="P5" s="96"/>
      <c r="Q5" s="96"/>
      <c r="R5" s="102"/>
      <c r="S5" s="102"/>
      <c r="T5" s="102"/>
      <c r="U5" s="102"/>
      <c r="V5" s="102"/>
      <c r="W5" s="102"/>
      <c r="X5" s="102"/>
      <c r="Y5" s="96"/>
    </row>
    <row r="6" spans="1:27" s="6" customFormat="1" x14ac:dyDescent="0.2">
      <c r="A6" s="1"/>
      <c r="B6" s="2"/>
      <c r="C6" s="3"/>
      <c r="D6" s="4"/>
      <c r="E6" s="4"/>
      <c r="F6" s="4"/>
      <c r="G6" s="3"/>
      <c r="H6" s="3"/>
      <c r="I6" s="3"/>
      <c r="J6" s="3"/>
      <c r="K6" s="3"/>
      <c r="L6" s="3"/>
      <c r="M6" s="5"/>
      <c r="N6" s="5"/>
      <c r="P6" s="96"/>
      <c r="Q6" s="96"/>
      <c r="R6" s="102"/>
      <c r="S6" s="102"/>
      <c r="T6" s="102"/>
      <c r="U6" s="102"/>
      <c r="V6" s="102"/>
      <c r="W6" s="102"/>
      <c r="X6" s="102"/>
      <c r="Y6" s="96"/>
    </row>
    <row r="7" spans="1:27" s="8" customFormat="1" ht="41.85" customHeight="1" x14ac:dyDescent="0.2">
      <c r="A7" s="8" t="s">
        <v>4</v>
      </c>
      <c r="B7" s="8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/>
      <c r="P7" s="97" t="s">
        <v>6</v>
      </c>
      <c r="Q7" s="98" t="s">
        <v>7</v>
      </c>
      <c r="R7" s="99" t="s">
        <v>10</v>
      </c>
      <c r="S7" s="99" t="s">
        <v>11</v>
      </c>
      <c r="T7" s="99" t="s">
        <v>12</v>
      </c>
      <c r="U7" s="99" t="s">
        <v>13</v>
      </c>
      <c r="V7" s="99" t="s">
        <v>14</v>
      </c>
      <c r="W7" s="99" t="s">
        <v>15</v>
      </c>
      <c r="X7" s="99" t="s">
        <v>16</v>
      </c>
      <c r="Y7" s="97"/>
    </row>
    <row r="8" spans="1:27" x14ac:dyDescent="0.2">
      <c r="A8" s="10" t="s">
        <v>17</v>
      </c>
      <c r="B8" s="10" t="s">
        <v>18</v>
      </c>
      <c r="C8" s="10" t="s">
        <v>19</v>
      </c>
      <c r="D8" s="11" t="s">
        <v>312</v>
      </c>
      <c r="E8" s="10">
        <v>488</v>
      </c>
      <c r="F8" s="10">
        <v>10</v>
      </c>
      <c r="G8" s="29">
        <v>77116</v>
      </c>
      <c r="H8" s="29">
        <v>81174.080000000002</v>
      </c>
      <c r="I8" s="29">
        <v>85446.399999999994</v>
      </c>
      <c r="J8" s="29">
        <v>89943.360000000001</v>
      </c>
      <c r="K8" s="29">
        <v>92460.160000000003</v>
      </c>
      <c r="L8" s="29">
        <v>95051.839999999997</v>
      </c>
      <c r="M8" s="29">
        <v>97760</v>
      </c>
      <c r="N8" s="29"/>
      <c r="P8" s="100" t="str">
        <f>C8</f>
        <v>00001C</v>
      </c>
      <c r="Q8" s="100" t="str">
        <f>D8</f>
        <v>311 Operations Manager</v>
      </c>
      <c r="R8" s="114">
        <v>77116</v>
      </c>
      <c r="S8" s="114">
        <v>81174.080000000002</v>
      </c>
      <c r="T8" s="114">
        <v>85446.399999999994</v>
      </c>
      <c r="U8" s="114">
        <v>89943.360000000001</v>
      </c>
      <c r="V8" s="114">
        <v>92460.160000000003</v>
      </c>
      <c r="W8" s="114">
        <v>95051.839999999997</v>
      </c>
      <c r="X8" s="114">
        <v>97760</v>
      </c>
      <c r="Y8" s="114"/>
    </row>
    <row r="9" spans="1:27" x14ac:dyDescent="0.2">
      <c r="A9" s="10" t="s">
        <v>17</v>
      </c>
      <c r="B9" s="10" t="s">
        <v>18</v>
      </c>
      <c r="C9" s="10" t="s">
        <v>20</v>
      </c>
      <c r="D9" s="11" t="s">
        <v>313</v>
      </c>
      <c r="E9" s="10">
        <v>485</v>
      </c>
      <c r="F9" s="10">
        <v>10</v>
      </c>
      <c r="G9" s="29">
        <v>77116</v>
      </c>
      <c r="H9" s="29">
        <v>81174.080000000002</v>
      </c>
      <c r="I9" s="29">
        <v>85446.399999999994</v>
      </c>
      <c r="J9" s="29">
        <v>89943.360000000001</v>
      </c>
      <c r="K9" s="29">
        <v>92460.160000000003</v>
      </c>
      <c r="L9" s="29">
        <v>95051.839999999997</v>
      </c>
      <c r="M9" s="29">
        <v>97760</v>
      </c>
      <c r="N9" s="29"/>
      <c r="P9" s="100" t="str">
        <f t="shared" ref="P9:P72" si="0">C9</f>
        <v>00017C</v>
      </c>
      <c r="Q9" s="100" t="str">
        <f t="shared" ref="Q9:Q72" si="1">D9</f>
        <v xml:space="preserve">911 Operations Manager </v>
      </c>
      <c r="R9" s="114">
        <v>77116</v>
      </c>
      <c r="S9" s="114">
        <v>81174.080000000002</v>
      </c>
      <c r="T9" s="114">
        <v>85446.399999999994</v>
      </c>
      <c r="U9" s="114">
        <v>89943.360000000001</v>
      </c>
      <c r="V9" s="114">
        <v>92460.160000000003</v>
      </c>
      <c r="W9" s="114">
        <v>95051.839999999997</v>
      </c>
      <c r="X9" s="114">
        <v>97760</v>
      </c>
      <c r="Y9" s="114"/>
    </row>
    <row r="10" spans="1:27" x14ac:dyDescent="0.2">
      <c r="A10" s="10" t="s">
        <v>21</v>
      </c>
      <c r="B10" s="10" t="s">
        <v>22</v>
      </c>
      <c r="C10" s="10" t="s">
        <v>23</v>
      </c>
      <c r="D10" s="11" t="s">
        <v>314</v>
      </c>
      <c r="E10" s="10">
        <v>340</v>
      </c>
      <c r="F10" s="10">
        <v>7</v>
      </c>
      <c r="G10" s="31">
        <v>25.954999999999998</v>
      </c>
      <c r="H10" s="31">
        <v>27.321999999999999</v>
      </c>
      <c r="I10" s="31">
        <v>28.76</v>
      </c>
      <c r="J10" s="31">
        <v>30.274000000000001</v>
      </c>
      <c r="K10" s="31">
        <v>31.122</v>
      </c>
      <c r="L10" s="31">
        <v>31.992999999999999</v>
      </c>
      <c r="M10" s="31">
        <v>32.905000000000001</v>
      </c>
      <c r="N10" s="31"/>
      <c r="P10" s="100" t="str">
        <f t="shared" si="0"/>
        <v>09800C</v>
      </c>
      <c r="Q10" s="100" t="str">
        <f t="shared" si="1"/>
        <v>Account Maintenance Supervisor</v>
      </c>
      <c r="R10" s="114">
        <v>25.954999999999998</v>
      </c>
      <c r="S10" s="114">
        <v>27.321999999999999</v>
      </c>
      <c r="T10" s="114">
        <v>28.76</v>
      </c>
      <c r="U10" s="114">
        <v>30.274000000000001</v>
      </c>
      <c r="V10" s="114">
        <v>31.122</v>
      </c>
      <c r="W10" s="114">
        <v>31.992999999999999</v>
      </c>
      <c r="X10" s="114">
        <v>32.905000000000001</v>
      </c>
      <c r="Y10" s="114"/>
    </row>
    <row r="11" spans="1:27" x14ac:dyDescent="0.2">
      <c r="A11" s="10" t="s">
        <v>17</v>
      </c>
      <c r="B11" s="10" t="s">
        <v>24</v>
      </c>
      <c r="C11" s="10" t="s">
        <v>25</v>
      </c>
      <c r="D11" s="11" t="s">
        <v>315</v>
      </c>
      <c r="E11" s="10">
        <v>425</v>
      </c>
      <c r="F11" s="10">
        <v>9</v>
      </c>
      <c r="G11" s="29">
        <v>68712.800000000003</v>
      </c>
      <c r="H11" s="29">
        <v>72327.839999999997</v>
      </c>
      <c r="I11" s="29">
        <v>76134.240000000005</v>
      </c>
      <c r="J11" s="29">
        <v>80142.399999999994</v>
      </c>
      <c r="K11" s="29">
        <v>82386.720000000001</v>
      </c>
      <c r="L11" s="29">
        <v>84693.440000000002</v>
      </c>
      <c r="M11" s="29">
        <v>87108.32</v>
      </c>
      <c r="N11" s="29"/>
      <c r="P11" s="100" t="str">
        <f t="shared" si="0"/>
        <v>00221C</v>
      </c>
      <c r="Q11" s="100" t="str">
        <f t="shared" si="1"/>
        <v>Accountant Il  (Supervisory)</v>
      </c>
      <c r="R11" s="114">
        <v>68712.800000000003</v>
      </c>
      <c r="S11" s="114">
        <v>72327.839999999997</v>
      </c>
      <c r="T11" s="114">
        <v>76134.240000000005</v>
      </c>
      <c r="U11" s="114">
        <v>80142.399999999994</v>
      </c>
      <c r="V11" s="114">
        <v>82386.720000000001</v>
      </c>
      <c r="W11" s="114">
        <v>84693.440000000002</v>
      </c>
      <c r="X11" s="114">
        <v>87108.32</v>
      </c>
      <c r="Y11" s="114"/>
    </row>
    <row r="12" spans="1:27" x14ac:dyDescent="0.2">
      <c r="A12" s="10" t="s">
        <v>17</v>
      </c>
      <c r="B12" s="10" t="s">
        <v>28</v>
      </c>
      <c r="C12" s="10" t="s">
        <v>29</v>
      </c>
      <c r="D12" s="11" t="s">
        <v>316</v>
      </c>
      <c r="E12" s="10">
        <v>398</v>
      </c>
      <c r="F12" s="10">
        <v>8</v>
      </c>
      <c r="G12" s="29">
        <v>62986.559999999998</v>
      </c>
      <c r="H12" s="29">
        <v>65507.519999999997</v>
      </c>
      <c r="I12" s="29">
        <v>68126.240000000005</v>
      </c>
      <c r="J12" s="29">
        <v>70851.039999999994</v>
      </c>
      <c r="K12" s="29">
        <v>73686.080000000002</v>
      </c>
      <c r="L12" s="29">
        <v>76633.440000000002</v>
      </c>
      <c r="M12" s="29">
        <v>79697.279999999999</v>
      </c>
      <c r="N12" s="29"/>
      <c r="P12" s="100" t="str">
        <f t="shared" si="0"/>
        <v>00351C</v>
      </c>
      <c r="Q12" s="100" t="str">
        <f t="shared" si="1"/>
        <v>Administrative Analyst II Supervisory</v>
      </c>
      <c r="R12" s="114">
        <v>62986.559999999998</v>
      </c>
      <c r="S12" s="114">
        <v>65507.519999999997</v>
      </c>
      <c r="T12" s="114">
        <v>68126.240000000005</v>
      </c>
      <c r="U12" s="114">
        <v>70851.039999999994</v>
      </c>
      <c r="V12" s="114">
        <v>73686.080000000002</v>
      </c>
      <c r="W12" s="114">
        <v>76633.440000000002</v>
      </c>
      <c r="X12" s="114">
        <v>79697.279999999999</v>
      </c>
      <c r="Y12" s="114"/>
    </row>
    <row r="13" spans="1:27" x14ac:dyDescent="0.2">
      <c r="A13" s="10" t="s">
        <v>21</v>
      </c>
      <c r="B13" s="10" t="s">
        <v>26</v>
      </c>
      <c r="C13" s="10" t="s">
        <v>27</v>
      </c>
      <c r="D13" s="11" t="s">
        <v>317</v>
      </c>
      <c r="E13" s="10">
        <v>358</v>
      </c>
      <c r="F13" s="10">
        <v>7</v>
      </c>
      <c r="G13" s="31">
        <v>27.859000000000002</v>
      </c>
      <c r="H13" s="31">
        <v>28.972999999999999</v>
      </c>
      <c r="I13" s="31">
        <v>30.132000000000001</v>
      </c>
      <c r="J13" s="31">
        <v>31.338000000000001</v>
      </c>
      <c r="K13" s="31">
        <v>32.591000000000001</v>
      </c>
      <c r="L13" s="31">
        <v>33.895000000000003</v>
      </c>
      <c r="M13" s="31">
        <v>35.250999999999998</v>
      </c>
      <c r="N13" s="31"/>
      <c r="P13" s="100" t="str">
        <f t="shared" si="0"/>
        <v>00361C</v>
      </c>
      <c r="Q13" s="100" t="str">
        <f t="shared" si="1"/>
        <v>Administrative Assistant to Police Administration</v>
      </c>
      <c r="R13" s="114">
        <v>27.859000000000002</v>
      </c>
      <c r="S13" s="114">
        <v>28.972999999999999</v>
      </c>
      <c r="T13" s="114">
        <v>30.132000000000001</v>
      </c>
      <c r="U13" s="114">
        <v>31.338000000000001</v>
      </c>
      <c r="V13" s="114">
        <v>32.591000000000001</v>
      </c>
      <c r="W13" s="114">
        <v>33.895000000000003</v>
      </c>
      <c r="X13" s="114">
        <v>35.250999999999998</v>
      </c>
      <c r="Y13" s="114"/>
    </row>
    <row r="14" spans="1:27" x14ac:dyDescent="0.2">
      <c r="A14" s="10" t="s">
        <v>17</v>
      </c>
      <c r="B14" s="10" t="s">
        <v>30</v>
      </c>
      <c r="C14" s="10" t="s">
        <v>31</v>
      </c>
      <c r="D14" s="11" t="s">
        <v>318</v>
      </c>
      <c r="E14" s="10">
        <v>393</v>
      </c>
      <c r="F14" s="10">
        <v>8</v>
      </c>
      <c r="G14" s="29">
        <v>61715.68</v>
      </c>
      <c r="H14" s="29">
        <v>65027.040000000001</v>
      </c>
      <c r="I14" s="29">
        <v>68477.759999999995</v>
      </c>
      <c r="J14" s="29">
        <v>73326.240000000005</v>
      </c>
      <c r="K14" s="29">
        <v>75379.199999999997</v>
      </c>
      <c r="L14" s="29">
        <v>77490.399999999994</v>
      </c>
      <c r="M14" s="29">
        <v>79699.360000000001</v>
      </c>
      <c r="N14" s="29"/>
      <c r="P14" s="100" t="str">
        <f t="shared" si="0"/>
        <v>00469C</v>
      </c>
      <c r="Q14" s="100" t="str">
        <f t="shared" si="1"/>
        <v>Aide to the Finance Officer</v>
      </c>
      <c r="R14" s="114">
        <v>61715.68</v>
      </c>
      <c r="S14" s="114">
        <v>65027.040000000001</v>
      </c>
      <c r="T14" s="114">
        <v>68477.759999999995</v>
      </c>
      <c r="U14" s="114">
        <v>73326.240000000005</v>
      </c>
      <c r="V14" s="114">
        <v>75379.199999999997</v>
      </c>
      <c r="W14" s="114">
        <v>77490.399999999994</v>
      </c>
      <c r="X14" s="114">
        <v>79699.360000000001</v>
      </c>
      <c r="Y14" s="114"/>
    </row>
    <row r="15" spans="1:27" x14ac:dyDescent="0.2">
      <c r="A15" s="10" t="s">
        <v>17</v>
      </c>
      <c r="B15" s="10" t="s">
        <v>32</v>
      </c>
      <c r="C15" s="10" t="s">
        <v>33</v>
      </c>
      <c r="D15" s="11" t="s">
        <v>319</v>
      </c>
      <c r="E15" s="10">
        <v>583</v>
      </c>
      <c r="F15" s="10">
        <v>12</v>
      </c>
      <c r="G15" s="29">
        <v>99024.639999999999</v>
      </c>
      <c r="H15" s="29">
        <v>102984.96000000001</v>
      </c>
      <c r="I15" s="29">
        <v>107103.36</v>
      </c>
      <c r="J15" s="29">
        <v>111388.16</v>
      </c>
      <c r="K15" s="29">
        <v>115843.52</v>
      </c>
      <c r="L15" s="5"/>
      <c r="M15" s="5"/>
      <c r="N15" s="5"/>
      <c r="P15" s="100" t="str">
        <f t="shared" si="0"/>
        <v>00590C</v>
      </c>
      <c r="Q15" s="100" t="str">
        <f t="shared" si="1"/>
        <v>Assistant Building Official</v>
      </c>
      <c r="R15" s="114">
        <v>99024.639999999999</v>
      </c>
      <c r="S15" s="114">
        <v>102984.96000000001</v>
      </c>
      <c r="T15" s="114">
        <v>107103.36</v>
      </c>
      <c r="U15" s="114">
        <v>111388.16</v>
      </c>
      <c r="V15" s="114">
        <v>115843.52</v>
      </c>
      <c r="Y15" s="114"/>
      <c r="AA15" s="94"/>
    </row>
    <row r="16" spans="1:27" x14ac:dyDescent="0.2">
      <c r="A16" s="10" t="s">
        <v>17</v>
      </c>
      <c r="B16" s="10" t="s">
        <v>35</v>
      </c>
      <c r="C16" s="10" t="s">
        <v>36</v>
      </c>
      <c r="D16" s="11" t="s">
        <v>320</v>
      </c>
      <c r="E16" s="10">
        <v>543</v>
      </c>
      <c r="F16" s="10">
        <v>12</v>
      </c>
      <c r="G16" s="29">
        <v>105414.39999999999</v>
      </c>
      <c r="H16" s="29">
        <v>111165.6</v>
      </c>
      <c r="I16" s="29">
        <v>117126.88</v>
      </c>
      <c r="J16" s="29">
        <v>121216.16</v>
      </c>
      <c r="K16" s="29">
        <v>124608.64</v>
      </c>
      <c r="L16" s="29">
        <v>128096.8</v>
      </c>
      <c r="M16" s="29">
        <v>131749.28</v>
      </c>
      <c r="N16" s="29"/>
      <c r="P16" s="100" t="str">
        <f t="shared" si="0"/>
        <v>00637C</v>
      </c>
      <c r="Q16" s="100" t="str">
        <f t="shared" si="1"/>
        <v>Assistant City Attorney II HR/LR</v>
      </c>
      <c r="R16" s="114">
        <v>105414.39999999999</v>
      </c>
      <c r="S16" s="114">
        <v>111165.6</v>
      </c>
      <c r="T16" s="114">
        <v>117126.88</v>
      </c>
      <c r="U16" s="114">
        <v>121216.16</v>
      </c>
      <c r="V16" s="114">
        <v>124608.64</v>
      </c>
      <c r="W16" s="114">
        <v>128096.8</v>
      </c>
      <c r="X16" s="114">
        <v>131749.28</v>
      </c>
      <c r="Y16" s="114"/>
    </row>
    <row r="17" spans="1:25" x14ac:dyDescent="0.2">
      <c r="A17" s="10" t="s">
        <v>21</v>
      </c>
      <c r="B17" s="10" t="s">
        <v>22</v>
      </c>
      <c r="C17" s="10" t="s">
        <v>37</v>
      </c>
      <c r="D17" s="11" t="s">
        <v>321</v>
      </c>
      <c r="E17" s="10">
        <v>341</v>
      </c>
      <c r="F17" s="10">
        <v>7</v>
      </c>
      <c r="G17" s="31">
        <v>25.954999999999998</v>
      </c>
      <c r="H17" s="31">
        <v>27.321999999999999</v>
      </c>
      <c r="I17" s="31">
        <v>28.76</v>
      </c>
      <c r="J17" s="31">
        <v>30.274000000000001</v>
      </c>
      <c r="K17" s="31">
        <v>31.122</v>
      </c>
      <c r="L17" s="31">
        <v>31.992999999999999</v>
      </c>
      <c r="M17" s="31">
        <v>32.905000000000001</v>
      </c>
      <c r="N17" s="31"/>
      <c r="P17" s="100" t="str">
        <f t="shared" si="0"/>
        <v>00965C</v>
      </c>
      <c r="Q17" s="100" t="str">
        <f t="shared" si="1"/>
        <v>Assistant Supervisor Police Record Services</v>
      </c>
      <c r="R17" s="114">
        <v>25.954999999999998</v>
      </c>
      <c r="S17" s="114">
        <v>27.321999999999999</v>
      </c>
      <c r="T17" s="114">
        <v>28.76</v>
      </c>
      <c r="U17" s="114">
        <v>30.274000000000001</v>
      </c>
      <c r="V17" s="114">
        <v>31.122</v>
      </c>
      <c r="W17" s="114">
        <v>31.992999999999999</v>
      </c>
      <c r="X17" s="114">
        <v>32.905000000000001</v>
      </c>
      <c r="Y17" s="114"/>
    </row>
    <row r="18" spans="1:25" x14ac:dyDescent="0.2">
      <c r="A18" s="10" t="s">
        <v>17</v>
      </c>
      <c r="B18" s="10" t="s">
        <v>38</v>
      </c>
      <c r="C18" s="10" t="s">
        <v>39</v>
      </c>
      <c r="D18" s="11" t="s">
        <v>322</v>
      </c>
      <c r="E18" s="10">
        <v>458</v>
      </c>
      <c r="F18" s="10">
        <v>10</v>
      </c>
      <c r="G18" s="29">
        <v>68893.759999999995</v>
      </c>
      <c r="H18" s="29">
        <v>72356.960000000006</v>
      </c>
      <c r="I18" s="29">
        <v>76265.279999999999</v>
      </c>
      <c r="J18" s="29">
        <v>82636.320000000007</v>
      </c>
      <c r="K18" s="29">
        <v>84951.360000000001</v>
      </c>
      <c r="L18" s="29">
        <v>89400.48</v>
      </c>
      <c r="M18" s="29">
        <v>94527.679999999993</v>
      </c>
      <c r="N18" s="29"/>
      <c r="P18" s="100" t="str">
        <f t="shared" si="0"/>
        <v>01334C</v>
      </c>
      <c r="Q18" s="100" t="str">
        <f t="shared" si="1"/>
        <v>BIS Interagency Coordinator</v>
      </c>
      <c r="R18" s="114">
        <v>68893.759999999995</v>
      </c>
      <c r="S18" s="114">
        <v>72356.960000000006</v>
      </c>
      <c r="T18" s="114">
        <v>76265.279999999999</v>
      </c>
      <c r="U18" s="114">
        <v>82636.320000000007</v>
      </c>
      <c r="V18" s="114">
        <v>84951.360000000001</v>
      </c>
      <c r="W18" s="114">
        <v>89400.48</v>
      </c>
      <c r="X18" s="114">
        <v>94527.679999999993</v>
      </c>
      <c r="Y18" s="114"/>
    </row>
    <row r="19" spans="1:25" x14ac:dyDescent="0.2">
      <c r="A19" s="10" t="s">
        <v>17</v>
      </c>
      <c r="B19" s="10">
        <v>86</v>
      </c>
      <c r="C19" s="10" t="s">
        <v>471</v>
      </c>
      <c r="D19" s="11" t="s">
        <v>465</v>
      </c>
      <c r="E19" s="10">
        <v>423</v>
      </c>
      <c r="F19" s="10">
        <v>9</v>
      </c>
      <c r="G19" s="29">
        <v>68713</v>
      </c>
      <c r="H19" s="29">
        <v>72328</v>
      </c>
      <c r="I19" s="29">
        <v>76134</v>
      </c>
      <c r="J19" s="29">
        <v>80142</v>
      </c>
      <c r="K19" s="29">
        <v>82387</v>
      </c>
      <c r="L19" s="29">
        <v>84693</v>
      </c>
      <c r="M19" s="29">
        <v>87108</v>
      </c>
      <c r="N19" s="29"/>
      <c r="P19" s="100" t="str">
        <f t="shared" si="0"/>
        <v>52933C</v>
      </c>
      <c r="Q19" s="100" t="str">
        <f t="shared" si="1"/>
        <v>Budget and Evaluation Analyst</v>
      </c>
      <c r="R19" s="114">
        <v>68713</v>
      </c>
      <c r="S19" s="114">
        <v>72328</v>
      </c>
      <c r="T19" s="114">
        <v>76134</v>
      </c>
      <c r="U19" s="114">
        <v>80142</v>
      </c>
      <c r="V19" s="114">
        <v>82387</v>
      </c>
      <c r="W19" s="114">
        <v>84693</v>
      </c>
      <c r="X19" s="114">
        <v>87108</v>
      </c>
      <c r="Y19" s="114"/>
    </row>
    <row r="20" spans="1:25" x14ac:dyDescent="0.2">
      <c r="A20" s="10" t="s">
        <v>17</v>
      </c>
      <c r="B20" s="10" t="s">
        <v>40</v>
      </c>
      <c r="C20" s="10" t="s">
        <v>41</v>
      </c>
      <c r="D20" s="11" t="s">
        <v>323</v>
      </c>
      <c r="E20" s="10">
        <v>650</v>
      </c>
      <c r="F20" s="10">
        <v>14</v>
      </c>
      <c r="G20" s="29">
        <v>109106.4</v>
      </c>
      <c r="H20" s="29">
        <v>113470.24</v>
      </c>
      <c r="I20" s="29">
        <v>118008.8</v>
      </c>
      <c r="J20" s="29">
        <v>122728.32000000001</v>
      </c>
      <c r="K20" s="29">
        <v>127637.12</v>
      </c>
      <c r="L20" s="5"/>
      <c r="M20" s="5"/>
      <c r="N20" s="5"/>
      <c r="P20" s="100" t="str">
        <f t="shared" si="0"/>
        <v>01449C</v>
      </c>
      <c r="Q20" s="100" t="str">
        <f t="shared" si="1"/>
        <v xml:space="preserve">Building Official </v>
      </c>
      <c r="R20" s="114">
        <v>109106.4</v>
      </c>
      <c r="S20" s="114">
        <v>113470.24</v>
      </c>
      <c r="T20" s="114">
        <v>118008.8</v>
      </c>
      <c r="U20" s="114">
        <v>122728.32000000001</v>
      </c>
      <c r="V20" s="114">
        <v>127637.12</v>
      </c>
      <c r="Y20" s="114"/>
    </row>
    <row r="21" spans="1:25" x14ac:dyDescent="0.2">
      <c r="A21" s="10" t="s">
        <v>17</v>
      </c>
      <c r="B21" s="10" t="s">
        <v>42</v>
      </c>
      <c r="C21" s="10" t="s">
        <v>43</v>
      </c>
      <c r="D21" s="11" t="s">
        <v>324</v>
      </c>
      <c r="E21" s="10">
        <v>468</v>
      </c>
      <c r="F21" s="10">
        <v>10</v>
      </c>
      <c r="G21" s="29">
        <v>72839.520000000004</v>
      </c>
      <c r="H21" s="29">
        <v>76670.880000000005</v>
      </c>
      <c r="I21" s="29">
        <v>80716.479999999996</v>
      </c>
      <c r="J21" s="29">
        <v>89383.84</v>
      </c>
      <c r="K21" s="29">
        <v>91886.080000000002</v>
      </c>
      <c r="L21" s="29">
        <v>94459.04</v>
      </c>
      <c r="M21" s="29">
        <v>97150.56</v>
      </c>
      <c r="N21" s="29"/>
      <c r="P21" s="100" t="str">
        <f t="shared" si="0"/>
        <v>01457C</v>
      </c>
      <c r="Q21" s="100" t="str">
        <f t="shared" si="1"/>
        <v>Business Application Manager - Supervisory</v>
      </c>
      <c r="R21" s="114">
        <v>72839.520000000004</v>
      </c>
      <c r="S21" s="114">
        <v>76670.880000000005</v>
      </c>
      <c r="T21" s="114">
        <v>80716.479999999996</v>
      </c>
      <c r="U21" s="114">
        <v>89383.84</v>
      </c>
      <c r="V21" s="114">
        <v>91886.080000000002</v>
      </c>
      <c r="W21" s="114">
        <v>94459.04</v>
      </c>
      <c r="X21" s="114">
        <v>97150.56</v>
      </c>
      <c r="Y21" s="114"/>
    </row>
    <row r="22" spans="1:25" x14ac:dyDescent="0.2">
      <c r="A22" s="10" t="s">
        <v>17</v>
      </c>
      <c r="B22" s="10" t="s">
        <v>44</v>
      </c>
      <c r="C22" s="10" t="s">
        <v>45</v>
      </c>
      <c r="D22" s="11" t="s">
        <v>325</v>
      </c>
      <c r="E22" s="10">
        <v>460</v>
      </c>
      <c r="F22" s="10">
        <v>10</v>
      </c>
      <c r="G22" s="29">
        <v>72756.320000000007</v>
      </c>
      <c r="H22" s="29">
        <v>76512.800000000003</v>
      </c>
      <c r="I22" s="29">
        <v>80412.800000000003</v>
      </c>
      <c r="J22" s="29">
        <v>85856.16</v>
      </c>
      <c r="K22" s="29">
        <v>88260.64</v>
      </c>
      <c r="L22" s="29">
        <v>90731.68</v>
      </c>
      <c r="M22" s="29">
        <v>93319.2</v>
      </c>
      <c r="N22" s="29"/>
      <c r="P22" s="100" t="str">
        <f t="shared" si="0"/>
        <v>01545C</v>
      </c>
      <c r="Q22" s="100" t="str">
        <f t="shared" si="1"/>
        <v>Cash Manager</v>
      </c>
      <c r="R22" s="114">
        <v>72756.320000000007</v>
      </c>
      <c r="S22" s="114">
        <v>76512.800000000003</v>
      </c>
      <c r="T22" s="114">
        <v>80412.800000000003</v>
      </c>
      <c r="U22" s="114">
        <v>85856.16</v>
      </c>
      <c r="V22" s="114">
        <v>88260.64</v>
      </c>
      <c r="W22" s="114">
        <v>90731.68</v>
      </c>
      <c r="X22" s="114">
        <v>93319.2</v>
      </c>
      <c r="Y22" s="114"/>
    </row>
    <row r="23" spans="1:25" x14ac:dyDescent="0.2">
      <c r="A23" s="10" t="s">
        <v>21</v>
      </c>
      <c r="B23" s="10" t="s">
        <v>46</v>
      </c>
      <c r="C23" s="10" t="s">
        <v>47</v>
      </c>
      <c r="D23" s="11" t="s">
        <v>326</v>
      </c>
      <c r="E23" s="10">
        <v>160</v>
      </c>
      <c r="F23" s="10">
        <v>3</v>
      </c>
      <c r="G23" s="31">
        <v>15.824</v>
      </c>
      <c r="H23" s="31">
        <v>16.265999999999998</v>
      </c>
      <c r="I23" s="31">
        <v>16.722000000000001</v>
      </c>
      <c r="J23" s="31">
        <v>17.196999999999999</v>
      </c>
      <c r="K23" s="31"/>
      <c r="L23" s="31"/>
      <c r="M23" s="31"/>
      <c r="N23" s="31"/>
      <c r="P23" s="100" t="str">
        <f t="shared" si="0"/>
        <v>01556C</v>
      </c>
      <c r="Q23" s="100" t="str">
        <f t="shared" si="1"/>
        <v xml:space="preserve">Cashier - Ticket Sales </v>
      </c>
      <c r="R23" s="114">
        <v>15.824</v>
      </c>
      <c r="S23" s="114">
        <v>16.265999999999998</v>
      </c>
      <c r="T23" s="114">
        <v>16.722000000000001</v>
      </c>
      <c r="U23" s="114">
        <v>17.196999999999999</v>
      </c>
      <c r="Y23" s="114"/>
    </row>
    <row r="24" spans="1:25" x14ac:dyDescent="0.2">
      <c r="A24" s="10" t="s">
        <v>17</v>
      </c>
      <c r="B24" s="10" t="s">
        <v>42</v>
      </c>
      <c r="C24" s="10" t="s">
        <v>49</v>
      </c>
      <c r="D24" s="11" t="s">
        <v>327</v>
      </c>
      <c r="E24" s="10">
        <v>470</v>
      </c>
      <c r="F24" s="10">
        <v>10</v>
      </c>
      <c r="G24" s="29">
        <v>72839.520000000004</v>
      </c>
      <c r="H24" s="29">
        <v>76670.880000000005</v>
      </c>
      <c r="I24" s="29">
        <v>80716.479999999996</v>
      </c>
      <c r="J24" s="29">
        <v>89383.84</v>
      </c>
      <c r="K24" s="29">
        <v>91886.080000000002</v>
      </c>
      <c r="L24" s="29">
        <v>94459.04</v>
      </c>
      <c r="M24" s="29">
        <v>97150.56</v>
      </c>
      <c r="N24" s="29"/>
      <c r="P24" s="100" t="str">
        <f t="shared" si="0"/>
        <v>08703C</v>
      </c>
      <c r="Q24" s="100" t="str">
        <f t="shared" si="1"/>
        <v xml:space="preserve">City Records Manager </v>
      </c>
      <c r="R24" s="114">
        <v>72839.520000000004</v>
      </c>
      <c r="S24" s="114">
        <v>76670.880000000005</v>
      </c>
      <c r="T24" s="114">
        <v>80716.479999999996</v>
      </c>
      <c r="U24" s="114">
        <v>89383.84</v>
      </c>
      <c r="V24" s="114">
        <v>91886.080000000002</v>
      </c>
      <c r="W24" s="114">
        <v>94459.04</v>
      </c>
      <c r="X24" s="114">
        <v>97150.56</v>
      </c>
      <c r="Y24" s="114"/>
    </row>
    <row r="25" spans="1:25" x14ac:dyDescent="0.2">
      <c r="A25" s="10" t="s">
        <v>17</v>
      </c>
      <c r="B25" s="10" t="s">
        <v>50</v>
      </c>
      <c r="C25" s="10" t="s">
        <v>52</v>
      </c>
      <c r="D25" s="11" t="s">
        <v>328</v>
      </c>
      <c r="E25" s="10">
        <v>465</v>
      </c>
      <c r="F25" s="10">
        <v>10</v>
      </c>
      <c r="G25" s="29">
        <v>75275.199999999997</v>
      </c>
      <c r="H25" s="29">
        <v>79037.919999999998</v>
      </c>
      <c r="I25" s="29">
        <v>82992</v>
      </c>
      <c r="J25" s="29">
        <v>89128</v>
      </c>
      <c r="K25" s="29">
        <v>91624</v>
      </c>
      <c r="L25" s="29">
        <v>94234.4</v>
      </c>
      <c r="M25" s="5"/>
      <c r="N25" s="5"/>
      <c r="P25" s="100" t="str">
        <f t="shared" si="0"/>
        <v>52810C</v>
      </c>
      <c r="Q25" s="100" t="str">
        <f t="shared" si="1"/>
        <v xml:space="preserve">Construction Management Coordinator </v>
      </c>
      <c r="R25" s="114">
        <v>75275.199999999997</v>
      </c>
      <c r="S25" s="114">
        <v>79037.919999999998</v>
      </c>
      <c r="T25" s="114">
        <v>82992</v>
      </c>
      <c r="U25" s="114">
        <v>89128</v>
      </c>
      <c r="V25" s="114">
        <v>91624</v>
      </c>
      <c r="W25" s="114">
        <v>94234.4</v>
      </c>
      <c r="Y25" s="114"/>
    </row>
    <row r="26" spans="1:25" x14ac:dyDescent="0.2">
      <c r="A26" s="10" t="s">
        <v>17</v>
      </c>
      <c r="B26" s="10" t="s">
        <v>50</v>
      </c>
      <c r="C26" s="10" t="s">
        <v>51</v>
      </c>
      <c r="D26" s="11" t="s">
        <v>329</v>
      </c>
      <c r="E26" s="10">
        <v>465</v>
      </c>
      <c r="F26" s="10">
        <v>10</v>
      </c>
      <c r="G26" s="29">
        <v>75275.199999999997</v>
      </c>
      <c r="H26" s="29">
        <v>79037.919999999998</v>
      </c>
      <c r="I26" s="29">
        <v>82992</v>
      </c>
      <c r="J26" s="29">
        <v>89128</v>
      </c>
      <c r="K26" s="29">
        <v>91624</v>
      </c>
      <c r="L26" s="29">
        <v>94234.4</v>
      </c>
      <c r="M26" s="5"/>
      <c r="N26" s="5"/>
      <c r="P26" s="100" t="str">
        <f t="shared" si="0"/>
        <v>02618C</v>
      </c>
      <c r="Q26" s="100" t="str">
        <f t="shared" si="1"/>
        <v>Construction Management Coordinator - PW</v>
      </c>
      <c r="R26" s="114">
        <v>75275.199999999997</v>
      </c>
      <c r="S26" s="114">
        <v>79037.919999999998</v>
      </c>
      <c r="T26" s="114">
        <v>82992</v>
      </c>
      <c r="U26" s="114">
        <v>89128</v>
      </c>
      <c r="V26" s="114">
        <v>91624</v>
      </c>
      <c r="W26" s="114">
        <v>94234.4</v>
      </c>
      <c r="Y26" s="114"/>
    </row>
    <row r="27" spans="1:25" x14ac:dyDescent="0.2">
      <c r="A27" s="10" t="s">
        <v>17</v>
      </c>
      <c r="B27" s="10" t="s">
        <v>44</v>
      </c>
      <c r="C27" s="10" t="s">
        <v>53</v>
      </c>
      <c r="D27" s="11" t="s">
        <v>330</v>
      </c>
      <c r="E27" s="10">
        <v>483</v>
      </c>
      <c r="F27" s="10">
        <v>10</v>
      </c>
      <c r="G27" s="29">
        <v>72756.320000000007</v>
      </c>
      <c r="H27" s="29">
        <v>76512.800000000003</v>
      </c>
      <c r="I27" s="29">
        <v>80412.800000000003</v>
      </c>
      <c r="J27" s="29">
        <v>85856.16</v>
      </c>
      <c r="K27" s="29">
        <v>88260.64</v>
      </c>
      <c r="L27" s="29">
        <v>90731.68</v>
      </c>
      <c r="M27" s="29">
        <v>93319.2</v>
      </c>
      <c r="N27" s="29"/>
      <c r="P27" s="100" t="str">
        <f t="shared" si="0"/>
        <v>02625C</v>
      </c>
      <c r="Q27" s="100" t="str">
        <f t="shared" si="1"/>
        <v>Contract Administrator</v>
      </c>
      <c r="R27" s="114">
        <v>72756.320000000007</v>
      </c>
      <c r="S27" s="114">
        <v>76512.800000000003</v>
      </c>
      <c r="T27" s="114">
        <v>80412.800000000003</v>
      </c>
      <c r="U27" s="114">
        <v>85856.16</v>
      </c>
      <c r="V27" s="114">
        <v>88260.64</v>
      </c>
      <c r="W27" s="114">
        <v>90731.68</v>
      </c>
      <c r="X27" s="114">
        <v>93319.2</v>
      </c>
      <c r="Y27" s="114"/>
    </row>
    <row r="28" spans="1:25" x14ac:dyDescent="0.2">
      <c r="A28" s="10" t="s">
        <v>17</v>
      </c>
      <c r="B28" s="10" t="s">
        <v>54</v>
      </c>
      <c r="C28" s="10" t="s">
        <v>55</v>
      </c>
      <c r="D28" s="11" t="s">
        <v>331</v>
      </c>
      <c r="E28" s="10">
        <v>405</v>
      </c>
      <c r="F28" s="10">
        <v>8</v>
      </c>
      <c r="G28" s="29">
        <v>62907</v>
      </c>
      <c r="H28" s="29">
        <v>66305</v>
      </c>
      <c r="I28" s="29">
        <v>70422</v>
      </c>
      <c r="J28" s="29">
        <v>74539.998999999996</v>
      </c>
      <c r="K28" s="29">
        <v>76628.001000000004</v>
      </c>
      <c r="L28" s="29">
        <v>78773.998999999996</v>
      </c>
      <c r="M28" s="29">
        <v>81018.998999999996</v>
      </c>
      <c r="N28" s="29"/>
      <c r="P28" s="100" t="str">
        <f t="shared" si="0"/>
        <v>02674C</v>
      </c>
      <c r="Q28" s="100" t="str">
        <f t="shared" si="1"/>
        <v>Coordinator Health and Wellness</v>
      </c>
      <c r="R28" s="114">
        <v>62907</v>
      </c>
      <c r="S28" s="114">
        <v>66305</v>
      </c>
      <c r="T28" s="114">
        <v>70422</v>
      </c>
      <c r="U28" s="114">
        <v>74539.998999999996</v>
      </c>
      <c r="V28" s="114">
        <v>76628.001000000004</v>
      </c>
      <c r="W28" s="114">
        <v>78773.998999999996</v>
      </c>
      <c r="X28" s="114">
        <v>81018.998999999996</v>
      </c>
      <c r="Y28" s="114"/>
    </row>
    <row r="29" spans="1:25" s="37" customFormat="1" x14ac:dyDescent="0.2">
      <c r="A29" s="36" t="s">
        <v>17</v>
      </c>
      <c r="B29" s="36" t="s">
        <v>56</v>
      </c>
      <c r="C29" s="36" t="s">
        <v>57</v>
      </c>
      <c r="D29" s="37" t="s">
        <v>332</v>
      </c>
      <c r="E29" s="36">
        <v>410</v>
      </c>
      <c r="F29" s="36">
        <v>9</v>
      </c>
      <c r="G29" s="38">
        <v>66612</v>
      </c>
      <c r="H29" s="38">
        <v>70123.039999999994</v>
      </c>
      <c r="I29" s="38">
        <v>74316.320000000007</v>
      </c>
      <c r="J29" s="38">
        <v>78511.679999999993</v>
      </c>
      <c r="K29" s="38">
        <v>80710.240000000005</v>
      </c>
      <c r="L29" s="38">
        <v>82971.199999999997</v>
      </c>
      <c r="M29" s="38">
        <v>85336.16</v>
      </c>
      <c r="N29" s="38"/>
      <c r="P29" s="100" t="str">
        <f t="shared" si="0"/>
        <v>02672C</v>
      </c>
      <c r="Q29" s="100" t="str">
        <f t="shared" si="1"/>
        <v>Coordinator Legal Processes</v>
      </c>
      <c r="R29" s="114">
        <v>66612</v>
      </c>
      <c r="S29" s="114">
        <v>70123.039999999994</v>
      </c>
      <c r="T29" s="114">
        <v>74316.320000000007</v>
      </c>
      <c r="U29" s="114">
        <v>78511.679999999993</v>
      </c>
      <c r="V29" s="114">
        <v>80710.240000000005</v>
      </c>
      <c r="W29" s="114">
        <v>82971.199999999997</v>
      </c>
      <c r="X29" s="114">
        <v>85336.16</v>
      </c>
      <c r="Y29" s="114"/>
    </row>
    <row r="30" spans="1:25" x14ac:dyDescent="0.2">
      <c r="A30" s="10" t="s">
        <v>17</v>
      </c>
      <c r="B30" s="10" t="s">
        <v>38</v>
      </c>
      <c r="C30" s="10" t="s">
        <v>58</v>
      </c>
      <c r="D30" s="11" t="s">
        <v>333</v>
      </c>
      <c r="E30" s="10">
        <v>458</v>
      </c>
      <c r="F30" s="10">
        <v>10</v>
      </c>
      <c r="G30" s="29">
        <v>68893.759999999995</v>
      </c>
      <c r="H30" s="29">
        <v>72356.960000000006</v>
      </c>
      <c r="I30" s="29">
        <v>76265.279999999999</v>
      </c>
      <c r="J30" s="29">
        <v>82636.320000000007</v>
      </c>
      <c r="K30" s="29">
        <v>84951.360000000001</v>
      </c>
      <c r="L30" s="29">
        <v>89400.48</v>
      </c>
      <c r="M30" s="29">
        <v>94527.679999999993</v>
      </c>
      <c r="N30" s="29"/>
      <c r="P30" s="100" t="str">
        <f t="shared" si="0"/>
        <v>01333C</v>
      </c>
      <c r="Q30" s="100" t="str">
        <f t="shared" si="1"/>
        <v>CPED Interagency Coordinator</v>
      </c>
      <c r="R30" s="114">
        <v>68893.759999999995</v>
      </c>
      <c r="S30" s="114">
        <v>72356.960000000006</v>
      </c>
      <c r="T30" s="114">
        <v>76265.279999999999</v>
      </c>
      <c r="U30" s="114">
        <v>82636.320000000007</v>
      </c>
      <c r="V30" s="114">
        <v>84951.360000000001</v>
      </c>
      <c r="W30" s="114">
        <v>89400.48</v>
      </c>
      <c r="X30" s="114">
        <v>94527.679999999993</v>
      </c>
      <c r="Y30" s="114"/>
    </row>
    <row r="31" spans="1:25" x14ac:dyDescent="0.2">
      <c r="A31" s="10" t="s">
        <v>21</v>
      </c>
      <c r="B31" s="10" t="s">
        <v>22</v>
      </c>
      <c r="C31" s="10" t="s">
        <v>59</v>
      </c>
      <c r="D31" s="11" t="s">
        <v>334</v>
      </c>
      <c r="E31" s="10">
        <v>333</v>
      </c>
      <c r="F31" s="10">
        <v>7</v>
      </c>
      <c r="G31" s="31">
        <v>25.954999999999998</v>
      </c>
      <c r="H31" s="31">
        <v>27.321999999999999</v>
      </c>
      <c r="I31" s="31">
        <v>28.76</v>
      </c>
      <c r="J31" s="31">
        <v>30.274000000000001</v>
      </c>
      <c r="K31" s="31">
        <v>31.122</v>
      </c>
      <c r="L31" s="31">
        <v>31.992999999999999</v>
      </c>
      <c r="M31" s="31">
        <v>32.905000000000001</v>
      </c>
      <c r="N31" s="31"/>
      <c r="P31" s="100" t="str">
        <f t="shared" si="0"/>
        <v>09930C</v>
      </c>
      <c r="Q31" s="100" t="str">
        <f t="shared" si="1"/>
        <v>Customer Services Supervisor</v>
      </c>
      <c r="R31" s="114">
        <v>25.954999999999998</v>
      </c>
      <c r="S31" s="114">
        <v>27.321999999999999</v>
      </c>
      <c r="T31" s="114">
        <v>28.76</v>
      </c>
      <c r="U31" s="114">
        <v>30.274000000000001</v>
      </c>
      <c r="V31" s="114">
        <v>31.122</v>
      </c>
      <c r="W31" s="114">
        <v>31.992999999999999</v>
      </c>
      <c r="X31" s="114">
        <v>32.905000000000001</v>
      </c>
      <c r="Y31" s="114"/>
    </row>
    <row r="32" spans="1:25" x14ac:dyDescent="0.2">
      <c r="A32" s="10" t="s">
        <v>17</v>
      </c>
      <c r="B32" s="10" t="s">
        <v>60</v>
      </c>
      <c r="C32" s="10" t="s">
        <v>61</v>
      </c>
      <c r="D32" s="11" t="s">
        <v>335</v>
      </c>
      <c r="E32" s="10">
        <v>545</v>
      </c>
      <c r="F32" s="10">
        <v>12</v>
      </c>
      <c r="G32" s="29">
        <v>91551.2</v>
      </c>
      <c r="H32" s="29">
        <v>96657.600000000006</v>
      </c>
      <c r="I32" s="29">
        <v>103284.48</v>
      </c>
      <c r="J32" s="29">
        <v>106175.67999999999</v>
      </c>
      <c r="K32" s="29">
        <v>109148</v>
      </c>
      <c r="L32" s="29">
        <v>112261.75999999999</v>
      </c>
      <c r="M32" s="5"/>
      <c r="N32" s="5"/>
      <c r="P32" s="100" t="str">
        <f t="shared" si="0"/>
        <v>03016C</v>
      </c>
      <c r="Q32" s="100" t="str">
        <f t="shared" si="1"/>
        <v>Deputy Controller</v>
      </c>
      <c r="R32" s="114">
        <v>91551.2</v>
      </c>
      <c r="S32" s="114">
        <v>96657.600000000006</v>
      </c>
      <c r="T32" s="114">
        <v>103284.48</v>
      </c>
      <c r="U32" s="114">
        <v>106175.67999999999</v>
      </c>
      <c r="V32" s="114">
        <v>109148</v>
      </c>
      <c r="W32" s="114">
        <v>112261.75999999999</v>
      </c>
      <c r="Y32" s="114"/>
    </row>
    <row r="33" spans="1:25" x14ac:dyDescent="0.2">
      <c r="A33" s="10" t="s">
        <v>17</v>
      </c>
      <c r="B33" s="10" t="s">
        <v>44</v>
      </c>
      <c r="C33" s="10" t="s">
        <v>62</v>
      </c>
      <c r="D33" s="11" t="s">
        <v>336</v>
      </c>
      <c r="E33" s="10">
        <v>460</v>
      </c>
      <c r="F33" s="10">
        <v>10</v>
      </c>
      <c r="G33" s="29">
        <v>72756.320000000007</v>
      </c>
      <c r="H33" s="29">
        <v>76512.800000000003</v>
      </c>
      <c r="I33" s="29">
        <v>80412.800000000003</v>
      </c>
      <c r="J33" s="29">
        <v>85856.16</v>
      </c>
      <c r="K33" s="29">
        <v>88260.64</v>
      </c>
      <c r="L33" s="29">
        <v>90731.68</v>
      </c>
      <c r="M33" s="29">
        <v>93319.2</v>
      </c>
      <c r="N33" s="29"/>
      <c r="P33" s="100" t="str">
        <f t="shared" si="0"/>
        <v>03057C</v>
      </c>
      <c r="Q33" s="100" t="str">
        <f t="shared" si="1"/>
        <v>Development Coordinator III</v>
      </c>
      <c r="R33" s="114">
        <v>72756.320000000007</v>
      </c>
      <c r="S33" s="114">
        <v>76512.800000000003</v>
      </c>
      <c r="T33" s="114">
        <v>80412.800000000003</v>
      </c>
      <c r="U33" s="114">
        <v>85856.16</v>
      </c>
      <c r="V33" s="114">
        <v>88260.64</v>
      </c>
      <c r="W33" s="114">
        <v>90731.68</v>
      </c>
      <c r="X33" s="114">
        <v>93319.2</v>
      </c>
      <c r="Y33" s="114"/>
    </row>
    <row r="34" spans="1:25" x14ac:dyDescent="0.2">
      <c r="A34" s="10" t="s">
        <v>21</v>
      </c>
      <c r="B34" s="10" t="s">
        <v>63</v>
      </c>
      <c r="C34" s="10" t="s">
        <v>64</v>
      </c>
      <c r="D34" s="11" t="s">
        <v>337</v>
      </c>
      <c r="E34" s="10">
        <v>110</v>
      </c>
      <c r="F34" s="10">
        <v>2</v>
      </c>
      <c r="G34" s="31">
        <v>16.02</v>
      </c>
      <c r="H34" s="31">
        <v>16.477</v>
      </c>
      <c r="I34" s="31"/>
      <c r="J34" s="31"/>
      <c r="K34" s="31"/>
      <c r="L34" s="31"/>
      <c r="M34" s="31"/>
      <c r="N34" s="31"/>
      <c r="P34" s="100" t="str">
        <f t="shared" si="0"/>
        <v>03800C</v>
      </c>
      <c r="Q34" s="100" t="str">
        <f t="shared" si="1"/>
        <v>Election Helper</v>
      </c>
      <c r="R34" s="114">
        <v>16.02</v>
      </c>
      <c r="S34" s="114">
        <v>16.477</v>
      </c>
      <c r="Y34" s="114"/>
    </row>
    <row r="35" spans="1:25" x14ac:dyDescent="0.2">
      <c r="A35" s="10" t="s">
        <v>17</v>
      </c>
      <c r="B35" s="10" t="s">
        <v>65</v>
      </c>
      <c r="C35" s="10" t="s">
        <v>66</v>
      </c>
      <c r="D35" s="11" t="s">
        <v>338</v>
      </c>
      <c r="E35" s="10">
        <v>513</v>
      </c>
      <c r="F35" s="10">
        <v>11</v>
      </c>
      <c r="G35" s="29">
        <v>80288</v>
      </c>
      <c r="H35" s="29">
        <v>84514.559999999998</v>
      </c>
      <c r="I35" s="29">
        <v>88961.600000000006</v>
      </c>
      <c r="J35" s="29">
        <v>95010.240000000005</v>
      </c>
      <c r="K35" s="29">
        <v>97672.639999999999</v>
      </c>
      <c r="L35" s="29">
        <v>100407.84</v>
      </c>
      <c r="M35" s="29">
        <v>103269.92</v>
      </c>
      <c r="N35" s="29"/>
      <c r="P35" s="100" t="str">
        <f t="shared" si="0"/>
        <v>03951C</v>
      </c>
      <c r="Q35" s="100" t="str">
        <f t="shared" si="1"/>
        <v>Emergency Management Planning Administrative Supervisor</v>
      </c>
      <c r="R35" s="114">
        <v>80288</v>
      </c>
      <c r="S35" s="114">
        <v>84514.559999999998</v>
      </c>
      <c r="T35" s="114">
        <v>88961.600000000006</v>
      </c>
      <c r="U35" s="114">
        <v>95010.240000000005</v>
      </c>
      <c r="V35" s="114">
        <v>97672.639999999999</v>
      </c>
      <c r="W35" s="114">
        <v>100407.84</v>
      </c>
      <c r="X35" s="114">
        <v>103269.92</v>
      </c>
      <c r="Y35" s="114"/>
    </row>
    <row r="36" spans="1:25" x14ac:dyDescent="0.2">
      <c r="A36" s="10" t="s">
        <v>17</v>
      </c>
      <c r="B36" s="10" t="s">
        <v>18</v>
      </c>
      <c r="C36" s="10" t="s">
        <v>67</v>
      </c>
      <c r="D36" s="11" t="s">
        <v>339</v>
      </c>
      <c r="E36" s="10">
        <v>483</v>
      </c>
      <c r="F36" s="10">
        <v>10</v>
      </c>
      <c r="G36" s="29">
        <v>77116</v>
      </c>
      <c r="H36" s="29">
        <v>81174.080000000002</v>
      </c>
      <c r="I36" s="29">
        <v>85446.399999999994</v>
      </c>
      <c r="J36" s="29">
        <v>89943.360000000001</v>
      </c>
      <c r="K36" s="29">
        <v>92460.160000000003</v>
      </c>
      <c r="L36" s="29">
        <v>95051.839999999997</v>
      </c>
      <c r="M36" s="29">
        <v>97760</v>
      </c>
      <c r="N36" s="29"/>
      <c r="P36" s="100" t="str">
        <f t="shared" si="0"/>
        <v>04066C</v>
      </c>
      <c r="Q36" s="100" t="str">
        <f t="shared" si="1"/>
        <v>Engineering Applications Manager</v>
      </c>
      <c r="R36" s="114">
        <v>77116</v>
      </c>
      <c r="S36" s="114">
        <v>81174.080000000002</v>
      </c>
      <c r="T36" s="114">
        <v>85446.399999999994</v>
      </c>
      <c r="U36" s="114">
        <v>89943.360000000001</v>
      </c>
      <c r="V36" s="114">
        <v>92460.160000000003</v>
      </c>
      <c r="W36" s="114">
        <v>95051.839999999997</v>
      </c>
      <c r="X36" s="114">
        <v>97760</v>
      </c>
      <c r="Y36" s="114"/>
    </row>
    <row r="37" spans="1:25" s="37" customFormat="1" x14ac:dyDescent="0.2">
      <c r="A37" s="36" t="s">
        <v>17</v>
      </c>
      <c r="B37" s="36">
        <v>65</v>
      </c>
      <c r="C37" s="36" t="s">
        <v>483</v>
      </c>
      <c r="D37" s="37" t="s">
        <v>478</v>
      </c>
      <c r="E37" s="36">
        <v>458</v>
      </c>
      <c r="F37" s="36">
        <v>10</v>
      </c>
      <c r="G37" s="38">
        <v>68893.759999999995</v>
      </c>
      <c r="H37" s="38">
        <v>72356.960000000006</v>
      </c>
      <c r="I37" s="38">
        <v>76265.279999999999</v>
      </c>
      <c r="J37" s="38">
        <v>82636.320000000007</v>
      </c>
      <c r="K37" s="38">
        <v>84951.360000000001</v>
      </c>
      <c r="L37" s="38">
        <v>89400.48</v>
      </c>
      <c r="M37" s="38">
        <v>94527.679999999993</v>
      </c>
      <c r="N37" s="38"/>
      <c r="P37" s="100" t="str">
        <f t="shared" si="0"/>
        <v xml:space="preserve">52946C </v>
      </c>
      <c r="Q37" s="100" t="str">
        <f t="shared" si="1"/>
        <v>Energy Benchmarking Program Coordinator</v>
      </c>
      <c r="R37" s="114">
        <v>68893.759999999995</v>
      </c>
      <c r="S37" s="114">
        <v>72356.960000000006</v>
      </c>
      <c r="T37" s="114">
        <v>76265.279999999999</v>
      </c>
      <c r="U37" s="114">
        <v>82636.320000000007</v>
      </c>
      <c r="V37" s="114">
        <v>84951.360000000001</v>
      </c>
      <c r="W37" s="114">
        <v>89400.48</v>
      </c>
      <c r="X37" s="114">
        <v>94527.679999999993</v>
      </c>
      <c r="Y37" s="114"/>
    </row>
    <row r="38" spans="1:25" x14ac:dyDescent="0.2">
      <c r="A38" s="10" t="s">
        <v>17</v>
      </c>
      <c r="B38" s="10" t="s">
        <v>68</v>
      </c>
      <c r="C38" s="10" t="s">
        <v>69</v>
      </c>
      <c r="D38" s="11" t="s">
        <v>340</v>
      </c>
      <c r="E38" s="10">
        <v>490</v>
      </c>
      <c r="F38" s="10">
        <v>10</v>
      </c>
      <c r="G38" s="29">
        <v>76512.800000000003</v>
      </c>
      <c r="H38" s="29">
        <v>80412.800000000003</v>
      </c>
      <c r="I38" s="29">
        <v>85856.16</v>
      </c>
      <c r="J38" s="29">
        <v>88260.64</v>
      </c>
      <c r="K38" s="29">
        <v>90731.68</v>
      </c>
      <c r="L38" s="29">
        <v>93319.2</v>
      </c>
      <c r="M38" s="29">
        <v>95946.240000000005</v>
      </c>
      <c r="N38" s="29"/>
      <c r="P38" s="100" t="str">
        <f t="shared" si="0"/>
        <v>04103C</v>
      </c>
      <c r="Q38" s="100" t="str">
        <f t="shared" si="1"/>
        <v>Enterprise Contract Adminstrator</v>
      </c>
      <c r="R38" s="114">
        <v>76512.800000000003</v>
      </c>
      <c r="S38" s="114">
        <v>80412.800000000003</v>
      </c>
      <c r="T38" s="114">
        <v>85856.16</v>
      </c>
      <c r="U38" s="114">
        <v>88260.64</v>
      </c>
      <c r="V38" s="114">
        <v>90731.68</v>
      </c>
      <c r="W38" s="114">
        <v>93319.2</v>
      </c>
      <c r="X38" s="114">
        <v>95946.240000000005</v>
      </c>
      <c r="Y38" s="114"/>
    </row>
    <row r="39" spans="1:25" x14ac:dyDescent="0.2">
      <c r="A39" s="10" t="s">
        <v>17</v>
      </c>
      <c r="B39" s="10" t="s">
        <v>70</v>
      </c>
      <c r="C39" s="10" t="s">
        <v>71</v>
      </c>
      <c r="D39" s="11" t="s">
        <v>341</v>
      </c>
      <c r="E39" s="10">
        <v>455</v>
      </c>
      <c r="F39" s="10">
        <v>10</v>
      </c>
      <c r="G39" s="29">
        <v>74135.360000000001</v>
      </c>
      <c r="H39" s="29">
        <v>77825.279999999999</v>
      </c>
      <c r="I39" s="29">
        <v>81725.279999999999</v>
      </c>
      <c r="J39" s="29">
        <v>87010.559999999998</v>
      </c>
      <c r="K39" s="29">
        <v>89446.24</v>
      </c>
      <c r="L39" s="29">
        <v>91952.639999999999</v>
      </c>
      <c r="M39" s="29">
        <v>94573.440000000002</v>
      </c>
      <c r="N39" s="29"/>
      <c r="P39" s="100" t="str">
        <f t="shared" si="0"/>
        <v>04112C</v>
      </c>
      <c r="Q39" s="100" t="str">
        <f t="shared" si="1"/>
        <v>Enterprise Procurement Specialist</v>
      </c>
      <c r="R39" s="114">
        <v>74135.360000000001</v>
      </c>
      <c r="S39" s="114">
        <v>77825.279999999999</v>
      </c>
      <c r="T39" s="114">
        <v>81725.279999999999</v>
      </c>
      <c r="U39" s="114">
        <v>87010.559999999998</v>
      </c>
      <c r="V39" s="114">
        <v>89446.24</v>
      </c>
      <c r="W39" s="114">
        <v>91952.639999999999</v>
      </c>
      <c r="X39" s="114">
        <v>94573.440000000002</v>
      </c>
      <c r="Y39" s="114"/>
    </row>
    <row r="40" spans="1:25" x14ac:dyDescent="0.2">
      <c r="A40" s="10" t="s">
        <v>17</v>
      </c>
      <c r="B40" s="10" t="s">
        <v>28</v>
      </c>
      <c r="C40" s="10" t="s">
        <v>72</v>
      </c>
      <c r="D40" s="11" t="s">
        <v>342</v>
      </c>
      <c r="E40" s="10">
        <v>393</v>
      </c>
      <c r="F40" s="10">
        <v>8</v>
      </c>
      <c r="G40" s="29">
        <v>62986.559999999998</v>
      </c>
      <c r="H40" s="29">
        <v>65507.519999999997</v>
      </c>
      <c r="I40" s="29">
        <v>68126.240000000005</v>
      </c>
      <c r="J40" s="29">
        <v>70851.039999999994</v>
      </c>
      <c r="K40" s="29">
        <v>73686.080000000002</v>
      </c>
      <c r="L40" s="29">
        <v>76633.440000000002</v>
      </c>
      <c r="M40" s="29">
        <v>79697.279999999999</v>
      </c>
      <c r="N40" s="29"/>
      <c r="P40" s="100" t="str">
        <f t="shared" si="0"/>
        <v>04245C</v>
      </c>
      <c r="Q40" s="100" t="str">
        <f t="shared" si="1"/>
        <v xml:space="preserve">Executive Assistant to Police Chief </v>
      </c>
      <c r="R40" s="114">
        <v>62986.559999999998</v>
      </c>
      <c r="S40" s="114">
        <v>65507.519999999997</v>
      </c>
      <c r="T40" s="114">
        <v>68126.240000000005</v>
      </c>
      <c r="U40" s="114">
        <v>70851.039999999994</v>
      </c>
      <c r="V40" s="114">
        <v>73686.080000000002</v>
      </c>
      <c r="W40" s="114">
        <v>76633.440000000002</v>
      </c>
      <c r="X40" s="114">
        <v>79697.279999999999</v>
      </c>
      <c r="Y40" s="114"/>
    </row>
    <row r="41" spans="1:25" x14ac:dyDescent="0.2">
      <c r="A41" s="10" t="s">
        <v>17</v>
      </c>
      <c r="B41" s="10" t="s">
        <v>32</v>
      </c>
      <c r="C41" s="10" t="s">
        <v>73</v>
      </c>
      <c r="D41" s="11" t="s">
        <v>343</v>
      </c>
      <c r="E41" s="10">
        <v>573</v>
      </c>
      <c r="F41" s="10">
        <v>12</v>
      </c>
      <c r="G41" s="29">
        <v>99024.639999999999</v>
      </c>
      <c r="H41" s="29">
        <v>102984.96000000001</v>
      </c>
      <c r="I41" s="29">
        <v>107103.36</v>
      </c>
      <c r="J41" s="29">
        <v>111388.16</v>
      </c>
      <c r="K41" s="29">
        <v>115843.52</v>
      </c>
      <c r="L41" s="5"/>
      <c r="M41" s="5"/>
      <c r="N41" s="5"/>
      <c r="P41" s="100" t="str">
        <f t="shared" si="0"/>
        <v>03400C</v>
      </c>
      <c r="Q41" s="100" t="str">
        <f t="shared" si="1"/>
        <v>Executive Manager Minneapolis Employment and Training</v>
      </c>
      <c r="R41" s="114">
        <v>99024.639999999999</v>
      </c>
      <c r="S41" s="114">
        <v>102984.96000000001</v>
      </c>
      <c r="T41" s="114">
        <v>107103.36</v>
      </c>
      <c r="U41" s="114">
        <v>111388.16</v>
      </c>
      <c r="V41" s="114">
        <v>115843.52</v>
      </c>
      <c r="Y41" s="114"/>
    </row>
    <row r="42" spans="1:25" x14ac:dyDescent="0.2">
      <c r="A42" s="10" t="s">
        <v>17</v>
      </c>
      <c r="B42" s="10" t="s">
        <v>65</v>
      </c>
      <c r="C42" s="10" t="s">
        <v>74</v>
      </c>
      <c r="D42" s="11" t="s">
        <v>344</v>
      </c>
      <c r="E42" s="10">
        <v>505</v>
      </c>
      <c r="F42" s="10">
        <v>11</v>
      </c>
      <c r="G42" s="29">
        <v>80288</v>
      </c>
      <c r="H42" s="29">
        <v>84514.559999999998</v>
      </c>
      <c r="I42" s="29">
        <v>88961.600000000006</v>
      </c>
      <c r="J42" s="29">
        <v>95010.240000000005</v>
      </c>
      <c r="K42" s="29">
        <v>97672.639999999999</v>
      </c>
      <c r="L42" s="29">
        <v>100407.84</v>
      </c>
      <c r="M42" s="29">
        <v>103269.92</v>
      </c>
      <c r="N42" s="29"/>
      <c r="P42" s="100" t="str">
        <f t="shared" si="0"/>
        <v>04239C</v>
      </c>
      <c r="Q42" s="100" t="str">
        <f t="shared" si="1"/>
        <v>Executive Manager of Arts</v>
      </c>
      <c r="R42" s="114">
        <v>80288</v>
      </c>
      <c r="S42" s="114">
        <v>84514.559999999998</v>
      </c>
      <c r="T42" s="114">
        <v>88961.600000000006</v>
      </c>
      <c r="U42" s="114">
        <v>95010.240000000005</v>
      </c>
      <c r="V42" s="114">
        <v>97672.639999999999</v>
      </c>
      <c r="W42" s="114">
        <v>100407.84</v>
      </c>
      <c r="X42" s="114">
        <v>103269.92</v>
      </c>
      <c r="Y42" s="114"/>
    </row>
    <row r="43" spans="1:25" x14ac:dyDescent="0.2">
      <c r="A43" s="10" t="s">
        <v>17</v>
      </c>
      <c r="B43" s="10" t="s">
        <v>30</v>
      </c>
      <c r="C43" s="10" t="s">
        <v>75</v>
      </c>
      <c r="D43" s="11" t="s">
        <v>345</v>
      </c>
      <c r="E43" s="10">
        <v>393</v>
      </c>
      <c r="F43" s="10">
        <v>8</v>
      </c>
      <c r="G43" s="29">
        <v>61715.68</v>
      </c>
      <c r="H43" s="29">
        <v>65027.040000000001</v>
      </c>
      <c r="I43" s="29">
        <v>68477.759999999995</v>
      </c>
      <c r="J43" s="29">
        <v>73326.240000000005</v>
      </c>
      <c r="K43" s="29">
        <v>75379.199999999997</v>
      </c>
      <c r="L43" s="29">
        <v>77490.399999999994</v>
      </c>
      <c r="M43" s="29">
        <v>79699.360000000001</v>
      </c>
      <c r="N43" s="29"/>
      <c r="P43" s="100" t="str">
        <f t="shared" si="0"/>
        <v>00463C</v>
      </c>
      <c r="Q43" s="100" t="str">
        <f t="shared" si="1"/>
        <v>Executive Secrretary to City Coordinator</v>
      </c>
      <c r="R43" s="114">
        <v>61715.68</v>
      </c>
      <c r="S43" s="114">
        <v>65027.040000000001</v>
      </c>
      <c r="T43" s="114">
        <v>68477.759999999995</v>
      </c>
      <c r="U43" s="114">
        <v>73326.240000000005</v>
      </c>
      <c r="V43" s="114">
        <v>75379.199999999997</v>
      </c>
      <c r="W43" s="114">
        <v>77490.399999999994</v>
      </c>
      <c r="X43" s="114">
        <v>79699.360000000001</v>
      </c>
      <c r="Y43" s="114"/>
    </row>
    <row r="44" spans="1:25" x14ac:dyDescent="0.2">
      <c r="A44" s="10" t="s">
        <v>17</v>
      </c>
      <c r="B44" s="10" t="s">
        <v>76</v>
      </c>
      <c r="C44" s="10" t="s">
        <v>77</v>
      </c>
      <c r="D44" s="11" t="s">
        <v>346</v>
      </c>
      <c r="E44" s="10">
        <v>598</v>
      </c>
      <c r="F44" s="10">
        <v>13</v>
      </c>
      <c r="G44" s="29">
        <v>99344.960000000006</v>
      </c>
      <c r="H44" s="29">
        <v>103317.75999999999</v>
      </c>
      <c r="I44" s="29">
        <v>107450.72</v>
      </c>
      <c r="J44" s="29">
        <v>111748</v>
      </c>
      <c r="K44" s="29">
        <v>116220</v>
      </c>
      <c r="L44" s="5"/>
      <c r="M44" s="5"/>
      <c r="N44" s="5"/>
      <c r="P44" s="100" t="str">
        <f t="shared" si="0"/>
        <v>04295C</v>
      </c>
      <c r="Q44" s="100" t="str">
        <f t="shared" si="1"/>
        <v>Facility Manager</v>
      </c>
      <c r="R44" s="114">
        <v>99344.960000000006</v>
      </c>
      <c r="S44" s="114">
        <v>103317.75999999999</v>
      </c>
      <c r="T44" s="114">
        <v>107450.72</v>
      </c>
      <c r="U44" s="114">
        <v>111748</v>
      </c>
      <c r="V44" s="114">
        <v>116220</v>
      </c>
      <c r="Y44" s="114"/>
    </row>
    <row r="45" spans="1:25" x14ac:dyDescent="0.2">
      <c r="A45" s="10" t="s">
        <v>21</v>
      </c>
      <c r="B45" s="10" t="s">
        <v>78</v>
      </c>
      <c r="C45" s="10" t="s">
        <v>79</v>
      </c>
      <c r="D45" s="11" t="s">
        <v>347</v>
      </c>
      <c r="E45" s="10">
        <v>110</v>
      </c>
      <c r="F45" s="10">
        <v>2</v>
      </c>
      <c r="G45" s="31">
        <v>12.723000000000001</v>
      </c>
      <c r="H45" s="31">
        <v>13.085000000000001</v>
      </c>
      <c r="I45" s="31"/>
      <c r="J45" s="31"/>
      <c r="K45" s="31"/>
      <c r="L45" s="31"/>
      <c r="M45" s="31"/>
      <c r="N45" s="31"/>
      <c r="P45" s="100" t="str">
        <f t="shared" si="0"/>
        <v>02230C</v>
      </c>
      <c r="Q45" s="100" t="str">
        <f t="shared" si="1"/>
        <v xml:space="preserve">Guest Services Ambassador </v>
      </c>
      <c r="R45" s="114">
        <v>12.723000000000001</v>
      </c>
      <c r="S45" s="114">
        <v>13.085000000000001</v>
      </c>
      <c r="Y45" s="114"/>
    </row>
    <row r="46" spans="1:25" x14ac:dyDescent="0.2">
      <c r="A46" s="10" t="s">
        <v>17</v>
      </c>
      <c r="B46" s="10" t="s">
        <v>70</v>
      </c>
      <c r="C46" s="10" t="s">
        <v>80</v>
      </c>
      <c r="D46" s="11" t="s">
        <v>348</v>
      </c>
      <c r="E46" s="10">
        <v>465</v>
      </c>
      <c r="F46" s="10">
        <v>10</v>
      </c>
      <c r="G46" s="29">
        <v>74135.360000000001</v>
      </c>
      <c r="H46" s="29">
        <v>77825.279999999999</v>
      </c>
      <c r="I46" s="29">
        <v>81725.279999999999</v>
      </c>
      <c r="J46" s="29">
        <v>87010.559999999998</v>
      </c>
      <c r="K46" s="29">
        <v>89446.24</v>
      </c>
      <c r="L46" s="29">
        <v>91952.639999999999</v>
      </c>
      <c r="M46" s="29">
        <v>94573.440000000002</v>
      </c>
      <c r="N46" s="29"/>
      <c r="P46" s="100" t="str">
        <f t="shared" si="0"/>
        <v>05403C</v>
      </c>
      <c r="Q46" s="100" t="str">
        <f t="shared" si="1"/>
        <v xml:space="preserve">Health Program Manager </v>
      </c>
      <c r="R46" s="114">
        <v>74135.360000000001</v>
      </c>
      <c r="S46" s="114">
        <v>77825.279999999999</v>
      </c>
      <c r="T46" s="114">
        <v>81725.279999999999</v>
      </c>
      <c r="U46" s="114">
        <v>87010.559999999998</v>
      </c>
      <c r="V46" s="114">
        <v>89446.24</v>
      </c>
      <c r="W46" s="114">
        <v>91952.639999999999</v>
      </c>
      <c r="X46" s="114">
        <v>94573.440000000002</v>
      </c>
      <c r="Y46" s="114"/>
    </row>
    <row r="47" spans="1:25" x14ac:dyDescent="0.2">
      <c r="A47" s="10" t="s">
        <v>21</v>
      </c>
      <c r="B47" s="10" t="s">
        <v>83</v>
      </c>
      <c r="C47" s="10" t="s">
        <v>84</v>
      </c>
      <c r="D47" s="11" t="s">
        <v>349</v>
      </c>
      <c r="E47" s="10">
        <v>323</v>
      </c>
      <c r="F47" s="10">
        <v>7</v>
      </c>
      <c r="G47" s="31">
        <v>24.388999999999999</v>
      </c>
      <c r="H47" s="31">
        <v>25.614999999999998</v>
      </c>
      <c r="I47" s="31">
        <v>26.893000000000001</v>
      </c>
      <c r="J47" s="31">
        <v>28.227</v>
      </c>
      <c r="K47" s="31">
        <v>29.648</v>
      </c>
      <c r="L47" s="31">
        <v>31.408000000000001</v>
      </c>
      <c r="M47" s="31">
        <v>33.168999999999997</v>
      </c>
      <c r="N47" s="31"/>
      <c r="P47" s="100" t="str">
        <f t="shared" si="0"/>
        <v>05416C</v>
      </c>
      <c r="Q47" s="100" t="str">
        <f t="shared" si="1"/>
        <v>HR Associate Consultant</v>
      </c>
      <c r="R47" s="114">
        <v>24.388999999999999</v>
      </c>
      <c r="S47" s="114">
        <v>25.614999999999998</v>
      </c>
      <c r="T47" s="114">
        <v>26.893000000000001</v>
      </c>
      <c r="U47" s="114">
        <v>28.227</v>
      </c>
      <c r="V47" s="114">
        <v>29.648</v>
      </c>
      <c r="W47" s="114">
        <v>31.408000000000001</v>
      </c>
      <c r="X47" s="114">
        <v>33.168999999999997</v>
      </c>
      <c r="Y47" s="114"/>
    </row>
    <row r="48" spans="1:25" x14ac:dyDescent="0.2">
      <c r="A48" s="10" t="s">
        <v>21</v>
      </c>
      <c r="B48" s="10" t="s">
        <v>81</v>
      </c>
      <c r="C48" s="10" t="s">
        <v>82</v>
      </c>
      <c r="D48" s="11" t="s">
        <v>350</v>
      </c>
      <c r="E48" s="10">
        <v>328</v>
      </c>
      <c r="F48" s="10">
        <v>7</v>
      </c>
      <c r="G48" s="31">
        <v>26.161999999999999</v>
      </c>
      <c r="H48" s="31">
        <v>27.539000000000001</v>
      </c>
      <c r="I48" s="31">
        <v>28.988</v>
      </c>
      <c r="J48" s="31">
        <v>30.965</v>
      </c>
      <c r="K48" s="31">
        <v>31.832000000000001</v>
      </c>
      <c r="L48" s="31">
        <v>32.722000000000001</v>
      </c>
      <c r="M48" s="31">
        <v>33.655000000000001</v>
      </c>
      <c r="N48" s="31"/>
      <c r="P48" s="100" t="str">
        <f t="shared" si="0"/>
        <v>05415C</v>
      </c>
      <c r="Q48" s="100" t="str">
        <f t="shared" si="1"/>
        <v>HR Associate Consultant Supervisor</v>
      </c>
      <c r="R48" s="114">
        <v>26.161999999999999</v>
      </c>
      <c r="S48" s="114">
        <v>27.539000000000001</v>
      </c>
      <c r="T48" s="114">
        <v>28.988</v>
      </c>
      <c r="U48" s="114">
        <v>30.965</v>
      </c>
      <c r="V48" s="114">
        <v>31.832000000000001</v>
      </c>
      <c r="W48" s="114">
        <v>32.722000000000001</v>
      </c>
      <c r="X48" s="114">
        <v>33.655000000000001</v>
      </c>
      <c r="Y48" s="114"/>
    </row>
    <row r="49" spans="1:25" x14ac:dyDescent="0.2">
      <c r="A49" s="10" t="s">
        <v>21</v>
      </c>
      <c r="B49" s="10" t="s">
        <v>85</v>
      </c>
      <c r="C49" s="10" t="s">
        <v>86</v>
      </c>
      <c r="D49" s="11" t="s">
        <v>87</v>
      </c>
      <c r="E49" s="10">
        <v>208</v>
      </c>
      <c r="F49" s="10">
        <v>4</v>
      </c>
      <c r="G49" s="31">
        <v>18.824000000000002</v>
      </c>
      <c r="H49" s="31">
        <v>19.507000000000001</v>
      </c>
      <c r="I49" s="31">
        <v>20.215</v>
      </c>
      <c r="J49" s="31"/>
      <c r="K49" s="31"/>
      <c r="L49" s="31"/>
      <c r="M49" s="31"/>
      <c r="N49" s="31"/>
      <c r="P49" s="100" t="str">
        <f t="shared" si="0"/>
        <v>52908C</v>
      </c>
      <c r="Q49" s="100" t="str">
        <f t="shared" si="1"/>
        <v>HR Associate Trainee</v>
      </c>
      <c r="R49" s="114">
        <v>18.824000000000002</v>
      </c>
      <c r="S49" s="114">
        <v>19.507000000000001</v>
      </c>
      <c r="T49" s="114">
        <v>20.215</v>
      </c>
      <c r="Y49" s="114"/>
    </row>
    <row r="50" spans="1:25" x14ac:dyDescent="0.2">
      <c r="A50" s="10" t="s">
        <v>17</v>
      </c>
      <c r="B50" s="10" t="s">
        <v>88</v>
      </c>
      <c r="C50" s="10" t="s">
        <v>90</v>
      </c>
      <c r="D50" s="11" t="s">
        <v>351</v>
      </c>
      <c r="E50" s="10">
        <v>400</v>
      </c>
      <c r="F50" s="10">
        <v>8</v>
      </c>
      <c r="G50" s="29">
        <v>58997.120000000003</v>
      </c>
      <c r="H50" s="29">
        <v>62235.68</v>
      </c>
      <c r="I50" s="29">
        <v>65470.080000000002</v>
      </c>
      <c r="J50" s="29">
        <v>68933.279999999999</v>
      </c>
      <c r="K50" s="29">
        <v>72575.360000000001</v>
      </c>
      <c r="L50" s="29">
        <v>77082.720000000001</v>
      </c>
      <c r="M50" s="29">
        <v>81590.080000000002</v>
      </c>
      <c r="N50" s="29"/>
      <c r="P50" s="100" t="str">
        <f t="shared" si="0"/>
        <v>05418C</v>
      </c>
      <c r="Q50" s="100" t="str">
        <f t="shared" si="1"/>
        <v>HR Consultant</v>
      </c>
      <c r="R50" s="114">
        <v>58997.120000000003</v>
      </c>
      <c r="S50" s="114">
        <v>62235.68</v>
      </c>
      <c r="T50" s="114">
        <v>65470.080000000002</v>
      </c>
      <c r="U50" s="114">
        <v>68933.279999999999</v>
      </c>
      <c r="V50" s="114">
        <v>72575.360000000001</v>
      </c>
      <c r="W50" s="114">
        <v>77082.720000000001</v>
      </c>
      <c r="X50" s="114">
        <v>81590.080000000002</v>
      </c>
      <c r="Y50" s="114"/>
    </row>
    <row r="51" spans="1:25" x14ac:dyDescent="0.2">
      <c r="A51" s="10" t="s">
        <v>17</v>
      </c>
      <c r="B51" s="10" t="s">
        <v>88</v>
      </c>
      <c r="C51" s="10" t="s">
        <v>89</v>
      </c>
      <c r="D51" s="11" t="s">
        <v>352</v>
      </c>
      <c r="E51" s="10">
        <v>400</v>
      </c>
      <c r="F51" s="10">
        <v>8</v>
      </c>
      <c r="G51" s="29">
        <v>58997.120000000003</v>
      </c>
      <c r="H51" s="29">
        <v>62235.68</v>
      </c>
      <c r="I51" s="29">
        <v>65470.080000000002</v>
      </c>
      <c r="J51" s="29">
        <v>68933.279999999999</v>
      </c>
      <c r="K51" s="29">
        <v>72575.360000000001</v>
      </c>
      <c r="L51" s="29">
        <v>77082.720000000001</v>
      </c>
      <c r="M51" s="29">
        <v>81590.080000000002</v>
      </c>
      <c r="N51" s="29"/>
      <c r="P51" s="100" t="str">
        <f t="shared" si="0"/>
        <v>05419C</v>
      </c>
      <c r="Q51" s="100" t="str">
        <f t="shared" si="1"/>
        <v>HR Consultant, Confidential</v>
      </c>
      <c r="R51" s="114">
        <v>58997.120000000003</v>
      </c>
      <c r="S51" s="114">
        <v>62235.68</v>
      </c>
      <c r="T51" s="114">
        <v>65470.080000000002</v>
      </c>
      <c r="U51" s="114">
        <v>68933.279999999999</v>
      </c>
      <c r="V51" s="114">
        <v>72575.360000000001</v>
      </c>
      <c r="W51" s="114">
        <v>77082.720000000001</v>
      </c>
      <c r="X51" s="114">
        <v>81590.080000000002</v>
      </c>
      <c r="Y51" s="114"/>
    </row>
    <row r="52" spans="1:25" x14ac:dyDescent="0.2">
      <c r="A52" s="10" t="s">
        <v>21</v>
      </c>
      <c r="B52" s="10" t="s">
        <v>91</v>
      </c>
      <c r="C52" s="10" t="s">
        <v>92</v>
      </c>
      <c r="D52" s="11" t="s">
        <v>353</v>
      </c>
      <c r="E52" s="10">
        <v>350</v>
      </c>
      <c r="F52" s="10">
        <v>7</v>
      </c>
      <c r="G52" s="31">
        <v>29.248000000000001</v>
      </c>
      <c r="H52" s="31">
        <v>30.71</v>
      </c>
      <c r="I52" s="31">
        <v>32.244999999999997</v>
      </c>
      <c r="J52" s="31">
        <v>33.856999999999999</v>
      </c>
      <c r="K52" s="31">
        <v>35.549999999999997</v>
      </c>
      <c r="L52" s="31"/>
      <c r="M52" s="31"/>
      <c r="N52" s="31"/>
      <c r="P52" s="100" t="str">
        <f t="shared" si="0"/>
        <v>05411C</v>
      </c>
      <c r="Q52" s="100" t="str">
        <f t="shared" si="1"/>
        <v>HR Information System Technician</v>
      </c>
      <c r="R52" s="114">
        <v>29.248000000000001</v>
      </c>
      <c r="S52" s="114">
        <v>30.71</v>
      </c>
      <c r="T52" s="114">
        <v>32.244999999999997</v>
      </c>
      <c r="U52" s="114">
        <v>33.856999999999999</v>
      </c>
      <c r="V52" s="114">
        <v>35.549999999999997</v>
      </c>
      <c r="Y52" s="114"/>
    </row>
    <row r="53" spans="1:25" x14ac:dyDescent="0.2">
      <c r="A53" s="52" t="s">
        <v>17</v>
      </c>
      <c r="B53" s="52">
        <v>21</v>
      </c>
      <c r="C53" s="52" t="s">
        <v>567</v>
      </c>
      <c r="D53" s="53" t="s">
        <v>566</v>
      </c>
      <c r="E53" s="52">
        <v>393</v>
      </c>
      <c r="F53" s="52">
        <v>8</v>
      </c>
      <c r="G53" s="29">
        <v>61715.68</v>
      </c>
      <c r="H53" s="29">
        <v>65027.040000000001</v>
      </c>
      <c r="I53" s="29">
        <v>68477.759999999995</v>
      </c>
      <c r="J53" s="29">
        <v>73326.240000000005</v>
      </c>
      <c r="K53" s="29">
        <v>75379.199999999997</v>
      </c>
      <c r="L53" s="29">
        <v>77490.399999999994</v>
      </c>
      <c r="M53" s="29">
        <v>79699.360000000001</v>
      </c>
      <c r="N53" s="31"/>
      <c r="P53" s="100" t="str">
        <f t="shared" si="0"/>
        <v>52954C</v>
      </c>
      <c r="Q53" s="100" t="str">
        <f t="shared" si="1"/>
        <v>HR Investigator</v>
      </c>
      <c r="R53" s="114">
        <v>61715.68</v>
      </c>
      <c r="S53" s="114">
        <v>65027.040000000001</v>
      </c>
      <c r="T53" s="114">
        <v>68477.759999999995</v>
      </c>
      <c r="U53" s="114">
        <v>73326.240000000005</v>
      </c>
      <c r="V53" s="114">
        <v>75379.199999999997</v>
      </c>
      <c r="W53" s="114">
        <v>77490.399999999994</v>
      </c>
      <c r="X53" s="114">
        <v>79699.360000000001</v>
      </c>
      <c r="Y53" s="114"/>
    </row>
    <row r="54" spans="1:25" x14ac:dyDescent="0.2">
      <c r="A54" s="10" t="s">
        <v>17</v>
      </c>
      <c r="B54" s="10" t="s">
        <v>93</v>
      </c>
      <c r="C54" s="10" t="s">
        <v>94</v>
      </c>
      <c r="D54" s="11" t="s">
        <v>354</v>
      </c>
      <c r="E54" s="10">
        <v>440</v>
      </c>
      <c r="F54" s="10">
        <v>9</v>
      </c>
      <c r="G54" s="29">
        <v>70021.119999999995</v>
      </c>
      <c r="H54" s="29">
        <v>73706.880000000005</v>
      </c>
      <c r="I54" s="29">
        <v>78174.720000000001</v>
      </c>
      <c r="J54" s="29">
        <v>82644.639999999999</v>
      </c>
      <c r="K54" s="29">
        <v>84957.6</v>
      </c>
      <c r="L54" s="29">
        <v>87337.12</v>
      </c>
      <c r="M54" s="29">
        <v>89826.880000000005</v>
      </c>
      <c r="N54" s="29"/>
      <c r="P54" s="100" t="str">
        <f t="shared" si="0"/>
        <v>05421C</v>
      </c>
      <c r="Q54" s="100" t="str">
        <f t="shared" si="1"/>
        <v>HR Lead Investigator</v>
      </c>
      <c r="R54" s="114">
        <v>70021.119999999995</v>
      </c>
      <c r="S54" s="114">
        <v>73706.880000000005</v>
      </c>
      <c r="T54" s="114">
        <v>78174.720000000001</v>
      </c>
      <c r="U54" s="114">
        <v>82644.639999999999</v>
      </c>
      <c r="V54" s="114">
        <v>84957.6</v>
      </c>
      <c r="W54" s="114">
        <v>87337.12</v>
      </c>
      <c r="X54" s="114">
        <v>89826.880000000005</v>
      </c>
      <c r="Y54" s="114"/>
    </row>
    <row r="55" spans="1:25" x14ac:dyDescent="0.2">
      <c r="A55" s="10" t="s">
        <v>21</v>
      </c>
      <c r="B55" s="10" t="s">
        <v>95</v>
      </c>
      <c r="C55" s="10" t="s">
        <v>96</v>
      </c>
      <c r="D55" s="11" t="s">
        <v>355</v>
      </c>
      <c r="E55" s="10">
        <v>308</v>
      </c>
      <c r="F55" s="10">
        <v>6</v>
      </c>
      <c r="G55" s="31">
        <v>24.884</v>
      </c>
      <c r="H55" s="31">
        <v>26.128</v>
      </c>
      <c r="I55" s="31">
        <v>27.434000000000001</v>
      </c>
      <c r="J55" s="31">
        <v>28.806000000000001</v>
      </c>
      <c r="K55" s="31">
        <v>30.245999999999999</v>
      </c>
      <c r="L55" s="31">
        <v>31.759</v>
      </c>
      <c r="M55" s="31"/>
      <c r="N55" s="31"/>
      <c r="P55" s="100" t="str">
        <f t="shared" si="0"/>
        <v>05426C</v>
      </c>
      <c r="Q55" s="100" t="str">
        <f t="shared" si="1"/>
        <v>HR Senior Associate</v>
      </c>
      <c r="R55" s="114">
        <v>24.884</v>
      </c>
      <c r="S55" s="114">
        <v>26.128</v>
      </c>
      <c r="T55" s="114">
        <v>27.434000000000001</v>
      </c>
      <c r="U55" s="114">
        <v>28.806000000000001</v>
      </c>
      <c r="V55" s="114">
        <v>30.245999999999999</v>
      </c>
      <c r="W55" s="114">
        <v>31.759</v>
      </c>
      <c r="Y55" s="114"/>
    </row>
    <row r="56" spans="1:25" x14ac:dyDescent="0.2">
      <c r="A56" s="10" t="s">
        <v>17</v>
      </c>
      <c r="B56" s="10" t="s">
        <v>70</v>
      </c>
      <c r="C56" s="10" t="s">
        <v>97</v>
      </c>
      <c r="D56" s="11" t="s">
        <v>356</v>
      </c>
      <c r="E56" s="10">
        <v>463</v>
      </c>
      <c r="F56" s="10">
        <v>10</v>
      </c>
      <c r="G56" s="29">
        <v>74135.360000000001</v>
      </c>
      <c r="H56" s="29">
        <v>77825.279999999999</v>
      </c>
      <c r="I56" s="29">
        <v>81725.279999999999</v>
      </c>
      <c r="J56" s="29">
        <v>87010.559999999998</v>
      </c>
      <c r="K56" s="29">
        <v>89446.24</v>
      </c>
      <c r="L56" s="29">
        <v>91952.639999999999</v>
      </c>
      <c r="M56" s="29">
        <v>94573.440000000002</v>
      </c>
      <c r="N56" s="29"/>
      <c r="P56" s="100" t="str">
        <f t="shared" si="0"/>
        <v>05428C</v>
      </c>
      <c r="Q56" s="100" t="str">
        <f t="shared" si="1"/>
        <v>HR Senior Consultant</v>
      </c>
      <c r="R56" s="114">
        <v>74135.360000000001</v>
      </c>
      <c r="S56" s="114">
        <v>77825.279999999999</v>
      </c>
      <c r="T56" s="114">
        <v>81725.279999999999</v>
      </c>
      <c r="U56" s="114">
        <v>87010.559999999998</v>
      </c>
      <c r="V56" s="114">
        <v>89446.24</v>
      </c>
      <c r="W56" s="114">
        <v>91952.639999999999</v>
      </c>
      <c r="X56" s="114">
        <v>94573.440000000002</v>
      </c>
      <c r="Y56" s="114"/>
    </row>
    <row r="57" spans="1:25" x14ac:dyDescent="0.2">
      <c r="A57" s="10" t="s">
        <v>17</v>
      </c>
      <c r="B57" s="10" t="s">
        <v>70</v>
      </c>
      <c r="C57" s="10" t="s">
        <v>98</v>
      </c>
      <c r="D57" s="11" t="s">
        <v>357</v>
      </c>
      <c r="E57" s="10">
        <v>463</v>
      </c>
      <c r="F57" s="10">
        <v>10</v>
      </c>
      <c r="G57" s="29">
        <v>74135.360000000001</v>
      </c>
      <c r="H57" s="29">
        <v>77825.279999999999</v>
      </c>
      <c r="I57" s="29">
        <v>81725.279999999999</v>
      </c>
      <c r="J57" s="29">
        <v>87010.559999999998</v>
      </c>
      <c r="K57" s="29">
        <v>89446.24</v>
      </c>
      <c r="L57" s="29">
        <v>91952.639999999999</v>
      </c>
      <c r="M57" s="29">
        <v>94573.440000000002</v>
      </c>
      <c r="N57" s="29"/>
      <c r="P57" s="100" t="str">
        <f t="shared" si="0"/>
        <v>05423C</v>
      </c>
      <c r="Q57" s="100" t="str">
        <f t="shared" si="1"/>
        <v>HR Workforce Data Analyst</v>
      </c>
      <c r="R57" s="114">
        <v>74135.360000000001</v>
      </c>
      <c r="S57" s="114">
        <v>77825.279999999999</v>
      </c>
      <c r="T57" s="114">
        <v>81725.279999999999</v>
      </c>
      <c r="U57" s="114">
        <v>87010.559999999998</v>
      </c>
      <c r="V57" s="114">
        <v>89446.24</v>
      </c>
      <c r="W57" s="114">
        <v>91952.639999999999</v>
      </c>
      <c r="X57" s="114">
        <v>94573.440000000002</v>
      </c>
      <c r="Y57" s="114"/>
    </row>
    <row r="58" spans="1:25" x14ac:dyDescent="0.2">
      <c r="A58" s="10" t="s">
        <v>17</v>
      </c>
      <c r="B58" s="10" t="s">
        <v>70</v>
      </c>
      <c r="C58" s="10" t="s">
        <v>99</v>
      </c>
      <c r="D58" s="11" t="s">
        <v>358</v>
      </c>
      <c r="E58" s="10">
        <v>463</v>
      </c>
      <c r="F58" s="10">
        <v>10</v>
      </c>
      <c r="G58" s="29">
        <v>74135.360000000001</v>
      </c>
      <c r="H58" s="29">
        <v>77825.279999999999</v>
      </c>
      <c r="I58" s="29">
        <v>81725.279999999999</v>
      </c>
      <c r="J58" s="29">
        <v>87010.559999999998</v>
      </c>
      <c r="K58" s="29">
        <v>89446.24</v>
      </c>
      <c r="L58" s="29">
        <v>91952.639999999999</v>
      </c>
      <c r="M58" s="29">
        <v>94573.440000000002</v>
      </c>
      <c r="N58" s="29"/>
      <c r="P58" s="100" t="str">
        <f t="shared" si="0"/>
        <v>05420C</v>
      </c>
      <c r="Q58" s="100" t="str">
        <f t="shared" si="1"/>
        <v>Human Resources Generalist</v>
      </c>
      <c r="R58" s="114">
        <v>74135.360000000001</v>
      </c>
      <c r="S58" s="114">
        <v>77825.279999999999</v>
      </c>
      <c r="T58" s="114">
        <v>81725.279999999999</v>
      </c>
      <c r="U58" s="114">
        <v>87010.559999999998</v>
      </c>
      <c r="V58" s="114">
        <v>89446.24</v>
      </c>
      <c r="W58" s="114">
        <v>91952.639999999999</v>
      </c>
      <c r="X58" s="114">
        <v>94573.440000000002</v>
      </c>
      <c r="Y58" s="114"/>
    </row>
    <row r="59" spans="1:25" x14ac:dyDescent="0.2">
      <c r="A59" s="10" t="s">
        <v>17</v>
      </c>
      <c r="B59" s="10" t="s">
        <v>65</v>
      </c>
      <c r="C59" s="10" t="s">
        <v>100</v>
      </c>
      <c r="D59" s="11" t="s">
        <v>359</v>
      </c>
      <c r="E59" s="10">
        <v>513</v>
      </c>
      <c r="F59" s="10">
        <v>11</v>
      </c>
      <c r="G59" s="29">
        <v>80288</v>
      </c>
      <c r="H59" s="29">
        <v>84514.559999999998</v>
      </c>
      <c r="I59" s="29">
        <v>88961.600000000006</v>
      </c>
      <c r="J59" s="29">
        <v>95010.240000000005</v>
      </c>
      <c r="K59" s="29">
        <v>97672.639999999999</v>
      </c>
      <c r="L59" s="29">
        <v>100407.84</v>
      </c>
      <c r="M59" s="29">
        <v>103269.92</v>
      </c>
      <c r="N59" s="29"/>
      <c r="P59" s="100" t="str">
        <f t="shared" si="0"/>
        <v>06063C</v>
      </c>
      <c r="Q59" s="100" t="str">
        <f t="shared" si="1"/>
        <v>Leadership &amp; Change Manager</v>
      </c>
      <c r="R59" s="114">
        <v>80288</v>
      </c>
      <c r="S59" s="114">
        <v>84514.559999999998</v>
      </c>
      <c r="T59" s="114">
        <v>88961.600000000006</v>
      </c>
      <c r="U59" s="114">
        <v>95010.240000000005</v>
      </c>
      <c r="V59" s="114">
        <v>97672.639999999999</v>
      </c>
      <c r="W59" s="114">
        <v>100407.84</v>
      </c>
      <c r="X59" s="114">
        <v>103269.92</v>
      </c>
      <c r="Y59" s="114"/>
    </row>
    <row r="60" spans="1:25" x14ac:dyDescent="0.2">
      <c r="A60" s="10" t="s">
        <v>17</v>
      </c>
      <c r="B60" s="10" t="s">
        <v>70</v>
      </c>
      <c r="C60" s="10" t="s">
        <v>101</v>
      </c>
      <c r="D60" s="11" t="s">
        <v>360</v>
      </c>
      <c r="E60" s="10">
        <v>478</v>
      </c>
      <c r="F60" s="10">
        <v>10</v>
      </c>
      <c r="G60" s="29">
        <v>74135.360000000001</v>
      </c>
      <c r="H60" s="29">
        <v>77825.279999999999</v>
      </c>
      <c r="I60" s="29">
        <v>81725.279999999999</v>
      </c>
      <c r="J60" s="29">
        <v>87010.559999999998</v>
      </c>
      <c r="K60" s="29">
        <v>89446.24</v>
      </c>
      <c r="L60" s="29">
        <v>91952.639999999999</v>
      </c>
      <c r="M60" s="29">
        <v>94573.440000000002</v>
      </c>
      <c r="N60" s="29"/>
      <c r="P60" s="100" t="str">
        <f t="shared" si="0"/>
        <v>06400C</v>
      </c>
      <c r="Q60" s="100" t="str">
        <f t="shared" si="1"/>
        <v>Loss Control Coordinator</v>
      </c>
      <c r="R60" s="114">
        <v>74135.360000000001</v>
      </c>
      <c r="S60" s="114">
        <v>77825.279999999999</v>
      </c>
      <c r="T60" s="114">
        <v>81725.279999999999</v>
      </c>
      <c r="U60" s="114">
        <v>87010.559999999998</v>
      </c>
      <c r="V60" s="114">
        <v>89446.24</v>
      </c>
      <c r="W60" s="114">
        <v>91952.639999999999</v>
      </c>
      <c r="X60" s="114">
        <v>94573.440000000002</v>
      </c>
      <c r="Y60" s="114"/>
    </row>
    <row r="61" spans="1:25" x14ac:dyDescent="0.2">
      <c r="A61" s="10" t="s">
        <v>17</v>
      </c>
      <c r="B61" s="10">
        <v>84</v>
      </c>
      <c r="C61" s="10" t="s">
        <v>487</v>
      </c>
      <c r="D61" s="11" t="s">
        <v>486</v>
      </c>
      <c r="E61" s="10">
        <v>413</v>
      </c>
      <c r="F61" s="10">
        <v>9</v>
      </c>
      <c r="G61" s="29">
        <v>67369.119999999995</v>
      </c>
      <c r="H61" s="29">
        <v>70915.520000000004</v>
      </c>
      <c r="I61" s="29">
        <v>74647.039999999994</v>
      </c>
      <c r="J61" s="29">
        <v>78576.160000000003</v>
      </c>
      <c r="K61" s="29">
        <v>80776.800000000003</v>
      </c>
      <c r="L61" s="29">
        <v>83037.759999999995</v>
      </c>
      <c r="M61" s="29">
        <v>85404.800000000003</v>
      </c>
      <c r="N61" s="29"/>
      <c r="P61" s="100" t="str">
        <f t="shared" si="0"/>
        <v xml:space="preserve">06999C </v>
      </c>
      <c r="Q61" s="100" t="str">
        <f t="shared" si="1"/>
        <v>Manager 911 Training &amp; Quality Assurance</v>
      </c>
      <c r="R61" s="114">
        <v>67369.119999999995</v>
      </c>
      <c r="S61" s="114">
        <v>70915.520000000004</v>
      </c>
      <c r="T61" s="114">
        <v>74647.039999999994</v>
      </c>
      <c r="U61" s="114">
        <v>78576.160000000003</v>
      </c>
      <c r="V61" s="114">
        <v>80776.800000000003</v>
      </c>
      <c r="W61" s="114">
        <v>83037.759999999995</v>
      </c>
      <c r="X61" s="114">
        <v>85404.800000000003</v>
      </c>
      <c r="Y61" s="114"/>
    </row>
    <row r="62" spans="1:25" x14ac:dyDescent="0.2">
      <c r="A62" s="10" t="s">
        <v>17</v>
      </c>
      <c r="B62" s="10" t="s">
        <v>44</v>
      </c>
      <c r="C62" s="10" t="s">
        <v>102</v>
      </c>
      <c r="D62" s="11" t="s">
        <v>361</v>
      </c>
      <c r="E62" s="10">
        <v>453</v>
      </c>
      <c r="F62" s="10">
        <v>10</v>
      </c>
      <c r="G62" s="29">
        <v>72756.320000000007</v>
      </c>
      <c r="H62" s="29">
        <v>76512.800000000003</v>
      </c>
      <c r="I62" s="29">
        <v>80412.800000000003</v>
      </c>
      <c r="J62" s="29">
        <v>85856.16</v>
      </c>
      <c r="K62" s="29">
        <v>88260.64</v>
      </c>
      <c r="L62" s="29">
        <v>90731.68</v>
      </c>
      <c r="M62" s="29">
        <v>93319.2</v>
      </c>
      <c r="N62" s="29"/>
      <c r="P62" s="100" t="str">
        <f t="shared" si="0"/>
        <v>06510C</v>
      </c>
      <c r="Q62" s="100" t="str">
        <f t="shared" si="1"/>
        <v>Manager Accounting</v>
      </c>
      <c r="R62" s="114">
        <v>72756.320000000007</v>
      </c>
      <c r="S62" s="114">
        <v>76512.800000000003</v>
      </c>
      <c r="T62" s="114">
        <v>80412.800000000003</v>
      </c>
      <c r="U62" s="114">
        <v>85856.16</v>
      </c>
      <c r="V62" s="114">
        <v>88260.64</v>
      </c>
      <c r="W62" s="114">
        <v>90731.68</v>
      </c>
      <c r="X62" s="114">
        <v>93319.2</v>
      </c>
      <c r="Y62" s="114"/>
    </row>
    <row r="63" spans="1:25" x14ac:dyDescent="0.2">
      <c r="A63" s="10" t="s">
        <v>17</v>
      </c>
      <c r="B63" s="10" t="s">
        <v>44</v>
      </c>
      <c r="C63" s="10" t="s">
        <v>103</v>
      </c>
      <c r="D63" s="11" t="s">
        <v>362</v>
      </c>
      <c r="E63" s="10">
        <v>455</v>
      </c>
      <c r="F63" s="10">
        <v>10</v>
      </c>
      <c r="G63" s="29">
        <v>72756.320000000007</v>
      </c>
      <c r="H63" s="29">
        <v>76512.800000000003</v>
      </c>
      <c r="I63" s="29">
        <v>80412.800000000003</v>
      </c>
      <c r="J63" s="29">
        <v>85856.16</v>
      </c>
      <c r="K63" s="29">
        <v>88260.64</v>
      </c>
      <c r="L63" s="29">
        <v>90731.68</v>
      </c>
      <c r="M63" s="29">
        <v>93319.2</v>
      </c>
      <c r="N63" s="29"/>
      <c r="P63" s="100" t="str">
        <f t="shared" si="0"/>
        <v>06514C</v>
      </c>
      <c r="Q63" s="100" t="str">
        <f t="shared" si="1"/>
        <v xml:space="preserve">Manager Accounts Payable </v>
      </c>
      <c r="R63" s="114">
        <v>72756.320000000007</v>
      </c>
      <c r="S63" s="114">
        <v>76512.800000000003</v>
      </c>
      <c r="T63" s="114">
        <v>80412.800000000003</v>
      </c>
      <c r="U63" s="114">
        <v>85856.16</v>
      </c>
      <c r="V63" s="114">
        <v>88260.64</v>
      </c>
      <c r="W63" s="114">
        <v>90731.68</v>
      </c>
      <c r="X63" s="114">
        <v>93319.2</v>
      </c>
      <c r="Y63" s="114"/>
    </row>
    <row r="64" spans="1:25" x14ac:dyDescent="0.2">
      <c r="A64" s="10" t="s">
        <v>17</v>
      </c>
      <c r="B64" s="10" t="s">
        <v>44</v>
      </c>
      <c r="C64" s="10" t="s">
        <v>104</v>
      </c>
      <c r="D64" s="11" t="s">
        <v>363</v>
      </c>
      <c r="E64" s="10">
        <v>460</v>
      </c>
      <c r="F64" s="10">
        <v>10</v>
      </c>
      <c r="G64" s="29">
        <v>72756.320000000007</v>
      </c>
      <c r="H64" s="29">
        <v>76512.800000000003</v>
      </c>
      <c r="I64" s="29">
        <v>80412.800000000003</v>
      </c>
      <c r="J64" s="29">
        <v>85856.16</v>
      </c>
      <c r="K64" s="29">
        <v>88260.64</v>
      </c>
      <c r="L64" s="29">
        <v>90731.68</v>
      </c>
      <c r="M64" s="29">
        <v>93319.2</v>
      </c>
      <c r="N64" s="29"/>
      <c r="P64" s="100" t="str">
        <f t="shared" si="0"/>
        <v>06515C</v>
      </c>
      <c r="Q64" s="100" t="str">
        <f t="shared" si="1"/>
        <v>Manager Accounts Receivable</v>
      </c>
      <c r="R64" s="114">
        <v>72756.320000000007</v>
      </c>
      <c r="S64" s="114">
        <v>76512.800000000003</v>
      </c>
      <c r="T64" s="114">
        <v>80412.800000000003</v>
      </c>
      <c r="U64" s="114">
        <v>85856.16</v>
      </c>
      <c r="V64" s="114">
        <v>88260.64</v>
      </c>
      <c r="W64" s="114">
        <v>90731.68</v>
      </c>
      <c r="X64" s="114">
        <v>93319.2</v>
      </c>
      <c r="Y64" s="114"/>
    </row>
    <row r="65" spans="1:25" x14ac:dyDescent="0.2">
      <c r="A65" s="10" t="s">
        <v>17</v>
      </c>
      <c r="B65" s="10" t="s">
        <v>68</v>
      </c>
      <c r="C65" s="10" t="s">
        <v>105</v>
      </c>
      <c r="D65" s="11" t="s">
        <v>364</v>
      </c>
      <c r="E65" s="10">
        <v>493</v>
      </c>
      <c r="F65" s="10">
        <v>10</v>
      </c>
      <c r="G65" s="29">
        <v>76512.800000000003</v>
      </c>
      <c r="H65" s="29">
        <v>80412.800000000003</v>
      </c>
      <c r="I65" s="29">
        <v>85856.16</v>
      </c>
      <c r="J65" s="29">
        <v>88260.64</v>
      </c>
      <c r="K65" s="29">
        <v>90731.68</v>
      </c>
      <c r="L65" s="29">
        <v>93319.2</v>
      </c>
      <c r="M65" s="29">
        <v>95946.240000000005</v>
      </c>
      <c r="N65" s="29"/>
      <c r="P65" s="100" t="str">
        <f t="shared" si="0"/>
        <v>06523C</v>
      </c>
      <c r="Q65" s="100" t="str">
        <f t="shared" si="1"/>
        <v>Manager Admin &amp; Data Quality</v>
      </c>
      <c r="R65" s="114">
        <v>76512.800000000003</v>
      </c>
      <c r="S65" s="114">
        <v>80412.800000000003</v>
      </c>
      <c r="T65" s="114">
        <v>85856.16</v>
      </c>
      <c r="U65" s="114">
        <v>88260.64</v>
      </c>
      <c r="V65" s="114">
        <v>90731.68</v>
      </c>
      <c r="W65" s="114">
        <v>93319.2</v>
      </c>
      <c r="X65" s="114">
        <v>95946.240000000005</v>
      </c>
      <c r="Y65" s="114"/>
    </row>
    <row r="66" spans="1:25" x14ac:dyDescent="0.2">
      <c r="A66" s="10" t="s">
        <v>17</v>
      </c>
      <c r="B66" s="10" t="s">
        <v>65</v>
      </c>
      <c r="C66" s="10" t="s">
        <v>106</v>
      </c>
      <c r="D66" s="11" t="s">
        <v>365</v>
      </c>
      <c r="E66" s="10">
        <v>498</v>
      </c>
      <c r="F66" s="10">
        <v>11</v>
      </c>
      <c r="G66" s="29">
        <v>80288</v>
      </c>
      <c r="H66" s="29">
        <v>84514.559999999998</v>
      </c>
      <c r="I66" s="29">
        <v>88961.600000000006</v>
      </c>
      <c r="J66" s="29">
        <v>95010.240000000005</v>
      </c>
      <c r="K66" s="29">
        <v>97672.639999999999</v>
      </c>
      <c r="L66" s="29">
        <v>100407.84</v>
      </c>
      <c r="M66" s="29">
        <v>103269.92</v>
      </c>
      <c r="N66" s="29"/>
      <c r="P66" s="100" t="str">
        <f t="shared" si="0"/>
        <v>06520C</v>
      </c>
      <c r="Q66" s="100" t="str">
        <f t="shared" si="1"/>
        <v>Manager Administration City Attorney's Office</v>
      </c>
      <c r="R66" s="114">
        <v>80288</v>
      </c>
      <c r="S66" s="114">
        <v>84514.559999999998</v>
      </c>
      <c r="T66" s="114">
        <v>88961.600000000006</v>
      </c>
      <c r="U66" s="114">
        <v>95010.240000000005</v>
      </c>
      <c r="V66" s="114">
        <v>97672.639999999999</v>
      </c>
      <c r="W66" s="114">
        <v>100407.84</v>
      </c>
      <c r="X66" s="114">
        <v>103269.92</v>
      </c>
      <c r="Y66" s="114"/>
    </row>
    <row r="67" spans="1:25" x14ac:dyDescent="0.2">
      <c r="A67" s="10" t="s">
        <v>17</v>
      </c>
      <c r="B67" s="10" t="s">
        <v>70</v>
      </c>
      <c r="C67" s="10" t="s">
        <v>107</v>
      </c>
      <c r="D67" s="11" t="s">
        <v>366</v>
      </c>
      <c r="E67" s="10">
        <v>460</v>
      </c>
      <c r="F67" s="10">
        <v>10</v>
      </c>
      <c r="G67" s="29">
        <v>74135.360000000001</v>
      </c>
      <c r="H67" s="29">
        <v>77825.279999999999</v>
      </c>
      <c r="I67" s="29">
        <v>81725.279999999999</v>
      </c>
      <c r="J67" s="29">
        <v>87010.559999999998</v>
      </c>
      <c r="K67" s="29">
        <v>89446.24</v>
      </c>
      <c r="L67" s="29">
        <v>91952.639999999999</v>
      </c>
      <c r="M67" s="29">
        <v>94573.440000000002</v>
      </c>
      <c r="N67" s="29"/>
      <c r="P67" s="100" t="str">
        <f t="shared" si="0"/>
        <v>06542C</v>
      </c>
      <c r="Q67" s="100" t="str">
        <f t="shared" si="1"/>
        <v>Manager Administrative Services</v>
      </c>
      <c r="R67" s="114">
        <v>74135.360000000001</v>
      </c>
      <c r="S67" s="114">
        <v>77825.279999999999</v>
      </c>
      <c r="T67" s="114">
        <v>81725.279999999999</v>
      </c>
      <c r="U67" s="114">
        <v>87010.559999999998</v>
      </c>
      <c r="V67" s="114">
        <v>89446.24</v>
      </c>
      <c r="W67" s="114">
        <v>91952.639999999999</v>
      </c>
      <c r="X67" s="114">
        <v>94573.440000000002</v>
      </c>
      <c r="Y67" s="114"/>
    </row>
    <row r="68" spans="1:25" x14ac:dyDescent="0.2">
      <c r="A68" s="10" t="s">
        <v>17</v>
      </c>
      <c r="B68" s="10" t="s">
        <v>108</v>
      </c>
      <c r="C68" s="10" t="s">
        <v>109</v>
      </c>
      <c r="D68" s="11" t="s">
        <v>367</v>
      </c>
      <c r="E68" s="10">
        <v>563</v>
      </c>
      <c r="F68" s="10">
        <v>12</v>
      </c>
      <c r="G68" s="29">
        <v>85117.998999999996</v>
      </c>
      <c r="H68" s="29">
        <v>89372.998999999996</v>
      </c>
      <c r="I68" s="29">
        <v>93844.001000000004</v>
      </c>
      <c r="J68" s="29">
        <v>98806.998999999996</v>
      </c>
      <c r="K68" s="29">
        <v>101575.001</v>
      </c>
      <c r="L68" s="29">
        <v>104418.001</v>
      </c>
      <c r="M68" s="29">
        <v>107394</v>
      </c>
      <c r="N68" s="29"/>
      <c r="P68" s="100" t="str">
        <f t="shared" si="0"/>
        <v>06560C</v>
      </c>
      <c r="Q68" s="100" t="str">
        <f t="shared" si="1"/>
        <v>Manager Assessment Services</v>
      </c>
      <c r="R68" s="114">
        <v>85117.998999999996</v>
      </c>
      <c r="S68" s="114">
        <v>89372.998999999996</v>
      </c>
      <c r="T68" s="114">
        <v>93844.001000000004</v>
      </c>
      <c r="U68" s="114">
        <v>98806.998999999996</v>
      </c>
      <c r="V68" s="114">
        <v>101575.001</v>
      </c>
      <c r="W68" s="114">
        <v>104418.001</v>
      </c>
      <c r="X68" s="114">
        <v>107394</v>
      </c>
      <c r="Y68" s="114"/>
    </row>
    <row r="69" spans="1:25" x14ac:dyDescent="0.2">
      <c r="A69" s="36" t="s">
        <v>17</v>
      </c>
      <c r="B69" s="36" t="s">
        <v>70</v>
      </c>
      <c r="C69" s="36" t="s">
        <v>110</v>
      </c>
      <c r="D69" s="37" t="s">
        <v>368</v>
      </c>
      <c r="E69" s="36">
        <v>473</v>
      </c>
      <c r="F69" s="36">
        <v>10</v>
      </c>
      <c r="G69" s="38">
        <v>74135.360000000001</v>
      </c>
      <c r="H69" s="38">
        <v>77825.279999999999</v>
      </c>
      <c r="I69" s="38">
        <v>81725.279999999999</v>
      </c>
      <c r="J69" s="38">
        <v>87010.559999999998</v>
      </c>
      <c r="K69" s="38">
        <v>89446.24</v>
      </c>
      <c r="L69" s="38">
        <v>91952.639999999999</v>
      </c>
      <c r="M69" s="38">
        <v>94573.440000000002</v>
      </c>
      <c r="N69" s="38"/>
      <c r="P69" s="100" t="str">
        <f t="shared" si="0"/>
        <v>06583C</v>
      </c>
      <c r="Q69" s="100" t="str">
        <f t="shared" si="1"/>
        <v xml:space="preserve">Manager Business Analysis </v>
      </c>
      <c r="R69" s="114">
        <v>74135.360000000001</v>
      </c>
      <c r="S69" s="114">
        <v>77825.279999999999</v>
      </c>
      <c r="T69" s="114">
        <v>81725.279999999999</v>
      </c>
      <c r="U69" s="114">
        <v>87010.559999999998</v>
      </c>
      <c r="V69" s="114">
        <v>89446.24</v>
      </c>
      <c r="W69" s="114">
        <v>91952.639999999999</v>
      </c>
      <c r="X69" s="114">
        <v>94573.440000000002</v>
      </c>
      <c r="Y69" s="114"/>
    </row>
    <row r="70" spans="1:25" x14ac:dyDescent="0.2">
      <c r="A70" s="10" t="s">
        <v>17</v>
      </c>
      <c r="B70" s="10" t="s">
        <v>32</v>
      </c>
      <c r="C70" s="10" t="s">
        <v>111</v>
      </c>
      <c r="D70" s="11" t="s">
        <v>369</v>
      </c>
      <c r="E70" s="10">
        <v>585</v>
      </c>
      <c r="F70" s="10">
        <v>12</v>
      </c>
      <c r="G70" s="29">
        <v>99024.639999999999</v>
      </c>
      <c r="H70" s="29">
        <v>102984.96000000001</v>
      </c>
      <c r="I70" s="29">
        <v>107103.36</v>
      </c>
      <c r="J70" s="29">
        <v>111388.16</v>
      </c>
      <c r="K70" s="29">
        <v>115843.52</v>
      </c>
      <c r="L70" s="5"/>
      <c r="M70" s="5"/>
      <c r="N70" s="5"/>
      <c r="P70" s="100" t="str">
        <f t="shared" si="0"/>
        <v>52580C</v>
      </c>
      <c r="Q70" s="100" t="str">
        <f t="shared" si="1"/>
        <v>Manager Business Finance</v>
      </c>
      <c r="R70" s="114">
        <v>99024.639999999999</v>
      </c>
      <c r="S70" s="114">
        <v>102984.96000000001</v>
      </c>
      <c r="T70" s="114">
        <v>107103.36</v>
      </c>
      <c r="U70" s="114">
        <v>111388.16</v>
      </c>
      <c r="V70" s="114">
        <v>115843.52</v>
      </c>
      <c r="Y70" s="114"/>
    </row>
    <row r="71" spans="1:25" x14ac:dyDescent="0.2">
      <c r="A71" s="10" t="s">
        <v>17</v>
      </c>
      <c r="B71" s="10" t="s">
        <v>112</v>
      </c>
      <c r="C71" s="10" t="s">
        <v>113</v>
      </c>
      <c r="D71" s="11" t="s">
        <v>370</v>
      </c>
      <c r="E71" s="10">
        <v>560</v>
      </c>
      <c r="F71" s="10">
        <v>12</v>
      </c>
      <c r="G71" s="29">
        <v>101304.32000000001</v>
      </c>
      <c r="H71" s="29">
        <v>106668.64</v>
      </c>
      <c r="I71" s="29">
        <v>113873.76</v>
      </c>
      <c r="J71" s="29">
        <v>117060.32</v>
      </c>
      <c r="K71" s="29">
        <v>120340.48</v>
      </c>
      <c r="L71" s="29">
        <v>123770.4</v>
      </c>
      <c r="M71" s="5"/>
      <c r="N71" s="5"/>
      <c r="P71" s="100" t="str">
        <f t="shared" si="0"/>
        <v>06785C</v>
      </c>
      <c r="Q71" s="100" t="str">
        <f t="shared" si="1"/>
        <v>Manager Business Information Services</v>
      </c>
      <c r="R71" s="114">
        <v>101304.32000000001</v>
      </c>
      <c r="S71" s="114">
        <v>106668.64</v>
      </c>
      <c r="T71" s="114">
        <v>113873.76</v>
      </c>
      <c r="U71" s="114">
        <v>117060.32</v>
      </c>
      <c r="V71" s="114">
        <v>120340.48</v>
      </c>
      <c r="W71" s="114">
        <v>123770.4</v>
      </c>
      <c r="Y71" s="114"/>
    </row>
    <row r="72" spans="1:25" x14ac:dyDescent="0.2">
      <c r="A72" s="10" t="s">
        <v>17</v>
      </c>
      <c r="B72" s="10" t="s">
        <v>76</v>
      </c>
      <c r="C72" s="10" t="s">
        <v>114</v>
      </c>
      <c r="D72" s="11" t="s">
        <v>371</v>
      </c>
      <c r="E72" s="10">
        <v>590</v>
      </c>
      <c r="F72" s="10">
        <v>13</v>
      </c>
      <c r="G72" s="29">
        <v>99344.960000000006</v>
      </c>
      <c r="H72" s="29">
        <v>103317.75999999999</v>
      </c>
      <c r="I72" s="29">
        <v>107450.72</v>
      </c>
      <c r="J72" s="29">
        <v>111748</v>
      </c>
      <c r="K72" s="29">
        <v>116220</v>
      </c>
      <c r="L72" s="29"/>
      <c r="M72" s="5"/>
      <c r="N72" s="5"/>
      <c r="P72" s="100" t="str">
        <f t="shared" si="0"/>
        <v>06590C</v>
      </c>
      <c r="Q72" s="100" t="str">
        <f t="shared" si="1"/>
        <v>Manager Business Licensing</v>
      </c>
      <c r="R72" s="114">
        <v>99344.960000000006</v>
      </c>
      <c r="S72" s="114">
        <v>103317.75999999999</v>
      </c>
      <c r="T72" s="114">
        <v>107450.72</v>
      </c>
      <c r="U72" s="114">
        <v>111748</v>
      </c>
      <c r="V72" s="114">
        <v>116220</v>
      </c>
      <c r="Y72" s="114"/>
    </row>
    <row r="73" spans="1:25" x14ac:dyDescent="0.2">
      <c r="A73" s="10" t="s">
        <v>17</v>
      </c>
      <c r="B73" s="10" t="s">
        <v>65</v>
      </c>
      <c r="C73" s="10" t="s">
        <v>115</v>
      </c>
      <c r="D73" s="11" t="s">
        <v>372</v>
      </c>
      <c r="E73" s="10">
        <v>498</v>
      </c>
      <c r="F73" s="10">
        <v>11</v>
      </c>
      <c r="G73" s="29">
        <v>80288</v>
      </c>
      <c r="H73" s="29">
        <v>84514.559999999998</v>
      </c>
      <c r="I73" s="29">
        <v>88961.600000000006</v>
      </c>
      <c r="J73" s="29">
        <v>95010.240000000005</v>
      </c>
      <c r="K73" s="29">
        <v>97672.639999999999</v>
      </c>
      <c r="L73" s="29">
        <v>100407.84</v>
      </c>
      <c r="M73" s="29">
        <v>103269.92</v>
      </c>
      <c r="N73" s="29"/>
      <c r="P73" s="100" t="str">
        <f t="shared" ref="P73:P136" si="2">C73</f>
        <v>06595C</v>
      </c>
      <c r="Q73" s="100" t="str">
        <f t="shared" ref="Q73:Q136" si="3">D73</f>
        <v xml:space="preserve">Manager Buying Services </v>
      </c>
      <c r="R73" s="114">
        <v>80288</v>
      </c>
      <c r="S73" s="114">
        <v>84514.559999999998</v>
      </c>
      <c r="T73" s="114">
        <v>88961.600000000006</v>
      </c>
      <c r="U73" s="114">
        <v>95010.240000000005</v>
      </c>
      <c r="V73" s="114">
        <v>97672.639999999999</v>
      </c>
      <c r="W73" s="114">
        <v>100407.84</v>
      </c>
      <c r="X73" s="114">
        <v>103269.92</v>
      </c>
      <c r="Y73" s="114"/>
    </row>
    <row r="74" spans="1:25" x14ac:dyDescent="0.2">
      <c r="A74" s="10" t="s">
        <v>17</v>
      </c>
      <c r="B74" s="10" t="s">
        <v>44</v>
      </c>
      <c r="C74" s="10" t="s">
        <v>116</v>
      </c>
      <c r="D74" s="11" t="s">
        <v>373</v>
      </c>
      <c r="E74" s="10">
        <v>455</v>
      </c>
      <c r="F74" s="10">
        <v>10</v>
      </c>
      <c r="G74" s="29">
        <v>72756.320000000007</v>
      </c>
      <c r="H74" s="29">
        <v>76512.800000000003</v>
      </c>
      <c r="I74" s="29">
        <v>80412.800000000003</v>
      </c>
      <c r="J74" s="29">
        <v>85856.16</v>
      </c>
      <c r="K74" s="29">
        <v>88260.64</v>
      </c>
      <c r="L74" s="29">
        <v>90731.68</v>
      </c>
      <c r="M74" s="29">
        <v>93319.2</v>
      </c>
      <c r="N74" s="29"/>
      <c r="P74" s="100" t="str">
        <f t="shared" si="2"/>
        <v>06638C</v>
      </c>
      <c r="Q74" s="100" t="str">
        <f t="shared" si="3"/>
        <v>Manager Community Engagement</v>
      </c>
      <c r="R74" s="114">
        <v>72756.320000000007</v>
      </c>
      <c r="S74" s="114">
        <v>76512.800000000003</v>
      </c>
      <c r="T74" s="114">
        <v>80412.800000000003</v>
      </c>
      <c r="U74" s="114">
        <v>85856.16</v>
      </c>
      <c r="V74" s="114">
        <v>88260.64</v>
      </c>
      <c r="W74" s="114">
        <v>90731.68</v>
      </c>
      <c r="X74" s="114">
        <v>93319.2</v>
      </c>
      <c r="Y74" s="114"/>
    </row>
    <row r="75" spans="1:25" x14ac:dyDescent="0.2">
      <c r="A75" s="10" t="s">
        <v>17</v>
      </c>
      <c r="B75" s="10" t="s">
        <v>65</v>
      </c>
      <c r="C75" s="10" t="s">
        <v>119</v>
      </c>
      <c r="D75" s="11" t="s">
        <v>374</v>
      </c>
      <c r="E75" s="10">
        <v>518</v>
      </c>
      <c r="F75" s="10">
        <v>11</v>
      </c>
      <c r="G75" s="29">
        <v>80288</v>
      </c>
      <c r="H75" s="29">
        <v>84514.559999999998</v>
      </c>
      <c r="I75" s="29">
        <v>88961.600000000006</v>
      </c>
      <c r="J75" s="29">
        <v>95010.240000000005</v>
      </c>
      <c r="K75" s="29">
        <v>97672.639999999999</v>
      </c>
      <c r="L75" s="29">
        <v>100407.84</v>
      </c>
      <c r="M75" s="29">
        <v>103269.92</v>
      </c>
      <c r="N75" s="29"/>
      <c r="P75" s="100" t="str">
        <f t="shared" si="2"/>
        <v>06643C</v>
      </c>
      <c r="Q75" s="100" t="str">
        <f t="shared" si="3"/>
        <v>Manager Development Coordination</v>
      </c>
      <c r="R75" s="114">
        <v>80288</v>
      </c>
      <c r="S75" s="114">
        <v>84514.559999999998</v>
      </c>
      <c r="T75" s="114">
        <v>88961.600000000006</v>
      </c>
      <c r="U75" s="114">
        <v>95010.240000000005</v>
      </c>
      <c r="V75" s="114">
        <v>97672.639999999999</v>
      </c>
      <c r="W75" s="114">
        <v>100407.84</v>
      </c>
      <c r="X75" s="114">
        <v>103269.92</v>
      </c>
      <c r="Y75" s="114"/>
    </row>
    <row r="76" spans="1:25" x14ac:dyDescent="0.2">
      <c r="A76" s="10" t="s">
        <v>17</v>
      </c>
      <c r="B76" s="10" t="s">
        <v>120</v>
      </c>
      <c r="C76" s="10" t="s">
        <v>121</v>
      </c>
      <c r="D76" s="11" t="s">
        <v>375</v>
      </c>
      <c r="E76" s="10">
        <v>552</v>
      </c>
      <c r="F76" s="10">
        <v>12</v>
      </c>
      <c r="G76" s="29">
        <v>86937.76</v>
      </c>
      <c r="H76" s="29">
        <v>91284.96</v>
      </c>
      <c r="I76" s="29">
        <v>95848.48</v>
      </c>
      <c r="J76" s="29">
        <v>102109.28</v>
      </c>
      <c r="K76" s="29">
        <v>104969.28</v>
      </c>
      <c r="L76" s="29">
        <v>107910.39999999999</v>
      </c>
      <c r="M76" s="29">
        <v>110984.64</v>
      </c>
      <c r="N76" s="29"/>
      <c r="P76" s="100" t="str">
        <f t="shared" si="2"/>
        <v>06644C</v>
      </c>
      <c r="Q76" s="100" t="str">
        <f t="shared" si="3"/>
        <v>Manager Development Finance</v>
      </c>
      <c r="R76" s="114">
        <v>86937.76</v>
      </c>
      <c r="S76" s="114">
        <v>91284.96</v>
      </c>
      <c r="T76" s="114">
        <v>95848.48</v>
      </c>
      <c r="U76" s="114">
        <v>102109.28</v>
      </c>
      <c r="V76" s="114">
        <v>104969.28</v>
      </c>
      <c r="W76" s="114">
        <v>107910.39999999999</v>
      </c>
      <c r="X76" s="114">
        <v>110984.64</v>
      </c>
      <c r="Y76" s="114"/>
    </row>
    <row r="77" spans="1:25" x14ac:dyDescent="0.2">
      <c r="A77" s="10" t="s">
        <v>17</v>
      </c>
      <c r="B77" s="10" t="s">
        <v>117</v>
      </c>
      <c r="C77" s="10" t="s">
        <v>118</v>
      </c>
      <c r="D77" s="11" t="s">
        <v>376</v>
      </c>
      <c r="E77" s="10">
        <v>540</v>
      </c>
      <c r="F77" s="10">
        <v>12</v>
      </c>
      <c r="G77" s="29">
        <v>82596.800000000003</v>
      </c>
      <c r="H77" s="29">
        <v>86941.92</v>
      </c>
      <c r="I77" s="29">
        <v>91517.92</v>
      </c>
      <c r="J77" s="29">
        <v>97741.28</v>
      </c>
      <c r="K77" s="29">
        <v>100478.56</v>
      </c>
      <c r="L77" s="29">
        <v>103292.8</v>
      </c>
      <c r="M77" s="29">
        <v>106236</v>
      </c>
      <c r="N77" s="29"/>
      <c r="P77" s="100" t="str">
        <f t="shared" si="2"/>
        <v>52540C</v>
      </c>
      <c r="Q77" s="100" t="str">
        <f t="shared" si="3"/>
        <v>Manager Development Loan Contract</v>
      </c>
      <c r="R77" s="114">
        <v>82596.800000000003</v>
      </c>
      <c r="S77" s="114">
        <v>86941.92</v>
      </c>
      <c r="T77" s="114">
        <v>91517.92</v>
      </c>
      <c r="U77" s="114">
        <v>97741.28</v>
      </c>
      <c r="V77" s="114">
        <v>100478.56</v>
      </c>
      <c r="W77" s="114">
        <v>103292.8</v>
      </c>
      <c r="X77" s="114">
        <v>106236</v>
      </c>
      <c r="Y77" s="114"/>
    </row>
    <row r="78" spans="1:25" x14ac:dyDescent="0.2">
      <c r="A78" s="10" t="s">
        <v>17</v>
      </c>
      <c r="B78" s="10" t="s">
        <v>76</v>
      </c>
      <c r="C78" s="10" t="s">
        <v>122</v>
      </c>
      <c r="D78" s="11" t="s">
        <v>377</v>
      </c>
      <c r="E78" s="10">
        <v>598</v>
      </c>
      <c r="F78" s="10">
        <v>13</v>
      </c>
      <c r="G78" s="29">
        <v>99344.960000000006</v>
      </c>
      <c r="H78" s="29">
        <v>103317.75999999999</v>
      </c>
      <c r="I78" s="29">
        <v>107450.72</v>
      </c>
      <c r="J78" s="29">
        <v>111748</v>
      </c>
      <c r="K78" s="29">
        <v>116220</v>
      </c>
      <c r="L78" s="29"/>
      <c r="M78" s="29"/>
      <c r="N78" s="29"/>
      <c r="P78" s="100" t="str">
        <f t="shared" si="2"/>
        <v>52570C</v>
      </c>
      <c r="Q78" s="100" t="str">
        <f t="shared" si="3"/>
        <v>Manager Economic Development (CPED)</v>
      </c>
      <c r="R78" s="114">
        <v>99344.960000000006</v>
      </c>
      <c r="S78" s="114">
        <v>103317.75999999999</v>
      </c>
      <c r="T78" s="114">
        <v>107450.72</v>
      </c>
      <c r="U78" s="114">
        <v>111748</v>
      </c>
      <c r="V78" s="114">
        <v>116220</v>
      </c>
      <c r="Y78" s="114"/>
    </row>
    <row r="79" spans="1:25" x14ac:dyDescent="0.2">
      <c r="A79" s="10" t="s">
        <v>17</v>
      </c>
      <c r="B79" s="10" t="s">
        <v>60</v>
      </c>
      <c r="C79" s="10" t="s">
        <v>123</v>
      </c>
      <c r="D79" s="11" t="s">
        <v>378</v>
      </c>
      <c r="E79" s="10">
        <v>543</v>
      </c>
      <c r="F79" s="10">
        <v>12</v>
      </c>
      <c r="G79" s="29">
        <v>91551.2</v>
      </c>
      <c r="H79" s="29">
        <v>96657.600000000006</v>
      </c>
      <c r="I79" s="29">
        <v>103284.48</v>
      </c>
      <c r="J79" s="29">
        <v>106175.67999999999</v>
      </c>
      <c r="K79" s="29">
        <v>109148</v>
      </c>
      <c r="L79" s="29">
        <v>112261.75999999999</v>
      </c>
      <c r="M79" s="29"/>
      <c r="N79" s="29"/>
      <c r="P79" s="100" t="str">
        <f t="shared" si="2"/>
        <v>06708C</v>
      </c>
      <c r="Q79" s="100" t="str">
        <f t="shared" si="3"/>
        <v>Manager Equity and Inclusion</v>
      </c>
      <c r="R79" s="114">
        <v>91551.2</v>
      </c>
      <c r="S79" s="114">
        <v>96657.600000000006</v>
      </c>
      <c r="T79" s="114">
        <v>103284.48</v>
      </c>
      <c r="U79" s="114">
        <v>106175.67999999999</v>
      </c>
      <c r="V79" s="114">
        <v>109148</v>
      </c>
      <c r="W79" s="114">
        <v>112261.75999999999</v>
      </c>
      <c r="Y79" s="114"/>
    </row>
    <row r="80" spans="1:25" x14ac:dyDescent="0.2">
      <c r="A80" s="10" t="s">
        <v>17</v>
      </c>
      <c r="B80" s="10" t="s">
        <v>126</v>
      </c>
      <c r="C80" s="10" t="s">
        <v>127</v>
      </c>
      <c r="D80" s="11" t="s">
        <v>379</v>
      </c>
      <c r="E80" s="10">
        <v>528</v>
      </c>
      <c r="F80" s="10">
        <v>11</v>
      </c>
      <c r="G80" s="29">
        <v>80618.720000000001</v>
      </c>
      <c r="H80" s="29">
        <v>84757.92</v>
      </c>
      <c r="I80" s="29">
        <v>89069.759999999995</v>
      </c>
      <c r="J80" s="29">
        <v>95026.880000000005</v>
      </c>
      <c r="K80" s="29">
        <v>97687.2</v>
      </c>
      <c r="L80" s="29">
        <v>100424.48</v>
      </c>
      <c r="M80" s="29">
        <v>103286.56</v>
      </c>
      <c r="N80" s="29"/>
      <c r="P80" s="100" t="str">
        <f t="shared" si="2"/>
        <v>06710C</v>
      </c>
      <c r="Q80" s="100" t="str">
        <f t="shared" si="3"/>
        <v>Manager Finance</v>
      </c>
      <c r="R80" s="114">
        <v>80618.720000000001</v>
      </c>
      <c r="S80" s="114">
        <v>84757.92</v>
      </c>
      <c r="T80" s="114">
        <v>89069.759999999995</v>
      </c>
      <c r="U80" s="114">
        <v>95026.880000000005</v>
      </c>
      <c r="V80" s="114">
        <v>97687.2</v>
      </c>
      <c r="W80" s="114">
        <v>100424.48</v>
      </c>
      <c r="X80" s="114">
        <v>103286.56</v>
      </c>
      <c r="Y80" s="114"/>
    </row>
    <row r="81" spans="1:25" x14ac:dyDescent="0.2">
      <c r="A81" s="10" t="s">
        <v>17</v>
      </c>
      <c r="B81" s="10" t="s">
        <v>124</v>
      </c>
      <c r="C81" s="10" t="s">
        <v>125</v>
      </c>
      <c r="D81" s="11" t="s">
        <v>380</v>
      </c>
      <c r="E81" s="10">
        <v>518</v>
      </c>
      <c r="F81" s="10">
        <v>11</v>
      </c>
      <c r="G81" s="29">
        <v>88275.199999999997</v>
      </c>
      <c r="H81" s="29">
        <v>91804.96</v>
      </c>
      <c r="I81" s="29">
        <v>95478.24</v>
      </c>
      <c r="J81" s="29">
        <v>99297.12</v>
      </c>
      <c r="K81" s="29">
        <v>103269.92</v>
      </c>
      <c r="L81" s="29"/>
      <c r="M81" s="29"/>
      <c r="N81" s="29"/>
      <c r="P81" s="100" t="str">
        <f t="shared" si="2"/>
        <v>06716C</v>
      </c>
      <c r="Q81" s="100" t="str">
        <f t="shared" si="3"/>
        <v>Manager Finance Systems Services</v>
      </c>
      <c r="R81" s="114">
        <v>88275.199999999997</v>
      </c>
      <c r="S81" s="114">
        <v>91804.96</v>
      </c>
      <c r="T81" s="114">
        <v>95478.24</v>
      </c>
      <c r="U81" s="114">
        <v>99297.12</v>
      </c>
      <c r="V81" s="114">
        <v>103269.92</v>
      </c>
      <c r="Y81" s="114"/>
    </row>
    <row r="82" spans="1:25" x14ac:dyDescent="0.2">
      <c r="A82" s="10" t="s">
        <v>17</v>
      </c>
      <c r="B82" s="10" t="s">
        <v>162</v>
      </c>
      <c r="C82" s="10" t="s">
        <v>163</v>
      </c>
      <c r="D82" s="11" t="s">
        <v>381</v>
      </c>
      <c r="E82" s="10">
        <v>483</v>
      </c>
      <c r="F82" s="10">
        <v>10</v>
      </c>
      <c r="G82" s="29">
        <v>83566.080000000002</v>
      </c>
      <c r="H82" s="29">
        <v>86908.64</v>
      </c>
      <c r="I82" s="29">
        <v>90384.320000000007</v>
      </c>
      <c r="J82" s="29">
        <v>93999.360000000001</v>
      </c>
      <c r="K82" s="29">
        <v>97760</v>
      </c>
      <c r="L82" s="29"/>
      <c r="M82" s="29"/>
      <c r="N82" s="29"/>
      <c r="P82" s="100" t="str">
        <f t="shared" si="2"/>
        <v>52904C</v>
      </c>
      <c r="Q82" s="100" t="str">
        <f t="shared" si="3"/>
        <v>Manager Financial Operations and Business Analysis</v>
      </c>
      <c r="R82" s="114">
        <v>83566.080000000002</v>
      </c>
      <c r="S82" s="114">
        <v>86908.64</v>
      </c>
      <c r="T82" s="114">
        <v>90384.320000000007</v>
      </c>
      <c r="U82" s="114">
        <v>93999.360000000001</v>
      </c>
      <c r="V82" s="114">
        <v>97760</v>
      </c>
      <c r="Y82" s="114"/>
    </row>
    <row r="83" spans="1:25" x14ac:dyDescent="0.2">
      <c r="A83" s="10" t="s">
        <v>17</v>
      </c>
      <c r="B83" s="10" t="s">
        <v>124</v>
      </c>
      <c r="C83" s="10" t="s">
        <v>128</v>
      </c>
      <c r="D83" s="11" t="s">
        <v>129</v>
      </c>
      <c r="E83" s="10">
        <v>563</v>
      </c>
      <c r="F83" s="10">
        <v>11</v>
      </c>
      <c r="G83" s="29">
        <v>88275.199999999997</v>
      </c>
      <c r="H83" s="29">
        <v>91804.96</v>
      </c>
      <c r="I83" s="29">
        <v>95478.24</v>
      </c>
      <c r="J83" s="29">
        <v>99297.12</v>
      </c>
      <c r="K83" s="29">
        <v>103269.92</v>
      </c>
      <c r="L83" s="29"/>
      <c r="M83" s="29"/>
      <c r="N83" s="29"/>
      <c r="P83" s="100" t="str">
        <f t="shared" si="2"/>
        <v>59222C</v>
      </c>
      <c r="Q83" s="100" t="str">
        <f t="shared" si="3"/>
        <v>Manager Financial Services</v>
      </c>
      <c r="R83" s="114">
        <v>88275.199999999997</v>
      </c>
      <c r="S83" s="114">
        <v>91804.96</v>
      </c>
      <c r="T83" s="114">
        <v>95478.24</v>
      </c>
      <c r="U83" s="114">
        <v>99297.12</v>
      </c>
      <c r="V83" s="114">
        <v>103269.92</v>
      </c>
      <c r="Y83" s="114"/>
    </row>
    <row r="84" spans="1:25" x14ac:dyDescent="0.2">
      <c r="A84" s="10" t="s">
        <v>17</v>
      </c>
      <c r="B84" s="10" t="s">
        <v>164</v>
      </c>
      <c r="C84" s="10" t="s">
        <v>165</v>
      </c>
      <c r="D84" s="11" t="s">
        <v>382</v>
      </c>
      <c r="E84" s="10">
        <v>505</v>
      </c>
      <c r="F84" s="10">
        <v>11</v>
      </c>
      <c r="G84" s="29">
        <v>88275.199999999997</v>
      </c>
      <c r="H84" s="29">
        <v>91804.96</v>
      </c>
      <c r="I84" s="29">
        <v>95478.24</v>
      </c>
      <c r="J84" s="29">
        <v>99297.12</v>
      </c>
      <c r="K84" s="29">
        <v>103269.92</v>
      </c>
      <c r="L84" s="29"/>
      <c r="M84" s="29"/>
      <c r="N84" s="29"/>
      <c r="P84" s="100" t="str">
        <f t="shared" si="2"/>
        <v>02657C</v>
      </c>
      <c r="Q84" s="100" t="str">
        <f t="shared" si="3"/>
        <v>Manager Grants &amp; Community Engagement</v>
      </c>
      <c r="R84" s="114">
        <v>88275.199999999997</v>
      </c>
      <c r="S84" s="114">
        <v>91804.96</v>
      </c>
      <c r="T84" s="114">
        <v>95478.24</v>
      </c>
      <c r="U84" s="114">
        <v>99297.12</v>
      </c>
      <c r="V84" s="114">
        <v>103269.92</v>
      </c>
      <c r="Y84" s="114"/>
    </row>
    <row r="85" spans="1:25" x14ac:dyDescent="0.2">
      <c r="A85" s="10" t="s">
        <v>17</v>
      </c>
      <c r="B85" s="10" t="s">
        <v>124</v>
      </c>
      <c r="C85" s="10" t="s">
        <v>130</v>
      </c>
      <c r="D85" s="11" t="s">
        <v>383</v>
      </c>
      <c r="E85" s="10">
        <v>513</v>
      </c>
      <c r="F85" s="10">
        <v>11</v>
      </c>
      <c r="G85" s="29">
        <v>88275.199999999997</v>
      </c>
      <c r="H85" s="29">
        <v>91804.96</v>
      </c>
      <c r="I85" s="29">
        <v>95478.24</v>
      </c>
      <c r="J85" s="29">
        <v>99297.12</v>
      </c>
      <c r="K85" s="29">
        <v>103269.92</v>
      </c>
      <c r="L85" s="29"/>
      <c r="M85" s="29"/>
      <c r="N85" s="29"/>
      <c r="P85" s="100" t="str">
        <f t="shared" si="2"/>
        <v>06739C</v>
      </c>
      <c r="Q85" s="100" t="str">
        <f t="shared" si="3"/>
        <v>Manager Health Administration</v>
      </c>
      <c r="R85" s="114">
        <v>88275.199999999997</v>
      </c>
      <c r="S85" s="114">
        <v>91804.96</v>
      </c>
      <c r="T85" s="114">
        <v>95478.24</v>
      </c>
      <c r="U85" s="114">
        <v>99297.12</v>
      </c>
      <c r="V85" s="114">
        <v>103269.92</v>
      </c>
      <c r="Y85" s="114"/>
    </row>
    <row r="86" spans="1:25" x14ac:dyDescent="0.2">
      <c r="A86" s="10" t="s">
        <v>17</v>
      </c>
      <c r="B86" s="10" t="s">
        <v>65</v>
      </c>
      <c r="C86" s="10" t="s">
        <v>158</v>
      </c>
      <c r="D86" s="11" t="s">
        <v>384</v>
      </c>
      <c r="E86" s="10">
        <v>498</v>
      </c>
      <c r="F86" s="10">
        <v>11</v>
      </c>
      <c r="G86" s="29">
        <v>80288</v>
      </c>
      <c r="H86" s="29">
        <v>84514.559999999998</v>
      </c>
      <c r="I86" s="29">
        <v>88961.600000000006</v>
      </c>
      <c r="J86" s="29">
        <v>95010.240000000005</v>
      </c>
      <c r="K86" s="29">
        <v>97672.639999999999</v>
      </c>
      <c r="L86" s="29">
        <v>100407.84</v>
      </c>
      <c r="M86" s="29">
        <v>103269.92</v>
      </c>
      <c r="N86" s="29"/>
      <c r="P86" s="100" t="str">
        <f t="shared" si="2"/>
        <v>06743C</v>
      </c>
      <c r="Q86" s="100" t="str">
        <f t="shared" si="3"/>
        <v>Manager Healthy Living Program</v>
      </c>
      <c r="R86" s="114">
        <v>80288</v>
      </c>
      <c r="S86" s="114">
        <v>84514.559999999998</v>
      </c>
      <c r="T86" s="114">
        <v>88961.600000000006</v>
      </c>
      <c r="U86" s="114">
        <v>95010.240000000005</v>
      </c>
      <c r="V86" s="114">
        <v>97672.639999999999</v>
      </c>
      <c r="W86" s="114">
        <v>100407.84</v>
      </c>
      <c r="X86" s="114">
        <v>103269.92</v>
      </c>
      <c r="Y86" s="114"/>
    </row>
    <row r="87" spans="1:25" x14ac:dyDescent="0.2">
      <c r="A87" s="10" t="s">
        <v>17</v>
      </c>
      <c r="B87" s="10" t="s">
        <v>70</v>
      </c>
      <c r="C87" s="10" t="s">
        <v>131</v>
      </c>
      <c r="D87" s="11" t="s">
        <v>385</v>
      </c>
      <c r="E87" s="10">
        <v>465</v>
      </c>
      <c r="F87" s="10">
        <v>10</v>
      </c>
      <c r="G87" s="29">
        <v>74135.360000000001</v>
      </c>
      <c r="H87" s="29">
        <v>77825.279999999999</v>
      </c>
      <c r="I87" s="29">
        <v>81725.279999999999</v>
      </c>
      <c r="J87" s="29">
        <v>87010.559999999998</v>
      </c>
      <c r="K87" s="29">
        <v>89446.24</v>
      </c>
      <c r="L87" s="29">
        <v>91952.639999999999</v>
      </c>
      <c r="M87" s="29">
        <v>94573.440000000002</v>
      </c>
      <c r="N87" s="29"/>
      <c r="P87" s="100" t="str">
        <f t="shared" si="2"/>
        <v>06744C</v>
      </c>
      <c r="Q87" s="100" t="str">
        <f t="shared" si="3"/>
        <v>Manager Healthy Start</v>
      </c>
      <c r="R87" s="114">
        <v>74135.360000000001</v>
      </c>
      <c r="S87" s="114">
        <v>77825.279999999999</v>
      </c>
      <c r="T87" s="114">
        <v>81725.279999999999</v>
      </c>
      <c r="U87" s="114">
        <v>87010.559999999998</v>
      </c>
      <c r="V87" s="114">
        <v>89446.24</v>
      </c>
      <c r="W87" s="114">
        <v>91952.639999999999</v>
      </c>
      <c r="X87" s="114">
        <v>94573.440000000002</v>
      </c>
      <c r="Y87" s="114"/>
    </row>
    <row r="88" spans="1:25" x14ac:dyDescent="0.2">
      <c r="A88" s="10" t="s">
        <v>17</v>
      </c>
      <c r="B88" s="10" t="s">
        <v>76</v>
      </c>
      <c r="C88" s="10" t="s">
        <v>132</v>
      </c>
      <c r="D88" s="11" t="s">
        <v>386</v>
      </c>
      <c r="E88" s="10">
        <v>588</v>
      </c>
      <c r="F88" s="10">
        <v>13</v>
      </c>
      <c r="G88" s="29">
        <v>99344.960000000006</v>
      </c>
      <c r="H88" s="29">
        <v>103317.75999999999</v>
      </c>
      <c r="I88" s="29">
        <v>107450.72</v>
      </c>
      <c r="J88" s="29">
        <v>111748</v>
      </c>
      <c r="K88" s="29">
        <v>116220</v>
      </c>
      <c r="L88" s="29"/>
      <c r="M88" s="29"/>
      <c r="N88" s="29"/>
      <c r="P88" s="100" t="str">
        <f t="shared" si="2"/>
        <v>52600C</v>
      </c>
      <c r="Q88" s="100" t="str">
        <f t="shared" si="3"/>
        <v>Manager Housing Development</v>
      </c>
      <c r="R88" s="114">
        <v>99344.960000000006</v>
      </c>
      <c r="S88" s="114">
        <v>103317.75999999999</v>
      </c>
      <c r="T88" s="114">
        <v>107450.72</v>
      </c>
      <c r="U88" s="114">
        <v>111748</v>
      </c>
      <c r="V88" s="114">
        <v>116220</v>
      </c>
      <c r="Y88" s="114"/>
    </row>
    <row r="89" spans="1:25" x14ac:dyDescent="0.2">
      <c r="A89" s="10" t="s">
        <v>17</v>
      </c>
      <c r="B89" s="10" t="s">
        <v>124</v>
      </c>
      <c r="C89" s="10" t="s">
        <v>133</v>
      </c>
      <c r="D89" s="11" t="s">
        <v>134</v>
      </c>
      <c r="E89" s="10">
        <v>510</v>
      </c>
      <c r="F89" s="10">
        <v>11</v>
      </c>
      <c r="G89" s="29">
        <v>88275.199999999997</v>
      </c>
      <c r="H89" s="29">
        <v>91804.96</v>
      </c>
      <c r="I89" s="29">
        <v>95478.24</v>
      </c>
      <c r="J89" s="29">
        <v>99297.12</v>
      </c>
      <c r="K89" s="29">
        <v>103269.92</v>
      </c>
      <c r="L89" s="29"/>
      <c r="M89" s="29"/>
      <c r="N89" s="29"/>
      <c r="P89" s="100" t="str">
        <f t="shared" si="2"/>
        <v>52912C</v>
      </c>
      <c r="Q89" s="100" t="str">
        <f t="shared" si="3"/>
        <v>Manager HRIS</v>
      </c>
      <c r="R89" s="114">
        <v>88275.199999999997</v>
      </c>
      <c r="S89" s="114">
        <v>91804.96</v>
      </c>
      <c r="T89" s="114">
        <v>95478.24</v>
      </c>
      <c r="U89" s="114">
        <v>99297.12</v>
      </c>
      <c r="V89" s="114">
        <v>103269.92</v>
      </c>
      <c r="Y89" s="114"/>
    </row>
    <row r="90" spans="1:25" x14ac:dyDescent="0.2">
      <c r="A90" s="10" t="s">
        <v>17</v>
      </c>
      <c r="B90" s="10" t="s">
        <v>135</v>
      </c>
      <c r="C90" s="10" t="s">
        <v>136</v>
      </c>
      <c r="D90" s="11" t="s">
        <v>387</v>
      </c>
      <c r="E90" s="10">
        <v>513</v>
      </c>
      <c r="F90" s="10">
        <v>11</v>
      </c>
      <c r="G90" s="29">
        <v>87773.998999999996</v>
      </c>
      <c r="H90" s="29">
        <v>92393.994999999995</v>
      </c>
      <c r="I90" s="29">
        <v>97255.994999999995</v>
      </c>
      <c r="J90" s="29">
        <v>103870</v>
      </c>
      <c r="K90" s="29">
        <v>106779.005</v>
      </c>
      <c r="L90" s="29">
        <v>109769.005</v>
      </c>
      <c r="M90" s="29">
        <v>112898.001</v>
      </c>
      <c r="N90" s="29"/>
      <c r="P90" s="100" t="str">
        <f t="shared" si="2"/>
        <v>06795C</v>
      </c>
      <c r="Q90" s="100" t="str">
        <f t="shared" si="3"/>
        <v xml:space="preserve">Manager Internal Audit </v>
      </c>
      <c r="R90" s="114">
        <v>87773.998999999996</v>
      </c>
      <c r="S90" s="114">
        <v>92393.994999999995</v>
      </c>
      <c r="T90" s="114">
        <v>97255.994999999995</v>
      </c>
      <c r="U90" s="114">
        <v>103870</v>
      </c>
      <c r="V90" s="114">
        <v>106779.005</v>
      </c>
      <c r="W90" s="114">
        <v>109769.005</v>
      </c>
      <c r="X90" s="114">
        <v>112898.001</v>
      </c>
      <c r="Y90" s="114"/>
    </row>
    <row r="91" spans="1:25" s="37" customFormat="1" x14ac:dyDescent="0.2">
      <c r="A91" s="36" t="s">
        <v>17</v>
      </c>
      <c r="B91" s="36" t="s">
        <v>70</v>
      </c>
      <c r="C91" s="36" t="s">
        <v>48</v>
      </c>
      <c r="D91" s="37" t="s">
        <v>479</v>
      </c>
      <c r="E91" s="36">
        <v>473</v>
      </c>
      <c r="F91" s="36">
        <v>10</v>
      </c>
      <c r="G91" s="38">
        <v>74135.360000000001</v>
      </c>
      <c r="H91" s="38">
        <v>77825.279999999999</v>
      </c>
      <c r="I91" s="38">
        <v>81725.279999999999</v>
      </c>
      <c r="J91" s="38">
        <v>87010.559999999998</v>
      </c>
      <c r="K91" s="38">
        <v>89446.24</v>
      </c>
      <c r="L91" s="38">
        <v>91952.639999999999</v>
      </c>
      <c r="M91" s="38">
        <v>94573.440000000002</v>
      </c>
      <c r="N91" s="38"/>
      <c r="P91" s="100" t="str">
        <f t="shared" si="2"/>
        <v>01680C</v>
      </c>
      <c r="Q91" s="100" t="str">
        <f t="shared" si="3"/>
        <v>Manager Legislative Support Services</v>
      </c>
      <c r="R91" s="114">
        <v>74135.360000000001</v>
      </c>
      <c r="S91" s="114">
        <v>77825.279999999999</v>
      </c>
      <c r="T91" s="114">
        <v>81725.279999999999</v>
      </c>
      <c r="U91" s="114">
        <v>87010.559999999998</v>
      </c>
      <c r="V91" s="114">
        <v>89446.24</v>
      </c>
      <c r="W91" s="114">
        <v>91952.639999999999</v>
      </c>
      <c r="X91" s="114">
        <v>94573.440000000002</v>
      </c>
      <c r="Y91" s="114"/>
    </row>
    <row r="92" spans="1:25" x14ac:dyDescent="0.2">
      <c r="A92" s="10" t="s">
        <v>17</v>
      </c>
      <c r="B92" s="10" t="s">
        <v>65</v>
      </c>
      <c r="C92" s="10" t="s">
        <v>137</v>
      </c>
      <c r="D92" s="11" t="s">
        <v>388</v>
      </c>
      <c r="E92" s="10">
        <v>498</v>
      </c>
      <c r="F92" s="10">
        <v>11</v>
      </c>
      <c r="G92" s="29">
        <v>80288</v>
      </c>
      <c r="H92" s="29">
        <v>84514.559999999998</v>
      </c>
      <c r="I92" s="29">
        <v>88961.600000000006</v>
      </c>
      <c r="J92" s="29">
        <v>95010.240000000005</v>
      </c>
      <c r="K92" s="29">
        <v>97672.639999999999</v>
      </c>
      <c r="L92" s="29">
        <v>100407.84</v>
      </c>
      <c r="M92" s="29">
        <v>103269.92</v>
      </c>
      <c r="N92" s="29"/>
      <c r="P92" s="100" t="str">
        <f t="shared" si="2"/>
        <v>06825C</v>
      </c>
      <c r="Q92" s="100" t="str">
        <f t="shared" si="3"/>
        <v>Manager MPD Intellectual Property</v>
      </c>
      <c r="R92" s="114">
        <v>80288</v>
      </c>
      <c r="S92" s="114">
        <v>84514.559999999998</v>
      </c>
      <c r="T92" s="114">
        <v>88961.600000000006</v>
      </c>
      <c r="U92" s="114">
        <v>95010.240000000005</v>
      </c>
      <c r="V92" s="114">
        <v>97672.639999999999</v>
      </c>
      <c r="W92" s="114">
        <v>100407.84</v>
      </c>
      <c r="X92" s="114">
        <v>103269.92</v>
      </c>
      <c r="Y92" s="114"/>
    </row>
    <row r="93" spans="1:25" x14ac:dyDescent="0.2">
      <c r="A93" s="10" t="s">
        <v>17</v>
      </c>
      <c r="B93" s="10" t="s">
        <v>76</v>
      </c>
      <c r="C93" s="10" t="s">
        <v>166</v>
      </c>
      <c r="D93" s="11" t="s">
        <v>389</v>
      </c>
      <c r="E93" s="10">
        <v>588</v>
      </c>
      <c r="F93" s="10">
        <v>13</v>
      </c>
      <c r="G93" s="29">
        <v>99344.960000000006</v>
      </c>
      <c r="H93" s="29">
        <v>103317.75999999999</v>
      </c>
      <c r="I93" s="29">
        <v>107450.72</v>
      </c>
      <c r="J93" s="29">
        <v>111748</v>
      </c>
      <c r="K93" s="29">
        <v>116220</v>
      </c>
      <c r="L93" s="29"/>
      <c r="M93" s="29"/>
      <c r="N93" s="29"/>
      <c r="P93" s="100" t="str">
        <f t="shared" si="2"/>
        <v>06830C</v>
      </c>
      <c r="Q93" s="100" t="str">
        <f t="shared" si="3"/>
        <v>Manager MPLS Development Review</v>
      </c>
      <c r="R93" s="114">
        <v>99344.960000000006</v>
      </c>
      <c r="S93" s="114">
        <v>103317.75999999999</v>
      </c>
      <c r="T93" s="114">
        <v>107450.72</v>
      </c>
      <c r="U93" s="114">
        <v>111748</v>
      </c>
      <c r="V93" s="114">
        <v>116220</v>
      </c>
      <c r="Y93" s="114"/>
    </row>
    <row r="94" spans="1:25" x14ac:dyDescent="0.2">
      <c r="A94" s="10" t="s">
        <v>17</v>
      </c>
      <c r="B94" s="10" t="s">
        <v>18</v>
      </c>
      <c r="C94" s="10" t="s">
        <v>138</v>
      </c>
      <c r="D94" s="11" t="s">
        <v>390</v>
      </c>
      <c r="E94" s="10">
        <v>488</v>
      </c>
      <c r="F94" s="10">
        <v>10</v>
      </c>
      <c r="G94" s="29">
        <v>77116</v>
      </c>
      <c r="H94" s="29">
        <v>81174.080000000002</v>
      </c>
      <c r="I94" s="29">
        <v>85446.399999999994</v>
      </c>
      <c r="J94" s="29">
        <v>89943.360000000001</v>
      </c>
      <c r="K94" s="29">
        <v>92460.160000000003</v>
      </c>
      <c r="L94" s="29">
        <v>95051.839999999997</v>
      </c>
      <c r="M94" s="29">
        <v>97760</v>
      </c>
      <c r="N94" s="29"/>
      <c r="P94" s="100" t="str">
        <f t="shared" si="2"/>
        <v>06835C</v>
      </c>
      <c r="Q94" s="100" t="str">
        <f t="shared" si="3"/>
        <v>Manager MPLS Workforce Development Program</v>
      </c>
      <c r="R94" s="114">
        <v>77116</v>
      </c>
      <c r="S94" s="114">
        <v>81174.080000000002</v>
      </c>
      <c r="T94" s="114">
        <v>85446.399999999994</v>
      </c>
      <c r="U94" s="114">
        <v>89943.360000000001</v>
      </c>
      <c r="V94" s="114">
        <v>92460.160000000003</v>
      </c>
      <c r="W94" s="114">
        <v>95051.839999999997</v>
      </c>
      <c r="X94" s="114">
        <v>97760</v>
      </c>
      <c r="Y94" s="114"/>
    </row>
    <row r="95" spans="1:25" x14ac:dyDescent="0.2">
      <c r="A95" s="10" t="s">
        <v>17</v>
      </c>
      <c r="B95" s="10" t="s">
        <v>18</v>
      </c>
      <c r="C95" s="10" t="s">
        <v>139</v>
      </c>
      <c r="D95" s="11" t="s">
        <v>140</v>
      </c>
      <c r="E95" s="10">
        <v>490</v>
      </c>
      <c r="F95" s="10">
        <v>10</v>
      </c>
      <c r="G95" s="29">
        <v>77116</v>
      </c>
      <c r="H95" s="29">
        <v>81174.080000000002</v>
      </c>
      <c r="I95" s="29">
        <v>85446.399999999994</v>
      </c>
      <c r="J95" s="29">
        <v>89943.360000000001</v>
      </c>
      <c r="K95" s="29">
        <v>92460.160000000003</v>
      </c>
      <c r="L95" s="29">
        <v>95051.839999999997</v>
      </c>
      <c r="M95" s="29">
        <v>97760</v>
      </c>
      <c r="N95" s="29"/>
      <c r="P95" s="100" t="str">
        <f t="shared" si="2"/>
        <v>06839C</v>
      </c>
      <c r="Q95" s="100" t="str">
        <f t="shared" si="3"/>
        <v>Manager Neighborhood Support</v>
      </c>
      <c r="R95" s="114">
        <v>77116</v>
      </c>
      <c r="S95" s="114">
        <v>81174.080000000002</v>
      </c>
      <c r="T95" s="114">
        <v>85446.399999999994</v>
      </c>
      <c r="U95" s="114">
        <v>89943.360000000001</v>
      </c>
      <c r="V95" s="114">
        <v>92460.160000000003</v>
      </c>
      <c r="W95" s="114">
        <v>95051.839999999997</v>
      </c>
      <c r="X95" s="114">
        <v>97760</v>
      </c>
      <c r="Y95" s="114"/>
    </row>
    <row r="96" spans="1:25" x14ac:dyDescent="0.2">
      <c r="A96" s="10" t="s">
        <v>17</v>
      </c>
      <c r="B96" s="10" t="s">
        <v>65</v>
      </c>
      <c r="C96" s="10" t="s">
        <v>167</v>
      </c>
      <c r="D96" s="11" t="s">
        <v>391</v>
      </c>
      <c r="E96" s="10">
        <v>505</v>
      </c>
      <c r="F96" s="10">
        <v>11</v>
      </c>
      <c r="G96" s="29">
        <v>80288</v>
      </c>
      <c r="H96" s="29">
        <v>84514.559999999998</v>
      </c>
      <c r="I96" s="29">
        <v>88961.600000000006</v>
      </c>
      <c r="J96" s="29">
        <v>95010.240000000005</v>
      </c>
      <c r="K96" s="29">
        <v>97672.639999999999</v>
      </c>
      <c r="L96" s="29">
        <v>100407.84</v>
      </c>
      <c r="M96" s="29">
        <v>103269.92</v>
      </c>
      <c r="N96" s="29"/>
      <c r="P96" s="100" t="str">
        <f t="shared" si="2"/>
        <v>52620C</v>
      </c>
      <c r="Q96" s="100" t="str">
        <f t="shared" si="3"/>
        <v>Manager NRP &amp; Citizen Participation</v>
      </c>
      <c r="R96" s="114">
        <v>80288</v>
      </c>
      <c r="S96" s="114">
        <v>84514.559999999998</v>
      </c>
      <c r="T96" s="114">
        <v>88961.600000000006</v>
      </c>
      <c r="U96" s="114">
        <v>95010.240000000005</v>
      </c>
      <c r="V96" s="114">
        <v>97672.639999999999</v>
      </c>
      <c r="W96" s="114">
        <v>100407.84</v>
      </c>
      <c r="X96" s="114">
        <v>103269.92</v>
      </c>
      <c r="Y96" s="114"/>
    </row>
    <row r="97" spans="1:25" x14ac:dyDescent="0.2">
      <c r="A97" s="10" t="s">
        <v>17</v>
      </c>
      <c r="B97" s="10" t="s">
        <v>60</v>
      </c>
      <c r="C97" s="10" t="s">
        <v>141</v>
      </c>
      <c r="D97" s="11" t="s">
        <v>392</v>
      </c>
      <c r="E97" s="10">
        <v>545</v>
      </c>
      <c r="F97" s="10">
        <v>12</v>
      </c>
      <c r="G97" s="29">
        <v>91551.2</v>
      </c>
      <c r="H97" s="29">
        <v>96657.600000000006</v>
      </c>
      <c r="I97" s="29">
        <v>103284.48</v>
      </c>
      <c r="J97" s="29">
        <v>106175.67999999999</v>
      </c>
      <c r="K97" s="29">
        <v>109148</v>
      </c>
      <c r="L97" s="29">
        <v>112261.75999999999</v>
      </c>
      <c r="M97" s="29"/>
      <c r="N97" s="29"/>
      <c r="P97" s="100" t="str">
        <f t="shared" si="2"/>
        <v>06856C</v>
      </c>
      <c r="Q97" s="100" t="str">
        <f t="shared" si="3"/>
        <v>Manager Payroll</v>
      </c>
      <c r="R97" s="114">
        <v>91551.2</v>
      </c>
      <c r="S97" s="114">
        <v>96657.600000000006</v>
      </c>
      <c r="T97" s="114">
        <v>103284.48</v>
      </c>
      <c r="U97" s="114">
        <v>106175.67999999999</v>
      </c>
      <c r="V97" s="114">
        <v>109148</v>
      </c>
      <c r="W97" s="114">
        <v>112261.75999999999</v>
      </c>
      <c r="Y97" s="114"/>
    </row>
    <row r="98" spans="1:25" x14ac:dyDescent="0.2">
      <c r="A98" s="10" t="s">
        <v>17</v>
      </c>
      <c r="B98" s="10" t="s">
        <v>65</v>
      </c>
      <c r="C98" s="10" t="s">
        <v>168</v>
      </c>
      <c r="D98" s="11" t="s">
        <v>393</v>
      </c>
      <c r="E98" s="10">
        <v>510</v>
      </c>
      <c r="F98" s="10">
        <v>11</v>
      </c>
      <c r="G98" s="29">
        <v>80288</v>
      </c>
      <c r="H98" s="29">
        <v>84514.559999999998</v>
      </c>
      <c r="I98" s="29">
        <v>88961.600000000006</v>
      </c>
      <c r="J98" s="29">
        <v>95010.240000000005</v>
      </c>
      <c r="K98" s="29">
        <v>97672.639999999999</v>
      </c>
      <c r="L98" s="29">
        <v>100407.84</v>
      </c>
      <c r="M98" s="29">
        <v>103269.92</v>
      </c>
      <c r="N98" s="29"/>
      <c r="P98" s="100" t="str">
        <f t="shared" si="2"/>
        <v>06846C</v>
      </c>
      <c r="Q98" s="100" t="str">
        <f t="shared" si="3"/>
        <v>Manager Personel, Finance Technology &amp; Administration</v>
      </c>
      <c r="R98" s="114">
        <v>80288</v>
      </c>
      <c r="S98" s="114">
        <v>84514.559999999998</v>
      </c>
      <c r="T98" s="114">
        <v>88961.600000000006</v>
      </c>
      <c r="U98" s="114">
        <v>95010.240000000005</v>
      </c>
      <c r="V98" s="114">
        <v>97672.639999999999</v>
      </c>
      <c r="W98" s="114">
        <v>100407.84</v>
      </c>
      <c r="X98" s="114">
        <v>103269.92</v>
      </c>
      <c r="Y98" s="114"/>
    </row>
    <row r="99" spans="1:25" x14ac:dyDescent="0.2">
      <c r="A99" s="10" t="s">
        <v>17</v>
      </c>
      <c r="B99" s="10" t="s">
        <v>60</v>
      </c>
      <c r="C99" s="10" t="s">
        <v>142</v>
      </c>
      <c r="D99" s="11" t="s">
        <v>394</v>
      </c>
      <c r="E99" s="10">
        <v>543</v>
      </c>
      <c r="F99" s="10">
        <v>12</v>
      </c>
      <c r="G99" s="29">
        <v>91551.2</v>
      </c>
      <c r="H99" s="29">
        <v>96657.600000000006</v>
      </c>
      <c r="I99" s="29">
        <v>103284.48</v>
      </c>
      <c r="J99" s="29">
        <v>106175.67999999999</v>
      </c>
      <c r="K99" s="29">
        <v>109148</v>
      </c>
      <c r="L99" s="29">
        <v>112261.75999999999</v>
      </c>
      <c r="M99" s="29"/>
      <c r="N99" s="29"/>
      <c r="P99" s="100" t="str">
        <f t="shared" si="2"/>
        <v>10160C</v>
      </c>
      <c r="Q99" s="100" t="str">
        <f t="shared" si="3"/>
        <v>Manager Planning</v>
      </c>
      <c r="R99" s="114">
        <v>91551.2</v>
      </c>
      <c r="S99" s="114">
        <v>96657.600000000006</v>
      </c>
      <c r="T99" s="114">
        <v>103284.48</v>
      </c>
      <c r="U99" s="114">
        <v>106175.67999999999</v>
      </c>
      <c r="V99" s="114">
        <v>109148</v>
      </c>
      <c r="W99" s="114">
        <v>112261.75999999999</v>
      </c>
      <c r="Y99" s="114"/>
    </row>
    <row r="100" spans="1:25" x14ac:dyDescent="0.2">
      <c r="A100" s="10" t="s">
        <v>17</v>
      </c>
      <c r="B100" s="10" t="s">
        <v>143</v>
      </c>
      <c r="C100" s="10" t="s">
        <v>144</v>
      </c>
      <c r="D100" s="11" t="s">
        <v>395</v>
      </c>
      <c r="E100" s="10">
        <v>476</v>
      </c>
      <c r="F100" s="10">
        <v>10</v>
      </c>
      <c r="G100" s="29">
        <v>82276.479999999996</v>
      </c>
      <c r="H100" s="29">
        <v>84581.119999999995</v>
      </c>
      <c r="I100" s="29">
        <v>86948.160000000003</v>
      </c>
      <c r="J100" s="29">
        <v>89383.84</v>
      </c>
      <c r="K100" s="29">
        <v>91886.080000000002</v>
      </c>
      <c r="L100" s="29">
        <v>94461.119999999995</v>
      </c>
      <c r="M100" s="29">
        <v>97150.56</v>
      </c>
      <c r="N100" s="29"/>
      <c r="P100" s="100" t="str">
        <f t="shared" si="2"/>
        <v>10193C</v>
      </c>
      <c r="Q100" s="100" t="str">
        <f t="shared" si="3"/>
        <v>Manager Police Record Services</v>
      </c>
      <c r="R100" s="114">
        <v>82276.479999999996</v>
      </c>
      <c r="S100" s="114">
        <v>84581.119999999995</v>
      </c>
      <c r="T100" s="114">
        <v>86948.160000000003</v>
      </c>
      <c r="U100" s="114">
        <v>89383.84</v>
      </c>
      <c r="V100" s="114">
        <v>91886.080000000002</v>
      </c>
      <c r="W100" s="114">
        <v>94461.119999999995</v>
      </c>
      <c r="X100" s="114">
        <v>97150.56</v>
      </c>
      <c r="Y100" s="114"/>
    </row>
    <row r="101" spans="1:25" x14ac:dyDescent="0.2">
      <c r="A101" s="10" t="s">
        <v>17</v>
      </c>
      <c r="B101" s="10" t="s">
        <v>70</v>
      </c>
      <c r="C101" s="10" t="s">
        <v>145</v>
      </c>
      <c r="D101" s="11" t="s">
        <v>396</v>
      </c>
      <c r="E101" s="10">
        <v>465</v>
      </c>
      <c r="F101" s="10">
        <v>10</v>
      </c>
      <c r="G101" s="29">
        <v>74135.360000000001</v>
      </c>
      <c r="H101" s="29">
        <v>77825.279999999999</v>
      </c>
      <c r="I101" s="29">
        <v>81725.279999999999</v>
      </c>
      <c r="J101" s="29">
        <v>87010.559999999998</v>
      </c>
      <c r="K101" s="29">
        <v>89446.24</v>
      </c>
      <c r="L101" s="29">
        <v>91952.639999999999</v>
      </c>
      <c r="M101" s="29">
        <v>94573.440000000002</v>
      </c>
      <c r="N101" s="29"/>
      <c r="P101" s="100" t="str">
        <f t="shared" si="2"/>
        <v>06919C</v>
      </c>
      <c r="Q101" s="100" t="str">
        <f t="shared" si="3"/>
        <v>Manager Public Health Emergency Response</v>
      </c>
      <c r="R101" s="114">
        <v>74135.360000000001</v>
      </c>
      <c r="S101" s="114">
        <v>77825.279999999999</v>
      </c>
      <c r="T101" s="114">
        <v>81725.279999999999</v>
      </c>
      <c r="U101" s="114">
        <v>87010.559999999998</v>
      </c>
      <c r="V101" s="114">
        <v>89446.24</v>
      </c>
      <c r="W101" s="114">
        <v>91952.639999999999</v>
      </c>
      <c r="X101" s="114">
        <v>94573.440000000002</v>
      </c>
      <c r="Y101" s="114"/>
    </row>
    <row r="102" spans="1:25" x14ac:dyDescent="0.2">
      <c r="A102" s="10" t="s">
        <v>17</v>
      </c>
      <c r="B102" s="10" t="s">
        <v>124</v>
      </c>
      <c r="C102" s="10" t="s">
        <v>492</v>
      </c>
      <c r="D102" s="11" t="s">
        <v>397</v>
      </c>
      <c r="E102" s="10">
        <v>505</v>
      </c>
      <c r="F102" s="10">
        <v>11</v>
      </c>
      <c r="G102" s="29">
        <v>88275.199999999997</v>
      </c>
      <c r="H102" s="29">
        <v>91804.96</v>
      </c>
      <c r="I102" s="29">
        <v>95478.24</v>
      </c>
      <c r="J102" s="29">
        <v>99297.12</v>
      </c>
      <c r="K102" s="29">
        <v>103269.92</v>
      </c>
      <c r="L102" s="29"/>
      <c r="M102" s="29"/>
      <c r="N102" s="29"/>
      <c r="P102" s="100" t="str">
        <f t="shared" si="2"/>
        <v>52924C</v>
      </c>
      <c r="Q102" s="100" t="str">
        <f t="shared" si="3"/>
        <v>Manager Public Works Initiatives and Analysis</v>
      </c>
      <c r="R102" s="114">
        <v>88275.199999999997</v>
      </c>
      <c r="S102" s="114">
        <v>91804.96</v>
      </c>
      <c r="T102" s="114">
        <v>95478.24</v>
      </c>
      <c r="U102" s="114">
        <v>99297.12</v>
      </c>
      <c r="V102" s="114">
        <v>103269.92</v>
      </c>
      <c r="Y102" s="114"/>
    </row>
    <row r="103" spans="1:25" x14ac:dyDescent="0.2">
      <c r="A103" s="10" t="s">
        <v>17</v>
      </c>
      <c r="B103" s="10">
        <v>104</v>
      </c>
      <c r="C103" s="10" t="s">
        <v>490</v>
      </c>
      <c r="D103" s="11" t="s">
        <v>489</v>
      </c>
      <c r="E103" s="10">
        <v>520</v>
      </c>
      <c r="F103" s="10">
        <v>11</v>
      </c>
      <c r="G103" s="29">
        <v>88275.199999999997</v>
      </c>
      <c r="H103" s="29">
        <v>91804.96</v>
      </c>
      <c r="I103" s="29">
        <v>95478.24</v>
      </c>
      <c r="J103" s="29">
        <v>99297.12</v>
      </c>
      <c r="K103" s="29">
        <v>103269.92</v>
      </c>
      <c r="L103" s="29"/>
      <c r="M103" s="29"/>
      <c r="N103" s="29"/>
      <c r="P103" s="100" t="str">
        <f t="shared" si="2"/>
        <v xml:space="preserve">52906C </v>
      </c>
      <c r="Q103" s="100" t="str">
        <f t="shared" si="3"/>
        <v>Manager Research &amp; Evaluation - Health Dept</v>
      </c>
      <c r="R103" s="114">
        <v>88275.199999999997</v>
      </c>
      <c r="S103" s="114">
        <v>91804.96</v>
      </c>
      <c r="T103" s="114">
        <v>95478.24</v>
      </c>
      <c r="U103" s="114">
        <v>99297.12</v>
      </c>
      <c r="V103" s="114">
        <v>103269.92</v>
      </c>
      <c r="Y103" s="114"/>
    </row>
    <row r="104" spans="1:25" x14ac:dyDescent="0.2">
      <c r="A104" s="10" t="s">
        <v>17</v>
      </c>
      <c r="B104" s="10" t="s">
        <v>60</v>
      </c>
      <c r="C104" s="10" t="s">
        <v>146</v>
      </c>
      <c r="D104" s="11" t="s">
        <v>398</v>
      </c>
      <c r="E104" s="10">
        <v>543</v>
      </c>
      <c r="F104" s="10">
        <v>12</v>
      </c>
      <c r="G104" s="29">
        <v>91551.2</v>
      </c>
      <c r="H104" s="29">
        <v>96657.600000000006</v>
      </c>
      <c r="I104" s="29">
        <v>103284.48</v>
      </c>
      <c r="J104" s="29">
        <v>106175.67999999999</v>
      </c>
      <c r="K104" s="29">
        <v>109148</v>
      </c>
      <c r="L104" s="29">
        <v>112261.75999999999</v>
      </c>
      <c r="M104" s="29"/>
      <c r="N104" s="29"/>
      <c r="P104" s="100" t="str">
        <f t="shared" si="2"/>
        <v>06934C</v>
      </c>
      <c r="Q104" s="100" t="str">
        <f t="shared" si="3"/>
        <v>Manager Resource Coordinator</v>
      </c>
      <c r="R104" s="114">
        <v>91551.2</v>
      </c>
      <c r="S104" s="114">
        <v>96657.600000000006</v>
      </c>
      <c r="T104" s="114">
        <v>103284.48</v>
      </c>
      <c r="U104" s="114">
        <v>106175.67999999999</v>
      </c>
      <c r="V104" s="114">
        <v>109148</v>
      </c>
      <c r="W104" s="114">
        <v>112261.75999999999</v>
      </c>
      <c r="Y104" s="114"/>
    </row>
    <row r="105" spans="1:25" x14ac:dyDescent="0.2">
      <c r="A105" s="10" t="s">
        <v>17</v>
      </c>
      <c r="B105" s="10" t="s">
        <v>152</v>
      </c>
      <c r="C105" s="10" t="s">
        <v>169</v>
      </c>
      <c r="D105" s="11" t="s">
        <v>399</v>
      </c>
      <c r="E105" s="10">
        <v>553</v>
      </c>
      <c r="F105" s="10">
        <v>12</v>
      </c>
      <c r="G105" s="29">
        <v>95960.8</v>
      </c>
      <c r="H105" s="29">
        <v>99800.48</v>
      </c>
      <c r="I105" s="29">
        <v>103792</v>
      </c>
      <c r="J105" s="29">
        <v>107943.67999999999</v>
      </c>
      <c r="K105" s="29">
        <v>112261.75999999999</v>
      </c>
      <c r="L105" s="29"/>
      <c r="M105" s="29"/>
      <c r="N105" s="29"/>
      <c r="P105" s="100" t="str">
        <f t="shared" si="2"/>
        <v>06720C</v>
      </c>
      <c r="Q105" s="100" t="str">
        <f t="shared" si="3"/>
        <v>Manager Revenue &amp; Collections</v>
      </c>
      <c r="R105" s="114">
        <v>95960.8</v>
      </c>
      <c r="S105" s="114">
        <v>99800.48</v>
      </c>
      <c r="T105" s="114">
        <v>103792</v>
      </c>
      <c r="U105" s="114">
        <v>107943.67999999999</v>
      </c>
      <c r="V105" s="114">
        <v>112261.75999999999</v>
      </c>
      <c r="Y105" s="114"/>
    </row>
    <row r="106" spans="1:25" x14ac:dyDescent="0.2">
      <c r="A106" s="10" t="s">
        <v>17</v>
      </c>
      <c r="B106" s="10" t="s">
        <v>44</v>
      </c>
      <c r="C106" s="10" t="s">
        <v>147</v>
      </c>
      <c r="D106" s="11" t="s">
        <v>400</v>
      </c>
      <c r="E106" s="10">
        <v>470</v>
      </c>
      <c r="F106" s="10">
        <v>10</v>
      </c>
      <c r="G106" s="29">
        <v>72756.320000000007</v>
      </c>
      <c r="H106" s="29">
        <v>76512.800000000003</v>
      </c>
      <c r="I106" s="29">
        <v>80412.800000000003</v>
      </c>
      <c r="J106" s="29">
        <v>85856.16</v>
      </c>
      <c r="K106" s="29">
        <v>88260.64</v>
      </c>
      <c r="L106" s="29">
        <v>90731.68</v>
      </c>
      <c r="M106" s="29">
        <v>93319.2</v>
      </c>
      <c r="N106" s="29"/>
      <c r="P106" s="100" t="str">
        <f t="shared" si="2"/>
        <v>06935C</v>
      </c>
      <c r="Q106" s="100" t="str">
        <f t="shared" si="3"/>
        <v>Manager Safety Programs</v>
      </c>
      <c r="R106" s="114">
        <v>72756.320000000007</v>
      </c>
      <c r="S106" s="114">
        <v>76512.800000000003</v>
      </c>
      <c r="T106" s="114">
        <v>80412.800000000003</v>
      </c>
      <c r="U106" s="114">
        <v>85856.16</v>
      </c>
      <c r="V106" s="114">
        <v>88260.64</v>
      </c>
      <c r="W106" s="114">
        <v>90731.68</v>
      </c>
      <c r="X106" s="114">
        <v>93319.2</v>
      </c>
      <c r="Y106" s="114"/>
    </row>
    <row r="107" spans="1:25" x14ac:dyDescent="0.2">
      <c r="A107" s="10" t="s">
        <v>17</v>
      </c>
      <c r="B107" s="10" t="s">
        <v>148</v>
      </c>
      <c r="C107" s="10" t="s">
        <v>149</v>
      </c>
      <c r="D107" s="11" t="s">
        <v>401</v>
      </c>
      <c r="E107" s="10">
        <v>525</v>
      </c>
      <c r="F107" s="10">
        <v>11</v>
      </c>
      <c r="G107" s="29">
        <v>88036</v>
      </c>
      <c r="H107" s="29">
        <v>92148.160000000003</v>
      </c>
      <c r="I107" s="29">
        <v>97664.320000000007</v>
      </c>
      <c r="J107" s="29">
        <v>100401.60000000001</v>
      </c>
      <c r="K107" s="29">
        <v>103213.75999999999</v>
      </c>
      <c r="L107" s="29">
        <v>106154.88</v>
      </c>
      <c r="M107" s="29"/>
      <c r="N107" s="29"/>
      <c r="P107" s="100" t="str">
        <f t="shared" si="2"/>
        <v>06938C</v>
      </c>
      <c r="Q107" s="100" t="str">
        <f t="shared" si="3"/>
        <v>Manager School Health Services</v>
      </c>
      <c r="R107" s="114">
        <v>88036</v>
      </c>
      <c r="S107" s="114">
        <v>92148.160000000003</v>
      </c>
      <c r="T107" s="114">
        <v>97664.320000000007</v>
      </c>
      <c r="U107" s="114">
        <v>100401.60000000001</v>
      </c>
      <c r="V107" s="114">
        <v>103213.75999999999</v>
      </c>
      <c r="W107" s="114">
        <v>106154.88</v>
      </c>
      <c r="Y107" s="114"/>
    </row>
    <row r="108" spans="1:25" x14ac:dyDescent="0.2">
      <c r="A108" s="10" t="s">
        <v>17</v>
      </c>
      <c r="B108" s="10" t="s">
        <v>124</v>
      </c>
      <c r="C108" s="10" t="s">
        <v>170</v>
      </c>
      <c r="D108" s="11" t="s">
        <v>402</v>
      </c>
      <c r="E108" s="10">
        <v>498</v>
      </c>
      <c r="F108" s="10">
        <v>11</v>
      </c>
      <c r="G108" s="29">
        <v>88275.199999999997</v>
      </c>
      <c r="H108" s="29">
        <v>91804.96</v>
      </c>
      <c r="I108" s="29">
        <v>95478.24</v>
      </c>
      <c r="J108" s="29">
        <v>99297.12</v>
      </c>
      <c r="K108" s="29">
        <v>103269.92</v>
      </c>
      <c r="L108" s="29"/>
      <c r="M108" s="29"/>
      <c r="N108" s="29"/>
      <c r="P108" s="100" t="str">
        <f t="shared" si="2"/>
        <v>59210C</v>
      </c>
      <c r="Q108" s="100" t="str">
        <f t="shared" si="3"/>
        <v>Manager Small Business Program</v>
      </c>
      <c r="R108" s="114">
        <v>88275.199999999997</v>
      </c>
      <c r="S108" s="114">
        <v>91804.96</v>
      </c>
      <c r="T108" s="114">
        <v>95478.24</v>
      </c>
      <c r="U108" s="114">
        <v>99297.12</v>
      </c>
      <c r="V108" s="114">
        <v>103269.92</v>
      </c>
      <c r="Y108" s="114"/>
    </row>
    <row r="109" spans="1:25" x14ac:dyDescent="0.2">
      <c r="A109" s="10" t="s">
        <v>17</v>
      </c>
      <c r="B109" s="10" t="s">
        <v>150</v>
      </c>
      <c r="C109" s="10" t="s">
        <v>151</v>
      </c>
      <c r="D109" s="11" t="s">
        <v>403</v>
      </c>
      <c r="E109" s="10">
        <v>570</v>
      </c>
      <c r="F109" s="10">
        <v>12</v>
      </c>
      <c r="G109" s="29">
        <v>106562.56</v>
      </c>
      <c r="H109" s="29">
        <v>109545.28</v>
      </c>
      <c r="I109" s="29">
        <v>112613.28</v>
      </c>
      <c r="J109" s="29">
        <v>115822.72</v>
      </c>
      <c r="K109" s="29"/>
      <c r="L109" s="29"/>
      <c r="M109" s="29"/>
      <c r="N109" s="29"/>
      <c r="P109" s="100" t="str">
        <f t="shared" si="2"/>
        <v>06965C</v>
      </c>
      <c r="Q109" s="100" t="str">
        <f t="shared" si="3"/>
        <v>Manager Special Project &amp; Research</v>
      </c>
      <c r="R109" s="114">
        <v>106562.56</v>
      </c>
      <c r="S109" s="114">
        <v>109545.28</v>
      </c>
      <c r="T109" s="114">
        <v>112613.28</v>
      </c>
      <c r="U109" s="114">
        <v>115822.72</v>
      </c>
      <c r="Y109" s="114"/>
    </row>
    <row r="110" spans="1:25" x14ac:dyDescent="0.2">
      <c r="A110" s="10" t="s">
        <v>17</v>
      </c>
      <c r="B110" s="10" t="s">
        <v>171</v>
      </c>
      <c r="C110" s="10" t="s">
        <v>172</v>
      </c>
      <c r="D110" s="11" t="s">
        <v>404</v>
      </c>
      <c r="E110" s="10">
        <v>543</v>
      </c>
      <c r="F110" s="10">
        <v>12</v>
      </c>
      <c r="G110" s="29">
        <v>95667.520000000004</v>
      </c>
      <c r="H110" s="29">
        <v>98535.84</v>
      </c>
      <c r="I110" s="29">
        <v>101493.6</v>
      </c>
      <c r="J110" s="29">
        <v>104536.64</v>
      </c>
      <c r="K110" s="29"/>
      <c r="L110" s="29"/>
      <c r="M110" s="29"/>
      <c r="N110" s="29"/>
      <c r="P110" s="100" t="str">
        <f t="shared" si="2"/>
        <v>06963C</v>
      </c>
      <c r="Q110" s="100" t="str">
        <f t="shared" si="3"/>
        <v>Manager Special Projects &amp; Business Specialist</v>
      </c>
      <c r="R110" s="114">
        <v>95667.520000000004</v>
      </c>
      <c r="S110" s="114">
        <v>98535.84</v>
      </c>
      <c r="T110" s="114">
        <v>101493.6</v>
      </c>
      <c r="U110" s="114">
        <v>104536.64</v>
      </c>
      <c r="Y110" s="114"/>
    </row>
    <row r="111" spans="1:25" x14ac:dyDescent="0.2">
      <c r="A111" s="10" t="s">
        <v>17</v>
      </c>
      <c r="B111" s="10" t="s">
        <v>24</v>
      </c>
      <c r="C111" s="10" t="s">
        <v>173</v>
      </c>
      <c r="D111" s="11" t="s">
        <v>405</v>
      </c>
      <c r="E111" s="10">
        <v>423</v>
      </c>
      <c r="F111" s="10">
        <v>9</v>
      </c>
      <c r="G111" s="29">
        <v>68712.800000000003</v>
      </c>
      <c r="H111" s="29">
        <v>72327.839999999997</v>
      </c>
      <c r="I111" s="29">
        <v>76134.240000000005</v>
      </c>
      <c r="J111" s="29">
        <v>80142.399999999994</v>
      </c>
      <c r="K111" s="29">
        <v>82386.720000000001</v>
      </c>
      <c r="L111" s="29">
        <v>84693.440000000002</v>
      </c>
      <c r="M111" s="29">
        <v>87108.32</v>
      </c>
      <c r="N111" s="29"/>
      <c r="P111" s="100" t="str">
        <f t="shared" si="2"/>
        <v>06608C</v>
      </c>
      <c r="Q111" s="100" t="str">
        <f t="shared" si="3"/>
        <v>Manager Stores &amp; Central Requistions</v>
      </c>
      <c r="R111" s="114">
        <v>68712.800000000003</v>
      </c>
      <c r="S111" s="114">
        <v>72327.839999999997</v>
      </c>
      <c r="T111" s="114">
        <v>76134.240000000005</v>
      </c>
      <c r="U111" s="114">
        <v>80142.399999999994</v>
      </c>
      <c r="V111" s="114">
        <v>82386.720000000001</v>
      </c>
      <c r="W111" s="114">
        <v>84693.440000000002</v>
      </c>
      <c r="X111" s="114">
        <v>87108.32</v>
      </c>
      <c r="Y111" s="114"/>
    </row>
    <row r="112" spans="1:25" x14ac:dyDescent="0.2">
      <c r="A112" s="10" t="s">
        <v>17</v>
      </c>
      <c r="B112" s="10" t="s">
        <v>152</v>
      </c>
      <c r="C112" s="10" t="s">
        <v>153</v>
      </c>
      <c r="D112" s="11" t="s">
        <v>406</v>
      </c>
      <c r="E112" s="10">
        <v>543</v>
      </c>
      <c r="F112" s="10">
        <v>12</v>
      </c>
      <c r="G112" s="29">
        <v>95960.8</v>
      </c>
      <c r="H112" s="29">
        <v>99800.48</v>
      </c>
      <c r="I112" s="29">
        <v>103792</v>
      </c>
      <c r="J112" s="29">
        <v>107943.67999999999</v>
      </c>
      <c r="K112" s="29">
        <v>112261.75999999999</v>
      </c>
      <c r="L112" s="29"/>
      <c r="M112" s="29"/>
      <c r="N112" s="29"/>
      <c r="P112" s="100" t="str">
        <f t="shared" si="2"/>
        <v>06670C</v>
      </c>
      <c r="Q112" s="100" t="str">
        <f t="shared" si="3"/>
        <v>Manager Sustainability</v>
      </c>
      <c r="R112" s="114">
        <v>95960.8</v>
      </c>
      <c r="S112" s="114">
        <v>99800.48</v>
      </c>
      <c r="T112" s="114">
        <v>103792</v>
      </c>
      <c r="U112" s="114">
        <v>107943.67999999999</v>
      </c>
      <c r="V112" s="114">
        <v>112261.75999999999</v>
      </c>
      <c r="Y112" s="114"/>
    </row>
    <row r="113" spans="1:37" x14ac:dyDescent="0.2">
      <c r="A113" s="10" t="s">
        <v>17</v>
      </c>
      <c r="B113" s="10" t="s">
        <v>120</v>
      </c>
      <c r="C113" s="10" t="s">
        <v>154</v>
      </c>
      <c r="D113" s="11" t="s">
        <v>407</v>
      </c>
      <c r="E113" s="10">
        <v>548</v>
      </c>
      <c r="F113" s="10">
        <v>12</v>
      </c>
      <c r="G113" s="29">
        <v>86937.76</v>
      </c>
      <c r="H113" s="29">
        <v>91284.96</v>
      </c>
      <c r="I113" s="29">
        <v>95848.48</v>
      </c>
      <c r="J113" s="29">
        <v>102109.28</v>
      </c>
      <c r="K113" s="29">
        <v>104969.28</v>
      </c>
      <c r="L113" s="29">
        <v>107910.39999999999</v>
      </c>
      <c r="M113" s="29">
        <v>110984.64</v>
      </c>
      <c r="N113" s="29"/>
      <c r="P113" s="100" t="str">
        <f t="shared" si="2"/>
        <v>00850C</v>
      </c>
      <c r="Q113" s="100" t="str">
        <f t="shared" si="3"/>
        <v>Manager Treasury Operations</v>
      </c>
      <c r="R113" s="114">
        <v>86937.76</v>
      </c>
      <c r="S113" s="114">
        <v>91284.96</v>
      </c>
      <c r="T113" s="114">
        <v>95848.48</v>
      </c>
      <c r="U113" s="114">
        <v>102109.28</v>
      </c>
      <c r="V113" s="114">
        <v>104969.28</v>
      </c>
      <c r="W113" s="114">
        <v>107910.39999999999</v>
      </c>
      <c r="X113" s="114">
        <v>110984.64</v>
      </c>
      <c r="Y113" s="114"/>
    </row>
    <row r="114" spans="1:37" x14ac:dyDescent="0.2">
      <c r="A114" s="10" t="s">
        <v>17</v>
      </c>
      <c r="B114" s="10" t="s">
        <v>44</v>
      </c>
      <c r="C114" s="10" t="s">
        <v>155</v>
      </c>
      <c r="D114" s="11" t="s">
        <v>408</v>
      </c>
      <c r="E114" s="10">
        <v>455</v>
      </c>
      <c r="F114" s="10">
        <v>10</v>
      </c>
      <c r="G114" s="29">
        <v>72756.320000000007</v>
      </c>
      <c r="H114" s="29">
        <v>76512.800000000003</v>
      </c>
      <c r="I114" s="29">
        <v>80412.800000000003</v>
      </c>
      <c r="J114" s="29">
        <v>85856.16</v>
      </c>
      <c r="K114" s="29">
        <v>88260.64</v>
      </c>
      <c r="L114" s="29">
        <v>90731.68</v>
      </c>
      <c r="M114" s="29">
        <v>93319.2</v>
      </c>
      <c r="N114" s="29"/>
      <c r="P114" s="100" t="str">
        <f t="shared" si="2"/>
        <v>07020C</v>
      </c>
      <c r="Q114" s="100" t="str">
        <f t="shared" si="3"/>
        <v>Manager Utilities Billing</v>
      </c>
      <c r="R114" s="114">
        <v>72756.320000000007</v>
      </c>
      <c r="S114" s="114">
        <v>76512.800000000003</v>
      </c>
      <c r="T114" s="114">
        <v>80412.800000000003</v>
      </c>
      <c r="U114" s="114">
        <v>85856.16</v>
      </c>
      <c r="V114" s="114">
        <v>88260.64</v>
      </c>
      <c r="W114" s="114">
        <v>90731.68</v>
      </c>
      <c r="X114" s="114">
        <v>93319.2</v>
      </c>
      <c r="Y114" s="114"/>
    </row>
    <row r="115" spans="1:37" x14ac:dyDescent="0.2">
      <c r="A115" s="10" t="s">
        <v>17</v>
      </c>
      <c r="B115" s="10" t="s">
        <v>156</v>
      </c>
      <c r="C115" s="10" t="s">
        <v>157</v>
      </c>
      <c r="D115" s="11" t="s">
        <v>409</v>
      </c>
      <c r="E115" s="10">
        <v>418</v>
      </c>
      <c r="F115" s="10">
        <v>9</v>
      </c>
      <c r="G115" s="29">
        <v>64475.839999999997</v>
      </c>
      <c r="H115" s="29">
        <v>67993.119999999995</v>
      </c>
      <c r="I115" s="29">
        <v>72616.960000000006</v>
      </c>
      <c r="J115" s="29">
        <v>79416.479999999996</v>
      </c>
      <c r="K115" s="29">
        <v>81640</v>
      </c>
      <c r="L115" s="29">
        <v>83925.92</v>
      </c>
      <c r="M115" s="29">
        <v>86317.92</v>
      </c>
      <c r="N115" s="29"/>
      <c r="P115" s="100" t="str">
        <f t="shared" si="2"/>
        <v>07022C</v>
      </c>
      <c r="Q115" s="100" t="str">
        <f t="shared" si="3"/>
        <v>Manager Video Services</v>
      </c>
      <c r="R115" s="114">
        <v>64475.839999999997</v>
      </c>
      <c r="S115" s="114">
        <v>67993.119999999995</v>
      </c>
      <c r="T115" s="114">
        <v>72616.960000000006</v>
      </c>
      <c r="U115" s="114">
        <v>79416.479999999996</v>
      </c>
      <c r="V115" s="114">
        <v>81640</v>
      </c>
      <c r="W115" s="114">
        <v>83925.92</v>
      </c>
      <c r="X115" s="114">
        <v>86317.92</v>
      </c>
      <c r="Y115" s="114"/>
    </row>
    <row r="116" spans="1:37" x14ac:dyDescent="0.2">
      <c r="A116" s="10" t="s">
        <v>17</v>
      </c>
      <c r="B116" s="10" t="s">
        <v>93</v>
      </c>
      <c r="C116" s="10" t="s">
        <v>159</v>
      </c>
      <c r="D116" s="11" t="s">
        <v>410</v>
      </c>
      <c r="E116" s="10">
        <v>448</v>
      </c>
      <c r="F116" s="10">
        <v>9</v>
      </c>
      <c r="G116" s="29">
        <v>70021.119999999995</v>
      </c>
      <c r="H116" s="29">
        <v>73706.880000000005</v>
      </c>
      <c r="I116" s="29">
        <v>78174.720000000001</v>
      </c>
      <c r="J116" s="29">
        <v>82644.639999999999</v>
      </c>
      <c r="K116" s="29">
        <v>84957.6</v>
      </c>
      <c r="L116" s="29">
        <v>87337.12</v>
      </c>
      <c r="M116" s="29">
        <v>89826.880000000005</v>
      </c>
      <c r="N116" s="29"/>
      <c r="P116" s="100" t="str">
        <f t="shared" si="2"/>
        <v>42300C</v>
      </c>
      <c r="Q116" s="100" t="str">
        <f t="shared" si="3"/>
        <v>Marketing &amp; Communication Manager</v>
      </c>
      <c r="R116" s="114">
        <v>70021.119999999995</v>
      </c>
      <c r="S116" s="114">
        <v>73706.880000000005</v>
      </c>
      <c r="T116" s="114">
        <v>78174.720000000001</v>
      </c>
      <c r="U116" s="114">
        <v>82644.639999999999</v>
      </c>
      <c r="V116" s="114">
        <v>84957.6</v>
      </c>
      <c r="W116" s="114">
        <v>87337.12</v>
      </c>
      <c r="X116" s="114">
        <v>89826.880000000005</v>
      </c>
      <c r="Y116" s="114"/>
    </row>
    <row r="117" spans="1:37" x14ac:dyDescent="0.2">
      <c r="A117" s="10" t="s">
        <v>17</v>
      </c>
      <c r="B117" s="10" t="s">
        <v>93</v>
      </c>
      <c r="C117" s="10" t="s">
        <v>160</v>
      </c>
      <c r="D117" s="11" t="s">
        <v>411</v>
      </c>
      <c r="E117" s="10">
        <v>448</v>
      </c>
      <c r="F117" s="10">
        <v>9</v>
      </c>
      <c r="G117" s="29">
        <v>70021.119999999995</v>
      </c>
      <c r="H117" s="29">
        <v>73706.880000000005</v>
      </c>
      <c r="I117" s="29">
        <v>78174.720000000001</v>
      </c>
      <c r="J117" s="29">
        <v>82644.639999999999</v>
      </c>
      <c r="K117" s="29">
        <v>84957.6</v>
      </c>
      <c r="L117" s="29">
        <v>87337.12</v>
      </c>
      <c r="M117" s="29">
        <v>89826.880000000005</v>
      </c>
      <c r="N117" s="29"/>
      <c r="P117" s="100" t="str">
        <f t="shared" si="2"/>
        <v>07085C</v>
      </c>
      <c r="Q117" s="100" t="str">
        <f t="shared" si="3"/>
        <v>Media Relations Manager</v>
      </c>
      <c r="R117" s="114">
        <v>70021.119999999995</v>
      </c>
      <c r="S117" s="114">
        <v>73706.880000000005</v>
      </c>
      <c r="T117" s="114">
        <v>78174.720000000001</v>
      </c>
      <c r="U117" s="114">
        <v>82644.639999999999</v>
      </c>
      <c r="V117" s="114">
        <v>84957.6</v>
      </c>
      <c r="W117" s="114">
        <v>87337.12</v>
      </c>
      <c r="X117" s="114">
        <v>89826.880000000005</v>
      </c>
      <c r="Y117" s="114"/>
    </row>
    <row r="118" spans="1:37" x14ac:dyDescent="0.2">
      <c r="A118" s="10" t="s">
        <v>17</v>
      </c>
      <c r="B118" s="10" t="s">
        <v>38</v>
      </c>
      <c r="C118" s="10" t="s">
        <v>161</v>
      </c>
      <c r="D118" s="11" t="s">
        <v>412</v>
      </c>
      <c r="E118" s="10">
        <v>458</v>
      </c>
      <c r="F118" s="10">
        <v>10</v>
      </c>
      <c r="G118" s="29">
        <v>68893.759999999995</v>
      </c>
      <c r="H118" s="29">
        <v>72356.960000000006</v>
      </c>
      <c r="I118" s="29">
        <v>76265.279999999999</v>
      </c>
      <c r="J118" s="29">
        <v>82636.320000000007</v>
      </c>
      <c r="K118" s="29">
        <v>84951.360000000001</v>
      </c>
      <c r="L118" s="29">
        <v>89400.48</v>
      </c>
      <c r="M118" s="29">
        <v>94527.679999999993</v>
      </c>
      <c r="N118" s="29"/>
      <c r="P118" s="100" t="str">
        <f t="shared" si="2"/>
        <v>08855C</v>
      </c>
      <c r="Q118" s="100" t="str">
        <f t="shared" si="3"/>
        <v>MFD Interagency Coordinator</v>
      </c>
      <c r="R118" s="114">
        <v>68893.759999999995</v>
      </c>
      <c r="S118" s="114">
        <v>72356.960000000006</v>
      </c>
      <c r="T118" s="114">
        <v>76265.279999999999</v>
      </c>
      <c r="U118" s="114">
        <v>82636.320000000007</v>
      </c>
      <c r="V118" s="114">
        <v>84951.360000000001</v>
      </c>
      <c r="W118" s="114">
        <v>89400.48</v>
      </c>
      <c r="X118" s="114">
        <v>94527.679999999993</v>
      </c>
      <c r="Y118" s="114"/>
    </row>
    <row r="119" spans="1:37" x14ac:dyDescent="0.2">
      <c r="A119" s="10" t="s">
        <v>17</v>
      </c>
      <c r="B119" s="10" t="s">
        <v>174</v>
      </c>
      <c r="C119" s="10" t="s">
        <v>175</v>
      </c>
      <c r="D119" s="11" t="s">
        <v>413</v>
      </c>
      <c r="E119" s="10">
        <v>478</v>
      </c>
      <c r="F119" s="10">
        <v>10</v>
      </c>
      <c r="G119" s="29">
        <v>93749.759999999995</v>
      </c>
      <c r="H119" s="29">
        <v>96374.720000000001</v>
      </c>
      <c r="I119" s="29">
        <v>99072.48</v>
      </c>
      <c r="J119" s="29">
        <v>101897.12</v>
      </c>
      <c r="K119" s="29"/>
      <c r="L119" s="29"/>
      <c r="M119" s="29"/>
      <c r="N119" s="29"/>
      <c r="P119" s="100" t="str">
        <f t="shared" si="2"/>
        <v>07250C</v>
      </c>
      <c r="Q119" s="100" t="str">
        <f t="shared" si="3"/>
        <v>Nurse Practitioner Physicisian's Assistant</v>
      </c>
      <c r="R119" s="114">
        <v>93749.759999999995</v>
      </c>
      <c r="S119" s="114">
        <v>96374.720000000001</v>
      </c>
      <c r="T119" s="114">
        <v>99072.48</v>
      </c>
      <c r="U119" s="114">
        <v>101897.12</v>
      </c>
      <c r="Y119" s="114"/>
    </row>
    <row r="120" spans="1:37" x14ac:dyDescent="0.2">
      <c r="A120" s="10" t="s">
        <v>17</v>
      </c>
      <c r="B120" s="10" t="s">
        <v>32</v>
      </c>
      <c r="C120" s="10" t="s">
        <v>176</v>
      </c>
      <c r="D120" s="11" t="s">
        <v>414</v>
      </c>
      <c r="E120" s="10">
        <v>573</v>
      </c>
      <c r="F120" s="10">
        <v>12</v>
      </c>
      <c r="G120" s="29">
        <v>99024.639999999999</v>
      </c>
      <c r="H120" s="29">
        <v>102984.96000000001</v>
      </c>
      <c r="I120" s="29">
        <v>107103.36</v>
      </c>
      <c r="J120" s="29">
        <v>111388.16</v>
      </c>
      <c r="K120" s="29">
        <v>115843.52</v>
      </c>
      <c r="L120" s="29"/>
      <c r="M120" s="29"/>
      <c r="N120" s="29"/>
      <c r="P120" s="100" t="str">
        <f t="shared" si="2"/>
        <v>07455C</v>
      </c>
      <c r="Q120" s="100" t="str">
        <f t="shared" si="3"/>
        <v xml:space="preserve">Parking System Manager </v>
      </c>
      <c r="R120" s="114">
        <v>99024.639999999999</v>
      </c>
      <c r="S120" s="114">
        <v>102984.96000000001</v>
      </c>
      <c r="T120" s="114">
        <v>107103.36</v>
      </c>
      <c r="U120" s="114">
        <v>111388.16</v>
      </c>
      <c r="V120" s="114">
        <v>115843.52</v>
      </c>
      <c r="Y120" s="114"/>
    </row>
    <row r="121" spans="1:37" x14ac:dyDescent="0.2">
      <c r="A121" s="10" t="s">
        <v>17</v>
      </c>
      <c r="B121" s="10" t="s">
        <v>65</v>
      </c>
      <c r="C121" s="10" t="s">
        <v>473</v>
      </c>
      <c r="D121" s="11" t="s">
        <v>467</v>
      </c>
      <c r="E121" s="10">
        <v>508</v>
      </c>
      <c r="F121" s="10">
        <v>11</v>
      </c>
      <c r="G121" s="29">
        <v>80288</v>
      </c>
      <c r="H121" s="29">
        <v>84515</v>
      </c>
      <c r="I121" s="29">
        <v>88962</v>
      </c>
      <c r="J121" s="29">
        <v>95010</v>
      </c>
      <c r="K121" s="29">
        <v>97673</v>
      </c>
      <c r="L121" s="29">
        <v>100408</v>
      </c>
      <c r="M121" s="29">
        <v>103270</v>
      </c>
      <c r="N121" s="29"/>
      <c r="P121" s="100" t="str">
        <f t="shared" si="2"/>
        <v>52937C</v>
      </c>
      <c r="Q121" s="100" t="str">
        <f t="shared" si="3"/>
        <v>Principal Budget and Evaluation Analyst</v>
      </c>
      <c r="R121" s="114">
        <v>80288</v>
      </c>
      <c r="S121" s="114">
        <v>84515</v>
      </c>
      <c r="T121" s="114">
        <v>88962</v>
      </c>
      <c r="U121" s="114">
        <v>95010</v>
      </c>
      <c r="V121" s="114">
        <v>97673</v>
      </c>
      <c r="W121" s="114">
        <v>100408</v>
      </c>
      <c r="X121" s="114">
        <v>103270</v>
      </c>
      <c r="Y121" s="114"/>
    </row>
    <row r="122" spans="1:37" x14ac:dyDescent="0.2">
      <c r="A122" s="10" t="s">
        <v>21</v>
      </c>
      <c r="B122" s="10" t="s">
        <v>81</v>
      </c>
      <c r="C122" s="10" t="s">
        <v>177</v>
      </c>
      <c r="D122" s="11" t="s">
        <v>415</v>
      </c>
      <c r="E122" s="10">
        <v>325</v>
      </c>
      <c r="F122" s="10">
        <v>7</v>
      </c>
      <c r="G122" s="31">
        <v>26.161999999999999</v>
      </c>
      <c r="H122" s="31">
        <v>27.539000000000001</v>
      </c>
      <c r="I122" s="31">
        <v>28.988</v>
      </c>
      <c r="J122" s="31">
        <v>30.965</v>
      </c>
      <c r="K122" s="31">
        <v>31.832000000000001</v>
      </c>
      <c r="L122" s="31">
        <v>32.722000000000001</v>
      </c>
      <c r="M122" s="31">
        <v>33.655000000000001</v>
      </c>
      <c r="N122" s="31"/>
      <c r="P122" s="100" t="str">
        <f t="shared" si="2"/>
        <v>08360C</v>
      </c>
      <c r="Q122" s="100" t="str">
        <f t="shared" si="3"/>
        <v>Program Assistant</v>
      </c>
      <c r="R122" s="114">
        <v>26.161999999999999</v>
      </c>
      <c r="S122" s="114">
        <v>27.539000000000001</v>
      </c>
      <c r="T122" s="114">
        <v>28.988</v>
      </c>
      <c r="U122" s="114">
        <v>30.965</v>
      </c>
      <c r="V122" s="114">
        <v>31.832000000000001</v>
      </c>
      <c r="W122" s="114">
        <v>32.722000000000001</v>
      </c>
      <c r="X122" s="114">
        <v>33.655000000000001</v>
      </c>
      <c r="Y122" s="114"/>
    </row>
    <row r="123" spans="1:37" x14ac:dyDescent="0.2">
      <c r="A123" s="10" t="s">
        <v>17</v>
      </c>
      <c r="B123" s="10" t="s">
        <v>178</v>
      </c>
      <c r="C123" s="10" t="s">
        <v>179</v>
      </c>
      <c r="D123" s="11" t="s">
        <v>416</v>
      </c>
      <c r="E123" s="10">
        <v>425</v>
      </c>
      <c r="F123" s="10">
        <v>9</v>
      </c>
      <c r="G123" s="29">
        <v>74961.119999999995</v>
      </c>
      <c r="H123" s="29">
        <v>79976</v>
      </c>
      <c r="I123" s="29">
        <v>82216.160000000003</v>
      </c>
      <c r="J123" s="29">
        <v>84518.720000000001</v>
      </c>
      <c r="K123" s="29">
        <v>86927.360000000001</v>
      </c>
      <c r="L123" s="29"/>
      <c r="M123" s="29"/>
      <c r="N123" s="29"/>
      <c r="P123" s="100" t="str">
        <f t="shared" si="2"/>
        <v>08433C</v>
      </c>
      <c r="Q123" s="100" t="str">
        <f t="shared" si="3"/>
        <v>Project Coordinator (Supervisory)</v>
      </c>
      <c r="R123" s="114">
        <v>74961.119999999995</v>
      </c>
      <c r="S123" s="114">
        <v>79976</v>
      </c>
      <c r="T123" s="114">
        <v>82216.160000000003</v>
      </c>
      <c r="U123" s="114">
        <v>84518.720000000001</v>
      </c>
      <c r="V123" s="114">
        <v>86927.360000000001</v>
      </c>
      <c r="Y123" s="114"/>
    </row>
    <row r="124" spans="1:37" x14ac:dyDescent="0.2">
      <c r="A124" s="10" t="s">
        <v>17</v>
      </c>
      <c r="B124" s="10" t="s">
        <v>180</v>
      </c>
      <c r="C124" s="10" t="s">
        <v>181</v>
      </c>
      <c r="D124" s="11" t="s">
        <v>417</v>
      </c>
      <c r="E124" s="10">
        <v>410</v>
      </c>
      <c r="F124" s="10">
        <v>9</v>
      </c>
      <c r="G124" s="29">
        <v>61546</v>
      </c>
      <c r="H124" s="29">
        <v>64785.999000000003</v>
      </c>
      <c r="I124" s="29">
        <v>68195.998999999996</v>
      </c>
      <c r="J124" s="29">
        <v>72831</v>
      </c>
      <c r="K124" s="29">
        <v>74871</v>
      </c>
      <c r="L124" s="29">
        <v>76968</v>
      </c>
      <c r="M124" s="29">
        <v>79159.998999999996</v>
      </c>
      <c r="N124" s="29"/>
      <c r="P124" s="100" t="str">
        <f t="shared" si="2"/>
        <v>08445C</v>
      </c>
      <c r="Q124" s="100" t="str">
        <f t="shared" si="3"/>
        <v>Property Services Project Coordinator</v>
      </c>
      <c r="R124" s="114">
        <v>61546</v>
      </c>
      <c r="S124" s="114">
        <v>64785.999000000003</v>
      </c>
      <c r="T124" s="114">
        <v>68195.998999999996</v>
      </c>
      <c r="U124" s="114">
        <v>72831</v>
      </c>
      <c r="V124" s="114">
        <v>74871</v>
      </c>
      <c r="W124" s="114">
        <v>76968</v>
      </c>
      <c r="X124" s="114">
        <v>79159.998999999996</v>
      </c>
      <c r="Y124" s="114"/>
    </row>
    <row r="125" spans="1:37" x14ac:dyDescent="0.2">
      <c r="A125" s="10" t="s">
        <v>17</v>
      </c>
      <c r="B125" s="10" t="s">
        <v>162</v>
      </c>
      <c r="C125" s="10" t="s">
        <v>182</v>
      </c>
      <c r="D125" s="11" t="s">
        <v>418</v>
      </c>
      <c r="E125" s="10">
        <v>493</v>
      </c>
      <c r="F125" s="10">
        <v>10</v>
      </c>
      <c r="G125" s="29">
        <v>83566.080000000002</v>
      </c>
      <c r="H125" s="29">
        <v>86908.64</v>
      </c>
      <c r="I125" s="29">
        <v>90384.320000000007</v>
      </c>
      <c r="J125" s="29">
        <v>93999.360000000001</v>
      </c>
      <c r="K125" s="29">
        <v>97760</v>
      </c>
      <c r="L125" s="29"/>
      <c r="M125" s="29"/>
      <c r="N125" s="29"/>
      <c r="P125" s="100" t="str">
        <f t="shared" si="2"/>
        <v>08447C</v>
      </c>
      <c r="Q125" s="100" t="str">
        <f t="shared" si="3"/>
        <v>Public Arts Administrator</v>
      </c>
      <c r="R125" s="114">
        <v>83566.080000000002</v>
      </c>
      <c r="S125" s="114">
        <v>86908.64</v>
      </c>
      <c r="T125" s="114">
        <v>90384.320000000007</v>
      </c>
      <c r="U125" s="114">
        <v>93999.360000000001</v>
      </c>
      <c r="V125" s="114">
        <v>97760</v>
      </c>
      <c r="Y125" s="114"/>
    </row>
    <row r="126" spans="1:37" x14ac:dyDescent="0.2">
      <c r="A126" s="10" t="s">
        <v>17</v>
      </c>
      <c r="B126" s="10" t="s">
        <v>18</v>
      </c>
      <c r="C126" s="10" t="s">
        <v>183</v>
      </c>
      <c r="D126" s="11" t="s">
        <v>419</v>
      </c>
      <c r="E126" s="10">
        <v>485</v>
      </c>
      <c r="F126" s="10">
        <v>10</v>
      </c>
      <c r="G126" s="29">
        <v>77116</v>
      </c>
      <c r="H126" s="29">
        <v>81174.080000000002</v>
      </c>
      <c r="I126" s="29">
        <v>85446.399999999994</v>
      </c>
      <c r="J126" s="29">
        <v>89943.360000000001</v>
      </c>
      <c r="K126" s="29">
        <v>92460.160000000003</v>
      </c>
      <c r="L126" s="29">
        <v>95051.839999999997</v>
      </c>
      <c r="M126" s="29">
        <v>97760</v>
      </c>
      <c r="N126" s="29"/>
      <c r="P126" s="100" t="str">
        <f t="shared" si="2"/>
        <v>08487C</v>
      </c>
      <c r="Q126" s="100" t="str">
        <f t="shared" si="3"/>
        <v>Public Health Mental Health Counselor</v>
      </c>
      <c r="R126" s="114">
        <v>77116</v>
      </c>
      <c r="S126" s="114">
        <v>81174.080000000002</v>
      </c>
      <c r="T126" s="114">
        <v>85446.399999999994</v>
      </c>
      <c r="U126" s="114">
        <v>89943.360000000001</v>
      </c>
      <c r="V126" s="114">
        <v>92460.160000000003</v>
      </c>
      <c r="W126" s="114">
        <v>95051.839999999997</v>
      </c>
      <c r="X126" s="114">
        <v>97760</v>
      </c>
      <c r="Y126" s="114"/>
    </row>
    <row r="127" spans="1:37" x14ac:dyDescent="0.2">
      <c r="A127" s="10" t="s">
        <v>17</v>
      </c>
      <c r="B127" s="10" t="s">
        <v>38</v>
      </c>
      <c r="C127" s="10" t="s">
        <v>184</v>
      </c>
      <c r="D127" s="11" t="s">
        <v>420</v>
      </c>
      <c r="E127" s="10">
        <v>458</v>
      </c>
      <c r="F127" s="10">
        <v>10</v>
      </c>
      <c r="G127" s="29">
        <v>68893.759999999995</v>
      </c>
      <c r="H127" s="29">
        <v>72356.960000000006</v>
      </c>
      <c r="I127" s="29">
        <v>76265.279999999999</v>
      </c>
      <c r="J127" s="29">
        <v>82636.320000000007</v>
      </c>
      <c r="K127" s="29">
        <v>84951.360000000001</v>
      </c>
      <c r="L127" s="29">
        <v>89400.48</v>
      </c>
      <c r="M127" s="29">
        <v>94527.679999999993</v>
      </c>
      <c r="N127" s="29"/>
      <c r="P127" s="100" t="str">
        <f t="shared" si="2"/>
        <v>08563C</v>
      </c>
      <c r="Q127" s="100" t="str">
        <f t="shared" si="3"/>
        <v>Public Works Interagency Coordinator</v>
      </c>
      <c r="R127" s="114">
        <v>68893.759999999995</v>
      </c>
      <c r="S127" s="114">
        <v>72356.960000000006</v>
      </c>
      <c r="T127" s="114">
        <v>76265.279999999999</v>
      </c>
      <c r="U127" s="114">
        <v>82636.320000000007</v>
      </c>
      <c r="V127" s="114">
        <v>84951.360000000001</v>
      </c>
      <c r="W127" s="114">
        <v>89400.48</v>
      </c>
      <c r="X127" s="114">
        <v>94527.679999999993</v>
      </c>
      <c r="Y127" s="114"/>
    </row>
    <row r="128" spans="1:37" x14ac:dyDescent="0.2">
      <c r="A128" s="10" t="s">
        <v>21</v>
      </c>
      <c r="B128" s="10">
        <v>32</v>
      </c>
      <c r="C128" s="10" t="s">
        <v>501</v>
      </c>
      <c r="D128" s="11" t="s">
        <v>500</v>
      </c>
      <c r="E128" s="10">
        <v>390</v>
      </c>
      <c r="F128" s="10">
        <v>8</v>
      </c>
      <c r="G128" s="31">
        <v>32.729999999999997</v>
      </c>
      <c r="H128" s="31">
        <v>35.07</v>
      </c>
      <c r="I128" s="31">
        <v>36.049999999999997</v>
      </c>
      <c r="J128" s="31">
        <v>37.06</v>
      </c>
      <c r="K128" s="31">
        <v>38.11</v>
      </c>
      <c r="L128" s="38"/>
      <c r="M128" s="38"/>
      <c r="N128" s="29"/>
      <c r="O128" s="49"/>
      <c r="P128" s="100" t="str">
        <f t="shared" si="2"/>
        <v>08700C</v>
      </c>
      <c r="Q128" s="100" t="str">
        <f t="shared" si="3"/>
        <v>Records Management Specialist</v>
      </c>
      <c r="R128" s="114">
        <v>32.729999999999997</v>
      </c>
      <c r="S128" s="114">
        <v>35.07</v>
      </c>
      <c r="T128" s="114">
        <v>36.049999999999997</v>
      </c>
      <c r="U128" s="114">
        <v>37.06</v>
      </c>
      <c r="V128" s="114">
        <v>38.11</v>
      </c>
      <c r="Y128" s="114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</row>
    <row r="129" spans="1:25" x14ac:dyDescent="0.2">
      <c r="A129" s="10" t="s">
        <v>17</v>
      </c>
      <c r="B129" s="10" t="s">
        <v>185</v>
      </c>
      <c r="C129" s="10" t="s">
        <v>186</v>
      </c>
      <c r="D129" s="11" t="s">
        <v>421</v>
      </c>
      <c r="E129" s="10">
        <v>355</v>
      </c>
      <c r="F129" s="10">
        <v>7</v>
      </c>
      <c r="G129" s="29">
        <v>60484.32</v>
      </c>
      <c r="H129" s="29">
        <v>62300.160000000003</v>
      </c>
      <c r="I129" s="29">
        <v>64170.080000000002</v>
      </c>
      <c r="J129" s="29">
        <v>66094.080000000002</v>
      </c>
      <c r="K129" s="29">
        <v>68076.320000000007</v>
      </c>
      <c r="L129" s="29">
        <v>70118.880000000005</v>
      </c>
      <c r="M129" s="29">
        <v>72221.759999999995</v>
      </c>
      <c r="N129" s="29"/>
      <c r="P129" s="100" t="str">
        <f t="shared" si="2"/>
        <v>08835C</v>
      </c>
      <c r="Q129" s="100" t="str">
        <f t="shared" si="3"/>
        <v xml:space="preserve">Recycling Coordinator </v>
      </c>
      <c r="R129" s="114">
        <v>60484.32</v>
      </c>
      <c r="S129" s="114">
        <v>62300.160000000003</v>
      </c>
      <c r="T129" s="114">
        <v>64170.080000000002</v>
      </c>
      <c r="U129" s="114">
        <v>66094.080000000002</v>
      </c>
      <c r="V129" s="114">
        <v>68076.320000000007</v>
      </c>
      <c r="W129" s="114">
        <v>70118.880000000005</v>
      </c>
      <c r="X129" s="114">
        <v>72221.759999999995</v>
      </c>
      <c r="Y129" s="114"/>
    </row>
    <row r="130" spans="1:25" x14ac:dyDescent="0.2">
      <c r="A130" s="10" t="s">
        <v>17</v>
      </c>
      <c r="B130" s="10" t="s">
        <v>38</v>
      </c>
      <c r="C130" s="10" t="s">
        <v>187</v>
      </c>
      <c r="D130" s="11" t="s">
        <v>422</v>
      </c>
      <c r="E130" s="10">
        <v>458</v>
      </c>
      <c r="F130" s="10">
        <v>10</v>
      </c>
      <c r="G130" s="29">
        <v>68893.759999999995</v>
      </c>
      <c r="H130" s="29">
        <v>72356.960000000006</v>
      </c>
      <c r="I130" s="29">
        <v>76265.279999999999</v>
      </c>
      <c r="J130" s="29">
        <v>82636.320000000007</v>
      </c>
      <c r="K130" s="29">
        <v>84951.360000000001</v>
      </c>
      <c r="L130" s="29">
        <v>89400.48</v>
      </c>
      <c r="M130" s="29">
        <v>94527.679999999993</v>
      </c>
      <c r="N130" s="29"/>
      <c r="P130" s="100" t="str">
        <f t="shared" si="2"/>
        <v>08856C</v>
      </c>
      <c r="Q130" s="100" t="str">
        <f t="shared" si="3"/>
        <v>Regulatory Services Interagency Coordinator</v>
      </c>
      <c r="R130" s="114">
        <v>68893.759999999995</v>
      </c>
      <c r="S130" s="114">
        <v>72356.960000000006</v>
      </c>
      <c r="T130" s="114">
        <v>76265.279999999999</v>
      </c>
      <c r="U130" s="114">
        <v>82636.320000000007</v>
      </c>
      <c r="V130" s="114">
        <v>84951.360000000001</v>
      </c>
      <c r="W130" s="114">
        <v>89400.48</v>
      </c>
      <c r="X130" s="114">
        <v>94527.679999999993</v>
      </c>
      <c r="Y130" s="114"/>
    </row>
    <row r="131" spans="1:25" x14ac:dyDescent="0.2">
      <c r="A131" s="10" t="s">
        <v>17</v>
      </c>
      <c r="B131" s="10" t="s">
        <v>188</v>
      </c>
      <c r="C131" s="10" t="s">
        <v>189</v>
      </c>
      <c r="D131" s="11" t="s">
        <v>423</v>
      </c>
      <c r="E131" s="10">
        <v>525</v>
      </c>
      <c r="F131" s="10">
        <v>11</v>
      </c>
      <c r="G131" s="29">
        <v>81652.479999999996</v>
      </c>
      <c r="H131" s="29">
        <v>85723.04</v>
      </c>
      <c r="I131" s="29">
        <v>90036.96</v>
      </c>
      <c r="J131" s="29">
        <v>95935.84</v>
      </c>
      <c r="K131" s="29">
        <v>98623.2</v>
      </c>
      <c r="L131" s="29">
        <v>101383.36</v>
      </c>
      <c r="M131" s="29">
        <v>104272.48</v>
      </c>
      <c r="N131" s="29"/>
      <c r="P131" s="100" t="str">
        <f t="shared" si="2"/>
        <v>08885C</v>
      </c>
      <c r="Q131" s="100" t="str">
        <f t="shared" si="3"/>
        <v>Risk Manager</v>
      </c>
      <c r="R131" s="114">
        <v>81652.479999999996</v>
      </c>
      <c r="S131" s="114">
        <v>85723.04</v>
      </c>
      <c r="T131" s="114">
        <v>90036.96</v>
      </c>
      <c r="U131" s="114">
        <v>95935.84</v>
      </c>
      <c r="V131" s="114">
        <v>98623.2</v>
      </c>
      <c r="W131" s="114">
        <v>101383.36</v>
      </c>
      <c r="X131" s="114">
        <v>104272.48</v>
      </c>
      <c r="Y131" s="114"/>
    </row>
    <row r="132" spans="1:25" x14ac:dyDescent="0.2">
      <c r="A132" s="10" t="s">
        <v>21</v>
      </c>
      <c r="B132" s="10" t="s">
        <v>190</v>
      </c>
      <c r="C132" s="10" t="s">
        <v>191</v>
      </c>
      <c r="D132" s="11" t="s">
        <v>424</v>
      </c>
      <c r="E132" s="10">
        <v>283</v>
      </c>
      <c r="F132" s="10">
        <v>6</v>
      </c>
      <c r="G132" s="31">
        <v>21.942</v>
      </c>
      <c r="H132" s="31">
        <v>23.442</v>
      </c>
      <c r="I132" s="31">
        <v>24.097999999999999</v>
      </c>
      <c r="J132" s="31">
        <v>24.785</v>
      </c>
      <c r="K132" s="31"/>
      <c r="L132" s="31"/>
      <c r="M132" s="31"/>
      <c r="N132" s="31"/>
      <c r="P132" s="100" t="str">
        <f t="shared" si="2"/>
        <v>09035C</v>
      </c>
      <c r="Q132" s="100" t="str">
        <f t="shared" si="3"/>
        <v xml:space="preserve">School Patrol Agent </v>
      </c>
      <c r="R132" s="114">
        <v>21.942</v>
      </c>
      <c r="S132" s="114">
        <v>23.442</v>
      </c>
      <c r="T132" s="114">
        <v>24.097999999999999</v>
      </c>
      <c r="U132" s="114">
        <v>24.785</v>
      </c>
      <c r="Y132" s="114"/>
    </row>
    <row r="133" spans="1:25" x14ac:dyDescent="0.2">
      <c r="A133" s="10" t="s">
        <v>21</v>
      </c>
      <c r="B133" s="10" t="s">
        <v>194</v>
      </c>
      <c r="C133" s="10" t="s">
        <v>195</v>
      </c>
      <c r="D133" s="11" t="s">
        <v>425</v>
      </c>
      <c r="E133" s="10">
        <v>210</v>
      </c>
      <c r="F133" s="10">
        <v>4</v>
      </c>
      <c r="G133" s="31">
        <v>18.824000000000002</v>
      </c>
      <c r="H133" s="31">
        <v>19.507000000000001</v>
      </c>
      <c r="I133" s="31">
        <v>20.215</v>
      </c>
      <c r="J133" s="31"/>
      <c r="K133" s="31"/>
      <c r="L133" s="31"/>
      <c r="M133" s="31"/>
      <c r="N133" s="31"/>
      <c r="P133" s="100" t="str">
        <f t="shared" si="2"/>
        <v>09072C</v>
      </c>
      <c r="Q133" s="100" t="str">
        <f t="shared" si="3"/>
        <v>Seasonal Elections Support Specialist I</v>
      </c>
      <c r="R133" s="114">
        <v>18.824000000000002</v>
      </c>
      <c r="S133" s="114">
        <v>19.507000000000001</v>
      </c>
      <c r="T133" s="114">
        <v>20.215</v>
      </c>
      <c r="Y133" s="114"/>
    </row>
    <row r="134" spans="1:25" x14ac:dyDescent="0.2">
      <c r="A134" s="10" t="s">
        <v>21</v>
      </c>
      <c r="B134" s="10" t="s">
        <v>192</v>
      </c>
      <c r="C134" s="10" t="s">
        <v>193</v>
      </c>
      <c r="D134" s="11" t="s">
        <v>426</v>
      </c>
      <c r="E134" s="10">
        <v>253</v>
      </c>
      <c r="F134" s="10">
        <v>5</v>
      </c>
      <c r="G134" s="31">
        <v>19.395</v>
      </c>
      <c r="H134" s="31">
        <v>20.367000000000001</v>
      </c>
      <c r="I134" s="31">
        <v>21.373999999999999</v>
      </c>
      <c r="J134" s="31"/>
      <c r="K134" s="31"/>
      <c r="L134" s="31"/>
      <c r="M134" s="31"/>
      <c r="N134" s="31"/>
      <c r="P134" s="100" t="str">
        <f t="shared" si="2"/>
        <v>09073C</v>
      </c>
      <c r="Q134" s="100" t="str">
        <f t="shared" si="3"/>
        <v>Seasonal Elections Support Specialist II</v>
      </c>
      <c r="R134" s="114">
        <v>19.395</v>
      </c>
      <c r="S134" s="114">
        <v>20.367000000000001</v>
      </c>
      <c r="T134" s="114">
        <v>21.373999999999999</v>
      </c>
      <c r="Y134" s="114"/>
    </row>
    <row r="135" spans="1:25" x14ac:dyDescent="0.2">
      <c r="A135" s="10" t="s">
        <v>21</v>
      </c>
      <c r="B135" s="10" t="s">
        <v>196</v>
      </c>
      <c r="C135" s="10" t="s">
        <v>197</v>
      </c>
      <c r="D135" s="11" t="s">
        <v>427</v>
      </c>
      <c r="E135" s="10">
        <v>218</v>
      </c>
      <c r="F135" s="10">
        <v>4</v>
      </c>
      <c r="G135" s="31">
        <v>14.551</v>
      </c>
      <c r="H135" s="31">
        <v>16.23</v>
      </c>
      <c r="I135" s="31">
        <v>17.349</v>
      </c>
      <c r="J135" s="31">
        <v>19.027999999999999</v>
      </c>
      <c r="K135" s="31"/>
      <c r="L135" s="31"/>
      <c r="M135" s="31"/>
      <c r="N135" s="31"/>
      <c r="P135" s="100" t="str">
        <f t="shared" si="2"/>
        <v>09075C</v>
      </c>
      <c r="Q135" s="100" t="str">
        <f t="shared" si="3"/>
        <v>Seasonal Environmental Health Technician</v>
      </c>
      <c r="R135" s="114">
        <v>14.551</v>
      </c>
      <c r="S135" s="114">
        <v>16.23</v>
      </c>
      <c r="T135" s="114">
        <v>17.349</v>
      </c>
      <c r="U135" s="114">
        <v>19.027999999999999</v>
      </c>
      <c r="Y135" s="114"/>
    </row>
    <row r="136" spans="1:25" x14ac:dyDescent="0.2">
      <c r="A136" s="10" t="s">
        <v>21</v>
      </c>
      <c r="B136" s="10" t="s">
        <v>196</v>
      </c>
      <c r="C136" s="10" t="s">
        <v>198</v>
      </c>
      <c r="D136" s="11" t="s">
        <v>199</v>
      </c>
      <c r="E136" s="10">
        <v>215</v>
      </c>
      <c r="F136" s="10">
        <v>4</v>
      </c>
      <c r="G136" s="31">
        <v>14.551</v>
      </c>
      <c r="H136" s="31">
        <v>16.23</v>
      </c>
      <c r="I136" s="31">
        <v>17.349</v>
      </c>
      <c r="J136" s="31">
        <v>19.027999999999999</v>
      </c>
      <c r="K136" s="31"/>
      <c r="L136" s="31"/>
      <c r="M136" s="31"/>
      <c r="N136" s="31"/>
      <c r="P136" s="100" t="str">
        <f t="shared" si="2"/>
        <v>C09078</v>
      </c>
      <c r="Q136" s="100" t="str">
        <f t="shared" si="3"/>
        <v>Seasonal Legislative Aide</v>
      </c>
      <c r="R136" s="114">
        <v>14.551</v>
      </c>
      <c r="S136" s="114">
        <v>16.23</v>
      </c>
      <c r="T136" s="114">
        <v>17.349</v>
      </c>
      <c r="U136" s="114">
        <v>19.027999999999999</v>
      </c>
      <c r="Y136" s="114"/>
    </row>
    <row r="137" spans="1:25" x14ac:dyDescent="0.2">
      <c r="A137" s="10" t="s">
        <v>17</v>
      </c>
      <c r="B137" s="10" t="s">
        <v>70</v>
      </c>
      <c r="C137" s="10" t="s">
        <v>472</v>
      </c>
      <c r="D137" s="11" t="s">
        <v>466</v>
      </c>
      <c r="E137" s="10">
        <v>465</v>
      </c>
      <c r="F137" s="10">
        <v>10</v>
      </c>
      <c r="G137" s="29">
        <v>74135</v>
      </c>
      <c r="H137" s="29">
        <v>77825</v>
      </c>
      <c r="I137" s="29">
        <v>81728</v>
      </c>
      <c r="J137" s="29">
        <v>87011</v>
      </c>
      <c r="K137" s="29">
        <v>89446</v>
      </c>
      <c r="L137" s="29">
        <v>91953</v>
      </c>
      <c r="M137" s="29">
        <v>94573</v>
      </c>
      <c r="N137" s="29"/>
      <c r="P137" s="100" t="str">
        <f t="shared" ref="P137:P164" si="4">C137</f>
        <v>52936C</v>
      </c>
      <c r="Q137" s="100" t="str">
        <f t="shared" ref="Q137:Q164" si="5">D137</f>
        <v>Senior Budget and Evaluation Analyst</v>
      </c>
      <c r="R137" s="114">
        <v>74135</v>
      </c>
      <c r="S137" s="114">
        <v>77825</v>
      </c>
      <c r="T137" s="114">
        <v>81728</v>
      </c>
      <c r="U137" s="114">
        <v>87011</v>
      </c>
      <c r="V137" s="114">
        <v>89446</v>
      </c>
      <c r="W137" s="114">
        <v>91953</v>
      </c>
      <c r="X137" s="114">
        <v>94573</v>
      </c>
      <c r="Y137" s="114"/>
    </row>
    <row r="138" spans="1:25" x14ac:dyDescent="0.2">
      <c r="A138" s="10" t="s">
        <v>17</v>
      </c>
      <c r="B138" s="10" t="s">
        <v>42</v>
      </c>
      <c r="C138" s="10" t="s">
        <v>200</v>
      </c>
      <c r="D138" s="11" t="s">
        <v>428</v>
      </c>
      <c r="E138" s="10">
        <v>468</v>
      </c>
      <c r="F138" s="10">
        <v>10</v>
      </c>
      <c r="G138" s="29">
        <v>72839.520000000004</v>
      </c>
      <c r="H138" s="29">
        <v>76670.880000000005</v>
      </c>
      <c r="I138" s="29">
        <v>80716.479999999996</v>
      </c>
      <c r="J138" s="29">
        <v>89383.84</v>
      </c>
      <c r="K138" s="29">
        <v>91886.080000000002</v>
      </c>
      <c r="L138" s="29">
        <v>94459.04</v>
      </c>
      <c r="M138" s="29">
        <v>97150.56</v>
      </c>
      <c r="N138" s="29"/>
      <c r="P138" s="100" t="str">
        <f t="shared" si="4"/>
        <v>01446C</v>
      </c>
      <c r="Q138" s="100" t="str">
        <f t="shared" si="5"/>
        <v>Senior Business Analyst</v>
      </c>
      <c r="R138" s="114">
        <v>72839.520000000004</v>
      </c>
      <c r="S138" s="114">
        <v>76670.880000000005</v>
      </c>
      <c r="T138" s="114">
        <v>80716.479999999996</v>
      </c>
      <c r="U138" s="114">
        <v>89383.84</v>
      </c>
      <c r="V138" s="114">
        <v>91886.080000000002</v>
      </c>
      <c r="W138" s="114">
        <v>94459.04</v>
      </c>
      <c r="X138" s="114">
        <v>97150.56</v>
      </c>
      <c r="Y138" s="114"/>
    </row>
    <row r="139" spans="1:25" x14ac:dyDescent="0.2">
      <c r="A139" s="10" t="s">
        <v>17</v>
      </c>
      <c r="B139" s="10" t="s">
        <v>112</v>
      </c>
      <c r="C139" s="10" t="s">
        <v>209</v>
      </c>
      <c r="D139" s="11" t="s">
        <v>429</v>
      </c>
      <c r="E139" s="10">
        <v>555</v>
      </c>
      <c r="F139" s="10">
        <v>12</v>
      </c>
      <c r="G139" s="29">
        <v>101304.32000000001</v>
      </c>
      <c r="H139" s="29">
        <v>106668.64</v>
      </c>
      <c r="I139" s="29">
        <v>113873.76</v>
      </c>
      <c r="J139" s="29">
        <v>117060.32</v>
      </c>
      <c r="K139" s="29">
        <v>120340.48</v>
      </c>
      <c r="L139" s="29">
        <v>123770.4</v>
      </c>
      <c r="M139" s="29"/>
      <c r="N139" s="29"/>
      <c r="P139" s="100" t="str">
        <f t="shared" si="4"/>
        <v>04348C</v>
      </c>
      <c r="Q139" s="100" t="str">
        <f t="shared" si="5"/>
        <v>Senior Collaboration Architect</v>
      </c>
      <c r="R139" s="114">
        <v>101304.32000000001</v>
      </c>
      <c r="S139" s="114">
        <v>106668.64</v>
      </c>
      <c r="T139" s="114">
        <v>113873.76</v>
      </c>
      <c r="U139" s="114">
        <v>117060.32</v>
      </c>
      <c r="V139" s="114">
        <v>120340.48</v>
      </c>
      <c r="W139" s="114">
        <v>123770.4</v>
      </c>
      <c r="Y139" s="114"/>
    </row>
    <row r="140" spans="1:25" x14ac:dyDescent="0.2">
      <c r="A140" s="10" t="s">
        <v>17</v>
      </c>
      <c r="B140" s="10" t="s">
        <v>201</v>
      </c>
      <c r="C140" s="10" t="s">
        <v>202</v>
      </c>
      <c r="D140" s="11" t="s">
        <v>430</v>
      </c>
      <c r="E140" s="10">
        <v>542</v>
      </c>
      <c r="F140" s="10">
        <v>12</v>
      </c>
      <c r="G140" s="29">
        <v>83994.559999999998</v>
      </c>
      <c r="H140" s="29">
        <v>88393.76</v>
      </c>
      <c r="I140" s="29">
        <v>93038.399999999994</v>
      </c>
      <c r="J140" s="29">
        <v>99386.559999999998</v>
      </c>
      <c r="K140" s="29">
        <v>102171.68</v>
      </c>
      <c r="L140" s="29">
        <v>105031.67999999999</v>
      </c>
      <c r="M140" s="29">
        <v>108024.8</v>
      </c>
      <c r="N140" s="29"/>
      <c r="P140" s="100" t="str">
        <f t="shared" si="4"/>
        <v>09172C</v>
      </c>
      <c r="Q140" s="100" t="str">
        <f t="shared" si="5"/>
        <v xml:space="preserve">Senior Facilities Planner </v>
      </c>
      <c r="R140" s="114">
        <v>83994.559999999998</v>
      </c>
      <c r="S140" s="114">
        <v>88393.76</v>
      </c>
      <c r="T140" s="114">
        <v>93038.399999999994</v>
      </c>
      <c r="U140" s="114">
        <v>99386.559999999998</v>
      </c>
      <c r="V140" s="114">
        <v>102171.68</v>
      </c>
      <c r="W140" s="114">
        <v>105031.67999999999</v>
      </c>
      <c r="X140" s="114">
        <v>108024.8</v>
      </c>
      <c r="Y140" s="114"/>
    </row>
    <row r="141" spans="1:25" x14ac:dyDescent="0.2">
      <c r="A141" s="10" t="s">
        <v>17</v>
      </c>
      <c r="B141" s="10" t="s">
        <v>70</v>
      </c>
      <c r="C141" s="10" t="s">
        <v>203</v>
      </c>
      <c r="D141" s="11" t="s">
        <v>431</v>
      </c>
      <c r="E141" s="10">
        <v>463</v>
      </c>
      <c r="F141" s="10">
        <v>10</v>
      </c>
      <c r="G141" s="29">
        <v>74135.360000000001</v>
      </c>
      <c r="H141" s="29">
        <v>77825.279999999999</v>
      </c>
      <c r="I141" s="29">
        <v>81725.279999999999</v>
      </c>
      <c r="J141" s="29">
        <v>87010.559999999998</v>
      </c>
      <c r="K141" s="29">
        <v>89446.24</v>
      </c>
      <c r="L141" s="29">
        <v>91952.639999999999</v>
      </c>
      <c r="M141" s="29">
        <v>94573.440000000002</v>
      </c>
      <c r="N141" s="29"/>
      <c r="P141" s="100" t="str">
        <f t="shared" si="4"/>
        <v>04353C</v>
      </c>
      <c r="Q141" s="100" t="str">
        <f t="shared" si="5"/>
        <v xml:space="preserve">Senior HRIS Analyst </v>
      </c>
      <c r="R141" s="114">
        <v>74135.360000000001</v>
      </c>
      <c r="S141" s="114">
        <v>77825.279999999999</v>
      </c>
      <c r="T141" s="114">
        <v>81725.279999999999</v>
      </c>
      <c r="U141" s="114">
        <v>87010.559999999998</v>
      </c>
      <c r="V141" s="114">
        <v>89446.24</v>
      </c>
      <c r="W141" s="114">
        <v>91952.639999999999</v>
      </c>
      <c r="X141" s="114">
        <v>94573.440000000002</v>
      </c>
      <c r="Y141" s="114"/>
    </row>
    <row r="142" spans="1:25" x14ac:dyDescent="0.2">
      <c r="A142" s="10" t="s">
        <v>17</v>
      </c>
      <c r="B142" s="10" t="s">
        <v>93</v>
      </c>
      <c r="C142" s="10" t="s">
        <v>204</v>
      </c>
      <c r="D142" s="11" t="s">
        <v>432</v>
      </c>
      <c r="E142" s="10">
        <v>448</v>
      </c>
      <c r="F142" s="10">
        <v>9</v>
      </c>
      <c r="G142" s="29">
        <v>70021.119999999995</v>
      </c>
      <c r="H142" s="29">
        <v>73706.880000000005</v>
      </c>
      <c r="I142" s="29">
        <v>78174.720000000001</v>
      </c>
      <c r="J142" s="29">
        <v>82644.639999999999</v>
      </c>
      <c r="K142" s="29">
        <v>84957.6</v>
      </c>
      <c r="L142" s="29">
        <v>87337.12</v>
      </c>
      <c r="M142" s="29">
        <v>89826.880000000005</v>
      </c>
      <c r="N142" s="29"/>
      <c r="P142" s="100" t="str">
        <f t="shared" si="4"/>
        <v>09173C</v>
      </c>
      <c r="Q142" s="100" t="str">
        <f t="shared" si="5"/>
        <v>Senior Internal Auditor</v>
      </c>
      <c r="R142" s="114">
        <v>70021.119999999995</v>
      </c>
      <c r="S142" s="114">
        <v>73706.880000000005</v>
      </c>
      <c r="T142" s="114">
        <v>78174.720000000001</v>
      </c>
      <c r="U142" s="114">
        <v>82644.639999999999</v>
      </c>
      <c r="V142" s="114">
        <v>84957.6</v>
      </c>
      <c r="W142" s="114">
        <v>87337.12</v>
      </c>
      <c r="X142" s="114">
        <v>89826.880000000005</v>
      </c>
      <c r="Y142" s="114"/>
    </row>
    <row r="143" spans="1:25" x14ac:dyDescent="0.2">
      <c r="A143" s="10" t="s">
        <v>17</v>
      </c>
      <c r="B143" s="10" t="s">
        <v>32</v>
      </c>
      <c r="C143" s="10" t="s">
        <v>205</v>
      </c>
      <c r="D143" s="11" t="s">
        <v>433</v>
      </c>
      <c r="E143" s="10">
        <v>575</v>
      </c>
      <c r="F143" s="10">
        <v>12</v>
      </c>
      <c r="G143" s="29">
        <v>99024.639999999999</v>
      </c>
      <c r="H143" s="29">
        <v>102984.96000000001</v>
      </c>
      <c r="I143" s="29">
        <v>107103.36</v>
      </c>
      <c r="J143" s="29">
        <v>111388.16</v>
      </c>
      <c r="K143" s="29">
        <v>115843.52</v>
      </c>
      <c r="L143" s="29"/>
      <c r="M143" s="29"/>
      <c r="N143" s="29"/>
      <c r="P143" s="100" t="str">
        <f t="shared" si="4"/>
        <v>09175C</v>
      </c>
      <c r="Q143" s="100" t="str">
        <f t="shared" si="5"/>
        <v>Senior Project Manager</v>
      </c>
      <c r="R143" s="114">
        <v>99024.639999999999</v>
      </c>
      <c r="S143" s="114">
        <v>102984.96000000001</v>
      </c>
      <c r="T143" s="114">
        <v>107103.36</v>
      </c>
      <c r="U143" s="114">
        <v>111388.16</v>
      </c>
      <c r="V143" s="114">
        <v>115843.52</v>
      </c>
      <c r="Y143" s="114"/>
    </row>
    <row r="144" spans="1:25" x14ac:dyDescent="0.2">
      <c r="A144" s="10" t="s">
        <v>17</v>
      </c>
      <c r="B144" s="10" t="s">
        <v>124</v>
      </c>
      <c r="C144" s="10" t="s">
        <v>206</v>
      </c>
      <c r="D144" s="11" t="s">
        <v>434</v>
      </c>
      <c r="E144" s="10">
        <v>515</v>
      </c>
      <c r="F144" s="10">
        <v>11</v>
      </c>
      <c r="G144" s="29">
        <v>88275.199999999997</v>
      </c>
      <c r="H144" s="29">
        <v>91804.96</v>
      </c>
      <c r="I144" s="29">
        <v>95478.24</v>
      </c>
      <c r="J144" s="29">
        <v>99297.12</v>
      </c>
      <c r="K144" s="29">
        <v>103269.92</v>
      </c>
      <c r="L144" s="29"/>
      <c r="M144" s="29"/>
      <c r="N144" s="29"/>
      <c r="P144" s="100" t="str">
        <f t="shared" si="4"/>
        <v>09155C</v>
      </c>
      <c r="Q144" s="100" t="str">
        <f t="shared" si="5"/>
        <v>Senior Transportation Planner</v>
      </c>
      <c r="R144" s="114">
        <v>88275.199999999997</v>
      </c>
      <c r="S144" s="114">
        <v>91804.96</v>
      </c>
      <c r="T144" s="114">
        <v>95478.24</v>
      </c>
      <c r="U144" s="114">
        <v>99297.12</v>
      </c>
      <c r="V144" s="114">
        <v>103269.92</v>
      </c>
      <c r="Y144" s="114"/>
    </row>
    <row r="145" spans="1:25" x14ac:dyDescent="0.2">
      <c r="A145" s="10" t="s">
        <v>21</v>
      </c>
      <c r="B145" s="10" t="s">
        <v>207</v>
      </c>
      <c r="C145" s="10" t="s">
        <v>208</v>
      </c>
      <c r="D145" s="11" t="s">
        <v>435</v>
      </c>
      <c r="E145" s="10">
        <v>368</v>
      </c>
      <c r="F145" s="10">
        <v>8</v>
      </c>
      <c r="G145" s="31">
        <v>31.27</v>
      </c>
      <c r="H145" s="31">
        <v>32.835999999999999</v>
      </c>
      <c r="I145" s="31">
        <v>34.969000000000001</v>
      </c>
      <c r="J145" s="31">
        <v>35.536999999999999</v>
      </c>
      <c r="K145" s="31">
        <v>36.533000000000001</v>
      </c>
      <c r="L145" s="31">
        <v>37.573</v>
      </c>
      <c r="M145" s="31"/>
      <c r="N145" s="31"/>
      <c r="P145" s="100" t="str">
        <f t="shared" si="4"/>
        <v>09201C</v>
      </c>
      <c r="Q145" s="100" t="str">
        <f t="shared" si="5"/>
        <v>Shift Supervisor, 311 Call Center</v>
      </c>
      <c r="R145" s="114">
        <v>31.27</v>
      </c>
      <c r="S145" s="114">
        <v>32.835999999999999</v>
      </c>
      <c r="T145" s="114">
        <v>34.969000000000001</v>
      </c>
      <c r="U145" s="114">
        <v>35.536999999999999</v>
      </c>
      <c r="V145" s="114">
        <v>36.533000000000001</v>
      </c>
      <c r="W145" s="114">
        <v>37.573</v>
      </c>
      <c r="Y145" s="114"/>
    </row>
    <row r="146" spans="1:25" x14ac:dyDescent="0.2">
      <c r="A146" s="10" t="s">
        <v>17</v>
      </c>
      <c r="B146" s="10" t="s">
        <v>211</v>
      </c>
      <c r="C146" s="10" t="s">
        <v>212</v>
      </c>
      <c r="D146" s="11" t="s">
        <v>436</v>
      </c>
      <c r="E146" s="10">
        <v>433</v>
      </c>
      <c r="F146" s="10">
        <v>9</v>
      </c>
      <c r="G146" s="29">
        <v>70786.559999999998</v>
      </c>
      <c r="H146" s="29">
        <v>74326.720000000001</v>
      </c>
      <c r="I146" s="29">
        <v>78041.600000000006</v>
      </c>
      <c r="J146" s="29">
        <v>81945.759999999995</v>
      </c>
      <c r="K146" s="29">
        <v>84240</v>
      </c>
      <c r="L146" s="29">
        <v>86598.720000000001</v>
      </c>
      <c r="M146" s="29">
        <v>89067.68</v>
      </c>
      <c r="N146" s="29"/>
      <c r="P146" s="100" t="str">
        <f t="shared" si="4"/>
        <v>09810C</v>
      </c>
      <c r="Q146" s="100" t="str">
        <f t="shared" si="5"/>
        <v>Supervisor Administrative Services</v>
      </c>
      <c r="R146" s="114">
        <v>70786.559999999998</v>
      </c>
      <c r="S146" s="114">
        <v>74326.720000000001</v>
      </c>
      <c r="T146" s="114">
        <v>78041.600000000006</v>
      </c>
      <c r="U146" s="114">
        <v>81945.759999999995</v>
      </c>
      <c r="V146" s="114">
        <v>84240</v>
      </c>
      <c r="W146" s="114">
        <v>86598.720000000001</v>
      </c>
      <c r="X146" s="114">
        <v>89067.68</v>
      </c>
      <c r="Y146" s="114"/>
    </row>
    <row r="147" spans="1:25" x14ac:dyDescent="0.2">
      <c r="A147" s="10" t="s">
        <v>17</v>
      </c>
      <c r="B147" s="10" t="s">
        <v>213</v>
      </c>
      <c r="C147" s="10" t="s">
        <v>214</v>
      </c>
      <c r="D147" s="11" t="s">
        <v>437</v>
      </c>
      <c r="E147" s="10">
        <v>533</v>
      </c>
      <c r="F147" s="10">
        <v>11</v>
      </c>
      <c r="G147" s="29">
        <v>85704.320000000007</v>
      </c>
      <c r="H147" s="29">
        <v>89132.160000000003</v>
      </c>
      <c r="I147" s="29">
        <v>92699.36</v>
      </c>
      <c r="J147" s="29">
        <v>96405.92</v>
      </c>
      <c r="K147" s="29">
        <v>100262.24</v>
      </c>
      <c r="L147" s="29">
        <v>104272.48</v>
      </c>
      <c r="M147" s="29"/>
      <c r="N147" s="29"/>
      <c r="P147" s="100" t="str">
        <f t="shared" si="4"/>
        <v>09926C</v>
      </c>
      <c r="Q147" s="100" t="str">
        <f t="shared" si="5"/>
        <v>Supervisor CPED Project Coordination</v>
      </c>
      <c r="R147" s="114">
        <v>85704.320000000007</v>
      </c>
      <c r="S147" s="114">
        <v>89132.160000000003</v>
      </c>
      <c r="T147" s="114">
        <v>92699.36</v>
      </c>
      <c r="U147" s="114">
        <v>96405.92</v>
      </c>
      <c r="V147" s="114">
        <v>100262.24</v>
      </c>
      <c r="W147" s="114">
        <v>104272.48</v>
      </c>
      <c r="Y147" s="114"/>
    </row>
    <row r="148" spans="1:25" x14ac:dyDescent="0.2">
      <c r="A148" s="10" t="s">
        <v>17</v>
      </c>
      <c r="B148" s="10" t="s">
        <v>215</v>
      </c>
      <c r="C148" s="10" t="s">
        <v>216</v>
      </c>
      <c r="D148" s="11" t="s">
        <v>438</v>
      </c>
      <c r="E148" s="10">
        <v>393</v>
      </c>
      <c r="F148" s="10">
        <v>8</v>
      </c>
      <c r="G148" s="29">
        <v>62626.720000000001</v>
      </c>
      <c r="H148" s="29">
        <v>65921.440000000002</v>
      </c>
      <c r="I148" s="29">
        <v>69390.880000000005</v>
      </c>
      <c r="J148" s="29">
        <v>73043.360000000001</v>
      </c>
      <c r="K148" s="29">
        <v>75088</v>
      </c>
      <c r="L148" s="29">
        <v>77190.880000000005</v>
      </c>
      <c r="M148" s="29">
        <v>79391.520000000004</v>
      </c>
      <c r="N148" s="29"/>
      <c r="P148" s="100" t="str">
        <f t="shared" si="4"/>
        <v>10074C</v>
      </c>
      <c r="Q148" s="100" t="str">
        <f t="shared" si="5"/>
        <v>Supervisor Criminal Legal Support Services</v>
      </c>
      <c r="R148" s="114">
        <v>62626.720000000001</v>
      </c>
      <c r="S148" s="114">
        <v>65921.440000000002</v>
      </c>
      <c r="T148" s="114">
        <v>69390.880000000005</v>
      </c>
      <c r="U148" s="114">
        <v>73043.360000000001</v>
      </c>
      <c r="V148" s="114">
        <v>75088</v>
      </c>
      <c r="W148" s="114">
        <v>77190.880000000005</v>
      </c>
      <c r="X148" s="114">
        <v>79391.520000000004</v>
      </c>
      <c r="Y148" s="114"/>
    </row>
    <row r="149" spans="1:25" x14ac:dyDescent="0.2">
      <c r="A149" s="10" t="s">
        <v>17</v>
      </c>
      <c r="B149" s="10" t="s">
        <v>18</v>
      </c>
      <c r="C149" s="10" t="s">
        <v>217</v>
      </c>
      <c r="D149" s="11" t="s">
        <v>439</v>
      </c>
      <c r="E149" s="10">
        <v>485</v>
      </c>
      <c r="F149" s="10">
        <v>10</v>
      </c>
      <c r="G149" s="29">
        <v>77116</v>
      </c>
      <c r="H149" s="29">
        <v>81174.080000000002</v>
      </c>
      <c r="I149" s="29">
        <v>85446.399999999994</v>
      </c>
      <c r="J149" s="29">
        <v>89943.360000000001</v>
      </c>
      <c r="K149" s="29">
        <v>92460.160000000003</v>
      </c>
      <c r="L149" s="29">
        <v>95051.839999999997</v>
      </c>
      <c r="M149" s="29">
        <v>97760</v>
      </c>
      <c r="N149" s="29"/>
      <c r="P149" s="100" t="str">
        <f t="shared" si="4"/>
        <v>52918C</v>
      </c>
      <c r="Q149" s="100" t="str">
        <f t="shared" si="5"/>
        <v>Supervisor Data Practices Compliance</v>
      </c>
      <c r="R149" s="114">
        <v>77116</v>
      </c>
      <c r="S149" s="114">
        <v>81174.080000000002</v>
      </c>
      <c r="T149" s="114">
        <v>85446.399999999994</v>
      </c>
      <c r="U149" s="114">
        <v>89943.360000000001</v>
      </c>
      <c r="V149" s="114">
        <v>92460.160000000003</v>
      </c>
      <c r="W149" s="114">
        <v>95051.839999999997</v>
      </c>
      <c r="X149" s="114">
        <v>97760</v>
      </c>
      <c r="Y149" s="114"/>
    </row>
    <row r="150" spans="1:25" x14ac:dyDescent="0.2">
      <c r="A150" s="10" t="s">
        <v>17</v>
      </c>
      <c r="B150" s="10" t="s">
        <v>218</v>
      </c>
      <c r="C150" s="10" t="s">
        <v>219</v>
      </c>
      <c r="D150" s="11" t="s">
        <v>440</v>
      </c>
      <c r="E150" s="10">
        <v>325</v>
      </c>
      <c r="F150" s="10">
        <v>7</v>
      </c>
      <c r="G150" s="29">
        <v>56453.279999999999</v>
      </c>
      <c r="H150" s="29">
        <v>58146.400000000001</v>
      </c>
      <c r="I150" s="29">
        <v>59891.519999999997</v>
      </c>
      <c r="J150" s="29">
        <v>61688.639999999999</v>
      </c>
      <c r="K150" s="29">
        <v>63537.760000000002</v>
      </c>
      <c r="L150" s="29">
        <v>65445.120000000003</v>
      </c>
      <c r="M150" s="29">
        <v>67408.639999999999</v>
      </c>
      <c r="N150" s="29"/>
      <c r="P150" s="100" t="str">
        <f t="shared" si="4"/>
        <v>09924C</v>
      </c>
      <c r="Q150" s="100" t="str">
        <f t="shared" si="5"/>
        <v>Supervisor Document Solution Center</v>
      </c>
      <c r="R150" s="114">
        <v>56453.279999999999</v>
      </c>
      <c r="S150" s="114">
        <v>58146.400000000001</v>
      </c>
      <c r="T150" s="114">
        <v>59891.519999999997</v>
      </c>
      <c r="U150" s="114">
        <v>61688.639999999999</v>
      </c>
      <c r="V150" s="114">
        <v>63537.760000000002</v>
      </c>
      <c r="W150" s="114">
        <v>65445.120000000003</v>
      </c>
      <c r="X150" s="114">
        <v>67408.639999999999</v>
      </c>
      <c r="Y150" s="114"/>
    </row>
    <row r="151" spans="1:25" x14ac:dyDescent="0.2">
      <c r="A151" s="10" t="s">
        <v>17</v>
      </c>
      <c r="B151" s="10" t="s">
        <v>178</v>
      </c>
      <c r="C151" s="10" t="s">
        <v>210</v>
      </c>
      <c r="D151" s="11" t="s">
        <v>441</v>
      </c>
      <c r="E151" s="10">
        <v>425</v>
      </c>
      <c r="F151" s="10">
        <v>9</v>
      </c>
      <c r="G151" s="29">
        <v>74961.119999999995</v>
      </c>
      <c r="H151" s="29">
        <v>79976</v>
      </c>
      <c r="I151" s="29">
        <v>82216.160000000003</v>
      </c>
      <c r="J151" s="29">
        <v>84518.720000000001</v>
      </c>
      <c r="K151" s="29">
        <v>86927.360000000001</v>
      </c>
      <c r="L151" s="29"/>
      <c r="M151" s="29"/>
      <c r="N151" s="29"/>
      <c r="P151" s="100" t="str">
        <f t="shared" si="4"/>
        <v>52915C</v>
      </c>
      <c r="Q151" s="100" t="str">
        <f t="shared" si="5"/>
        <v>Supervisor Election Administration</v>
      </c>
      <c r="R151" s="114">
        <v>74961.119999999995</v>
      </c>
      <c r="S151" s="114">
        <v>79976</v>
      </c>
      <c r="T151" s="114">
        <v>82216.160000000003</v>
      </c>
      <c r="U151" s="114">
        <v>84518.720000000001</v>
      </c>
      <c r="V151" s="114">
        <v>86927.360000000001</v>
      </c>
      <c r="Y151" s="114"/>
    </row>
    <row r="152" spans="1:25" x14ac:dyDescent="0.2">
      <c r="A152" s="10" t="s">
        <v>17</v>
      </c>
      <c r="B152" s="10" t="s">
        <v>60</v>
      </c>
      <c r="C152" s="10" t="s">
        <v>220</v>
      </c>
      <c r="D152" s="11" t="s">
        <v>442</v>
      </c>
      <c r="E152" s="10">
        <v>543</v>
      </c>
      <c r="F152" s="10">
        <v>12</v>
      </c>
      <c r="G152" s="29">
        <v>91551.2</v>
      </c>
      <c r="H152" s="29">
        <v>96657.600000000006</v>
      </c>
      <c r="I152" s="29">
        <v>103284.48</v>
      </c>
      <c r="J152" s="29">
        <v>106175.67999999999</v>
      </c>
      <c r="K152" s="29">
        <v>109148</v>
      </c>
      <c r="L152" s="29">
        <v>112261.75999999999</v>
      </c>
      <c r="M152" s="29"/>
      <c r="N152" s="29"/>
      <c r="P152" s="100" t="str">
        <f t="shared" si="4"/>
        <v>09986C</v>
      </c>
      <c r="Q152" s="100" t="str">
        <f t="shared" si="5"/>
        <v>Supervisor Emergency Management Operators</v>
      </c>
      <c r="R152" s="114">
        <v>91551.2</v>
      </c>
      <c r="S152" s="114">
        <v>96657.600000000006</v>
      </c>
      <c r="T152" s="114">
        <v>103284.48</v>
      </c>
      <c r="U152" s="114">
        <v>106175.67999999999</v>
      </c>
      <c r="V152" s="114">
        <v>109148</v>
      </c>
      <c r="W152" s="114">
        <v>112261.75999999999</v>
      </c>
      <c r="Y152" s="114"/>
    </row>
    <row r="153" spans="1:25" x14ac:dyDescent="0.2">
      <c r="A153" s="10" t="s">
        <v>17</v>
      </c>
      <c r="B153" s="10" t="s">
        <v>221</v>
      </c>
      <c r="C153" s="10" t="s">
        <v>222</v>
      </c>
      <c r="D153" s="11" t="s">
        <v>443</v>
      </c>
      <c r="E153" s="10">
        <v>428</v>
      </c>
      <c r="F153" s="10">
        <v>9</v>
      </c>
      <c r="G153" s="29">
        <v>77810.720000000001</v>
      </c>
      <c r="H153" s="29">
        <v>80922.399999999994</v>
      </c>
      <c r="I153" s="29">
        <v>84160.960000000006</v>
      </c>
      <c r="J153" s="29">
        <v>87526.399999999994</v>
      </c>
      <c r="K153" s="29">
        <v>91027.04</v>
      </c>
      <c r="L153" s="29"/>
      <c r="M153" s="29"/>
      <c r="N153" s="29"/>
      <c r="P153" s="100" t="str">
        <f t="shared" si="4"/>
        <v>10077C</v>
      </c>
      <c r="Q153" s="100" t="str">
        <f t="shared" si="5"/>
        <v>Supervisor IT Deskside Services</v>
      </c>
      <c r="R153" s="114">
        <v>77810.720000000001</v>
      </c>
      <c r="S153" s="114">
        <v>80922.399999999994</v>
      </c>
      <c r="T153" s="114">
        <v>84160.960000000006</v>
      </c>
      <c r="U153" s="114">
        <v>87526.399999999994</v>
      </c>
      <c r="V153" s="114">
        <v>91027.04</v>
      </c>
      <c r="Y153" s="114"/>
    </row>
    <row r="154" spans="1:25" x14ac:dyDescent="0.2">
      <c r="A154" s="10" t="s">
        <v>17</v>
      </c>
      <c r="B154" s="10" t="s">
        <v>221</v>
      </c>
      <c r="C154" s="10" t="s">
        <v>223</v>
      </c>
      <c r="D154" s="11" t="s">
        <v>444</v>
      </c>
      <c r="E154" s="10">
        <v>428</v>
      </c>
      <c r="F154" s="10">
        <v>9</v>
      </c>
      <c r="G154" s="29">
        <v>77810.720000000001</v>
      </c>
      <c r="H154" s="29">
        <v>80922.399999999994</v>
      </c>
      <c r="I154" s="29">
        <v>84160.960000000006</v>
      </c>
      <c r="J154" s="29">
        <v>87526.399999999994</v>
      </c>
      <c r="K154" s="29">
        <v>91027.04</v>
      </c>
      <c r="L154" s="29"/>
      <c r="M154" s="29"/>
      <c r="N154" s="29"/>
      <c r="P154" s="100" t="str">
        <f t="shared" si="4"/>
        <v>10078C</v>
      </c>
      <c r="Q154" s="100" t="str">
        <f t="shared" si="5"/>
        <v xml:space="preserve">Supervisor IT Service Desk </v>
      </c>
      <c r="R154" s="114">
        <v>77810.720000000001</v>
      </c>
      <c r="S154" s="114">
        <v>80922.399999999994</v>
      </c>
      <c r="T154" s="114">
        <v>84160.960000000006</v>
      </c>
      <c r="U154" s="114">
        <v>87526.399999999994</v>
      </c>
      <c r="V154" s="114">
        <v>91027.04</v>
      </c>
      <c r="Y154" s="114"/>
    </row>
    <row r="155" spans="1:25" x14ac:dyDescent="0.2">
      <c r="A155" s="10" t="s">
        <v>21</v>
      </c>
      <c r="B155" s="10" t="s">
        <v>224</v>
      </c>
      <c r="C155" s="10" t="s">
        <v>225</v>
      </c>
      <c r="D155" s="11" t="s">
        <v>445</v>
      </c>
      <c r="E155" s="10">
        <v>368</v>
      </c>
      <c r="F155" s="10">
        <v>8</v>
      </c>
      <c r="G155" s="31">
        <v>34.143999999999998</v>
      </c>
      <c r="H155" s="31">
        <v>35.100999999999999</v>
      </c>
      <c r="I155" s="31">
        <v>36.084000000000003</v>
      </c>
      <c r="J155" s="31">
        <v>37.110999999999997</v>
      </c>
      <c r="K155" s="31">
        <v>37.874000000000002</v>
      </c>
      <c r="L155" s="31"/>
      <c r="M155" s="31"/>
      <c r="N155" s="31"/>
      <c r="P155" s="100" t="str">
        <f t="shared" si="4"/>
        <v>10153C</v>
      </c>
      <c r="Q155" s="100" t="str">
        <f t="shared" si="5"/>
        <v xml:space="preserve">Supervisor Payroll/Accounting </v>
      </c>
      <c r="R155" s="114">
        <v>34.143999999999998</v>
      </c>
      <c r="S155" s="114">
        <v>35.100999999999999</v>
      </c>
      <c r="T155" s="114">
        <v>36.084000000000003</v>
      </c>
      <c r="U155" s="114">
        <v>37.110999999999997</v>
      </c>
      <c r="V155" s="114">
        <v>37.874000000000002</v>
      </c>
      <c r="Y155" s="114"/>
    </row>
    <row r="156" spans="1:25" x14ac:dyDescent="0.2">
      <c r="A156" s="10" t="s">
        <v>17</v>
      </c>
      <c r="B156" s="10" t="s">
        <v>60</v>
      </c>
      <c r="C156" s="10" t="s">
        <v>226</v>
      </c>
      <c r="D156" s="11" t="s">
        <v>446</v>
      </c>
      <c r="E156" s="10">
        <v>550</v>
      </c>
      <c r="F156" s="10">
        <v>12</v>
      </c>
      <c r="G156" s="29">
        <v>91551.2</v>
      </c>
      <c r="H156" s="29">
        <v>96657.600000000006</v>
      </c>
      <c r="I156" s="29">
        <v>103284.48</v>
      </c>
      <c r="J156" s="29">
        <v>106175.67999999999</v>
      </c>
      <c r="K156" s="29">
        <v>109148</v>
      </c>
      <c r="L156" s="29">
        <v>112261.75999999999</v>
      </c>
      <c r="M156" s="29"/>
      <c r="N156" s="29"/>
      <c r="P156" s="100" t="str">
        <f t="shared" si="4"/>
        <v>10170C</v>
      </c>
      <c r="Q156" s="100" t="str">
        <f t="shared" si="5"/>
        <v>Supervisor Plans Review</v>
      </c>
      <c r="R156" s="114">
        <v>91551.2</v>
      </c>
      <c r="S156" s="114">
        <v>96657.600000000006</v>
      </c>
      <c r="T156" s="114">
        <v>103284.48</v>
      </c>
      <c r="U156" s="114">
        <v>106175.67999999999</v>
      </c>
      <c r="V156" s="114">
        <v>109148</v>
      </c>
      <c r="W156" s="114">
        <v>112261.75999999999</v>
      </c>
      <c r="Y156" s="114"/>
    </row>
    <row r="157" spans="1:25" x14ac:dyDescent="0.2">
      <c r="A157" s="10" t="s">
        <v>17</v>
      </c>
      <c r="B157" s="10" t="s">
        <v>215</v>
      </c>
      <c r="C157" s="10" t="s">
        <v>227</v>
      </c>
      <c r="D157" s="11" t="s">
        <v>447</v>
      </c>
      <c r="E157" s="10">
        <v>398</v>
      </c>
      <c r="F157" s="10">
        <v>8</v>
      </c>
      <c r="G157" s="29">
        <v>62626.720000000001</v>
      </c>
      <c r="H157" s="29">
        <v>65921.440000000002</v>
      </c>
      <c r="I157" s="29">
        <v>69390.880000000005</v>
      </c>
      <c r="J157" s="29">
        <v>73043.360000000001</v>
      </c>
      <c r="K157" s="29">
        <v>75088</v>
      </c>
      <c r="L157" s="29">
        <v>77190.880000000005</v>
      </c>
      <c r="M157" s="29">
        <v>79391.520000000004</v>
      </c>
      <c r="N157" s="29"/>
      <c r="P157" s="100" t="str">
        <f t="shared" si="4"/>
        <v>10195C</v>
      </c>
      <c r="Q157" s="100" t="str">
        <f t="shared" si="5"/>
        <v xml:space="preserve">Supervisor Police Support Services </v>
      </c>
      <c r="R157" s="114">
        <v>62626.720000000001</v>
      </c>
      <c r="S157" s="114">
        <v>65921.440000000002</v>
      </c>
      <c r="T157" s="114">
        <v>69390.880000000005</v>
      </c>
      <c r="U157" s="114">
        <v>73043.360000000001</v>
      </c>
      <c r="V157" s="114">
        <v>75088</v>
      </c>
      <c r="W157" s="114">
        <v>77190.880000000005</v>
      </c>
      <c r="X157" s="114">
        <v>79391.520000000004</v>
      </c>
      <c r="Y157" s="114"/>
    </row>
    <row r="158" spans="1:25" x14ac:dyDescent="0.2">
      <c r="A158" s="10" t="s">
        <v>17</v>
      </c>
      <c r="B158" s="10" t="s">
        <v>228</v>
      </c>
      <c r="C158" s="10" t="s">
        <v>229</v>
      </c>
      <c r="D158" s="11" t="s">
        <v>448</v>
      </c>
      <c r="E158" s="10">
        <v>418</v>
      </c>
      <c r="F158" s="10">
        <v>9</v>
      </c>
      <c r="G158" s="29">
        <v>64475.839999999997</v>
      </c>
      <c r="H158" s="29">
        <v>67982.720000000001</v>
      </c>
      <c r="I158" s="29">
        <v>72616.960000000006</v>
      </c>
      <c r="J158" s="29">
        <v>79416.479999999996</v>
      </c>
      <c r="K158" s="29">
        <v>81640</v>
      </c>
      <c r="L158" s="29">
        <v>83925.92</v>
      </c>
      <c r="M158" s="29">
        <v>86317.92</v>
      </c>
      <c r="N158" s="29"/>
      <c r="P158" s="100" t="str">
        <f t="shared" si="4"/>
        <v>10207C</v>
      </c>
      <c r="Q158" s="100" t="str">
        <f t="shared" si="5"/>
        <v>Supervisor Property &amp; Evidence</v>
      </c>
      <c r="R158" s="114">
        <v>64475.839999999997</v>
      </c>
      <c r="S158" s="114">
        <v>67982.720000000001</v>
      </c>
      <c r="T158" s="114">
        <v>72616.960000000006</v>
      </c>
      <c r="U158" s="114">
        <v>79416.479999999996</v>
      </c>
      <c r="V158" s="114">
        <v>81640</v>
      </c>
      <c r="W158" s="114">
        <v>83925.92</v>
      </c>
      <c r="X158" s="114">
        <v>86317.92</v>
      </c>
      <c r="Y158" s="114"/>
    </row>
    <row r="159" spans="1:25" x14ac:dyDescent="0.2">
      <c r="A159" s="10" t="s">
        <v>17</v>
      </c>
      <c r="B159" s="10" t="s">
        <v>70</v>
      </c>
      <c r="C159" s="10" t="s">
        <v>230</v>
      </c>
      <c r="D159" s="11" t="s">
        <v>449</v>
      </c>
      <c r="E159" s="10">
        <v>465</v>
      </c>
      <c r="F159" s="10">
        <v>10</v>
      </c>
      <c r="G159" s="29">
        <v>74135.360000000001</v>
      </c>
      <c r="H159" s="29">
        <v>77825.279999999999</v>
      </c>
      <c r="I159" s="29">
        <v>81725.279999999999</v>
      </c>
      <c r="J159" s="29">
        <v>87010.559999999998</v>
      </c>
      <c r="K159" s="29">
        <v>89446.24</v>
      </c>
      <c r="L159" s="29">
        <v>91952.639999999999</v>
      </c>
      <c r="M159" s="29">
        <v>94573.440000000002</v>
      </c>
      <c r="N159" s="29"/>
      <c r="P159" s="100" t="str">
        <f t="shared" si="4"/>
        <v>10291C</v>
      </c>
      <c r="Q159" s="100" t="str">
        <f t="shared" si="5"/>
        <v xml:space="preserve">Supervisor Space Planning  </v>
      </c>
      <c r="R159" s="114">
        <v>74135.360000000001</v>
      </c>
      <c r="S159" s="114">
        <v>77825.279999999999</v>
      </c>
      <c r="T159" s="114">
        <v>81725.279999999999</v>
      </c>
      <c r="U159" s="114">
        <v>87010.559999999998</v>
      </c>
      <c r="V159" s="114">
        <v>89446.24</v>
      </c>
      <c r="W159" s="114">
        <v>91952.639999999999</v>
      </c>
      <c r="X159" s="114">
        <v>94573.440000000002</v>
      </c>
      <c r="Y159" s="114"/>
    </row>
    <row r="160" spans="1:25" x14ac:dyDescent="0.2">
      <c r="A160" s="10" t="s">
        <v>17</v>
      </c>
      <c r="B160" s="10" t="s">
        <v>60</v>
      </c>
      <c r="C160" s="10" t="s">
        <v>231</v>
      </c>
      <c r="D160" s="11" t="s">
        <v>450</v>
      </c>
      <c r="E160" s="10">
        <v>543</v>
      </c>
      <c r="F160" s="10">
        <v>12</v>
      </c>
      <c r="G160" s="29">
        <v>91551.2</v>
      </c>
      <c r="H160" s="29">
        <v>96657.600000000006</v>
      </c>
      <c r="I160" s="29">
        <v>103284.48</v>
      </c>
      <c r="J160" s="29">
        <v>106175.67999999999</v>
      </c>
      <c r="K160" s="29">
        <v>109148</v>
      </c>
      <c r="L160" s="29">
        <v>112261.75999999999</v>
      </c>
      <c r="M160" s="29"/>
      <c r="N160" s="29"/>
      <c r="P160" s="100" t="str">
        <f t="shared" si="4"/>
        <v>10335C</v>
      </c>
      <c r="Q160" s="100" t="str">
        <f t="shared" si="5"/>
        <v>Supervisor Transportation Planner</v>
      </c>
      <c r="R160" s="114">
        <v>91551.2</v>
      </c>
      <c r="S160" s="114">
        <v>96657.600000000006</v>
      </c>
      <c r="T160" s="114">
        <v>103284.48</v>
      </c>
      <c r="U160" s="114">
        <v>106175.67999999999</v>
      </c>
      <c r="V160" s="114">
        <v>109148</v>
      </c>
      <c r="W160" s="114">
        <v>112261.75999999999</v>
      </c>
      <c r="Y160" s="114"/>
    </row>
    <row r="161" spans="1:36" x14ac:dyDescent="0.2">
      <c r="A161" s="10" t="s">
        <v>17</v>
      </c>
      <c r="B161" s="10" t="s">
        <v>232</v>
      </c>
      <c r="C161" s="10" t="s">
        <v>233</v>
      </c>
      <c r="D161" s="11" t="s">
        <v>451</v>
      </c>
      <c r="E161" s="10">
        <v>333</v>
      </c>
      <c r="F161" s="10">
        <v>7</v>
      </c>
      <c r="G161" s="29">
        <v>57380.959999999999</v>
      </c>
      <c r="H161" s="29">
        <v>59101.120000000003</v>
      </c>
      <c r="I161" s="29">
        <v>60875.360000000001</v>
      </c>
      <c r="J161" s="29">
        <v>62701.599999999999</v>
      </c>
      <c r="K161" s="29">
        <v>64581.919999999998</v>
      </c>
      <c r="L161" s="29">
        <v>66518.399999999994</v>
      </c>
      <c r="M161" s="29">
        <v>68515.199999999997</v>
      </c>
      <c r="N161" s="29"/>
      <c r="P161" s="100" t="str">
        <f t="shared" si="4"/>
        <v>10350C</v>
      </c>
      <c r="Q161" s="100" t="str">
        <f t="shared" si="5"/>
        <v>Supervisor Treasury Division</v>
      </c>
      <c r="R161" s="114">
        <v>57380.959999999999</v>
      </c>
      <c r="S161" s="114">
        <v>59101.120000000003</v>
      </c>
      <c r="T161" s="114">
        <v>60875.360000000001</v>
      </c>
      <c r="U161" s="114">
        <v>62701.599999999999</v>
      </c>
      <c r="V161" s="114">
        <v>64581.919999999998</v>
      </c>
      <c r="W161" s="114">
        <v>66518.399999999994</v>
      </c>
      <c r="X161" s="114">
        <v>68515.199999999997</v>
      </c>
      <c r="Y161" s="114"/>
    </row>
    <row r="162" spans="1:36" x14ac:dyDescent="0.2">
      <c r="A162" s="10" t="s">
        <v>17</v>
      </c>
      <c r="B162" s="10" t="s">
        <v>234</v>
      </c>
      <c r="C162" s="10" t="s">
        <v>235</v>
      </c>
      <c r="D162" s="11" t="s">
        <v>452</v>
      </c>
      <c r="E162" s="10">
        <v>413</v>
      </c>
      <c r="F162" s="10">
        <v>9</v>
      </c>
      <c r="G162" s="29">
        <v>67369.119999999995</v>
      </c>
      <c r="H162" s="29">
        <v>70915.520000000004</v>
      </c>
      <c r="I162" s="29">
        <v>74647.039999999994</v>
      </c>
      <c r="J162" s="29">
        <v>78576.160000000003</v>
      </c>
      <c r="K162" s="29">
        <v>80776.800000000003</v>
      </c>
      <c r="L162" s="29">
        <v>83037.759999999995</v>
      </c>
      <c r="M162" s="29">
        <v>85404.800000000003</v>
      </c>
      <c r="N162" s="29"/>
      <c r="P162" s="100" t="str">
        <f t="shared" si="4"/>
        <v>10633C</v>
      </c>
      <c r="Q162" s="100" t="str">
        <f t="shared" si="5"/>
        <v>Training Development Supervisor</v>
      </c>
      <c r="R162" s="114">
        <v>67369.119999999995</v>
      </c>
      <c r="S162" s="114">
        <v>70915.520000000004</v>
      </c>
      <c r="T162" s="114">
        <v>74647.039999999994</v>
      </c>
      <c r="U162" s="114">
        <v>78576.160000000003</v>
      </c>
      <c r="V162" s="114">
        <v>80776.800000000003</v>
      </c>
      <c r="W162" s="114">
        <v>83037.759999999995</v>
      </c>
      <c r="X162" s="114">
        <v>85404.800000000003</v>
      </c>
      <c r="Y162" s="114"/>
    </row>
    <row r="163" spans="1:36" x14ac:dyDescent="0.2">
      <c r="A163" s="10" t="s">
        <v>21</v>
      </c>
      <c r="B163" s="10" t="s">
        <v>236</v>
      </c>
      <c r="C163" s="10" t="s">
        <v>237</v>
      </c>
      <c r="D163" s="11" t="s">
        <v>238</v>
      </c>
      <c r="E163" s="10">
        <v>140</v>
      </c>
      <c r="F163" s="10">
        <v>5</v>
      </c>
      <c r="G163" s="31">
        <v>26.456</v>
      </c>
      <c r="H163" s="31"/>
      <c r="I163" s="31"/>
      <c r="J163" s="31"/>
      <c r="K163" s="31"/>
      <c r="L163" s="31"/>
      <c r="M163" s="31"/>
      <c r="N163" s="31"/>
      <c r="P163" s="100" t="str">
        <f t="shared" si="4"/>
        <v>52923C</v>
      </c>
      <c r="Q163" s="100" t="str">
        <f t="shared" si="5"/>
        <v>Truck Operator</v>
      </c>
      <c r="R163" s="114">
        <v>26.456</v>
      </c>
      <c r="Y163" s="114"/>
    </row>
    <row r="164" spans="1:36" x14ac:dyDescent="0.2">
      <c r="A164" s="10" t="s">
        <v>17</v>
      </c>
      <c r="B164" s="10" t="s">
        <v>65</v>
      </c>
      <c r="C164" s="10" t="s">
        <v>239</v>
      </c>
      <c r="D164" s="11" t="s">
        <v>453</v>
      </c>
      <c r="E164" s="10">
        <v>518</v>
      </c>
      <c r="F164" s="10">
        <v>11</v>
      </c>
      <c r="G164" s="29">
        <v>80288</v>
      </c>
      <c r="H164" s="29">
        <v>84514.559999999998</v>
      </c>
      <c r="I164" s="29">
        <v>88961.600000000006</v>
      </c>
      <c r="J164" s="29">
        <v>95010.240000000005</v>
      </c>
      <c r="K164" s="29">
        <v>97672.639999999999</v>
      </c>
      <c r="L164" s="29">
        <v>100407.84</v>
      </c>
      <c r="M164" s="29">
        <v>103269.92</v>
      </c>
      <c r="N164" s="29"/>
      <c r="P164" s="100" t="str">
        <f t="shared" si="4"/>
        <v>10857C</v>
      </c>
      <c r="Q164" s="100" t="str">
        <f t="shared" si="5"/>
        <v>Water Business Enterprise System Manager</v>
      </c>
      <c r="R164" s="114">
        <v>80288</v>
      </c>
      <c r="S164" s="114">
        <v>84514.559999999998</v>
      </c>
      <c r="T164" s="114">
        <v>88961.600000000006</v>
      </c>
      <c r="U164" s="114">
        <v>95010.240000000005</v>
      </c>
      <c r="V164" s="114">
        <v>97672.639999999999</v>
      </c>
      <c r="W164" s="114">
        <v>100407.84</v>
      </c>
      <c r="X164" s="114">
        <v>103269.92</v>
      </c>
      <c r="Y164" s="114"/>
    </row>
    <row r="165" spans="1:36" x14ac:dyDescent="0.2">
      <c r="G165" s="29"/>
      <c r="H165" s="29"/>
      <c r="I165" s="29"/>
      <c r="J165" s="29"/>
      <c r="K165" s="29"/>
      <c r="L165" s="29"/>
      <c r="M165" s="29"/>
      <c r="N165" s="29"/>
    </row>
    <row r="166" spans="1:36" x14ac:dyDescent="0.2">
      <c r="A166" s="41"/>
      <c r="B166" s="45" t="s">
        <v>484</v>
      </c>
      <c r="C166" s="44"/>
      <c r="D166" s="46"/>
      <c r="E166" s="42"/>
      <c r="F166" s="42"/>
      <c r="G166" s="41"/>
      <c r="H166" s="41"/>
      <c r="I166" s="41"/>
      <c r="J166" s="41"/>
      <c r="K166" s="41"/>
      <c r="L166" s="41"/>
      <c r="M166" s="43"/>
      <c r="N166" s="47"/>
      <c r="O166" s="47"/>
      <c r="P166" s="101"/>
      <c r="Q166" s="101"/>
      <c r="R166" s="102"/>
      <c r="S166" s="102"/>
      <c r="T166" s="102"/>
      <c r="U166" s="102"/>
      <c r="V166" s="102"/>
      <c r="W166" s="102"/>
      <c r="X166" s="102"/>
      <c r="Y166" s="101"/>
      <c r="Z166" s="47"/>
      <c r="AA166" s="47"/>
      <c r="AB166" s="47"/>
      <c r="AC166" s="47"/>
      <c r="AD166" s="44"/>
      <c r="AE166" s="44"/>
      <c r="AF166" s="44"/>
      <c r="AG166" s="44"/>
      <c r="AH166" s="44"/>
      <c r="AI166" s="44"/>
      <c r="AJ166" s="44"/>
    </row>
    <row r="167" spans="1:36" x14ac:dyDescent="0.2">
      <c r="A167" s="41"/>
      <c r="B167" s="45" t="s">
        <v>485</v>
      </c>
      <c r="C167" s="41"/>
      <c r="D167" s="42"/>
      <c r="E167" s="42"/>
      <c r="F167" s="47"/>
      <c r="G167" s="47"/>
      <c r="H167" s="47"/>
      <c r="I167" s="47"/>
      <c r="J167" s="47"/>
      <c r="K167" s="47"/>
      <c r="L167" s="47"/>
      <c r="M167" s="47"/>
      <c r="N167" s="47"/>
      <c r="O167" s="44"/>
      <c r="P167" s="96" t="s">
        <v>601</v>
      </c>
      <c r="Q167" s="96"/>
      <c r="R167" s="102"/>
      <c r="S167" s="102"/>
      <c r="T167" s="102"/>
      <c r="U167" s="102"/>
      <c r="V167" s="102"/>
      <c r="W167" s="102"/>
      <c r="X167" s="102"/>
      <c r="Y167" s="96"/>
      <c r="Z167" s="44"/>
      <c r="AA167" s="44"/>
      <c r="AB167" s="44"/>
      <c r="AC167" s="44"/>
      <c r="AD167" s="44"/>
      <c r="AE167" s="44"/>
      <c r="AF167" s="44"/>
      <c r="AG167" s="44"/>
      <c r="AH167" s="44"/>
      <c r="AI167" s="44"/>
      <c r="AJ167" s="44"/>
    </row>
    <row r="168" spans="1:36" s="6" customFormat="1" x14ac:dyDescent="0.2">
      <c r="A168" s="3"/>
      <c r="B168" s="33">
        <v>426.79950000000002</v>
      </c>
      <c r="C168" s="16" t="s">
        <v>240</v>
      </c>
      <c r="D168" s="4"/>
      <c r="E168" s="4"/>
      <c r="F168" s="15"/>
      <c r="G168" s="15"/>
      <c r="H168" s="15"/>
      <c r="I168" s="15"/>
      <c r="J168" s="15"/>
      <c r="K168" s="15"/>
      <c r="L168" s="15"/>
      <c r="M168" s="15"/>
      <c r="N168" s="15"/>
      <c r="P168" s="103" t="s">
        <v>602</v>
      </c>
      <c r="Q168" s="96"/>
      <c r="R168" s="102">
        <v>426.79950000000002</v>
      </c>
      <c r="S168" s="102"/>
      <c r="T168" s="102"/>
      <c r="U168" s="102"/>
      <c r="V168" s="102"/>
      <c r="W168" s="102"/>
      <c r="X168" s="102"/>
      <c r="Y168" s="96"/>
    </row>
    <row r="169" spans="1:36" s="6" customFormat="1" x14ac:dyDescent="0.2">
      <c r="A169" s="17">
        <v>0</v>
      </c>
      <c r="B169" s="33">
        <v>828.01150000000007</v>
      </c>
      <c r="C169" s="16" t="s">
        <v>241</v>
      </c>
      <c r="D169" s="4"/>
      <c r="E169" s="4"/>
      <c r="F169" s="15"/>
      <c r="G169" s="15"/>
      <c r="H169" s="15"/>
      <c r="I169" s="15"/>
      <c r="J169" s="15"/>
      <c r="K169" s="15"/>
      <c r="L169" s="15"/>
      <c r="M169" s="15"/>
      <c r="N169" s="15"/>
      <c r="P169" s="103" t="s">
        <v>603</v>
      </c>
      <c r="Q169" s="96"/>
      <c r="R169" s="102">
        <v>828.01150000000007</v>
      </c>
      <c r="S169" s="102"/>
      <c r="T169" s="102"/>
      <c r="U169" s="102"/>
      <c r="V169" s="102"/>
      <c r="W169" s="102"/>
      <c r="X169" s="102"/>
      <c r="Y169" s="96"/>
    </row>
    <row r="170" spans="1:36" s="5" customFormat="1" x14ac:dyDescent="0.2">
      <c r="A170" s="17">
        <v>0</v>
      </c>
      <c r="B170" s="33">
        <v>998.93600000000004</v>
      </c>
      <c r="C170" s="16" t="s">
        <v>242</v>
      </c>
      <c r="D170" s="4"/>
      <c r="E170" s="4"/>
      <c r="F170" s="15"/>
      <c r="G170" s="15"/>
      <c r="H170" s="15"/>
      <c r="I170" s="15"/>
      <c r="J170" s="15"/>
      <c r="K170" s="15"/>
      <c r="L170" s="15"/>
      <c r="M170" s="15"/>
      <c r="N170" s="15"/>
      <c r="O170" s="6"/>
      <c r="P170" s="104" t="s">
        <v>604</v>
      </c>
      <c r="Q170" s="104"/>
      <c r="R170" s="102">
        <v>998.93600000000004</v>
      </c>
      <c r="S170" s="102"/>
      <c r="T170" s="102"/>
      <c r="U170" s="102"/>
      <c r="V170" s="102"/>
      <c r="W170" s="102"/>
      <c r="X170" s="102"/>
      <c r="Y170" s="104"/>
    </row>
    <row r="171" spans="1:36" s="5" customFormat="1" x14ac:dyDescent="0.2">
      <c r="A171" s="17">
        <v>0</v>
      </c>
      <c r="B171" s="33">
        <v>1312.1270000000002</v>
      </c>
      <c r="C171" s="16" t="s">
        <v>243</v>
      </c>
      <c r="D171" s="4"/>
      <c r="E171" s="4"/>
      <c r="F171" s="15"/>
      <c r="G171" s="15"/>
      <c r="H171" s="15"/>
      <c r="I171" s="15"/>
      <c r="J171" s="15"/>
      <c r="K171" s="15"/>
      <c r="L171" s="15"/>
      <c r="M171" s="15"/>
      <c r="N171" s="15"/>
      <c r="O171" s="6"/>
      <c r="P171" s="104" t="s">
        <v>605</v>
      </c>
      <c r="Q171" s="104"/>
      <c r="R171" s="102">
        <v>1312.1270000000002</v>
      </c>
      <c r="S171" s="102"/>
      <c r="T171" s="102"/>
      <c r="U171" s="102"/>
      <c r="V171" s="102"/>
      <c r="W171" s="102"/>
      <c r="X171" s="102"/>
      <c r="Y171" s="104"/>
    </row>
    <row r="172" spans="1:36" s="5" customFormat="1" x14ac:dyDescent="0.2">
      <c r="A172" s="17">
        <v>0</v>
      </c>
      <c r="B172" s="2"/>
      <c r="C172" s="16"/>
      <c r="D172" s="4"/>
      <c r="E172" s="4"/>
      <c r="F172" s="3"/>
      <c r="G172" s="3"/>
      <c r="H172" s="3"/>
      <c r="I172" s="3"/>
      <c r="J172" s="3"/>
      <c r="K172" s="3"/>
      <c r="M172" s="15"/>
      <c r="N172" s="15"/>
      <c r="O172" s="15"/>
      <c r="P172" s="101"/>
      <c r="Q172" s="101"/>
      <c r="R172" s="102"/>
      <c r="S172" s="102"/>
      <c r="T172" s="102"/>
      <c r="U172" s="102"/>
      <c r="V172" s="102"/>
      <c r="W172" s="102"/>
      <c r="X172" s="102"/>
      <c r="Y172" s="96"/>
      <c r="Z172" s="6"/>
      <c r="AA172" s="6"/>
      <c r="AB172" s="6"/>
      <c r="AC172" s="6"/>
    </row>
    <row r="173" spans="1:36" s="5" customFormat="1" x14ac:dyDescent="0.2">
      <c r="A173" s="17"/>
      <c r="B173" s="13" t="s">
        <v>244</v>
      </c>
      <c r="C173" s="16"/>
      <c r="D173" s="4"/>
      <c r="E173" s="4"/>
      <c r="F173" s="3"/>
      <c r="G173" s="3"/>
      <c r="H173" s="3"/>
      <c r="I173" s="3"/>
      <c r="J173" s="3"/>
      <c r="K173" s="3"/>
      <c r="M173" s="15"/>
      <c r="N173" s="15"/>
      <c r="O173" s="15"/>
      <c r="P173" s="101"/>
      <c r="Q173" s="101"/>
      <c r="R173" s="102"/>
      <c r="S173" s="102"/>
      <c r="T173" s="102"/>
      <c r="U173" s="102"/>
      <c r="V173" s="102"/>
      <c r="W173" s="102"/>
      <c r="X173" s="102"/>
      <c r="Y173" s="96"/>
      <c r="Z173" s="6"/>
      <c r="AA173" s="6"/>
      <c r="AB173" s="6"/>
      <c r="AC173" s="6"/>
    </row>
    <row r="174" spans="1:36" s="5" customFormat="1" x14ac:dyDescent="0.2">
      <c r="A174" s="17"/>
      <c r="B174" s="34">
        <v>0.20572350000000003</v>
      </c>
      <c r="C174" s="16" t="s">
        <v>245</v>
      </c>
      <c r="D174" s="4"/>
      <c r="E174" s="4"/>
      <c r="F174" s="3"/>
      <c r="G174" s="3"/>
      <c r="H174" s="3"/>
      <c r="I174" s="3"/>
      <c r="J174" s="3"/>
      <c r="K174" s="3"/>
      <c r="M174" s="15"/>
      <c r="N174" s="15"/>
      <c r="O174" s="15"/>
      <c r="P174" s="103" t="s">
        <v>606</v>
      </c>
      <c r="Q174" s="96"/>
      <c r="R174" s="102">
        <v>0.20572350000000003</v>
      </c>
      <c r="S174" s="102"/>
      <c r="T174" s="102"/>
      <c r="U174" s="102"/>
      <c r="V174" s="102"/>
      <c r="W174" s="102"/>
      <c r="X174" s="102"/>
      <c r="Y174" s="96"/>
      <c r="Z174" s="6"/>
      <c r="AA174" s="6"/>
      <c r="AB174" s="6"/>
      <c r="AC174" s="6"/>
    </row>
    <row r="175" spans="1:36" s="5" customFormat="1" x14ac:dyDescent="0.2">
      <c r="A175" s="17">
        <v>0.155</v>
      </c>
      <c r="B175" s="34">
        <v>0.39814150000000004</v>
      </c>
      <c r="C175" s="16" t="s">
        <v>246</v>
      </c>
      <c r="D175" s="4"/>
      <c r="E175" s="4"/>
      <c r="F175" s="3"/>
      <c r="G175" s="3"/>
      <c r="H175" s="3"/>
      <c r="I175" s="3"/>
      <c r="J175" s="3"/>
      <c r="K175" s="3"/>
      <c r="M175" s="15"/>
      <c r="N175" s="15"/>
      <c r="O175" s="15"/>
      <c r="P175" s="103" t="s">
        <v>607</v>
      </c>
      <c r="Q175" s="96"/>
      <c r="R175" s="102">
        <v>0.39814150000000004</v>
      </c>
      <c r="S175" s="102"/>
      <c r="T175" s="102"/>
      <c r="U175" s="102"/>
      <c r="V175" s="102"/>
      <c r="W175" s="102"/>
      <c r="X175" s="102"/>
      <c r="Y175" s="96"/>
      <c r="Z175" s="6"/>
      <c r="AA175" s="6"/>
      <c r="AB175" s="6"/>
      <c r="AC175" s="6"/>
    </row>
    <row r="176" spans="1:36" s="5" customFormat="1" x14ac:dyDescent="0.2">
      <c r="A176" s="17">
        <v>0.30099999999999999</v>
      </c>
      <c r="B176" s="34">
        <v>0.48002149999999999</v>
      </c>
      <c r="C176" s="16" t="s">
        <v>247</v>
      </c>
      <c r="D176" s="4"/>
      <c r="E176" s="4"/>
      <c r="F176" s="3"/>
      <c r="G176" s="3"/>
      <c r="H176" s="3"/>
      <c r="I176" s="3"/>
      <c r="J176" s="3"/>
      <c r="K176" s="3"/>
      <c r="M176" s="15"/>
      <c r="N176" s="15"/>
      <c r="O176" s="15"/>
      <c r="P176" s="104" t="s">
        <v>608</v>
      </c>
      <c r="Q176" s="104"/>
      <c r="R176" s="102">
        <v>0.48002149999999999</v>
      </c>
      <c r="S176" s="102"/>
      <c r="T176" s="102"/>
      <c r="U176" s="102"/>
      <c r="V176" s="102"/>
      <c r="W176" s="102"/>
      <c r="X176" s="102"/>
      <c r="Y176" s="96"/>
      <c r="Z176" s="6"/>
      <c r="AA176" s="6"/>
      <c r="AB176" s="6"/>
      <c r="AC176" s="6"/>
    </row>
    <row r="177" spans="1:30" s="5" customFormat="1" x14ac:dyDescent="0.2">
      <c r="A177" s="17">
        <v>0.36299999999999999</v>
      </c>
      <c r="B177" s="34">
        <v>0.63047600000000004</v>
      </c>
      <c r="C177" s="16" t="s">
        <v>248</v>
      </c>
      <c r="D177" s="4"/>
      <c r="E177" s="4"/>
      <c r="F177" s="3"/>
      <c r="G177" s="3"/>
      <c r="H177" s="3"/>
      <c r="I177" s="3"/>
      <c r="J177" s="3"/>
      <c r="K177" s="3"/>
      <c r="M177" s="15"/>
      <c r="N177" s="15"/>
      <c r="O177" s="15"/>
      <c r="P177" s="104" t="s">
        <v>609</v>
      </c>
      <c r="Q177" s="104"/>
      <c r="R177" s="102">
        <v>0.63047600000000004</v>
      </c>
      <c r="S177" s="102"/>
      <c r="T177" s="102"/>
      <c r="U177" s="102"/>
      <c r="V177" s="102"/>
      <c r="W177" s="102"/>
      <c r="X177" s="102"/>
      <c r="Y177" s="96"/>
      <c r="Z177" s="6"/>
      <c r="AA177" s="6"/>
      <c r="AB177" s="6"/>
      <c r="AC177" s="6"/>
    </row>
    <row r="178" spans="1:30" s="5" customFormat="1" x14ac:dyDescent="0.2">
      <c r="A178" s="17">
        <v>0.47599999999999998</v>
      </c>
      <c r="B178" s="2"/>
      <c r="C178" s="3"/>
      <c r="D178" s="4"/>
      <c r="E178" s="4"/>
      <c r="F178" s="4"/>
      <c r="G178" s="3"/>
      <c r="H178" s="3"/>
      <c r="I178" s="3"/>
      <c r="J178" s="3"/>
      <c r="K178" s="3"/>
      <c r="L178" s="3"/>
      <c r="O178" s="15"/>
      <c r="P178" s="101"/>
      <c r="Q178" s="101"/>
      <c r="R178" s="102"/>
      <c r="S178" s="102"/>
      <c r="T178" s="102"/>
      <c r="U178" s="102"/>
      <c r="V178" s="102"/>
      <c r="W178" s="102"/>
      <c r="X178" s="102"/>
      <c r="Y178" s="96"/>
      <c r="Z178" s="6"/>
      <c r="AA178" s="6"/>
      <c r="AB178" s="6"/>
      <c r="AC178" s="6"/>
      <c r="AD178" s="6"/>
    </row>
    <row r="179" spans="1:30" s="5" customFormat="1" x14ac:dyDescent="0.2">
      <c r="A179" s="3"/>
      <c r="B179" s="7" t="s">
        <v>249</v>
      </c>
      <c r="C179" s="3"/>
      <c r="D179" s="4"/>
      <c r="E179" s="4"/>
      <c r="F179" s="4"/>
      <c r="G179" s="3"/>
      <c r="H179" s="3"/>
      <c r="I179" s="3"/>
      <c r="J179" s="3"/>
      <c r="K179" s="3"/>
      <c r="L179" s="3"/>
      <c r="O179" s="15"/>
      <c r="P179" s="101"/>
      <c r="Q179" s="101"/>
      <c r="R179" s="102"/>
      <c r="S179" s="102"/>
      <c r="T179" s="102"/>
      <c r="U179" s="102"/>
      <c r="V179" s="102"/>
      <c r="W179" s="102"/>
      <c r="X179" s="102"/>
      <c r="Y179" s="96"/>
      <c r="Z179" s="6"/>
      <c r="AA179" s="6"/>
      <c r="AB179" s="6"/>
      <c r="AC179" s="6"/>
      <c r="AD179" s="6"/>
    </row>
    <row r="180" spans="1:30" s="6" customFormat="1" x14ac:dyDescent="0.2">
      <c r="A180" s="3"/>
      <c r="B180" s="2"/>
      <c r="C180" s="3"/>
      <c r="D180" s="4"/>
      <c r="E180" s="4"/>
      <c r="F180" s="4"/>
      <c r="G180" s="3"/>
      <c r="H180" s="3"/>
      <c r="I180" s="3"/>
      <c r="J180" s="3"/>
      <c r="K180" s="3"/>
      <c r="L180" s="3"/>
      <c r="M180" s="5"/>
      <c r="N180" s="5"/>
      <c r="O180" s="15"/>
      <c r="P180" s="101"/>
      <c r="Q180" s="101"/>
      <c r="R180" s="102"/>
      <c r="S180" s="102"/>
      <c r="T180" s="102"/>
      <c r="U180" s="102"/>
      <c r="V180" s="102"/>
      <c r="W180" s="102"/>
      <c r="X180" s="102"/>
      <c r="Y180" s="96"/>
    </row>
    <row r="181" spans="1:30" s="5" customFormat="1" x14ac:dyDescent="0.2">
      <c r="A181" s="16"/>
      <c r="B181" s="7" t="s">
        <v>250</v>
      </c>
      <c r="C181" s="3"/>
      <c r="D181" s="4"/>
      <c r="E181" s="4"/>
      <c r="F181" s="4"/>
      <c r="G181" s="3"/>
      <c r="H181" s="3"/>
      <c r="I181" s="3"/>
      <c r="J181" s="3"/>
      <c r="K181" s="3"/>
      <c r="L181" s="3"/>
      <c r="O181" s="15"/>
      <c r="P181" s="101"/>
      <c r="Q181" s="101"/>
      <c r="R181" s="102"/>
      <c r="S181" s="102"/>
      <c r="T181" s="102"/>
      <c r="U181" s="102"/>
      <c r="V181" s="102"/>
      <c r="W181" s="102"/>
      <c r="X181" s="102"/>
      <c r="Y181" s="96"/>
      <c r="Z181" s="6"/>
      <c r="AA181" s="6"/>
      <c r="AB181" s="6"/>
      <c r="AC181" s="6"/>
      <c r="AD181" s="6"/>
    </row>
    <row r="182" spans="1:30" s="5" customFormat="1" x14ac:dyDescent="0.2">
      <c r="A182" s="16"/>
      <c r="B182" s="7" t="s">
        <v>251</v>
      </c>
      <c r="C182" s="3"/>
      <c r="D182" s="4"/>
      <c r="E182" s="4"/>
      <c r="F182" s="4"/>
      <c r="G182" s="3"/>
      <c r="H182" s="3"/>
      <c r="I182" s="3"/>
      <c r="J182" s="3"/>
      <c r="K182" s="3"/>
      <c r="L182" s="3"/>
      <c r="O182" s="15"/>
      <c r="P182" s="101"/>
      <c r="Q182" s="101"/>
      <c r="R182" s="102"/>
      <c r="S182" s="102"/>
      <c r="T182" s="102"/>
      <c r="U182" s="102"/>
      <c r="V182" s="102"/>
      <c r="W182" s="102"/>
      <c r="X182" s="102"/>
      <c r="Y182" s="96"/>
      <c r="Z182" s="6"/>
      <c r="AA182" s="6"/>
      <c r="AB182" s="6"/>
      <c r="AC182" s="6"/>
      <c r="AD182" s="6"/>
    </row>
    <row r="183" spans="1:30" s="5" customFormat="1" x14ac:dyDescent="0.2">
      <c r="A183" s="16"/>
      <c r="B183" s="7"/>
      <c r="C183" s="3"/>
      <c r="D183" s="4"/>
      <c r="E183" s="4"/>
      <c r="F183" s="4"/>
      <c r="G183" s="3"/>
      <c r="H183" s="3"/>
      <c r="I183" s="3"/>
      <c r="J183" s="3"/>
      <c r="K183" s="3"/>
      <c r="L183" s="3"/>
      <c r="O183" s="15"/>
      <c r="P183" s="101"/>
      <c r="Q183" s="101"/>
      <c r="R183" s="102"/>
      <c r="S183" s="102"/>
      <c r="T183" s="102"/>
      <c r="U183" s="102"/>
      <c r="V183" s="102"/>
      <c r="W183" s="102"/>
      <c r="X183" s="102"/>
      <c r="Y183" s="96"/>
      <c r="Z183" s="6"/>
      <c r="AA183" s="6"/>
      <c r="AB183" s="6"/>
      <c r="AC183" s="6"/>
      <c r="AD183" s="6"/>
    </row>
    <row r="184" spans="1:30" s="5" customFormat="1" x14ac:dyDescent="0.2">
      <c r="A184" s="16"/>
      <c r="B184" s="7" t="s">
        <v>252</v>
      </c>
      <c r="C184" s="3"/>
      <c r="D184" s="4"/>
      <c r="E184" s="4"/>
      <c r="F184" s="4"/>
      <c r="G184" s="3"/>
      <c r="H184" s="3"/>
      <c r="I184" s="3"/>
      <c r="J184" s="3"/>
      <c r="K184" s="3"/>
      <c r="L184" s="3"/>
      <c r="O184" s="15"/>
      <c r="P184" s="101"/>
      <c r="Q184" s="101"/>
      <c r="R184" s="102"/>
      <c r="S184" s="102"/>
      <c r="T184" s="102"/>
      <c r="U184" s="102"/>
      <c r="V184" s="102"/>
      <c r="W184" s="102"/>
      <c r="X184" s="102"/>
      <c r="Y184" s="96"/>
      <c r="Z184" s="6"/>
      <c r="AA184" s="6"/>
      <c r="AB184" s="6"/>
      <c r="AC184" s="6"/>
      <c r="AD184" s="6"/>
    </row>
    <row r="185" spans="1:30" s="6" customFormat="1" x14ac:dyDescent="0.2">
      <c r="A185" s="3"/>
      <c r="B185" s="2"/>
      <c r="C185" s="3"/>
      <c r="D185" s="4"/>
      <c r="E185" s="4"/>
      <c r="F185" s="4"/>
      <c r="G185" s="3"/>
      <c r="H185" s="3"/>
      <c r="I185" s="3"/>
      <c r="J185" s="3"/>
      <c r="K185" s="3"/>
      <c r="L185" s="3"/>
      <c r="M185" s="5"/>
      <c r="N185" s="5"/>
      <c r="O185" s="15"/>
      <c r="P185" s="101"/>
      <c r="Q185" s="101"/>
      <c r="R185" s="102"/>
      <c r="S185" s="102"/>
      <c r="T185" s="102"/>
      <c r="U185" s="102"/>
      <c r="V185" s="102"/>
      <c r="W185" s="102"/>
      <c r="X185" s="102"/>
      <c r="Y185" s="96"/>
    </row>
    <row r="186" spans="1:30" s="3" customFormat="1" x14ac:dyDescent="0.2">
      <c r="B186" s="7" t="s">
        <v>253</v>
      </c>
      <c r="D186" s="4"/>
      <c r="E186" s="4"/>
      <c r="F186" s="4"/>
      <c r="M186" s="5"/>
      <c r="N186" s="5"/>
      <c r="O186" s="15"/>
      <c r="P186" s="101"/>
      <c r="Q186" s="101"/>
      <c r="R186" s="102"/>
      <c r="S186" s="102"/>
      <c r="T186" s="102"/>
      <c r="U186" s="102"/>
      <c r="V186" s="102"/>
      <c r="W186" s="102"/>
      <c r="X186" s="102"/>
      <c r="Y186" s="96"/>
      <c r="Z186" s="6"/>
      <c r="AA186" s="6"/>
      <c r="AB186" s="6"/>
      <c r="AC186" s="6"/>
      <c r="AD186" s="6"/>
    </row>
    <row r="187" spans="1:30" s="3" customFormat="1" ht="15" x14ac:dyDescent="0.25">
      <c r="B187" s="7" t="s">
        <v>254</v>
      </c>
      <c r="C187" s="6"/>
      <c r="D187" s="4"/>
      <c r="E187" s="4"/>
      <c r="F187" s="4"/>
      <c r="M187" s="5"/>
      <c r="N187" s="5"/>
      <c r="O187" s="15"/>
      <c r="P187" s="105" t="s">
        <v>611</v>
      </c>
      <c r="Q187" s="105" t="s">
        <v>612</v>
      </c>
      <c r="R187" s="102">
        <v>0.42299999999999999</v>
      </c>
      <c r="S187" s="102"/>
      <c r="T187" s="102"/>
      <c r="U187" s="102"/>
      <c r="V187" s="102"/>
      <c r="W187" s="102"/>
      <c r="X187" s="102"/>
      <c r="Y187" s="96"/>
      <c r="Z187" s="6"/>
      <c r="AA187" s="6"/>
      <c r="AB187" s="6"/>
      <c r="AC187" s="6"/>
      <c r="AD187" s="6"/>
    </row>
    <row r="188" spans="1:30" s="3" customFormat="1" x14ac:dyDescent="0.2">
      <c r="B188" s="7" t="s">
        <v>255</v>
      </c>
      <c r="D188" s="4"/>
      <c r="E188" s="4"/>
      <c r="F188" s="4"/>
      <c r="M188" s="5"/>
      <c r="N188" s="5"/>
      <c r="O188" s="15"/>
      <c r="P188" s="101"/>
      <c r="Q188" s="101"/>
      <c r="R188" s="102"/>
      <c r="S188" s="102"/>
      <c r="T188" s="102"/>
      <c r="U188" s="102"/>
      <c r="V188" s="102"/>
      <c r="W188" s="102"/>
      <c r="X188" s="102"/>
      <c r="Y188" s="96"/>
      <c r="Z188" s="6"/>
      <c r="AA188" s="6"/>
      <c r="AB188" s="6"/>
      <c r="AC188" s="6"/>
      <c r="AD188" s="6"/>
    </row>
    <row r="189" spans="1:30" s="3" customFormat="1" x14ac:dyDescent="0.2">
      <c r="B189" s="18" t="s">
        <v>256</v>
      </c>
      <c r="C189" s="16"/>
      <c r="D189" s="4"/>
      <c r="E189" s="4"/>
      <c r="F189" s="4"/>
      <c r="M189" s="5"/>
      <c r="N189" s="5"/>
      <c r="O189" s="15"/>
      <c r="P189" s="101"/>
      <c r="Q189" s="101"/>
      <c r="R189" s="102"/>
      <c r="S189" s="102"/>
      <c r="T189" s="102"/>
      <c r="U189" s="102"/>
      <c r="V189" s="102"/>
      <c r="W189" s="102"/>
      <c r="X189" s="102"/>
      <c r="Y189" s="96"/>
      <c r="Z189" s="6"/>
      <c r="AA189" s="6"/>
      <c r="AB189" s="6"/>
      <c r="AC189" s="6"/>
      <c r="AD189" s="6"/>
    </row>
    <row r="190" spans="1:30" s="3" customFormat="1" x14ac:dyDescent="0.2">
      <c r="B190" s="18"/>
      <c r="C190" s="16"/>
      <c r="D190" s="4"/>
      <c r="E190" s="4"/>
      <c r="F190" s="4"/>
      <c r="M190" s="5"/>
      <c r="N190" s="5"/>
      <c r="O190" s="15"/>
      <c r="P190" s="101"/>
      <c r="Q190" s="101"/>
      <c r="R190" s="102"/>
      <c r="S190" s="102"/>
      <c r="T190" s="102"/>
      <c r="U190" s="102"/>
      <c r="V190" s="102"/>
      <c r="W190" s="102"/>
      <c r="X190" s="102"/>
      <c r="Y190" s="96"/>
      <c r="Z190" s="6"/>
      <c r="AA190" s="6"/>
      <c r="AB190" s="6"/>
      <c r="AC190" s="6"/>
      <c r="AD190" s="6"/>
    </row>
    <row r="191" spans="1:30" s="3" customFormat="1" x14ac:dyDescent="0.2">
      <c r="B191" s="18" t="s">
        <v>257</v>
      </c>
      <c r="D191" s="4"/>
      <c r="E191" s="4"/>
      <c r="F191" s="4"/>
      <c r="M191" s="5"/>
      <c r="N191" s="5"/>
      <c r="O191" s="15"/>
      <c r="P191" s="101"/>
      <c r="Q191" s="101"/>
      <c r="R191" s="102"/>
      <c r="S191" s="102"/>
      <c r="T191" s="102"/>
      <c r="U191" s="102"/>
      <c r="V191" s="102"/>
      <c r="W191" s="102"/>
      <c r="X191" s="102"/>
      <c r="Y191" s="96"/>
      <c r="Z191" s="6"/>
      <c r="AA191" s="6"/>
      <c r="AB191" s="6"/>
      <c r="AC191" s="6"/>
      <c r="AD191" s="6"/>
    </row>
    <row r="192" spans="1:30" s="3" customFormat="1" x14ac:dyDescent="0.2">
      <c r="B192" s="18" t="s">
        <v>255</v>
      </c>
      <c r="D192" s="4"/>
      <c r="E192" s="4"/>
      <c r="F192" s="4"/>
      <c r="M192" s="5"/>
      <c r="N192" s="5"/>
      <c r="O192" s="15"/>
      <c r="P192" s="101"/>
      <c r="Q192" s="101"/>
      <c r="R192" s="102"/>
      <c r="S192" s="102"/>
      <c r="T192" s="102"/>
      <c r="U192" s="102"/>
      <c r="V192" s="102"/>
      <c r="W192" s="102"/>
      <c r="X192" s="102"/>
      <c r="Y192" s="96"/>
      <c r="Z192" s="6"/>
      <c r="AA192" s="6"/>
      <c r="AB192" s="6"/>
      <c r="AC192" s="6"/>
      <c r="AD192" s="6"/>
    </row>
    <row r="193" spans="1:30" s="3" customFormat="1" ht="15" x14ac:dyDescent="0.25">
      <c r="B193" s="18" t="s">
        <v>258</v>
      </c>
      <c r="D193" s="4"/>
      <c r="E193" s="4"/>
      <c r="F193" s="4"/>
      <c r="M193" s="5"/>
      <c r="N193" s="5"/>
      <c r="O193" s="15"/>
      <c r="P193" s="105" t="s">
        <v>613</v>
      </c>
      <c r="Q193" s="105" t="s">
        <v>614</v>
      </c>
      <c r="R193" s="102">
        <v>1.0009999999999999</v>
      </c>
      <c r="S193" s="102"/>
      <c r="T193" s="102"/>
      <c r="U193" s="102"/>
      <c r="V193" s="102"/>
      <c r="W193" s="102"/>
      <c r="X193" s="102"/>
      <c r="Y193" s="96"/>
      <c r="Z193" s="6"/>
      <c r="AA193" s="6"/>
      <c r="AB193" s="6"/>
      <c r="AC193" s="6"/>
      <c r="AD193" s="6"/>
    </row>
    <row r="194" spans="1:30" s="6" customFormat="1" x14ac:dyDescent="0.2">
      <c r="A194" s="3"/>
      <c r="B194" s="2"/>
      <c r="C194" s="3"/>
      <c r="D194" s="4"/>
      <c r="E194" s="4"/>
      <c r="F194" s="4"/>
      <c r="G194" s="3"/>
      <c r="H194" s="3"/>
      <c r="I194" s="3"/>
      <c r="J194" s="3"/>
      <c r="K194" s="3"/>
      <c r="L194" s="3"/>
      <c r="M194" s="5"/>
      <c r="N194" s="5"/>
      <c r="O194" s="15"/>
      <c r="P194" s="101"/>
      <c r="Q194" s="101"/>
      <c r="R194" s="102"/>
      <c r="S194" s="102"/>
      <c r="T194" s="102"/>
      <c r="U194" s="102"/>
      <c r="V194" s="102"/>
      <c r="W194" s="102"/>
      <c r="X194" s="102"/>
      <c r="Y194" s="96"/>
    </row>
    <row r="195" spans="1:30" s="3" customFormat="1" x14ac:dyDescent="0.2">
      <c r="B195" s="7" t="s">
        <v>259</v>
      </c>
      <c r="D195" s="4"/>
      <c r="E195" s="4"/>
      <c r="F195" s="4"/>
      <c r="M195" s="5"/>
      <c r="N195" s="5"/>
      <c r="O195" s="15"/>
      <c r="P195" s="101"/>
      <c r="Q195" s="101"/>
      <c r="R195" s="102"/>
      <c r="S195" s="102"/>
      <c r="T195" s="102"/>
      <c r="U195" s="102"/>
      <c r="V195" s="102"/>
      <c r="W195" s="102"/>
      <c r="X195" s="102"/>
      <c r="Y195" s="96"/>
      <c r="Z195" s="6"/>
      <c r="AA195" s="6"/>
      <c r="AB195" s="6"/>
      <c r="AC195" s="6"/>
      <c r="AD195" s="6"/>
    </row>
    <row r="196" spans="1:30" s="3" customFormat="1" x14ac:dyDescent="0.2">
      <c r="A196" s="6"/>
      <c r="B196" s="7" t="s">
        <v>260</v>
      </c>
      <c r="D196" s="4"/>
      <c r="E196" s="4"/>
      <c r="F196" s="4"/>
      <c r="M196" s="5"/>
      <c r="N196" s="5"/>
      <c r="O196" s="15"/>
      <c r="P196" s="101"/>
      <c r="Q196" s="101"/>
      <c r="R196" s="102"/>
      <c r="S196" s="102"/>
      <c r="T196" s="102"/>
      <c r="U196" s="102"/>
      <c r="V196" s="102"/>
      <c r="W196" s="102"/>
      <c r="X196" s="102"/>
      <c r="Y196" s="96"/>
      <c r="Z196" s="6"/>
      <c r="AA196" s="6"/>
      <c r="AB196" s="6"/>
      <c r="AC196" s="6"/>
      <c r="AD196" s="6"/>
    </row>
    <row r="197" spans="1:30" s="3" customFormat="1" x14ac:dyDescent="0.2">
      <c r="B197" s="7" t="s">
        <v>261</v>
      </c>
      <c r="D197" s="4"/>
      <c r="E197" s="4"/>
      <c r="F197" s="4"/>
      <c r="M197" s="5"/>
      <c r="N197" s="5"/>
      <c r="O197" s="15"/>
      <c r="P197" s="101"/>
      <c r="Q197" s="101"/>
      <c r="R197" s="102"/>
      <c r="S197" s="102"/>
      <c r="T197" s="102"/>
      <c r="U197" s="102"/>
      <c r="V197" s="102"/>
      <c r="W197" s="102"/>
      <c r="X197" s="102"/>
      <c r="Y197" s="96"/>
      <c r="Z197" s="6"/>
      <c r="AA197" s="6"/>
      <c r="AB197" s="6"/>
      <c r="AC197" s="6"/>
      <c r="AD197" s="6"/>
    </row>
    <row r="198" spans="1:30" s="3" customFormat="1" x14ac:dyDescent="0.2">
      <c r="B198" s="7" t="s">
        <v>262</v>
      </c>
      <c r="D198" s="4"/>
      <c r="E198" s="4"/>
      <c r="F198" s="4"/>
      <c r="M198" s="5"/>
      <c r="N198" s="5"/>
      <c r="O198" s="15"/>
      <c r="P198" s="101"/>
      <c r="Q198" s="101"/>
      <c r="R198" s="102"/>
      <c r="S198" s="102"/>
      <c r="T198" s="102"/>
      <c r="U198" s="102"/>
      <c r="V198" s="102"/>
      <c r="W198" s="102"/>
      <c r="X198" s="102"/>
      <c r="Y198" s="96"/>
      <c r="Z198" s="6"/>
      <c r="AA198" s="6"/>
      <c r="AB198" s="6"/>
      <c r="AC198" s="6"/>
      <c r="AD198" s="6"/>
    </row>
    <row r="199" spans="1:30" s="3" customFormat="1" x14ac:dyDescent="0.2">
      <c r="B199" s="7"/>
      <c r="D199" s="4"/>
      <c r="E199" s="4"/>
      <c r="F199" s="4"/>
      <c r="M199" s="5"/>
      <c r="N199" s="5"/>
      <c r="O199" s="15"/>
      <c r="P199" s="101"/>
      <c r="Q199" s="101"/>
      <c r="R199" s="102"/>
      <c r="S199" s="102"/>
      <c r="T199" s="102"/>
      <c r="U199" s="102"/>
      <c r="V199" s="102"/>
      <c r="W199" s="102"/>
      <c r="X199" s="102"/>
      <c r="Y199" s="96"/>
      <c r="Z199" s="6"/>
      <c r="AA199" s="6"/>
      <c r="AB199" s="6"/>
      <c r="AC199" s="6"/>
      <c r="AD199" s="6"/>
    </row>
    <row r="200" spans="1:30" s="3" customFormat="1" x14ac:dyDescent="0.2">
      <c r="B200" s="13" t="s">
        <v>263</v>
      </c>
      <c r="D200" s="4"/>
      <c r="E200" s="4"/>
      <c r="F200" s="4"/>
      <c r="M200" s="5"/>
      <c r="N200" s="5"/>
      <c r="O200" s="15"/>
      <c r="P200" s="101"/>
      <c r="Q200" s="101"/>
      <c r="R200" s="102"/>
      <c r="S200" s="102"/>
      <c r="T200" s="102"/>
      <c r="U200" s="102"/>
      <c r="V200" s="102"/>
      <c r="W200" s="102"/>
      <c r="X200" s="102"/>
      <c r="Y200" s="96"/>
      <c r="Z200" s="6"/>
      <c r="AA200" s="6"/>
      <c r="AB200" s="6"/>
      <c r="AC200" s="6"/>
      <c r="AD200" s="6"/>
    </row>
    <row r="201" spans="1:30" s="3" customFormat="1" x14ac:dyDescent="0.2">
      <c r="A201" s="6"/>
      <c r="B201" s="19" t="s">
        <v>264</v>
      </c>
      <c r="C201" s="6"/>
      <c r="D201" s="14"/>
      <c r="E201" s="4"/>
      <c r="F201" s="4"/>
      <c r="M201" s="5"/>
      <c r="N201" s="5"/>
      <c r="O201" s="15"/>
      <c r="P201" s="101"/>
      <c r="Q201" s="101"/>
      <c r="R201" s="102"/>
      <c r="S201" s="102"/>
      <c r="T201" s="102"/>
      <c r="U201" s="102"/>
      <c r="V201" s="102"/>
      <c r="W201" s="102"/>
      <c r="X201" s="102"/>
      <c r="Y201" s="96"/>
      <c r="Z201" s="6"/>
      <c r="AA201" s="6"/>
      <c r="AB201" s="6"/>
      <c r="AC201" s="6"/>
      <c r="AD201" s="6"/>
    </row>
    <row r="202" spans="1:30" s="3" customFormat="1" x14ac:dyDescent="0.2">
      <c r="A202" s="6"/>
      <c r="B202" s="7" t="s">
        <v>265</v>
      </c>
      <c r="D202" s="4"/>
      <c r="E202" s="4"/>
      <c r="F202" s="4"/>
      <c r="M202" s="5"/>
      <c r="N202" s="5"/>
      <c r="O202" s="15"/>
      <c r="P202" s="101"/>
      <c r="Q202" s="101"/>
      <c r="R202" s="102"/>
      <c r="S202" s="102"/>
      <c r="T202" s="102"/>
      <c r="U202" s="102"/>
      <c r="V202" s="102"/>
      <c r="W202" s="102"/>
      <c r="X202" s="102"/>
      <c r="Y202" s="96"/>
      <c r="Z202" s="6"/>
      <c r="AA202" s="6"/>
      <c r="AB202" s="6"/>
      <c r="AC202" s="6"/>
      <c r="AD202" s="6"/>
    </row>
    <row r="203" spans="1:30" s="3" customFormat="1" x14ac:dyDescent="0.2">
      <c r="A203" s="6"/>
      <c r="B203" s="7" t="s">
        <v>266</v>
      </c>
      <c r="D203" s="4"/>
      <c r="E203" s="4"/>
      <c r="F203" s="4"/>
      <c r="M203" s="5"/>
      <c r="N203" s="5"/>
      <c r="O203" s="15"/>
      <c r="P203" s="101" t="s">
        <v>626</v>
      </c>
      <c r="Q203" s="101"/>
      <c r="R203" s="102">
        <v>100</v>
      </c>
      <c r="S203" s="102"/>
      <c r="T203" s="102"/>
      <c r="U203" s="102"/>
      <c r="V203" s="102"/>
      <c r="W203" s="102"/>
      <c r="X203" s="102"/>
      <c r="Y203" s="96"/>
      <c r="Z203" s="6"/>
      <c r="AA203" s="6"/>
      <c r="AB203" s="6"/>
      <c r="AC203" s="6"/>
      <c r="AD203" s="6"/>
    </row>
    <row r="204" spans="1:30" s="3" customFormat="1" x14ac:dyDescent="0.2">
      <c r="A204" s="6"/>
      <c r="B204" s="2"/>
      <c r="D204" s="4"/>
      <c r="E204" s="4"/>
      <c r="F204" s="4"/>
      <c r="M204" s="5"/>
      <c r="N204" s="5"/>
      <c r="O204" s="15"/>
      <c r="P204" s="101"/>
      <c r="Q204" s="101"/>
      <c r="R204" s="102"/>
      <c r="S204" s="102"/>
      <c r="T204" s="102"/>
      <c r="U204" s="102"/>
      <c r="V204" s="102"/>
      <c r="W204" s="102"/>
      <c r="X204" s="102"/>
      <c r="Y204" s="96"/>
      <c r="Z204" s="6"/>
      <c r="AA204" s="6"/>
      <c r="AB204" s="6"/>
      <c r="AC204" s="6"/>
      <c r="AD204" s="6"/>
    </row>
    <row r="205" spans="1:30" s="3" customFormat="1" x14ac:dyDescent="0.2">
      <c r="A205" s="6"/>
      <c r="B205" s="7" t="s">
        <v>267</v>
      </c>
      <c r="D205" s="4"/>
      <c r="E205" s="4"/>
      <c r="F205" s="4"/>
      <c r="M205" s="5"/>
      <c r="N205" s="5"/>
      <c r="O205" s="15"/>
      <c r="P205" s="101"/>
      <c r="Q205" s="101"/>
      <c r="R205" s="102"/>
      <c r="S205" s="102"/>
      <c r="T205" s="102"/>
      <c r="U205" s="102"/>
      <c r="V205" s="102"/>
      <c r="W205" s="102"/>
      <c r="X205" s="102"/>
      <c r="Y205" s="96"/>
      <c r="Z205" s="6"/>
      <c r="AA205" s="6"/>
      <c r="AB205" s="6"/>
      <c r="AC205" s="6"/>
      <c r="AD205" s="6"/>
    </row>
    <row r="206" spans="1:30" s="3" customFormat="1" ht="15" x14ac:dyDescent="0.25">
      <c r="A206" s="6"/>
      <c r="B206" s="2"/>
      <c r="D206" s="4"/>
      <c r="E206" s="4"/>
      <c r="F206" s="4"/>
      <c r="M206" s="5"/>
      <c r="N206" s="5"/>
      <c r="O206" s="15"/>
      <c r="P206" s="105" t="s">
        <v>617</v>
      </c>
      <c r="Q206" s="105" t="s">
        <v>618</v>
      </c>
      <c r="R206" s="102">
        <v>35</v>
      </c>
      <c r="S206" s="102"/>
      <c r="T206" s="102"/>
      <c r="U206" s="102"/>
      <c r="V206" s="102"/>
      <c r="W206" s="102"/>
      <c r="X206" s="102"/>
      <c r="Y206" s="96"/>
      <c r="Z206" s="6"/>
      <c r="AA206" s="6"/>
      <c r="AB206" s="6"/>
      <c r="AC206" s="6"/>
      <c r="AD206" s="6"/>
    </row>
    <row r="207" spans="1:30" s="3" customFormat="1" ht="15" x14ac:dyDescent="0.25">
      <c r="A207" s="6"/>
      <c r="B207" s="2"/>
      <c r="D207" s="4"/>
      <c r="E207" s="4"/>
      <c r="F207" s="4"/>
      <c r="M207" s="5"/>
      <c r="N207" s="5"/>
      <c r="O207" s="15"/>
      <c r="P207" s="105" t="s">
        <v>616</v>
      </c>
      <c r="Q207" s="105" t="s">
        <v>619</v>
      </c>
      <c r="R207" s="102">
        <v>45</v>
      </c>
      <c r="S207" s="102"/>
      <c r="T207" s="102"/>
      <c r="U207" s="102"/>
      <c r="V207" s="102"/>
      <c r="W207" s="102"/>
      <c r="X207" s="102"/>
      <c r="Y207" s="96"/>
      <c r="Z207" s="6"/>
      <c r="AA207" s="6"/>
      <c r="AB207" s="6"/>
      <c r="AC207" s="6"/>
      <c r="AD207" s="6"/>
    </row>
    <row r="208" spans="1:30" s="3" customFormat="1" x14ac:dyDescent="0.2">
      <c r="A208" s="6"/>
      <c r="B208" s="2"/>
      <c r="D208" s="4"/>
      <c r="E208" s="4"/>
      <c r="F208" s="4"/>
      <c r="M208" s="5"/>
      <c r="N208" s="5"/>
      <c r="O208" s="15"/>
      <c r="P208" s="101"/>
      <c r="Q208" s="101"/>
      <c r="R208" s="102"/>
      <c r="S208" s="102"/>
      <c r="T208" s="102"/>
      <c r="U208" s="102"/>
      <c r="V208" s="102"/>
      <c r="W208" s="102"/>
      <c r="X208" s="102"/>
      <c r="Y208" s="96"/>
      <c r="Z208" s="6"/>
      <c r="AA208" s="6"/>
      <c r="AB208" s="6"/>
      <c r="AC208" s="6"/>
      <c r="AD208" s="6"/>
    </row>
    <row r="209" spans="1:30" s="3" customFormat="1" x14ac:dyDescent="0.2">
      <c r="A209" s="6"/>
      <c r="B209" s="2"/>
      <c r="D209" s="4"/>
      <c r="E209" s="4"/>
      <c r="F209" s="4"/>
      <c r="M209" s="5"/>
      <c r="N209" s="5"/>
      <c r="O209" s="15"/>
      <c r="P209" s="101"/>
      <c r="Q209" s="101"/>
      <c r="R209" s="102"/>
      <c r="S209" s="102"/>
      <c r="T209" s="102"/>
      <c r="U209" s="102"/>
      <c r="V209" s="102"/>
      <c r="W209" s="102"/>
      <c r="X209" s="102"/>
      <c r="Y209" s="96"/>
      <c r="Z209" s="6"/>
      <c r="AA209" s="6"/>
      <c r="AB209" s="6"/>
      <c r="AC209" s="6"/>
      <c r="AD209" s="6"/>
    </row>
    <row r="210" spans="1:30" s="3" customFormat="1" x14ac:dyDescent="0.2">
      <c r="A210" s="6"/>
      <c r="B210" s="2"/>
      <c r="D210" s="4"/>
      <c r="E210" s="4"/>
      <c r="F210" s="4"/>
      <c r="M210" s="5"/>
      <c r="N210" s="5"/>
      <c r="O210" s="15"/>
      <c r="P210" s="101"/>
      <c r="Q210" s="101"/>
      <c r="R210" s="102"/>
      <c r="S210" s="102"/>
      <c r="T210" s="102"/>
      <c r="U210" s="102"/>
      <c r="V210" s="102"/>
      <c r="W210" s="102"/>
      <c r="X210" s="102"/>
      <c r="Y210" s="96"/>
      <c r="Z210" s="6"/>
      <c r="AA210" s="6"/>
      <c r="AB210" s="6"/>
      <c r="AC210" s="6"/>
      <c r="AD210" s="6"/>
    </row>
    <row r="211" spans="1:30" s="3" customFormat="1" x14ac:dyDescent="0.2">
      <c r="A211" s="6"/>
      <c r="B211" s="2"/>
      <c r="D211" s="4"/>
      <c r="E211" s="4"/>
      <c r="F211" s="4"/>
      <c r="M211" s="5"/>
      <c r="N211" s="5"/>
      <c r="O211" s="15"/>
      <c r="P211" s="101"/>
      <c r="Q211" s="101"/>
      <c r="R211" s="102"/>
      <c r="S211" s="102"/>
      <c r="T211" s="102"/>
      <c r="U211" s="102"/>
      <c r="V211" s="102"/>
      <c r="W211" s="102"/>
      <c r="X211" s="102"/>
      <c r="Y211" s="96"/>
      <c r="Z211" s="6"/>
      <c r="AA211" s="6"/>
      <c r="AB211" s="6"/>
      <c r="AC211" s="6"/>
      <c r="AD211" s="6"/>
    </row>
    <row r="212" spans="1:30" s="3" customFormat="1" x14ac:dyDescent="0.2">
      <c r="A212" s="6"/>
      <c r="B212" s="2"/>
      <c r="D212" s="4"/>
      <c r="E212" s="4"/>
      <c r="F212" s="4"/>
      <c r="M212" s="5"/>
      <c r="N212" s="5"/>
      <c r="O212" s="15"/>
      <c r="P212" s="101"/>
      <c r="Q212" s="101"/>
      <c r="R212" s="102"/>
      <c r="S212" s="102"/>
      <c r="T212" s="102"/>
      <c r="U212" s="102"/>
      <c r="V212" s="102"/>
      <c r="W212" s="102"/>
      <c r="X212" s="102"/>
      <c r="Y212" s="96"/>
      <c r="Z212" s="6"/>
      <c r="AA212" s="6"/>
      <c r="AB212" s="6"/>
      <c r="AC212" s="6"/>
      <c r="AD212" s="6"/>
    </row>
    <row r="213" spans="1:30" s="3" customFormat="1" x14ac:dyDescent="0.2">
      <c r="A213" s="6"/>
      <c r="B213" s="2"/>
      <c r="D213" s="4"/>
      <c r="E213" s="4"/>
      <c r="F213" s="4"/>
      <c r="M213" s="5"/>
      <c r="N213" s="5"/>
      <c r="O213" s="15"/>
      <c r="P213" s="101"/>
      <c r="Q213" s="101"/>
      <c r="R213" s="102"/>
      <c r="S213" s="102"/>
      <c r="T213" s="102"/>
      <c r="U213" s="102"/>
      <c r="V213" s="102"/>
      <c r="W213" s="102"/>
      <c r="X213" s="102"/>
      <c r="Y213" s="96"/>
      <c r="Z213" s="6"/>
      <c r="AA213" s="6"/>
      <c r="AB213" s="6"/>
      <c r="AC213" s="6"/>
      <c r="AD213" s="6"/>
    </row>
    <row r="214" spans="1:30" s="3" customFormat="1" x14ac:dyDescent="0.2">
      <c r="A214" s="6"/>
      <c r="B214" s="2"/>
      <c r="D214" s="4"/>
      <c r="E214" s="4"/>
      <c r="F214" s="4"/>
      <c r="M214" s="5"/>
      <c r="N214" s="5"/>
      <c r="O214" s="15"/>
      <c r="P214" s="101"/>
      <c r="Q214" s="101"/>
      <c r="R214" s="102"/>
      <c r="S214" s="102"/>
      <c r="T214" s="102"/>
      <c r="U214" s="102"/>
      <c r="V214" s="102"/>
      <c r="W214" s="102"/>
      <c r="X214" s="102"/>
      <c r="Y214" s="96"/>
      <c r="Z214" s="6"/>
      <c r="AA214" s="6"/>
      <c r="AB214" s="6"/>
      <c r="AC214" s="6"/>
      <c r="AD214" s="6"/>
    </row>
    <row r="215" spans="1:30" s="3" customFormat="1" x14ac:dyDescent="0.2">
      <c r="A215" s="6"/>
      <c r="B215" s="2"/>
      <c r="D215" s="4"/>
      <c r="E215" s="4"/>
      <c r="F215" s="4"/>
      <c r="M215" s="5"/>
      <c r="N215" s="5"/>
      <c r="O215" s="15"/>
      <c r="P215" s="101"/>
      <c r="Q215" s="101"/>
      <c r="R215" s="102"/>
      <c r="S215" s="102"/>
      <c r="T215" s="102"/>
      <c r="U215" s="102"/>
      <c r="V215" s="102"/>
      <c r="W215" s="102"/>
      <c r="X215" s="102"/>
      <c r="Y215" s="96"/>
      <c r="Z215" s="6"/>
      <c r="AA215" s="6"/>
      <c r="AB215" s="6"/>
      <c r="AC215" s="6"/>
      <c r="AD215" s="6"/>
    </row>
    <row r="216" spans="1:30" s="3" customFormat="1" x14ac:dyDescent="0.2">
      <c r="A216" s="6"/>
      <c r="B216" s="2"/>
      <c r="D216" s="4"/>
      <c r="E216" s="4"/>
      <c r="F216" s="4"/>
      <c r="M216" s="5"/>
      <c r="N216" s="5"/>
      <c r="O216" s="15"/>
      <c r="P216" s="101"/>
      <c r="Q216" s="101"/>
      <c r="R216" s="102"/>
      <c r="S216" s="102"/>
      <c r="T216" s="102"/>
      <c r="U216" s="102"/>
      <c r="V216" s="102"/>
      <c r="W216" s="102"/>
      <c r="X216" s="102"/>
      <c r="Y216" s="96"/>
      <c r="Z216" s="6"/>
      <c r="AA216" s="6"/>
      <c r="AB216" s="6"/>
      <c r="AC216" s="6"/>
      <c r="AD216" s="6"/>
    </row>
    <row r="217" spans="1:30" s="3" customFormat="1" x14ac:dyDescent="0.2">
      <c r="A217" s="6"/>
      <c r="B217" s="2"/>
      <c r="D217" s="4"/>
      <c r="E217" s="4"/>
      <c r="F217" s="4"/>
      <c r="M217" s="5"/>
      <c r="N217" s="5"/>
      <c r="O217" s="15"/>
      <c r="P217" s="101"/>
      <c r="Q217" s="101"/>
      <c r="R217" s="102"/>
      <c r="S217" s="102"/>
      <c r="T217" s="102"/>
      <c r="U217" s="102"/>
      <c r="V217" s="102"/>
      <c r="W217" s="102"/>
      <c r="X217" s="102"/>
      <c r="Y217" s="96"/>
      <c r="Z217" s="6"/>
      <c r="AA217" s="6"/>
      <c r="AB217" s="6"/>
      <c r="AC217" s="6"/>
      <c r="AD217" s="6"/>
    </row>
    <row r="218" spans="1:30" s="15" customFormat="1" x14ac:dyDescent="0.2">
      <c r="A218" s="6"/>
      <c r="B218" s="2"/>
      <c r="C218" s="3"/>
      <c r="D218" s="4"/>
      <c r="E218" s="4"/>
      <c r="F218" s="4"/>
      <c r="G218" s="3"/>
      <c r="H218" s="3"/>
      <c r="I218" s="3"/>
      <c r="J218" s="3"/>
      <c r="K218" s="3"/>
      <c r="L218" s="3"/>
      <c r="M218" s="5"/>
      <c r="N218" s="5"/>
      <c r="P218" s="101"/>
      <c r="Q218" s="101"/>
      <c r="R218" s="102"/>
      <c r="S218" s="102"/>
      <c r="T218" s="102"/>
      <c r="U218" s="102"/>
      <c r="V218" s="102"/>
      <c r="W218" s="102"/>
      <c r="X218" s="102"/>
      <c r="Y218" s="96"/>
      <c r="Z218" s="6"/>
      <c r="AA218" s="6"/>
      <c r="AB218" s="6"/>
      <c r="AC218" s="6"/>
      <c r="AD218" s="6"/>
    </row>
    <row r="219" spans="1:30" s="15" customFormat="1" x14ac:dyDescent="0.2">
      <c r="A219" s="6"/>
      <c r="B219" s="2"/>
      <c r="C219" s="3"/>
      <c r="D219" s="4"/>
      <c r="E219" s="4"/>
      <c r="F219" s="4"/>
      <c r="G219" s="3"/>
      <c r="H219" s="3"/>
      <c r="I219" s="3"/>
      <c r="J219" s="3"/>
      <c r="K219" s="3"/>
      <c r="L219" s="3"/>
      <c r="M219" s="5"/>
      <c r="N219" s="5"/>
      <c r="P219" s="101"/>
      <c r="Q219" s="101"/>
      <c r="R219" s="102"/>
      <c r="S219" s="102"/>
      <c r="T219" s="102"/>
      <c r="U219" s="102"/>
      <c r="V219" s="102"/>
      <c r="W219" s="102"/>
      <c r="X219" s="102"/>
      <c r="Y219" s="96"/>
      <c r="Z219" s="6"/>
      <c r="AA219" s="6"/>
      <c r="AB219" s="6"/>
      <c r="AC219" s="6"/>
      <c r="AD219" s="6"/>
    </row>
    <row r="220" spans="1:30" s="15" customFormat="1" x14ac:dyDescent="0.2">
      <c r="A220" s="6"/>
      <c r="B220" s="2"/>
      <c r="C220" s="3"/>
      <c r="D220" s="4"/>
      <c r="E220" s="4"/>
      <c r="F220" s="4"/>
      <c r="G220" s="3"/>
      <c r="H220" s="3"/>
      <c r="I220" s="3"/>
      <c r="J220" s="3"/>
      <c r="K220" s="3"/>
      <c r="L220" s="3"/>
      <c r="M220" s="5"/>
      <c r="N220" s="5"/>
      <c r="P220" s="101"/>
      <c r="Q220" s="101"/>
      <c r="R220" s="102"/>
      <c r="S220" s="102"/>
      <c r="T220" s="102"/>
      <c r="U220" s="102"/>
      <c r="V220" s="102"/>
      <c r="W220" s="102"/>
      <c r="X220" s="102"/>
      <c r="Y220" s="96"/>
      <c r="Z220" s="6"/>
      <c r="AA220" s="6"/>
      <c r="AB220" s="6"/>
      <c r="AC220" s="6"/>
      <c r="AD220" s="6"/>
    </row>
    <row r="221" spans="1:30" s="15" customFormat="1" x14ac:dyDescent="0.2">
      <c r="A221" s="6"/>
      <c r="B221" s="2"/>
      <c r="C221" s="3"/>
      <c r="D221" s="4"/>
      <c r="E221" s="4"/>
      <c r="F221" s="4"/>
      <c r="G221" s="3"/>
      <c r="H221" s="3"/>
      <c r="I221" s="3"/>
      <c r="J221" s="3"/>
      <c r="K221" s="3"/>
      <c r="L221" s="3"/>
      <c r="M221" s="5"/>
      <c r="N221" s="5"/>
      <c r="P221" s="101"/>
      <c r="Q221" s="101"/>
      <c r="R221" s="102"/>
      <c r="S221" s="102"/>
      <c r="T221" s="102"/>
      <c r="U221" s="102"/>
      <c r="V221" s="102"/>
      <c r="W221" s="102"/>
      <c r="X221" s="102"/>
      <c r="Y221" s="96"/>
      <c r="Z221" s="6"/>
      <c r="AA221" s="6"/>
      <c r="AB221" s="6"/>
      <c r="AC221" s="6"/>
      <c r="AD221" s="6"/>
    </row>
    <row r="222" spans="1:30" s="15" customFormat="1" x14ac:dyDescent="0.2">
      <c r="A222" s="6"/>
      <c r="B222" s="13" t="s">
        <v>268</v>
      </c>
      <c r="C222" s="3"/>
      <c r="D222" s="4"/>
      <c r="E222" s="4"/>
      <c r="F222" s="4"/>
      <c r="G222" s="3"/>
      <c r="H222" s="3"/>
      <c r="I222" s="3"/>
      <c r="J222" s="3"/>
      <c r="K222" s="3"/>
      <c r="L222" s="3"/>
      <c r="M222" s="5"/>
      <c r="N222" s="5"/>
      <c r="P222" s="101"/>
      <c r="Q222" s="101"/>
      <c r="R222" s="102"/>
      <c r="S222" s="102"/>
      <c r="T222" s="102"/>
      <c r="U222" s="102"/>
      <c r="V222" s="102"/>
      <c r="W222" s="102"/>
      <c r="X222" s="102"/>
      <c r="Y222" s="96"/>
      <c r="Z222" s="6"/>
      <c r="AA222" s="6"/>
      <c r="AB222" s="6"/>
      <c r="AC222" s="6"/>
      <c r="AD222" s="6"/>
    </row>
    <row r="223" spans="1:30" s="15" customFormat="1" x14ac:dyDescent="0.2">
      <c r="A223" s="6"/>
      <c r="B223" s="7" t="s">
        <v>269</v>
      </c>
      <c r="C223" s="3"/>
      <c r="D223" s="4"/>
      <c r="E223" s="4"/>
      <c r="F223" s="4"/>
      <c r="G223" s="3"/>
      <c r="H223" s="3"/>
      <c r="I223" s="3"/>
      <c r="J223" s="3"/>
      <c r="K223" s="3"/>
      <c r="L223" s="3"/>
      <c r="M223" s="5"/>
      <c r="N223" s="5"/>
      <c r="P223" s="101" t="s">
        <v>620</v>
      </c>
      <c r="Q223" s="101" t="s">
        <v>621</v>
      </c>
      <c r="R223" s="102">
        <v>0.57999999999999996</v>
      </c>
      <c r="S223" s="102"/>
      <c r="T223" s="102"/>
      <c r="U223" s="102"/>
      <c r="V223" s="102"/>
      <c r="W223" s="102"/>
      <c r="X223" s="102"/>
      <c r="Y223" s="96"/>
      <c r="Z223" s="6"/>
      <c r="AA223" s="6"/>
      <c r="AB223" s="6"/>
      <c r="AC223" s="6"/>
      <c r="AD223" s="6"/>
    </row>
    <row r="224" spans="1:30" s="15" customFormat="1" x14ac:dyDescent="0.2">
      <c r="A224" s="6"/>
      <c r="B224" s="7" t="s">
        <v>270</v>
      </c>
      <c r="C224" s="3"/>
      <c r="D224" s="4"/>
      <c r="E224" s="4"/>
      <c r="F224" s="4"/>
      <c r="G224" s="3"/>
      <c r="H224" s="3"/>
      <c r="I224" s="3"/>
      <c r="J224" s="3"/>
      <c r="K224" s="3"/>
      <c r="L224" s="3"/>
      <c r="M224" s="5"/>
      <c r="N224" s="5"/>
      <c r="P224" s="101"/>
      <c r="Q224" s="101"/>
      <c r="R224" s="102"/>
      <c r="S224" s="102"/>
      <c r="T224" s="102"/>
      <c r="U224" s="102"/>
      <c r="V224" s="102"/>
      <c r="W224" s="102"/>
      <c r="X224" s="102"/>
      <c r="Y224" s="96"/>
      <c r="Z224" s="6"/>
      <c r="AA224" s="6"/>
      <c r="AB224" s="6"/>
      <c r="AC224" s="6"/>
      <c r="AD224" s="6"/>
    </row>
    <row r="225" spans="1:30" s="15" customFormat="1" x14ac:dyDescent="0.2">
      <c r="A225" s="3"/>
      <c r="B225" s="7" t="s">
        <v>271</v>
      </c>
      <c r="C225" s="3"/>
      <c r="D225" s="4"/>
      <c r="E225" s="4"/>
      <c r="F225" s="4"/>
      <c r="G225" s="3"/>
      <c r="H225" s="3"/>
      <c r="I225" s="3"/>
      <c r="J225" s="3"/>
      <c r="K225" s="3"/>
      <c r="L225" s="3"/>
      <c r="M225" s="5"/>
      <c r="N225" s="5"/>
      <c r="P225" s="101"/>
      <c r="Q225" s="101"/>
      <c r="R225" s="102"/>
      <c r="S225" s="102"/>
      <c r="T225" s="102"/>
      <c r="U225" s="102"/>
      <c r="V225" s="102"/>
      <c r="W225" s="102"/>
      <c r="X225" s="102"/>
      <c r="Y225" s="96"/>
      <c r="Z225" s="6"/>
      <c r="AA225" s="6"/>
      <c r="AB225" s="6"/>
      <c r="AC225" s="6"/>
      <c r="AD225" s="6"/>
    </row>
    <row r="226" spans="1:30" s="15" customFormat="1" x14ac:dyDescent="0.2">
      <c r="A226" s="3"/>
      <c r="B226" s="7" t="s">
        <v>272</v>
      </c>
      <c r="C226" s="3"/>
      <c r="D226" s="4"/>
      <c r="E226" s="4"/>
      <c r="F226" s="4"/>
      <c r="G226" s="3"/>
      <c r="H226" s="3"/>
      <c r="I226" s="3"/>
      <c r="J226" s="3"/>
      <c r="K226" s="3"/>
      <c r="L226" s="3"/>
      <c r="M226" s="5"/>
      <c r="N226" s="5"/>
      <c r="P226" s="101"/>
      <c r="Q226" s="101"/>
      <c r="R226" s="102"/>
      <c r="S226" s="102"/>
      <c r="T226" s="102"/>
      <c r="U226" s="102"/>
      <c r="V226" s="102"/>
      <c r="W226" s="102"/>
      <c r="X226" s="102"/>
      <c r="Y226" s="96"/>
      <c r="Z226" s="6"/>
      <c r="AA226" s="6"/>
      <c r="AB226" s="6"/>
      <c r="AC226" s="6"/>
      <c r="AD226" s="6"/>
    </row>
    <row r="227" spans="1:30" s="6" customFormat="1" x14ac:dyDescent="0.2">
      <c r="A227" s="3"/>
      <c r="B227" s="2"/>
      <c r="C227" s="3"/>
      <c r="D227" s="4"/>
      <c r="E227" s="4"/>
      <c r="F227" s="4"/>
      <c r="G227" s="3"/>
      <c r="H227" s="3"/>
      <c r="I227" s="3"/>
      <c r="J227" s="3"/>
      <c r="K227" s="3"/>
      <c r="L227" s="3"/>
      <c r="M227" s="5"/>
      <c r="N227" s="5"/>
      <c r="O227" s="15"/>
      <c r="P227" s="101"/>
      <c r="Q227" s="101"/>
      <c r="R227" s="102"/>
      <c r="S227" s="102"/>
      <c r="T227" s="102"/>
      <c r="U227" s="102"/>
      <c r="V227" s="102"/>
      <c r="W227" s="102"/>
      <c r="X227" s="102"/>
      <c r="Y227" s="96"/>
    </row>
    <row r="228" spans="1:30" s="6" customFormat="1" x14ac:dyDescent="0.2">
      <c r="A228" s="3"/>
      <c r="B228" s="2"/>
      <c r="C228" s="3"/>
      <c r="D228" s="4"/>
      <c r="E228" s="4"/>
      <c r="F228" s="4"/>
      <c r="G228" s="3"/>
      <c r="H228" s="3"/>
      <c r="I228" s="3"/>
      <c r="J228" s="3"/>
      <c r="K228" s="3"/>
      <c r="L228" s="3"/>
      <c r="M228" s="5"/>
      <c r="N228" s="5"/>
      <c r="O228" s="15"/>
      <c r="P228" s="101" t="s">
        <v>622</v>
      </c>
      <c r="Q228" s="101" t="s">
        <v>623</v>
      </c>
      <c r="R228" s="102">
        <v>9.5</v>
      </c>
      <c r="S228" s="102"/>
      <c r="T228" s="102"/>
      <c r="U228" s="102"/>
      <c r="V228" s="102"/>
      <c r="W228" s="102"/>
      <c r="X228" s="102"/>
      <c r="Y228" s="96"/>
    </row>
    <row r="229" spans="1:30" s="6" customFormat="1" x14ac:dyDescent="0.2">
      <c r="A229" s="1" t="s">
        <v>273</v>
      </c>
      <c r="B229" s="2"/>
      <c r="C229" s="3"/>
      <c r="D229" s="4"/>
      <c r="E229" s="4"/>
      <c r="F229" s="4"/>
      <c r="G229" s="3"/>
      <c r="H229" s="3"/>
      <c r="I229" s="3"/>
      <c r="J229" s="3"/>
      <c r="K229" s="3"/>
      <c r="L229" s="3"/>
      <c r="M229" s="5"/>
      <c r="N229" s="5"/>
      <c r="O229" s="15"/>
      <c r="P229" s="101"/>
      <c r="Q229" s="101"/>
      <c r="R229" s="102"/>
      <c r="S229" s="102"/>
      <c r="T229" s="102"/>
      <c r="U229" s="102"/>
      <c r="V229" s="102"/>
      <c r="W229" s="102"/>
      <c r="X229" s="102"/>
      <c r="Y229" s="96"/>
    </row>
    <row r="230" spans="1:30" s="6" customFormat="1" x14ac:dyDescent="0.2">
      <c r="A230" s="1" t="s">
        <v>309</v>
      </c>
      <c r="B230" s="2"/>
      <c r="C230" s="3"/>
      <c r="D230" s="4"/>
      <c r="E230" s="4"/>
      <c r="F230" s="4"/>
      <c r="G230" s="3"/>
      <c r="H230" s="3"/>
      <c r="I230" s="3"/>
      <c r="J230" s="3"/>
      <c r="K230" s="3"/>
      <c r="L230" s="3"/>
      <c r="M230" s="5"/>
      <c r="N230" s="5"/>
      <c r="O230" s="15"/>
      <c r="P230" s="101"/>
      <c r="Q230" s="101"/>
      <c r="R230" s="102"/>
      <c r="S230" s="102"/>
      <c r="T230" s="102"/>
      <c r="U230" s="102"/>
      <c r="V230" s="102"/>
      <c r="W230" s="102"/>
      <c r="X230" s="102"/>
      <c r="Y230" s="96"/>
    </row>
    <row r="231" spans="1:30" s="6" customFormat="1" x14ac:dyDescent="0.2">
      <c r="A231" s="3"/>
      <c r="B231" s="2"/>
      <c r="C231" s="3"/>
      <c r="D231" s="4"/>
      <c r="E231" s="4"/>
      <c r="F231" s="4"/>
      <c r="G231" s="3"/>
      <c r="H231" s="3"/>
      <c r="I231" s="3"/>
      <c r="J231" s="3"/>
      <c r="K231" s="3"/>
      <c r="L231" s="3"/>
      <c r="M231" s="5"/>
      <c r="N231" s="5"/>
      <c r="O231" s="15"/>
      <c r="P231" s="101"/>
      <c r="Q231" s="101"/>
      <c r="R231" s="102"/>
      <c r="S231" s="102"/>
      <c r="T231" s="102"/>
      <c r="U231" s="102"/>
      <c r="V231" s="102"/>
      <c r="W231" s="102"/>
      <c r="X231" s="102"/>
      <c r="Y231" s="96"/>
    </row>
    <row r="232" spans="1:30" s="6" customFormat="1" ht="38.25" x14ac:dyDescent="0.2">
      <c r="A232" s="21" t="s">
        <v>4</v>
      </c>
      <c r="B232" s="22" t="s">
        <v>274</v>
      </c>
      <c r="C232" s="21" t="s">
        <v>6</v>
      </c>
      <c r="D232" s="21" t="s">
        <v>7</v>
      </c>
      <c r="E232" s="4"/>
      <c r="F232" s="21" t="s">
        <v>10</v>
      </c>
      <c r="G232" s="20" t="s">
        <v>11</v>
      </c>
      <c r="H232" s="20" t="s">
        <v>12</v>
      </c>
      <c r="I232" s="20" t="s">
        <v>13</v>
      </c>
      <c r="J232" s="20" t="s">
        <v>14</v>
      </c>
      <c r="K232" s="20" t="s">
        <v>15</v>
      </c>
      <c r="L232" s="20" t="s">
        <v>16</v>
      </c>
      <c r="M232" s="26" t="s">
        <v>275</v>
      </c>
      <c r="N232" s="26"/>
      <c r="O232" s="15"/>
      <c r="P232" s="106" t="s">
        <v>6</v>
      </c>
      <c r="Q232" s="107" t="s">
        <v>7</v>
      </c>
      <c r="R232" s="108" t="s">
        <v>10</v>
      </c>
      <c r="S232" s="109" t="s">
        <v>11</v>
      </c>
      <c r="T232" s="109" t="s">
        <v>12</v>
      </c>
      <c r="U232" s="109" t="s">
        <v>13</v>
      </c>
      <c r="V232" s="109" t="s">
        <v>14</v>
      </c>
      <c r="W232" s="109" t="s">
        <v>15</v>
      </c>
      <c r="X232" s="109" t="s">
        <v>16</v>
      </c>
      <c r="Y232" s="111" t="s">
        <v>275</v>
      </c>
    </row>
    <row r="233" spans="1:30" s="44" customFormat="1" ht="25.5" x14ac:dyDescent="0.2">
      <c r="A233" s="21"/>
      <c r="B233" s="22"/>
      <c r="C233" s="21"/>
      <c r="D233" s="21"/>
      <c r="E233" s="42"/>
      <c r="F233" s="21" t="s">
        <v>493</v>
      </c>
      <c r="G233" s="42" t="s">
        <v>494</v>
      </c>
      <c r="H233" s="20"/>
      <c r="I233" s="20"/>
      <c r="J233" s="20"/>
      <c r="K233" s="20"/>
      <c r="L233" s="20"/>
      <c r="M233" s="26"/>
      <c r="N233" s="26"/>
      <c r="O233" s="47"/>
      <c r="P233" s="101"/>
      <c r="Q233" s="101"/>
      <c r="R233" s="102"/>
      <c r="S233" s="102"/>
      <c r="T233" s="102"/>
      <c r="U233" s="102"/>
      <c r="V233" s="102"/>
      <c r="W233" s="102"/>
      <c r="X233" s="102"/>
      <c r="Y233" s="96"/>
    </row>
    <row r="234" spans="1:30" s="15" customFormat="1" x14ac:dyDescent="0.2">
      <c r="A234" s="3" t="s">
        <v>276</v>
      </c>
      <c r="B234" s="2" t="s">
        <v>277</v>
      </c>
      <c r="C234" s="3" t="s">
        <v>278</v>
      </c>
      <c r="D234" s="27" t="s">
        <v>279</v>
      </c>
      <c r="E234" s="42" t="s">
        <v>34</v>
      </c>
      <c r="F234" s="48">
        <v>0</v>
      </c>
      <c r="G234" s="48">
        <v>25.42</v>
      </c>
      <c r="H234" s="3" t="s">
        <v>280</v>
      </c>
      <c r="I234" s="3" t="s">
        <v>280</v>
      </c>
      <c r="J234" s="3" t="s">
        <v>280</v>
      </c>
      <c r="K234" s="3" t="s">
        <v>280</v>
      </c>
      <c r="L234" s="3" t="s">
        <v>280</v>
      </c>
      <c r="M234" s="5" t="s">
        <v>280</v>
      </c>
      <c r="N234" s="5"/>
      <c r="P234" s="101" t="str">
        <f>C234</f>
        <v>C08906</v>
      </c>
      <c r="Q234" s="110" t="str">
        <f>D234</f>
        <v>Saeks' Fellow (MN Law Public Interest Residency Program)</v>
      </c>
      <c r="R234" s="102"/>
      <c r="S234" s="102">
        <v>25.42</v>
      </c>
      <c r="T234" s="102"/>
      <c r="U234" s="102"/>
      <c r="V234" s="102"/>
      <c r="W234" s="102"/>
      <c r="X234" s="102"/>
      <c r="Y234" s="112"/>
      <c r="Z234" s="6"/>
      <c r="AA234" s="6"/>
      <c r="AB234" s="6"/>
      <c r="AC234" s="6"/>
      <c r="AD234" s="6"/>
    </row>
    <row r="235" spans="1:30" s="15" customFormat="1" ht="14.1" customHeight="1" x14ac:dyDescent="0.2">
      <c r="A235" s="3" t="s">
        <v>276</v>
      </c>
      <c r="B235" s="2" t="s">
        <v>281</v>
      </c>
      <c r="C235" s="3" t="s">
        <v>282</v>
      </c>
      <c r="D235" s="27" t="s">
        <v>283</v>
      </c>
      <c r="E235" s="23" t="s">
        <v>34</v>
      </c>
      <c r="F235" s="24">
        <v>23</v>
      </c>
      <c r="G235" s="25">
        <v>24</v>
      </c>
      <c r="H235" s="25">
        <v>25</v>
      </c>
      <c r="I235" s="25" t="s">
        <v>280</v>
      </c>
      <c r="J235" s="25" t="s">
        <v>280</v>
      </c>
      <c r="K235" s="25" t="s">
        <v>280</v>
      </c>
      <c r="L235" s="25" t="s">
        <v>280</v>
      </c>
      <c r="M235" s="25" t="s">
        <v>280</v>
      </c>
      <c r="N235" s="25"/>
      <c r="P235" s="101" t="str">
        <f t="shared" ref="P235:P240" si="6">C235</f>
        <v>04352C</v>
      </c>
      <c r="Q235" s="110" t="str">
        <f t="shared" ref="Q235:Q240" si="7">D235</f>
        <v>Financial Graduate Fellowship</v>
      </c>
      <c r="R235" s="102">
        <v>23</v>
      </c>
      <c r="S235" s="102">
        <v>24</v>
      </c>
      <c r="T235" s="102"/>
      <c r="U235" s="102"/>
      <c r="V235" s="102"/>
      <c r="W235" s="102"/>
      <c r="X235" s="102"/>
      <c r="Y235" s="112"/>
      <c r="Z235" s="6"/>
      <c r="AA235" s="6"/>
      <c r="AB235" s="6"/>
      <c r="AC235" s="6"/>
      <c r="AD235" s="6"/>
    </row>
    <row r="236" spans="1:30" s="15" customFormat="1" ht="14.1" customHeight="1" x14ac:dyDescent="0.2">
      <c r="A236" s="3" t="s">
        <v>276</v>
      </c>
      <c r="B236" s="2" t="s">
        <v>284</v>
      </c>
      <c r="C236" s="3" t="s">
        <v>285</v>
      </c>
      <c r="D236" s="27" t="s">
        <v>286</v>
      </c>
      <c r="E236" s="23" t="s">
        <v>34</v>
      </c>
      <c r="F236" s="25">
        <v>12.25</v>
      </c>
      <c r="G236" s="25">
        <v>12.5</v>
      </c>
      <c r="H236" s="25">
        <v>13</v>
      </c>
      <c r="I236" s="25">
        <v>13.5</v>
      </c>
      <c r="J236" s="25" t="s">
        <v>280</v>
      </c>
      <c r="K236" s="25" t="s">
        <v>280</v>
      </c>
      <c r="L236" s="25" t="s">
        <v>280</v>
      </c>
      <c r="M236" s="25" t="s">
        <v>280</v>
      </c>
      <c r="N236" s="25"/>
      <c r="P236" s="101" t="str">
        <f t="shared" si="6"/>
        <v>C09480</v>
      </c>
      <c r="Q236" s="110" t="str">
        <f t="shared" si="7"/>
        <v>Student Intern - High School (enrolled)</v>
      </c>
      <c r="R236" s="102">
        <v>12.25</v>
      </c>
      <c r="S236" s="102">
        <v>12.5</v>
      </c>
      <c r="T236" s="102">
        <v>13</v>
      </c>
      <c r="U236" s="102">
        <v>13.5</v>
      </c>
      <c r="V236" s="102"/>
      <c r="W236" s="102"/>
      <c r="X236" s="102"/>
      <c r="Y236" s="112"/>
      <c r="Z236" s="6"/>
      <c r="AA236" s="6"/>
      <c r="AB236" s="6"/>
      <c r="AC236" s="6"/>
      <c r="AD236" s="6"/>
    </row>
    <row r="237" spans="1:30" s="15" customFormat="1" ht="14.1" customHeight="1" x14ac:dyDescent="0.2">
      <c r="A237" s="3" t="s">
        <v>276</v>
      </c>
      <c r="B237" s="2" t="s">
        <v>287</v>
      </c>
      <c r="C237" s="3" t="s">
        <v>288</v>
      </c>
      <c r="D237" s="27" t="s">
        <v>310</v>
      </c>
      <c r="E237" s="23" t="s">
        <v>34</v>
      </c>
      <c r="F237" s="25">
        <v>13</v>
      </c>
      <c r="G237" s="25">
        <v>14</v>
      </c>
      <c r="H237" s="25">
        <v>15</v>
      </c>
      <c r="I237" s="25">
        <v>16</v>
      </c>
      <c r="J237" s="25">
        <v>17</v>
      </c>
      <c r="K237" s="25">
        <v>18</v>
      </c>
      <c r="L237" s="25">
        <v>19</v>
      </c>
      <c r="M237" s="25">
        <v>20</v>
      </c>
      <c r="N237" s="25"/>
      <c r="P237" s="101" t="str">
        <f t="shared" si="6"/>
        <v>C09485</v>
      </c>
      <c r="Q237" s="110" t="str">
        <f t="shared" si="7"/>
        <v>Student Intern - Undergrad (enrolled)</v>
      </c>
      <c r="R237" s="102">
        <v>13</v>
      </c>
      <c r="S237" s="102">
        <v>14</v>
      </c>
      <c r="T237" s="102">
        <v>15</v>
      </c>
      <c r="U237" s="102">
        <v>16</v>
      </c>
      <c r="V237" s="102">
        <v>17</v>
      </c>
      <c r="W237" s="102">
        <v>18</v>
      </c>
      <c r="X237" s="102">
        <v>19</v>
      </c>
      <c r="Y237" s="113">
        <v>20</v>
      </c>
      <c r="Z237" s="6"/>
      <c r="AA237" s="6"/>
      <c r="AB237" s="6"/>
      <c r="AC237" s="6"/>
      <c r="AD237" s="6"/>
    </row>
    <row r="238" spans="1:30" s="15" customFormat="1" ht="14.1" customHeight="1" x14ac:dyDescent="0.2">
      <c r="A238" s="3" t="s">
        <v>276</v>
      </c>
      <c r="B238" s="2" t="s">
        <v>289</v>
      </c>
      <c r="C238" s="3" t="s">
        <v>290</v>
      </c>
      <c r="D238" s="27" t="s">
        <v>311</v>
      </c>
      <c r="E238" s="23" t="s">
        <v>34</v>
      </c>
      <c r="F238" s="24">
        <v>15</v>
      </c>
      <c r="G238" s="25">
        <v>16.5</v>
      </c>
      <c r="H238" s="25">
        <v>18</v>
      </c>
      <c r="I238" s="25">
        <v>19.5</v>
      </c>
      <c r="J238" s="25">
        <v>21</v>
      </c>
      <c r="K238" s="25">
        <v>22.5</v>
      </c>
      <c r="L238" s="25">
        <v>24</v>
      </c>
      <c r="M238" s="25">
        <v>25.5</v>
      </c>
      <c r="N238" s="25"/>
      <c r="P238" s="101" t="str">
        <f t="shared" si="6"/>
        <v>C09475</v>
      </c>
      <c r="Q238" s="110" t="str">
        <f t="shared" si="7"/>
        <v>Student Intern - Graduate (enrolled)</v>
      </c>
      <c r="R238" s="102">
        <v>15</v>
      </c>
      <c r="S238" s="102">
        <v>16.5</v>
      </c>
      <c r="T238" s="102">
        <v>18</v>
      </c>
      <c r="U238" s="102">
        <v>19.5</v>
      </c>
      <c r="V238" s="102">
        <v>21</v>
      </c>
      <c r="W238" s="102">
        <v>22.5</v>
      </c>
      <c r="X238" s="102">
        <v>24</v>
      </c>
      <c r="Y238" s="113">
        <v>25.5</v>
      </c>
      <c r="Z238" s="6"/>
      <c r="AA238" s="6"/>
      <c r="AB238" s="6"/>
      <c r="AC238" s="6"/>
      <c r="AD238" s="6"/>
    </row>
    <row r="239" spans="1:30" s="15" customFormat="1" ht="14.1" customHeight="1" x14ac:dyDescent="0.2">
      <c r="A239" s="3" t="s">
        <v>276</v>
      </c>
      <c r="B239" s="2" t="s">
        <v>291</v>
      </c>
      <c r="C239" s="3" t="s">
        <v>292</v>
      </c>
      <c r="D239" s="27" t="s">
        <v>293</v>
      </c>
      <c r="E239" s="23" t="s">
        <v>34</v>
      </c>
      <c r="F239" s="24">
        <v>16</v>
      </c>
      <c r="G239" s="25">
        <v>17</v>
      </c>
      <c r="H239" s="25">
        <v>18</v>
      </c>
      <c r="I239" s="25" t="s">
        <v>280</v>
      </c>
      <c r="J239" s="25" t="s">
        <v>280</v>
      </c>
      <c r="K239" s="25" t="s">
        <v>280</v>
      </c>
      <c r="L239" s="25" t="s">
        <v>280</v>
      </c>
      <c r="M239" s="25" t="s">
        <v>280</v>
      </c>
      <c r="N239" s="25"/>
      <c r="P239" s="101" t="str">
        <f t="shared" si="6"/>
        <v>C09495</v>
      </c>
      <c r="Q239" s="110" t="str">
        <f t="shared" si="7"/>
        <v>Urban Scholar College Undergraduate</v>
      </c>
      <c r="R239" s="102">
        <v>16</v>
      </c>
      <c r="S239" s="102">
        <v>17</v>
      </c>
      <c r="T239" s="102">
        <v>18</v>
      </c>
      <c r="U239" s="102"/>
      <c r="V239" s="102"/>
      <c r="W239" s="102"/>
      <c r="X239" s="102"/>
      <c r="Y239" s="112"/>
      <c r="Z239" s="6"/>
      <c r="AA239" s="6"/>
      <c r="AB239" s="6"/>
      <c r="AC239" s="6"/>
      <c r="AD239" s="6"/>
    </row>
    <row r="240" spans="1:30" s="15" customFormat="1" ht="14.1" customHeight="1" x14ac:dyDescent="0.2">
      <c r="A240" s="3" t="s">
        <v>276</v>
      </c>
      <c r="B240" s="2" t="s">
        <v>294</v>
      </c>
      <c r="C240" s="3" t="s">
        <v>295</v>
      </c>
      <c r="D240" s="27" t="s">
        <v>296</v>
      </c>
      <c r="E240" s="23" t="s">
        <v>34</v>
      </c>
      <c r="F240" s="24">
        <v>19.75</v>
      </c>
      <c r="G240" s="25">
        <v>21.25</v>
      </c>
      <c r="H240" s="25">
        <v>22.75</v>
      </c>
      <c r="I240" s="25" t="s">
        <v>280</v>
      </c>
      <c r="J240" s="25" t="s">
        <v>280</v>
      </c>
      <c r="K240" s="25" t="s">
        <v>280</v>
      </c>
      <c r="L240" s="25" t="s">
        <v>280</v>
      </c>
      <c r="M240" s="25" t="s">
        <v>280</v>
      </c>
      <c r="N240" s="25"/>
      <c r="P240" s="101" t="str">
        <f t="shared" si="6"/>
        <v>C09490</v>
      </c>
      <c r="Q240" s="110" t="str">
        <f t="shared" si="7"/>
        <v>Urban Scholar Graduate School</v>
      </c>
      <c r="R240" s="102">
        <v>19.75</v>
      </c>
      <c r="S240" s="102">
        <v>21.25</v>
      </c>
      <c r="T240" s="102">
        <v>22.75</v>
      </c>
      <c r="U240" s="102"/>
      <c r="V240" s="102"/>
      <c r="W240" s="102"/>
      <c r="X240" s="102"/>
      <c r="Y240" s="112"/>
      <c r="Z240" s="6"/>
      <c r="AA240" s="6"/>
      <c r="AB240" s="6"/>
      <c r="AC240" s="6"/>
      <c r="AD240" s="6"/>
    </row>
    <row r="244" spans="1:30" s="15" customFormat="1" x14ac:dyDescent="0.2">
      <c r="A244" s="3"/>
      <c r="B244" s="7" t="s">
        <v>297</v>
      </c>
      <c r="C244" s="3"/>
      <c r="D244" s="4"/>
      <c r="E244" s="4"/>
      <c r="F244" s="4"/>
      <c r="G244" s="3"/>
      <c r="H244" s="3"/>
      <c r="I244" s="3"/>
      <c r="J244" s="3"/>
      <c r="K244" s="3"/>
      <c r="L244" s="3"/>
      <c r="M244" s="5"/>
      <c r="N244" s="5"/>
      <c r="P244" s="101"/>
      <c r="Q244" s="101"/>
      <c r="R244" s="102"/>
      <c r="S244" s="102"/>
      <c r="T244" s="102"/>
      <c r="U244" s="102"/>
      <c r="V244" s="102"/>
      <c r="W244" s="102"/>
      <c r="X244" s="102"/>
      <c r="Y244" s="96"/>
      <c r="Z244" s="6"/>
      <c r="AA244" s="6"/>
      <c r="AB244" s="6"/>
      <c r="AC244" s="6"/>
      <c r="AD244" s="6"/>
    </row>
    <row r="245" spans="1:30" s="15" customFormat="1" x14ac:dyDescent="0.2">
      <c r="A245" s="3"/>
      <c r="B245" s="7" t="s">
        <v>298</v>
      </c>
      <c r="C245" s="3"/>
      <c r="D245" s="4"/>
      <c r="E245" s="4"/>
      <c r="F245" s="4"/>
      <c r="G245" s="3"/>
      <c r="H245" s="3"/>
      <c r="I245" s="3"/>
      <c r="J245" s="3"/>
      <c r="K245" s="3"/>
      <c r="L245" s="3"/>
      <c r="M245" s="5"/>
      <c r="N245" s="5"/>
      <c r="P245" s="101"/>
      <c r="Q245" s="101"/>
      <c r="R245" s="102"/>
      <c r="S245" s="102"/>
      <c r="T245" s="102"/>
      <c r="U245" s="102"/>
      <c r="V245" s="102"/>
      <c r="W245" s="102"/>
      <c r="X245" s="102"/>
      <c r="Y245" s="96"/>
      <c r="Z245" s="6"/>
      <c r="AA245" s="6"/>
      <c r="AB245" s="6"/>
      <c r="AC245" s="6"/>
      <c r="AD245" s="6"/>
    </row>
    <row r="246" spans="1:30" s="15" customFormat="1" x14ac:dyDescent="0.2">
      <c r="A246" s="3"/>
      <c r="B246" s="7" t="s">
        <v>299</v>
      </c>
      <c r="C246" s="3"/>
      <c r="D246" s="4"/>
      <c r="E246" s="4"/>
      <c r="F246" s="4"/>
      <c r="G246" s="3"/>
      <c r="H246" s="3"/>
      <c r="I246" s="3"/>
      <c r="J246" s="3"/>
      <c r="K246" s="3"/>
      <c r="L246" s="3"/>
      <c r="M246" s="5"/>
      <c r="N246" s="5"/>
      <c r="P246" s="101"/>
      <c r="Q246" s="101"/>
      <c r="R246" s="102"/>
      <c r="S246" s="102"/>
      <c r="T246" s="102"/>
      <c r="U246" s="102"/>
      <c r="V246" s="102"/>
      <c r="W246" s="102"/>
      <c r="X246" s="102"/>
      <c r="Y246" s="96"/>
      <c r="Z246" s="6"/>
      <c r="AA246" s="6"/>
      <c r="AB246" s="6"/>
      <c r="AC246" s="6"/>
      <c r="AD246" s="6"/>
    </row>
    <row r="247" spans="1:30" s="15" customFormat="1" x14ac:dyDescent="0.2">
      <c r="A247" s="3"/>
      <c r="B247" s="7"/>
      <c r="C247" s="3"/>
      <c r="D247" s="4"/>
      <c r="E247" s="4"/>
      <c r="F247" s="4"/>
      <c r="G247" s="3"/>
      <c r="H247" s="3"/>
      <c r="I247" s="3"/>
      <c r="J247" s="3"/>
      <c r="K247" s="3"/>
      <c r="L247" s="3"/>
      <c r="M247" s="5"/>
      <c r="N247" s="5"/>
      <c r="P247" s="101"/>
      <c r="Q247" s="101"/>
      <c r="R247" s="102"/>
      <c r="S247" s="102"/>
      <c r="T247" s="102"/>
      <c r="U247" s="102"/>
      <c r="V247" s="102"/>
      <c r="W247" s="102"/>
      <c r="X247" s="102"/>
      <c r="Y247" s="96"/>
      <c r="Z247" s="6"/>
      <c r="AA247" s="6"/>
      <c r="AB247" s="6"/>
      <c r="AC247" s="6"/>
      <c r="AD247" s="6"/>
    </row>
    <row r="248" spans="1:30" s="15" customFormat="1" x14ac:dyDescent="0.2">
      <c r="A248" s="3"/>
      <c r="B248" s="7" t="s">
        <v>300</v>
      </c>
      <c r="C248" s="3"/>
      <c r="D248" s="4"/>
      <c r="E248" s="4"/>
      <c r="F248" s="4"/>
      <c r="G248" s="3"/>
      <c r="H248" s="3"/>
      <c r="I248" s="3"/>
      <c r="J248" s="3"/>
      <c r="K248" s="3"/>
      <c r="L248" s="3"/>
      <c r="M248" s="5"/>
      <c r="N248" s="5"/>
      <c r="P248" s="101"/>
      <c r="Q248" s="101"/>
      <c r="R248" s="102"/>
      <c r="S248" s="102"/>
      <c r="T248" s="102"/>
      <c r="U248" s="102"/>
      <c r="V248" s="102"/>
      <c r="W248" s="102"/>
      <c r="X248" s="102"/>
      <c r="Y248" s="96"/>
      <c r="Z248" s="6"/>
      <c r="AA248" s="6"/>
      <c r="AB248" s="6"/>
      <c r="AC248" s="6"/>
      <c r="AD248" s="6"/>
    </row>
    <row r="249" spans="1:30" s="3" customFormat="1" x14ac:dyDescent="0.2">
      <c r="B249" s="7" t="s">
        <v>301</v>
      </c>
      <c r="D249" s="4"/>
      <c r="E249" s="4"/>
      <c r="F249" s="4"/>
      <c r="M249" s="5"/>
      <c r="N249" s="5"/>
      <c r="O249" s="15"/>
      <c r="P249" s="101"/>
      <c r="Q249" s="101"/>
      <c r="R249" s="102"/>
      <c r="S249" s="102"/>
      <c r="T249" s="102"/>
      <c r="U249" s="102"/>
      <c r="V249" s="102"/>
      <c r="W249" s="102"/>
      <c r="X249" s="102"/>
      <c r="Y249" s="96"/>
      <c r="Z249" s="6"/>
      <c r="AA249" s="6"/>
      <c r="AB249" s="6"/>
      <c r="AC249" s="6"/>
      <c r="AD249" s="6"/>
    </row>
    <row r="250" spans="1:30" s="3" customFormat="1" x14ac:dyDescent="0.2">
      <c r="B250" s="7"/>
      <c r="D250" s="4"/>
      <c r="E250" s="4"/>
      <c r="F250" s="4"/>
      <c r="M250" s="5"/>
      <c r="N250" s="5"/>
      <c r="O250" s="15"/>
      <c r="P250" s="101"/>
      <c r="Q250" s="101"/>
      <c r="R250" s="102"/>
      <c r="S250" s="102"/>
      <c r="T250" s="102"/>
      <c r="U250" s="102"/>
      <c r="V250" s="102"/>
      <c r="W250" s="102"/>
      <c r="X250" s="102"/>
      <c r="Y250" s="96"/>
      <c r="Z250" s="6"/>
      <c r="AA250" s="6"/>
      <c r="AB250" s="6"/>
      <c r="AC250" s="6"/>
      <c r="AD250" s="6"/>
    </row>
    <row r="251" spans="1:30" s="3" customFormat="1" x14ac:dyDescent="0.2">
      <c r="B251" s="7" t="s">
        <v>302</v>
      </c>
      <c r="D251" s="4"/>
      <c r="E251" s="4"/>
      <c r="F251" s="4"/>
      <c r="M251" s="5"/>
      <c r="N251" s="5"/>
      <c r="O251" s="15"/>
      <c r="P251" s="101"/>
      <c r="Q251" s="101"/>
      <c r="R251" s="102"/>
      <c r="S251" s="102"/>
      <c r="T251" s="102"/>
      <c r="U251" s="102"/>
      <c r="V251" s="102"/>
      <c r="W251" s="102"/>
      <c r="X251" s="102"/>
      <c r="Y251" s="96"/>
      <c r="Z251" s="6"/>
      <c r="AA251" s="6"/>
      <c r="AB251" s="6"/>
      <c r="AC251" s="6"/>
      <c r="AD251" s="6"/>
    </row>
    <row r="252" spans="1:30" s="3" customFormat="1" x14ac:dyDescent="0.2">
      <c r="B252" s="7" t="s">
        <v>303</v>
      </c>
      <c r="D252" s="4"/>
      <c r="E252" s="4"/>
      <c r="F252" s="4"/>
      <c r="M252" s="5"/>
      <c r="N252" s="5"/>
      <c r="O252" s="15"/>
      <c r="P252" s="101"/>
      <c r="Q252" s="101"/>
      <c r="R252" s="102"/>
      <c r="S252" s="102"/>
      <c r="T252" s="102"/>
      <c r="U252" s="102"/>
      <c r="V252" s="102"/>
      <c r="W252" s="102"/>
      <c r="X252" s="102"/>
      <c r="Y252" s="96"/>
      <c r="Z252" s="6"/>
      <c r="AA252" s="6"/>
      <c r="AB252" s="6"/>
      <c r="AC252" s="6"/>
      <c r="AD252" s="6"/>
    </row>
    <row r="253" spans="1:30" s="3" customFormat="1" x14ac:dyDescent="0.2">
      <c r="B253" s="7"/>
      <c r="D253" s="4"/>
      <c r="E253" s="4"/>
      <c r="F253" s="4"/>
      <c r="M253" s="5"/>
      <c r="N253" s="5"/>
      <c r="O253" s="15"/>
      <c r="P253" s="101"/>
      <c r="Q253" s="101"/>
      <c r="R253" s="102"/>
      <c r="S253" s="102"/>
      <c r="T253" s="102"/>
      <c r="U253" s="102"/>
      <c r="V253" s="102"/>
      <c r="W253" s="102"/>
      <c r="X253" s="102"/>
      <c r="Y253" s="96"/>
      <c r="Z253" s="6"/>
      <c r="AA253" s="6"/>
      <c r="AB253" s="6"/>
      <c r="AC253" s="6"/>
      <c r="AD253" s="6"/>
    </row>
    <row r="254" spans="1:30" s="3" customFormat="1" x14ac:dyDescent="0.2">
      <c r="B254" s="7" t="s">
        <v>304</v>
      </c>
      <c r="D254" s="4"/>
      <c r="E254" s="4"/>
      <c r="F254" s="4"/>
      <c r="M254" s="5"/>
      <c r="N254" s="5"/>
      <c r="O254" s="15"/>
      <c r="P254" s="101"/>
      <c r="Q254" s="101"/>
      <c r="R254" s="102"/>
      <c r="S254" s="102"/>
      <c r="T254" s="102"/>
      <c r="U254" s="102"/>
      <c r="V254" s="102"/>
      <c r="W254" s="102"/>
      <c r="X254" s="102"/>
      <c r="Y254" s="96"/>
      <c r="Z254" s="6"/>
      <c r="AA254" s="6"/>
      <c r="AB254" s="6"/>
      <c r="AC254" s="6"/>
      <c r="AD254" s="6"/>
    </row>
    <row r="255" spans="1:30" s="3" customFormat="1" x14ac:dyDescent="0.2">
      <c r="B255" s="7"/>
      <c r="D255" s="4"/>
      <c r="E255" s="4"/>
      <c r="F255" s="4"/>
      <c r="M255" s="5"/>
      <c r="N255" s="5"/>
      <c r="O255" s="15"/>
      <c r="P255" s="101"/>
      <c r="Q255" s="101"/>
      <c r="R255" s="102"/>
      <c r="S255" s="102"/>
      <c r="T255" s="102"/>
      <c r="U255" s="102"/>
      <c r="V255" s="102"/>
      <c r="W255" s="102"/>
      <c r="X255" s="102"/>
      <c r="Y255" s="96"/>
      <c r="Z255" s="6"/>
      <c r="AA255" s="6"/>
      <c r="AB255" s="6"/>
      <c r="AC255" s="6"/>
      <c r="AD255" s="6"/>
    </row>
    <row r="256" spans="1:30" s="3" customFormat="1" x14ac:dyDescent="0.2">
      <c r="B256" s="7" t="s">
        <v>305</v>
      </c>
      <c r="D256" s="4"/>
      <c r="E256" s="4"/>
      <c r="F256" s="4"/>
      <c r="M256" s="5"/>
      <c r="N256" s="5"/>
      <c r="O256" s="15"/>
      <c r="P256" s="101"/>
      <c r="Q256" s="101"/>
      <c r="R256" s="102"/>
      <c r="S256" s="102"/>
      <c r="T256" s="102"/>
      <c r="U256" s="102"/>
      <c r="V256" s="102"/>
      <c r="W256" s="102"/>
      <c r="X256" s="102"/>
      <c r="Y256" s="96"/>
      <c r="Z256" s="6"/>
      <c r="AA256" s="6"/>
      <c r="AB256" s="6"/>
      <c r="AC256" s="6"/>
      <c r="AD256" s="6"/>
    </row>
    <row r="257" spans="2:30" s="3" customFormat="1" x14ac:dyDescent="0.2">
      <c r="B257" s="7"/>
      <c r="D257" s="4"/>
      <c r="E257" s="4"/>
      <c r="F257" s="4"/>
      <c r="M257" s="5"/>
      <c r="N257" s="5"/>
      <c r="O257" s="15"/>
      <c r="P257" s="101"/>
      <c r="Q257" s="101"/>
      <c r="R257" s="102"/>
      <c r="S257" s="102"/>
      <c r="T257" s="102"/>
      <c r="U257" s="102"/>
      <c r="V257" s="102"/>
      <c r="W257" s="102"/>
      <c r="X257" s="102"/>
      <c r="Y257" s="96"/>
      <c r="Z257" s="6"/>
      <c r="AA257" s="6"/>
      <c r="AB257" s="6"/>
      <c r="AC257" s="6"/>
      <c r="AD257" s="6"/>
    </row>
    <row r="258" spans="2:30" s="3" customFormat="1" x14ac:dyDescent="0.2">
      <c r="B258" s="28" t="s">
        <v>306</v>
      </c>
      <c r="D258" s="4"/>
      <c r="E258" s="4"/>
      <c r="F258" s="4"/>
      <c r="M258" s="5"/>
      <c r="N258" s="5"/>
      <c r="O258" s="15"/>
      <c r="P258" s="101"/>
      <c r="Q258" s="101"/>
      <c r="R258" s="102"/>
      <c r="S258" s="102"/>
      <c r="T258" s="102"/>
      <c r="U258" s="102"/>
      <c r="V258" s="102"/>
      <c r="W258" s="102"/>
      <c r="X258" s="102"/>
      <c r="Y258" s="96"/>
      <c r="Z258" s="6"/>
      <c r="AA258" s="6"/>
      <c r="AB258" s="6"/>
      <c r="AC258" s="6"/>
      <c r="AD258" s="6"/>
    </row>
    <row r="259" spans="2:30" s="3" customFormat="1" x14ac:dyDescent="0.2">
      <c r="B259" s="7" t="s">
        <v>307</v>
      </c>
      <c r="D259" s="4"/>
      <c r="E259" s="4"/>
      <c r="F259" s="4"/>
      <c r="M259" s="5"/>
      <c r="N259" s="5"/>
      <c r="O259" s="15"/>
      <c r="P259" s="101"/>
      <c r="Q259" s="101"/>
      <c r="R259" s="102"/>
      <c r="S259" s="102"/>
      <c r="T259" s="102"/>
      <c r="U259" s="102"/>
      <c r="V259" s="102"/>
      <c r="W259" s="102"/>
      <c r="X259" s="102"/>
      <c r="Y259" s="96"/>
      <c r="Z259" s="6"/>
      <c r="AA259" s="6"/>
      <c r="AB259" s="6"/>
      <c r="AC259" s="6"/>
      <c r="AD259" s="6"/>
    </row>
    <row r="260" spans="2:30" s="3" customFormat="1" x14ac:dyDescent="0.2">
      <c r="B260" s="7" t="s">
        <v>308</v>
      </c>
      <c r="D260" s="4"/>
      <c r="E260" s="4"/>
      <c r="F260" s="4"/>
      <c r="M260" s="5"/>
      <c r="N260" s="5"/>
      <c r="O260" s="15"/>
      <c r="P260" s="101"/>
      <c r="Q260" s="101"/>
      <c r="R260" s="102"/>
      <c r="S260" s="102"/>
      <c r="T260" s="102"/>
      <c r="U260" s="102"/>
      <c r="V260" s="102"/>
      <c r="W260" s="102"/>
      <c r="X260" s="102"/>
      <c r="Y260" s="96"/>
      <c r="Z260" s="6"/>
      <c r="AA260" s="6"/>
      <c r="AB260" s="6"/>
      <c r="AC260" s="6"/>
      <c r="AD260" s="6"/>
    </row>
  </sheetData>
  <sheetProtection autoFilter="0"/>
  <autoFilter ref="A7:AK164" xr:uid="{6CDAF1E8-6B2E-4009-BAFD-E4540C23FAA9}"/>
  <sortState xmlns:xlrd2="http://schemas.microsoft.com/office/spreadsheetml/2017/richdata2" ref="A8:AF164">
    <sortCondition ref="D8:D164"/>
  </sortState>
  <conditionalFormatting sqref="R1:X1048576">
    <cfRule type="cellIs" dxfId="273" priority="2" operator="greaterThan">
      <formula>100</formula>
    </cfRule>
  </conditionalFormatting>
  <conditionalFormatting sqref="R1:Y1048576">
    <cfRule type="cellIs" dxfId="272" priority="1" operator="lessThanOrEqual">
      <formula>100</formula>
    </cfRule>
  </conditionalFormatting>
  <pageMargins left="0.25" right="0.25" top="0.75" bottom="0.75" header="0.3" footer="0.3"/>
  <pageSetup scale="41" fitToHeight="0" orientation="landscape" r:id="rId1"/>
  <ignoredErrors>
    <ignoredError sqref="B126" numberStoredAsText="1"/>
  </ignoredErrors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autoPict="0" r:id="rId5">
            <anchor moveWithCells="1">
              <from>
                <xdr:col>1</xdr:col>
                <xdr:colOff>19050</xdr:colOff>
                <xdr:row>205</xdr:row>
                <xdr:rowOff>19050</xdr:rowOff>
              </from>
              <to>
                <xdr:col>9</xdr:col>
                <xdr:colOff>323850</xdr:colOff>
                <xdr:row>219</xdr:row>
                <xdr:rowOff>19050</xdr:rowOff>
              </to>
            </anchor>
          </objectPr>
        </oleObject>
      </mc:Choice>
      <mc:Fallback>
        <oleObject progId="Word.Document.8" shapeId="1025" r:id="rId4"/>
      </mc:Fallback>
    </mc:AlternateContent>
    <mc:AlternateContent xmlns:mc="http://schemas.openxmlformats.org/markup-compatibility/2006">
      <mc:Choice Requires="x14">
        <oleObject progId="Word.Document.8" shapeId="1027" r:id="rId6">
          <objectPr defaultSize="0" r:id="rId7">
            <anchor moveWithCells="1">
              <from>
                <xdr:col>1</xdr:col>
                <xdr:colOff>19050</xdr:colOff>
                <xdr:row>205</xdr:row>
                <xdr:rowOff>19050</xdr:rowOff>
              </from>
              <to>
                <xdr:col>9</xdr:col>
                <xdr:colOff>361950</xdr:colOff>
                <xdr:row>219</xdr:row>
                <xdr:rowOff>19050</xdr:rowOff>
              </to>
            </anchor>
          </objectPr>
        </oleObject>
      </mc:Choice>
      <mc:Fallback>
        <oleObject progId="Word.Document.8" shapeId="1027" r:id="rId6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D1E0E-86CB-4CAA-861B-FA93192109D3}">
  <sheetPr codeName="Sheet11">
    <tabColor theme="8"/>
    <pageSetUpPr fitToPage="1"/>
  </sheetPr>
  <dimension ref="A1:AP340"/>
  <sheetViews>
    <sheetView showGridLines="0" zoomScaleNormal="100" workbookViewId="0">
      <selection activeCell="D190" sqref="D190"/>
    </sheetView>
  </sheetViews>
  <sheetFormatPr defaultColWidth="8.5703125" defaultRowHeight="12.75" x14ac:dyDescent="0.2"/>
  <cols>
    <col min="1" max="1" width="8.28515625" style="69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1" width="12.28515625" style="93" customWidth="1"/>
    <col min="12" max="12" width="14" style="93" customWidth="1"/>
    <col min="13" max="13" width="11" style="93" bestFit="1" customWidth="1"/>
    <col min="14" max="14" width="7.42578125" style="93" bestFit="1" customWidth="1"/>
    <col min="15" max="15" width="0.28515625" style="71" customWidth="1"/>
    <col min="16" max="16" width="23.140625" style="202" hidden="1" customWidth="1"/>
    <col min="17" max="17" width="18.7109375" style="191" hidden="1" customWidth="1"/>
    <col min="18" max="18" width="66.28515625" style="189" hidden="1" customWidth="1"/>
    <col min="19" max="19" width="12.85546875" style="186" hidden="1" customWidth="1"/>
    <col min="20" max="20" width="18.7109375" style="186" hidden="1" customWidth="1"/>
    <col min="21" max="21" width="28.710937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855468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41" width="8.5703125" style="71" customWidth="1"/>
    <col min="42" max="42" width="9.140625" style="71" bestFit="1" customWidth="1"/>
    <col min="43" max="16384" width="8.5703125" style="71"/>
  </cols>
  <sheetData>
    <row r="1" spans="1:42" ht="15.75" x14ac:dyDescent="0.25">
      <c r="A1" s="403" t="s">
        <v>1072</v>
      </c>
    </row>
    <row r="2" spans="1:42" x14ac:dyDescent="0.2">
      <c r="A2" s="222" t="s">
        <v>0</v>
      </c>
      <c r="B2" s="224"/>
      <c r="F2" s="224"/>
      <c r="G2" s="72"/>
      <c r="H2" s="72"/>
      <c r="I2" s="72"/>
      <c r="J2" s="72"/>
      <c r="K2" s="72"/>
      <c r="L2" s="69"/>
      <c r="M2" s="72"/>
      <c r="P2" s="176" t="s">
        <v>1068</v>
      </c>
      <c r="Q2" s="363">
        <v>1.04</v>
      </c>
      <c r="R2" s="362"/>
      <c r="S2" s="244"/>
      <c r="T2" s="179"/>
      <c r="U2" s="179"/>
      <c r="V2" s="179"/>
      <c r="W2" s="179"/>
      <c r="X2" s="179"/>
      <c r="Y2" s="179"/>
      <c r="Z2" s="179"/>
      <c r="AA2" s="180"/>
    </row>
    <row r="3" spans="1:42" x14ac:dyDescent="0.2">
      <c r="A3" s="228" t="s">
        <v>1074</v>
      </c>
      <c r="B3" s="224"/>
      <c r="F3" s="224"/>
      <c r="G3" s="69"/>
      <c r="H3" s="69"/>
      <c r="I3" s="69"/>
      <c r="J3" s="69"/>
      <c r="K3" s="69"/>
      <c r="L3" s="69"/>
      <c r="M3" s="72"/>
      <c r="N3" s="225"/>
      <c r="P3" s="203" t="s">
        <v>889</v>
      </c>
      <c r="Q3" s="176" t="s">
        <v>1067</v>
      </c>
      <c r="S3" s="244"/>
      <c r="T3" s="179"/>
      <c r="U3" s="179"/>
      <c r="V3" s="179"/>
      <c r="W3" s="179"/>
      <c r="X3" s="179"/>
      <c r="Y3" s="179"/>
      <c r="Z3" s="179"/>
      <c r="AA3" s="180"/>
    </row>
    <row r="4" spans="1:42" x14ac:dyDescent="0.2">
      <c r="A4" s="226" t="s">
        <v>780</v>
      </c>
      <c r="B4" s="224"/>
      <c r="D4" s="227"/>
      <c r="E4" s="227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42" x14ac:dyDescent="0.2">
      <c r="A5" s="228" t="s">
        <v>1073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42" x14ac:dyDescent="0.2">
      <c r="A6" s="226" t="s">
        <v>1205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5"/>
      <c r="R6" s="177"/>
      <c r="S6" s="179"/>
      <c r="T6" s="179"/>
      <c r="U6" s="179"/>
      <c r="V6" s="179"/>
      <c r="W6" s="179"/>
      <c r="X6" s="179"/>
      <c r="Y6" s="179"/>
      <c r="Z6" s="179"/>
      <c r="AA6" s="180"/>
    </row>
    <row r="7" spans="1:42" x14ac:dyDescent="0.2">
      <c r="A7" s="226"/>
      <c r="B7" s="224"/>
      <c r="F7" s="224"/>
      <c r="G7" s="69"/>
      <c r="H7" s="69"/>
      <c r="I7" s="69"/>
      <c r="J7" s="69"/>
      <c r="K7" s="69"/>
      <c r="L7" s="69"/>
      <c r="M7" s="72"/>
      <c r="N7" s="72"/>
      <c r="P7" s="176"/>
      <c r="Q7" s="175"/>
      <c r="R7" s="177"/>
      <c r="S7" s="179"/>
      <c r="T7" s="179"/>
      <c r="U7" s="179"/>
      <c r="V7" s="179"/>
      <c r="W7" s="179"/>
      <c r="X7" s="179"/>
      <c r="Y7" s="179"/>
      <c r="Z7" s="179"/>
      <c r="AA7" s="180"/>
    </row>
    <row r="8" spans="1:42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42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42" x14ac:dyDescent="0.2">
      <c r="A10" s="75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G38" ca="1" si="1">IF(E10="E",ROUND(T10,0),ROUND(T10,3))</f>
        <v>92990</v>
      </c>
      <c r="H10" s="74">
        <f t="shared" ref="H10:H38" ca="1" si="2">IF(F10="E",ROUND(U10,0),ROUND(U10,3))</f>
        <v>96709</v>
      </c>
      <c r="I10" s="74">
        <f t="shared" ref="I10:I38" ca="1" si="3">IF(G10="E",ROUND(V10,0),ROUND(V10,3))</f>
        <v>100579</v>
      </c>
      <c r="J10" s="74">
        <f t="shared" ref="J10:J38" ca="1" si="4">IF(H10="E",ROUND(W10,0),ROUND(W10,3))</f>
        <v>104600</v>
      </c>
      <c r="K10" s="74">
        <f t="shared" ref="K10:K38" ca="1" si="5">IF(I10="E",ROUND(X10,0),ROUND(X10,3))</f>
        <v>108784</v>
      </c>
      <c r="L10" s="74">
        <f t="shared" ref="L10:L38" ca="1" si="6">IF(J10="E",ROUND(Y10,0),ROUND(Y10,3))</f>
        <v>0</v>
      </c>
      <c r="M10" s="74">
        <f t="shared" ref="M10:M38" ca="1" si="7">IF(K10="E",ROUND(Z10,0),ROUND(Z10,3))</f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186" cm="1">
        <f t="array" aca="1" ref="T10" ca="1">ROUND(IF($Q10="Y",VLOOKUP($P10, INDIRECT($Q$3),T$8,0)*INDIRECT($P$2),VLOOKUP($P10, INDIRECT($Q$3),T$8,0)),IF($E10="E",0,3))</f>
        <v>92990</v>
      </c>
      <c r="U10" s="186" cm="1">
        <f t="array" aca="1" ref="U10" ca="1">ROUND(IF($Q10="Y",VLOOKUP($P10, INDIRECT($Q$3),U$8,0)*INDIRECT($P$2),VLOOKUP($P10, INDIRECT($Q$3),U$8,0)),IF($E10="E",0,3))</f>
        <v>96709</v>
      </c>
      <c r="V10" s="186" cm="1">
        <f t="array" aca="1" ref="V10" ca="1">ROUND(IF($Q10="Y",VLOOKUP($P10, INDIRECT($Q$3),V$8,0)*INDIRECT($P$2),VLOOKUP($P10, INDIRECT($Q$3),V$8,0)),IF($E10="E",0,3))</f>
        <v>100579</v>
      </c>
      <c r="W10" s="186" cm="1">
        <f t="array" aca="1" ref="W10" ca="1">ROUND(IF($Q10="Y",VLOOKUP($P10, INDIRECT($Q$3),W$8,0)*INDIRECT($P$2),VLOOKUP($P10, INDIRECT($Q$3),W$8,0)),IF($E10="E",0,3))</f>
        <v>104600</v>
      </c>
      <c r="X10" s="186" cm="1">
        <f t="array" aca="1" ref="X10" ca="1">ROUND(IF($Q10="Y",VLOOKUP($P10, INDIRECT($Q$3),X$8,0)*INDIRECT($P$2),VLOOKUP($P10, INDIRECT($Q$3),X$8,0)),IF($E10="E",0,3))</f>
        <v>108784</v>
      </c>
      <c r="Y10" s="186" cm="1">
        <f t="array" aca="1" ref="Y10" ca="1">ROUND(IF($Q10="Y",VLOOKUP($P10, INDIRECT($Q$3),Y$8,0)*INDIRECT($P$2),VLOOKUP($P10, INDIRECT($Q$3),Y$8,0)),IF($E10="E",0,3))</f>
        <v>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67" si="8">A10</f>
        <v>09201C</v>
      </c>
      <c r="AC10" s="130" t="str">
        <f t="shared" ref="AC10:AC22" si="9">F10</f>
        <v>311 Call Center Supervisor</v>
      </c>
      <c r="AD10" s="284" t="str">
        <f t="shared" ref="AD10:AD22" si="10">C10</f>
        <v>12</v>
      </c>
      <c r="AE10" s="282">
        <f t="shared" ref="AE10:AE38" ca="1" si="11">IF(T10=0,"",IF($E10="E",ROUNDUP(T10/2080,3),T10))</f>
        <v>44.707000000000001</v>
      </c>
      <c r="AF10" s="282">
        <f t="shared" ref="AF10:AF38" ca="1" si="12">IF(U10=0,"",IF($E10="E",ROUNDUP(U10/2080,3),U10))</f>
        <v>46.494999999999997</v>
      </c>
      <c r="AG10" s="282">
        <f t="shared" ref="AG10:AG38" ca="1" si="13">IF(V10=0,"",IF($E10="E",ROUNDUP(V10/2080,3),V10))</f>
        <v>48.355999999999995</v>
      </c>
      <c r="AH10" s="282">
        <f t="shared" ref="AH10:AH38" ca="1" si="14">IF(W10=0,"",IF($E10="E",ROUNDUP(W10/2080,3),W10))</f>
        <v>50.288999999999994</v>
      </c>
      <c r="AI10" s="282">
        <f t="shared" ref="AI10:AI38" ca="1" si="15">IF(X10=0,"",IF($E10="E",ROUNDUP(X10/2080,3),X10))</f>
        <v>52.3</v>
      </c>
      <c r="AJ10" s="282" t="str">
        <f t="shared" ref="AJ10:AJ38" ca="1" si="16">IF(Y10=0,"",IF($E10="E",ROUNDUP(Y10/2080,3),Y10))</f>
        <v/>
      </c>
      <c r="AK10" s="282" t="str">
        <f t="shared" ref="AK10:AK38" ca="1" si="17">IF(Z10=0,"",IF($E10="E",ROUNDUP(Z10/2080,3),Z10))</f>
        <v/>
      </c>
      <c r="AP10" s="426"/>
    </row>
    <row r="11" spans="1:42" x14ac:dyDescent="0.2">
      <c r="A11" s="75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ca="1" si="1"/>
        <v>114665</v>
      </c>
      <c r="H11" s="74">
        <f t="shared" ca="1" si="2"/>
        <v>119256</v>
      </c>
      <c r="I11" s="74">
        <f t="shared" ca="1" si="3"/>
        <v>124030</v>
      </c>
      <c r="J11" s="74">
        <f t="shared" ca="1" si="4"/>
        <v>128996</v>
      </c>
      <c r="K11" s="74">
        <f t="shared" ca="1" si="5"/>
        <v>134163</v>
      </c>
      <c r="L11" s="74">
        <f t="shared" ca="1" si="6"/>
        <v>0</v>
      </c>
      <c r="M11" s="74">
        <f t="shared" ca="1" si="7"/>
        <v>0</v>
      </c>
      <c r="N11" s="72"/>
      <c r="P11" s="187" t="str">
        <f t="shared" ref="P11:P20" si="18">A11</f>
        <v>59449C</v>
      </c>
      <c r="Q11" s="186" t="s">
        <v>600</v>
      </c>
      <c r="R11" s="188" t="str">
        <f t="shared" ref="R11:R22" si="19">F11</f>
        <v>311 Service Center Operations Manager</v>
      </c>
      <c r="S11" s="189" t="str">
        <f t="shared" ref="S11:S22" si="20">C11</f>
        <v>044</v>
      </c>
      <c r="T11" s="186" cm="1">
        <f t="array" aca="1" ref="T11" ca="1">ROUND(IF($Q11="Y",VLOOKUP($P11, INDIRECT($Q$3),T$8,0)*INDIRECT($P$2),VLOOKUP($P11, INDIRECT($Q$3),T$8,0)),IF($E11="E",0,3))</f>
        <v>114665</v>
      </c>
      <c r="U11" s="186" cm="1">
        <f t="array" aca="1" ref="U11" ca="1">ROUND(IF($Q11="Y",VLOOKUP($P11, INDIRECT($Q$3),U$8,0)*INDIRECT($P$2),VLOOKUP($P11, INDIRECT($Q$3),U$8,0)),IF($E11="E",0,3))</f>
        <v>119256</v>
      </c>
      <c r="V11" s="186" cm="1">
        <f t="array" aca="1" ref="V11" ca="1">ROUND(IF($Q11="Y",VLOOKUP($P11, INDIRECT($Q$3),V$8,0)*INDIRECT($P$2),VLOOKUP($P11, INDIRECT($Q$3),V$8,0)),IF($E11="E",0,3))</f>
        <v>124030</v>
      </c>
      <c r="W11" s="186" cm="1">
        <f t="array" aca="1" ref="W11" ca="1">ROUND(IF($Q11="Y",VLOOKUP($P11, INDIRECT($Q$3),W$8,0)*INDIRECT($P$2),VLOOKUP($P11, INDIRECT($Q$3),W$8,0)),IF($E11="E",0,3))</f>
        <v>128996</v>
      </c>
      <c r="X11" s="186" cm="1">
        <f t="array" aca="1" ref="X11" ca="1">ROUND(IF($Q11="Y",VLOOKUP($P11, INDIRECT($Q$3),X$8,0)*INDIRECT($P$2),VLOOKUP($P11, INDIRECT($Q$3),X$8,0)),IF($E11="E",0,3))</f>
        <v>134163</v>
      </c>
      <c r="Y11" s="186" cm="1">
        <f t="array" aca="1" ref="Y11" ca="1">ROUND(IF($Q11="Y",VLOOKUP($P11, INDIRECT($Q$3),Y$8,0)*INDIRECT($P$2),VLOOKUP($P11, INDIRECT($Q$3),Y$8,0)),IF($E11="E",0,3))</f>
        <v>0</v>
      </c>
      <c r="Z11" s="186" cm="1">
        <f t="array" aca="1" ref="Z11" ca="1">ROUND(IF($Q11="Y",VLOOKUP($P11, INDIRECT($Q$3),Z$8,0)*INDIRECT($P$2),VLOOKUP($P11, INDIRECT($Q$3),Z$8,0)),IF($E11="E",0,3))</f>
        <v>0</v>
      </c>
      <c r="AA11" s="186"/>
      <c r="AB11" s="282" t="str">
        <f t="shared" si="8"/>
        <v>59449C</v>
      </c>
      <c r="AC11" s="130" t="str">
        <f t="shared" si="9"/>
        <v>311 Service Center Operations Manager</v>
      </c>
      <c r="AD11" s="284" t="str">
        <f t="shared" si="10"/>
        <v>044</v>
      </c>
      <c r="AE11" s="282">
        <f t="shared" ca="1" si="11"/>
        <v>55.128</v>
      </c>
      <c r="AF11" s="282">
        <f t="shared" ca="1" si="12"/>
        <v>57.335000000000001</v>
      </c>
      <c r="AG11" s="282">
        <f t="shared" ca="1" si="13"/>
        <v>59.629999999999995</v>
      </c>
      <c r="AH11" s="282">
        <f t="shared" ca="1" si="14"/>
        <v>62.018000000000001</v>
      </c>
      <c r="AI11" s="282">
        <f t="shared" ca="1" si="15"/>
        <v>64.50200000000001</v>
      </c>
      <c r="AJ11" s="282" t="str">
        <f t="shared" ca="1" si="16"/>
        <v/>
      </c>
      <c r="AK11" s="282" t="str">
        <f t="shared" ca="1" si="17"/>
        <v/>
      </c>
    </row>
    <row r="12" spans="1:42" x14ac:dyDescent="0.2">
      <c r="A12" s="75" t="s">
        <v>1004</v>
      </c>
      <c r="B12" s="75">
        <v>9</v>
      </c>
      <c r="C12" s="70" t="s">
        <v>1091</v>
      </c>
      <c r="D12" s="75">
        <v>445</v>
      </c>
      <c r="E12" s="75" t="s">
        <v>17</v>
      </c>
      <c r="F12" s="73" t="s">
        <v>1022</v>
      </c>
      <c r="G12" s="74">
        <f t="shared" ca="1" si="1"/>
        <v>87315</v>
      </c>
      <c r="H12" s="74">
        <f t="shared" ca="1" si="2"/>
        <v>91911</v>
      </c>
      <c r="I12" s="74">
        <f t="shared" ca="1" si="3"/>
        <v>96747</v>
      </c>
      <c r="J12" s="74">
        <f t="shared" ca="1" si="4"/>
        <v>101840</v>
      </c>
      <c r="K12" s="74">
        <f t="shared" ca="1" si="5"/>
        <v>104692</v>
      </c>
      <c r="L12" s="74">
        <f t="shared" ca="1" si="6"/>
        <v>107622</v>
      </c>
      <c r="M12" s="74">
        <f t="shared" ca="1" si="7"/>
        <v>110690</v>
      </c>
      <c r="N12" s="72"/>
      <c r="P12" s="187" t="str">
        <f t="shared" si="18"/>
        <v>06999C</v>
      </c>
      <c r="Q12" s="191" t="s">
        <v>600</v>
      </c>
      <c r="R12" s="188" t="str">
        <f t="shared" si="19"/>
        <v>911 Training and Quality Assurance Manager</v>
      </c>
      <c r="S12" s="189" t="str">
        <f t="shared" si="20"/>
        <v>147</v>
      </c>
      <c r="T12" s="186" cm="1">
        <f t="array" aca="1" ref="T12" ca="1">ROUND(IF($Q12="Y",VLOOKUP($P12, INDIRECT($Q$3),T$8,0)*INDIRECT($P$2),VLOOKUP($P12, INDIRECT($Q$3),T$8,0)),IF($E12="E",0,3))</f>
        <v>87315</v>
      </c>
      <c r="U12" s="186" cm="1">
        <f t="array" aca="1" ref="U12" ca="1">ROUND(IF($Q12="Y",VLOOKUP($P12, INDIRECT($Q$3),U$8,0)*INDIRECT($P$2),VLOOKUP($P12, INDIRECT($Q$3),U$8,0)),IF($E12="E",0,3))</f>
        <v>91911</v>
      </c>
      <c r="V12" s="186" cm="1">
        <f t="array" aca="1" ref="V12" ca="1">ROUND(IF($Q12="Y",VLOOKUP($P12, INDIRECT($Q$3),V$8,0)*INDIRECT($P$2),VLOOKUP($P12, INDIRECT($Q$3),V$8,0)),IF($E12="E",0,3))</f>
        <v>96747</v>
      </c>
      <c r="W12" s="186" cm="1">
        <f t="array" aca="1" ref="W12" ca="1">ROUND(IF($Q12="Y",VLOOKUP($P12, INDIRECT($Q$3),W$8,0)*INDIRECT($P$2),VLOOKUP($P12, INDIRECT($Q$3),W$8,0)),IF($E12="E",0,3))</f>
        <v>101840</v>
      </c>
      <c r="X12" s="186" cm="1">
        <f t="array" aca="1" ref="X12" ca="1">ROUND(IF($Q12="Y",VLOOKUP($P12, INDIRECT($Q$3),X$8,0)*INDIRECT($P$2),VLOOKUP($P12, INDIRECT($Q$3),X$8,0)),IF($E12="E",0,3))</f>
        <v>104692</v>
      </c>
      <c r="Y12" s="186" cm="1">
        <f t="array" aca="1" ref="Y12" ca="1">ROUND(IF($Q12="Y",VLOOKUP($P12, INDIRECT($Q$3),Y$8,0)*INDIRECT($P$2),VLOOKUP($P12, INDIRECT($Q$3),Y$8,0)),IF($E12="E",0,3))</f>
        <v>107622</v>
      </c>
      <c r="Z12" s="186" cm="1">
        <f t="array" aca="1" ref="Z12" ca="1">ROUND(IF($Q12="Y",VLOOKUP($P12, INDIRECT($Q$3),Z$8,0)*INDIRECT($P$2),VLOOKUP($P12, INDIRECT($Q$3),Z$8,0)),IF($E12="E",0,3))</f>
        <v>110690</v>
      </c>
      <c r="AA12" s="186"/>
      <c r="AB12" s="282" t="str">
        <f t="shared" si="8"/>
        <v>06999C</v>
      </c>
      <c r="AC12" s="130" t="str">
        <f t="shared" si="9"/>
        <v>911 Training and Quality Assurance Manager</v>
      </c>
      <c r="AD12" s="284" t="str">
        <f t="shared" si="10"/>
        <v>147</v>
      </c>
      <c r="AE12" s="282">
        <f t="shared" ca="1" si="11"/>
        <v>41.978999999999999</v>
      </c>
      <c r="AF12" s="282">
        <f t="shared" ca="1" si="12"/>
        <v>44.187999999999995</v>
      </c>
      <c r="AG12" s="282">
        <f t="shared" ca="1" si="13"/>
        <v>46.512999999999998</v>
      </c>
      <c r="AH12" s="282">
        <f t="shared" ca="1" si="14"/>
        <v>48.961999999999996</v>
      </c>
      <c r="AI12" s="282">
        <f t="shared" ca="1" si="15"/>
        <v>50.332999999999998</v>
      </c>
      <c r="AJ12" s="282">
        <f t="shared" ca="1" si="16"/>
        <v>51.741999999999997</v>
      </c>
      <c r="AK12" s="282">
        <f t="shared" ca="1" si="17"/>
        <v>53.216999999999999</v>
      </c>
    </row>
    <row r="13" spans="1:42" x14ac:dyDescent="0.2">
      <c r="A13" s="75" t="s">
        <v>23</v>
      </c>
      <c r="B13" s="75">
        <v>8</v>
      </c>
      <c r="C13" s="70" t="s">
        <v>1051</v>
      </c>
      <c r="D13" s="75">
        <v>365</v>
      </c>
      <c r="E13" s="75" t="s">
        <v>21</v>
      </c>
      <c r="F13" s="73" t="s">
        <v>314</v>
      </c>
      <c r="G13" s="74">
        <f t="shared" ca="1" si="1"/>
        <v>36.996000000000002</v>
      </c>
      <c r="H13" s="74">
        <f t="shared" ca="1" si="2"/>
        <v>38.476999999999997</v>
      </c>
      <c r="I13" s="74">
        <f t="shared" ca="1" si="3"/>
        <v>40.018000000000001</v>
      </c>
      <c r="J13" s="74">
        <f t="shared" ca="1" si="4"/>
        <v>41.621000000000002</v>
      </c>
      <c r="K13" s="74">
        <f t="shared" ca="1" si="5"/>
        <v>43.286999999999999</v>
      </c>
      <c r="L13" s="74">
        <f t="shared" ca="1" si="6"/>
        <v>0</v>
      </c>
      <c r="M13" s="74">
        <f t="shared" ca="1" si="7"/>
        <v>0</v>
      </c>
      <c r="N13" s="72"/>
      <c r="P13" s="187" t="str">
        <f t="shared" si="18"/>
        <v>09800C</v>
      </c>
      <c r="Q13" s="186" t="s">
        <v>600</v>
      </c>
      <c r="R13" s="188" t="str">
        <f t="shared" si="19"/>
        <v>Account Maintenance Supervisor</v>
      </c>
      <c r="S13" s="189" t="str">
        <f t="shared" si="20"/>
        <v>151</v>
      </c>
      <c r="T13" s="186" cm="1">
        <f t="array" aca="1" ref="T13" ca="1">ROUND(IF($Q13="Y",VLOOKUP($P13, INDIRECT($Q$3),T$8,0)*INDIRECT($P$2),VLOOKUP($P13, INDIRECT($Q$3),T$8,0)),IF($E13="E",0,3))</f>
        <v>36.996000000000002</v>
      </c>
      <c r="U13" s="186" cm="1">
        <f t="array" aca="1" ref="U13" ca="1">ROUND(IF($Q13="Y",VLOOKUP($P13, INDIRECT($Q$3),U$8,0)*INDIRECT($P$2),VLOOKUP($P13, INDIRECT($Q$3),U$8,0)),IF($E13="E",0,3))</f>
        <v>38.476999999999997</v>
      </c>
      <c r="V13" s="186" cm="1">
        <f t="array" aca="1" ref="V13" ca="1">ROUND(IF($Q13="Y",VLOOKUP($P13, INDIRECT($Q$3),V$8,0)*INDIRECT($P$2),VLOOKUP($P13, INDIRECT($Q$3),V$8,0)),IF($E13="E",0,3))</f>
        <v>40.018000000000001</v>
      </c>
      <c r="W13" s="186" cm="1">
        <f t="array" aca="1" ref="W13" ca="1">ROUND(IF($Q13="Y",VLOOKUP($P13, INDIRECT($Q$3),W$8,0)*INDIRECT($P$2),VLOOKUP($P13, INDIRECT($Q$3),W$8,0)),IF($E13="E",0,3))</f>
        <v>41.621000000000002</v>
      </c>
      <c r="X13" s="186" cm="1">
        <f t="array" aca="1" ref="X13" ca="1">ROUND(IF($Q13="Y",VLOOKUP($P13, INDIRECT($Q$3),X$8,0)*INDIRECT($P$2),VLOOKUP($P13, INDIRECT($Q$3),X$8,0)),IF($E13="E",0,3))</f>
        <v>43.286999999999999</v>
      </c>
      <c r="Y13" s="186" cm="1">
        <f t="array" aca="1" ref="Y13" ca="1">ROUND(IF($Q13="Y",VLOOKUP($P13, INDIRECT($Q$3),Y$8,0)*INDIRECT($P$2),VLOOKUP($P13, INDIRECT($Q$3),Y$8,0)),IF($E13="E",0,3))</f>
        <v>0</v>
      </c>
      <c r="Z13" s="186" cm="1">
        <f t="array" aca="1" ref="Z13" ca="1">ROUND(IF($Q13="Y",VLOOKUP($P13, INDIRECT($Q$3),Z$8,0)*INDIRECT($P$2),VLOOKUP($P13, INDIRECT($Q$3),Z$8,0)),IF($E13="E",0,3))</f>
        <v>0</v>
      </c>
      <c r="AA13" s="186"/>
      <c r="AB13" s="282" t="str">
        <f t="shared" si="8"/>
        <v>09800C</v>
      </c>
      <c r="AC13" s="130" t="str">
        <f t="shared" si="9"/>
        <v>Account Maintenance Supervisor</v>
      </c>
      <c r="AD13" s="284" t="str">
        <f t="shared" si="10"/>
        <v>151</v>
      </c>
      <c r="AE13" s="282">
        <f t="shared" ca="1" si="11"/>
        <v>36.996000000000002</v>
      </c>
      <c r="AF13" s="282">
        <f t="shared" ca="1" si="12"/>
        <v>38.476999999999997</v>
      </c>
      <c r="AG13" s="282">
        <f t="shared" ca="1" si="13"/>
        <v>40.018000000000001</v>
      </c>
      <c r="AH13" s="282">
        <f t="shared" ca="1" si="14"/>
        <v>41.621000000000002</v>
      </c>
      <c r="AI13" s="282">
        <f t="shared" ca="1" si="15"/>
        <v>43.286999999999999</v>
      </c>
      <c r="AJ13" s="282" t="str">
        <f t="shared" ca="1" si="16"/>
        <v/>
      </c>
      <c r="AK13" s="282" t="str">
        <f t="shared" ca="1" si="17"/>
        <v/>
      </c>
    </row>
    <row r="14" spans="1:42" x14ac:dyDescent="0.2">
      <c r="A14" s="75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82117</v>
      </c>
      <c r="H14" s="74">
        <f t="shared" ca="1" si="2"/>
        <v>86436</v>
      </c>
      <c r="I14" s="74">
        <f t="shared" ca="1" si="3"/>
        <v>90985</v>
      </c>
      <c r="J14" s="74">
        <f t="shared" ca="1" si="4"/>
        <v>95776</v>
      </c>
      <c r="K14" s="74">
        <f t="shared" ca="1" si="5"/>
        <v>98460</v>
      </c>
      <c r="L14" s="74">
        <f t="shared" ca="1" si="6"/>
        <v>101216</v>
      </c>
      <c r="M14" s="74">
        <f t="shared" ca="1" si="7"/>
        <v>104101</v>
      </c>
      <c r="N14" s="72"/>
      <c r="P14" s="187" t="str">
        <f t="shared" si="18"/>
        <v>00221C</v>
      </c>
      <c r="Q14" s="186" t="s">
        <v>600</v>
      </c>
      <c r="R14" s="188" t="str">
        <f t="shared" si="19"/>
        <v>Accountant Il  (Supervisory)</v>
      </c>
      <c r="S14" s="189" t="str">
        <f t="shared" si="20"/>
        <v>86</v>
      </c>
      <c r="T14" s="186" cm="1">
        <f t="array" aca="1" ref="T14" ca="1">ROUND(IF($Q14="Y",VLOOKUP($P14, INDIRECT($Q$3),T$8,0)*INDIRECT($P$2),VLOOKUP($P14, INDIRECT($Q$3),T$8,0)),IF($E14="E",0,3))</f>
        <v>82117</v>
      </c>
      <c r="U14" s="186" cm="1">
        <f t="array" aca="1" ref="U14" ca="1">ROUND(IF($Q14="Y",VLOOKUP($P14, INDIRECT($Q$3),U$8,0)*INDIRECT($P$2),VLOOKUP($P14, INDIRECT($Q$3),U$8,0)),IF($E14="E",0,3))</f>
        <v>86436</v>
      </c>
      <c r="V14" s="186" cm="1">
        <f t="array" aca="1" ref="V14" ca="1">ROUND(IF($Q14="Y",VLOOKUP($P14, INDIRECT($Q$3),V$8,0)*INDIRECT($P$2),VLOOKUP($P14, INDIRECT($Q$3),V$8,0)),IF($E14="E",0,3))</f>
        <v>90985</v>
      </c>
      <c r="W14" s="186" cm="1">
        <f t="array" aca="1" ref="W14" ca="1">ROUND(IF($Q14="Y",VLOOKUP($P14, INDIRECT($Q$3),W$8,0)*INDIRECT($P$2),VLOOKUP($P14, INDIRECT($Q$3),W$8,0)),IF($E14="E",0,3))</f>
        <v>95776</v>
      </c>
      <c r="X14" s="186" cm="1">
        <f t="array" aca="1" ref="X14" ca="1">ROUND(IF($Q14="Y",VLOOKUP($P14, INDIRECT($Q$3),X$8,0)*INDIRECT($P$2),VLOOKUP($P14, INDIRECT($Q$3),X$8,0)),IF($E14="E",0,3))</f>
        <v>98460</v>
      </c>
      <c r="Y14" s="186" cm="1">
        <f t="array" aca="1" ref="Y14" ca="1">ROUND(IF($Q14="Y",VLOOKUP($P14, INDIRECT($Q$3),Y$8,0)*INDIRECT($P$2),VLOOKUP($P14, INDIRECT($Q$3),Y$8,0)),IF($E14="E",0,3))</f>
        <v>101216</v>
      </c>
      <c r="Z14" s="186" cm="1">
        <f t="array" aca="1" ref="Z14" ca="1">ROUND(IF($Q14="Y",VLOOKUP($P14, INDIRECT($Q$3),Z$8,0)*INDIRECT($P$2),VLOOKUP($P14, INDIRECT($Q$3),Z$8,0)),IF($E14="E",0,3))</f>
        <v>104101</v>
      </c>
      <c r="AA14" s="186"/>
      <c r="AB14" s="282" t="str">
        <f t="shared" si="8"/>
        <v>00221C</v>
      </c>
      <c r="AC14" s="130" t="str">
        <f t="shared" si="9"/>
        <v>Accountant Il  (Supervisory)</v>
      </c>
      <c r="AD14" s="284" t="str">
        <f t="shared" si="10"/>
        <v>86</v>
      </c>
      <c r="AE14" s="282">
        <f t="shared" ca="1" si="11"/>
        <v>39.479999999999997</v>
      </c>
      <c r="AF14" s="282">
        <f t="shared" ca="1" si="12"/>
        <v>41.555999999999997</v>
      </c>
      <c r="AG14" s="282">
        <f t="shared" ca="1" si="13"/>
        <v>43.742999999999995</v>
      </c>
      <c r="AH14" s="282">
        <f t="shared" ca="1" si="14"/>
        <v>46.046999999999997</v>
      </c>
      <c r="AI14" s="282">
        <f t="shared" ca="1" si="15"/>
        <v>47.336999999999996</v>
      </c>
      <c r="AJ14" s="282">
        <f t="shared" ca="1" si="16"/>
        <v>48.661999999999999</v>
      </c>
      <c r="AK14" s="282">
        <f t="shared" ca="1" si="17"/>
        <v>50.048999999999999</v>
      </c>
    </row>
    <row r="15" spans="1:42" x14ac:dyDescent="0.2">
      <c r="A15" s="75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1119</v>
      </c>
      <c r="G15" s="74">
        <f t="shared" ca="1" si="1"/>
        <v>88968</v>
      </c>
      <c r="H15" s="74">
        <f t="shared" ca="1" si="2"/>
        <v>93396</v>
      </c>
      <c r="I15" s="74">
        <f t="shared" ca="1" si="3"/>
        <v>98076</v>
      </c>
      <c r="J15" s="74">
        <f t="shared" ca="1" si="4"/>
        <v>104419</v>
      </c>
      <c r="K15" s="74">
        <f t="shared" ca="1" si="5"/>
        <v>107343</v>
      </c>
      <c r="L15" s="74">
        <f t="shared" ca="1" si="6"/>
        <v>110351</v>
      </c>
      <c r="M15" s="74">
        <f t="shared" ca="1" si="7"/>
        <v>113495</v>
      </c>
      <c r="N15" s="72"/>
      <c r="P15" s="187" t="str">
        <f t="shared" si="18"/>
        <v>53005C</v>
      </c>
      <c r="Q15" s="191" t="s">
        <v>600</v>
      </c>
      <c r="R15" s="188" t="str">
        <f t="shared" si="19"/>
        <v>Accounting Manager - Police</v>
      </c>
      <c r="S15" s="189" t="str">
        <f t="shared" si="20"/>
        <v>010</v>
      </c>
      <c r="T15" s="186" cm="1">
        <f t="array" aca="1" ref="T15" ca="1">ROUND(IF($Q15="Y",VLOOKUP($P15, INDIRECT($Q$3),T$8,0)*INDIRECT($P$2),VLOOKUP($P15, INDIRECT($Q$3),T$8,0)),IF($E15="E",0,3))</f>
        <v>88968</v>
      </c>
      <c r="U15" s="186" cm="1">
        <f t="array" aca="1" ref="U15" ca="1">ROUND(IF($Q15="Y",VLOOKUP($P15, INDIRECT($Q$3),U$8,0)*INDIRECT($P$2),VLOOKUP($P15, INDIRECT($Q$3),U$8,0)),IF($E15="E",0,3))</f>
        <v>93396</v>
      </c>
      <c r="V15" s="186" cm="1">
        <f t="array" aca="1" ref="V15" ca="1">ROUND(IF($Q15="Y",VLOOKUP($P15, INDIRECT($Q$3),V$8,0)*INDIRECT($P$2),VLOOKUP($P15, INDIRECT($Q$3),V$8,0)),IF($E15="E",0,3))</f>
        <v>98076</v>
      </c>
      <c r="W15" s="186" cm="1">
        <f t="array" aca="1" ref="W15" ca="1">ROUND(IF($Q15="Y",VLOOKUP($P15, INDIRECT($Q$3),W$8,0)*INDIRECT($P$2),VLOOKUP($P15, INDIRECT($Q$3),W$8,0)),IF($E15="E",0,3))</f>
        <v>104419</v>
      </c>
      <c r="X15" s="186" cm="1">
        <f t="array" aca="1" ref="X15" ca="1">ROUND(IF($Q15="Y",VLOOKUP($P15, INDIRECT($Q$3),X$8,0)*INDIRECT($P$2),VLOOKUP($P15, INDIRECT($Q$3),X$8,0)),IF($E15="E",0,3))</f>
        <v>107343</v>
      </c>
      <c r="Y15" s="186" cm="1">
        <f t="array" aca="1" ref="Y15" ca="1">ROUND(IF($Q15="Y",VLOOKUP($P15, INDIRECT($Q$3),Y$8,0)*INDIRECT($P$2),VLOOKUP($P15, INDIRECT($Q$3),Y$8,0)),IF($E15="E",0,3))</f>
        <v>110351</v>
      </c>
      <c r="Z15" s="186" cm="1">
        <f t="array" aca="1" ref="Z15" ca="1">ROUND(IF($Q15="Y",VLOOKUP($P15, INDIRECT($Q$3),Z$8,0)*INDIRECT($P$2),VLOOKUP($P15, INDIRECT($Q$3),Z$8,0)),IF($E15="E",0,3))</f>
        <v>113495</v>
      </c>
      <c r="AA15" s="186"/>
      <c r="AB15" s="282" t="str">
        <f t="shared" si="8"/>
        <v>53005C</v>
      </c>
      <c r="AC15" s="130" t="str">
        <f t="shared" si="9"/>
        <v>Accounting Manager - Police</v>
      </c>
      <c r="AD15" s="284" t="str">
        <f t="shared" si="10"/>
        <v>010</v>
      </c>
      <c r="AE15" s="282">
        <f t="shared" ca="1" si="11"/>
        <v>42.774000000000001</v>
      </c>
      <c r="AF15" s="282">
        <f t="shared" ca="1" si="12"/>
        <v>44.902000000000001</v>
      </c>
      <c r="AG15" s="282">
        <f t="shared" ca="1" si="13"/>
        <v>47.152000000000001</v>
      </c>
      <c r="AH15" s="282">
        <f t="shared" ca="1" si="14"/>
        <v>50.201999999999998</v>
      </c>
      <c r="AI15" s="282">
        <f t="shared" ca="1" si="15"/>
        <v>51.607999999999997</v>
      </c>
      <c r="AJ15" s="282">
        <f t="shared" ca="1" si="16"/>
        <v>53.053999999999995</v>
      </c>
      <c r="AK15" s="282">
        <f t="shared" ca="1" si="17"/>
        <v>54.564999999999998</v>
      </c>
    </row>
    <row r="16" spans="1:42" x14ac:dyDescent="0.2">
      <c r="A16" s="75" t="s">
        <v>1059</v>
      </c>
      <c r="B16" s="75">
        <v>7</v>
      </c>
      <c r="C16" s="70" t="s">
        <v>1063</v>
      </c>
      <c r="D16" s="75">
        <v>343</v>
      </c>
      <c r="E16" s="75" t="s">
        <v>21</v>
      </c>
      <c r="F16" s="73" t="s">
        <v>1061</v>
      </c>
      <c r="G16" s="74">
        <f t="shared" ca="1" si="1"/>
        <v>34.44</v>
      </c>
      <c r="H16" s="74">
        <f t="shared" ca="1" si="2"/>
        <v>35.82</v>
      </c>
      <c r="I16" s="74">
        <f t="shared" ca="1" si="3"/>
        <v>37.253</v>
      </c>
      <c r="J16" s="74">
        <f t="shared" ca="1" si="4"/>
        <v>38.744</v>
      </c>
      <c r="K16" s="74">
        <f t="shared" ca="1" si="5"/>
        <v>40.296999999999997</v>
      </c>
      <c r="L16" s="74">
        <f t="shared" ca="1" si="6"/>
        <v>0</v>
      </c>
      <c r="M16" s="74">
        <f t="shared" ca="1" si="7"/>
        <v>0</v>
      </c>
      <c r="N16" s="72"/>
      <c r="P16" s="187" t="str">
        <f t="shared" si="18"/>
        <v>00320C</v>
      </c>
      <c r="Q16" s="191" t="s">
        <v>600</v>
      </c>
      <c r="R16" s="188" t="str">
        <f t="shared" si="19"/>
        <v>Administrative Analyst I - Confidential</v>
      </c>
      <c r="S16" s="189" t="str">
        <f t="shared" si="20"/>
        <v>150</v>
      </c>
      <c r="T16" s="186" cm="1">
        <f t="array" aca="1" ref="T16" ca="1">ROUND(IF($Q16="Y",VLOOKUP($P16, INDIRECT($Q$3),T$8,0)*INDIRECT($P$2),VLOOKUP($P16, INDIRECT($Q$3),T$8,0)),IF($E16="E",0,3))</f>
        <v>34.44</v>
      </c>
      <c r="U16" s="186" cm="1">
        <f t="array" aca="1" ref="U16" ca="1">ROUND(IF($Q16="Y",VLOOKUP($P16, INDIRECT($Q$3),U$8,0)*INDIRECT($P$2),VLOOKUP($P16, INDIRECT($Q$3),U$8,0)),IF($E16="E",0,3))</f>
        <v>35.82</v>
      </c>
      <c r="V16" s="186" cm="1">
        <f t="array" aca="1" ref="V16" ca="1">ROUND(IF($Q16="Y",VLOOKUP($P16, INDIRECT($Q$3),V$8,0)*INDIRECT($P$2),VLOOKUP($P16, INDIRECT($Q$3),V$8,0)),IF($E16="E",0,3))</f>
        <v>37.253</v>
      </c>
      <c r="W16" s="186" cm="1">
        <f t="array" aca="1" ref="W16" ca="1">ROUND(IF($Q16="Y",VLOOKUP($P16, INDIRECT($Q$3),W$8,0)*INDIRECT($P$2),VLOOKUP($P16, INDIRECT($Q$3),W$8,0)),IF($E16="E",0,3))</f>
        <v>38.744</v>
      </c>
      <c r="X16" s="186" cm="1">
        <f t="array" aca="1" ref="X16" ca="1">ROUND(IF($Q16="Y",VLOOKUP($P16, INDIRECT($Q$3),X$8,0)*INDIRECT($P$2),VLOOKUP($P16, INDIRECT($Q$3),X$8,0)),IF($E16="E",0,3))</f>
        <v>40.296999999999997</v>
      </c>
      <c r="Y16" s="186" cm="1">
        <f t="array" aca="1" ref="Y16" ca="1">ROUND(IF($Q16="Y",VLOOKUP($P16, INDIRECT($Q$3),Y$8,0)*INDIRECT($P$2),VLOOKUP($P16, INDIRECT($Q$3),Y$8,0)),IF($E16="E",0,3))</f>
        <v>0</v>
      </c>
      <c r="Z16" s="186" cm="1">
        <f t="array" aca="1" ref="Z16" ca="1">ROUND(IF($Q16="Y",VLOOKUP($P16, INDIRECT($Q$3),Z$8,0)*INDIRECT($P$2),VLOOKUP($P16, INDIRECT($Q$3),Z$8,0)),IF($E16="E",0,3))</f>
        <v>0</v>
      </c>
      <c r="AA16" s="186"/>
      <c r="AB16" s="282" t="str">
        <f t="shared" si="8"/>
        <v>00320C</v>
      </c>
      <c r="AC16" s="130" t="str">
        <f t="shared" si="9"/>
        <v>Administrative Analyst I - Confidential</v>
      </c>
      <c r="AD16" s="284" t="str">
        <f t="shared" si="10"/>
        <v>150</v>
      </c>
      <c r="AE16" s="282">
        <f t="shared" ca="1" si="11"/>
        <v>34.44</v>
      </c>
      <c r="AF16" s="282">
        <f t="shared" ca="1" si="12"/>
        <v>35.82</v>
      </c>
      <c r="AG16" s="282">
        <f t="shared" ca="1" si="13"/>
        <v>37.253</v>
      </c>
      <c r="AH16" s="282">
        <f t="shared" ca="1" si="14"/>
        <v>38.744</v>
      </c>
      <c r="AI16" s="282">
        <f t="shared" ca="1" si="15"/>
        <v>40.296999999999997</v>
      </c>
      <c r="AJ16" s="282" t="str">
        <f t="shared" ca="1" si="16"/>
        <v/>
      </c>
      <c r="AK16" s="282" t="str">
        <f t="shared" ca="1" si="17"/>
        <v/>
      </c>
    </row>
    <row r="17" spans="1:37" x14ac:dyDescent="0.2">
      <c r="A17" s="75" t="s">
        <v>1060</v>
      </c>
      <c r="B17" s="75">
        <v>8</v>
      </c>
      <c r="C17" s="70" t="s">
        <v>576</v>
      </c>
      <c r="D17" s="75">
        <v>393</v>
      </c>
      <c r="E17" s="75" t="s">
        <v>17</v>
      </c>
      <c r="F17" s="73" t="s">
        <v>1062</v>
      </c>
      <c r="G17" s="74">
        <f t="shared" ca="1" si="1"/>
        <v>81403</v>
      </c>
      <c r="H17" s="74">
        <f t="shared" ca="1" si="2"/>
        <v>84664</v>
      </c>
      <c r="I17" s="74">
        <f t="shared" ca="1" si="3"/>
        <v>88052</v>
      </c>
      <c r="J17" s="74">
        <f t="shared" ca="1" si="4"/>
        <v>91577</v>
      </c>
      <c r="K17" s="74">
        <f t="shared" ca="1" si="5"/>
        <v>95247</v>
      </c>
      <c r="L17" s="74">
        <f t="shared" ca="1" si="6"/>
        <v>0</v>
      </c>
      <c r="M17" s="74">
        <f t="shared" ca="1" si="7"/>
        <v>0</v>
      </c>
      <c r="N17" s="72"/>
      <c r="P17" s="187" t="str">
        <f t="shared" si="18"/>
        <v>00340C</v>
      </c>
      <c r="Q17" s="191" t="s">
        <v>600</v>
      </c>
      <c r="R17" s="188" t="str">
        <f t="shared" si="19"/>
        <v>Administrative Analyst II - Confidential</v>
      </c>
      <c r="S17" s="189" t="str">
        <f t="shared" si="20"/>
        <v>099</v>
      </c>
      <c r="T17" s="186" cm="1">
        <f t="array" aca="1" ref="T17" ca="1">ROUND(IF($Q17="Y",VLOOKUP($P17, INDIRECT($Q$3),T$8,0)*INDIRECT($P$2),VLOOKUP($P17, INDIRECT($Q$3),T$8,0)),IF($E17="E",0,3))</f>
        <v>81403</v>
      </c>
      <c r="U17" s="186" cm="1">
        <f t="array" aca="1" ref="U17" ca="1">ROUND(IF($Q17="Y",VLOOKUP($P17, INDIRECT($Q$3),U$8,0)*INDIRECT($P$2),VLOOKUP($P17, INDIRECT($Q$3),U$8,0)),IF($E17="E",0,3))</f>
        <v>84664</v>
      </c>
      <c r="V17" s="186" cm="1">
        <f t="array" aca="1" ref="V17" ca="1">ROUND(IF($Q17="Y",VLOOKUP($P17, INDIRECT($Q$3),V$8,0)*INDIRECT($P$2),VLOOKUP($P17, INDIRECT($Q$3),V$8,0)),IF($E17="E",0,3))</f>
        <v>88052</v>
      </c>
      <c r="W17" s="186" cm="1">
        <f t="array" aca="1" ref="W17" ca="1">ROUND(IF($Q17="Y",VLOOKUP($P17, INDIRECT($Q$3),W$8,0)*INDIRECT($P$2),VLOOKUP($P17, INDIRECT($Q$3),W$8,0)),IF($E17="E",0,3))</f>
        <v>91577</v>
      </c>
      <c r="X17" s="186" cm="1">
        <f t="array" aca="1" ref="X17" ca="1">ROUND(IF($Q17="Y",VLOOKUP($P17, INDIRECT($Q$3),X$8,0)*INDIRECT($P$2),VLOOKUP($P17, INDIRECT($Q$3),X$8,0)),IF($E17="E",0,3))</f>
        <v>95247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8"/>
        <v>00340C</v>
      </c>
      <c r="AC17" s="130" t="str">
        <f t="shared" si="9"/>
        <v>Administrative Analyst II - Confidential</v>
      </c>
      <c r="AD17" s="284" t="str">
        <f t="shared" si="10"/>
        <v>099</v>
      </c>
      <c r="AE17" s="282">
        <f t="shared" ca="1" si="11"/>
        <v>39.137</v>
      </c>
      <c r="AF17" s="282">
        <f t="shared" ca="1" si="12"/>
        <v>40.704000000000001</v>
      </c>
      <c r="AG17" s="282">
        <f t="shared" ca="1" si="13"/>
        <v>42.332999999999998</v>
      </c>
      <c r="AH17" s="282">
        <f t="shared" ca="1" si="14"/>
        <v>44.027999999999999</v>
      </c>
      <c r="AI17" s="282">
        <f t="shared" ca="1" si="15"/>
        <v>45.791999999999994</v>
      </c>
      <c r="AJ17" s="282" t="str">
        <f t="shared" ca="1" si="16"/>
        <v/>
      </c>
      <c r="AK17" s="282" t="str">
        <f t="shared" ca="1" si="17"/>
        <v/>
      </c>
    </row>
    <row r="18" spans="1:37" x14ac:dyDescent="0.2">
      <c r="A18" s="75" t="s">
        <v>29</v>
      </c>
      <c r="B18" s="75">
        <v>8</v>
      </c>
      <c r="C18" s="70" t="s">
        <v>28</v>
      </c>
      <c r="D18" s="75">
        <v>398</v>
      </c>
      <c r="E18" s="75" t="s">
        <v>17</v>
      </c>
      <c r="F18" s="73" t="s">
        <v>316</v>
      </c>
      <c r="G18" s="74">
        <f t="shared" ca="1" si="1"/>
        <v>75274</v>
      </c>
      <c r="H18" s="74">
        <f t="shared" ca="1" si="2"/>
        <v>78287</v>
      </c>
      <c r="I18" s="74">
        <f t="shared" ca="1" si="3"/>
        <v>81415</v>
      </c>
      <c r="J18" s="74">
        <f t="shared" ca="1" si="4"/>
        <v>84673</v>
      </c>
      <c r="K18" s="74">
        <f t="shared" ca="1" si="5"/>
        <v>88061</v>
      </c>
      <c r="L18" s="74">
        <f t="shared" ca="1" si="6"/>
        <v>91582</v>
      </c>
      <c r="M18" s="74">
        <f t="shared" ca="1" si="7"/>
        <v>95245</v>
      </c>
      <c r="N18" s="72"/>
      <c r="P18" s="187" t="str">
        <f t="shared" si="18"/>
        <v>00351C</v>
      </c>
      <c r="Q18" s="186" t="s">
        <v>600</v>
      </c>
      <c r="R18" s="188" t="str">
        <f t="shared" si="19"/>
        <v>Administrative Analyst II Supervisory</v>
      </c>
      <c r="S18" s="189" t="str">
        <f t="shared" si="20"/>
        <v>99</v>
      </c>
      <c r="T18" s="186" cm="1">
        <f t="array" aca="1" ref="T18" ca="1">ROUND(IF($Q18="Y",VLOOKUP($P18, INDIRECT($Q$3),T$8,0)*INDIRECT($P$2),VLOOKUP($P18, INDIRECT($Q$3),T$8,0)),IF($E18="E",0,3))</f>
        <v>75274</v>
      </c>
      <c r="U18" s="186" cm="1">
        <f t="array" aca="1" ref="U18" ca="1">ROUND(IF($Q18="Y",VLOOKUP($P18, INDIRECT($Q$3),U$8,0)*INDIRECT($P$2),VLOOKUP($P18, INDIRECT($Q$3),U$8,0)),IF($E18="E",0,3))</f>
        <v>78287</v>
      </c>
      <c r="V18" s="186" cm="1">
        <f t="array" aca="1" ref="V18" ca="1">ROUND(IF($Q18="Y",VLOOKUP($P18, INDIRECT($Q$3),V$8,0)*INDIRECT($P$2),VLOOKUP($P18, INDIRECT($Q$3),V$8,0)),IF($E18="E",0,3))</f>
        <v>81415</v>
      </c>
      <c r="W18" s="186" cm="1">
        <f t="array" aca="1" ref="W18" ca="1">ROUND(IF($Q18="Y",VLOOKUP($P18, INDIRECT($Q$3),W$8,0)*INDIRECT($P$2),VLOOKUP($P18, INDIRECT($Q$3),W$8,0)),IF($E18="E",0,3))</f>
        <v>84673</v>
      </c>
      <c r="X18" s="186" cm="1">
        <f t="array" aca="1" ref="X18" ca="1">ROUND(IF($Q18="Y",VLOOKUP($P18, INDIRECT($Q$3),X$8,0)*INDIRECT($P$2),VLOOKUP($P18, INDIRECT($Q$3),X$8,0)),IF($E18="E",0,3))</f>
        <v>88061</v>
      </c>
      <c r="Y18" s="186" cm="1">
        <f t="array" aca="1" ref="Y18" ca="1">ROUND(IF($Q18="Y",VLOOKUP($P18, INDIRECT($Q$3),Y$8,0)*INDIRECT($P$2),VLOOKUP($P18, INDIRECT($Q$3),Y$8,0)),IF($E18="E",0,3))</f>
        <v>91582</v>
      </c>
      <c r="Z18" s="186" cm="1">
        <f t="array" aca="1" ref="Z18" ca="1">ROUND(IF($Q18="Y",VLOOKUP($P18, INDIRECT($Q$3),Z$8,0)*INDIRECT($P$2),VLOOKUP($P18, INDIRECT($Q$3),Z$8,0)),IF($E18="E",0,3))</f>
        <v>95245</v>
      </c>
      <c r="AA18" s="186"/>
      <c r="AB18" s="282" t="str">
        <f t="shared" si="8"/>
        <v>00351C</v>
      </c>
      <c r="AC18" s="130" t="str">
        <f t="shared" si="9"/>
        <v>Administrative Analyst II Supervisory</v>
      </c>
      <c r="AD18" s="284" t="str">
        <f t="shared" si="10"/>
        <v>99</v>
      </c>
      <c r="AE18" s="282">
        <f t="shared" ca="1" si="11"/>
        <v>36.19</v>
      </c>
      <c r="AF18" s="282">
        <f t="shared" ca="1" si="12"/>
        <v>37.637999999999998</v>
      </c>
      <c r="AG18" s="282">
        <f t="shared" ca="1" si="13"/>
        <v>39.141999999999996</v>
      </c>
      <c r="AH18" s="282">
        <f t="shared" ca="1" si="14"/>
        <v>40.708999999999996</v>
      </c>
      <c r="AI18" s="282">
        <f t="shared" ca="1" si="15"/>
        <v>42.338000000000001</v>
      </c>
      <c r="AJ18" s="282">
        <f t="shared" ca="1" si="16"/>
        <v>44.03</v>
      </c>
      <c r="AK18" s="282">
        <f t="shared" ca="1" si="17"/>
        <v>45.790999999999997</v>
      </c>
    </row>
    <row r="19" spans="1:37" x14ac:dyDescent="0.2">
      <c r="A19" s="75" t="s">
        <v>27</v>
      </c>
      <c r="B19" s="75">
        <v>7</v>
      </c>
      <c r="C19" s="70" t="s">
        <v>26</v>
      </c>
      <c r="D19" s="75">
        <v>358</v>
      </c>
      <c r="E19" s="75" t="s">
        <v>21</v>
      </c>
      <c r="F19" s="73" t="s">
        <v>317</v>
      </c>
      <c r="G19" s="74">
        <f t="shared" ca="1" si="1"/>
        <v>36.006</v>
      </c>
      <c r="H19" s="74">
        <f t="shared" ca="1" si="2"/>
        <v>37.448</v>
      </c>
      <c r="I19" s="74">
        <f t="shared" ca="1" si="3"/>
        <v>38.945999999999998</v>
      </c>
      <c r="J19" s="74">
        <f t="shared" ca="1" si="4"/>
        <v>40.506</v>
      </c>
      <c r="K19" s="74">
        <f t="shared" ca="1" si="5"/>
        <v>42.128</v>
      </c>
      <c r="L19" s="74">
        <f t="shared" ca="1" si="6"/>
        <v>0</v>
      </c>
      <c r="M19" s="74">
        <f t="shared" ca="1" si="7"/>
        <v>0</v>
      </c>
      <c r="N19" s="72"/>
      <c r="P19" s="187" t="str">
        <f t="shared" si="18"/>
        <v>00361C</v>
      </c>
      <c r="Q19" s="191" t="s">
        <v>600</v>
      </c>
      <c r="R19" s="188" t="str">
        <f t="shared" si="19"/>
        <v>Administrative Assistant to Police Administration</v>
      </c>
      <c r="S19" s="189" t="str">
        <f t="shared" si="20"/>
        <v>98</v>
      </c>
      <c r="T19" s="186" cm="1">
        <f t="array" aca="1" ref="T19" ca="1">ROUND(IF($Q19="Y",VLOOKUP($P19, INDIRECT($Q$3),T$8,0)*INDIRECT($P$2),VLOOKUP($P19, INDIRECT($Q$3),T$8,0)),IF($E19="E",0,3))</f>
        <v>36.006</v>
      </c>
      <c r="U19" s="186" cm="1">
        <f t="array" aca="1" ref="U19" ca="1">ROUND(IF($Q19="Y",VLOOKUP($P19, INDIRECT($Q$3),U$8,0)*INDIRECT($P$2),VLOOKUP($P19, INDIRECT($Q$3),U$8,0)),IF($E19="E",0,3))</f>
        <v>37.448</v>
      </c>
      <c r="V19" s="186" cm="1">
        <f t="array" aca="1" ref="V19" ca="1">ROUND(IF($Q19="Y",VLOOKUP($P19, INDIRECT($Q$3),V$8,0)*INDIRECT($P$2),VLOOKUP($P19, INDIRECT($Q$3),V$8,0)),IF($E19="E",0,3))</f>
        <v>38.945999999999998</v>
      </c>
      <c r="W19" s="186" cm="1">
        <f t="array" aca="1" ref="W19" ca="1">ROUND(IF($Q19="Y",VLOOKUP($P19, INDIRECT($Q$3),W$8,0)*INDIRECT($P$2),VLOOKUP($P19, INDIRECT($Q$3),W$8,0)),IF($E19="E",0,3))</f>
        <v>40.506</v>
      </c>
      <c r="X19" s="186" cm="1">
        <f t="array" aca="1" ref="X19" ca="1">ROUND(IF($Q19="Y",VLOOKUP($P19, INDIRECT($Q$3),X$8,0)*INDIRECT($P$2),VLOOKUP($P19, INDIRECT($Q$3),X$8,0)),IF($E19="E",0,3))</f>
        <v>42.128</v>
      </c>
      <c r="Y19" s="186" cm="1">
        <f t="array" aca="1" ref="Y19" ca="1">ROUND(IF($Q19="Y",VLOOKUP($P19, INDIRECT($Q$3),Y$8,0)*INDIRECT($P$2),VLOOKUP($P19, INDIRECT($Q$3),Y$8,0)),IF($E19="E",0,3))</f>
        <v>0</v>
      </c>
      <c r="Z19" s="186" cm="1">
        <f t="array" aca="1" ref="Z19" ca="1">ROUND(IF($Q19="Y",VLOOKUP($P19, INDIRECT($Q$3),Z$8,0)*INDIRECT($P$2),VLOOKUP($P19, INDIRECT($Q$3),Z$8,0)),IF($E19="E",0,3))</f>
        <v>0</v>
      </c>
      <c r="AA19" s="186"/>
      <c r="AB19" s="282" t="str">
        <f t="shared" si="8"/>
        <v>00361C</v>
      </c>
      <c r="AC19" s="130" t="str">
        <f t="shared" si="9"/>
        <v>Administrative Assistant to Police Administration</v>
      </c>
      <c r="AD19" s="284" t="str">
        <f t="shared" si="10"/>
        <v>98</v>
      </c>
      <c r="AE19" s="282">
        <f t="shared" ca="1" si="11"/>
        <v>36.006</v>
      </c>
      <c r="AF19" s="282">
        <f t="shared" ca="1" si="12"/>
        <v>37.448</v>
      </c>
      <c r="AG19" s="282">
        <f t="shared" ca="1" si="13"/>
        <v>38.945999999999998</v>
      </c>
      <c r="AH19" s="282">
        <f t="shared" ca="1" si="14"/>
        <v>40.506</v>
      </c>
      <c r="AI19" s="282">
        <f t="shared" ca="1" si="15"/>
        <v>42.128</v>
      </c>
      <c r="AJ19" s="282" t="str">
        <f t="shared" ca="1" si="16"/>
        <v/>
      </c>
      <c r="AK19" s="282" t="str">
        <f t="shared" ca="1" si="17"/>
        <v/>
      </c>
    </row>
    <row r="20" spans="1:37" x14ac:dyDescent="0.2">
      <c r="A20" s="75" t="s">
        <v>75</v>
      </c>
      <c r="B20" s="75">
        <v>8</v>
      </c>
      <c r="C20" s="70" t="s">
        <v>30</v>
      </c>
      <c r="D20" s="75">
        <v>393</v>
      </c>
      <c r="E20" s="75" t="s">
        <v>17</v>
      </c>
      <c r="F20" s="73" t="s">
        <v>829</v>
      </c>
      <c r="G20" s="74">
        <f t="shared" ca="1" si="1"/>
        <v>73755</v>
      </c>
      <c r="H20" s="74">
        <f t="shared" ca="1" si="2"/>
        <v>77713</v>
      </c>
      <c r="I20" s="74">
        <f t="shared" ca="1" si="3"/>
        <v>81834</v>
      </c>
      <c r="J20" s="74">
        <f t="shared" ca="1" si="4"/>
        <v>87629</v>
      </c>
      <c r="K20" s="74">
        <f t="shared" ca="1" si="5"/>
        <v>90085</v>
      </c>
      <c r="L20" s="74">
        <f t="shared" ca="1" si="6"/>
        <v>92607</v>
      </c>
      <c r="M20" s="74">
        <f t="shared" ca="1" si="7"/>
        <v>95247</v>
      </c>
      <c r="N20" s="72"/>
      <c r="P20" s="187" t="str">
        <f t="shared" si="18"/>
        <v>00463C</v>
      </c>
      <c r="Q20" s="191" t="s">
        <v>600</v>
      </c>
      <c r="R20" s="188" t="str">
        <f t="shared" si="19"/>
        <v>Aide to the City Coordinator</v>
      </c>
      <c r="S20" s="189" t="str">
        <f t="shared" si="20"/>
        <v>21</v>
      </c>
      <c r="T20" s="186" cm="1">
        <f t="array" aca="1" ref="T20" ca="1">ROUND(IF($Q20="Y",VLOOKUP($P20, INDIRECT($Q$3),T$8,0)*INDIRECT($P$2),VLOOKUP($P20, INDIRECT($Q$3),T$8,0)),IF($E20="E",0,3))</f>
        <v>73755</v>
      </c>
      <c r="U20" s="186" cm="1">
        <f t="array" aca="1" ref="U20" ca="1">ROUND(IF($Q20="Y",VLOOKUP($P20, INDIRECT($Q$3),U$8,0)*INDIRECT($P$2),VLOOKUP($P20, INDIRECT($Q$3),U$8,0)),IF($E20="E",0,3))</f>
        <v>77713</v>
      </c>
      <c r="V20" s="186" cm="1">
        <f t="array" aca="1" ref="V20" ca="1">ROUND(IF($Q20="Y",VLOOKUP($P20, INDIRECT($Q$3),V$8,0)*INDIRECT($P$2),VLOOKUP($P20, INDIRECT($Q$3),V$8,0)),IF($E20="E",0,3))</f>
        <v>81834</v>
      </c>
      <c r="W20" s="186" cm="1">
        <f t="array" aca="1" ref="W20" ca="1">ROUND(IF($Q20="Y",VLOOKUP($P20, INDIRECT($Q$3),W$8,0)*INDIRECT($P$2),VLOOKUP($P20, INDIRECT($Q$3),W$8,0)),IF($E20="E",0,3))</f>
        <v>87629</v>
      </c>
      <c r="X20" s="186" cm="1">
        <f t="array" aca="1" ref="X20" ca="1">ROUND(IF($Q20="Y",VLOOKUP($P20, INDIRECT($Q$3),X$8,0)*INDIRECT($P$2),VLOOKUP($P20, INDIRECT($Q$3),X$8,0)),IF($E20="E",0,3))</f>
        <v>90085</v>
      </c>
      <c r="Y20" s="186" cm="1">
        <f t="array" aca="1" ref="Y20" ca="1">ROUND(IF($Q20="Y",VLOOKUP($P20, INDIRECT($Q$3),Y$8,0)*INDIRECT($P$2),VLOOKUP($P20, INDIRECT($Q$3),Y$8,0)),IF($E20="E",0,3))</f>
        <v>92607</v>
      </c>
      <c r="Z20" s="186" cm="1">
        <f t="array" aca="1" ref="Z20" ca="1">ROUND(IF($Q20="Y",VLOOKUP($P20, INDIRECT($Q$3),Z$8,0)*INDIRECT($P$2),VLOOKUP($P20, INDIRECT($Q$3),Z$8,0)),IF($E20="E",0,3))</f>
        <v>95247</v>
      </c>
      <c r="AA20" s="186"/>
      <c r="AB20" s="282" t="str">
        <f t="shared" si="8"/>
        <v>00463C</v>
      </c>
      <c r="AC20" s="130" t="str">
        <f t="shared" si="9"/>
        <v>Aide to the City Coordinator</v>
      </c>
      <c r="AD20" s="284" t="str">
        <f t="shared" si="10"/>
        <v>21</v>
      </c>
      <c r="AE20" s="282">
        <f t="shared" ca="1" si="11"/>
        <v>35.46</v>
      </c>
      <c r="AF20" s="282">
        <f t="shared" ca="1" si="12"/>
        <v>37.363</v>
      </c>
      <c r="AG20" s="282">
        <f t="shared" ca="1" si="13"/>
        <v>39.344000000000001</v>
      </c>
      <c r="AH20" s="282">
        <f t="shared" ca="1" si="14"/>
        <v>42.129999999999995</v>
      </c>
      <c r="AI20" s="282">
        <f t="shared" ca="1" si="15"/>
        <v>43.311</v>
      </c>
      <c r="AJ20" s="282">
        <f t="shared" ca="1" si="16"/>
        <v>44.522999999999996</v>
      </c>
      <c r="AK20" s="282">
        <f t="shared" ca="1" si="17"/>
        <v>45.791999999999994</v>
      </c>
    </row>
    <row r="21" spans="1:37" x14ac:dyDescent="0.2">
      <c r="A21" s="75" t="s">
        <v>876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877</v>
      </c>
      <c r="G21" s="74">
        <f t="shared" ca="1" si="1"/>
        <v>73755</v>
      </c>
      <c r="H21" s="74">
        <f t="shared" ca="1" si="2"/>
        <v>77713</v>
      </c>
      <c r="I21" s="74">
        <f t="shared" ca="1" si="3"/>
        <v>81834</v>
      </c>
      <c r="J21" s="74">
        <f t="shared" ca="1" si="4"/>
        <v>87629</v>
      </c>
      <c r="K21" s="74">
        <f t="shared" ca="1" si="5"/>
        <v>90085</v>
      </c>
      <c r="L21" s="74">
        <f t="shared" ca="1" si="6"/>
        <v>92607</v>
      </c>
      <c r="M21" s="74">
        <f t="shared" ca="1" si="7"/>
        <v>95247</v>
      </c>
      <c r="N21" s="72"/>
      <c r="P21" s="187" t="s">
        <v>876</v>
      </c>
      <c r="Q21" s="191" t="s">
        <v>600</v>
      </c>
      <c r="R21" s="188" t="str">
        <f t="shared" si="19"/>
        <v>Aide to the Community Safety Commissioner</v>
      </c>
      <c r="S21" s="189" t="str">
        <f t="shared" si="20"/>
        <v>21</v>
      </c>
      <c r="T21" s="186" cm="1">
        <f t="array" aca="1" ref="T21" ca="1">ROUND(IF($Q21="Y",VLOOKUP($P21, INDIRECT($Q$3),T$8,0)*INDIRECT($P$2),VLOOKUP($P21, INDIRECT($Q$3),T$8,0)),IF($E21="E",0,3))</f>
        <v>73755</v>
      </c>
      <c r="U21" s="186" cm="1">
        <f t="array" aca="1" ref="U21" ca="1">ROUND(IF($Q21="Y",VLOOKUP($P21, INDIRECT($Q$3),U$8,0)*INDIRECT($P$2),VLOOKUP($P21, INDIRECT($Q$3),U$8,0)),IF($E21="E",0,3))</f>
        <v>77713</v>
      </c>
      <c r="V21" s="186" cm="1">
        <f t="array" aca="1" ref="V21" ca="1">ROUND(IF($Q21="Y",VLOOKUP($P21, INDIRECT($Q$3),V$8,0)*INDIRECT($P$2),VLOOKUP($P21, INDIRECT($Q$3),V$8,0)),IF($E21="E",0,3))</f>
        <v>81834</v>
      </c>
      <c r="W21" s="186" cm="1">
        <f t="array" aca="1" ref="W21" ca="1">ROUND(IF($Q21="Y",VLOOKUP($P21, INDIRECT($Q$3),W$8,0)*INDIRECT($P$2),VLOOKUP($P21, INDIRECT($Q$3),W$8,0)),IF($E21="E",0,3))</f>
        <v>87629</v>
      </c>
      <c r="X21" s="186" cm="1">
        <f t="array" aca="1" ref="X21" ca="1">ROUND(IF($Q21="Y",VLOOKUP($P21, INDIRECT($Q$3),X$8,0)*INDIRECT($P$2),VLOOKUP($P21, INDIRECT($Q$3),X$8,0)),IF($E21="E",0,3))</f>
        <v>90085</v>
      </c>
      <c r="Y21" s="186" cm="1">
        <f t="array" aca="1" ref="Y21" ca="1">ROUND(IF($Q21="Y",VLOOKUP($P21, INDIRECT($Q$3),Y$8,0)*INDIRECT($P$2),VLOOKUP($P21, INDIRECT($Q$3),Y$8,0)),IF($E21="E",0,3))</f>
        <v>92607</v>
      </c>
      <c r="Z21" s="186" cm="1">
        <f t="array" aca="1" ref="Z21" ca="1">ROUND(IF($Q21="Y",VLOOKUP($P21, INDIRECT($Q$3),Z$8,0)*INDIRECT($P$2),VLOOKUP($P21, INDIRECT($Q$3),Z$8,0)),IF($E21="E",0,3))</f>
        <v>95247</v>
      </c>
      <c r="AA21" s="186"/>
      <c r="AB21" s="282" t="str">
        <f t="shared" si="8"/>
        <v>59433C</v>
      </c>
      <c r="AC21" s="130" t="str">
        <f t="shared" si="9"/>
        <v>Aide to the Community Safety Commissioner</v>
      </c>
      <c r="AD21" s="284" t="str">
        <f t="shared" si="10"/>
        <v>21</v>
      </c>
      <c r="AE21" s="282">
        <f t="shared" ca="1" si="11"/>
        <v>35.46</v>
      </c>
      <c r="AF21" s="282">
        <f t="shared" ca="1" si="12"/>
        <v>37.363</v>
      </c>
      <c r="AG21" s="282">
        <f t="shared" ca="1" si="13"/>
        <v>39.344000000000001</v>
      </c>
      <c r="AH21" s="282">
        <f t="shared" ca="1" si="14"/>
        <v>42.129999999999995</v>
      </c>
      <c r="AI21" s="282">
        <f t="shared" ca="1" si="15"/>
        <v>43.311</v>
      </c>
      <c r="AJ21" s="282">
        <f t="shared" ca="1" si="16"/>
        <v>44.522999999999996</v>
      </c>
      <c r="AK21" s="282">
        <f t="shared" ca="1" si="17"/>
        <v>45.791999999999994</v>
      </c>
    </row>
    <row r="22" spans="1:37" x14ac:dyDescent="0.2">
      <c r="A22" s="75" t="s">
        <v>1017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1016</v>
      </c>
      <c r="G22" s="74">
        <f t="shared" ca="1" si="1"/>
        <v>73755</v>
      </c>
      <c r="H22" s="74">
        <f t="shared" ca="1" si="2"/>
        <v>77713</v>
      </c>
      <c r="I22" s="74">
        <f t="shared" ca="1" si="3"/>
        <v>81834</v>
      </c>
      <c r="J22" s="74">
        <f t="shared" ca="1" si="4"/>
        <v>87629</v>
      </c>
      <c r="K22" s="74">
        <f t="shared" ca="1" si="5"/>
        <v>90085</v>
      </c>
      <c r="L22" s="74">
        <f t="shared" ca="1" si="6"/>
        <v>92607</v>
      </c>
      <c r="M22" s="74">
        <f t="shared" ca="1" si="7"/>
        <v>95247</v>
      </c>
      <c r="N22" s="72"/>
      <c r="P22" s="187" t="s">
        <v>1017</v>
      </c>
      <c r="Q22" s="191" t="s">
        <v>600</v>
      </c>
      <c r="R22" s="188" t="str">
        <f t="shared" si="19"/>
        <v>Aide to the Director of Neighborhood Safety</v>
      </c>
      <c r="S22" s="189" t="str">
        <f t="shared" si="20"/>
        <v>21</v>
      </c>
      <c r="T22" s="186" cm="1">
        <f t="array" aca="1" ref="T22" ca="1">ROUND(IF($Q22="Y",VLOOKUP($P22, INDIRECT($Q$3),T$8,0)*INDIRECT($P$2),VLOOKUP($P22, INDIRECT($Q$3),T$8,0)),IF($E22="E",0,3))</f>
        <v>73755</v>
      </c>
      <c r="U22" s="186" cm="1">
        <f t="array" aca="1" ref="U22" ca="1">ROUND(IF($Q22="Y",VLOOKUP($P22, INDIRECT($Q$3),U$8,0)*INDIRECT($P$2),VLOOKUP($P22, INDIRECT($Q$3),U$8,0)),IF($E22="E",0,3))</f>
        <v>77713</v>
      </c>
      <c r="V22" s="186" cm="1">
        <f t="array" aca="1" ref="V22" ca="1">ROUND(IF($Q22="Y",VLOOKUP($P22, INDIRECT($Q$3),V$8,0)*INDIRECT($P$2),VLOOKUP($P22, INDIRECT($Q$3),V$8,0)),IF($E22="E",0,3))</f>
        <v>81834</v>
      </c>
      <c r="W22" s="186" cm="1">
        <f t="array" aca="1" ref="W22" ca="1">ROUND(IF($Q22="Y",VLOOKUP($P22, INDIRECT($Q$3),W$8,0)*INDIRECT($P$2),VLOOKUP($P22, INDIRECT($Q$3),W$8,0)),IF($E22="E",0,3))</f>
        <v>87629</v>
      </c>
      <c r="X22" s="186" cm="1">
        <f t="array" aca="1" ref="X22" ca="1">ROUND(IF($Q22="Y",VLOOKUP($P22, INDIRECT($Q$3),X$8,0)*INDIRECT($P$2),VLOOKUP($P22, INDIRECT($Q$3),X$8,0)),IF($E22="E",0,3))</f>
        <v>90085</v>
      </c>
      <c r="Y22" s="186" cm="1">
        <f t="array" aca="1" ref="Y22" ca="1">ROUND(IF($Q22="Y",VLOOKUP($P22, INDIRECT($Q$3),Y$8,0)*INDIRECT($P$2),VLOOKUP($P22, INDIRECT($Q$3),Y$8,0)),IF($E22="E",0,3))</f>
        <v>92607</v>
      </c>
      <c r="Z22" s="186" cm="1">
        <f t="array" aca="1" ref="Z22" ca="1">ROUND(IF($Q22="Y",VLOOKUP($P22, INDIRECT($Q$3),Z$8,0)*INDIRECT($P$2),VLOOKUP($P22, INDIRECT($Q$3),Z$8,0)),IF($E22="E",0,3))</f>
        <v>95247</v>
      </c>
      <c r="AA22" s="186"/>
      <c r="AB22" s="282" t="str">
        <f t="shared" si="8"/>
        <v>53071C</v>
      </c>
      <c r="AC22" s="130" t="str">
        <f t="shared" si="9"/>
        <v>Aide to the Director of Neighborhood Safety</v>
      </c>
      <c r="AD22" s="284" t="str">
        <f t="shared" si="10"/>
        <v>21</v>
      </c>
      <c r="AE22" s="282">
        <f t="shared" ca="1" si="11"/>
        <v>35.46</v>
      </c>
      <c r="AF22" s="282">
        <f t="shared" ca="1" si="12"/>
        <v>37.363</v>
      </c>
      <c r="AG22" s="282">
        <f t="shared" ca="1" si="13"/>
        <v>39.344000000000001</v>
      </c>
      <c r="AH22" s="282">
        <f t="shared" ca="1" si="14"/>
        <v>42.129999999999995</v>
      </c>
      <c r="AI22" s="282">
        <f t="shared" ca="1" si="15"/>
        <v>43.311</v>
      </c>
      <c r="AJ22" s="282">
        <f t="shared" ca="1" si="16"/>
        <v>44.522999999999996</v>
      </c>
      <c r="AK22" s="282">
        <f t="shared" ca="1" si="17"/>
        <v>45.791999999999994</v>
      </c>
    </row>
    <row r="23" spans="1:37" x14ac:dyDescent="0.2">
      <c r="A23" s="75" t="s">
        <v>910</v>
      </c>
      <c r="B23" s="75">
        <v>8</v>
      </c>
      <c r="C23" s="70" t="s">
        <v>1002</v>
      </c>
      <c r="D23" s="75">
        <v>393</v>
      </c>
      <c r="E23" s="75" t="s">
        <v>17</v>
      </c>
      <c r="F23" s="73" t="s">
        <v>976</v>
      </c>
      <c r="G23" s="74">
        <f t="shared" ca="1" si="1"/>
        <v>73755</v>
      </c>
      <c r="H23" s="74">
        <f t="shared" ca="1" si="2"/>
        <v>77713</v>
      </c>
      <c r="I23" s="74">
        <f t="shared" ca="1" si="3"/>
        <v>81834</v>
      </c>
      <c r="J23" s="74">
        <f t="shared" ca="1" si="4"/>
        <v>87629</v>
      </c>
      <c r="K23" s="74">
        <f t="shared" ca="1" si="5"/>
        <v>90085</v>
      </c>
      <c r="L23" s="74">
        <f t="shared" ca="1" si="6"/>
        <v>92607</v>
      </c>
      <c r="M23" s="74">
        <f t="shared" ca="1" si="7"/>
        <v>95247</v>
      </c>
      <c r="N23" s="72"/>
      <c r="P23" s="187" t="s">
        <v>910</v>
      </c>
      <c r="Q23" s="191" t="s">
        <v>600</v>
      </c>
      <c r="R23" s="188" t="s">
        <v>912</v>
      </c>
      <c r="S23" s="189" t="s">
        <v>1002</v>
      </c>
      <c r="T23" s="186" cm="1">
        <f t="array" aca="1" ref="T23" ca="1">ROUND(IF($Q23="Y",VLOOKUP($P23, INDIRECT($Q$3),T$8,0)*INDIRECT($P$2),VLOOKUP($P23, INDIRECT($Q$3),T$8,0)),IF($E23="E",0,3))</f>
        <v>73755</v>
      </c>
      <c r="U23" s="186" cm="1">
        <f t="array" aca="1" ref="U23" ca="1">ROUND(IF($Q23="Y",VLOOKUP($P23, INDIRECT($Q$3),U$8,0)*INDIRECT($P$2),VLOOKUP($P23, INDIRECT($Q$3),U$8,0)),IF($E23="E",0,3))</f>
        <v>77713</v>
      </c>
      <c r="V23" s="186" cm="1">
        <f t="array" aca="1" ref="V23" ca="1">ROUND(IF($Q23="Y",VLOOKUP($P23, INDIRECT($Q$3),V$8,0)*INDIRECT($P$2),VLOOKUP($P23, INDIRECT($Q$3),V$8,0)),IF($E23="E",0,3))</f>
        <v>81834</v>
      </c>
      <c r="W23" s="186" cm="1">
        <f t="array" aca="1" ref="W23" ca="1">ROUND(IF($Q23="Y",VLOOKUP($P23, INDIRECT($Q$3),W$8,0)*INDIRECT($P$2),VLOOKUP($P23, INDIRECT($Q$3),W$8,0)),IF($E23="E",0,3))</f>
        <v>87629</v>
      </c>
      <c r="X23" s="186" cm="1">
        <f t="array" aca="1" ref="X23" ca="1">ROUND(IF($Q23="Y",VLOOKUP($P23, INDIRECT($Q$3),X$8,0)*INDIRECT($P$2),VLOOKUP($P23, INDIRECT($Q$3),X$8,0)),IF($E23="E",0,3))</f>
        <v>90085</v>
      </c>
      <c r="Y23" s="186" cm="1">
        <f t="array" aca="1" ref="Y23" ca="1">ROUND(IF($Q23="Y",VLOOKUP($P23, INDIRECT($Q$3),Y$8,0)*INDIRECT($P$2),VLOOKUP($P23, INDIRECT($Q$3),Y$8,0)),IF($E23="E",0,3))</f>
        <v>92607</v>
      </c>
      <c r="Z23" s="186" cm="1">
        <f t="array" aca="1" ref="Z23" ca="1">ROUND(IF($Q23="Y",VLOOKUP($P23, INDIRECT($Q$3),Z$8,0)*INDIRECT($P$2),VLOOKUP($P23, INDIRECT($Q$3),Z$8,0)),IF($E23="E",0,3))</f>
        <v>95247</v>
      </c>
      <c r="AA23" s="186"/>
      <c r="AB23" s="282" t="str">
        <f t="shared" si="8"/>
        <v>53040C</v>
      </c>
      <c r="AC23" s="371" t="s">
        <v>912</v>
      </c>
      <c r="AD23" s="284" t="s">
        <v>1002</v>
      </c>
      <c r="AE23" s="282">
        <f t="shared" ca="1" si="11"/>
        <v>35.46</v>
      </c>
      <c r="AF23" s="282">
        <f t="shared" ca="1" si="12"/>
        <v>37.363</v>
      </c>
      <c r="AG23" s="282">
        <f t="shared" ca="1" si="13"/>
        <v>39.344000000000001</v>
      </c>
      <c r="AH23" s="282">
        <f t="shared" ca="1" si="14"/>
        <v>42.129999999999995</v>
      </c>
      <c r="AI23" s="282">
        <f t="shared" ca="1" si="15"/>
        <v>43.311</v>
      </c>
      <c r="AJ23" s="282">
        <f t="shared" ca="1" si="16"/>
        <v>44.522999999999996</v>
      </c>
      <c r="AK23" s="282">
        <f t="shared" ca="1" si="17"/>
        <v>45.791999999999994</v>
      </c>
    </row>
    <row r="24" spans="1:37" x14ac:dyDescent="0.2">
      <c r="A24" s="75" t="s">
        <v>33</v>
      </c>
      <c r="B24" s="75">
        <v>12</v>
      </c>
      <c r="C24" s="70" t="s">
        <v>32</v>
      </c>
      <c r="D24" s="75">
        <v>583</v>
      </c>
      <c r="E24" s="75" t="s">
        <v>17</v>
      </c>
      <c r="F24" s="73" t="s">
        <v>319</v>
      </c>
      <c r="G24" s="74">
        <f t="shared" ca="1" si="1"/>
        <v>118343</v>
      </c>
      <c r="H24" s="74">
        <f t="shared" ca="1" si="2"/>
        <v>123076</v>
      </c>
      <c r="I24" s="74">
        <f t="shared" ca="1" si="3"/>
        <v>127998</v>
      </c>
      <c r="J24" s="74">
        <f t="shared" ca="1" si="4"/>
        <v>133118</v>
      </c>
      <c r="K24" s="74">
        <f t="shared" ca="1" si="5"/>
        <v>138442</v>
      </c>
      <c r="L24" s="74">
        <f t="shared" ca="1" si="6"/>
        <v>0</v>
      </c>
      <c r="M24" s="74">
        <f t="shared" ca="1" si="7"/>
        <v>0</v>
      </c>
      <c r="N24" s="72"/>
      <c r="P24" s="187" t="str">
        <f t="shared" ref="P24:P52" si="21">A24</f>
        <v>00590C</v>
      </c>
      <c r="Q24" s="191" t="s">
        <v>600</v>
      </c>
      <c r="R24" s="188" t="str">
        <f t="shared" ref="R24:R82" si="22">F24</f>
        <v>Assistant Building Official</v>
      </c>
      <c r="S24" s="189" t="str">
        <f t="shared" ref="S24:S52" si="23">C24</f>
        <v>105</v>
      </c>
      <c r="T24" s="186" cm="1">
        <f t="array" aca="1" ref="T24" ca="1">ROUND(IF($Q24="Y",VLOOKUP($P24, INDIRECT($Q$3),T$8,0)*INDIRECT($P$2),VLOOKUP($P24, INDIRECT($Q$3),T$8,0)),IF($E24="E",0,3))</f>
        <v>118343</v>
      </c>
      <c r="U24" s="186" cm="1">
        <f t="array" aca="1" ref="U24" ca="1">ROUND(IF($Q24="Y",VLOOKUP($P24, INDIRECT($Q$3),U$8,0)*INDIRECT($P$2),VLOOKUP($P24, INDIRECT($Q$3),U$8,0)),IF($E24="E",0,3))</f>
        <v>123076</v>
      </c>
      <c r="V24" s="186" cm="1">
        <f t="array" aca="1" ref="V24" ca="1">ROUND(IF($Q24="Y",VLOOKUP($P24, INDIRECT($Q$3),V$8,0)*INDIRECT($P$2),VLOOKUP($P24, INDIRECT($Q$3),V$8,0)),IF($E24="E",0,3))</f>
        <v>127998</v>
      </c>
      <c r="W24" s="186" cm="1">
        <f t="array" aca="1" ref="W24" ca="1">ROUND(IF($Q24="Y",VLOOKUP($P24, INDIRECT($Q$3),W$8,0)*INDIRECT($P$2),VLOOKUP($P24, INDIRECT($Q$3),W$8,0)),IF($E24="E",0,3))</f>
        <v>133118</v>
      </c>
      <c r="X24" s="186" cm="1">
        <f t="array" aca="1" ref="X24" ca="1">ROUND(IF($Q24="Y",VLOOKUP($P24, INDIRECT($Q$3),X$8,0)*INDIRECT($P$2),VLOOKUP($P24, INDIRECT($Q$3),X$8,0)),IF($E24="E",0,3))</f>
        <v>138442</v>
      </c>
      <c r="Y24" s="186" cm="1">
        <f t="array" aca="1" ref="Y24" ca="1">ROUND(IF($Q24="Y",VLOOKUP($P24, INDIRECT($Q$3),Y$8,0)*INDIRECT($P$2),VLOOKUP($P24, INDIRECT($Q$3),Y$8,0)),IF($E24="E",0,3))</f>
        <v>0</v>
      </c>
      <c r="Z24" s="186" cm="1">
        <f t="array" aca="1" ref="Z24" ca="1">ROUND(IF($Q24="Y",VLOOKUP($P24, INDIRECT($Q$3),Z$8,0)*INDIRECT($P$2),VLOOKUP($P24, INDIRECT($Q$3),Z$8,0)),IF($E24="E",0,3))</f>
        <v>0</v>
      </c>
      <c r="AA24" s="186"/>
      <c r="AB24" s="282" t="str">
        <f t="shared" si="8"/>
        <v>00590C</v>
      </c>
      <c r="AC24" s="130" t="str">
        <f t="shared" ref="AC24:AC82" si="24">F24</f>
        <v>Assistant Building Official</v>
      </c>
      <c r="AD24" s="284" t="str">
        <f t="shared" ref="AD24:AD82" si="25">C24</f>
        <v>105</v>
      </c>
      <c r="AE24" s="282">
        <f t="shared" ca="1" si="11"/>
        <v>56.896000000000001</v>
      </c>
      <c r="AF24" s="282">
        <f t="shared" ca="1" si="12"/>
        <v>59.171999999999997</v>
      </c>
      <c r="AG24" s="282">
        <f t="shared" ca="1" si="13"/>
        <v>61.537999999999997</v>
      </c>
      <c r="AH24" s="282">
        <f t="shared" ca="1" si="14"/>
        <v>64</v>
      </c>
      <c r="AI24" s="282">
        <f t="shared" ca="1" si="15"/>
        <v>66.559000000000012</v>
      </c>
      <c r="AJ24" s="282" t="str">
        <f t="shared" ca="1" si="16"/>
        <v/>
      </c>
      <c r="AK24" s="282" t="str">
        <f t="shared" ca="1" si="17"/>
        <v/>
      </c>
    </row>
    <row r="25" spans="1:37" x14ac:dyDescent="0.2">
      <c r="A25" s="75" t="s">
        <v>36</v>
      </c>
      <c r="B25" s="75">
        <v>13</v>
      </c>
      <c r="C25" s="70" t="s">
        <v>1025</v>
      </c>
      <c r="D25" s="75">
        <v>590</v>
      </c>
      <c r="E25" s="75" t="s">
        <v>17</v>
      </c>
      <c r="F25" s="73" t="s">
        <v>1024</v>
      </c>
      <c r="G25" s="74">
        <f t="shared" ca="1" si="1"/>
        <v>146087</v>
      </c>
      <c r="H25" s="74">
        <f t="shared" ca="1" si="2"/>
        <v>154056</v>
      </c>
      <c r="I25" s="74">
        <f t="shared" ca="1" si="3"/>
        <v>162319</v>
      </c>
      <c r="J25" s="74">
        <f t="shared" ca="1" si="4"/>
        <v>167985</v>
      </c>
      <c r="K25" s="74">
        <f t="shared" ca="1" si="5"/>
        <v>172686</v>
      </c>
      <c r="L25" s="74">
        <f t="shared" ca="1" si="6"/>
        <v>177521</v>
      </c>
      <c r="M25" s="74">
        <f t="shared" ca="1" si="7"/>
        <v>182582</v>
      </c>
      <c r="N25" s="60"/>
      <c r="O25" s="73"/>
      <c r="P25" s="187" t="str">
        <f t="shared" si="21"/>
        <v>00637C</v>
      </c>
      <c r="Q25" s="191" t="s">
        <v>600</v>
      </c>
      <c r="R25" s="188" t="str">
        <f t="shared" si="22"/>
        <v>Assistant City Attorney - Labor and Employment Law</v>
      </c>
      <c r="S25" s="189" t="str">
        <f t="shared" si="23"/>
        <v>142</v>
      </c>
      <c r="T25" s="186" cm="1">
        <f t="array" aca="1" ref="T25" ca="1">ROUND(IF($Q25="Y",VLOOKUP($P25, INDIRECT($Q$3),T$8,0)*INDIRECT($P$2),VLOOKUP($P25, INDIRECT($Q$3),T$8,0)),IF($E25="E",0,3))</f>
        <v>146087</v>
      </c>
      <c r="U25" s="186" cm="1">
        <f t="array" aca="1" ref="U25" ca="1">ROUND(IF($Q25="Y",VLOOKUP($P25, INDIRECT($Q$3),U$8,0)*INDIRECT($P$2),VLOOKUP($P25, INDIRECT($Q$3),U$8,0)),IF($E25="E",0,3))</f>
        <v>154056</v>
      </c>
      <c r="V25" s="186" cm="1">
        <f t="array" aca="1" ref="V25" ca="1">ROUND(IF($Q25="Y",VLOOKUP($P25, INDIRECT($Q$3),V$8,0)*INDIRECT($P$2),VLOOKUP($P25, INDIRECT($Q$3),V$8,0)),IF($E25="E",0,3))</f>
        <v>162319</v>
      </c>
      <c r="W25" s="186" cm="1">
        <f t="array" aca="1" ref="W25" ca="1">ROUND(IF($Q25="Y",VLOOKUP($P25, INDIRECT($Q$3),W$8,0)*INDIRECT($P$2),VLOOKUP($P25, INDIRECT($Q$3),W$8,0)),IF($E25="E",0,3))</f>
        <v>167985</v>
      </c>
      <c r="X25" s="186" cm="1">
        <f t="array" aca="1" ref="X25" ca="1">ROUND(IF($Q25="Y",VLOOKUP($P25, INDIRECT($Q$3),X$8,0)*INDIRECT($P$2),VLOOKUP($P25, INDIRECT($Q$3),X$8,0)),IF($E25="E",0,3))</f>
        <v>172686</v>
      </c>
      <c r="Y25" s="186" cm="1">
        <f t="array" aca="1" ref="Y25" ca="1">ROUND(IF($Q25="Y",VLOOKUP($P25, INDIRECT($Q$3),Y$8,0)*INDIRECT($P$2),VLOOKUP($P25, INDIRECT($Q$3),Y$8,0)),IF($E25="E",0,3))</f>
        <v>177521</v>
      </c>
      <c r="Z25" s="186" cm="1">
        <f t="array" aca="1" ref="Z25" ca="1">ROUND(IF($Q25="Y",VLOOKUP($P25, INDIRECT($Q$3),Z$8,0)*INDIRECT($P$2),VLOOKUP($P25, INDIRECT($Q$3),Z$8,0)),IF($E25="E",0,3))</f>
        <v>182582</v>
      </c>
      <c r="AA25" s="186"/>
      <c r="AB25" s="282" t="str">
        <f t="shared" si="8"/>
        <v>00637C</v>
      </c>
      <c r="AC25" s="130" t="str">
        <f t="shared" si="24"/>
        <v>Assistant City Attorney - Labor and Employment Law</v>
      </c>
      <c r="AD25" s="284" t="str">
        <f t="shared" si="25"/>
        <v>142</v>
      </c>
      <c r="AE25" s="282">
        <f t="shared" ca="1" si="11"/>
        <v>70.234999999999999</v>
      </c>
      <c r="AF25" s="282">
        <f t="shared" ca="1" si="12"/>
        <v>74.066000000000003</v>
      </c>
      <c r="AG25" s="282">
        <f t="shared" ca="1" si="13"/>
        <v>78.038000000000011</v>
      </c>
      <c r="AH25" s="282">
        <f t="shared" ca="1" si="14"/>
        <v>80.763000000000005</v>
      </c>
      <c r="AI25" s="282">
        <f t="shared" ca="1" si="15"/>
        <v>83.02300000000001</v>
      </c>
      <c r="AJ25" s="282">
        <f t="shared" ca="1" si="16"/>
        <v>85.347000000000008</v>
      </c>
      <c r="AK25" s="282">
        <f t="shared" ca="1" si="17"/>
        <v>87.78</v>
      </c>
    </row>
    <row r="26" spans="1:37" x14ac:dyDescent="0.2">
      <c r="A26" s="75" t="s">
        <v>37</v>
      </c>
      <c r="B26" s="75">
        <v>7</v>
      </c>
      <c r="C26" s="70" t="s">
        <v>22</v>
      </c>
      <c r="D26" s="75">
        <v>341</v>
      </c>
      <c r="E26" s="75" t="s">
        <v>21</v>
      </c>
      <c r="F26" s="73" t="s">
        <v>321</v>
      </c>
      <c r="G26" s="74">
        <f t="shared" ca="1" si="1"/>
        <v>31.016999999999999</v>
      </c>
      <c r="H26" s="74">
        <f t="shared" ca="1" si="2"/>
        <v>32.652999999999999</v>
      </c>
      <c r="I26" s="74">
        <f t="shared" ca="1" si="3"/>
        <v>34.369999999999997</v>
      </c>
      <c r="J26" s="74">
        <f t="shared" ca="1" si="4"/>
        <v>36.18</v>
      </c>
      <c r="K26" s="74">
        <f t="shared" ca="1" si="5"/>
        <v>37.192</v>
      </c>
      <c r="L26" s="74">
        <f t="shared" ca="1" si="6"/>
        <v>38.234999999999999</v>
      </c>
      <c r="M26" s="74">
        <f t="shared" ca="1" si="7"/>
        <v>39.323</v>
      </c>
      <c r="N26" s="72"/>
      <c r="P26" s="187" t="str">
        <f t="shared" si="21"/>
        <v>00965C</v>
      </c>
      <c r="Q26" s="191" t="s">
        <v>600</v>
      </c>
      <c r="R26" s="188" t="str">
        <f t="shared" si="22"/>
        <v>Assistant Supervisor Police Record Services</v>
      </c>
      <c r="S26" s="189" t="str">
        <f t="shared" si="23"/>
        <v>13</v>
      </c>
      <c r="T26" s="186" cm="1">
        <f t="array" aca="1" ref="T26" ca="1">ROUND(IF($Q26="Y",VLOOKUP($P26, INDIRECT($Q$3),T$8,0)*INDIRECT($P$2),VLOOKUP($P26, INDIRECT($Q$3),T$8,0)),IF($E26="E",0,3))</f>
        <v>31.016999999999999</v>
      </c>
      <c r="U26" s="186" cm="1">
        <f t="array" aca="1" ref="U26" ca="1">ROUND(IF($Q26="Y",VLOOKUP($P26, INDIRECT($Q$3),U$8,0)*INDIRECT($P$2),VLOOKUP($P26, INDIRECT($Q$3),U$8,0)),IF($E26="E",0,3))</f>
        <v>32.652999999999999</v>
      </c>
      <c r="V26" s="186" cm="1">
        <f t="array" aca="1" ref="V26" ca="1">ROUND(IF($Q26="Y",VLOOKUP($P26, INDIRECT($Q$3),V$8,0)*INDIRECT($P$2),VLOOKUP($P26, INDIRECT($Q$3),V$8,0)),IF($E26="E",0,3))</f>
        <v>34.369999999999997</v>
      </c>
      <c r="W26" s="186" cm="1">
        <f t="array" aca="1" ref="W26" ca="1">ROUND(IF($Q26="Y",VLOOKUP($P26, INDIRECT($Q$3),W$8,0)*INDIRECT($P$2),VLOOKUP($P26, INDIRECT($Q$3),W$8,0)),IF($E26="E",0,3))</f>
        <v>36.18</v>
      </c>
      <c r="X26" s="186" cm="1">
        <f t="array" aca="1" ref="X26" ca="1">ROUND(IF($Q26="Y",VLOOKUP($P26, INDIRECT($Q$3),X$8,0)*INDIRECT($P$2),VLOOKUP($P26, INDIRECT($Q$3),X$8,0)),IF($E26="E",0,3))</f>
        <v>37.192</v>
      </c>
      <c r="Y26" s="186" cm="1">
        <f t="array" aca="1" ref="Y26" ca="1">ROUND(IF($Q26="Y",VLOOKUP($P26, INDIRECT($Q$3),Y$8,0)*INDIRECT($P$2),VLOOKUP($P26, INDIRECT($Q$3),Y$8,0)),IF($E26="E",0,3))</f>
        <v>38.234999999999999</v>
      </c>
      <c r="Z26" s="186" cm="1">
        <f t="array" aca="1" ref="Z26" ca="1">ROUND(IF($Q26="Y",VLOOKUP($P26, INDIRECT($Q$3),Z$8,0)*INDIRECT($P$2),VLOOKUP($P26, INDIRECT($Q$3),Z$8,0)),IF($E26="E",0,3))</f>
        <v>39.323</v>
      </c>
      <c r="AA26" s="186"/>
      <c r="AB26" s="282" t="str">
        <f t="shared" si="8"/>
        <v>00965C</v>
      </c>
      <c r="AC26" s="130" t="str">
        <f t="shared" si="24"/>
        <v>Assistant Supervisor Police Record Services</v>
      </c>
      <c r="AD26" s="284" t="str">
        <f t="shared" si="25"/>
        <v>13</v>
      </c>
      <c r="AE26" s="282">
        <f t="shared" ca="1" si="11"/>
        <v>31.016999999999999</v>
      </c>
      <c r="AF26" s="282">
        <f t="shared" ca="1" si="12"/>
        <v>32.652999999999999</v>
      </c>
      <c r="AG26" s="282">
        <f t="shared" ca="1" si="13"/>
        <v>34.369999999999997</v>
      </c>
      <c r="AH26" s="282">
        <f t="shared" ca="1" si="14"/>
        <v>36.18</v>
      </c>
      <c r="AI26" s="282">
        <f t="shared" ca="1" si="15"/>
        <v>37.192</v>
      </c>
      <c r="AJ26" s="282">
        <f t="shared" ca="1" si="16"/>
        <v>38.234999999999999</v>
      </c>
      <c r="AK26" s="282">
        <f t="shared" ca="1" si="17"/>
        <v>39.323</v>
      </c>
    </row>
    <row r="27" spans="1:37" x14ac:dyDescent="0.2">
      <c r="A27" s="75" t="s">
        <v>471</v>
      </c>
      <c r="B27" s="75">
        <v>9</v>
      </c>
      <c r="C27" s="70" t="s">
        <v>572</v>
      </c>
      <c r="D27" s="75">
        <v>423</v>
      </c>
      <c r="E27" s="75" t="s">
        <v>17</v>
      </c>
      <c r="F27" s="73" t="s">
        <v>465</v>
      </c>
      <c r="G27" s="74">
        <f t="shared" ca="1" si="1"/>
        <v>88972</v>
      </c>
      <c r="H27" s="74">
        <f t="shared" ca="1" si="2"/>
        <v>92536</v>
      </c>
      <c r="I27" s="74">
        <f t="shared" ca="1" si="3"/>
        <v>96242</v>
      </c>
      <c r="J27" s="74">
        <f t="shared" ca="1" si="4"/>
        <v>100093</v>
      </c>
      <c r="K27" s="74">
        <f t="shared" ca="1" si="5"/>
        <v>104100</v>
      </c>
      <c r="L27" s="74">
        <f t="shared" ca="1" si="6"/>
        <v>0</v>
      </c>
      <c r="M27" s="74">
        <f t="shared" ca="1" si="7"/>
        <v>0</v>
      </c>
      <c r="N27" s="72"/>
      <c r="P27" s="187" t="str">
        <f t="shared" si="21"/>
        <v>52933C</v>
      </c>
      <c r="Q27" s="191" t="s">
        <v>600</v>
      </c>
      <c r="R27" s="188" t="str">
        <f t="shared" si="22"/>
        <v>Budget and Evaluation Analyst</v>
      </c>
      <c r="S27" s="189" t="str">
        <f t="shared" si="23"/>
        <v>086</v>
      </c>
      <c r="T27" s="186" cm="1">
        <f t="array" aca="1" ref="T27" ca="1">ROUND(IF($Q27="Y",VLOOKUP($P27, INDIRECT($Q$3),T$8,0)*INDIRECT($P$2),VLOOKUP($P27, INDIRECT($Q$3),T$8,0)),IF($E27="E",0,3))</f>
        <v>88972</v>
      </c>
      <c r="U27" s="186" cm="1">
        <f t="array" aca="1" ref="U27" ca="1">ROUND(IF($Q27="Y",VLOOKUP($P27, INDIRECT($Q$3),U$8,0)*INDIRECT($P$2),VLOOKUP($P27, INDIRECT($Q$3),U$8,0)),IF($E27="E",0,3))</f>
        <v>92536</v>
      </c>
      <c r="V27" s="186" cm="1">
        <f t="array" aca="1" ref="V27" ca="1">ROUND(IF($Q27="Y",VLOOKUP($P27, INDIRECT($Q$3),V$8,0)*INDIRECT($P$2),VLOOKUP($P27, INDIRECT($Q$3),V$8,0)),IF($E27="E",0,3))</f>
        <v>96242</v>
      </c>
      <c r="W27" s="186" cm="1">
        <f t="array" aca="1" ref="W27" ca="1">ROUND(IF($Q27="Y",VLOOKUP($P27, INDIRECT($Q$3),W$8,0)*INDIRECT($P$2),VLOOKUP($P27, INDIRECT($Q$3),W$8,0)),IF($E27="E",0,3))</f>
        <v>100093</v>
      </c>
      <c r="X27" s="186" cm="1">
        <f t="array" aca="1" ref="X27" ca="1">ROUND(IF($Q27="Y",VLOOKUP($P27, INDIRECT($Q$3),X$8,0)*INDIRECT($P$2),VLOOKUP($P27, INDIRECT($Q$3),X$8,0)),IF($E27="E",0,3))</f>
        <v>104100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8"/>
        <v>52933C</v>
      </c>
      <c r="AC27" s="130" t="str">
        <f t="shared" si="24"/>
        <v>Budget and Evaluation Analyst</v>
      </c>
      <c r="AD27" s="284" t="str">
        <f t="shared" si="25"/>
        <v>086</v>
      </c>
      <c r="AE27" s="282">
        <f t="shared" ca="1" si="11"/>
        <v>42.774999999999999</v>
      </c>
      <c r="AF27" s="282">
        <f t="shared" ca="1" si="12"/>
        <v>44.488999999999997</v>
      </c>
      <c r="AG27" s="282">
        <f t="shared" ca="1" si="13"/>
        <v>46.271000000000001</v>
      </c>
      <c r="AH27" s="282">
        <f t="shared" ca="1" si="14"/>
        <v>48.122</v>
      </c>
      <c r="AI27" s="282">
        <f t="shared" ca="1" si="15"/>
        <v>50.048999999999999</v>
      </c>
      <c r="AJ27" s="282" t="str">
        <f t="shared" ca="1" si="16"/>
        <v/>
      </c>
      <c r="AK27" s="282" t="str">
        <f t="shared" ca="1" si="17"/>
        <v/>
      </c>
    </row>
    <row r="28" spans="1:37" x14ac:dyDescent="0.2">
      <c r="A28" s="75" t="s">
        <v>41</v>
      </c>
      <c r="B28" s="75">
        <v>14</v>
      </c>
      <c r="C28" s="70" t="s">
        <v>40</v>
      </c>
      <c r="D28" s="75">
        <v>650</v>
      </c>
      <c r="E28" s="75" t="s">
        <v>17</v>
      </c>
      <c r="F28" s="73" t="s">
        <v>323</v>
      </c>
      <c r="G28" s="74">
        <f t="shared" ca="1" si="1"/>
        <v>130391</v>
      </c>
      <c r="H28" s="74">
        <f t="shared" ca="1" si="2"/>
        <v>135606</v>
      </c>
      <c r="I28" s="74">
        <f t="shared" ca="1" si="3"/>
        <v>141029</v>
      </c>
      <c r="J28" s="74">
        <f t="shared" ca="1" si="4"/>
        <v>146670</v>
      </c>
      <c r="K28" s="74">
        <f t="shared" ca="1" si="5"/>
        <v>152537</v>
      </c>
      <c r="L28" s="74">
        <f t="shared" ca="1" si="6"/>
        <v>0</v>
      </c>
      <c r="M28" s="74">
        <f t="shared" ca="1" si="7"/>
        <v>0</v>
      </c>
      <c r="N28" s="72"/>
      <c r="P28" s="187" t="str">
        <f t="shared" si="21"/>
        <v>01449C</v>
      </c>
      <c r="Q28" s="191" t="s">
        <v>600</v>
      </c>
      <c r="R28" s="188" t="str">
        <f t="shared" si="22"/>
        <v xml:space="preserve">Building Official </v>
      </c>
      <c r="S28" s="189" t="str">
        <f t="shared" si="23"/>
        <v>106</v>
      </c>
      <c r="T28" s="186" cm="1">
        <f t="array" aca="1" ref="T28" ca="1">ROUND(IF($Q28="Y",VLOOKUP($P28, INDIRECT($Q$3),T$8,0)*INDIRECT($P$2),VLOOKUP($P28, INDIRECT($Q$3),T$8,0)),IF($E28="E",0,3))</f>
        <v>130391</v>
      </c>
      <c r="U28" s="186" cm="1">
        <f t="array" aca="1" ref="U28" ca="1">ROUND(IF($Q28="Y",VLOOKUP($P28, INDIRECT($Q$3),U$8,0)*INDIRECT($P$2),VLOOKUP($P28, INDIRECT($Q$3),U$8,0)),IF($E28="E",0,3))</f>
        <v>135606</v>
      </c>
      <c r="V28" s="186" cm="1">
        <f t="array" aca="1" ref="V28" ca="1">ROUND(IF($Q28="Y",VLOOKUP($P28, INDIRECT($Q$3),V$8,0)*INDIRECT($P$2),VLOOKUP($P28, INDIRECT($Q$3),V$8,0)),IF($E28="E",0,3))</f>
        <v>141029</v>
      </c>
      <c r="W28" s="186" cm="1">
        <f t="array" aca="1" ref="W28" ca="1">ROUND(IF($Q28="Y",VLOOKUP($P28, INDIRECT($Q$3),W$8,0)*INDIRECT($P$2),VLOOKUP($P28, INDIRECT($Q$3),W$8,0)),IF($E28="E",0,3))</f>
        <v>146670</v>
      </c>
      <c r="X28" s="186" cm="1">
        <f t="array" aca="1" ref="X28" ca="1">ROUND(IF($Q28="Y",VLOOKUP($P28, INDIRECT($Q$3),X$8,0)*INDIRECT($P$2),VLOOKUP($P28, INDIRECT($Q$3),X$8,0)),IF($E28="E",0,3))</f>
        <v>152537</v>
      </c>
      <c r="Y28" s="186" cm="1">
        <f t="array" aca="1" ref="Y28" ca="1">ROUND(IF($Q28="Y",VLOOKUP($P28, INDIRECT($Q$3),Y$8,0)*INDIRECT($P$2),VLOOKUP($P28, INDIRECT($Q$3),Y$8,0)),IF($E28="E",0,3))</f>
        <v>0</v>
      </c>
      <c r="Z28" s="186" cm="1">
        <f t="array" aca="1" ref="Z28" ca="1">ROUND(IF($Q28="Y",VLOOKUP($P28, INDIRECT($Q$3),Z$8,0)*INDIRECT($P$2),VLOOKUP($P28, INDIRECT($Q$3),Z$8,0)),IF($E28="E",0,3))</f>
        <v>0</v>
      </c>
      <c r="AA28" s="186"/>
      <c r="AB28" s="282" t="str">
        <f t="shared" si="8"/>
        <v>01449C</v>
      </c>
      <c r="AC28" s="130" t="str">
        <f t="shared" si="24"/>
        <v xml:space="preserve">Building Official </v>
      </c>
      <c r="AD28" s="284" t="str">
        <f t="shared" si="25"/>
        <v>106</v>
      </c>
      <c r="AE28" s="282">
        <f t="shared" ca="1" si="11"/>
        <v>62.687999999999995</v>
      </c>
      <c r="AF28" s="282">
        <f t="shared" ca="1" si="12"/>
        <v>65.195999999999998</v>
      </c>
      <c r="AG28" s="282">
        <f t="shared" ca="1" si="13"/>
        <v>67.803000000000011</v>
      </c>
      <c r="AH28" s="282">
        <f t="shared" ca="1" si="14"/>
        <v>70.515000000000001</v>
      </c>
      <c r="AI28" s="282">
        <f t="shared" ca="1" si="15"/>
        <v>73.335999999999999</v>
      </c>
      <c r="AJ28" s="282" t="str">
        <f t="shared" ca="1" si="16"/>
        <v/>
      </c>
      <c r="AK28" s="282" t="str">
        <f t="shared" ca="1" si="17"/>
        <v/>
      </c>
    </row>
    <row r="29" spans="1:37" x14ac:dyDescent="0.2">
      <c r="A29" s="75" t="s">
        <v>43</v>
      </c>
      <c r="B29" s="75">
        <v>10</v>
      </c>
      <c r="C29" s="70" t="s">
        <v>573</v>
      </c>
      <c r="D29" s="75">
        <v>468</v>
      </c>
      <c r="E29" s="75" t="s">
        <v>17</v>
      </c>
      <c r="F29" s="73" t="s">
        <v>324</v>
      </c>
      <c r="G29" s="74">
        <f t="shared" ca="1" si="1"/>
        <v>99231</v>
      </c>
      <c r="H29" s="74">
        <f t="shared" ca="1" si="2"/>
        <v>103204</v>
      </c>
      <c r="I29" s="74">
        <f t="shared" ca="1" si="3"/>
        <v>107335</v>
      </c>
      <c r="J29" s="74">
        <f t="shared" ca="1" si="4"/>
        <v>111634</v>
      </c>
      <c r="K29" s="74">
        <f t="shared" ca="1" si="5"/>
        <v>116102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01457C</v>
      </c>
      <c r="Q29" s="191" t="s">
        <v>600</v>
      </c>
      <c r="R29" s="188" t="str">
        <f t="shared" si="22"/>
        <v>Business Application Manager - Supervisory</v>
      </c>
      <c r="S29" s="189" t="str">
        <f t="shared" si="23"/>
        <v>085</v>
      </c>
      <c r="T29" s="186" cm="1">
        <f t="array" aca="1" ref="T29" ca="1">ROUND(IF($Q29="Y",VLOOKUP($P29, INDIRECT($Q$3),T$8,0)*INDIRECT($P$2),VLOOKUP($P29, INDIRECT($Q$3),T$8,0)),IF($E29="E",0,3))</f>
        <v>99231</v>
      </c>
      <c r="U29" s="186" cm="1">
        <f t="array" aca="1" ref="U29" ca="1">ROUND(IF($Q29="Y",VLOOKUP($P29, INDIRECT($Q$3),U$8,0)*INDIRECT($P$2),VLOOKUP($P29, INDIRECT($Q$3),U$8,0)),IF($E29="E",0,3))</f>
        <v>103204</v>
      </c>
      <c r="V29" s="186" cm="1">
        <f t="array" aca="1" ref="V29" ca="1">ROUND(IF($Q29="Y",VLOOKUP($P29, INDIRECT($Q$3),V$8,0)*INDIRECT($P$2),VLOOKUP($P29, INDIRECT($Q$3),V$8,0)),IF($E29="E",0,3))</f>
        <v>107335</v>
      </c>
      <c r="W29" s="186" cm="1">
        <f t="array" aca="1" ref="W29" ca="1">ROUND(IF($Q29="Y",VLOOKUP($P29, INDIRECT($Q$3),W$8,0)*INDIRECT($P$2),VLOOKUP($P29, INDIRECT($Q$3),W$8,0)),IF($E29="E",0,3))</f>
        <v>111634</v>
      </c>
      <c r="X29" s="186" cm="1">
        <f t="array" aca="1" ref="X29" ca="1">ROUND(IF($Q29="Y",VLOOKUP($P29, INDIRECT($Q$3),X$8,0)*INDIRECT($P$2),VLOOKUP($P29, INDIRECT($Q$3),X$8,0)),IF($E29="E",0,3))</f>
        <v>116102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8"/>
        <v>01457C</v>
      </c>
      <c r="AC29" s="130" t="str">
        <f t="shared" si="24"/>
        <v>Business Application Manager - Supervisory</v>
      </c>
      <c r="AD29" s="284" t="str">
        <f t="shared" si="25"/>
        <v>085</v>
      </c>
      <c r="AE29" s="282">
        <f t="shared" ca="1" si="11"/>
        <v>47.707999999999998</v>
      </c>
      <c r="AF29" s="282">
        <f t="shared" ca="1" si="12"/>
        <v>49.617999999999995</v>
      </c>
      <c r="AG29" s="282">
        <f t="shared" ca="1" si="13"/>
        <v>51.603999999999999</v>
      </c>
      <c r="AH29" s="282">
        <f t="shared" ca="1" si="14"/>
        <v>53.670999999999999</v>
      </c>
      <c r="AI29" s="282">
        <f t="shared" ca="1" si="15"/>
        <v>55.818999999999996</v>
      </c>
      <c r="AJ29" s="282" t="str">
        <f t="shared" ca="1" si="16"/>
        <v/>
      </c>
      <c r="AK29" s="282" t="str">
        <f t="shared" ca="1" si="17"/>
        <v/>
      </c>
    </row>
    <row r="30" spans="1:37" x14ac:dyDescent="0.2">
      <c r="A30" s="75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118343</v>
      </c>
      <c r="H30" s="74">
        <f t="shared" ca="1" si="2"/>
        <v>123076</v>
      </c>
      <c r="I30" s="74">
        <f t="shared" ca="1" si="3"/>
        <v>127998</v>
      </c>
      <c r="J30" s="74">
        <f t="shared" ca="1" si="4"/>
        <v>133118</v>
      </c>
      <c r="K30" s="74">
        <f t="shared" ca="1" si="5"/>
        <v>138442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10160C</v>
      </c>
      <c r="Q30" s="191" t="s">
        <v>600</v>
      </c>
      <c r="R30" s="188" t="str">
        <f t="shared" si="22"/>
        <v>City Planning Manager</v>
      </c>
      <c r="S30" s="189" t="str">
        <f t="shared" si="23"/>
        <v>105</v>
      </c>
      <c r="T30" s="186" cm="1">
        <f t="array" aca="1" ref="T30" ca="1">ROUND(IF($Q30="Y",VLOOKUP($P30, INDIRECT($Q$3),T$8,0)*INDIRECT($P$2),VLOOKUP($P30, INDIRECT($Q$3),T$8,0)),IF($E30="E",0,3))</f>
        <v>118343</v>
      </c>
      <c r="U30" s="186" cm="1">
        <f t="array" aca="1" ref="U30" ca="1">ROUND(IF($Q30="Y",VLOOKUP($P30, INDIRECT($Q$3),U$8,0)*INDIRECT($P$2),VLOOKUP($P30, INDIRECT($Q$3),U$8,0)),IF($E30="E",0,3))</f>
        <v>123076</v>
      </c>
      <c r="V30" s="186" cm="1">
        <f t="array" aca="1" ref="V30" ca="1">ROUND(IF($Q30="Y",VLOOKUP($P30, INDIRECT($Q$3),V$8,0)*INDIRECT($P$2),VLOOKUP($P30, INDIRECT($Q$3),V$8,0)),IF($E30="E",0,3))</f>
        <v>127998</v>
      </c>
      <c r="W30" s="186" cm="1">
        <f t="array" aca="1" ref="W30" ca="1">ROUND(IF($Q30="Y",VLOOKUP($P30, INDIRECT($Q$3),W$8,0)*INDIRECT($P$2),VLOOKUP($P30, INDIRECT($Q$3),W$8,0)),IF($E30="E",0,3))</f>
        <v>133118</v>
      </c>
      <c r="X30" s="186" cm="1">
        <f t="array" aca="1" ref="X30" ca="1">ROUND(IF($Q30="Y",VLOOKUP($P30, INDIRECT($Q$3),X$8,0)*INDIRECT($P$2),VLOOKUP($P30, INDIRECT($Q$3),X$8,0)),IF($E30="E",0,3))</f>
        <v>138442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8"/>
        <v>10160C</v>
      </c>
      <c r="AC30" s="130" t="str">
        <f t="shared" si="24"/>
        <v>City Planning Manager</v>
      </c>
      <c r="AD30" s="284" t="str">
        <f t="shared" si="25"/>
        <v>105</v>
      </c>
      <c r="AE30" s="282">
        <f t="shared" ca="1" si="11"/>
        <v>56.896000000000001</v>
      </c>
      <c r="AF30" s="282">
        <f t="shared" ca="1" si="12"/>
        <v>59.171999999999997</v>
      </c>
      <c r="AG30" s="282">
        <f t="shared" ca="1" si="13"/>
        <v>61.537999999999997</v>
      </c>
      <c r="AH30" s="282">
        <f t="shared" ca="1" si="14"/>
        <v>64</v>
      </c>
      <c r="AI30" s="282">
        <f t="shared" ca="1" si="15"/>
        <v>66.559000000000012</v>
      </c>
      <c r="AJ30" s="282" t="str">
        <f t="shared" ca="1" si="16"/>
        <v/>
      </c>
      <c r="AK30" s="282" t="str">
        <f t="shared" ca="1" si="17"/>
        <v/>
      </c>
    </row>
    <row r="31" spans="1:37" x14ac:dyDescent="0.2">
      <c r="A31" s="75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87049</v>
      </c>
      <c r="H31" s="74">
        <f t="shared" ca="1" si="2"/>
        <v>91628</v>
      </c>
      <c r="I31" s="74">
        <f t="shared" ca="1" si="3"/>
        <v>96462</v>
      </c>
      <c r="J31" s="74">
        <f t="shared" ca="1" si="4"/>
        <v>106820</v>
      </c>
      <c r="K31" s="74">
        <f t="shared" ca="1" si="5"/>
        <v>109810</v>
      </c>
      <c r="L31" s="74">
        <f t="shared" ca="1" si="6"/>
        <v>112886</v>
      </c>
      <c r="M31" s="74">
        <f t="shared" ca="1" si="7"/>
        <v>116101</v>
      </c>
      <c r="N31" s="72"/>
      <c r="P31" s="187" t="str">
        <f t="shared" si="21"/>
        <v>08703C</v>
      </c>
      <c r="Q31" s="191" t="s">
        <v>600</v>
      </c>
      <c r="R31" s="188" t="str">
        <f t="shared" si="22"/>
        <v xml:space="preserve">City Records Manager </v>
      </c>
      <c r="S31" s="189" t="str">
        <f t="shared" si="23"/>
        <v>85</v>
      </c>
      <c r="T31" s="186" cm="1">
        <f t="array" aca="1" ref="T31" ca="1">ROUND(IF($Q31="Y",VLOOKUP($P31, INDIRECT($Q$3),T$8,0)*INDIRECT($P$2),VLOOKUP($P31, INDIRECT($Q$3),T$8,0)),IF($E31="E",0,3))</f>
        <v>87049</v>
      </c>
      <c r="U31" s="186" cm="1">
        <f t="array" aca="1" ref="U31" ca="1">ROUND(IF($Q31="Y",VLOOKUP($P31, INDIRECT($Q$3),U$8,0)*INDIRECT($P$2),VLOOKUP($P31, INDIRECT($Q$3),U$8,0)),IF($E31="E",0,3))</f>
        <v>91628</v>
      </c>
      <c r="V31" s="186" cm="1">
        <f t="array" aca="1" ref="V31" ca="1">ROUND(IF($Q31="Y",VLOOKUP($P31, INDIRECT($Q$3),V$8,0)*INDIRECT($P$2),VLOOKUP($P31, INDIRECT($Q$3),V$8,0)),IF($E31="E",0,3))</f>
        <v>96462</v>
      </c>
      <c r="W31" s="186" cm="1">
        <f t="array" aca="1" ref="W31" ca="1">ROUND(IF($Q31="Y",VLOOKUP($P31, INDIRECT($Q$3),W$8,0)*INDIRECT($P$2),VLOOKUP($P31, INDIRECT($Q$3),W$8,0)),IF($E31="E",0,3))</f>
        <v>106820</v>
      </c>
      <c r="X31" s="186" cm="1">
        <f t="array" aca="1" ref="X31" ca="1">ROUND(IF($Q31="Y",VLOOKUP($P31, INDIRECT($Q$3),X$8,0)*INDIRECT($P$2),VLOOKUP($P31, INDIRECT($Q$3),X$8,0)),IF($E31="E",0,3))</f>
        <v>109810</v>
      </c>
      <c r="Y31" s="186" cm="1">
        <f t="array" aca="1" ref="Y31" ca="1">ROUND(IF($Q31="Y",VLOOKUP($P31, INDIRECT($Q$3),Y$8,0)*INDIRECT($P$2),VLOOKUP($P31, INDIRECT($Q$3),Y$8,0)),IF($E31="E",0,3))</f>
        <v>112886</v>
      </c>
      <c r="Z31" s="186" cm="1">
        <f t="array" aca="1" ref="Z31" ca="1">ROUND(IF($Q31="Y",VLOOKUP($P31, INDIRECT($Q$3),Z$8,0)*INDIRECT($P$2),VLOOKUP($P31, INDIRECT($Q$3),Z$8,0)),IF($E31="E",0,3))</f>
        <v>116101</v>
      </c>
      <c r="AA31" s="186"/>
      <c r="AB31" s="282" t="str">
        <f t="shared" si="8"/>
        <v>08703C</v>
      </c>
      <c r="AC31" s="130" t="str">
        <f t="shared" si="24"/>
        <v xml:space="preserve">City Records Manager </v>
      </c>
      <c r="AD31" s="284" t="str">
        <f t="shared" si="25"/>
        <v>85</v>
      </c>
      <c r="AE31" s="282">
        <f t="shared" ca="1" si="11"/>
        <v>41.850999999999999</v>
      </c>
      <c r="AF31" s="282">
        <f t="shared" ca="1" si="12"/>
        <v>44.052</v>
      </c>
      <c r="AG31" s="282">
        <f t="shared" ca="1" si="13"/>
        <v>46.375999999999998</v>
      </c>
      <c r="AH31" s="282">
        <f t="shared" ca="1" si="14"/>
        <v>51.355999999999995</v>
      </c>
      <c r="AI31" s="282">
        <f t="shared" ca="1" si="15"/>
        <v>52.793999999999997</v>
      </c>
      <c r="AJ31" s="282">
        <f t="shared" ca="1" si="16"/>
        <v>54.272999999999996</v>
      </c>
      <c r="AK31" s="282">
        <f t="shared" ca="1" si="17"/>
        <v>55.817999999999998</v>
      </c>
    </row>
    <row r="32" spans="1:37" x14ac:dyDescent="0.2">
      <c r="A32" s="75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79607</v>
      </c>
      <c r="H32" s="74">
        <f t="shared" ca="1" si="2"/>
        <v>83803</v>
      </c>
      <c r="I32" s="74">
        <f t="shared" ca="1" si="3"/>
        <v>88814</v>
      </c>
      <c r="J32" s="74">
        <f t="shared" ca="1" si="4"/>
        <v>93828</v>
      </c>
      <c r="K32" s="74">
        <f t="shared" ca="1" si="5"/>
        <v>96455</v>
      </c>
      <c r="L32" s="74">
        <f t="shared" ca="1" si="6"/>
        <v>99158</v>
      </c>
      <c r="M32" s="74">
        <f t="shared" ca="1" si="7"/>
        <v>101983</v>
      </c>
      <c r="N32" s="72"/>
      <c r="P32" s="187" t="str">
        <f t="shared" si="21"/>
        <v>59403C</v>
      </c>
      <c r="Q32" s="186" t="s">
        <v>600</v>
      </c>
      <c r="R32" s="188" t="str">
        <f t="shared" si="22"/>
        <v>Civil Paralegal Program Supervisor</v>
      </c>
      <c r="S32" s="189" t="str">
        <f t="shared" si="23"/>
        <v>25</v>
      </c>
      <c r="T32" s="186" cm="1">
        <f t="array" aca="1" ref="T32" ca="1">ROUND(IF($Q32="Y",VLOOKUP($P32, INDIRECT($Q$3),T$8,0)*INDIRECT($P$2),VLOOKUP($P32, INDIRECT($Q$3),T$8,0)),IF($E32="E",0,3))</f>
        <v>79607</v>
      </c>
      <c r="U32" s="186" cm="1">
        <f t="array" aca="1" ref="U32" ca="1">ROUND(IF($Q32="Y",VLOOKUP($P32, INDIRECT($Q$3),U$8,0)*INDIRECT($P$2),VLOOKUP($P32, INDIRECT($Q$3),U$8,0)),IF($E32="E",0,3))</f>
        <v>83803</v>
      </c>
      <c r="V32" s="186" cm="1">
        <f t="array" aca="1" ref="V32" ca="1">ROUND(IF($Q32="Y",VLOOKUP($P32, INDIRECT($Q$3),V$8,0)*INDIRECT($P$2),VLOOKUP($P32, INDIRECT($Q$3),V$8,0)),IF($E32="E",0,3))</f>
        <v>88814</v>
      </c>
      <c r="W32" s="186" cm="1">
        <f t="array" aca="1" ref="W32" ca="1">ROUND(IF($Q32="Y",VLOOKUP($P32, INDIRECT($Q$3),W$8,0)*INDIRECT($P$2),VLOOKUP($P32, INDIRECT($Q$3),W$8,0)),IF($E32="E",0,3))</f>
        <v>93828</v>
      </c>
      <c r="X32" s="186" cm="1">
        <f t="array" aca="1" ref="X32" ca="1">ROUND(IF($Q32="Y",VLOOKUP($P32, INDIRECT($Q$3),X$8,0)*INDIRECT($P$2),VLOOKUP($P32, INDIRECT($Q$3),X$8,0)),IF($E32="E",0,3))</f>
        <v>96455</v>
      </c>
      <c r="Y32" s="186" cm="1">
        <f t="array" aca="1" ref="Y32" ca="1">ROUND(IF($Q32="Y",VLOOKUP($P32, INDIRECT($Q$3),Y$8,0)*INDIRECT($P$2),VLOOKUP($P32, INDIRECT($Q$3),Y$8,0)),IF($E32="E",0,3))</f>
        <v>99158</v>
      </c>
      <c r="Z32" s="186" cm="1">
        <f t="array" aca="1" ref="Z32" ca="1">ROUND(IF($Q32="Y",VLOOKUP($P32, INDIRECT($Q$3),Z$8,0)*INDIRECT($P$2),VLOOKUP($P32, INDIRECT($Q$3),Z$8,0)),IF($E32="E",0,3))</f>
        <v>101983</v>
      </c>
      <c r="AA32" s="186"/>
      <c r="AB32" s="282" t="str">
        <f t="shared" si="8"/>
        <v>59403C</v>
      </c>
      <c r="AC32" s="130" t="str">
        <f t="shared" si="24"/>
        <v>Civil Paralegal Program Supervisor</v>
      </c>
      <c r="AD32" s="284" t="str">
        <f t="shared" si="25"/>
        <v>25</v>
      </c>
      <c r="AE32" s="282">
        <f t="shared" ca="1" si="11"/>
        <v>38.272999999999996</v>
      </c>
      <c r="AF32" s="282">
        <f t="shared" ca="1" si="12"/>
        <v>40.29</v>
      </c>
      <c r="AG32" s="282">
        <f t="shared" ca="1" si="13"/>
        <v>42.699999999999996</v>
      </c>
      <c r="AH32" s="282">
        <f t="shared" ca="1" si="14"/>
        <v>45.11</v>
      </c>
      <c r="AI32" s="282">
        <f t="shared" ca="1" si="15"/>
        <v>46.372999999999998</v>
      </c>
      <c r="AJ32" s="282">
        <f t="shared" ca="1" si="16"/>
        <v>47.672999999999995</v>
      </c>
      <c r="AK32" s="282">
        <f t="shared" ca="1" si="17"/>
        <v>49.030999999999999</v>
      </c>
    </row>
    <row r="33" spans="1:37" x14ac:dyDescent="0.2">
      <c r="A33" s="75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93423</v>
      </c>
      <c r="H33" s="74">
        <f t="shared" ca="1" si="2"/>
        <v>97160</v>
      </c>
      <c r="I33" s="74">
        <f t="shared" ca="1" si="3"/>
        <v>101050</v>
      </c>
      <c r="J33" s="74">
        <f t="shared" ca="1" si="4"/>
        <v>105090</v>
      </c>
      <c r="K33" s="74">
        <f t="shared" ca="1" si="5"/>
        <v>109292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53001C</v>
      </c>
      <c r="Q33" s="191" t="s">
        <v>600</v>
      </c>
      <c r="R33" s="188" t="str">
        <f t="shared" si="22"/>
        <v>Commty Spec Coord Supv-Hlth-C</v>
      </c>
      <c r="S33" s="189" t="str">
        <f t="shared" si="23"/>
        <v>098</v>
      </c>
      <c r="T33" s="186" cm="1">
        <f t="array" aca="1" ref="T33" ca="1">ROUND(IF($Q33="Y",VLOOKUP($P33, INDIRECT($Q$3),T$8,0)*INDIRECT($P$2),VLOOKUP($P33, INDIRECT($Q$3),T$8,0)),IF($E33="E",0,3))</f>
        <v>93423</v>
      </c>
      <c r="U33" s="186" cm="1">
        <f t="array" aca="1" ref="U33" ca="1">ROUND(IF($Q33="Y",VLOOKUP($P33, INDIRECT($Q$3),U$8,0)*INDIRECT($P$2),VLOOKUP($P33, INDIRECT($Q$3),U$8,0)),IF($E33="E",0,3))</f>
        <v>97160</v>
      </c>
      <c r="V33" s="186" cm="1">
        <f t="array" aca="1" ref="V33" ca="1">ROUND(IF($Q33="Y",VLOOKUP($P33, INDIRECT($Q$3),V$8,0)*INDIRECT($P$2),VLOOKUP($P33, INDIRECT($Q$3),V$8,0)),IF($E33="E",0,3))</f>
        <v>101050</v>
      </c>
      <c r="W33" s="186" cm="1">
        <f t="array" aca="1" ref="W33" ca="1">ROUND(IF($Q33="Y",VLOOKUP($P33, INDIRECT($Q$3),W$8,0)*INDIRECT($P$2),VLOOKUP($P33, INDIRECT($Q$3),W$8,0)),IF($E33="E",0,3))</f>
        <v>105090</v>
      </c>
      <c r="X33" s="186" cm="1">
        <f t="array" aca="1" ref="X33" ca="1">ROUND(IF($Q33="Y",VLOOKUP($P33, INDIRECT($Q$3),X$8,0)*INDIRECT($P$2),VLOOKUP($P33, INDIRECT($Q$3),X$8,0)),IF($E33="E",0,3))</f>
        <v>109292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8"/>
        <v>53001C</v>
      </c>
      <c r="AC33" s="130" t="str">
        <f t="shared" si="24"/>
        <v>Commty Spec Coord Supv-Hlth-C</v>
      </c>
      <c r="AD33" s="284" t="str">
        <f t="shared" si="25"/>
        <v>098</v>
      </c>
      <c r="AE33" s="282">
        <f t="shared" ca="1" si="11"/>
        <v>44.914999999999999</v>
      </c>
      <c r="AF33" s="282">
        <f t="shared" ca="1" si="12"/>
        <v>46.711999999999996</v>
      </c>
      <c r="AG33" s="282">
        <f t="shared" ca="1" si="13"/>
        <v>48.582000000000001</v>
      </c>
      <c r="AH33" s="282">
        <f t="shared" ca="1" si="14"/>
        <v>50.524999999999999</v>
      </c>
      <c r="AI33" s="282">
        <f t="shared" ca="1" si="15"/>
        <v>52.544999999999995</v>
      </c>
      <c r="AJ33" s="282" t="str">
        <f t="shared" ca="1" si="16"/>
        <v/>
      </c>
      <c r="AK33" s="282" t="str">
        <f t="shared" ca="1" si="17"/>
        <v/>
      </c>
    </row>
    <row r="34" spans="1:37" x14ac:dyDescent="0.2">
      <c r="A34" s="75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ca="1" si="1"/>
        <v>96549</v>
      </c>
      <c r="H34" s="74">
        <f t="shared" ca="1" si="2"/>
        <v>100416</v>
      </c>
      <c r="I34" s="74">
        <f t="shared" ca="1" si="3"/>
        <v>104438</v>
      </c>
      <c r="J34" s="74">
        <f t="shared" ca="1" si="4"/>
        <v>108617</v>
      </c>
      <c r="K34" s="74">
        <f t="shared" ca="1" si="5"/>
        <v>112968</v>
      </c>
      <c r="L34" s="74">
        <f t="shared" ca="1" si="6"/>
        <v>0</v>
      </c>
      <c r="M34" s="74">
        <f t="shared" ca="1" si="7"/>
        <v>0</v>
      </c>
      <c r="N34" s="72"/>
      <c r="P34" s="187" t="str">
        <f t="shared" si="21"/>
        <v>59464C</v>
      </c>
      <c r="Q34" s="186" t="s">
        <v>600</v>
      </c>
      <c r="R34" s="188" t="str">
        <f t="shared" si="22"/>
        <v>Communications Interagency Coordinator</v>
      </c>
      <c r="S34" s="189" t="str">
        <f t="shared" si="23"/>
        <v>065</v>
      </c>
      <c r="T34" s="186" cm="1">
        <f t="array" aca="1" ref="T34" ca="1">ROUND(IF($Q34="Y",VLOOKUP($P34, INDIRECT($Q$3),T$8,0)*INDIRECT($P$2),VLOOKUP($P34, INDIRECT($Q$3),T$8,0)),IF($E34="E",0,3))</f>
        <v>96549</v>
      </c>
      <c r="U34" s="186" cm="1">
        <f t="array" aca="1" ref="U34" ca="1">ROUND(IF($Q34="Y",VLOOKUP($P34, INDIRECT($Q$3),U$8,0)*INDIRECT($P$2),VLOOKUP($P34, INDIRECT($Q$3),U$8,0)),IF($E34="E",0,3))</f>
        <v>100416</v>
      </c>
      <c r="V34" s="186" cm="1">
        <f t="array" aca="1" ref="V34" ca="1">ROUND(IF($Q34="Y",VLOOKUP($P34, INDIRECT($Q$3),V$8,0)*INDIRECT($P$2),VLOOKUP($P34, INDIRECT($Q$3),V$8,0)),IF($E34="E",0,3))</f>
        <v>104438</v>
      </c>
      <c r="W34" s="186" cm="1">
        <f t="array" aca="1" ref="W34" ca="1">ROUND(IF($Q34="Y",VLOOKUP($P34, INDIRECT($Q$3),W$8,0)*INDIRECT($P$2),VLOOKUP($P34, INDIRECT($Q$3),W$8,0)),IF($E34="E",0,3))</f>
        <v>108617</v>
      </c>
      <c r="X34" s="186" cm="1">
        <f t="array" aca="1" ref="X34" ca="1">ROUND(IF($Q34="Y",VLOOKUP($P34, INDIRECT($Q$3),X$8,0)*INDIRECT($P$2),VLOOKUP($P34, INDIRECT($Q$3),X$8,0)),IF($E34="E",0,3))</f>
        <v>112968</v>
      </c>
      <c r="Y34" s="186" cm="1">
        <f t="array" aca="1" ref="Y34" ca="1">ROUND(IF($Q34="Y",VLOOKUP($P34, INDIRECT($Q$3),Y$8,0)*INDIRECT($P$2),VLOOKUP($P34, INDIRECT($Q$3),Y$8,0)),IF($E34="E",0,3))</f>
        <v>0</v>
      </c>
      <c r="Z34" s="186" cm="1">
        <f t="array" aca="1" ref="Z34" ca="1">ROUND(IF($Q34="Y",VLOOKUP($P34, INDIRECT($Q$3),Z$8,0)*INDIRECT($P$2),VLOOKUP($P34, INDIRECT($Q$3),Z$8,0)),IF($E34="E",0,3))</f>
        <v>0</v>
      </c>
      <c r="AA34" s="186"/>
      <c r="AB34" s="282" t="str">
        <f t="shared" si="8"/>
        <v>59464C</v>
      </c>
      <c r="AC34" s="130" t="str">
        <f t="shared" si="24"/>
        <v>Communications Interagency Coordinator</v>
      </c>
      <c r="AD34" s="284" t="str">
        <f t="shared" si="25"/>
        <v>065</v>
      </c>
      <c r="AE34" s="282">
        <f t="shared" ca="1" si="11"/>
        <v>46.417999999999999</v>
      </c>
      <c r="AF34" s="282">
        <f t="shared" ca="1" si="12"/>
        <v>48.277000000000001</v>
      </c>
      <c r="AG34" s="282">
        <f t="shared" ca="1" si="13"/>
        <v>50.210999999999999</v>
      </c>
      <c r="AH34" s="282">
        <f t="shared" ca="1" si="14"/>
        <v>52.22</v>
      </c>
      <c r="AI34" s="282">
        <f t="shared" ca="1" si="15"/>
        <v>54.311999999999998</v>
      </c>
      <c r="AJ34" s="282" t="str">
        <f t="shared" ca="1" si="16"/>
        <v/>
      </c>
      <c r="AK34" s="282" t="str">
        <f t="shared" ca="1" si="17"/>
        <v/>
      </c>
    </row>
    <row r="35" spans="1:37" x14ac:dyDescent="0.2">
      <c r="A35" s="75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ca="1" si="1"/>
        <v>83682</v>
      </c>
      <c r="H35" s="74">
        <f t="shared" ca="1" si="2"/>
        <v>88085</v>
      </c>
      <c r="I35" s="74">
        <f t="shared" ca="1" si="3"/>
        <v>93424</v>
      </c>
      <c r="J35" s="74">
        <f t="shared" ca="1" si="4"/>
        <v>98768</v>
      </c>
      <c r="K35" s="74">
        <f t="shared" ca="1" si="5"/>
        <v>101530</v>
      </c>
      <c r="L35" s="74">
        <f t="shared" ca="1" si="6"/>
        <v>104374</v>
      </c>
      <c r="M35" s="74">
        <f t="shared" ca="1" si="7"/>
        <v>107351</v>
      </c>
      <c r="N35" s="72"/>
      <c r="P35" s="187" t="str">
        <f t="shared" si="21"/>
        <v>52992C</v>
      </c>
      <c r="Q35" s="186" t="s">
        <v>600</v>
      </c>
      <c r="R35" s="188" t="str">
        <f t="shared" si="22"/>
        <v>Communications Manager - Public Health</v>
      </c>
      <c r="S35" s="189" t="str">
        <f t="shared" si="23"/>
        <v>35</v>
      </c>
      <c r="T35" s="186" cm="1">
        <f t="array" aca="1" ref="T35" ca="1">ROUND(IF($Q35="Y",VLOOKUP($P35, INDIRECT($Q$3),T$8,0)*INDIRECT($P$2),VLOOKUP($P35, INDIRECT($Q$3),T$8,0)),IF($E35="E",0,3))</f>
        <v>83682</v>
      </c>
      <c r="U35" s="186" cm="1">
        <f t="array" aca="1" ref="U35" ca="1">ROUND(IF($Q35="Y",VLOOKUP($P35, INDIRECT($Q$3),U$8,0)*INDIRECT($P$2),VLOOKUP($P35, INDIRECT($Q$3),U$8,0)),IF($E35="E",0,3))</f>
        <v>88085</v>
      </c>
      <c r="V35" s="186" cm="1">
        <f t="array" aca="1" ref="V35" ca="1">ROUND(IF($Q35="Y",VLOOKUP($P35, INDIRECT($Q$3),V$8,0)*INDIRECT($P$2),VLOOKUP($P35, INDIRECT($Q$3),V$8,0)),IF($E35="E",0,3))</f>
        <v>93424</v>
      </c>
      <c r="W35" s="186" cm="1">
        <f t="array" aca="1" ref="W35" ca="1">ROUND(IF($Q35="Y",VLOOKUP($P35, INDIRECT($Q$3),W$8,0)*INDIRECT($P$2),VLOOKUP($P35, INDIRECT($Q$3),W$8,0)),IF($E35="E",0,3))</f>
        <v>98768</v>
      </c>
      <c r="X35" s="186" cm="1">
        <f t="array" aca="1" ref="X35" ca="1">ROUND(IF($Q35="Y",VLOOKUP($P35, INDIRECT($Q$3),X$8,0)*INDIRECT($P$2),VLOOKUP($P35, INDIRECT($Q$3),X$8,0)),IF($E35="E",0,3))</f>
        <v>101530</v>
      </c>
      <c r="Y35" s="186" cm="1">
        <f t="array" aca="1" ref="Y35" ca="1">ROUND(IF($Q35="Y",VLOOKUP($P35, INDIRECT($Q$3),Y$8,0)*INDIRECT($P$2),VLOOKUP($P35, INDIRECT($Q$3),Y$8,0)),IF($E35="E",0,3))</f>
        <v>104374</v>
      </c>
      <c r="Z35" s="186" cm="1">
        <f t="array" aca="1" ref="Z35" ca="1">ROUND(IF($Q35="Y",VLOOKUP($P35, INDIRECT($Q$3),Z$8,0)*INDIRECT($P$2),VLOOKUP($P35, INDIRECT($Q$3),Z$8,0)),IF($E35="E",0,3))</f>
        <v>107351</v>
      </c>
      <c r="AA35" s="186"/>
      <c r="AB35" s="282" t="str">
        <f t="shared" si="8"/>
        <v>52992C</v>
      </c>
      <c r="AC35" s="130" t="str">
        <f t="shared" si="24"/>
        <v>Communications Manager - Public Health</v>
      </c>
      <c r="AD35" s="284" t="str">
        <f t="shared" si="25"/>
        <v>35</v>
      </c>
      <c r="AE35" s="282">
        <f t="shared" ca="1" si="11"/>
        <v>40.231999999999999</v>
      </c>
      <c r="AF35" s="282">
        <f t="shared" ca="1" si="12"/>
        <v>42.348999999999997</v>
      </c>
      <c r="AG35" s="282">
        <f t="shared" ca="1" si="13"/>
        <v>44.915999999999997</v>
      </c>
      <c r="AH35" s="282">
        <f t="shared" ca="1" si="14"/>
        <v>47.484999999999999</v>
      </c>
      <c r="AI35" s="282">
        <f t="shared" ca="1" si="15"/>
        <v>48.812999999999995</v>
      </c>
      <c r="AJ35" s="282">
        <f t="shared" ca="1" si="16"/>
        <v>50.18</v>
      </c>
      <c r="AK35" s="282">
        <f t="shared" ca="1" si="17"/>
        <v>51.611999999999995</v>
      </c>
    </row>
    <row r="36" spans="1:37" x14ac:dyDescent="0.2">
      <c r="A36" s="75" t="s">
        <v>1157</v>
      </c>
      <c r="B36" s="75">
        <v>9</v>
      </c>
      <c r="C36" s="70" t="s">
        <v>93</v>
      </c>
      <c r="D36" s="75">
        <v>448</v>
      </c>
      <c r="E36" s="75" t="s">
        <v>17</v>
      </c>
      <c r="F36" s="73" t="s">
        <v>1156</v>
      </c>
      <c r="G36" s="74">
        <f t="shared" ref="G36:M37" si="26">IF(E36="E",ROUND(T36,0),ROUND(T36,3))</f>
        <v>83682</v>
      </c>
      <c r="H36" s="74">
        <f t="shared" si="26"/>
        <v>88085</v>
      </c>
      <c r="I36" s="74">
        <f t="shared" si="26"/>
        <v>93424</v>
      </c>
      <c r="J36" s="74">
        <f t="shared" si="26"/>
        <v>98768</v>
      </c>
      <c r="K36" s="74">
        <f t="shared" si="26"/>
        <v>101530</v>
      </c>
      <c r="L36" s="74">
        <f t="shared" si="26"/>
        <v>104374</v>
      </c>
      <c r="M36" s="74">
        <f t="shared" si="26"/>
        <v>107351</v>
      </c>
      <c r="N36" s="72"/>
      <c r="P36" s="187" t="str">
        <f>A36</f>
        <v xml:space="preserve">53108C </v>
      </c>
      <c r="Q36" s="186" t="s">
        <v>600</v>
      </c>
      <c r="R36" s="188" t="str">
        <f>F36</f>
        <v>Community Relations Manager</v>
      </c>
      <c r="S36" s="189" t="str">
        <f>C36</f>
        <v>35</v>
      </c>
      <c r="T36" s="257">
        <v>83682</v>
      </c>
      <c r="U36" s="257">
        <v>88085</v>
      </c>
      <c r="V36" s="257">
        <v>93424</v>
      </c>
      <c r="W36" s="257">
        <v>98768</v>
      </c>
      <c r="X36" s="257">
        <v>101530</v>
      </c>
      <c r="Y36" s="257">
        <v>104374</v>
      </c>
      <c r="Z36" s="257">
        <v>107351</v>
      </c>
      <c r="AA36" s="186"/>
      <c r="AB36" s="282" t="str">
        <f>A36</f>
        <v xml:space="preserve">53108C </v>
      </c>
      <c r="AC36" s="130" t="str">
        <f>F36</f>
        <v>Community Relations Manager</v>
      </c>
      <c r="AD36" s="284" t="str">
        <f>C36</f>
        <v>35</v>
      </c>
      <c r="AE36" s="282">
        <f t="shared" ref="AE36:AK37" si="27">IF(T36=0,"",IF($E36="E",ROUNDUP(T36/2080,3),T36))</f>
        <v>40.231999999999999</v>
      </c>
      <c r="AF36" s="282">
        <f t="shared" si="27"/>
        <v>42.348999999999997</v>
      </c>
      <c r="AG36" s="282">
        <f t="shared" si="27"/>
        <v>44.915999999999997</v>
      </c>
      <c r="AH36" s="282">
        <f t="shared" si="27"/>
        <v>47.484999999999999</v>
      </c>
      <c r="AI36" s="282">
        <f t="shared" si="27"/>
        <v>48.812999999999995</v>
      </c>
      <c r="AJ36" s="282">
        <f t="shared" si="27"/>
        <v>50.18</v>
      </c>
      <c r="AK36" s="282">
        <f t="shared" si="27"/>
        <v>51.611999999999995</v>
      </c>
    </row>
    <row r="37" spans="1:37" x14ac:dyDescent="0.2">
      <c r="A37" s="75" t="s">
        <v>867</v>
      </c>
      <c r="B37" s="75">
        <v>11</v>
      </c>
      <c r="C37" s="70" t="s">
        <v>124</v>
      </c>
      <c r="D37" s="75">
        <v>515</v>
      </c>
      <c r="E37" s="75" t="s">
        <v>17</v>
      </c>
      <c r="F37" s="73" t="s">
        <v>866</v>
      </c>
      <c r="G37" s="74">
        <f t="shared" ca="1" si="26"/>
        <v>105497</v>
      </c>
      <c r="H37" s="74">
        <f t="shared" ca="1" si="26"/>
        <v>109714</v>
      </c>
      <c r="I37" s="74">
        <f t="shared" ca="1" si="26"/>
        <v>114105</v>
      </c>
      <c r="J37" s="74">
        <f t="shared" ca="1" si="26"/>
        <v>118668</v>
      </c>
      <c r="K37" s="74">
        <f t="shared" ca="1" si="26"/>
        <v>123415</v>
      </c>
      <c r="L37" s="74">
        <f t="shared" ca="1" si="26"/>
        <v>0</v>
      </c>
      <c r="M37" s="74">
        <f t="shared" ca="1" si="26"/>
        <v>0</v>
      </c>
      <c r="N37" s="72"/>
      <c r="P37" s="187" t="str">
        <f>A37</f>
        <v>53028C</v>
      </c>
      <c r="Q37" s="186" t="s">
        <v>600</v>
      </c>
      <c r="R37" s="188" t="str">
        <f>F37</f>
        <v>Community Safety Manager</v>
      </c>
      <c r="S37" s="189" t="str">
        <f>C37</f>
        <v>104</v>
      </c>
      <c r="T37" s="186" cm="1">
        <f t="array" aca="1" ref="T37" ca="1">ROUND(IF($Q37="Y",VLOOKUP($P37, INDIRECT($Q$3),T$8,0)*INDIRECT($P$2),VLOOKUP($P37, INDIRECT($Q$3),T$8,0)),IF($E37="E",0,3))</f>
        <v>105497</v>
      </c>
      <c r="U37" s="186" cm="1">
        <f t="array" aca="1" ref="U37" ca="1">ROUND(IF($Q37="Y",VLOOKUP($P37, INDIRECT($Q$3),U$8,0)*INDIRECT($P$2),VLOOKUP($P37, INDIRECT($Q$3),U$8,0)),IF($E37="E",0,3))</f>
        <v>109714</v>
      </c>
      <c r="V37" s="186" cm="1">
        <f t="array" aca="1" ref="V37" ca="1">ROUND(IF($Q37="Y",VLOOKUP($P37, INDIRECT($Q$3),V$8,0)*INDIRECT($P$2),VLOOKUP($P37, INDIRECT($Q$3),V$8,0)),IF($E37="E",0,3))</f>
        <v>114105</v>
      </c>
      <c r="W37" s="186" cm="1">
        <f t="array" aca="1" ref="W37" ca="1">ROUND(IF($Q37="Y",VLOOKUP($P37, INDIRECT($Q$3),W$8,0)*INDIRECT($P$2),VLOOKUP($P37, INDIRECT($Q$3),W$8,0)),IF($E37="E",0,3))</f>
        <v>118668</v>
      </c>
      <c r="X37" s="186" cm="1">
        <f t="array" aca="1" ref="X37" ca="1">ROUND(IF($Q37="Y",VLOOKUP($P37, INDIRECT($Q$3),X$8,0)*INDIRECT($P$2),VLOOKUP($P37, INDIRECT($Q$3),X$8,0)),IF($E37="E",0,3))</f>
        <v>123415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>A37</f>
        <v>53028C</v>
      </c>
      <c r="AC37" s="130" t="str">
        <f>F37</f>
        <v>Community Safety Manager</v>
      </c>
      <c r="AD37" s="284" t="str">
        <f>C37</f>
        <v>104</v>
      </c>
      <c r="AE37" s="282">
        <f t="shared" ca="1" si="27"/>
        <v>50.72</v>
      </c>
      <c r="AF37" s="282">
        <f t="shared" ca="1" si="27"/>
        <v>52.747999999999998</v>
      </c>
      <c r="AG37" s="282">
        <f t="shared" ca="1" si="27"/>
        <v>54.858999999999995</v>
      </c>
      <c r="AH37" s="282">
        <f t="shared" ca="1" si="27"/>
        <v>57.052</v>
      </c>
      <c r="AI37" s="282">
        <f t="shared" ca="1" si="27"/>
        <v>59.335000000000001</v>
      </c>
      <c r="AJ37" s="282" t="str">
        <f t="shared" ca="1" si="27"/>
        <v/>
      </c>
      <c r="AK37" s="282" t="str">
        <f t="shared" ca="1" si="27"/>
        <v/>
      </c>
    </row>
    <row r="38" spans="1:37" x14ac:dyDescent="0.2">
      <c r="A38" s="75" t="s">
        <v>52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328</v>
      </c>
      <c r="G38" s="74">
        <f t="shared" ca="1" si="1"/>
        <v>89960</v>
      </c>
      <c r="H38" s="74">
        <f t="shared" ca="1" si="2"/>
        <v>94457</v>
      </c>
      <c r="I38" s="74">
        <f t="shared" ca="1" si="3"/>
        <v>99182</v>
      </c>
      <c r="J38" s="74">
        <f t="shared" ca="1" si="4"/>
        <v>106515</v>
      </c>
      <c r="K38" s="74">
        <f t="shared" ca="1" si="5"/>
        <v>109498</v>
      </c>
      <c r="L38" s="74">
        <f t="shared" ca="1" si="6"/>
        <v>112617</v>
      </c>
      <c r="M38" s="74">
        <f t="shared" ca="1" si="7"/>
        <v>0</v>
      </c>
      <c r="N38" s="72"/>
      <c r="P38" s="187" t="str">
        <f t="shared" si="21"/>
        <v>52810C</v>
      </c>
      <c r="Q38" s="191" t="s">
        <v>600</v>
      </c>
      <c r="R38" s="188" t="str">
        <f t="shared" si="22"/>
        <v xml:space="preserve">Construction Management Coordinator </v>
      </c>
      <c r="S38" s="189" t="str">
        <f t="shared" si="23"/>
        <v>33</v>
      </c>
      <c r="T38" s="186" cm="1">
        <f t="array" aca="1" ref="T38" ca="1">ROUND(IF($Q38="Y",VLOOKUP($P38, INDIRECT($Q$3),T$8,0)*INDIRECT($P$2),VLOOKUP($P38, INDIRECT($Q$3),T$8,0)),IF($E38="E",0,3))</f>
        <v>89960</v>
      </c>
      <c r="U38" s="186" cm="1">
        <f t="array" aca="1" ref="U38" ca="1">ROUND(IF($Q38="Y",VLOOKUP($P38, INDIRECT($Q$3),U$8,0)*INDIRECT($P$2),VLOOKUP($P38, INDIRECT($Q$3),U$8,0)),IF($E38="E",0,3))</f>
        <v>94457</v>
      </c>
      <c r="V38" s="186" cm="1">
        <f t="array" aca="1" ref="V38" ca="1">ROUND(IF($Q38="Y",VLOOKUP($P38, INDIRECT($Q$3),V$8,0)*INDIRECT($P$2),VLOOKUP($P38, INDIRECT($Q$3),V$8,0)),IF($E38="E",0,3))</f>
        <v>99182</v>
      </c>
      <c r="W38" s="186" cm="1">
        <f t="array" aca="1" ref="W38" ca="1">ROUND(IF($Q38="Y",VLOOKUP($P38, INDIRECT($Q$3),W$8,0)*INDIRECT($P$2),VLOOKUP($P38, INDIRECT($Q$3),W$8,0)),IF($E38="E",0,3))</f>
        <v>106515</v>
      </c>
      <c r="X38" s="186" cm="1">
        <f t="array" aca="1" ref="X38" ca="1">ROUND(IF($Q38="Y",VLOOKUP($P38, INDIRECT($Q$3),X$8,0)*INDIRECT($P$2),VLOOKUP($P38, INDIRECT($Q$3),X$8,0)),IF($E38="E",0,3))</f>
        <v>109498</v>
      </c>
      <c r="Y38" s="186" cm="1">
        <f t="array" aca="1" ref="Y38" ca="1">ROUND(IF($Q38="Y",VLOOKUP($P38, INDIRECT($Q$3),Y$8,0)*INDIRECT($P$2),VLOOKUP($P38, INDIRECT($Q$3),Y$8,0)),IF($E38="E",0,3))</f>
        <v>112617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si="8"/>
        <v>52810C</v>
      </c>
      <c r="AC38" s="130" t="str">
        <f t="shared" si="24"/>
        <v xml:space="preserve">Construction Management Coordinator </v>
      </c>
      <c r="AD38" s="284" t="str">
        <f t="shared" si="25"/>
        <v>33</v>
      </c>
      <c r="AE38" s="282">
        <f t="shared" ca="1" si="11"/>
        <v>43.25</v>
      </c>
      <c r="AF38" s="282">
        <f t="shared" ca="1" si="12"/>
        <v>45.412999999999997</v>
      </c>
      <c r="AG38" s="282">
        <f t="shared" ca="1" si="13"/>
        <v>47.683999999999997</v>
      </c>
      <c r="AH38" s="282">
        <f t="shared" ca="1" si="14"/>
        <v>51.21</v>
      </c>
      <c r="AI38" s="282">
        <f t="shared" ca="1" si="15"/>
        <v>52.643999999999998</v>
      </c>
      <c r="AJ38" s="282">
        <f t="shared" ca="1" si="16"/>
        <v>54.143000000000001</v>
      </c>
      <c r="AK38" s="282" t="str">
        <f t="shared" ca="1" si="17"/>
        <v/>
      </c>
    </row>
    <row r="39" spans="1:37" x14ac:dyDescent="0.2">
      <c r="A39" s="75" t="s">
        <v>51</v>
      </c>
      <c r="B39" s="75">
        <v>10</v>
      </c>
      <c r="C39" s="70" t="s">
        <v>50</v>
      </c>
      <c r="D39" s="75">
        <v>465</v>
      </c>
      <c r="E39" s="75" t="s">
        <v>17</v>
      </c>
      <c r="F39" s="73" t="s">
        <v>329</v>
      </c>
      <c r="G39" s="74">
        <f t="shared" ref="G39:G68" ca="1" si="28">IF(E39="E",ROUND(T39,0),ROUND(T39,3))</f>
        <v>89960</v>
      </c>
      <c r="H39" s="74">
        <f t="shared" ref="H39:H68" ca="1" si="29">IF(F39="E",ROUND(U39,0),ROUND(U39,3))</f>
        <v>94457</v>
      </c>
      <c r="I39" s="74">
        <f t="shared" ref="I39:I68" ca="1" si="30">IF(G39="E",ROUND(V39,0),ROUND(V39,3))</f>
        <v>99182</v>
      </c>
      <c r="J39" s="74">
        <f t="shared" ref="J39:J68" ca="1" si="31">IF(H39="E",ROUND(W39,0),ROUND(W39,3))</f>
        <v>106515</v>
      </c>
      <c r="K39" s="74">
        <f t="shared" ref="K39:K68" ca="1" si="32">IF(I39="E",ROUND(X39,0),ROUND(X39,3))</f>
        <v>109498</v>
      </c>
      <c r="L39" s="74">
        <f t="shared" ref="L39:L68" ca="1" si="33">IF(J39="E",ROUND(Y39,0),ROUND(Y39,3))</f>
        <v>112617</v>
      </c>
      <c r="M39" s="74">
        <f t="shared" ref="M39:M68" ca="1" si="34">IF(K39="E",ROUND(Z39,0),ROUND(Z39,3))</f>
        <v>0</v>
      </c>
      <c r="N39" s="72"/>
      <c r="P39" s="187" t="str">
        <f t="shared" si="21"/>
        <v>02618C</v>
      </c>
      <c r="Q39" s="191" t="s">
        <v>600</v>
      </c>
      <c r="R39" s="188" t="str">
        <f t="shared" si="22"/>
        <v>Construction Management Coordinator - PW</v>
      </c>
      <c r="S39" s="189" t="str">
        <f t="shared" si="23"/>
        <v>33</v>
      </c>
      <c r="T39" s="186" cm="1">
        <f t="array" aca="1" ref="T39" ca="1">ROUND(IF($Q39="Y",VLOOKUP($P39, INDIRECT($Q$3),T$8,0)*INDIRECT($P$2),VLOOKUP($P39, INDIRECT($Q$3),T$8,0)),IF($E39="E",0,3))</f>
        <v>89960</v>
      </c>
      <c r="U39" s="186" cm="1">
        <f t="array" aca="1" ref="U39" ca="1">ROUND(IF($Q39="Y",VLOOKUP($P39, INDIRECT($Q$3),U$8,0)*INDIRECT($P$2),VLOOKUP($P39, INDIRECT($Q$3),U$8,0)),IF($E39="E",0,3))</f>
        <v>94457</v>
      </c>
      <c r="V39" s="186" cm="1">
        <f t="array" aca="1" ref="V39" ca="1">ROUND(IF($Q39="Y",VLOOKUP($P39, INDIRECT($Q$3),V$8,0)*INDIRECT($P$2),VLOOKUP($P39, INDIRECT($Q$3),V$8,0)),IF($E39="E",0,3))</f>
        <v>99182</v>
      </c>
      <c r="W39" s="186" cm="1">
        <f t="array" aca="1" ref="W39" ca="1">ROUND(IF($Q39="Y",VLOOKUP($P39, INDIRECT($Q$3),W$8,0)*INDIRECT($P$2),VLOOKUP($P39, INDIRECT($Q$3),W$8,0)),IF($E39="E",0,3))</f>
        <v>106515</v>
      </c>
      <c r="X39" s="186" cm="1">
        <f t="array" aca="1" ref="X39" ca="1">ROUND(IF($Q39="Y",VLOOKUP($P39, INDIRECT($Q$3),X$8,0)*INDIRECT($P$2),VLOOKUP($P39, INDIRECT($Q$3),X$8,0)),IF($E39="E",0,3))</f>
        <v>109498</v>
      </c>
      <c r="Y39" s="186" cm="1">
        <f t="array" aca="1" ref="Y39" ca="1">ROUND(IF($Q39="Y",VLOOKUP($P39, INDIRECT($Q$3),Y$8,0)*INDIRECT($P$2),VLOOKUP($P39, INDIRECT($Q$3),Y$8,0)),IF($E39="E",0,3))</f>
        <v>112617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8"/>
        <v>02618C</v>
      </c>
      <c r="AC39" s="130" t="str">
        <f t="shared" si="24"/>
        <v>Construction Management Coordinator - PW</v>
      </c>
      <c r="AD39" s="284" t="str">
        <f t="shared" si="25"/>
        <v>33</v>
      </c>
      <c r="AE39" s="282">
        <f t="shared" ref="AE39:AE68" ca="1" si="35">IF(T39=0,"",IF($E39="E",ROUNDUP(T39/2080,3),T39))</f>
        <v>43.25</v>
      </c>
      <c r="AF39" s="282">
        <f t="shared" ref="AF39:AF68" ca="1" si="36">IF(U39=0,"",IF($E39="E",ROUNDUP(U39/2080,3),U39))</f>
        <v>45.412999999999997</v>
      </c>
      <c r="AG39" s="282">
        <f t="shared" ref="AG39:AG68" ca="1" si="37">IF(V39=0,"",IF($E39="E",ROUNDUP(V39/2080,3),V39))</f>
        <v>47.683999999999997</v>
      </c>
      <c r="AH39" s="282">
        <f t="shared" ref="AH39:AH68" ca="1" si="38">IF(W39=0,"",IF($E39="E",ROUNDUP(W39/2080,3),W39))</f>
        <v>51.21</v>
      </c>
      <c r="AI39" s="282">
        <f t="shared" ref="AI39:AI68" ca="1" si="39">IF(X39=0,"",IF($E39="E",ROUNDUP(X39/2080,3),X39))</f>
        <v>52.643999999999998</v>
      </c>
      <c r="AJ39" s="282">
        <f t="shared" ref="AJ39:AJ68" ca="1" si="40">IF(Y39=0,"",IF($E39="E",ROUNDUP(Y39/2080,3),Y39))</f>
        <v>54.143000000000001</v>
      </c>
      <c r="AK39" s="282" t="str">
        <f t="shared" ref="AK39:AK68" ca="1" si="41">IF(Z39=0,"",IF($E39="E",ROUNDUP(Z39/2080,3),Z39))</f>
        <v/>
      </c>
    </row>
    <row r="40" spans="1:37" x14ac:dyDescent="0.2">
      <c r="A40" s="75" t="s">
        <v>53</v>
      </c>
      <c r="B40" s="75">
        <v>10</v>
      </c>
      <c r="C40" s="70" t="s">
        <v>44</v>
      </c>
      <c r="D40" s="75">
        <v>483</v>
      </c>
      <c r="E40" s="75" t="s">
        <v>17</v>
      </c>
      <c r="F40" s="73" t="s">
        <v>330</v>
      </c>
      <c r="G40" s="74">
        <f t="shared" ca="1" si="28"/>
        <v>86949</v>
      </c>
      <c r="H40" s="74">
        <f t="shared" ca="1" si="29"/>
        <v>91439</v>
      </c>
      <c r="I40" s="74">
        <f t="shared" ca="1" si="30"/>
        <v>96099</v>
      </c>
      <c r="J40" s="74">
        <f t="shared" ca="1" si="31"/>
        <v>102604</v>
      </c>
      <c r="K40" s="74">
        <f t="shared" ca="1" si="32"/>
        <v>105478</v>
      </c>
      <c r="L40" s="74">
        <f t="shared" ca="1" si="33"/>
        <v>108431</v>
      </c>
      <c r="M40" s="74">
        <f t="shared" ca="1" si="34"/>
        <v>111524</v>
      </c>
      <c r="N40" s="72"/>
      <c r="P40" s="187" t="str">
        <f t="shared" si="21"/>
        <v>02625C</v>
      </c>
      <c r="Q40" s="191" t="s">
        <v>600</v>
      </c>
      <c r="R40" s="188" t="str">
        <f t="shared" si="22"/>
        <v>Contract Administrator</v>
      </c>
      <c r="S40" s="189" t="str">
        <f t="shared" si="23"/>
        <v>34D</v>
      </c>
      <c r="T40" s="186" cm="1">
        <f t="array" aca="1" ref="T40" ca="1">ROUND(IF($Q40="Y",VLOOKUP($P40, INDIRECT($Q$3),T$8,0)*INDIRECT($P$2),VLOOKUP($P40, INDIRECT($Q$3),T$8,0)),IF($E40="E",0,3))</f>
        <v>86949</v>
      </c>
      <c r="U40" s="186" cm="1">
        <f t="array" aca="1" ref="U40" ca="1">ROUND(IF($Q40="Y",VLOOKUP($P40, INDIRECT($Q$3),U$8,0)*INDIRECT($P$2),VLOOKUP($P40, INDIRECT($Q$3),U$8,0)),IF($E40="E",0,3))</f>
        <v>91439</v>
      </c>
      <c r="V40" s="186" cm="1">
        <f t="array" aca="1" ref="V40" ca="1">ROUND(IF($Q40="Y",VLOOKUP($P40, INDIRECT($Q$3),V$8,0)*INDIRECT($P$2),VLOOKUP($P40, INDIRECT($Q$3),V$8,0)),IF($E40="E",0,3))</f>
        <v>96099</v>
      </c>
      <c r="W40" s="186" cm="1">
        <f t="array" aca="1" ref="W40" ca="1">ROUND(IF($Q40="Y",VLOOKUP($P40, INDIRECT($Q$3),W$8,0)*INDIRECT($P$2),VLOOKUP($P40, INDIRECT($Q$3),W$8,0)),IF($E40="E",0,3))</f>
        <v>102604</v>
      </c>
      <c r="X40" s="186" cm="1">
        <f t="array" aca="1" ref="X40" ca="1">ROUND(IF($Q40="Y",VLOOKUP($P40, INDIRECT($Q$3),X$8,0)*INDIRECT($P$2),VLOOKUP($P40, INDIRECT($Q$3),X$8,0)),IF($E40="E",0,3))</f>
        <v>105478</v>
      </c>
      <c r="Y40" s="186" cm="1">
        <f t="array" aca="1" ref="Y40" ca="1">ROUND(IF($Q40="Y",VLOOKUP($P40, INDIRECT($Q$3),Y$8,0)*INDIRECT($P$2),VLOOKUP($P40, INDIRECT($Q$3),Y$8,0)),IF($E40="E",0,3))</f>
        <v>108431</v>
      </c>
      <c r="Z40" s="186" cm="1">
        <f t="array" aca="1" ref="Z40" ca="1">ROUND(IF($Q40="Y",VLOOKUP($P40, INDIRECT($Q$3),Z$8,0)*INDIRECT($P$2),VLOOKUP($P40, INDIRECT($Q$3),Z$8,0)),IF($E40="E",0,3))</f>
        <v>111524</v>
      </c>
      <c r="AA40" s="186"/>
      <c r="AB40" s="282" t="str">
        <f t="shared" si="8"/>
        <v>02625C</v>
      </c>
      <c r="AC40" s="130" t="str">
        <f t="shared" si="24"/>
        <v>Contract Administrator</v>
      </c>
      <c r="AD40" s="284" t="str">
        <f t="shared" si="25"/>
        <v>34D</v>
      </c>
      <c r="AE40" s="282">
        <f t="shared" ca="1" si="35"/>
        <v>41.802999999999997</v>
      </c>
      <c r="AF40" s="282">
        <f t="shared" ca="1" si="36"/>
        <v>43.961999999999996</v>
      </c>
      <c r="AG40" s="282">
        <f t="shared" ca="1" si="37"/>
        <v>46.201999999999998</v>
      </c>
      <c r="AH40" s="282">
        <f t="shared" ca="1" si="38"/>
        <v>49.329000000000001</v>
      </c>
      <c r="AI40" s="282">
        <f t="shared" ca="1" si="39"/>
        <v>50.710999999999999</v>
      </c>
      <c r="AJ40" s="282">
        <f t="shared" ca="1" si="40"/>
        <v>52.131</v>
      </c>
      <c r="AK40" s="282">
        <f t="shared" ca="1" si="41"/>
        <v>53.617999999999995</v>
      </c>
    </row>
    <row r="41" spans="1:37" x14ac:dyDescent="0.2">
      <c r="A41" s="75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28"/>
        <v>79607</v>
      </c>
      <c r="H41" s="74">
        <f t="shared" ca="1" si="29"/>
        <v>83803</v>
      </c>
      <c r="I41" s="74">
        <f t="shared" ca="1" si="30"/>
        <v>88814</v>
      </c>
      <c r="J41" s="74">
        <f t="shared" ca="1" si="31"/>
        <v>93828</v>
      </c>
      <c r="K41" s="74">
        <f t="shared" ca="1" si="32"/>
        <v>96455</v>
      </c>
      <c r="L41" s="74">
        <f t="shared" ca="1" si="33"/>
        <v>99158</v>
      </c>
      <c r="M41" s="74">
        <f t="shared" ca="1" si="34"/>
        <v>101983</v>
      </c>
      <c r="N41" s="72"/>
      <c r="P41" s="187" t="str">
        <f t="shared" si="21"/>
        <v>02672C</v>
      </c>
      <c r="Q41" s="191" t="s">
        <v>600</v>
      </c>
      <c r="R41" s="188" t="str">
        <f t="shared" si="22"/>
        <v>Coordinator Legal Processes</v>
      </c>
      <c r="S41" s="189" t="str">
        <f t="shared" si="23"/>
        <v>25</v>
      </c>
      <c r="T41" s="186" cm="1">
        <f t="array" aca="1" ref="T41" ca="1">ROUND(IF($Q41="Y",VLOOKUP($P41, INDIRECT($Q$3),T$8,0)*INDIRECT($P$2),VLOOKUP($P41, INDIRECT($Q$3),T$8,0)),IF($E41="E",0,3))</f>
        <v>79607</v>
      </c>
      <c r="U41" s="186" cm="1">
        <f t="array" aca="1" ref="U41" ca="1">ROUND(IF($Q41="Y",VLOOKUP($P41, INDIRECT($Q$3),U$8,0)*INDIRECT($P$2),VLOOKUP($P41, INDIRECT($Q$3),U$8,0)),IF($E41="E",0,3))</f>
        <v>83803</v>
      </c>
      <c r="V41" s="186" cm="1">
        <f t="array" aca="1" ref="V41" ca="1">ROUND(IF($Q41="Y",VLOOKUP($P41, INDIRECT($Q$3),V$8,0)*INDIRECT($P$2),VLOOKUP($P41, INDIRECT($Q$3),V$8,0)),IF($E41="E",0,3))</f>
        <v>88814</v>
      </c>
      <c r="W41" s="186" cm="1">
        <f t="array" aca="1" ref="W41" ca="1">ROUND(IF($Q41="Y",VLOOKUP($P41, INDIRECT($Q$3),W$8,0)*INDIRECT($P$2),VLOOKUP($P41, INDIRECT($Q$3),W$8,0)),IF($E41="E",0,3))</f>
        <v>93828</v>
      </c>
      <c r="X41" s="186" cm="1">
        <f t="array" aca="1" ref="X41" ca="1">ROUND(IF($Q41="Y",VLOOKUP($P41, INDIRECT($Q$3),X$8,0)*INDIRECT($P$2),VLOOKUP($P41, INDIRECT($Q$3),X$8,0)),IF($E41="E",0,3))</f>
        <v>96455</v>
      </c>
      <c r="Y41" s="186" cm="1">
        <f t="array" aca="1" ref="Y41" ca="1">ROUND(IF($Q41="Y",VLOOKUP($P41, INDIRECT($Q$3),Y$8,0)*INDIRECT($P$2),VLOOKUP($P41, INDIRECT($Q$3),Y$8,0)),IF($E41="E",0,3))</f>
        <v>99158</v>
      </c>
      <c r="Z41" s="186" cm="1">
        <f t="array" aca="1" ref="Z41" ca="1">ROUND(IF($Q41="Y",VLOOKUP($P41, INDIRECT($Q$3),Z$8,0)*INDIRECT($P$2),VLOOKUP($P41, INDIRECT($Q$3),Z$8,0)),IF($E41="E",0,3))</f>
        <v>101983</v>
      </c>
      <c r="AA41" s="186"/>
      <c r="AB41" s="282" t="str">
        <f t="shared" si="8"/>
        <v>02672C</v>
      </c>
      <c r="AC41" s="130" t="str">
        <f t="shared" si="24"/>
        <v>Coordinator Legal Processes</v>
      </c>
      <c r="AD41" s="284" t="str">
        <f t="shared" si="25"/>
        <v>25</v>
      </c>
      <c r="AE41" s="282">
        <f t="shared" ca="1" si="35"/>
        <v>38.272999999999996</v>
      </c>
      <c r="AF41" s="282">
        <f t="shared" ca="1" si="36"/>
        <v>40.29</v>
      </c>
      <c r="AG41" s="282">
        <f t="shared" ca="1" si="37"/>
        <v>42.699999999999996</v>
      </c>
      <c r="AH41" s="282">
        <f t="shared" ca="1" si="38"/>
        <v>45.11</v>
      </c>
      <c r="AI41" s="282">
        <f t="shared" ca="1" si="39"/>
        <v>46.372999999999998</v>
      </c>
      <c r="AJ41" s="282">
        <f t="shared" ca="1" si="40"/>
        <v>47.672999999999995</v>
      </c>
      <c r="AK41" s="282">
        <f t="shared" ca="1" si="41"/>
        <v>49.030999999999999</v>
      </c>
    </row>
    <row r="42" spans="1:37" x14ac:dyDescent="0.2">
      <c r="A42" s="75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ca="1" si="28"/>
        <v>82333</v>
      </c>
      <c r="H42" s="74">
        <f t="shared" ca="1" si="29"/>
        <v>86471</v>
      </c>
      <c r="I42" s="74">
        <f t="shared" ca="1" si="30"/>
        <v>91144</v>
      </c>
      <c r="J42" s="74">
        <f t="shared" ca="1" si="31"/>
        <v>98756</v>
      </c>
      <c r="K42" s="74">
        <f t="shared" ca="1" si="32"/>
        <v>101524</v>
      </c>
      <c r="L42" s="74">
        <f t="shared" ca="1" si="33"/>
        <v>106841</v>
      </c>
      <c r="M42" s="74">
        <f t="shared" ca="1" si="34"/>
        <v>112968</v>
      </c>
      <c r="N42" s="72"/>
      <c r="P42" s="187" t="str">
        <f t="shared" si="21"/>
        <v>01333C</v>
      </c>
      <c r="Q42" s="186" t="s">
        <v>600</v>
      </c>
      <c r="R42" s="188" t="str">
        <f t="shared" si="22"/>
        <v>CPED Interagency Coordinator</v>
      </c>
      <c r="S42" s="189" t="str">
        <f t="shared" si="23"/>
        <v>65</v>
      </c>
      <c r="T42" s="186" cm="1">
        <f t="array" aca="1" ref="T42" ca="1">ROUND(IF($Q42="Y",VLOOKUP($P42, INDIRECT($Q$3),T$8,0)*INDIRECT($P$2),VLOOKUP($P42, INDIRECT($Q$3),T$8,0)),IF($E42="E",0,3))</f>
        <v>82333</v>
      </c>
      <c r="U42" s="186" cm="1">
        <f t="array" aca="1" ref="U42" ca="1">ROUND(IF($Q42="Y",VLOOKUP($P42, INDIRECT($Q$3),U$8,0)*INDIRECT($P$2),VLOOKUP($P42, INDIRECT($Q$3),U$8,0)),IF($E42="E",0,3))</f>
        <v>86471</v>
      </c>
      <c r="V42" s="186" cm="1">
        <f t="array" aca="1" ref="V42" ca="1">ROUND(IF($Q42="Y",VLOOKUP($P42, INDIRECT($Q$3),V$8,0)*INDIRECT($P$2),VLOOKUP($P42, INDIRECT($Q$3),V$8,0)),IF($E42="E",0,3))</f>
        <v>91144</v>
      </c>
      <c r="W42" s="186" cm="1">
        <f t="array" aca="1" ref="W42" ca="1">ROUND(IF($Q42="Y",VLOOKUP($P42, INDIRECT($Q$3),W$8,0)*INDIRECT($P$2),VLOOKUP($P42, INDIRECT($Q$3),W$8,0)),IF($E42="E",0,3))</f>
        <v>98756</v>
      </c>
      <c r="X42" s="186" cm="1">
        <f t="array" aca="1" ref="X42" ca="1">ROUND(IF($Q42="Y",VLOOKUP($P42, INDIRECT($Q$3),X$8,0)*INDIRECT($P$2),VLOOKUP($P42, INDIRECT($Q$3),X$8,0)),IF($E42="E",0,3))</f>
        <v>101524</v>
      </c>
      <c r="Y42" s="186" cm="1">
        <f t="array" aca="1" ref="Y42" ca="1">ROUND(IF($Q42="Y",VLOOKUP($P42, INDIRECT($Q$3),Y$8,0)*INDIRECT($P$2),VLOOKUP($P42, INDIRECT($Q$3),Y$8,0)),IF($E42="E",0,3))</f>
        <v>106841</v>
      </c>
      <c r="Z42" s="186" cm="1">
        <f t="array" aca="1" ref="Z42" ca="1">ROUND(IF($Q42="Y",VLOOKUP($P42, INDIRECT($Q$3),Z$8,0)*INDIRECT($P$2),VLOOKUP($P42, INDIRECT($Q$3),Z$8,0)),IF($E42="E",0,3))</f>
        <v>112968</v>
      </c>
      <c r="AA42" s="186"/>
      <c r="AB42" s="282" t="str">
        <f t="shared" si="8"/>
        <v>01333C</v>
      </c>
      <c r="AC42" s="130" t="str">
        <f t="shared" si="24"/>
        <v>CPED Interagency Coordinator</v>
      </c>
      <c r="AD42" s="284" t="str">
        <f t="shared" si="25"/>
        <v>65</v>
      </c>
      <c r="AE42" s="282">
        <f t="shared" ca="1" si="35"/>
        <v>39.583999999999996</v>
      </c>
      <c r="AF42" s="282">
        <f t="shared" ca="1" si="36"/>
        <v>41.573</v>
      </c>
      <c r="AG42" s="282">
        <f t="shared" ca="1" si="37"/>
        <v>43.82</v>
      </c>
      <c r="AH42" s="282">
        <f t="shared" ca="1" si="38"/>
        <v>47.478999999999999</v>
      </c>
      <c r="AI42" s="282">
        <f t="shared" ca="1" si="39"/>
        <v>48.809999999999995</v>
      </c>
      <c r="AJ42" s="282">
        <f t="shared" ca="1" si="40"/>
        <v>51.366</v>
      </c>
      <c r="AK42" s="282">
        <f t="shared" ca="1" si="41"/>
        <v>54.311999999999998</v>
      </c>
    </row>
    <row r="43" spans="1:37" x14ac:dyDescent="0.2">
      <c r="A43" s="75" t="s">
        <v>61</v>
      </c>
      <c r="B43" s="75">
        <v>12</v>
      </c>
      <c r="C43" s="70" t="s">
        <v>574</v>
      </c>
      <c r="D43" s="75">
        <v>545</v>
      </c>
      <c r="E43" s="75" t="s">
        <v>17</v>
      </c>
      <c r="F43" s="73" t="s">
        <v>335</v>
      </c>
      <c r="G43" s="74">
        <f t="shared" ca="1" si="28"/>
        <v>114665</v>
      </c>
      <c r="H43" s="74">
        <f t="shared" ca="1" si="29"/>
        <v>119256</v>
      </c>
      <c r="I43" s="74">
        <f t="shared" ca="1" si="30"/>
        <v>124030</v>
      </c>
      <c r="J43" s="74">
        <f t="shared" ca="1" si="31"/>
        <v>128996</v>
      </c>
      <c r="K43" s="74">
        <f t="shared" ca="1" si="32"/>
        <v>134163</v>
      </c>
      <c r="L43" s="74">
        <f t="shared" ca="1" si="33"/>
        <v>0</v>
      </c>
      <c r="M43" s="74">
        <f t="shared" ca="1" si="34"/>
        <v>0</v>
      </c>
      <c r="N43" s="72"/>
      <c r="P43" s="187" t="str">
        <f t="shared" si="21"/>
        <v>03016C</v>
      </c>
      <c r="Q43" s="191" t="s">
        <v>600</v>
      </c>
      <c r="R43" s="188" t="str">
        <f t="shared" si="22"/>
        <v>Deputy Controller</v>
      </c>
      <c r="S43" s="189" t="str">
        <f t="shared" si="23"/>
        <v>044</v>
      </c>
      <c r="T43" s="186" cm="1">
        <f t="array" aca="1" ref="T43" ca="1">ROUND(IF($Q43="Y",VLOOKUP($P43, INDIRECT($Q$3),T$8,0)*INDIRECT($P$2),VLOOKUP($P43, INDIRECT($Q$3),T$8,0)),IF($E43="E",0,3))</f>
        <v>114665</v>
      </c>
      <c r="U43" s="186" cm="1">
        <f t="array" aca="1" ref="U43" ca="1">ROUND(IF($Q43="Y",VLOOKUP($P43, INDIRECT($Q$3),U$8,0)*INDIRECT($P$2),VLOOKUP($P43, INDIRECT($Q$3),U$8,0)),IF($E43="E",0,3))</f>
        <v>119256</v>
      </c>
      <c r="V43" s="186" cm="1">
        <f t="array" aca="1" ref="V43" ca="1">ROUND(IF($Q43="Y",VLOOKUP($P43, INDIRECT($Q$3),V$8,0)*INDIRECT($P$2),VLOOKUP($P43, INDIRECT($Q$3),V$8,0)),IF($E43="E",0,3))</f>
        <v>124030</v>
      </c>
      <c r="W43" s="186" cm="1">
        <f t="array" aca="1" ref="W43" ca="1">ROUND(IF($Q43="Y",VLOOKUP($P43, INDIRECT($Q$3),W$8,0)*INDIRECT($P$2),VLOOKUP($P43, INDIRECT($Q$3),W$8,0)),IF($E43="E",0,3))</f>
        <v>128996</v>
      </c>
      <c r="X43" s="186" cm="1">
        <f t="array" aca="1" ref="X43" ca="1">ROUND(IF($Q43="Y",VLOOKUP($P43, INDIRECT($Q$3),X$8,0)*INDIRECT($P$2),VLOOKUP($P43, INDIRECT($Q$3),X$8,0)),IF($E43="E",0,3))</f>
        <v>134163</v>
      </c>
      <c r="Y43" s="186" cm="1">
        <f t="array" aca="1" ref="Y43" ca="1">ROUND(IF($Q43="Y",VLOOKUP($P43, INDIRECT($Q$3),Y$8,0)*INDIRECT($P$2),VLOOKUP($P43, INDIRECT($Q$3),Y$8,0)),IF($E43="E",0,3))</f>
        <v>0</v>
      </c>
      <c r="Z43" s="186" cm="1">
        <f t="array" aca="1" ref="Z43" ca="1">ROUND(IF($Q43="Y",VLOOKUP($P43, INDIRECT($Q$3),Z$8,0)*INDIRECT($P$2),VLOOKUP($P43, INDIRECT($Q$3),Z$8,0)),IF($E43="E",0,3))</f>
        <v>0</v>
      </c>
      <c r="AA43" s="186"/>
      <c r="AB43" s="282" t="str">
        <f t="shared" si="8"/>
        <v>03016C</v>
      </c>
      <c r="AC43" s="130" t="str">
        <f t="shared" si="24"/>
        <v>Deputy Controller</v>
      </c>
      <c r="AD43" s="284" t="str">
        <f t="shared" si="25"/>
        <v>044</v>
      </c>
      <c r="AE43" s="282">
        <f t="shared" ca="1" si="35"/>
        <v>55.128</v>
      </c>
      <c r="AF43" s="282">
        <f t="shared" ca="1" si="36"/>
        <v>57.335000000000001</v>
      </c>
      <c r="AG43" s="282">
        <f t="shared" ca="1" si="37"/>
        <v>59.629999999999995</v>
      </c>
      <c r="AH43" s="282">
        <f t="shared" ca="1" si="38"/>
        <v>62.018000000000001</v>
      </c>
      <c r="AI43" s="282">
        <f t="shared" ca="1" si="39"/>
        <v>64.50200000000001</v>
      </c>
      <c r="AJ43" s="282" t="str">
        <f t="shared" ca="1" si="40"/>
        <v/>
      </c>
      <c r="AK43" s="282" t="str">
        <f t="shared" ca="1" si="41"/>
        <v/>
      </c>
    </row>
    <row r="44" spans="1:37" x14ac:dyDescent="0.2">
      <c r="A44" s="75" t="s">
        <v>62</v>
      </c>
      <c r="B44" s="75">
        <v>10</v>
      </c>
      <c r="C44" s="70" t="s">
        <v>44</v>
      </c>
      <c r="D44" s="75">
        <v>460</v>
      </c>
      <c r="E44" s="75" t="s">
        <v>17</v>
      </c>
      <c r="F44" s="73" t="s">
        <v>336</v>
      </c>
      <c r="G44" s="74">
        <f t="shared" ca="1" si="28"/>
        <v>86949</v>
      </c>
      <c r="H44" s="74">
        <f t="shared" ca="1" si="29"/>
        <v>91439</v>
      </c>
      <c r="I44" s="74">
        <f t="shared" ca="1" si="30"/>
        <v>96099</v>
      </c>
      <c r="J44" s="74">
        <f t="shared" ca="1" si="31"/>
        <v>102604</v>
      </c>
      <c r="K44" s="74">
        <f t="shared" ca="1" si="32"/>
        <v>105478</v>
      </c>
      <c r="L44" s="74">
        <f t="shared" ca="1" si="33"/>
        <v>108431</v>
      </c>
      <c r="M44" s="74">
        <f t="shared" ca="1" si="34"/>
        <v>111524</v>
      </c>
      <c r="N44" s="72"/>
      <c r="P44" s="187" t="str">
        <f t="shared" si="21"/>
        <v>03057C</v>
      </c>
      <c r="Q44" s="191" t="s">
        <v>600</v>
      </c>
      <c r="R44" s="188" t="str">
        <f t="shared" si="22"/>
        <v>Development Coordinator III</v>
      </c>
      <c r="S44" s="189" t="str">
        <f t="shared" si="23"/>
        <v>34D</v>
      </c>
      <c r="T44" s="186" cm="1">
        <f t="array" aca="1" ref="T44" ca="1">ROUND(IF($Q44="Y",VLOOKUP($P44, INDIRECT($Q$3),T$8,0)*INDIRECT($P$2),VLOOKUP($P44, INDIRECT($Q$3),T$8,0)),IF($E44="E",0,3))</f>
        <v>86949</v>
      </c>
      <c r="U44" s="186" cm="1">
        <f t="array" aca="1" ref="U44" ca="1">ROUND(IF($Q44="Y",VLOOKUP($P44, INDIRECT($Q$3),U$8,0)*INDIRECT($P$2),VLOOKUP($P44, INDIRECT($Q$3),U$8,0)),IF($E44="E",0,3))</f>
        <v>91439</v>
      </c>
      <c r="V44" s="186" cm="1">
        <f t="array" aca="1" ref="V44" ca="1">ROUND(IF($Q44="Y",VLOOKUP($P44, INDIRECT($Q$3),V$8,0)*INDIRECT($P$2),VLOOKUP($P44, INDIRECT($Q$3),V$8,0)),IF($E44="E",0,3))</f>
        <v>96099</v>
      </c>
      <c r="W44" s="186" cm="1">
        <f t="array" aca="1" ref="W44" ca="1">ROUND(IF($Q44="Y",VLOOKUP($P44, INDIRECT($Q$3),W$8,0)*INDIRECT($P$2),VLOOKUP($P44, INDIRECT($Q$3),W$8,0)),IF($E44="E",0,3))</f>
        <v>102604</v>
      </c>
      <c r="X44" s="186" cm="1">
        <f t="array" aca="1" ref="X44" ca="1">ROUND(IF($Q44="Y",VLOOKUP($P44, INDIRECT($Q$3),X$8,0)*INDIRECT($P$2),VLOOKUP($P44, INDIRECT($Q$3),X$8,0)),IF($E44="E",0,3))</f>
        <v>105478</v>
      </c>
      <c r="Y44" s="186" cm="1">
        <f t="array" aca="1" ref="Y44" ca="1">ROUND(IF($Q44="Y",VLOOKUP($P44, INDIRECT($Q$3),Y$8,0)*INDIRECT($P$2),VLOOKUP($P44, INDIRECT($Q$3),Y$8,0)),IF($E44="E",0,3))</f>
        <v>108431</v>
      </c>
      <c r="Z44" s="186" cm="1">
        <f t="array" aca="1" ref="Z44" ca="1">ROUND(IF($Q44="Y",VLOOKUP($P44, INDIRECT($Q$3),Z$8,0)*INDIRECT($P$2),VLOOKUP($P44, INDIRECT($Q$3),Z$8,0)),IF($E44="E",0,3))</f>
        <v>111524</v>
      </c>
      <c r="AA44" s="186"/>
      <c r="AB44" s="282" t="str">
        <f t="shared" si="8"/>
        <v>03057C</v>
      </c>
      <c r="AC44" s="130" t="str">
        <f t="shared" si="24"/>
        <v>Development Coordinator III</v>
      </c>
      <c r="AD44" s="284" t="str">
        <f t="shared" si="25"/>
        <v>34D</v>
      </c>
      <c r="AE44" s="282">
        <f t="shared" ca="1" si="35"/>
        <v>41.802999999999997</v>
      </c>
      <c r="AF44" s="282">
        <f t="shared" ca="1" si="36"/>
        <v>43.961999999999996</v>
      </c>
      <c r="AG44" s="282">
        <f t="shared" ca="1" si="37"/>
        <v>46.201999999999998</v>
      </c>
      <c r="AH44" s="282">
        <f t="shared" ca="1" si="38"/>
        <v>49.329000000000001</v>
      </c>
      <c r="AI44" s="282">
        <f t="shared" ca="1" si="39"/>
        <v>50.710999999999999</v>
      </c>
      <c r="AJ44" s="282">
        <f t="shared" ca="1" si="40"/>
        <v>52.131</v>
      </c>
      <c r="AK44" s="282">
        <f t="shared" ca="1" si="41"/>
        <v>53.617999999999995</v>
      </c>
    </row>
    <row r="45" spans="1:37" x14ac:dyDescent="0.2">
      <c r="A45" s="75" t="s">
        <v>64</v>
      </c>
      <c r="B45" s="75">
        <v>2</v>
      </c>
      <c r="C45" s="70" t="s">
        <v>63</v>
      </c>
      <c r="D45" s="75">
        <v>110</v>
      </c>
      <c r="E45" s="75" t="s">
        <v>21</v>
      </c>
      <c r="F45" s="73" t="s">
        <v>337</v>
      </c>
      <c r="G45" s="74">
        <f t="shared" ca="1" si="28"/>
        <v>19.145</v>
      </c>
      <c r="H45" s="74">
        <f t="shared" ca="1" si="29"/>
        <v>19.690999999999999</v>
      </c>
      <c r="I45" s="74">
        <f t="shared" ca="1" si="30"/>
        <v>0</v>
      </c>
      <c r="J45" s="74">
        <f t="shared" ca="1" si="31"/>
        <v>0</v>
      </c>
      <c r="K45" s="74">
        <f t="shared" ca="1" si="32"/>
        <v>0</v>
      </c>
      <c r="L45" s="74">
        <f t="shared" ca="1" si="33"/>
        <v>0</v>
      </c>
      <c r="M45" s="74">
        <f t="shared" ca="1" si="34"/>
        <v>0</v>
      </c>
      <c r="N45" s="72"/>
      <c r="P45" s="187" t="str">
        <f t="shared" si="21"/>
        <v>03800C</v>
      </c>
      <c r="Q45" s="191" t="s">
        <v>600</v>
      </c>
      <c r="R45" s="188" t="str">
        <f t="shared" si="22"/>
        <v>Election Helper</v>
      </c>
      <c r="S45" s="189" t="str">
        <f t="shared" si="23"/>
        <v>05</v>
      </c>
      <c r="T45" s="186" cm="1">
        <f t="array" aca="1" ref="T45" ca="1">ROUND(IF($Q45="Y",VLOOKUP($P45, INDIRECT($Q$3),T$8,0)*INDIRECT($P$2),VLOOKUP($P45, INDIRECT($Q$3),T$8,0)),IF($E45="E",0,3))</f>
        <v>19.145</v>
      </c>
      <c r="U45" s="186" cm="1">
        <f t="array" aca="1" ref="U45" ca="1">ROUND(IF($Q45="Y",VLOOKUP($P45, INDIRECT($Q$3),U$8,0)*INDIRECT($P$2),VLOOKUP($P45, INDIRECT($Q$3),U$8,0)),IF($E45="E",0,3))</f>
        <v>19.690999999999999</v>
      </c>
      <c r="V45" s="186" cm="1">
        <f t="array" aca="1" ref="V45" ca="1">ROUND(IF($Q45="Y",VLOOKUP($P45, INDIRECT($Q$3),V$8,0)*INDIRECT($P$2),VLOOKUP($P45, INDIRECT($Q$3),V$8,0)),IF($E45="E",0,3))</f>
        <v>0</v>
      </c>
      <c r="W45" s="186" cm="1">
        <f t="array" aca="1" ref="W45" ca="1">ROUND(IF($Q45="Y",VLOOKUP($P45, INDIRECT($Q$3),W$8,0)*INDIRECT($P$2),VLOOKUP($P45, INDIRECT($Q$3),W$8,0)),IF($E45="E",0,3))</f>
        <v>0</v>
      </c>
      <c r="X45" s="186" cm="1">
        <f t="array" aca="1" ref="X45" ca="1">ROUND(IF($Q45="Y",VLOOKUP($P45, INDIRECT($Q$3),X$8,0)*INDIRECT($P$2),VLOOKUP($P45, INDIRECT($Q$3),X$8,0)),IF($E45="E",0,3))</f>
        <v>0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8"/>
        <v>03800C</v>
      </c>
      <c r="AC45" s="130" t="str">
        <f t="shared" si="24"/>
        <v>Election Helper</v>
      </c>
      <c r="AD45" s="284" t="str">
        <f t="shared" si="25"/>
        <v>05</v>
      </c>
      <c r="AE45" s="282">
        <f t="shared" ca="1" si="35"/>
        <v>19.145</v>
      </c>
      <c r="AF45" s="282">
        <f t="shared" ca="1" si="36"/>
        <v>19.690999999999999</v>
      </c>
      <c r="AG45" s="282" t="str">
        <f t="shared" ca="1" si="37"/>
        <v/>
      </c>
      <c r="AH45" s="282" t="str">
        <f t="shared" ca="1" si="38"/>
        <v/>
      </c>
      <c r="AI45" s="282" t="str">
        <f t="shared" ca="1" si="39"/>
        <v/>
      </c>
      <c r="AJ45" s="282" t="str">
        <f t="shared" ca="1" si="40"/>
        <v/>
      </c>
      <c r="AK45" s="282" t="str">
        <f t="shared" ca="1" si="41"/>
        <v/>
      </c>
    </row>
    <row r="46" spans="1:37" x14ac:dyDescent="0.2">
      <c r="A46" s="75" t="s">
        <v>1045</v>
      </c>
      <c r="B46" s="75">
        <v>10</v>
      </c>
      <c r="C46" s="70" t="s">
        <v>1046</v>
      </c>
      <c r="D46" s="75">
        <v>453</v>
      </c>
      <c r="E46" s="75" t="s">
        <v>17</v>
      </c>
      <c r="F46" s="73" t="s">
        <v>1047</v>
      </c>
      <c r="G46" s="74">
        <f t="shared" ca="1" si="28"/>
        <v>96597</v>
      </c>
      <c r="H46" s="74">
        <f t="shared" ca="1" si="29"/>
        <v>100466</v>
      </c>
      <c r="I46" s="74">
        <f t="shared" ca="1" si="30"/>
        <v>104488</v>
      </c>
      <c r="J46" s="74">
        <f t="shared" ca="1" si="31"/>
        <v>108673</v>
      </c>
      <c r="K46" s="74">
        <f t="shared" ca="1" si="32"/>
        <v>113024</v>
      </c>
      <c r="L46" s="74">
        <f t="shared" ca="1" si="33"/>
        <v>0</v>
      </c>
      <c r="M46" s="74">
        <f t="shared" ca="1" si="34"/>
        <v>0</v>
      </c>
      <c r="N46" s="72"/>
      <c r="P46" s="187" t="str">
        <f t="shared" si="21"/>
        <v>59485C</v>
      </c>
      <c r="Q46" s="191" t="s">
        <v>600</v>
      </c>
      <c r="R46" s="188" t="str">
        <f t="shared" si="22"/>
        <v>Emergency Management Manager</v>
      </c>
      <c r="S46" s="189" t="str">
        <f t="shared" si="23"/>
        <v>148</v>
      </c>
      <c r="T46" s="186" cm="1">
        <f t="array" aca="1" ref="T46" ca="1">ROUND(IF($Q46="Y",VLOOKUP($P46, INDIRECT($Q$3),T$8,0)*INDIRECT($P$2),VLOOKUP($P46, INDIRECT($Q$3),T$8,0)),IF($E46="E",0,3))</f>
        <v>96597</v>
      </c>
      <c r="U46" s="186" cm="1">
        <f t="array" aca="1" ref="U46" ca="1">ROUND(IF($Q46="Y",VLOOKUP($P46, INDIRECT($Q$3),U$8,0)*INDIRECT($P$2),VLOOKUP($P46, INDIRECT($Q$3),U$8,0)),IF($E46="E",0,3))</f>
        <v>100466</v>
      </c>
      <c r="V46" s="186" cm="1">
        <f t="array" aca="1" ref="V46" ca="1">ROUND(IF($Q46="Y",VLOOKUP($P46, INDIRECT($Q$3),V$8,0)*INDIRECT($P$2),VLOOKUP($P46, INDIRECT($Q$3),V$8,0)),IF($E46="E",0,3))</f>
        <v>104488</v>
      </c>
      <c r="W46" s="186" cm="1">
        <f t="array" aca="1" ref="W46" ca="1">ROUND(IF($Q46="Y",VLOOKUP($P46, INDIRECT($Q$3),W$8,0)*INDIRECT($P$2),VLOOKUP($P46, INDIRECT($Q$3),W$8,0)),IF($E46="E",0,3))</f>
        <v>108673</v>
      </c>
      <c r="X46" s="186" cm="1">
        <f t="array" aca="1" ref="X46" ca="1">ROUND(IF($Q46="Y",VLOOKUP($P46, INDIRECT($Q$3),X$8,0)*INDIRECT($P$2),VLOOKUP($P46, INDIRECT($Q$3),X$8,0)),IF($E46="E",0,3))</f>
        <v>113024</v>
      </c>
      <c r="Y46" s="186" cm="1">
        <f t="array" aca="1" ref="Y46" ca="1">ROUND(IF($Q46="Y",VLOOKUP($P46, INDIRECT($Q$3),Y$8,0)*INDIRECT($P$2),VLOOKUP($P46, INDIRECT($Q$3),Y$8,0)),IF($E46="E",0,3))</f>
        <v>0</v>
      </c>
      <c r="Z46" s="186" cm="1">
        <f t="array" aca="1" ref="Z46" ca="1">ROUND(IF($Q46="Y",VLOOKUP($P46, INDIRECT($Q$3),Z$8,0)*INDIRECT($P$2),VLOOKUP($P46, INDIRECT($Q$3),Z$8,0)),IF($E46="E",0,3))</f>
        <v>0</v>
      </c>
      <c r="AA46" s="186"/>
      <c r="AB46" s="282" t="str">
        <f t="shared" si="8"/>
        <v>59485C</v>
      </c>
      <c r="AC46" s="130" t="str">
        <f t="shared" si="24"/>
        <v>Emergency Management Manager</v>
      </c>
      <c r="AD46" s="284" t="str">
        <f t="shared" si="25"/>
        <v>148</v>
      </c>
      <c r="AE46" s="282">
        <f t="shared" ca="1" si="35"/>
        <v>46.440999999999995</v>
      </c>
      <c r="AF46" s="282">
        <f t="shared" ca="1" si="36"/>
        <v>48.300999999999995</v>
      </c>
      <c r="AG46" s="282">
        <f t="shared" ca="1" si="37"/>
        <v>50.234999999999999</v>
      </c>
      <c r="AH46" s="282">
        <f t="shared" ca="1" si="38"/>
        <v>52.247</v>
      </c>
      <c r="AI46" s="282">
        <f t="shared" ca="1" si="39"/>
        <v>54.338999999999999</v>
      </c>
      <c r="AJ46" s="282" t="str">
        <f t="shared" ca="1" si="40"/>
        <v/>
      </c>
      <c r="AK46" s="282" t="str">
        <f t="shared" ca="1" si="41"/>
        <v/>
      </c>
    </row>
    <row r="47" spans="1:37" x14ac:dyDescent="0.2">
      <c r="A47" s="75" t="s">
        <v>66</v>
      </c>
      <c r="B47" s="75">
        <v>11</v>
      </c>
      <c r="C47" s="70" t="s">
        <v>65</v>
      </c>
      <c r="D47" s="75">
        <v>513</v>
      </c>
      <c r="E47" s="75" t="s">
        <v>17</v>
      </c>
      <c r="F47" s="73" t="s">
        <v>338</v>
      </c>
      <c r="G47" s="74">
        <f t="shared" ca="1" si="28"/>
        <v>95950</v>
      </c>
      <c r="H47" s="74">
        <f t="shared" ca="1" si="29"/>
        <v>101002</v>
      </c>
      <c r="I47" s="74">
        <f t="shared" ca="1" si="30"/>
        <v>106315</v>
      </c>
      <c r="J47" s="74">
        <f t="shared" ca="1" si="31"/>
        <v>113545</v>
      </c>
      <c r="K47" s="74">
        <f t="shared" ca="1" si="32"/>
        <v>116726</v>
      </c>
      <c r="L47" s="74">
        <f t="shared" ca="1" si="33"/>
        <v>119996</v>
      </c>
      <c r="M47" s="74">
        <f t="shared" ca="1" si="34"/>
        <v>123415</v>
      </c>
      <c r="N47" s="72"/>
      <c r="P47" s="187" t="str">
        <f t="shared" si="21"/>
        <v>03951C</v>
      </c>
      <c r="Q47" s="191" t="s">
        <v>600</v>
      </c>
      <c r="R47" s="188" t="str">
        <f t="shared" si="22"/>
        <v>Emergency Management Planning Administrative Supervisor</v>
      </c>
      <c r="S47" s="189" t="str">
        <f t="shared" si="23"/>
        <v>41C</v>
      </c>
      <c r="T47" s="186" cm="1">
        <f t="array" aca="1" ref="T47" ca="1">ROUND(IF($Q47="Y",VLOOKUP($P47, INDIRECT($Q$3),T$8,0)*INDIRECT($P$2),VLOOKUP($P47, INDIRECT($Q$3),T$8,0)),IF($E47="E",0,3))</f>
        <v>95950</v>
      </c>
      <c r="U47" s="186" cm="1">
        <f t="array" aca="1" ref="U47" ca="1">ROUND(IF($Q47="Y",VLOOKUP($P47, INDIRECT($Q$3),U$8,0)*INDIRECT($P$2),VLOOKUP($P47, INDIRECT($Q$3),U$8,0)),IF($E47="E",0,3))</f>
        <v>101002</v>
      </c>
      <c r="V47" s="186" cm="1">
        <f t="array" aca="1" ref="V47" ca="1">ROUND(IF($Q47="Y",VLOOKUP($P47, INDIRECT($Q$3),V$8,0)*INDIRECT($P$2),VLOOKUP($P47, INDIRECT($Q$3),V$8,0)),IF($E47="E",0,3))</f>
        <v>106315</v>
      </c>
      <c r="W47" s="186" cm="1">
        <f t="array" aca="1" ref="W47" ca="1">ROUND(IF($Q47="Y",VLOOKUP($P47, INDIRECT($Q$3),W$8,0)*INDIRECT($P$2),VLOOKUP($P47, INDIRECT($Q$3),W$8,0)),IF($E47="E",0,3))</f>
        <v>113545</v>
      </c>
      <c r="X47" s="186" cm="1">
        <f t="array" aca="1" ref="X47" ca="1">ROUND(IF($Q47="Y",VLOOKUP($P47, INDIRECT($Q$3),X$8,0)*INDIRECT($P$2),VLOOKUP($P47, INDIRECT($Q$3),X$8,0)),IF($E47="E",0,3))</f>
        <v>116726</v>
      </c>
      <c r="Y47" s="186" cm="1">
        <f t="array" aca="1" ref="Y47" ca="1">ROUND(IF($Q47="Y",VLOOKUP($P47, INDIRECT($Q$3),Y$8,0)*INDIRECT($P$2),VLOOKUP($P47, INDIRECT($Q$3),Y$8,0)),IF($E47="E",0,3))</f>
        <v>119996</v>
      </c>
      <c r="Z47" s="186" cm="1">
        <f t="array" aca="1" ref="Z47" ca="1">ROUND(IF($Q47="Y",VLOOKUP($P47, INDIRECT($Q$3),Z$8,0)*INDIRECT($P$2),VLOOKUP($P47, INDIRECT($Q$3),Z$8,0)),IF($E47="E",0,3))</f>
        <v>123415</v>
      </c>
      <c r="AA47" s="186"/>
      <c r="AB47" s="282" t="str">
        <f t="shared" si="8"/>
        <v>03951C</v>
      </c>
      <c r="AC47" s="130" t="str">
        <f t="shared" si="24"/>
        <v>Emergency Management Planning Administrative Supervisor</v>
      </c>
      <c r="AD47" s="284" t="str">
        <f t="shared" si="25"/>
        <v>41C</v>
      </c>
      <c r="AE47" s="282">
        <f t="shared" ca="1" si="35"/>
        <v>46.129999999999995</v>
      </c>
      <c r="AF47" s="282">
        <f t="shared" ca="1" si="36"/>
        <v>48.558999999999997</v>
      </c>
      <c r="AG47" s="282">
        <f t="shared" ca="1" si="37"/>
        <v>51.113</v>
      </c>
      <c r="AH47" s="282">
        <f t="shared" ca="1" si="38"/>
        <v>54.588999999999999</v>
      </c>
      <c r="AI47" s="282">
        <f t="shared" ca="1" si="39"/>
        <v>56.119</v>
      </c>
      <c r="AJ47" s="282">
        <f t="shared" ca="1" si="40"/>
        <v>57.690999999999995</v>
      </c>
      <c r="AK47" s="282">
        <f t="shared" ca="1" si="41"/>
        <v>59.335000000000001</v>
      </c>
    </row>
    <row r="48" spans="1:37" x14ac:dyDescent="0.2">
      <c r="A48" s="75" t="s">
        <v>67</v>
      </c>
      <c r="B48" s="75">
        <v>10</v>
      </c>
      <c r="C48" s="70" t="s">
        <v>18</v>
      </c>
      <c r="D48" s="75">
        <v>483</v>
      </c>
      <c r="E48" s="75" t="s">
        <v>17</v>
      </c>
      <c r="F48" s="73" t="s">
        <v>339</v>
      </c>
      <c r="G48" s="74">
        <f t="shared" ca="1" si="28"/>
        <v>92160</v>
      </c>
      <c r="H48" s="74">
        <f t="shared" ca="1" si="29"/>
        <v>97009</v>
      </c>
      <c r="I48" s="74">
        <f t="shared" ca="1" si="30"/>
        <v>102114</v>
      </c>
      <c r="J48" s="74">
        <f t="shared" ca="1" si="31"/>
        <v>107490</v>
      </c>
      <c r="K48" s="74">
        <f t="shared" ca="1" si="32"/>
        <v>110496</v>
      </c>
      <c r="L48" s="74">
        <f t="shared" ca="1" si="33"/>
        <v>113594</v>
      </c>
      <c r="M48" s="74">
        <f t="shared" ca="1" si="34"/>
        <v>116832</v>
      </c>
      <c r="N48" s="72"/>
      <c r="P48" s="187" t="str">
        <f t="shared" si="21"/>
        <v>04066C</v>
      </c>
      <c r="Q48" s="191" t="s">
        <v>600</v>
      </c>
      <c r="R48" s="188" t="str">
        <f t="shared" si="22"/>
        <v>Engineering Applications Manager</v>
      </c>
      <c r="S48" s="189" t="str">
        <f t="shared" si="23"/>
        <v>83</v>
      </c>
      <c r="T48" s="186" cm="1">
        <f t="array" aca="1" ref="T48" ca="1">ROUND(IF($Q48="Y",VLOOKUP($P48, INDIRECT($Q$3),T$8,0)*INDIRECT($P$2),VLOOKUP($P48, INDIRECT($Q$3),T$8,0)),IF($E48="E",0,3))</f>
        <v>92160</v>
      </c>
      <c r="U48" s="186" cm="1">
        <f t="array" aca="1" ref="U48" ca="1">ROUND(IF($Q48="Y",VLOOKUP($P48, INDIRECT($Q$3),U$8,0)*INDIRECT($P$2),VLOOKUP($P48, INDIRECT($Q$3),U$8,0)),IF($E48="E",0,3))</f>
        <v>97009</v>
      </c>
      <c r="V48" s="186" cm="1">
        <f t="array" aca="1" ref="V48" ca="1">ROUND(IF($Q48="Y",VLOOKUP($P48, INDIRECT($Q$3),V$8,0)*INDIRECT($P$2),VLOOKUP($P48, INDIRECT($Q$3),V$8,0)),IF($E48="E",0,3))</f>
        <v>102114</v>
      </c>
      <c r="W48" s="186" cm="1">
        <f t="array" aca="1" ref="W48" ca="1">ROUND(IF($Q48="Y",VLOOKUP($P48, INDIRECT($Q$3),W$8,0)*INDIRECT($P$2),VLOOKUP($P48, INDIRECT($Q$3),W$8,0)),IF($E48="E",0,3))</f>
        <v>107490</v>
      </c>
      <c r="X48" s="186" cm="1">
        <f t="array" aca="1" ref="X48" ca="1">ROUND(IF($Q48="Y",VLOOKUP($P48, INDIRECT($Q$3),X$8,0)*INDIRECT($P$2),VLOOKUP($P48, INDIRECT($Q$3),X$8,0)),IF($E48="E",0,3))</f>
        <v>110496</v>
      </c>
      <c r="Y48" s="186" cm="1">
        <f t="array" aca="1" ref="Y48" ca="1">ROUND(IF($Q48="Y",VLOOKUP($P48, INDIRECT($Q$3),Y$8,0)*INDIRECT($P$2),VLOOKUP($P48, INDIRECT($Q$3),Y$8,0)),IF($E48="E",0,3))</f>
        <v>113594</v>
      </c>
      <c r="Z48" s="186" cm="1">
        <f t="array" aca="1" ref="Z48" ca="1">ROUND(IF($Q48="Y",VLOOKUP($P48, INDIRECT($Q$3),Z$8,0)*INDIRECT($P$2),VLOOKUP($P48, INDIRECT($Q$3),Z$8,0)),IF($E48="E",0,3))</f>
        <v>116832</v>
      </c>
      <c r="AA48" s="186"/>
      <c r="AB48" s="282" t="str">
        <f t="shared" si="8"/>
        <v>04066C</v>
      </c>
      <c r="AC48" s="130" t="str">
        <f t="shared" si="24"/>
        <v>Engineering Applications Manager</v>
      </c>
      <c r="AD48" s="284" t="str">
        <f t="shared" si="25"/>
        <v>83</v>
      </c>
      <c r="AE48" s="282">
        <f t="shared" ca="1" si="35"/>
        <v>44.308</v>
      </c>
      <c r="AF48" s="282">
        <f t="shared" ca="1" si="36"/>
        <v>46.638999999999996</v>
      </c>
      <c r="AG48" s="282">
        <f t="shared" ca="1" si="37"/>
        <v>49.094000000000001</v>
      </c>
      <c r="AH48" s="282">
        <f t="shared" ca="1" si="38"/>
        <v>51.677999999999997</v>
      </c>
      <c r="AI48" s="282">
        <f t="shared" ca="1" si="39"/>
        <v>53.123999999999995</v>
      </c>
      <c r="AJ48" s="282">
        <f t="shared" ca="1" si="40"/>
        <v>54.613</v>
      </c>
      <c r="AK48" s="282">
        <f t="shared" ca="1" si="41"/>
        <v>56.169999999999995</v>
      </c>
    </row>
    <row r="49" spans="1:38" x14ac:dyDescent="0.2">
      <c r="A49" s="75" t="s">
        <v>69</v>
      </c>
      <c r="B49" s="75">
        <v>10</v>
      </c>
      <c r="C49" s="70" t="s">
        <v>68</v>
      </c>
      <c r="D49" s="75">
        <v>490</v>
      </c>
      <c r="E49" s="75" t="s">
        <v>17</v>
      </c>
      <c r="F49" s="73" t="s">
        <v>340</v>
      </c>
      <c r="G49" s="74">
        <f t="shared" ca="1" si="28"/>
        <v>91439</v>
      </c>
      <c r="H49" s="74">
        <f t="shared" ca="1" si="29"/>
        <v>96099</v>
      </c>
      <c r="I49" s="74">
        <f t="shared" ca="1" si="30"/>
        <v>102604</v>
      </c>
      <c r="J49" s="74">
        <f t="shared" ca="1" si="31"/>
        <v>105478</v>
      </c>
      <c r="K49" s="74">
        <f t="shared" ca="1" si="32"/>
        <v>108431</v>
      </c>
      <c r="L49" s="74">
        <f t="shared" ca="1" si="33"/>
        <v>111524</v>
      </c>
      <c r="M49" s="74">
        <f t="shared" ca="1" si="34"/>
        <v>114664</v>
      </c>
      <c r="N49" s="72"/>
      <c r="P49" s="187" t="str">
        <f t="shared" si="21"/>
        <v>04103C</v>
      </c>
      <c r="Q49" s="186" t="s">
        <v>600</v>
      </c>
      <c r="R49" s="188" t="str">
        <f t="shared" si="22"/>
        <v>Enterprise Contract Adminstrator</v>
      </c>
      <c r="S49" s="189" t="str">
        <f t="shared" si="23"/>
        <v>90</v>
      </c>
      <c r="T49" s="186" cm="1">
        <f t="array" aca="1" ref="T49" ca="1">ROUND(IF($Q49="Y",VLOOKUP($P49, INDIRECT($Q$3),T$8,0)*INDIRECT($P$2),VLOOKUP($P49, INDIRECT($Q$3),T$8,0)),IF($E49="E",0,3))</f>
        <v>91439</v>
      </c>
      <c r="U49" s="186" cm="1">
        <f t="array" aca="1" ref="U49" ca="1">ROUND(IF($Q49="Y",VLOOKUP($P49, INDIRECT($Q$3),U$8,0)*INDIRECT($P$2),VLOOKUP($P49, INDIRECT($Q$3),U$8,0)),IF($E49="E",0,3))</f>
        <v>96099</v>
      </c>
      <c r="V49" s="186" cm="1">
        <f t="array" aca="1" ref="V49" ca="1">ROUND(IF($Q49="Y",VLOOKUP($P49, INDIRECT($Q$3),V$8,0)*INDIRECT($P$2),VLOOKUP($P49, INDIRECT($Q$3),V$8,0)),IF($E49="E",0,3))</f>
        <v>102604</v>
      </c>
      <c r="W49" s="186" cm="1">
        <f t="array" aca="1" ref="W49" ca="1">ROUND(IF($Q49="Y",VLOOKUP($P49, INDIRECT($Q$3),W$8,0)*INDIRECT($P$2),VLOOKUP($P49, INDIRECT($Q$3),W$8,0)),IF($E49="E",0,3))</f>
        <v>105478</v>
      </c>
      <c r="X49" s="186" cm="1">
        <f t="array" aca="1" ref="X49" ca="1">ROUND(IF($Q49="Y",VLOOKUP($P49, INDIRECT($Q$3),X$8,0)*INDIRECT($P$2),VLOOKUP($P49, INDIRECT($Q$3),X$8,0)),IF($E49="E",0,3))</f>
        <v>108431</v>
      </c>
      <c r="Y49" s="186" cm="1">
        <f t="array" aca="1" ref="Y49" ca="1">ROUND(IF($Q49="Y",VLOOKUP($P49, INDIRECT($Q$3),Y$8,0)*INDIRECT($P$2),VLOOKUP($P49, INDIRECT($Q$3),Y$8,0)),IF($E49="E",0,3))</f>
        <v>111524</v>
      </c>
      <c r="Z49" s="186" cm="1">
        <f t="array" aca="1" ref="Z49" ca="1">ROUND(IF($Q49="Y",VLOOKUP($P49, INDIRECT($Q$3),Z$8,0)*INDIRECT($P$2),VLOOKUP($P49, INDIRECT($Q$3),Z$8,0)),IF($E49="E",0,3))</f>
        <v>114664</v>
      </c>
      <c r="AA49" s="186"/>
      <c r="AB49" s="282" t="str">
        <f t="shared" si="8"/>
        <v>04103C</v>
      </c>
      <c r="AC49" s="130" t="str">
        <f t="shared" si="24"/>
        <v>Enterprise Contract Adminstrator</v>
      </c>
      <c r="AD49" s="284" t="str">
        <f t="shared" si="25"/>
        <v>90</v>
      </c>
      <c r="AE49" s="282">
        <f t="shared" ca="1" si="35"/>
        <v>43.961999999999996</v>
      </c>
      <c r="AF49" s="282">
        <f t="shared" ca="1" si="36"/>
        <v>46.201999999999998</v>
      </c>
      <c r="AG49" s="282">
        <f t="shared" ca="1" si="37"/>
        <v>49.329000000000001</v>
      </c>
      <c r="AH49" s="282">
        <f t="shared" ca="1" si="38"/>
        <v>50.710999999999999</v>
      </c>
      <c r="AI49" s="282">
        <f t="shared" ca="1" si="39"/>
        <v>52.131</v>
      </c>
      <c r="AJ49" s="282">
        <f t="shared" ca="1" si="40"/>
        <v>53.617999999999995</v>
      </c>
      <c r="AK49" s="282">
        <f t="shared" ca="1" si="41"/>
        <v>55.126999999999995</v>
      </c>
    </row>
    <row r="50" spans="1:38" x14ac:dyDescent="0.2">
      <c r="A50" s="75" t="s">
        <v>1053</v>
      </c>
      <c r="B50" s="75">
        <v>11</v>
      </c>
      <c r="C50" s="70" t="s">
        <v>1054</v>
      </c>
      <c r="D50" s="75">
        <v>503</v>
      </c>
      <c r="E50" s="75" t="s">
        <v>17</v>
      </c>
      <c r="F50" s="73" t="s">
        <v>1055</v>
      </c>
      <c r="G50" s="74">
        <f t="shared" ca="1" si="28"/>
        <v>105497</v>
      </c>
      <c r="H50" s="74">
        <f t="shared" ca="1" si="29"/>
        <v>109713</v>
      </c>
      <c r="I50" s="74">
        <f t="shared" ca="1" si="30"/>
        <v>114105</v>
      </c>
      <c r="J50" s="74">
        <f t="shared" ca="1" si="31"/>
        <v>118668</v>
      </c>
      <c r="K50" s="74">
        <f t="shared" ca="1" si="32"/>
        <v>123415</v>
      </c>
      <c r="L50" s="74">
        <f t="shared" ca="1" si="33"/>
        <v>0</v>
      </c>
      <c r="M50" s="74">
        <f t="shared" ca="1" si="34"/>
        <v>0</v>
      </c>
      <c r="N50" s="72"/>
      <c r="P50" s="187" t="str">
        <f t="shared" si="21"/>
        <v>53085C</v>
      </c>
      <c r="Q50" s="186" t="s">
        <v>600</v>
      </c>
      <c r="R50" s="188" t="str">
        <f t="shared" si="22"/>
        <v>Enterprise Information Management Analyst - Supervisory</v>
      </c>
      <c r="S50" s="189" t="str">
        <f t="shared" si="23"/>
        <v>152</v>
      </c>
      <c r="T50" s="186" cm="1">
        <f t="array" aca="1" ref="T50" ca="1">ROUND(IF($Q50="Y",VLOOKUP($P50, INDIRECT($Q$3),T$8,0)*INDIRECT($P$2),VLOOKUP($P50, INDIRECT($Q$3),T$8,0)),IF($E50="E",0,3))</f>
        <v>105497</v>
      </c>
      <c r="U50" s="186" cm="1">
        <f t="array" aca="1" ref="U50" ca="1">ROUND(IF($Q50="Y",VLOOKUP($P50, INDIRECT($Q$3),U$8,0)*INDIRECT($P$2),VLOOKUP($P50, INDIRECT($Q$3),U$8,0)),IF($E50="E",0,3))</f>
        <v>109713</v>
      </c>
      <c r="V50" s="186" cm="1">
        <f t="array" aca="1" ref="V50" ca="1">ROUND(IF($Q50="Y",VLOOKUP($P50, INDIRECT($Q$3),V$8,0)*INDIRECT($P$2),VLOOKUP($P50, INDIRECT($Q$3),V$8,0)),IF($E50="E",0,3))</f>
        <v>114105</v>
      </c>
      <c r="W50" s="186" cm="1">
        <f t="array" aca="1" ref="W50" ca="1">ROUND(IF($Q50="Y",VLOOKUP($P50, INDIRECT($Q$3),W$8,0)*INDIRECT($P$2),VLOOKUP($P50, INDIRECT($Q$3),W$8,0)),IF($E50="E",0,3))</f>
        <v>118668</v>
      </c>
      <c r="X50" s="186" cm="1">
        <f t="array" aca="1" ref="X50" ca="1">ROUND(IF($Q50="Y",VLOOKUP($P50, INDIRECT($Q$3),X$8,0)*INDIRECT($P$2),VLOOKUP($P50, INDIRECT($Q$3),X$8,0)),IF($E50="E",0,3))</f>
        <v>123415</v>
      </c>
      <c r="Y50" s="186" cm="1">
        <f t="array" aca="1" ref="Y50" ca="1">ROUND(IF($Q50="Y",VLOOKUP($P50, INDIRECT($Q$3),Y$8,0)*INDIRECT($P$2),VLOOKUP($P50, INDIRECT($Q$3),Y$8,0)),IF($E50="E",0,3))</f>
        <v>0</v>
      </c>
      <c r="Z50" s="186" cm="1">
        <f t="array" aca="1" ref="Z50" ca="1">ROUND(IF($Q50="Y",VLOOKUP($P50, INDIRECT($Q$3),Z$8,0)*INDIRECT($P$2),VLOOKUP($P50, INDIRECT($Q$3),Z$8,0)),IF($E50="E",0,3))</f>
        <v>0</v>
      </c>
      <c r="AA50" s="186"/>
      <c r="AB50" s="282" t="str">
        <f t="shared" si="8"/>
        <v>53085C</v>
      </c>
      <c r="AC50" s="130" t="str">
        <f t="shared" si="24"/>
        <v>Enterprise Information Management Analyst - Supervisory</v>
      </c>
      <c r="AD50" s="284" t="str">
        <f t="shared" si="25"/>
        <v>152</v>
      </c>
      <c r="AE50" s="282">
        <f t="shared" ca="1" si="35"/>
        <v>50.72</v>
      </c>
      <c r="AF50" s="282">
        <f t="shared" ca="1" si="36"/>
        <v>52.747</v>
      </c>
      <c r="AG50" s="282">
        <f t="shared" ca="1" si="37"/>
        <v>54.858999999999995</v>
      </c>
      <c r="AH50" s="282">
        <f t="shared" ca="1" si="38"/>
        <v>57.052</v>
      </c>
      <c r="AI50" s="282">
        <f t="shared" ca="1" si="39"/>
        <v>59.335000000000001</v>
      </c>
      <c r="AJ50" s="282" t="str">
        <f t="shared" ca="1" si="40"/>
        <v/>
      </c>
      <c r="AK50" s="282" t="str">
        <f t="shared" ca="1" si="41"/>
        <v/>
      </c>
    </row>
    <row r="51" spans="1:38" x14ac:dyDescent="0.2">
      <c r="A51" s="75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8"/>
        <v>88597</v>
      </c>
      <c r="H51" s="74">
        <f t="shared" ca="1" si="29"/>
        <v>93007</v>
      </c>
      <c r="I51" s="74">
        <f t="shared" ca="1" si="30"/>
        <v>97670</v>
      </c>
      <c r="J51" s="74">
        <f t="shared" ca="1" si="31"/>
        <v>103985</v>
      </c>
      <c r="K51" s="74">
        <f t="shared" ca="1" si="32"/>
        <v>106894</v>
      </c>
      <c r="L51" s="74">
        <f t="shared" ca="1" si="33"/>
        <v>109891</v>
      </c>
      <c r="M51" s="74">
        <f t="shared" ca="1" si="34"/>
        <v>113023</v>
      </c>
      <c r="N51" s="72"/>
      <c r="P51" s="187" t="str">
        <f t="shared" si="21"/>
        <v>04112C</v>
      </c>
      <c r="Q51" s="191" t="s">
        <v>600</v>
      </c>
      <c r="R51" s="188" t="str">
        <f t="shared" si="22"/>
        <v>Enterprise Procurement Specialist</v>
      </c>
      <c r="S51" s="189" t="str">
        <f t="shared" si="23"/>
        <v>34M</v>
      </c>
      <c r="T51" s="186" cm="1">
        <f t="array" aca="1" ref="T51" ca="1">ROUND(IF($Q51="Y",VLOOKUP($P51, INDIRECT($Q$3),T$8,0)*INDIRECT($P$2),VLOOKUP($P51, INDIRECT($Q$3),T$8,0)),IF($E51="E",0,3))</f>
        <v>88597</v>
      </c>
      <c r="U51" s="186" cm="1">
        <f t="array" aca="1" ref="U51" ca="1">ROUND(IF($Q51="Y",VLOOKUP($P51, INDIRECT($Q$3),U$8,0)*INDIRECT($P$2),VLOOKUP($P51, INDIRECT($Q$3),U$8,0)),IF($E51="E",0,3))</f>
        <v>93007</v>
      </c>
      <c r="V51" s="186" cm="1">
        <f t="array" aca="1" ref="V51" ca="1">ROUND(IF($Q51="Y",VLOOKUP($P51, INDIRECT($Q$3),V$8,0)*INDIRECT($P$2),VLOOKUP($P51, INDIRECT($Q$3),V$8,0)),IF($E51="E",0,3))</f>
        <v>97670</v>
      </c>
      <c r="W51" s="186" cm="1">
        <f t="array" aca="1" ref="W51" ca="1">ROUND(IF($Q51="Y",VLOOKUP($P51, INDIRECT($Q$3),W$8,0)*INDIRECT($P$2),VLOOKUP($P51, INDIRECT($Q$3),W$8,0)),IF($E51="E",0,3))</f>
        <v>103985</v>
      </c>
      <c r="X51" s="186" cm="1">
        <f t="array" aca="1" ref="X51" ca="1">ROUND(IF($Q51="Y",VLOOKUP($P51, INDIRECT($Q$3),X$8,0)*INDIRECT($P$2),VLOOKUP($P51, INDIRECT($Q$3),X$8,0)),IF($E51="E",0,3))</f>
        <v>106894</v>
      </c>
      <c r="Y51" s="186" cm="1">
        <f t="array" aca="1" ref="Y51" ca="1">ROUND(IF($Q51="Y",VLOOKUP($P51, INDIRECT($Q$3),Y$8,0)*INDIRECT($P$2),VLOOKUP($P51, INDIRECT($Q$3),Y$8,0)),IF($E51="E",0,3))</f>
        <v>109891</v>
      </c>
      <c r="Z51" s="186" cm="1">
        <f t="array" aca="1" ref="Z51" ca="1">ROUND(IF($Q51="Y",VLOOKUP($P51, INDIRECT($Q$3),Z$8,0)*INDIRECT($P$2),VLOOKUP($P51, INDIRECT($Q$3),Z$8,0)),IF($E51="E",0,3))</f>
        <v>113023</v>
      </c>
      <c r="AA51" s="186"/>
      <c r="AB51" s="282" t="str">
        <f t="shared" si="8"/>
        <v>04112C</v>
      </c>
      <c r="AC51" s="130" t="str">
        <f t="shared" si="24"/>
        <v>Enterprise Procurement Specialist</v>
      </c>
      <c r="AD51" s="284" t="str">
        <f t="shared" si="25"/>
        <v>34M</v>
      </c>
      <c r="AE51" s="282">
        <f t="shared" ca="1" si="35"/>
        <v>42.594999999999999</v>
      </c>
      <c r="AF51" s="282">
        <f t="shared" ca="1" si="36"/>
        <v>44.714999999999996</v>
      </c>
      <c r="AG51" s="282">
        <f t="shared" ca="1" si="37"/>
        <v>46.957000000000001</v>
      </c>
      <c r="AH51" s="282">
        <f t="shared" ca="1" si="38"/>
        <v>49.992999999999995</v>
      </c>
      <c r="AI51" s="282">
        <f t="shared" ca="1" si="39"/>
        <v>51.391999999999996</v>
      </c>
      <c r="AJ51" s="282">
        <f t="shared" ca="1" si="40"/>
        <v>52.832999999999998</v>
      </c>
      <c r="AK51" s="282">
        <f t="shared" ca="1" si="41"/>
        <v>54.338000000000001</v>
      </c>
    </row>
    <row r="52" spans="1:38" x14ac:dyDescent="0.2">
      <c r="A52" s="75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ca="1" si="28"/>
        <v>103898</v>
      </c>
      <c r="H52" s="74">
        <f t="shared" ca="1" si="29"/>
        <v>109093</v>
      </c>
      <c r="I52" s="74">
        <f t="shared" ca="1" si="30"/>
        <v>114546</v>
      </c>
      <c r="J52" s="74">
        <f t="shared" ca="1" si="31"/>
        <v>122028</v>
      </c>
      <c r="K52" s="74">
        <f t="shared" ca="1" si="32"/>
        <v>125447</v>
      </c>
      <c r="L52" s="74">
        <f t="shared" ca="1" si="33"/>
        <v>128962</v>
      </c>
      <c r="M52" s="74">
        <f t="shared" ca="1" si="34"/>
        <v>132635</v>
      </c>
      <c r="N52" s="72"/>
      <c r="P52" s="187" t="str">
        <f t="shared" si="21"/>
        <v>52906C</v>
      </c>
      <c r="Q52" s="191" t="s">
        <v>600</v>
      </c>
      <c r="R52" s="188" t="str">
        <f t="shared" si="22"/>
        <v>Epidemiology, Research, Evaluation &amp; Emergency Response Manager</v>
      </c>
      <c r="S52" s="189" t="str">
        <f t="shared" si="23"/>
        <v>50</v>
      </c>
      <c r="T52" s="186" cm="1">
        <f t="array" aca="1" ref="T52" ca="1">ROUND(IF($Q52="Y",VLOOKUP($P52, INDIRECT($Q$3),T$8,0)*INDIRECT($P$2),VLOOKUP($P52, INDIRECT($Q$3),T$8,0)),IF($E52="E",0,3))</f>
        <v>103898</v>
      </c>
      <c r="U52" s="186" cm="1">
        <f t="array" aca="1" ref="U52" ca="1">ROUND(IF($Q52="Y",VLOOKUP($P52, INDIRECT($Q$3),U$8,0)*INDIRECT($P$2),VLOOKUP($P52, INDIRECT($Q$3),U$8,0)),IF($E52="E",0,3))</f>
        <v>109093</v>
      </c>
      <c r="V52" s="186" cm="1">
        <f t="array" aca="1" ref="V52" ca="1">ROUND(IF($Q52="Y",VLOOKUP($P52, INDIRECT($Q$3),V$8,0)*INDIRECT($P$2),VLOOKUP($P52, INDIRECT($Q$3),V$8,0)),IF($E52="E",0,3))</f>
        <v>114546</v>
      </c>
      <c r="W52" s="186" cm="1">
        <f t="array" aca="1" ref="W52" ca="1">ROUND(IF($Q52="Y",VLOOKUP($P52, INDIRECT($Q$3),W$8,0)*INDIRECT($P$2),VLOOKUP($P52, INDIRECT($Q$3),W$8,0)),IF($E52="E",0,3))</f>
        <v>122028</v>
      </c>
      <c r="X52" s="186" cm="1">
        <f t="array" aca="1" ref="X52" ca="1">ROUND(IF($Q52="Y",VLOOKUP($P52, INDIRECT($Q$3),X$8,0)*INDIRECT($P$2),VLOOKUP($P52, INDIRECT($Q$3),X$8,0)),IF($E52="E",0,3))</f>
        <v>125447</v>
      </c>
      <c r="Y52" s="186" cm="1">
        <f t="array" aca="1" ref="Y52" ca="1">ROUND(IF($Q52="Y",VLOOKUP($P52, INDIRECT($Q$3),Y$8,0)*INDIRECT($P$2),VLOOKUP($P52, INDIRECT($Q$3),Y$8,0)),IF($E52="E",0,3))</f>
        <v>128962</v>
      </c>
      <c r="Z52" s="186" cm="1">
        <f t="array" aca="1" ref="Z52" ca="1">ROUND(IF($Q52="Y",VLOOKUP($P52, INDIRECT($Q$3),Z$8,0)*INDIRECT($P$2),VLOOKUP($P52, INDIRECT($Q$3),Z$8,0)),IF($E52="E",0,3))</f>
        <v>132635</v>
      </c>
      <c r="AA52" s="186"/>
      <c r="AB52" s="282" t="str">
        <f t="shared" si="8"/>
        <v>52906C</v>
      </c>
      <c r="AC52" s="130" t="str">
        <f t="shared" si="24"/>
        <v>Epidemiology, Research, Evaluation &amp; Emergency Response Manager</v>
      </c>
      <c r="AD52" s="284" t="str">
        <f t="shared" si="25"/>
        <v>50</v>
      </c>
      <c r="AE52" s="282">
        <f t="shared" ca="1" si="35"/>
        <v>49.951000000000001</v>
      </c>
      <c r="AF52" s="282">
        <f t="shared" ca="1" si="36"/>
        <v>52.448999999999998</v>
      </c>
      <c r="AG52" s="282">
        <f t="shared" ca="1" si="37"/>
        <v>55.070999999999998</v>
      </c>
      <c r="AH52" s="282">
        <f t="shared" ca="1" si="38"/>
        <v>58.667999999999999</v>
      </c>
      <c r="AI52" s="282">
        <f t="shared" ca="1" si="39"/>
        <v>60.311999999999998</v>
      </c>
      <c r="AJ52" s="282">
        <f t="shared" ca="1" si="40"/>
        <v>62.000999999999998</v>
      </c>
      <c r="AK52" s="282">
        <f t="shared" ca="1" si="41"/>
        <v>63.766999999999996</v>
      </c>
    </row>
    <row r="53" spans="1:38" x14ac:dyDescent="0.2">
      <c r="A53" s="75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8"/>
        <v>81403</v>
      </c>
      <c r="H53" s="74">
        <f t="shared" ca="1" si="29"/>
        <v>84664</v>
      </c>
      <c r="I53" s="74">
        <f t="shared" ca="1" si="30"/>
        <v>88052</v>
      </c>
      <c r="J53" s="74">
        <f t="shared" ca="1" si="31"/>
        <v>91577</v>
      </c>
      <c r="K53" s="74">
        <f t="shared" ca="1" si="32"/>
        <v>95246</v>
      </c>
      <c r="L53" s="74">
        <f t="shared" ca="1" si="33"/>
        <v>0</v>
      </c>
      <c r="M53" s="74">
        <f t="shared" ca="1" si="34"/>
        <v>0</v>
      </c>
      <c r="N53" s="72"/>
      <c r="P53" s="187" t="str">
        <f t="shared" ref="P53:P69" si="42">A53</f>
        <v>04245C</v>
      </c>
      <c r="Q53" s="186" t="s">
        <v>600</v>
      </c>
      <c r="R53" s="188" t="str">
        <f t="shared" si="22"/>
        <v xml:space="preserve">Executive Assistant to Police Chief </v>
      </c>
      <c r="S53" s="189" t="str">
        <f t="shared" ref="S53:S73" si="43">C53</f>
        <v>099</v>
      </c>
      <c r="T53" s="186" cm="1">
        <f t="array" aca="1" ref="T53" ca="1">ROUND(IF($Q53="Y",VLOOKUP($P53, INDIRECT($Q$3),T$8,0)*INDIRECT($P$2),VLOOKUP($P53, INDIRECT($Q$3),T$8,0)),IF($E53="E",0,3))</f>
        <v>81403</v>
      </c>
      <c r="U53" s="186" cm="1">
        <f t="array" aca="1" ref="U53" ca="1">ROUND(IF($Q53="Y",VLOOKUP($P53, INDIRECT($Q$3),U$8,0)*INDIRECT($P$2),VLOOKUP($P53, INDIRECT($Q$3),U$8,0)),IF($E53="E",0,3))</f>
        <v>84664</v>
      </c>
      <c r="V53" s="186" cm="1">
        <f t="array" aca="1" ref="V53" ca="1">ROUND(IF($Q53="Y",VLOOKUP($P53, INDIRECT($Q$3),V$8,0)*INDIRECT($P$2),VLOOKUP($P53, INDIRECT($Q$3),V$8,0)),IF($E53="E",0,3))</f>
        <v>88052</v>
      </c>
      <c r="W53" s="186" cm="1">
        <f t="array" aca="1" ref="W53" ca="1">ROUND(IF($Q53="Y",VLOOKUP($P53, INDIRECT($Q$3),W$8,0)*INDIRECT($P$2),VLOOKUP($P53, INDIRECT($Q$3),W$8,0)),IF($E53="E",0,3))</f>
        <v>91577</v>
      </c>
      <c r="X53" s="186" cm="1">
        <f t="array" aca="1" ref="X53" ca="1">ROUND(IF($Q53="Y",VLOOKUP($P53, INDIRECT($Q$3),X$8,0)*INDIRECT($P$2),VLOOKUP($P53, INDIRECT($Q$3),X$8,0)),IF($E53="E",0,3))</f>
        <v>95246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si="8"/>
        <v>04245C</v>
      </c>
      <c r="AC53" s="130" t="str">
        <f t="shared" si="24"/>
        <v xml:space="preserve">Executive Assistant to Police Chief </v>
      </c>
      <c r="AD53" s="284" t="str">
        <f t="shared" si="25"/>
        <v>099</v>
      </c>
      <c r="AE53" s="282">
        <f t="shared" ca="1" si="35"/>
        <v>39.137</v>
      </c>
      <c r="AF53" s="282">
        <f t="shared" ca="1" si="36"/>
        <v>40.704000000000001</v>
      </c>
      <c r="AG53" s="282">
        <f t="shared" ca="1" si="37"/>
        <v>42.332999999999998</v>
      </c>
      <c r="AH53" s="282">
        <f t="shared" ca="1" si="38"/>
        <v>44.027999999999999</v>
      </c>
      <c r="AI53" s="282">
        <f t="shared" ca="1" si="39"/>
        <v>45.791999999999994</v>
      </c>
      <c r="AJ53" s="282" t="str">
        <f t="shared" ca="1" si="40"/>
        <v/>
      </c>
      <c r="AK53" s="282" t="str">
        <f t="shared" ca="1" si="41"/>
        <v/>
      </c>
    </row>
    <row r="54" spans="1:38" x14ac:dyDescent="0.2">
      <c r="A54" s="75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8"/>
        <v>118725</v>
      </c>
      <c r="H54" s="74">
        <f t="shared" ca="1" si="29"/>
        <v>123472</v>
      </c>
      <c r="I54" s="74">
        <f t="shared" ca="1" si="30"/>
        <v>128412</v>
      </c>
      <c r="J54" s="74">
        <f t="shared" ca="1" si="31"/>
        <v>133548</v>
      </c>
      <c r="K54" s="74">
        <f t="shared" ca="1" si="32"/>
        <v>138891</v>
      </c>
      <c r="L54" s="74">
        <f t="shared" ca="1" si="33"/>
        <v>0</v>
      </c>
      <c r="M54" s="74">
        <f t="shared" ca="1" si="34"/>
        <v>0</v>
      </c>
      <c r="N54" s="72"/>
      <c r="P54" s="187" t="str">
        <f t="shared" si="42"/>
        <v>03400C</v>
      </c>
      <c r="Q54" s="191" t="s">
        <v>600</v>
      </c>
      <c r="R54" s="188" t="str">
        <f t="shared" si="22"/>
        <v>Executive Manager Minneapolis Employment and Training Program</v>
      </c>
      <c r="S54" s="189" t="str">
        <f t="shared" si="43"/>
        <v>63</v>
      </c>
      <c r="T54" s="186" cm="1">
        <f t="array" aca="1" ref="T54" ca="1">ROUND(IF($Q54="Y",VLOOKUP($P54, INDIRECT($Q$3),T$8,0)*INDIRECT($P$2),VLOOKUP($P54, INDIRECT($Q$3),T$8,0)),IF($E54="E",0,3))</f>
        <v>118725</v>
      </c>
      <c r="U54" s="186" cm="1">
        <f t="array" aca="1" ref="U54" ca="1">ROUND(IF($Q54="Y",VLOOKUP($P54, INDIRECT($Q$3),U$8,0)*INDIRECT($P$2),VLOOKUP($P54, INDIRECT($Q$3),U$8,0)),IF($E54="E",0,3))</f>
        <v>123472</v>
      </c>
      <c r="V54" s="186" cm="1">
        <f t="array" aca="1" ref="V54" ca="1">ROUND(IF($Q54="Y",VLOOKUP($P54, INDIRECT($Q$3),V$8,0)*INDIRECT($P$2),VLOOKUP($P54, INDIRECT($Q$3),V$8,0)),IF($E54="E",0,3))</f>
        <v>128412</v>
      </c>
      <c r="W54" s="186" cm="1">
        <f t="array" aca="1" ref="W54" ca="1">ROUND(IF($Q54="Y",VLOOKUP($P54, INDIRECT($Q$3),W$8,0)*INDIRECT($P$2),VLOOKUP($P54, INDIRECT($Q$3),W$8,0)),IF($E54="E",0,3))</f>
        <v>133548</v>
      </c>
      <c r="X54" s="186" cm="1">
        <f t="array" aca="1" ref="X54" ca="1">ROUND(IF($Q54="Y",VLOOKUP($P54, INDIRECT($Q$3),X$8,0)*INDIRECT($P$2),VLOOKUP($P54, INDIRECT($Q$3),X$8,0)),IF($E54="E",0,3))</f>
        <v>138891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8"/>
        <v>03400C</v>
      </c>
      <c r="AC54" s="130" t="str">
        <f t="shared" si="24"/>
        <v>Executive Manager Minneapolis Employment and Training Program</v>
      </c>
      <c r="AD54" s="284" t="str">
        <f t="shared" si="25"/>
        <v>63</v>
      </c>
      <c r="AE54" s="282">
        <f t="shared" ca="1" si="35"/>
        <v>57.08</v>
      </c>
      <c r="AF54" s="282">
        <f t="shared" ca="1" si="36"/>
        <v>59.361999999999995</v>
      </c>
      <c r="AG54" s="282">
        <f t="shared" ca="1" si="37"/>
        <v>61.736999999999995</v>
      </c>
      <c r="AH54" s="282">
        <f t="shared" ca="1" si="38"/>
        <v>64.206000000000003</v>
      </c>
      <c r="AI54" s="282">
        <f t="shared" ca="1" si="39"/>
        <v>66.775000000000006</v>
      </c>
      <c r="AJ54" s="282" t="str">
        <f t="shared" ca="1" si="40"/>
        <v/>
      </c>
      <c r="AK54" s="282" t="str">
        <f t="shared" ca="1" si="41"/>
        <v/>
      </c>
    </row>
    <row r="55" spans="1:38" x14ac:dyDescent="0.2">
      <c r="A55" s="75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8"/>
        <v>105479</v>
      </c>
      <c r="H55" s="74">
        <f t="shared" ca="1" si="29"/>
        <v>109702</v>
      </c>
      <c r="I55" s="74">
        <f t="shared" ca="1" si="30"/>
        <v>114096</v>
      </c>
      <c r="J55" s="74">
        <f t="shared" ca="1" si="31"/>
        <v>118664</v>
      </c>
      <c r="K55" s="74">
        <f t="shared" ca="1" si="32"/>
        <v>123415</v>
      </c>
      <c r="L55" s="74">
        <f t="shared" ca="1" si="33"/>
        <v>0</v>
      </c>
      <c r="M55" s="74">
        <f t="shared" ca="1" si="34"/>
        <v>0</v>
      </c>
      <c r="N55" s="72"/>
      <c r="P55" s="187" t="str">
        <f t="shared" si="42"/>
        <v>04239C</v>
      </c>
      <c r="Q55" s="191" t="s">
        <v>600</v>
      </c>
      <c r="R55" s="188" t="str">
        <f t="shared" si="22"/>
        <v>Executive Manager of Arts</v>
      </c>
      <c r="S55" s="189" t="str">
        <f t="shared" si="43"/>
        <v>041</v>
      </c>
      <c r="T55" s="186" cm="1">
        <f t="array" aca="1" ref="T55" ca="1">ROUND(IF($Q55="Y",VLOOKUP($P55, INDIRECT($Q$3),T$8,0)*INDIRECT($P$2),VLOOKUP($P55, INDIRECT($Q$3),T$8,0)),IF($E55="E",0,3))</f>
        <v>105479</v>
      </c>
      <c r="U55" s="186" cm="1">
        <f t="array" aca="1" ref="U55" ca="1">ROUND(IF($Q55="Y",VLOOKUP($P55, INDIRECT($Q$3),U$8,0)*INDIRECT($P$2),VLOOKUP($P55, INDIRECT($Q$3),U$8,0)),IF($E55="E",0,3))</f>
        <v>109702</v>
      </c>
      <c r="V55" s="186" cm="1">
        <f t="array" aca="1" ref="V55" ca="1">ROUND(IF($Q55="Y",VLOOKUP($P55, INDIRECT($Q$3),V$8,0)*INDIRECT($P$2),VLOOKUP($P55, INDIRECT($Q$3),V$8,0)),IF($E55="E",0,3))</f>
        <v>114096</v>
      </c>
      <c r="W55" s="186" cm="1">
        <f t="array" aca="1" ref="W55" ca="1">ROUND(IF($Q55="Y",VLOOKUP($P55, INDIRECT($Q$3),W$8,0)*INDIRECT($P$2),VLOOKUP($P55, INDIRECT($Q$3),W$8,0)),IF($E55="E",0,3))</f>
        <v>118664</v>
      </c>
      <c r="X55" s="186" cm="1">
        <f t="array" aca="1" ref="X55" ca="1">ROUND(IF($Q55="Y",VLOOKUP($P55, INDIRECT($Q$3),X$8,0)*INDIRECT($P$2),VLOOKUP($P55, INDIRECT($Q$3),X$8,0)),IF($E55="E",0,3))</f>
        <v>123415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8"/>
        <v>04239C</v>
      </c>
      <c r="AC55" s="130" t="str">
        <f t="shared" si="24"/>
        <v>Executive Manager of Arts</v>
      </c>
      <c r="AD55" s="284" t="str">
        <f t="shared" si="25"/>
        <v>041</v>
      </c>
      <c r="AE55" s="282">
        <f t="shared" ca="1" si="35"/>
        <v>50.711999999999996</v>
      </c>
      <c r="AF55" s="282">
        <f t="shared" ca="1" si="36"/>
        <v>52.741999999999997</v>
      </c>
      <c r="AG55" s="282">
        <f t="shared" ca="1" si="37"/>
        <v>54.853999999999999</v>
      </c>
      <c r="AH55" s="282">
        <f t="shared" ca="1" si="38"/>
        <v>57.05</v>
      </c>
      <c r="AI55" s="282">
        <f t="shared" ca="1" si="39"/>
        <v>59.335000000000001</v>
      </c>
      <c r="AJ55" s="282" t="str">
        <f t="shared" ca="1" si="40"/>
        <v/>
      </c>
      <c r="AK55" s="282" t="str">
        <f t="shared" ca="1" si="41"/>
        <v/>
      </c>
    </row>
    <row r="56" spans="1:38" x14ac:dyDescent="0.2">
      <c r="A56" s="75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8"/>
        <v>118725</v>
      </c>
      <c r="H56" s="74">
        <f t="shared" ca="1" si="29"/>
        <v>123472</v>
      </c>
      <c r="I56" s="74">
        <f t="shared" ca="1" si="30"/>
        <v>128412</v>
      </c>
      <c r="J56" s="74">
        <f t="shared" ca="1" si="31"/>
        <v>133548</v>
      </c>
      <c r="K56" s="74">
        <f t="shared" ca="1" si="32"/>
        <v>138891</v>
      </c>
      <c r="L56" s="74">
        <f t="shared" ca="1" si="33"/>
        <v>0</v>
      </c>
      <c r="M56" s="74">
        <f t="shared" ca="1" si="34"/>
        <v>0</v>
      </c>
      <c r="N56" s="72"/>
      <c r="P56" s="187" t="str">
        <f t="shared" si="42"/>
        <v>04295C</v>
      </c>
      <c r="Q56" s="191" t="s">
        <v>600</v>
      </c>
      <c r="R56" s="188" t="str">
        <f t="shared" si="22"/>
        <v>Facility Manager</v>
      </c>
      <c r="S56" s="189" t="str">
        <f t="shared" si="43"/>
        <v>63</v>
      </c>
      <c r="T56" s="186" cm="1">
        <f t="array" aca="1" ref="T56" ca="1">ROUND(IF($Q56="Y",VLOOKUP($P56, INDIRECT($Q$3),T$8,0)*INDIRECT($P$2),VLOOKUP($P56, INDIRECT($Q$3),T$8,0)),IF($E56="E",0,3))</f>
        <v>118725</v>
      </c>
      <c r="U56" s="186" cm="1">
        <f t="array" aca="1" ref="U56" ca="1">ROUND(IF($Q56="Y",VLOOKUP($P56, INDIRECT($Q$3),U$8,0)*INDIRECT($P$2),VLOOKUP($P56, INDIRECT($Q$3),U$8,0)),IF($E56="E",0,3))</f>
        <v>123472</v>
      </c>
      <c r="V56" s="186" cm="1">
        <f t="array" aca="1" ref="V56" ca="1">ROUND(IF($Q56="Y",VLOOKUP($P56, INDIRECT($Q$3),V$8,0)*INDIRECT($P$2),VLOOKUP($P56, INDIRECT($Q$3),V$8,0)),IF($E56="E",0,3))</f>
        <v>128412</v>
      </c>
      <c r="W56" s="186" cm="1">
        <f t="array" aca="1" ref="W56" ca="1">ROUND(IF($Q56="Y",VLOOKUP($P56, INDIRECT($Q$3),W$8,0)*INDIRECT($P$2),VLOOKUP($P56, INDIRECT($Q$3),W$8,0)),IF($E56="E",0,3))</f>
        <v>133548</v>
      </c>
      <c r="X56" s="186" cm="1">
        <f t="array" aca="1" ref="X56" ca="1">ROUND(IF($Q56="Y",VLOOKUP($P56, INDIRECT($Q$3),X$8,0)*INDIRECT($P$2),VLOOKUP($P56, INDIRECT($Q$3),X$8,0)),IF($E56="E",0,3))</f>
        <v>138891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8"/>
        <v>04295C</v>
      </c>
      <c r="AC56" s="130" t="str">
        <f t="shared" si="24"/>
        <v>Facility Manager</v>
      </c>
      <c r="AD56" s="284" t="str">
        <f t="shared" si="25"/>
        <v>63</v>
      </c>
      <c r="AE56" s="282">
        <f t="shared" ca="1" si="35"/>
        <v>57.08</v>
      </c>
      <c r="AF56" s="282">
        <f t="shared" ca="1" si="36"/>
        <v>59.361999999999995</v>
      </c>
      <c r="AG56" s="282">
        <f t="shared" ca="1" si="37"/>
        <v>61.736999999999995</v>
      </c>
      <c r="AH56" s="282">
        <f t="shared" ca="1" si="38"/>
        <v>64.206000000000003</v>
      </c>
      <c r="AI56" s="282">
        <f t="shared" ca="1" si="39"/>
        <v>66.775000000000006</v>
      </c>
      <c r="AJ56" s="282" t="str">
        <f t="shared" ca="1" si="40"/>
        <v/>
      </c>
      <c r="AK56" s="282" t="str">
        <f t="shared" ca="1" si="41"/>
        <v/>
      </c>
    </row>
    <row r="57" spans="1:38" s="73" customFormat="1" x14ac:dyDescent="0.2">
      <c r="A57" s="75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ca="1" si="28"/>
        <v>22.495000000000001</v>
      </c>
      <c r="H57" s="74">
        <f t="shared" ca="1" si="29"/>
        <v>23.312999999999999</v>
      </c>
      <c r="I57" s="74">
        <f t="shared" ca="1" si="30"/>
        <v>24.158000000000001</v>
      </c>
      <c r="J57" s="74">
        <f t="shared" ca="1" si="31"/>
        <v>0</v>
      </c>
      <c r="K57" s="74">
        <f t="shared" ca="1" si="32"/>
        <v>0</v>
      </c>
      <c r="L57" s="74">
        <f t="shared" ca="1" si="33"/>
        <v>0</v>
      </c>
      <c r="M57" s="74">
        <f t="shared" ca="1" si="34"/>
        <v>0</v>
      </c>
      <c r="N57" s="72"/>
      <c r="O57" s="71"/>
      <c r="P57" s="187" t="str">
        <f t="shared" si="42"/>
        <v>02230C</v>
      </c>
      <c r="Q57" s="191" t="s">
        <v>600</v>
      </c>
      <c r="R57" s="188" t="str">
        <f t="shared" si="22"/>
        <v xml:space="preserve">Guest Services Ambassador </v>
      </c>
      <c r="S57" s="189" t="str">
        <f t="shared" si="43"/>
        <v>110</v>
      </c>
      <c r="T57" s="186" cm="1">
        <f t="array" aca="1" ref="T57" ca="1">ROUND(IF($Q57="Y",VLOOKUP($P57, INDIRECT($Q$3),T$8,0)*INDIRECT($P$2),VLOOKUP($P57, INDIRECT($Q$3),T$8,0)),IF($E57="E",0,3))</f>
        <v>22.495000000000001</v>
      </c>
      <c r="U57" s="186" cm="1">
        <f t="array" aca="1" ref="U57" ca="1">ROUND(IF($Q57="Y",VLOOKUP($P57, INDIRECT($Q$3),U$8,0)*INDIRECT($P$2),VLOOKUP($P57, INDIRECT($Q$3),U$8,0)),IF($E57="E",0,3))</f>
        <v>23.312999999999999</v>
      </c>
      <c r="V57" s="186" cm="1">
        <f t="array" aca="1" ref="V57" ca="1">ROUND(IF($Q57="Y",VLOOKUP($P57, INDIRECT($Q$3),V$8,0)*INDIRECT($P$2),VLOOKUP($P57, INDIRECT($Q$3),V$8,0)),IF($E57="E",0,3))</f>
        <v>24.158000000000001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8"/>
        <v>02230C</v>
      </c>
      <c r="AC57" s="130" t="str">
        <f t="shared" si="24"/>
        <v xml:space="preserve">Guest Services Ambassador </v>
      </c>
      <c r="AD57" s="284" t="str">
        <f t="shared" si="25"/>
        <v>110</v>
      </c>
      <c r="AE57" s="282">
        <f t="shared" ca="1" si="35"/>
        <v>22.495000000000001</v>
      </c>
      <c r="AF57" s="282">
        <f t="shared" ca="1" si="36"/>
        <v>23.312999999999999</v>
      </c>
      <c r="AG57" s="282">
        <f t="shared" ca="1" si="37"/>
        <v>24.158000000000001</v>
      </c>
      <c r="AH57" s="282" t="str">
        <f t="shared" ca="1" si="38"/>
        <v/>
      </c>
      <c r="AI57" s="282" t="str">
        <f t="shared" ca="1" si="39"/>
        <v/>
      </c>
      <c r="AJ57" s="282" t="str">
        <f t="shared" ca="1" si="40"/>
        <v/>
      </c>
      <c r="AK57" s="282" t="str">
        <f t="shared" ca="1" si="41"/>
        <v/>
      </c>
      <c r="AL57" s="129"/>
    </row>
    <row r="58" spans="1:38" x14ac:dyDescent="0.2">
      <c r="A58" s="75" t="s">
        <v>548</v>
      </c>
      <c r="B58" s="75">
        <v>10</v>
      </c>
      <c r="C58" s="70" t="s">
        <v>571</v>
      </c>
      <c r="D58" s="75">
        <v>458</v>
      </c>
      <c r="E58" s="75" t="s">
        <v>17</v>
      </c>
      <c r="F58" s="73" t="s">
        <v>547</v>
      </c>
      <c r="G58" s="74">
        <f t="shared" ca="1" si="28"/>
        <v>96549</v>
      </c>
      <c r="H58" s="74">
        <f t="shared" ca="1" si="29"/>
        <v>100416</v>
      </c>
      <c r="I58" s="74">
        <f t="shared" ca="1" si="30"/>
        <v>104438</v>
      </c>
      <c r="J58" s="74">
        <f t="shared" ca="1" si="31"/>
        <v>108617</v>
      </c>
      <c r="K58" s="74">
        <f t="shared" ca="1" si="32"/>
        <v>112968</v>
      </c>
      <c r="L58" s="74">
        <f t="shared" ca="1" si="33"/>
        <v>0</v>
      </c>
      <c r="M58" s="74">
        <f t="shared" ca="1" si="34"/>
        <v>0</v>
      </c>
      <c r="N58" s="72"/>
      <c r="P58" s="187" t="str">
        <f t="shared" si="42"/>
        <v>52946C</v>
      </c>
      <c r="Q58" s="191" t="s">
        <v>600</v>
      </c>
      <c r="R58" s="188" t="str">
        <f t="shared" si="22"/>
        <v>Health Program Coordinator</v>
      </c>
      <c r="S58" s="189" t="str">
        <f t="shared" si="43"/>
        <v>065</v>
      </c>
      <c r="T58" s="186" cm="1">
        <f t="array" aca="1" ref="T58" ca="1">ROUND(IF($Q58="Y",VLOOKUP($P58, INDIRECT($Q$3),T$8,0)*INDIRECT($P$2),VLOOKUP($P58, INDIRECT($Q$3),T$8,0)),IF($E58="E",0,3))</f>
        <v>96549</v>
      </c>
      <c r="U58" s="186" cm="1">
        <f t="array" aca="1" ref="U58" ca="1">ROUND(IF($Q58="Y",VLOOKUP($P58, INDIRECT($Q$3),U$8,0)*INDIRECT($P$2),VLOOKUP($P58, INDIRECT($Q$3),U$8,0)),IF($E58="E",0,3))</f>
        <v>100416</v>
      </c>
      <c r="V58" s="186" cm="1">
        <f t="array" aca="1" ref="V58" ca="1">ROUND(IF($Q58="Y",VLOOKUP($P58, INDIRECT($Q$3),V$8,0)*INDIRECT($P$2),VLOOKUP($P58, INDIRECT($Q$3),V$8,0)),IF($E58="E",0,3))</f>
        <v>104438</v>
      </c>
      <c r="W58" s="186" cm="1">
        <f t="array" aca="1" ref="W58" ca="1">ROUND(IF($Q58="Y",VLOOKUP($P58, INDIRECT($Q$3),W$8,0)*INDIRECT($P$2),VLOOKUP($P58, INDIRECT($Q$3),W$8,0)),IF($E58="E",0,3))</f>
        <v>108617</v>
      </c>
      <c r="X58" s="186" cm="1">
        <f t="array" aca="1" ref="X58" ca="1">ROUND(IF($Q58="Y",VLOOKUP($P58, INDIRECT($Q$3),X$8,0)*INDIRECT($P$2),VLOOKUP($P58, INDIRECT($Q$3),X$8,0)),IF($E58="E",0,3))</f>
        <v>112968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8"/>
        <v>52946C</v>
      </c>
      <c r="AC58" s="130" t="str">
        <f t="shared" si="24"/>
        <v>Health Program Coordinator</v>
      </c>
      <c r="AD58" s="284" t="str">
        <f t="shared" si="25"/>
        <v>065</v>
      </c>
      <c r="AE58" s="282">
        <f t="shared" ca="1" si="35"/>
        <v>46.417999999999999</v>
      </c>
      <c r="AF58" s="282">
        <f t="shared" ca="1" si="36"/>
        <v>48.277000000000001</v>
      </c>
      <c r="AG58" s="282">
        <f t="shared" ca="1" si="37"/>
        <v>50.210999999999999</v>
      </c>
      <c r="AH58" s="282">
        <f t="shared" ca="1" si="38"/>
        <v>52.22</v>
      </c>
      <c r="AI58" s="282">
        <f t="shared" ca="1" si="39"/>
        <v>54.311999999999998</v>
      </c>
      <c r="AJ58" s="282" t="str">
        <f t="shared" ca="1" si="40"/>
        <v/>
      </c>
      <c r="AK58" s="282" t="str">
        <f t="shared" ca="1" si="41"/>
        <v/>
      </c>
    </row>
    <row r="59" spans="1:38" x14ac:dyDescent="0.2">
      <c r="A59" s="75" t="s">
        <v>80</v>
      </c>
      <c r="B59" s="75">
        <v>10</v>
      </c>
      <c r="C59" s="70" t="s">
        <v>70</v>
      </c>
      <c r="D59" s="75">
        <v>465</v>
      </c>
      <c r="E59" s="75" t="s">
        <v>17</v>
      </c>
      <c r="F59" s="73" t="s">
        <v>348</v>
      </c>
      <c r="G59" s="74">
        <f t="shared" ca="1" si="28"/>
        <v>88597</v>
      </c>
      <c r="H59" s="74">
        <f t="shared" ca="1" si="29"/>
        <v>93007</v>
      </c>
      <c r="I59" s="74">
        <f t="shared" ca="1" si="30"/>
        <v>97670</v>
      </c>
      <c r="J59" s="74">
        <f t="shared" ca="1" si="31"/>
        <v>103985</v>
      </c>
      <c r="K59" s="74">
        <f t="shared" ca="1" si="32"/>
        <v>106894</v>
      </c>
      <c r="L59" s="74">
        <f t="shared" ca="1" si="33"/>
        <v>109891</v>
      </c>
      <c r="M59" s="74">
        <f t="shared" ca="1" si="34"/>
        <v>113023</v>
      </c>
      <c r="N59" s="72"/>
      <c r="P59" s="187" t="str">
        <f t="shared" si="42"/>
        <v>05403C</v>
      </c>
      <c r="Q59" s="191" t="s">
        <v>600</v>
      </c>
      <c r="R59" s="188" t="str">
        <f t="shared" si="22"/>
        <v xml:space="preserve">Health Program Manager </v>
      </c>
      <c r="S59" s="189" t="str">
        <f t="shared" si="43"/>
        <v>34M</v>
      </c>
      <c r="T59" s="186" cm="1">
        <f t="array" aca="1" ref="T59" ca="1">ROUND(IF($Q59="Y",VLOOKUP($P59, INDIRECT($Q$3),T$8,0)*INDIRECT($P$2),VLOOKUP($P59, INDIRECT($Q$3),T$8,0)),IF($E59="E",0,3))</f>
        <v>88597</v>
      </c>
      <c r="U59" s="186" cm="1">
        <f t="array" aca="1" ref="U59" ca="1">ROUND(IF($Q59="Y",VLOOKUP($P59, INDIRECT($Q$3),U$8,0)*INDIRECT($P$2),VLOOKUP($P59, INDIRECT($Q$3),U$8,0)),IF($E59="E",0,3))</f>
        <v>93007</v>
      </c>
      <c r="V59" s="186" cm="1">
        <f t="array" aca="1" ref="V59" ca="1">ROUND(IF($Q59="Y",VLOOKUP($P59, INDIRECT($Q$3),V$8,0)*INDIRECT($P$2),VLOOKUP($P59, INDIRECT($Q$3),V$8,0)),IF($E59="E",0,3))</f>
        <v>97670</v>
      </c>
      <c r="W59" s="186" cm="1">
        <f t="array" aca="1" ref="W59" ca="1">ROUND(IF($Q59="Y",VLOOKUP($P59, INDIRECT($Q$3),W$8,0)*INDIRECT($P$2),VLOOKUP($P59, INDIRECT($Q$3),W$8,0)),IF($E59="E",0,3))</f>
        <v>103985</v>
      </c>
      <c r="X59" s="186" cm="1">
        <f t="array" aca="1" ref="X59" ca="1">ROUND(IF($Q59="Y",VLOOKUP($P59, INDIRECT($Q$3),X$8,0)*INDIRECT($P$2),VLOOKUP($P59, INDIRECT($Q$3),X$8,0)),IF($E59="E",0,3))</f>
        <v>106894</v>
      </c>
      <c r="Y59" s="186" cm="1">
        <f t="array" aca="1" ref="Y59" ca="1">ROUND(IF($Q59="Y",VLOOKUP($P59, INDIRECT($Q$3),Y$8,0)*INDIRECT($P$2),VLOOKUP($P59, INDIRECT($Q$3),Y$8,0)),IF($E59="E",0,3))</f>
        <v>109891</v>
      </c>
      <c r="Z59" s="186" cm="1">
        <f t="array" aca="1" ref="Z59" ca="1">ROUND(IF($Q59="Y",VLOOKUP($P59, INDIRECT($Q$3),Z$8,0)*INDIRECT($P$2),VLOOKUP($P59, INDIRECT($Q$3),Z$8,0)),IF($E59="E",0,3))</f>
        <v>113023</v>
      </c>
      <c r="AA59" s="186"/>
      <c r="AB59" s="282" t="str">
        <f t="shared" si="8"/>
        <v>05403C</v>
      </c>
      <c r="AC59" s="130" t="str">
        <f t="shared" si="24"/>
        <v xml:space="preserve">Health Program Manager </v>
      </c>
      <c r="AD59" s="284" t="str">
        <f t="shared" si="25"/>
        <v>34M</v>
      </c>
      <c r="AE59" s="282">
        <f t="shared" ca="1" si="35"/>
        <v>42.594999999999999</v>
      </c>
      <c r="AF59" s="282">
        <f t="shared" ca="1" si="36"/>
        <v>44.714999999999996</v>
      </c>
      <c r="AG59" s="282">
        <f t="shared" ca="1" si="37"/>
        <v>46.957000000000001</v>
      </c>
      <c r="AH59" s="282">
        <f t="shared" ca="1" si="38"/>
        <v>49.992999999999995</v>
      </c>
      <c r="AI59" s="282">
        <f t="shared" ca="1" si="39"/>
        <v>51.391999999999996</v>
      </c>
      <c r="AJ59" s="282">
        <f t="shared" ca="1" si="40"/>
        <v>52.832999999999998</v>
      </c>
      <c r="AK59" s="282">
        <f t="shared" ca="1" si="41"/>
        <v>54.338000000000001</v>
      </c>
    </row>
    <row r="60" spans="1:38" x14ac:dyDescent="0.2">
      <c r="A60" s="75" t="s">
        <v>1078</v>
      </c>
      <c r="B60" s="75">
        <v>7</v>
      </c>
      <c r="C60" s="70" t="s">
        <v>514</v>
      </c>
      <c r="D60" s="75">
        <v>338</v>
      </c>
      <c r="E60" s="75" t="s">
        <v>21</v>
      </c>
      <c r="F60" s="73" t="s">
        <v>865</v>
      </c>
      <c r="G60" s="74">
        <f t="shared" ca="1" si="28"/>
        <v>37.121000000000002</v>
      </c>
      <c r="H60" s="74">
        <f t="shared" ca="1" si="29"/>
        <v>39.075000000000003</v>
      </c>
      <c r="I60" s="74">
        <f t="shared" ca="1" si="30"/>
        <v>40.168999999999997</v>
      </c>
      <c r="J60" s="74">
        <f t="shared" ca="1" si="31"/>
        <v>41.292999999999999</v>
      </c>
      <c r="K60" s="74">
        <f t="shared" ca="1" si="32"/>
        <v>42.945</v>
      </c>
      <c r="L60" s="74">
        <f t="shared" ca="1" si="33"/>
        <v>0</v>
      </c>
      <c r="M60" s="74">
        <f t="shared" ca="1" si="34"/>
        <v>0</v>
      </c>
      <c r="N60" s="72"/>
      <c r="P60" s="187" t="str">
        <f t="shared" si="42"/>
        <v>53029C</v>
      </c>
      <c r="Q60" s="191" t="s">
        <v>600</v>
      </c>
      <c r="R60" s="188" t="str">
        <f t="shared" si="22"/>
        <v>HR Administrative Specialist</v>
      </c>
      <c r="S60" s="189" t="str">
        <f t="shared" si="43"/>
        <v>108</v>
      </c>
      <c r="T60" s="186" cm="1">
        <f t="array" aca="1" ref="T60" ca="1">ROUND(IF($Q60="Y",VLOOKUP($P60, INDIRECT($Q$3),T$8,0)*INDIRECT($P$2),VLOOKUP($P60, INDIRECT($Q$3),T$8,0)),IF($E60="E",0,3))</f>
        <v>37.121000000000002</v>
      </c>
      <c r="U60" s="186" cm="1">
        <f t="array" aca="1" ref="U60" ca="1">ROUND(IF($Q60="Y",VLOOKUP($P60, INDIRECT($Q$3),U$8,0)*INDIRECT($P$2),VLOOKUP($P60, INDIRECT($Q$3),U$8,0)),IF($E60="E",0,3))</f>
        <v>39.075000000000003</v>
      </c>
      <c r="V60" s="186" cm="1">
        <f t="array" aca="1" ref="V60" ca="1">ROUND(IF($Q60="Y",VLOOKUP($P60, INDIRECT($Q$3),V$8,0)*INDIRECT($P$2),VLOOKUP($P60, INDIRECT($Q$3),V$8,0)),IF($E60="E",0,3))</f>
        <v>40.168999999999997</v>
      </c>
      <c r="W60" s="186" cm="1">
        <f t="array" aca="1" ref="W60" ca="1">ROUND(IF($Q60="Y",VLOOKUP($P60, INDIRECT($Q$3),W$8,0)*INDIRECT($P$2),VLOOKUP($P60, INDIRECT($Q$3),W$8,0)),IF($E60="E",0,3))</f>
        <v>41.292999999999999</v>
      </c>
      <c r="X60" s="186" cm="1">
        <f t="array" aca="1" ref="X60" ca="1">ROUND(IF($Q60="Y",VLOOKUP($P60, INDIRECT($Q$3),X$8,0)*INDIRECT($P$2),VLOOKUP($P60, INDIRECT($Q$3),X$8,0)),IF($E60="E",0,3))</f>
        <v>42.945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8"/>
        <v>53029C</v>
      </c>
      <c r="AC60" s="130" t="str">
        <f t="shared" si="24"/>
        <v>HR Administrative Specialist</v>
      </c>
      <c r="AD60" s="284" t="str">
        <f t="shared" si="25"/>
        <v>108</v>
      </c>
      <c r="AE60" s="282">
        <f t="shared" ca="1" si="35"/>
        <v>37.121000000000002</v>
      </c>
      <c r="AF60" s="282">
        <f t="shared" ca="1" si="36"/>
        <v>39.075000000000003</v>
      </c>
      <c r="AG60" s="282">
        <f t="shared" ca="1" si="37"/>
        <v>40.168999999999997</v>
      </c>
      <c r="AH60" s="282">
        <f t="shared" ca="1" si="38"/>
        <v>41.292999999999999</v>
      </c>
      <c r="AI60" s="282">
        <f t="shared" ca="1" si="39"/>
        <v>42.945</v>
      </c>
      <c r="AJ60" s="282" t="str">
        <f t="shared" ca="1" si="40"/>
        <v/>
      </c>
      <c r="AK60" s="282" t="str">
        <f t="shared" ca="1" si="41"/>
        <v/>
      </c>
    </row>
    <row r="61" spans="1:38" x14ac:dyDescent="0.2">
      <c r="A61" s="75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ca="1" si="28"/>
        <v>36.588999999999999</v>
      </c>
      <c r="H61" s="74">
        <f t="shared" ca="1" si="29"/>
        <v>38.055</v>
      </c>
      <c r="I61" s="74">
        <f t="shared" ca="1" si="30"/>
        <v>39.576999999999998</v>
      </c>
      <c r="J61" s="74">
        <f t="shared" ca="1" si="31"/>
        <v>41.162999999999997</v>
      </c>
      <c r="K61" s="74">
        <f t="shared" ca="1" si="32"/>
        <v>42.81</v>
      </c>
      <c r="L61" s="74">
        <f t="shared" ca="1" si="33"/>
        <v>0</v>
      </c>
      <c r="M61" s="74">
        <f t="shared" ca="1" si="34"/>
        <v>0</v>
      </c>
      <c r="N61" s="72"/>
      <c r="P61" s="187" t="str">
        <f t="shared" si="42"/>
        <v>05416C</v>
      </c>
      <c r="Q61" s="191" t="s">
        <v>600</v>
      </c>
      <c r="R61" s="188" t="str">
        <f t="shared" si="22"/>
        <v>HR Associate Representative</v>
      </c>
      <c r="S61" s="189" t="str">
        <f t="shared" si="43"/>
        <v>059</v>
      </c>
      <c r="T61" s="186" cm="1">
        <f t="array" aca="1" ref="T61" ca="1">ROUND(IF($Q61="Y",VLOOKUP($P61, INDIRECT($Q$3),T$8,0)*INDIRECT($P$2),VLOOKUP($P61, INDIRECT($Q$3),T$8,0)),IF($E61="E",0,3))</f>
        <v>36.588999999999999</v>
      </c>
      <c r="U61" s="186" cm="1">
        <f t="array" aca="1" ref="U61" ca="1">ROUND(IF($Q61="Y",VLOOKUP($P61, INDIRECT($Q$3),U$8,0)*INDIRECT($P$2),VLOOKUP($P61, INDIRECT($Q$3),U$8,0)),IF($E61="E",0,3))</f>
        <v>38.055</v>
      </c>
      <c r="V61" s="186" cm="1">
        <f t="array" aca="1" ref="V61" ca="1">ROUND(IF($Q61="Y",VLOOKUP($P61, INDIRECT($Q$3),V$8,0)*INDIRECT($P$2),VLOOKUP($P61, INDIRECT($Q$3),V$8,0)),IF($E61="E",0,3))</f>
        <v>39.576999999999998</v>
      </c>
      <c r="W61" s="186" cm="1">
        <f t="array" aca="1" ref="W61" ca="1">ROUND(IF($Q61="Y",VLOOKUP($P61, INDIRECT($Q$3),W$8,0)*INDIRECT($P$2),VLOOKUP($P61, INDIRECT($Q$3),W$8,0)),IF($E61="E",0,3))</f>
        <v>41.162999999999997</v>
      </c>
      <c r="X61" s="186" cm="1">
        <f t="array" aca="1" ref="X61" ca="1">ROUND(IF($Q61="Y",VLOOKUP($P61, INDIRECT($Q$3),X$8,0)*INDIRECT($P$2),VLOOKUP($P61, INDIRECT($Q$3),X$8,0)),IF($E61="E",0,3))</f>
        <v>42.81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8"/>
        <v>05416C</v>
      </c>
      <c r="AC61" s="130" t="str">
        <f t="shared" si="24"/>
        <v>HR Associate Representative</v>
      </c>
      <c r="AD61" s="284" t="str">
        <f t="shared" si="25"/>
        <v>059</v>
      </c>
      <c r="AE61" s="282">
        <f t="shared" ca="1" si="35"/>
        <v>36.588999999999999</v>
      </c>
      <c r="AF61" s="282">
        <f t="shared" ca="1" si="36"/>
        <v>38.055</v>
      </c>
      <c r="AG61" s="282">
        <f t="shared" ca="1" si="37"/>
        <v>39.576999999999998</v>
      </c>
      <c r="AH61" s="282">
        <f t="shared" ca="1" si="38"/>
        <v>41.162999999999997</v>
      </c>
      <c r="AI61" s="282">
        <f t="shared" ca="1" si="39"/>
        <v>42.81</v>
      </c>
      <c r="AJ61" s="282" t="str">
        <f t="shared" ca="1" si="40"/>
        <v/>
      </c>
      <c r="AK61" s="282" t="str">
        <f t="shared" ca="1" si="41"/>
        <v/>
      </c>
    </row>
    <row r="62" spans="1:38" x14ac:dyDescent="0.2">
      <c r="A62" s="75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ca="1" si="28"/>
        <v>24.295000000000002</v>
      </c>
      <c r="H62" s="74">
        <f t="shared" ca="1" si="29"/>
        <v>25.178000000000001</v>
      </c>
      <c r="I62" s="74">
        <f t="shared" ca="1" si="30"/>
        <v>26.091999999999999</v>
      </c>
      <c r="J62" s="74">
        <f t="shared" ca="1" si="31"/>
        <v>0</v>
      </c>
      <c r="K62" s="74">
        <f t="shared" ca="1" si="32"/>
        <v>0</v>
      </c>
      <c r="L62" s="74">
        <f t="shared" ca="1" si="33"/>
        <v>0</v>
      </c>
      <c r="M62" s="74">
        <f t="shared" ca="1" si="34"/>
        <v>0</v>
      </c>
      <c r="N62" s="72"/>
      <c r="P62" s="187" t="str">
        <f t="shared" si="42"/>
        <v>52908C</v>
      </c>
      <c r="Q62" s="191" t="s">
        <v>600</v>
      </c>
      <c r="R62" s="188" t="str">
        <f t="shared" si="22"/>
        <v>HR Associate Trainee</v>
      </c>
      <c r="S62" s="189" t="str">
        <f t="shared" si="43"/>
        <v>134</v>
      </c>
      <c r="T62" s="186" cm="1">
        <f t="array" aca="1" ref="T62" ca="1">ROUND(IF($Q62="Y",VLOOKUP($P62, INDIRECT($Q$3),T$8,0)*INDIRECT($P$2),VLOOKUP($P62, INDIRECT($Q$3),T$8,0)),IF($E62="E",0,3))</f>
        <v>24.295000000000002</v>
      </c>
      <c r="U62" s="186" cm="1">
        <f t="array" aca="1" ref="U62" ca="1">ROUND(IF($Q62="Y",VLOOKUP($P62, INDIRECT($Q$3),U$8,0)*INDIRECT($P$2),VLOOKUP($P62, INDIRECT($Q$3),U$8,0)),IF($E62="E",0,3))</f>
        <v>25.178000000000001</v>
      </c>
      <c r="V62" s="186" cm="1">
        <f t="array" aca="1" ref="V62" ca="1">ROUND(IF($Q62="Y",VLOOKUP($P62, INDIRECT($Q$3),V$8,0)*INDIRECT($P$2),VLOOKUP($P62, INDIRECT($Q$3),V$8,0)),IF($E62="E",0,3))</f>
        <v>26.091999999999999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8"/>
        <v>52908C</v>
      </c>
      <c r="AC62" s="130" t="str">
        <f t="shared" si="24"/>
        <v>HR Associate Trainee</v>
      </c>
      <c r="AD62" s="284" t="str">
        <f t="shared" si="25"/>
        <v>134</v>
      </c>
      <c r="AE62" s="282">
        <f t="shared" ca="1" si="35"/>
        <v>24.295000000000002</v>
      </c>
      <c r="AF62" s="282">
        <f t="shared" ca="1" si="36"/>
        <v>25.178000000000001</v>
      </c>
      <c r="AG62" s="282">
        <f t="shared" ca="1" si="37"/>
        <v>26.091999999999999</v>
      </c>
      <c r="AH62" s="282" t="str">
        <f t="shared" ca="1" si="38"/>
        <v/>
      </c>
      <c r="AI62" s="282" t="str">
        <f t="shared" ca="1" si="39"/>
        <v/>
      </c>
      <c r="AJ62" s="282" t="str">
        <f t="shared" ca="1" si="40"/>
        <v/>
      </c>
      <c r="AK62" s="282" t="str">
        <f t="shared" ca="1" si="41"/>
        <v/>
      </c>
    </row>
    <row r="63" spans="1:38" x14ac:dyDescent="0.2">
      <c r="A63" s="75" t="s">
        <v>512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ca="1" si="28"/>
        <v>113936</v>
      </c>
      <c r="H63" s="74">
        <f t="shared" ca="1" si="29"/>
        <v>118490</v>
      </c>
      <c r="I63" s="74">
        <f t="shared" ca="1" si="30"/>
        <v>123233</v>
      </c>
      <c r="J63" s="74">
        <f t="shared" ca="1" si="31"/>
        <v>128161</v>
      </c>
      <c r="K63" s="74">
        <f t="shared" ca="1" si="32"/>
        <v>133288</v>
      </c>
      <c r="L63" s="74">
        <f t="shared" ca="1" si="33"/>
        <v>0</v>
      </c>
      <c r="M63" s="74">
        <f t="shared" ca="1" si="34"/>
        <v>0</v>
      </c>
      <c r="N63" s="72"/>
      <c r="P63" s="187" t="str">
        <f t="shared" si="42"/>
        <v>52969C</v>
      </c>
      <c r="Q63" s="191" t="s">
        <v>600</v>
      </c>
      <c r="R63" s="188" t="str">
        <f t="shared" si="22"/>
        <v>HR Benefits Manager</v>
      </c>
      <c r="S63" s="189" t="str">
        <f t="shared" si="43"/>
        <v>133</v>
      </c>
      <c r="T63" s="186" cm="1">
        <f t="array" aca="1" ref="T63" ca="1">ROUND(IF($Q63="Y",VLOOKUP($P63, INDIRECT($Q$3),T$8,0)*INDIRECT($P$2),VLOOKUP($P63, INDIRECT($Q$3),T$8,0)),IF($E63="E",0,3))</f>
        <v>113936</v>
      </c>
      <c r="U63" s="186" cm="1">
        <f t="array" aca="1" ref="U63" ca="1">ROUND(IF($Q63="Y",VLOOKUP($P63, INDIRECT($Q$3),U$8,0)*INDIRECT($P$2),VLOOKUP($P63, INDIRECT($Q$3),U$8,0)),IF($E63="E",0,3))</f>
        <v>118490</v>
      </c>
      <c r="V63" s="186" cm="1">
        <f t="array" aca="1" ref="V63" ca="1">ROUND(IF($Q63="Y",VLOOKUP($P63, INDIRECT($Q$3),V$8,0)*INDIRECT($P$2),VLOOKUP($P63, INDIRECT($Q$3),V$8,0)),IF($E63="E",0,3))</f>
        <v>123233</v>
      </c>
      <c r="W63" s="186" cm="1">
        <f t="array" aca="1" ref="W63" ca="1">ROUND(IF($Q63="Y",VLOOKUP($P63, INDIRECT($Q$3),W$8,0)*INDIRECT($P$2),VLOOKUP($P63, INDIRECT($Q$3),W$8,0)),IF($E63="E",0,3))</f>
        <v>128161</v>
      </c>
      <c r="X63" s="186" cm="1">
        <f t="array" aca="1" ref="X63" ca="1">ROUND(IF($Q63="Y",VLOOKUP($P63, INDIRECT($Q$3),X$8,0)*INDIRECT($P$2),VLOOKUP($P63, INDIRECT($Q$3),X$8,0)),IF($E63="E",0,3))</f>
        <v>133288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8"/>
        <v>52969C</v>
      </c>
      <c r="AC63" s="130" t="str">
        <f t="shared" si="24"/>
        <v>HR Benefits Manager</v>
      </c>
      <c r="AD63" s="284" t="str">
        <f t="shared" si="25"/>
        <v>133</v>
      </c>
      <c r="AE63" s="282">
        <f t="shared" ca="1" si="35"/>
        <v>54.777000000000001</v>
      </c>
      <c r="AF63" s="282">
        <f t="shared" ca="1" si="36"/>
        <v>56.966999999999999</v>
      </c>
      <c r="AG63" s="282">
        <f t="shared" ca="1" si="37"/>
        <v>59.247</v>
      </c>
      <c r="AH63" s="282">
        <f t="shared" ca="1" si="38"/>
        <v>61.616</v>
      </c>
      <c r="AI63" s="282">
        <f t="shared" ca="1" si="39"/>
        <v>64.081000000000003</v>
      </c>
      <c r="AJ63" s="282" t="str">
        <f t="shared" ca="1" si="40"/>
        <v/>
      </c>
      <c r="AK63" s="282" t="str">
        <f t="shared" ca="1" si="41"/>
        <v/>
      </c>
    </row>
    <row r="64" spans="1:38" x14ac:dyDescent="0.2">
      <c r="A64" s="75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ca="1" si="28"/>
        <v>37.121000000000002</v>
      </c>
      <c r="H64" s="74">
        <f t="shared" ca="1" si="29"/>
        <v>39.075000000000003</v>
      </c>
      <c r="I64" s="74">
        <f t="shared" ca="1" si="30"/>
        <v>40.168999999999997</v>
      </c>
      <c r="J64" s="74">
        <f t="shared" ca="1" si="31"/>
        <v>41.292999999999999</v>
      </c>
      <c r="K64" s="74">
        <f t="shared" ca="1" si="32"/>
        <v>42.945</v>
      </c>
      <c r="L64" s="74">
        <f t="shared" ca="1" si="33"/>
        <v>0</v>
      </c>
      <c r="M64" s="74">
        <f t="shared" ca="1" si="34"/>
        <v>0</v>
      </c>
      <c r="N64" s="72"/>
      <c r="P64" s="187" t="str">
        <f t="shared" si="42"/>
        <v>52952C</v>
      </c>
      <c r="Q64" s="191" t="s">
        <v>600</v>
      </c>
      <c r="R64" s="188" t="str">
        <f t="shared" si="22"/>
        <v>HR Benefits Specialist</v>
      </c>
      <c r="S64" s="189" t="str">
        <f t="shared" si="43"/>
        <v>108</v>
      </c>
      <c r="T64" s="186" cm="1">
        <f t="array" aca="1" ref="T64" ca="1">ROUND(IF($Q64="Y",VLOOKUP($P64, INDIRECT($Q$3),T$8,0)*INDIRECT($P$2),VLOOKUP($P64, INDIRECT($Q$3),T$8,0)),IF($E64="E",0,3))</f>
        <v>37.121000000000002</v>
      </c>
      <c r="U64" s="186" cm="1">
        <f t="array" aca="1" ref="U64" ca="1">ROUND(IF($Q64="Y",VLOOKUP($P64, INDIRECT($Q$3),U$8,0)*INDIRECT($P$2),VLOOKUP($P64, INDIRECT($Q$3),U$8,0)),IF($E64="E",0,3))</f>
        <v>39.075000000000003</v>
      </c>
      <c r="V64" s="186" cm="1">
        <f t="array" aca="1" ref="V64" ca="1">ROUND(IF($Q64="Y",VLOOKUP($P64, INDIRECT($Q$3),V$8,0)*INDIRECT($P$2),VLOOKUP($P64, INDIRECT($Q$3),V$8,0)),IF($E64="E",0,3))</f>
        <v>40.168999999999997</v>
      </c>
      <c r="W64" s="186" cm="1">
        <f t="array" aca="1" ref="W64" ca="1">ROUND(IF($Q64="Y",VLOOKUP($P64, INDIRECT($Q$3),W$8,0)*INDIRECT($P$2),VLOOKUP($P64, INDIRECT($Q$3),W$8,0)),IF($E64="E",0,3))</f>
        <v>41.292999999999999</v>
      </c>
      <c r="X64" s="186" cm="1">
        <f t="array" aca="1" ref="X64" ca="1">ROUND(IF($Q64="Y",VLOOKUP($P64, INDIRECT($Q$3),X$8,0)*INDIRECT($P$2),VLOOKUP($P64, INDIRECT($Q$3),X$8,0)),IF($E64="E",0,3))</f>
        <v>42.945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8"/>
        <v>52952C</v>
      </c>
      <c r="AC64" s="130" t="str">
        <f t="shared" si="24"/>
        <v>HR Benefits Specialist</v>
      </c>
      <c r="AD64" s="284" t="str">
        <f t="shared" si="25"/>
        <v>108</v>
      </c>
      <c r="AE64" s="282">
        <f t="shared" ca="1" si="35"/>
        <v>37.121000000000002</v>
      </c>
      <c r="AF64" s="282">
        <f t="shared" ca="1" si="36"/>
        <v>39.075000000000003</v>
      </c>
      <c r="AG64" s="282">
        <f t="shared" ca="1" si="37"/>
        <v>40.168999999999997</v>
      </c>
      <c r="AH64" s="282">
        <f t="shared" ca="1" si="38"/>
        <v>41.292999999999999</v>
      </c>
      <c r="AI64" s="282">
        <f t="shared" ca="1" si="39"/>
        <v>42.945</v>
      </c>
      <c r="AJ64" s="282" t="str">
        <f t="shared" ca="1" si="40"/>
        <v/>
      </c>
      <c r="AK64" s="282" t="str">
        <f t="shared" ca="1" si="41"/>
        <v/>
      </c>
    </row>
    <row r="65" spans="1:37" x14ac:dyDescent="0.2">
      <c r="A65" s="75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ca="1" si="28"/>
        <v>106193</v>
      </c>
      <c r="H65" s="74">
        <f t="shared" ca="1" si="29"/>
        <v>109169</v>
      </c>
      <c r="I65" s="74">
        <f t="shared" ca="1" si="30"/>
        <v>112224</v>
      </c>
      <c r="J65" s="74">
        <f t="shared" ca="1" si="31"/>
        <v>115366</v>
      </c>
      <c r="K65" s="74">
        <f t="shared" ca="1" si="32"/>
        <v>118595</v>
      </c>
      <c r="L65" s="74">
        <f t="shared" ca="1" si="33"/>
        <v>121921</v>
      </c>
      <c r="M65" s="74">
        <f t="shared" ca="1" si="34"/>
        <v>125391</v>
      </c>
      <c r="N65" s="72"/>
      <c r="P65" s="187" t="str">
        <f t="shared" si="42"/>
        <v>05420C</v>
      </c>
      <c r="Q65" s="191" t="s">
        <v>600</v>
      </c>
      <c r="R65" s="188" t="str">
        <f t="shared" si="22"/>
        <v>HR Business Partner</v>
      </c>
      <c r="S65" s="189" t="str">
        <f t="shared" si="43"/>
        <v>135</v>
      </c>
      <c r="T65" s="186" cm="1">
        <f t="array" aca="1" ref="T65" ca="1">ROUND(IF($Q65="Y",VLOOKUP($P65, INDIRECT($Q$3),T$8,0)*INDIRECT($P$2),VLOOKUP($P65, INDIRECT($Q$3),T$8,0)),IF($E65="E",0,3))</f>
        <v>106193</v>
      </c>
      <c r="U65" s="186" cm="1">
        <f t="array" aca="1" ref="U65" ca="1">ROUND(IF($Q65="Y",VLOOKUP($P65, INDIRECT($Q$3),U$8,0)*INDIRECT($P$2),VLOOKUP($P65, INDIRECT($Q$3),U$8,0)),IF($E65="E",0,3))</f>
        <v>109169</v>
      </c>
      <c r="V65" s="186" cm="1">
        <f t="array" aca="1" ref="V65" ca="1">ROUND(IF($Q65="Y",VLOOKUP($P65, INDIRECT($Q$3),V$8,0)*INDIRECT($P$2),VLOOKUP($P65, INDIRECT($Q$3),V$8,0)),IF($E65="E",0,3))</f>
        <v>112224</v>
      </c>
      <c r="W65" s="186" cm="1">
        <f t="array" aca="1" ref="W65" ca="1">ROUND(IF($Q65="Y",VLOOKUP($P65, INDIRECT($Q$3),W$8,0)*INDIRECT($P$2),VLOOKUP($P65, INDIRECT($Q$3),W$8,0)),IF($E65="E",0,3))</f>
        <v>115366</v>
      </c>
      <c r="X65" s="186" cm="1">
        <f t="array" aca="1" ref="X65" ca="1">ROUND(IF($Q65="Y",VLOOKUP($P65, INDIRECT($Q$3),X$8,0)*INDIRECT($P$2),VLOOKUP($P65, INDIRECT($Q$3),X$8,0)),IF($E65="E",0,3))</f>
        <v>118595</v>
      </c>
      <c r="Y65" s="186" cm="1">
        <f t="array" aca="1" ref="Y65" ca="1">ROUND(IF($Q65="Y",VLOOKUP($P65, INDIRECT($Q$3),Y$8,0)*INDIRECT($P$2),VLOOKUP($P65, INDIRECT($Q$3),Y$8,0)),IF($E65="E",0,3))</f>
        <v>121921</v>
      </c>
      <c r="Z65" s="186" cm="1">
        <f t="array" aca="1" ref="Z65" ca="1">ROUND(IF($Q65="Y",VLOOKUP($P65, INDIRECT($Q$3),Z$8,0)*INDIRECT($P$2),VLOOKUP($P65, INDIRECT($Q$3),Z$8,0)),IF($E65="E",0,3))</f>
        <v>125391</v>
      </c>
      <c r="AA65" s="186"/>
      <c r="AB65" s="282" t="str">
        <f t="shared" si="8"/>
        <v>05420C</v>
      </c>
      <c r="AC65" s="130" t="str">
        <f t="shared" si="24"/>
        <v>HR Business Partner</v>
      </c>
      <c r="AD65" s="284" t="str">
        <f t="shared" si="25"/>
        <v>135</v>
      </c>
      <c r="AE65" s="282">
        <f t="shared" ca="1" si="35"/>
        <v>51.055</v>
      </c>
      <c r="AF65" s="282">
        <f t="shared" ca="1" si="36"/>
        <v>52.485999999999997</v>
      </c>
      <c r="AG65" s="282">
        <f t="shared" ca="1" si="37"/>
        <v>53.954000000000001</v>
      </c>
      <c r="AH65" s="282">
        <f t="shared" ca="1" si="38"/>
        <v>55.464999999999996</v>
      </c>
      <c r="AI65" s="282">
        <f t="shared" ca="1" si="39"/>
        <v>57.016999999999996</v>
      </c>
      <c r="AJ65" s="282">
        <f t="shared" ca="1" si="40"/>
        <v>58.616</v>
      </c>
      <c r="AK65" s="282">
        <f t="shared" ca="1" si="41"/>
        <v>60.284999999999997</v>
      </c>
    </row>
    <row r="66" spans="1:37" x14ac:dyDescent="0.2">
      <c r="A66" s="75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ca="1" si="28"/>
        <v>90003</v>
      </c>
      <c r="H66" s="74">
        <f t="shared" ca="1" si="29"/>
        <v>93606</v>
      </c>
      <c r="I66" s="74">
        <f t="shared" ca="1" si="30"/>
        <v>97353</v>
      </c>
      <c r="J66" s="74">
        <f t="shared" ca="1" si="31"/>
        <v>101253</v>
      </c>
      <c r="K66" s="74">
        <f t="shared" ca="1" si="32"/>
        <v>105307</v>
      </c>
      <c r="L66" s="74">
        <f t="shared" ca="1" si="33"/>
        <v>0</v>
      </c>
      <c r="M66" s="74">
        <f t="shared" ca="1" si="34"/>
        <v>0</v>
      </c>
      <c r="N66" s="72"/>
      <c r="P66" s="187" t="str">
        <f t="shared" si="42"/>
        <v>53008C</v>
      </c>
      <c r="Q66" s="191" t="s">
        <v>600</v>
      </c>
      <c r="R66" s="188" t="str">
        <f t="shared" si="22"/>
        <v>HR Classification &amp; Compensation Anlyst I</v>
      </c>
      <c r="S66" s="189" t="str">
        <f t="shared" si="43"/>
        <v>112</v>
      </c>
      <c r="T66" s="186" cm="1">
        <f t="array" aca="1" ref="T66" ca="1">ROUND(IF($Q66="Y",VLOOKUP($P66, INDIRECT($Q$3),T$8,0)*INDIRECT($P$2),VLOOKUP($P66, INDIRECT($Q$3),T$8,0)),IF($E66="E",0,3))</f>
        <v>90003</v>
      </c>
      <c r="U66" s="186" cm="1">
        <f t="array" aca="1" ref="U66" ca="1">ROUND(IF($Q66="Y",VLOOKUP($P66, INDIRECT($Q$3),U$8,0)*INDIRECT($P$2),VLOOKUP($P66, INDIRECT($Q$3),U$8,0)),IF($E66="E",0,3))</f>
        <v>93606</v>
      </c>
      <c r="V66" s="186" cm="1">
        <f t="array" aca="1" ref="V66" ca="1">ROUND(IF($Q66="Y",VLOOKUP($P66, INDIRECT($Q$3),V$8,0)*INDIRECT($P$2),VLOOKUP($P66, INDIRECT($Q$3),V$8,0)),IF($E66="E",0,3))</f>
        <v>97353</v>
      </c>
      <c r="W66" s="186" cm="1">
        <f t="array" aca="1" ref="W66" ca="1">ROUND(IF($Q66="Y",VLOOKUP($P66, INDIRECT($Q$3),W$8,0)*INDIRECT($P$2),VLOOKUP($P66, INDIRECT($Q$3),W$8,0)),IF($E66="E",0,3))</f>
        <v>101253</v>
      </c>
      <c r="X66" s="186" cm="1">
        <f t="array" aca="1" ref="X66" ca="1">ROUND(IF($Q66="Y",VLOOKUP($P66, INDIRECT($Q$3),X$8,0)*INDIRECT($P$2),VLOOKUP($P66, INDIRECT($Q$3),X$8,0)),IF($E66="E",0,3))</f>
        <v>105307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8"/>
        <v>53008C</v>
      </c>
      <c r="AC66" s="130" t="str">
        <f t="shared" si="24"/>
        <v>HR Classification &amp; Compensation Anlyst I</v>
      </c>
      <c r="AD66" s="284" t="str">
        <f t="shared" si="25"/>
        <v>112</v>
      </c>
      <c r="AE66" s="282">
        <f t="shared" ca="1" si="35"/>
        <v>43.271000000000001</v>
      </c>
      <c r="AF66" s="282">
        <f t="shared" ca="1" si="36"/>
        <v>45.003</v>
      </c>
      <c r="AG66" s="282">
        <f t="shared" ca="1" si="37"/>
        <v>46.805</v>
      </c>
      <c r="AH66" s="282">
        <f t="shared" ca="1" si="38"/>
        <v>48.68</v>
      </c>
      <c r="AI66" s="282">
        <f t="shared" ca="1" si="39"/>
        <v>50.628999999999998</v>
      </c>
      <c r="AJ66" s="282" t="str">
        <f t="shared" ca="1" si="40"/>
        <v/>
      </c>
      <c r="AK66" s="282" t="str">
        <f t="shared" ca="1" si="41"/>
        <v/>
      </c>
    </row>
    <row r="67" spans="1:37" x14ac:dyDescent="0.2">
      <c r="A67" s="75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ca="1" si="28"/>
        <v>104274</v>
      </c>
      <c r="H67" s="74">
        <f t="shared" ca="1" si="29"/>
        <v>108449</v>
      </c>
      <c r="I67" s="74">
        <f t="shared" ca="1" si="30"/>
        <v>112793</v>
      </c>
      <c r="J67" s="74">
        <f t="shared" ca="1" si="31"/>
        <v>117307</v>
      </c>
      <c r="K67" s="74">
        <f t="shared" ca="1" si="32"/>
        <v>122004</v>
      </c>
      <c r="L67" s="74">
        <f t="shared" ca="1" si="33"/>
        <v>0</v>
      </c>
      <c r="M67" s="74">
        <f t="shared" ca="1" si="34"/>
        <v>0</v>
      </c>
      <c r="N67" s="72"/>
      <c r="P67" s="187" t="str">
        <f t="shared" si="42"/>
        <v>52966C</v>
      </c>
      <c r="Q67" s="191" t="s">
        <v>600</v>
      </c>
      <c r="R67" s="188" t="str">
        <f t="shared" si="22"/>
        <v>HR Classification &amp; Compensation Anlyst II</v>
      </c>
      <c r="S67" s="189" t="str">
        <f t="shared" si="43"/>
        <v>131</v>
      </c>
      <c r="T67" s="186" cm="1">
        <f t="array" aca="1" ref="T67" ca="1">ROUND(IF($Q67="Y",VLOOKUP($P67, INDIRECT($Q$3),T$8,0)*INDIRECT($P$2),VLOOKUP($P67, INDIRECT($Q$3),T$8,0)),IF($E67="E",0,3))</f>
        <v>104274</v>
      </c>
      <c r="U67" s="186" cm="1">
        <f t="array" aca="1" ref="U67" ca="1">ROUND(IF($Q67="Y",VLOOKUP($P67, INDIRECT($Q$3),U$8,0)*INDIRECT($P$2),VLOOKUP($P67, INDIRECT($Q$3),U$8,0)),IF($E67="E",0,3))</f>
        <v>108449</v>
      </c>
      <c r="V67" s="186" cm="1">
        <f t="array" aca="1" ref="V67" ca="1">ROUND(IF($Q67="Y",VLOOKUP($P67, INDIRECT($Q$3),V$8,0)*INDIRECT($P$2),VLOOKUP($P67, INDIRECT($Q$3),V$8,0)),IF($E67="E",0,3))</f>
        <v>112793</v>
      </c>
      <c r="W67" s="186" cm="1">
        <f t="array" aca="1" ref="W67" ca="1">ROUND(IF($Q67="Y",VLOOKUP($P67, INDIRECT($Q$3),W$8,0)*INDIRECT($P$2),VLOOKUP($P67, INDIRECT($Q$3),W$8,0)),IF($E67="E",0,3))</f>
        <v>117307</v>
      </c>
      <c r="X67" s="186" cm="1">
        <f t="array" aca="1" ref="X67" ca="1">ROUND(IF($Q67="Y",VLOOKUP($P67, INDIRECT($Q$3),X$8,0)*INDIRECT($P$2),VLOOKUP($P67, INDIRECT($Q$3),X$8,0)),IF($E67="E",0,3))</f>
        <v>122004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8"/>
        <v>52966C</v>
      </c>
      <c r="AC67" s="130" t="str">
        <f t="shared" si="24"/>
        <v>HR Classification &amp; Compensation Anlyst II</v>
      </c>
      <c r="AD67" s="284" t="str">
        <f t="shared" si="25"/>
        <v>131</v>
      </c>
      <c r="AE67" s="282">
        <f t="shared" ca="1" si="35"/>
        <v>50.131999999999998</v>
      </c>
      <c r="AF67" s="282">
        <f t="shared" ca="1" si="36"/>
        <v>52.138999999999996</v>
      </c>
      <c r="AG67" s="282">
        <f t="shared" ca="1" si="37"/>
        <v>54.227999999999994</v>
      </c>
      <c r="AH67" s="282">
        <f t="shared" ca="1" si="38"/>
        <v>56.397999999999996</v>
      </c>
      <c r="AI67" s="282">
        <f t="shared" ca="1" si="39"/>
        <v>58.655999999999999</v>
      </c>
      <c r="AJ67" s="282" t="str">
        <f t="shared" ca="1" si="40"/>
        <v/>
      </c>
      <c r="AK67" s="282" t="str">
        <f t="shared" ca="1" si="41"/>
        <v/>
      </c>
    </row>
    <row r="68" spans="1:37" x14ac:dyDescent="0.2">
      <c r="A68" s="75" t="s">
        <v>508</v>
      </c>
      <c r="B68" s="75">
        <v>12</v>
      </c>
      <c r="C68" s="70" t="s">
        <v>1000</v>
      </c>
      <c r="D68" s="75">
        <v>548</v>
      </c>
      <c r="E68" s="75" t="s">
        <v>17</v>
      </c>
      <c r="F68" s="73" t="s">
        <v>999</v>
      </c>
      <c r="G68" s="74">
        <f t="shared" ca="1" si="28"/>
        <v>122428</v>
      </c>
      <c r="H68" s="74">
        <f t="shared" ca="1" si="29"/>
        <v>127330</v>
      </c>
      <c r="I68" s="74">
        <f t="shared" ca="1" si="30"/>
        <v>132428</v>
      </c>
      <c r="J68" s="74">
        <f t="shared" ca="1" si="31"/>
        <v>137731</v>
      </c>
      <c r="K68" s="74">
        <f t="shared" ca="1" si="32"/>
        <v>143246</v>
      </c>
      <c r="L68" s="74">
        <f t="shared" ca="1" si="33"/>
        <v>0</v>
      </c>
      <c r="M68" s="74">
        <f t="shared" ca="1" si="34"/>
        <v>0</v>
      </c>
      <c r="N68" s="72"/>
      <c r="P68" s="187" t="str">
        <f t="shared" si="42"/>
        <v>52967C</v>
      </c>
      <c r="Q68" s="191" t="s">
        <v>600</v>
      </c>
      <c r="R68" s="188" t="str">
        <f t="shared" si="22"/>
        <v>HR Classification &amp; Compensation Manager</v>
      </c>
      <c r="S68" s="189" t="str">
        <f t="shared" si="43"/>
        <v>129</v>
      </c>
      <c r="T68" s="186" cm="1">
        <f t="array" aca="1" ref="T68" ca="1">ROUND(IF($Q68="Y",VLOOKUP($P68, INDIRECT($Q$3),T$8,0)*INDIRECT($P$2),VLOOKUP($P68, INDIRECT($Q$3),T$8,0)),IF($E68="E",0,3))</f>
        <v>122428</v>
      </c>
      <c r="U68" s="186" cm="1">
        <f t="array" aca="1" ref="U68" ca="1">ROUND(IF($Q68="Y",VLOOKUP($P68, INDIRECT($Q$3),U$8,0)*INDIRECT($P$2),VLOOKUP($P68, INDIRECT($Q$3),U$8,0)),IF($E68="E",0,3))</f>
        <v>127330</v>
      </c>
      <c r="V68" s="186" cm="1">
        <f t="array" aca="1" ref="V68" ca="1">ROUND(IF($Q68="Y",VLOOKUP($P68, INDIRECT($Q$3),V$8,0)*INDIRECT($P$2),VLOOKUP($P68, INDIRECT($Q$3),V$8,0)),IF($E68="E",0,3))</f>
        <v>132428</v>
      </c>
      <c r="W68" s="186" cm="1">
        <f t="array" aca="1" ref="W68" ca="1">ROUND(IF($Q68="Y",VLOOKUP($P68, INDIRECT($Q$3),W$8,0)*INDIRECT($P$2),VLOOKUP($P68, INDIRECT($Q$3),W$8,0)),IF($E68="E",0,3))</f>
        <v>137731</v>
      </c>
      <c r="X68" s="186" cm="1">
        <f t="array" aca="1" ref="X68" ca="1">ROUND(IF($Q68="Y",VLOOKUP($P68, INDIRECT($Q$3),X$8,0)*INDIRECT($P$2),VLOOKUP($P68, INDIRECT($Q$3),X$8,0)),IF($E68="E",0,3))</f>
        <v>143246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ref="AB68:AB133" si="44">A68</f>
        <v>52967C</v>
      </c>
      <c r="AC68" s="130" t="str">
        <f t="shared" si="24"/>
        <v>HR Classification &amp; Compensation Manager</v>
      </c>
      <c r="AD68" s="284" t="str">
        <f t="shared" si="25"/>
        <v>129</v>
      </c>
      <c r="AE68" s="282">
        <f t="shared" ca="1" si="35"/>
        <v>58.86</v>
      </c>
      <c r="AF68" s="282">
        <f t="shared" ca="1" si="36"/>
        <v>61.216999999999999</v>
      </c>
      <c r="AG68" s="282">
        <f t="shared" ca="1" si="37"/>
        <v>63.667999999999999</v>
      </c>
      <c r="AH68" s="282">
        <f t="shared" ca="1" si="38"/>
        <v>66.216999999999999</v>
      </c>
      <c r="AI68" s="282">
        <f t="shared" ca="1" si="39"/>
        <v>68.869</v>
      </c>
      <c r="AJ68" s="282" t="str">
        <f t="shared" ca="1" si="40"/>
        <v/>
      </c>
      <c r="AK68" s="282" t="str">
        <f t="shared" ca="1" si="41"/>
        <v/>
      </c>
    </row>
    <row r="69" spans="1:37" x14ac:dyDescent="0.2">
      <c r="A69" s="75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G97" ca="1" si="45">IF(E69="E",ROUND(T69,0),ROUND(T69,3))</f>
        <v>113937</v>
      </c>
      <c r="H69" s="74">
        <f t="shared" ref="H69:H97" ca="1" si="46">IF(F69="E",ROUND(U69,0),ROUND(U69,3))</f>
        <v>118491</v>
      </c>
      <c r="I69" s="74">
        <f t="shared" ref="I69:I97" ca="1" si="47">IF(G69="E",ROUND(V69,0),ROUND(V69,3))</f>
        <v>123234</v>
      </c>
      <c r="J69" s="74">
        <f t="shared" ref="J69:J97" ca="1" si="48">IF(H69="E",ROUND(W69,0),ROUND(W69,3))</f>
        <v>128162</v>
      </c>
      <c r="K69" s="74">
        <f t="shared" ref="K69:K97" ca="1" si="49">IF(I69="E",ROUND(X69,0),ROUND(X69,3))</f>
        <v>133288</v>
      </c>
      <c r="L69" s="74"/>
      <c r="M69" s="74"/>
      <c r="N69" s="72"/>
      <c r="P69" s="187" t="str">
        <f t="shared" si="42"/>
        <v>53060C</v>
      </c>
      <c r="Q69" s="191" t="s">
        <v>600</v>
      </c>
      <c r="R69" s="188" t="str">
        <f t="shared" si="22"/>
        <v>HR Classification &amp; Compensation Principal Consultant</v>
      </c>
      <c r="S69" s="189" t="str">
        <f t="shared" si="43"/>
        <v>140</v>
      </c>
      <c r="T69" s="186" cm="1">
        <f t="array" aca="1" ref="T69" ca="1">ROUND(IF($Q69="Y",VLOOKUP($P69, INDIRECT($Q$3),T$8,0)*INDIRECT($P$2),VLOOKUP($P69, INDIRECT($Q$3),T$8,0)),IF($E69="E",0,3))</f>
        <v>113937</v>
      </c>
      <c r="U69" s="186" cm="1">
        <f t="array" aca="1" ref="U69" ca="1">ROUND(IF($Q69="Y",VLOOKUP($P69, INDIRECT($Q$3),U$8,0)*INDIRECT($P$2),VLOOKUP($P69, INDIRECT($Q$3),U$8,0)),IF($E69="E",0,3))</f>
        <v>118491</v>
      </c>
      <c r="V69" s="186" cm="1">
        <f t="array" aca="1" ref="V69" ca="1">ROUND(IF($Q69="Y",VLOOKUP($P69, INDIRECT($Q$3),V$8,0)*INDIRECT($P$2),VLOOKUP($P69, INDIRECT($Q$3),V$8,0)),IF($E69="E",0,3))</f>
        <v>123234</v>
      </c>
      <c r="W69" s="186" cm="1">
        <f t="array" aca="1" ref="W69" ca="1">ROUND(IF($Q69="Y",VLOOKUP($P69, INDIRECT($Q$3),W$8,0)*INDIRECT($P$2),VLOOKUP($P69, INDIRECT($Q$3),W$8,0)),IF($E69="E",0,3))</f>
        <v>128162</v>
      </c>
      <c r="X69" s="186" cm="1">
        <f t="array" aca="1" ref="X69" ca="1">ROUND(IF($Q69="Y",VLOOKUP($P69, INDIRECT($Q$3),X$8,0)*INDIRECT($P$2),VLOOKUP($P69, INDIRECT($Q$3),X$8,0)),IF($E69="E",0,3))</f>
        <v>133288</v>
      </c>
      <c r="Y69" s="186" cm="1">
        <f t="array" aca="1" ref="Y69" ca="1">ROUND(IF($Q69="Y",VLOOKUP($P69, INDIRECT($Q$3),Y$8,0)*INDIRECT($P$2),VLOOKUP($P69, INDIRECT($Q$3),Y$8,0)),IF($E69="E",0,3))</f>
        <v>0</v>
      </c>
      <c r="Z69" s="186" cm="1">
        <f t="array" aca="1" ref="Z69" ca="1">ROUND(IF($Q69="Y",VLOOKUP($P69, INDIRECT($Q$3),Z$8,0)*INDIRECT($P$2),VLOOKUP($P69, INDIRECT($Q$3),Z$8,0)),IF($E69="E",0,3))</f>
        <v>0</v>
      </c>
      <c r="AA69" s="186"/>
      <c r="AB69" s="282" t="str">
        <f t="shared" si="44"/>
        <v>53060C</v>
      </c>
      <c r="AC69" s="130" t="str">
        <f t="shared" si="24"/>
        <v>HR Classification &amp; Compensation Principal Consultant</v>
      </c>
      <c r="AD69" s="284" t="str">
        <f t="shared" si="25"/>
        <v>140</v>
      </c>
      <c r="AE69" s="282">
        <f t="shared" ref="AE69:AE97" ca="1" si="50">IF(T69=0,"",IF($E69="E",ROUNDUP(T69/2080,3),T69))</f>
        <v>54.777999999999999</v>
      </c>
      <c r="AF69" s="282">
        <f t="shared" ref="AF69:AF97" ca="1" si="51">IF(U69=0,"",IF($E69="E",ROUNDUP(U69/2080,3),U69))</f>
        <v>56.966999999999999</v>
      </c>
      <c r="AG69" s="282">
        <f t="shared" ref="AG69:AG97" ca="1" si="52">IF(V69=0,"",IF($E69="E",ROUNDUP(V69/2080,3),V69))</f>
        <v>59.247999999999998</v>
      </c>
      <c r="AH69" s="282">
        <f t="shared" ref="AH69:AH97" ca="1" si="53">IF(W69=0,"",IF($E69="E",ROUNDUP(W69/2080,3),W69))</f>
        <v>61.616999999999997</v>
      </c>
      <c r="AI69" s="282">
        <f t="shared" ref="AI69:AI97" ca="1" si="54">IF(X69=0,"",IF($E69="E",ROUNDUP(X69/2080,3),X69))</f>
        <v>64.081000000000003</v>
      </c>
      <c r="AJ69" s="282"/>
      <c r="AK69" s="282"/>
    </row>
    <row r="70" spans="1:37" x14ac:dyDescent="0.2">
      <c r="A70" s="75" t="s">
        <v>948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ca="1" si="45"/>
        <v>84561</v>
      </c>
      <c r="H70" s="74">
        <f t="shared" ca="1" si="46"/>
        <v>89013</v>
      </c>
      <c r="I70" s="74">
        <f t="shared" ca="1" si="47"/>
        <v>93843</v>
      </c>
      <c r="J70" s="74">
        <f t="shared" ca="1" si="48"/>
        <v>98628</v>
      </c>
      <c r="K70" s="74">
        <f t="shared" ca="1" si="49"/>
        <v>103819</v>
      </c>
      <c r="L70" s="74">
        <f t="shared" ref="L70:L98" ca="1" si="55">IF(J70="E",ROUND(Y70,0),ROUND(Y70,3))</f>
        <v>109453</v>
      </c>
      <c r="M70" s="74">
        <f t="shared" ref="M70:M98" ca="1" si="56">IF(K70="E",ROUND(Z70,0),ROUND(Z70,3))</f>
        <v>115087</v>
      </c>
      <c r="N70" s="72"/>
      <c r="P70" s="187" t="s">
        <v>948</v>
      </c>
      <c r="Q70" s="191" t="s">
        <v>600</v>
      </c>
      <c r="R70" s="188" t="str">
        <f t="shared" si="22"/>
        <v>HR Communications Coordinator</v>
      </c>
      <c r="S70" s="189" t="str">
        <f t="shared" si="43"/>
        <v>138</v>
      </c>
      <c r="T70" s="186" cm="1">
        <f t="array" aca="1" ref="T70" ca="1">ROUND(IF($Q70="Y",VLOOKUP($P70, INDIRECT($Q$3),T$8,0)*INDIRECT($P$2),VLOOKUP($P70, INDIRECT($Q$3),T$8,0)),IF($E70="E",0,3))</f>
        <v>84561</v>
      </c>
      <c r="U70" s="186" cm="1">
        <f t="array" aca="1" ref="U70" ca="1">ROUND(IF($Q70="Y",VLOOKUP($P70, INDIRECT($Q$3),U$8,0)*INDIRECT($P$2),VLOOKUP($P70, INDIRECT($Q$3),U$8,0)),IF($E70="E",0,3))</f>
        <v>89013</v>
      </c>
      <c r="V70" s="186" cm="1">
        <f t="array" aca="1" ref="V70" ca="1">ROUND(IF($Q70="Y",VLOOKUP($P70, INDIRECT($Q$3),V$8,0)*INDIRECT($P$2),VLOOKUP($P70, INDIRECT($Q$3),V$8,0)),IF($E70="E",0,3))</f>
        <v>93843</v>
      </c>
      <c r="W70" s="186" cm="1">
        <f t="array" aca="1" ref="W70" ca="1">ROUND(IF($Q70="Y",VLOOKUP($P70, INDIRECT($Q$3),W$8,0)*INDIRECT($P$2),VLOOKUP($P70, INDIRECT($Q$3),W$8,0)),IF($E70="E",0,3))</f>
        <v>98628</v>
      </c>
      <c r="X70" s="186" cm="1">
        <f t="array" aca="1" ref="X70" ca="1">ROUND(IF($Q70="Y",VLOOKUP($P70, INDIRECT($Q$3),X$8,0)*INDIRECT($P$2),VLOOKUP($P70, INDIRECT($Q$3),X$8,0)),IF($E70="E",0,3))</f>
        <v>103819</v>
      </c>
      <c r="Y70" s="186" cm="1">
        <f t="array" aca="1" ref="Y70" ca="1">ROUND(IF($Q70="Y",VLOOKUP($P70, INDIRECT($Q$3),Y$8,0)*INDIRECT($P$2),VLOOKUP($P70, INDIRECT($Q$3),Y$8,0)),IF($E70="E",0,3))</f>
        <v>109453</v>
      </c>
      <c r="Z70" s="186" cm="1">
        <f t="array" aca="1" ref="Z70" ca="1">ROUND(IF($Q70="Y",VLOOKUP($P70, INDIRECT($Q$3),Z$8,0)*INDIRECT($P$2),VLOOKUP($P70, INDIRECT($Q$3),Z$8,0)),IF($E70="E",0,3))</f>
        <v>115087</v>
      </c>
      <c r="AA70" s="186"/>
      <c r="AB70" s="282" t="str">
        <f t="shared" si="44"/>
        <v>53046C</v>
      </c>
      <c r="AC70" s="130" t="str">
        <f t="shared" si="24"/>
        <v>HR Communications Coordinator</v>
      </c>
      <c r="AD70" s="284" t="str">
        <f t="shared" si="25"/>
        <v>138</v>
      </c>
      <c r="AE70" s="282">
        <f t="shared" ca="1" si="50"/>
        <v>40.655000000000001</v>
      </c>
      <c r="AF70" s="282">
        <f t="shared" ca="1" si="51"/>
        <v>42.794999999999995</v>
      </c>
      <c r="AG70" s="282">
        <f t="shared" ca="1" si="52"/>
        <v>45.116999999999997</v>
      </c>
      <c r="AH70" s="282">
        <f t="shared" ca="1" si="53"/>
        <v>47.417999999999999</v>
      </c>
      <c r="AI70" s="282">
        <f t="shared" ca="1" si="54"/>
        <v>49.912999999999997</v>
      </c>
      <c r="AJ70" s="282">
        <f t="shared" ref="AJ70:AJ97" ca="1" si="57">IF(Y70=0,"",IF($E70="E",ROUNDUP(Y70/2080,3),Y70))</f>
        <v>52.622</v>
      </c>
      <c r="AK70" s="282">
        <f t="shared" ref="AK70:AK98" ca="1" si="58">IF(Z70=0,"",IF($E70="E",ROUNDUP(Z70/2080,3),Z70))</f>
        <v>55.330999999999996</v>
      </c>
    </row>
    <row r="71" spans="1:37" x14ac:dyDescent="0.2">
      <c r="A71" s="75" t="s">
        <v>510</v>
      </c>
      <c r="B71" s="75">
        <v>7</v>
      </c>
      <c r="C71" s="70" t="s">
        <v>629</v>
      </c>
      <c r="D71" s="75">
        <v>328</v>
      </c>
      <c r="E71" s="75" t="s">
        <v>21</v>
      </c>
      <c r="F71" s="73" t="s">
        <v>511</v>
      </c>
      <c r="G71" s="74">
        <f t="shared" ca="1" si="45"/>
        <v>35.521999999999998</v>
      </c>
      <c r="H71" s="74">
        <f t="shared" ca="1" si="46"/>
        <v>37.392000000000003</v>
      </c>
      <c r="I71" s="74">
        <f t="shared" ca="1" si="47"/>
        <v>38.439</v>
      </c>
      <c r="J71" s="74">
        <f t="shared" ca="1" si="48"/>
        <v>39.515000000000001</v>
      </c>
      <c r="K71" s="74">
        <f t="shared" ca="1" si="49"/>
        <v>40.642000000000003</v>
      </c>
      <c r="L71" s="74">
        <f t="shared" ca="1" si="55"/>
        <v>0</v>
      </c>
      <c r="M71" s="74">
        <f t="shared" ca="1" si="56"/>
        <v>0</v>
      </c>
      <c r="N71" s="72"/>
      <c r="P71" s="187" t="str">
        <f t="shared" ref="P71:P99" si="59">A71</f>
        <v>52955C</v>
      </c>
      <c r="Q71" s="191" t="s">
        <v>600</v>
      </c>
      <c r="R71" s="188" t="str">
        <f t="shared" si="22"/>
        <v>HR Coordinator</v>
      </c>
      <c r="S71" s="189" t="str">
        <f t="shared" si="43"/>
        <v>081</v>
      </c>
      <c r="T71" s="186" cm="1">
        <f t="array" aca="1" ref="T71" ca="1">ROUND(IF($Q71="Y",VLOOKUP($P71, INDIRECT($Q$3),T$8,0)*INDIRECT($P$2),VLOOKUP($P71, INDIRECT($Q$3),T$8,0)),IF($E71="E",0,3))</f>
        <v>35.521999999999998</v>
      </c>
      <c r="U71" s="186" cm="1">
        <f t="array" aca="1" ref="U71" ca="1">ROUND(IF($Q71="Y",VLOOKUP($P71, INDIRECT($Q$3),U$8,0)*INDIRECT($P$2),VLOOKUP($P71, INDIRECT($Q$3),U$8,0)),IF($E71="E",0,3))</f>
        <v>37.392000000000003</v>
      </c>
      <c r="V71" s="186" cm="1">
        <f t="array" aca="1" ref="V71" ca="1">ROUND(IF($Q71="Y",VLOOKUP($P71, INDIRECT($Q$3),V$8,0)*INDIRECT($P$2),VLOOKUP($P71, INDIRECT($Q$3),V$8,0)),IF($E71="E",0,3))</f>
        <v>38.439</v>
      </c>
      <c r="W71" s="186" cm="1">
        <f t="array" aca="1" ref="W71" ca="1">ROUND(IF($Q71="Y",VLOOKUP($P71, INDIRECT($Q$3),W$8,0)*INDIRECT($P$2),VLOOKUP($P71, INDIRECT($Q$3),W$8,0)),IF($E71="E",0,3))</f>
        <v>39.515000000000001</v>
      </c>
      <c r="X71" s="186" cm="1">
        <f t="array" aca="1" ref="X71" ca="1">ROUND(IF($Q71="Y",VLOOKUP($P71, INDIRECT($Q$3),X$8,0)*INDIRECT($P$2),VLOOKUP($P71, INDIRECT($Q$3),X$8,0)),IF($E71="E",0,3))</f>
        <v>40.642000000000003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44"/>
        <v>52955C</v>
      </c>
      <c r="AC71" s="130" t="str">
        <f t="shared" si="24"/>
        <v>HR Coordinator</v>
      </c>
      <c r="AD71" s="284" t="str">
        <f t="shared" si="25"/>
        <v>081</v>
      </c>
      <c r="AE71" s="282">
        <f t="shared" ca="1" si="50"/>
        <v>35.521999999999998</v>
      </c>
      <c r="AF71" s="282">
        <f t="shared" ca="1" si="51"/>
        <v>37.392000000000003</v>
      </c>
      <c r="AG71" s="282">
        <f t="shared" ca="1" si="52"/>
        <v>38.439</v>
      </c>
      <c r="AH71" s="282">
        <f t="shared" ca="1" si="53"/>
        <v>39.515000000000001</v>
      </c>
      <c r="AI71" s="282">
        <f t="shared" ca="1" si="54"/>
        <v>40.642000000000003</v>
      </c>
      <c r="AJ71" s="282" t="str">
        <f t="shared" ca="1" si="57"/>
        <v/>
      </c>
      <c r="AK71" s="282" t="str">
        <f t="shared" ca="1" si="58"/>
        <v/>
      </c>
    </row>
    <row r="72" spans="1:37" x14ac:dyDescent="0.2">
      <c r="A72" s="75" t="s">
        <v>901</v>
      </c>
      <c r="B72" s="75">
        <v>8</v>
      </c>
      <c r="C72" s="70" t="s">
        <v>902</v>
      </c>
      <c r="D72" s="75">
        <v>365</v>
      </c>
      <c r="E72" s="75" t="s">
        <v>17</v>
      </c>
      <c r="F72" s="73" t="s">
        <v>900</v>
      </c>
      <c r="G72" s="74">
        <f t="shared" ca="1" si="45"/>
        <v>83108</v>
      </c>
      <c r="H72" s="74">
        <f t="shared" ca="1" si="46"/>
        <v>86435</v>
      </c>
      <c r="I72" s="74">
        <f t="shared" ca="1" si="47"/>
        <v>89897</v>
      </c>
      <c r="J72" s="74">
        <f t="shared" ca="1" si="48"/>
        <v>93497</v>
      </c>
      <c r="K72" s="74">
        <f t="shared" ca="1" si="49"/>
        <v>97240</v>
      </c>
      <c r="L72" s="74">
        <f t="shared" ca="1" si="55"/>
        <v>0</v>
      </c>
      <c r="M72" s="74">
        <f t="shared" ca="1" si="56"/>
        <v>0</v>
      </c>
      <c r="N72" s="72"/>
      <c r="P72" s="187" t="str">
        <f t="shared" si="59"/>
        <v>53036C</v>
      </c>
      <c r="Q72" s="191" t="s">
        <v>600</v>
      </c>
      <c r="R72" s="188" t="str">
        <f t="shared" si="22"/>
        <v>HR Investigator I</v>
      </c>
      <c r="S72" s="189" t="str">
        <f t="shared" si="43"/>
        <v>124</v>
      </c>
      <c r="T72" s="186" cm="1">
        <f t="array" aca="1" ref="T72" ca="1">ROUND(IF($Q72="Y",VLOOKUP($P72, INDIRECT($Q$3),T$8,0)*INDIRECT($P$2),VLOOKUP($P72, INDIRECT($Q$3),T$8,0)),IF($E72="E",0,3))</f>
        <v>83108</v>
      </c>
      <c r="U72" s="186" cm="1">
        <f t="array" aca="1" ref="U72" ca="1">ROUND(IF($Q72="Y",VLOOKUP($P72, INDIRECT($Q$3),U$8,0)*INDIRECT($P$2),VLOOKUP($P72, INDIRECT($Q$3),U$8,0)),IF($E72="E",0,3))</f>
        <v>86435</v>
      </c>
      <c r="V72" s="186" cm="1">
        <f t="array" aca="1" ref="V72" ca="1">ROUND(IF($Q72="Y",VLOOKUP($P72, INDIRECT($Q$3),V$8,0)*INDIRECT($P$2),VLOOKUP($P72, INDIRECT($Q$3),V$8,0)),IF($E72="E",0,3))</f>
        <v>89897</v>
      </c>
      <c r="W72" s="186" cm="1">
        <f t="array" aca="1" ref="W72" ca="1">ROUND(IF($Q72="Y",VLOOKUP($P72, INDIRECT($Q$3),W$8,0)*INDIRECT($P$2),VLOOKUP($P72, INDIRECT($Q$3),W$8,0)),IF($E72="E",0,3))</f>
        <v>93497</v>
      </c>
      <c r="X72" s="186" cm="1">
        <f t="array" aca="1" ref="X72" ca="1">ROUND(IF($Q72="Y",VLOOKUP($P72, INDIRECT($Q$3),X$8,0)*INDIRECT($P$2),VLOOKUP($P72, INDIRECT($Q$3),X$8,0)),IF($E72="E",0,3))</f>
        <v>97240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44"/>
        <v>53036C</v>
      </c>
      <c r="AC72" s="130" t="str">
        <f t="shared" si="24"/>
        <v>HR Investigator I</v>
      </c>
      <c r="AD72" s="284" t="str">
        <f t="shared" si="25"/>
        <v>124</v>
      </c>
      <c r="AE72" s="282">
        <f t="shared" ca="1" si="50"/>
        <v>39.955999999999996</v>
      </c>
      <c r="AF72" s="282">
        <f t="shared" ca="1" si="51"/>
        <v>41.555999999999997</v>
      </c>
      <c r="AG72" s="282">
        <f t="shared" ca="1" si="52"/>
        <v>43.22</v>
      </c>
      <c r="AH72" s="282">
        <f t="shared" ca="1" si="53"/>
        <v>44.951000000000001</v>
      </c>
      <c r="AI72" s="282">
        <f t="shared" ca="1" si="54"/>
        <v>46.75</v>
      </c>
      <c r="AJ72" s="282" t="str">
        <f t="shared" ca="1" si="57"/>
        <v/>
      </c>
      <c r="AK72" s="282" t="str">
        <f t="shared" ca="1" si="58"/>
        <v/>
      </c>
    </row>
    <row r="73" spans="1:37" x14ac:dyDescent="0.2">
      <c r="A73" s="75" t="s">
        <v>567</v>
      </c>
      <c r="B73" s="75">
        <v>8</v>
      </c>
      <c r="C73" s="70" t="s">
        <v>931</v>
      </c>
      <c r="D73" s="75">
        <v>393</v>
      </c>
      <c r="E73" s="75" t="s">
        <v>17</v>
      </c>
      <c r="F73" s="73" t="s">
        <v>899</v>
      </c>
      <c r="G73" s="74">
        <f t="shared" ca="1" si="45"/>
        <v>87914</v>
      </c>
      <c r="H73" s="74">
        <f t="shared" ca="1" si="46"/>
        <v>91437</v>
      </c>
      <c r="I73" s="74">
        <f t="shared" ca="1" si="47"/>
        <v>95096</v>
      </c>
      <c r="J73" s="74">
        <f t="shared" ca="1" si="48"/>
        <v>98903</v>
      </c>
      <c r="K73" s="74">
        <f t="shared" ca="1" si="49"/>
        <v>102865</v>
      </c>
      <c r="L73" s="74">
        <f t="shared" ca="1" si="55"/>
        <v>0</v>
      </c>
      <c r="M73" s="74">
        <f t="shared" ca="1" si="56"/>
        <v>0</v>
      </c>
      <c r="N73" s="72"/>
      <c r="P73" s="187" t="str">
        <f t="shared" si="59"/>
        <v>52954C</v>
      </c>
      <c r="Q73" s="191" t="s">
        <v>600</v>
      </c>
      <c r="R73" s="188" t="str">
        <f t="shared" si="22"/>
        <v>HR Investigator II</v>
      </c>
      <c r="S73" s="189" t="str">
        <f t="shared" si="43"/>
        <v>132</v>
      </c>
      <c r="T73" s="186" cm="1">
        <f t="array" aca="1" ref="T73" ca="1">ROUND(IF($Q73="Y",VLOOKUP($P73, INDIRECT($Q$3),T$8,0)*INDIRECT($P$2),VLOOKUP($P73, INDIRECT($Q$3),T$8,0)),IF($E73="E",0,3))</f>
        <v>87914</v>
      </c>
      <c r="U73" s="186" cm="1">
        <f t="array" aca="1" ref="U73" ca="1">ROUND(IF($Q73="Y",VLOOKUP($P73, INDIRECT($Q$3),U$8,0)*INDIRECT($P$2),VLOOKUP($P73, INDIRECT($Q$3),U$8,0)),IF($E73="E",0,3))</f>
        <v>91437</v>
      </c>
      <c r="V73" s="186" cm="1">
        <f t="array" aca="1" ref="V73" ca="1">ROUND(IF($Q73="Y",VLOOKUP($P73, INDIRECT($Q$3),V$8,0)*INDIRECT($P$2),VLOOKUP($P73, INDIRECT($Q$3),V$8,0)),IF($E73="E",0,3))</f>
        <v>95096</v>
      </c>
      <c r="W73" s="186" cm="1">
        <f t="array" aca="1" ref="W73" ca="1">ROUND(IF($Q73="Y",VLOOKUP($P73, INDIRECT($Q$3),W$8,0)*INDIRECT($P$2),VLOOKUP($P73, INDIRECT($Q$3),W$8,0)),IF($E73="E",0,3))</f>
        <v>98903</v>
      </c>
      <c r="X73" s="186" cm="1">
        <f t="array" aca="1" ref="X73" ca="1">ROUND(IF($Q73="Y",VLOOKUP($P73, INDIRECT($Q$3),X$8,0)*INDIRECT($P$2),VLOOKUP($P73, INDIRECT($Q$3),X$8,0)),IF($E73="E",0,3))</f>
        <v>102865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44"/>
        <v>52954C</v>
      </c>
      <c r="AC73" s="130" t="str">
        <f t="shared" si="24"/>
        <v>HR Investigator II</v>
      </c>
      <c r="AD73" s="284" t="str">
        <f t="shared" si="25"/>
        <v>132</v>
      </c>
      <c r="AE73" s="282">
        <f t="shared" ca="1" si="50"/>
        <v>42.266999999999996</v>
      </c>
      <c r="AF73" s="282">
        <f t="shared" ca="1" si="51"/>
        <v>43.960999999999999</v>
      </c>
      <c r="AG73" s="282">
        <f t="shared" ca="1" si="52"/>
        <v>45.72</v>
      </c>
      <c r="AH73" s="282">
        <f t="shared" ca="1" si="53"/>
        <v>47.55</v>
      </c>
      <c r="AI73" s="282">
        <f t="shared" ca="1" si="54"/>
        <v>49.454999999999998</v>
      </c>
      <c r="AJ73" s="282" t="str">
        <f t="shared" ca="1" si="57"/>
        <v/>
      </c>
      <c r="AK73" s="282" t="str">
        <f t="shared" ca="1" si="58"/>
        <v/>
      </c>
    </row>
    <row r="74" spans="1:37" x14ac:dyDescent="0.2">
      <c r="A74" s="75" t="s">
        <v>921</v>
      </c>
      <c r="B74" s="75">
        <v>9</v>
      </c>
      <c r="C74" s="70" t="s">
        <v>922</v>
      </c>
      <c r="D74" s="75">
        <v>435</v>
      </c>
      <c r="E74" s="75" t="s">
        <v>17</v>
      </c>
      <c r="F74" s="73" t="s">
        <v>919</v>
      </c>
      <c r="G74" s="74">
        <f t="shared" ca="1" si="45"/>
        <v>90952</v>
      </c>
      <c r="H74" s="74">
        <f t="shared" ca="1" si="46"/>
        <v>94594</v>
      </c>
      <c r="I74" s="74">
        <f t="shared" ca="1" si="47"/>
        <v>98382</v>
      </c>
      <c r="J74" s="74">
        <f t="shared" ca="1" si="48"/>
        <v>102320</v>
      </c>
      <c r="K74" s="74">
        <f t="shared" ca="1" si="49"/>
        <v>106417</v>
      </c>
      <c r="L74" s="74">
        <f t="shared" ca="1" si="55"/>
        <v>0</v>
      </c>
      <c r="M74" s="74">
        <f t="shared" ca="1" si="56"/>
        <v>0</v>
      </c>
      <c r="N74" s="72"/>
      <c r="P74" s="187" t="str">
        <f t="shared" si="59"/>
        <v>59454C</v>
      </c>
      <c r="Q74" s="191" t="s">
        <v>600</v>
      </c>
      <c r="R74" s="188" t="str">
        <f t="shared" si="22"/>
        <v>HR Investigator III</v>
      </c>
      <c r="S74" s="189" t="s">
        <v>922</v>
      </c>
      <c r="T74" s="186" cm="1">
        <f t="array" aca="1" ref="T74" ca="1">ROUND(IF($Q74="Y",VLOOKUP($P74, INDIRECT($Q$3),T$8,0)*INDIRECT($P$2),VLOOKUP($P74, INDIRECT($Q$3),T$8,0)),IF($E74="E",0,3))</f>
        <v>90952</v>
      </c>
      <c r="U74" s="186" cm="1">
        <f t="array" aca="1" ref="U74" ca="1">ROUND(IF($Q74="Y",VLOOKUP($P74, INDIRECT($Q$3),U$8,0)*INDIRECT($P$2),VLOOKUP($P74, INDIRECT($Q$3),U$8,0)),IF($E74="E",0,3))</f>
        <v>94594</v>
      </c>
      <c r="V74" s="186" cm="1">
        <f t="array" aca="1" ref="V74" ca="1">ROUND(IF($Q74="Y",VLOOKUP($P74, INDIRECT($Q$3),V$8,0)*INDIRECT($P$2),VLOOKUP($P74, INDIRECT($Q$3),V$8,0)),IF($E74="E",0,3))</f>
        <v>98382</v>
      </c>
      <c r="W74" s="186" cm="1">
        <f t="array" aca="1" ref="W74" ca="1">ROUND(IF($Q74="Y",VLOOKUP($P74, INDIRECT($Q$3),W$8,0)*INDIRECT($P$2),VLOOKUP($P74, INDIRECT($Q$3),W$8,0)),IF($E74="E",0,3))</f>
        <v>102320</v>
      </c>
      <c r="X74" s="186" cm="1">
        <f t="array" aca="1" ref="X74" ca="1">ROUND(IF($Q74="Y",VLOOKUP($P74, INDIRECT($Q$3),X$8,0)*INDIRECT($P$2),VLOOKUP($P74, INDIRECT($Q$3),X$8,0)),IF($E74="E",0,3))</f>
        <v>106417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44"/>
        <v>59454C</v>
      </c>
      <c r="AC74" s="130" t="str">
        <f t="shared" si="24"/>
        <v>HR Investigator III</v>
      </c>
      <c r="AD74" s="284" t="str">
        <f t="shared" si="25"/>
        <v>120</v>
      </c>
      <c r="AE74" s="282">
        <f t="shared" ca="1" si="50"/>
        <v>43.726999999999997</v>
      </c>
      <c r="AF74" s="282">
        <f t="shared" ca="1" si="51"/>
        <v>45.477999999999994</v>
      </c>
      <c r="AG74" s="282">
        <f t="shared" ca="1" si="52"/>
        <v>47.3</v>
      </c>
      <c r="AH74" s="282">
        <f t="shared" ca="1" si="53"/>
        <v>49.192999999999998</v>
      </c>
      <c r="AI74" s="282">
        <f t="shared" ca="1" si="54"/>
        <v>51.162999999999997</v>
      </c>
      <c r="AJ74" s="282" t="str">
        <f t="shared" ca="1" si="57"/>
        <v/>
      </c>
      <c r="AK74" s="282" t="str">
        <f t="shared" ca="1" si="58"/>
        <v/>
      </c>
    </row>
    <row r="75" spans="1:37" x14ac:dyDescent="0.2">
      <c r="A75" s="75" t="s">
        <v>878</v>
      </c>
      <c r="B75" s="75">
        <v>8</v>
      </c>
      <c r="C75" s="70" t="s">
        <v>805</v>
      </c>
      <c r="D75" s="75">
        <v>400</v>
      </c>
      <c r="E75" s="75" t="s">
        <v>17</v>
      </c>
      <c r="F75" s="73" t="s">
        <v>863</v>
      </c>
      <c r="G75" s="74">
        <f t="shared" ca="1" si="45"/>
        <v>90003</v>
      </c>
      <c r="H75" s="74">
        <f t="shared" ca="1" si="46"/>
        <v>93606</v>
      </c>
      <c r="I75" s="74">
        <f t="shared" ca="1" si="47"/>
        <v>97353</v>
      </c>
      <c r="J75" s="74">
        <f t="shared" ca="1" si="48"/>
        <v>101253</v>
      </c>
      <c r="K75" s="74">
        <f t="shared" ca="1" si="49"/>
        <v>105307</v>
      </c>
      <c r="L75" s="74">
        <f t="shared" ca="1" si="55"/>
        <v>0</v>
      </c>
      <c r="M75" s="74">
        <f t="shared" ca="1" si="56"/>
        <v>0</v>
      </c>
      <c r="N75" s="72"/>
      <c r="P75" s="187" t="str">
        <f t="shared" si="59"/>
        <v>59434C</v>
      </c>
      <c r="Q75" s="191" t="s">
        <v>600</v>
      </c>
      <c r="R75" s="188" t="str">
        <f t="shared" si="22"/>
        <v>HR Labor Relations Associate</v>
      </c>
      <c r="S75" s="189" t="str">
        <f t="shared" ref="S75:S107" si="60">C75</f>
        <v>112</v>
      </c>
      <c r="T75" s="186" cm="1">
        <f t="array" aca="1" ref="T75" ca="1">ROUND(IF($Q75="Y",VLOOKUP($P75, INDIRECT($Q$3),T$8,0)*INDIRECT($P$2),VLOOKUP($P75, INDIRECT($Q$3),T$8,0)),IF($E75="E",0,3))</f>
        <v>90003</v>
      </c>
      <c r="U75" s="186" cm="1">
        <f t="array" aca="1" ref="U75" ca="1">ROUND(IF($Q75="Y",VLOOKUP($P75, INDIRECT($Q$3),U$8,0)*INDIRECT($P$2),VLOOKUP($P75, INDIRECT($Q$3),U$8,0)),IF($E75="E",0,3))</f>
        <v>93606</v>
      </c>
      <c r="V75" s="186" cm="1">
        <f t="array" aca="1" ref="V75" ca="1">ROUND(IF($Q75="Y",VLOOKUP($P75, INDIRECT($Q$3),V$8,0)*INDIRECT($P$2),VLOOKUP($P75, INDIRECT($Q$3),V$8,0)),IF($E75="E",0,3))</f>
        <v>97353</v>
      </c>
      <c r="W75" s="186" cm="1">
        <f t="array" aca="1" ref="W75" ca="1">ROUND(IF($Q75="Y",VLOOKUP($P75, INDIRECT($Q$3),W$8,0)*INDIRECT($P$2),VLOOKUP($P75, INDIRECT($Q$3),W$8,0)),IF($E75="E",0,3))</f>
        <v>101253</v>
      </c>
      <c r="X75" s="186" cm="1">
        <f t="array" aca="1" ref="X75" ca="1">ROUND(IF($Q75="Y",VLOOKUP($P75, INDIRECT($Q$3),X$8,0)*INDIRECT($P$2),VLOOKUP($P75, INDIRECT($Q$3),X$8,0)),IF($E75="E",0,3))</f>
        <v>105307</v>
      </c>
      <c r="Y75" s="186" cm="1">
        <f t="array" aca="1" ref="Y75" ca="1">ROUND(IF($Q75="Y",VLOOKUP($P75, INDIRECT($Q$3),Y$8,0)*INDIRECT($P$2),VLOOKUP($P75, INDIRECT($Q$3),Y$8,0)),IF($E75="E",0,3))</f>
        <v>0</v>
      </c>
      <c r="Z75" s="186" cm="1">
        <f t="array" aca="1" ref="Z75" ca="1">ROUND(IF($Q75="Y",VLOOKUP($P75, INDIRECT($Q$3),Z$8,0)*INDIRECT($P$2),VLOOKUP($P75, INDIRECT($Q$3),Z$8,0)),IF($E75="E",0,3))</f>
        <v>0</v>
      </c>
      <c r="AA75" s="186"/>
      <c r="AB75" s="282" t="str">
        <f t="shared" si="44"/>
        <v>59434C</v>
      </c>
      <c r="AC75" s="130" t="str">
        <f t="shared" si="24"/>
        <v>HR Labor Relations Associate</v>
      </c>
      <c r="AD75" s="284" t="str">
        <f t="shared" si="25"/>
        <v>112</v>
      </c>
      <c r="AE75" s="282">
        <f t="shared" ca="1" si="50"/>
        <v>43.271000000000001</v>
      </c>
      <c r="AF75" s="282">
        <f t="shared" ca="1" si="51"/>
        <v>45.003</v>
      </c>
      <c r="AG75" s="282">
        <f t="shared" ca="1" si="52"/>
        <v>46.805</v>
      </c>
      <c r="AH75" s="282">
        <f t="shared" ca="1" si="53"/>
        <v>48.68</v>
      </c>
      <c r="AI75" s="282">
        <f t="shared" ca="1" si="54"/>
        <v>50.628999999999998</v>
      </c>
      <c r="AJ75" s="282" t="str">
        <f t="shared" ca="1" si="57"/>
        <v/>
      </c>
      <c r="AK75" s="282" t="str">
        <f t="shared" ca="1" si="58"/>
        <v/>
      </c>
    </row>
    <row r="76" spans="1:37" x14ac:dyDescent="0.2">
      <c r="A76" s="75" t="s">
        <v>517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518</v>
      </c>
      <c r="G76" s="74">
        <f t="shared" ca="1" si="45"/>
        <v>37.121000000000002</v>
      </c>
      <c r="H76" s="74">
        <f t="shared" ca="1" si="46"/>
        <v>39.075000000000003</v>
      </c>
      <c r="I76" s="74">
        <f t="shared" ca="1" si="47"/>
        <v>40.168999999999997</v>
      </c>
      <c r="J76" s="74">
        <f t="shared" ca="1" si="48"/>
        <v>41.292999999999999</v>
      </c>
      <c r="K76" s="74">
        <f t="shared" ca="1" si="49"/>
        <v>42.945</v>
      </c>
      <c r="L76" s="74">
        <f t="shared" ca="1" si="55"/>
        <v>0</v>
      </c>
      <c r="M76" s="74">
        <f t="shared" ca="1" si="56"/>
        <v>0</v>
      </c>
      <c r="N76" s="72"/>
      <c r="P76" s="187" t="str">
        <f t="shared" si="59"/>
        <v>52961C</v>
      </c>
      <c r="Q76" s="191" t="s">
        <v>600</v>
      </c>
      <c r="R76" s="188" t="str">
        <f t="shared" si="22"/>
        <v>HR Labor Relations Specialist</v>
      </c>
      <c r="S76" s="189" t="str">
        <f t="shared" si="60"/>
        <v>108</v>
      </c>
      <c r="T76" s="186" cm="1">
        <f t="array" aca="1" ref="T76" ca="1">ROUND(IF($Q76="Y",VLOOKUP($P76, INDIRECT($Q$3),T$8,0)*INDIRECT($P$2),VLOOKUP($P76, INDIRECT($Q$3),T$8,0)),IF($E76="E",0,3))</f>
        <v>37.121000000000002</v>
      </c>
      <c r="U76" s="186" cm="1">
        <f t="array" aca="1" ref="U76" ca="1">ROUND(IF($Q76="Y",VLOOKUP($P76, INDIRECT($Q$3),U$8,0)*INDIRECT($P$2),VLOOKUP($P76, INDIRECT($Q$3),U$8,0)),IF($E76="E",0,3))</f>
        <v>39.075000000000003</v>
      </c>
      <c r="V76" s="186" cm="1">
        <f t="array" aca="1" ref="V76" ca="1">ROUND(IF($Q76="Y",VLOOKUP($P76, INDIRECT($Q$3),V$8,0)*INDIRECT($P$2),VLOOKUP($P76, INDIRECT($Q$3),V$8,0)),IF($E76="E",0,3))</f>
        <v>40.168999999999997</v>
      </c>
      <c r="W76" s="186" cm="1">
        <f t="array" aca="1" ref="W76" ca="1">ROUND(IF($Q76="Y",VLOOKUP($P76, INDIRECT($Q$3),W$8,0)*INDIRECT($P$2),VLOOKUP($P76, INDIRECT($Q$3),W$8,0)),IF($E76="E",0,3))</f>
        <v>41.292999999999999</v>
      </c>
      <c r="X76" s="186" cm="1">
        <f t="array" aca="1" ref="X76" ca="1">ROUND(IF($Q76="Y",VLOOKUP($P76, INDIRECT($Q$3),X$8,0)*INDIRECT($P$2),VLOOKUP($P76, INDIRECT($Q$3),X$8,0)),IF($E76="E",0,3))</f>
        <v>42.945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44"/>
        <v>52961C</v>
      </c>
      <c r="AC76" s="130" t="str">
        <f t="shared" si="24"/>
        <v>HR Labor Relations Specialist</v>
      </c>
      <c r="AD76" s="284" t="str">
        <f t="shared" si="25"/>
        <v>108</v>
      </c>
      <c r="AE76" s="282">
        <f t="shared" ca="1" si="50"/>
        <v>37.121000000000002</v>
      </c>
      <c r="AF76" s="282">
        <f t="shared" ca="1" si="51"/>
        <v>39.075000000000003</v>
      </c>
      <c r="AG76" s="282">
        <f t="shared" ca="1" si="52"/>
        <v>40.168999999999997</v>
      </c>
      <c r="AH76" s="282">
        <f t="shared" ca="1" si="53"/>
        <v>41.292999999999999</v>
      </c>
      <c r="AI76" s="282">
        <f t="shared" ca="1" si="54"/>
        <v>42.945</v>
      </c>
      <c r="AJ76" s="282" t="str">
        <f t="shared" ca="1" si="57"/>
        <v/>
      </c>
      <c r="AK76" s="282" t="str">
        <f t="shared" ca="1" si="58"/>
        <v/>
      </c>
    </row>
    <row r="77" spans="1:37" x14ac:dyDescent="0.2">
      <c r="A77" s="75" t="s">
        <v>100</v>
      </c>
      <c r="B77" s="75">
        <v>11</v>
      </c>
      <c r="C77" s="70" t="s">
        <v>944</v>
      </c>
      <c r="D77" s="75">
        <v>513</v>
      </c>
      <c r="E77" s="75" t="s">
        <v>17</v>
      </c>
      <c r="F77" s="73" t="s">
        <v>519</v>
      </c>
      <c r="G77" s="74">
        <f t="shared" ca="1" si="45"/>
        <v>103627</v>
      </c>
      <c r="H77" s="74">
        <f t="shared" ca="1" si="46"/>
        <v>109081</v>
      </c>
      <c r="I77" s="74">
        <f t="shared" ca="1" si="47"/>
        <v>114820</v>
      </c>
      <c r="J77" s="74">
        <f t="shared" ca="1" si="48"/>
        <v>122630</v>
      </c>
      <c r="K77" s="74">
        <f t="shared" ca="1" si="49"/>
        <v>126065</v>
      </c>
      <c r="L77" s="74">
        <f t="shared" ca="1" si="55"/>
        <v>129595</v>
      </c>
      <c r="M77" s="74">
        <f t="shared" ca="1" si="56"/>
        <v>133288</v>
      </c>
      <c r="N77" s="72"/>
      <c r="P77" s="187" t="str">
        <f t="shared" si="59"/>
        <v>06063C</v>
      </c>
      <c r="Q77" s="191" t="s">
        <v>600</v>
      </c>
      <c r="R77" s="188" t="str">
        <f t="shared" si="22"/>
        <v>HR Leadership &amp; Change Manager</v>
      </c>
      <c r="S77" s="189" t="str">
        <f t="shared" si="60"/>
        <v>136</v>
      </c>
      <c r="T77" s="186" cm="1">
        <f t="array" aca="1" ref="T77" ca="1">ROUND(IF($Q77="Y",VLOOKUP($P77, INDIRECT($Q$3),T$8,0)*INDIRECT($P$2),VLOOKUP($P77, INDIRECT($Q$3),T$8,0)),IF($E77="E",0,3))</f>
        <v>103627</v>
      </c>
      <c r="U77" s="186" cm="1">
        <f t="array" aca="1" ref="U77" ca="1">ROUND(IF($Q77="Y",VLOOKUP($P77, INDIRECT($Q$3),U$8,0)*INDIRECT($P$2),VLOOKUP($P77, INDIRECT($Q$3),U$8,0)),IF($E77="E",0,3))</f>
        <v>109081</v>
      </c>
      <c r="V77" s="186" cm="1">
        <f t="array" aca="1" ref="V77" ca="1">ROUND(IF($Q77="Y",VLOOKUP($P77, INDIRECT($Q$3),V$8,0)*INDIRECT($P$2),VLOOKUP($P77, INDIRECT($Q$3),V$8,0)),IF($E77="E",0,3))</f>
        <v>114820</v>
      </c>
      <c r="W77" s="186" cm="1">
        <f t="array" aca="1" ref="W77" ca="1">ROUND(IF($Q77="Y",VLOOKUP($P77, INDIRECT($Q$3),W$8,0)*INDIRECT($P$2),VLOOKUP($P77, INDIRECT($Q$3),W$8,0)),IF($E77="E",0,3))</f>
        <v>122630</v>
      </c>
      <c r="X77" s="186" cm="1">
        <f t="array" aca="1" ref="X77" ca="1">ROUND(IF($Q77="Y",VLOOKUP($P77, INDIRECT($Q$3),X$8,0)*INDIRECT($P$2),VLOOKUP($P77, INDIRECT($Q$3),X$8,0)),IF($E77="E",0,3))</f>
        <v>126065</v>
      </c>
      <c r="Y77" s="186" cm="1">
        <f t="array" aca="1" ref="Y77" ca="1">ROUND(IF($Q77="Y",VLOOKUP($P77, INDIRECT($Q$3),Y$8,0)*INDIRECT($P$2),VLOOKUP($P77, INDIRECT($Q$3),Y$8,0)),IF($E77="E",0,3))</f>
        <v>129595</v>
      </c>
      <c r="Z77" s="186" cm="1">
        <f t="array" aca="1" ref="Z77" ca="1">ROUND(IF($Q77="Y",VLOOKUP($P77, INDIRECT($Q$3),Z$8,0)*INDIRECT($P$2),VLOOKUP($P77, INDIRECT($Q$3),Z$8,0)),IF($E77="E",0,3))</f>
        <v>133288</v>
      </c>
      <c r="AA77" s="186"/>
      <c r="AB77" s="282" t="str">
        <f t="shared" si="44"/>
        <v>06063C</v>
      </c>
      <c r="AC77" s="130" t="str">
        <f t="shared" si="24"/>
        <v>HR Leadership &amp; Change Manager</v>
      </c>
      <c r="AD77" s="284" t="str">
        <f t="shared" si="25"/>
        <v>136</v>
      </c>
      <c r="AE77" s="282">
        <f t="shared" ca="1" si="50"/>
        <v>49.820999999999998</v>
      </c>
      <c r="AF77" s="282">
        <f t="shared" ca="1" si="51"/>
        <v>52.442999999999998</v>
      </c>
      <c r="AG77" s="282">
        <f t="shared" ca="1" si="52"/>
        <v>55.201999999999998</v>
      </c>
      <c r="AH77" s="282">
        <f t="shared" ca="1" si="53"/>
        <v>58.957000000000001</v>
      </c>
      <c r="AI77" s="282">
        <f t="shared" ca="1" si="54"/>
        <v>60.608999999999995</v>
      </c>
      <c r="AJ77" s="282">
        <f t="shared" ca="1" si="57"/>
        <v>62.305999999999997</v>
      </c>
      <c r="AK77" s="282">
        <f t="shared" ca="1" si="58"/>
        <v>64.081000000000003</v>
      </c>
    </row>
    <row r="78" spans="1:37" x14ac:dyDescent="0.2">
      <c r="A78" s="75" t="s">
        <v>520</v>
      </c>
      <c r="B78" s="75">
        <v>10</v>
      </c>
      <c r="C78" s="70" t="s">
        <v>930</v>
      </c>
      <c r="D78" s="75">
        <v>458</v>
      </c>
      <c r="E78" s="75" t="s">
        <v>17</v>
      </c>
      <c r="F78" s="73" t="s">
        <v>521</v>
      </c>
      <c r="G78" s="74">
        <f t="shared" ca="1" si="45"/>
        <v>104274</v>
      </c>
      <c r="H78" s="74">
        <f t="shared" ca="1" si="46"/>
        <v>108449</v>
      </c>
      <c r="I78" s="74">
        <f t="shared" ca="1" si="47"/>
        <v>112793</v>
      </c>
      <c r="J78" s="74">
        <f t="shared" ca="1" si="48"/>
        <v>117307</v>
      </c>
      <c r="K78" s="74">
        <f t="shared" ca="1" si="49"/>
        <v>122004</v>
      </c>
      <c r="L78" s="74">
        <f t="shared" ca="1" si="55"/>
        <v>0</v>
      </c>
      <c r="M78" s="74">
        <f t="shared" ca="1" si="56"/>
        <v>0</v>
      </c>
      <c r="N78" s="72"/>
      <c r="P78" s="187" t="str">
        <f t="shared" si="59"/>
        <v>52963C</v>
      </c>
      <c r="Q78" s="191" t="s">
        <v>600</v>
      </c>
      <c r="R78" s="188" t="str">
        <f t="shared" si="22"/>
        <v>HR Learning Technologies Specialist</v>
      </c>
      <c r="S78" s="189" t="str">
        <f t="shared" si="60"/>
        <v>131</v>
      </c>
      <c r="T78" s="186" cm="1">
        <f t="array" aca="1" ref="T78" ca="1">ROUND(IF($Q78="Y",VLOOKUP($P78, INDIRECT($Q$3),T$8,0)*INDIRECT($P$2),VLOOKUP($P78, INDIRECT($Q$3),T$8,0)),IF($E78="E",0,3))</f>
        <v>104274</v>
      </c>
      <c r="U78" s="186" cm="1">
        <f t="array" aca="1" ref="U78" ca="1">ROUND(IF($Q78="Y",VLOOKUP($P78, INDIRECT($Q$3),U$8,0)*INDIRECT($P$2),VLOOKUP($P78, INDIRECT($Q$3),U$8,0)),IF($E78="E",0,3))</f>
        <v>108449</v>
      </c>
      <c r="V78" s="186" cm="1">
        <f t="array" aca="1" ref="V78" ca="1">ROUND(IF($Q78="Y",VLOOKUP($P78, INDIRECT($Q$3),V$8,0)*INDIRECT($P$2),VLOOKUP($P78, INDIRECT($Q$3),V$8,0)),IF($E78="E",0,3))</f>
        <v>112793</v>
      </c>
      <c r="W78" s="186" cm="1">
        <f t="array" aca="1" ref="W78" ca="1">ROUND(IF($Q78="Y",VLOOKUP($P78, INDIRECT($Q$3),W$8,0)*INDIRECT($P$2),VLOOKUP($P78, INDIRECT($Q$3),W$8,0)),IF($E78="E",0,3))</f>
        <v>117307</v>
      </c>
      <c r="X78" s="186" cm="1">
        <f t="array" aca="1" ref="X78" ca="1">ROUND(IF($Q78="Y",VLOOKUP($P78, INDIRECT($Q$3),X$8,0)*INDIRECT($P$2),VLOOKUP($P78, INDIRECT($Q$3),X$8,0)),IF($E78="E",0,3))</f>
        <v>122004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44"/>
        <v>52963C</v>
      </c>
      <c r="AC78" s="130" t="str">
        <f t="shared" si="24"/>
        <v>HR Learning Technologies Specialist</v>
      </c>
      <c r="AD78" s="284" t="str">
        <f t="shared" si="25"/>
        <v>131</v>
      </c>
      <c r="AE78" s="282">
        <f t="shared" ca="1" si="50"/>
        <v>50.131999999999998</v>
      </c>
      <c r="AF78" s="282">
        <f t="shared" ca="1" si="51"/>
        <v>52.138999999999996</v>
      </c>
      <c r="AG78" s="282">
        <f t="shared" ca="1" si="52"/>
        <v>54.227999999999994</v>
      </c>
      <c r="AH78" s="282">
        <f t="shared" ca="1" si="53"/>
        <v>56.397999999999996</v>
      </c>
      <c r="AI78" s="282">
        <f t="shared" ca="1" si="54"/>
        <v>58.655999999999999</v>
      </c>
      <c r="AJ78" s="282" t="str">
        <f t="shared" ca="1" si="57"/>
        <v/>
      </c>
      <c r="AK78" s="282" t="str">
        <f t="shared" ca="1" si="58"/>
        <v/>
      </c>
    </row>
    <row r="79" spans="1:37" x14ac:dyDescent="0.2">
      <c r="A79" s="75" t="s">
        <v>699</v>
      </c>
      <c r="B79" s="75">
        <v>11</v>
      </c>
      <c r="C79" s="70" t="s">
        <v>945</v>
      </c>
      <c r="D79" s="75">
        <v>523</v>
      </c>
      <c r="E79" s="75" t="s">
        <v>17</v>
      </c>
      <c r="F79" s="73" t="s">
        <v>785</v>
      </c>
      <c r="G79" s="74">
        <f t="shared" ca="1" si="45"/>
        <v>114592</v>
      </c>
      <c r="H79" s="74">
        <f t="shared" ca="1" si="46"/>
        <v>119175</v>
      </c>
      <c r="I79" s="74">
        <f t="shared" ca="1" si="47"/>
        <v>123943</v>
      </c>
      <c r="J79" s="74">
        <f t="shared" ca="1" si="48"/>
        <v>128902</v>
      </c>
      <c r="K79" s="74">
        <f t="shared" ca="1" si="49"/>
        <v>134058</v>
      </c>
      <c r="L79" s="74">
        <f t="shared" ca="1" si="55"/>
        <v>0</v>
      </c>
      <c r="M79" s="74">
        <f t="shared" ca="1" si="56"/>
        <v>0</v>
      </c>
      <c r="N79" s="72"/>
      <c r="P79" s="187" t="str">
        <f t="shared" si="59"/>
        <v>53004C</v>
      </c>
      <c r="Q79" s="191" t="s">
        <v>600</v>
      </c>
      <c r="R79" s="188" t="str">
        <f t="shared" si="22"/>
        <v>HR Project Mgr-Confidential-C</v>
      </c>
      <c r="S79" s="189" t="str">
        <f t="shared" si="60"/>
        <v>137</v>
      </c>
      <c r="T79" s="186" cm="1">
        <f t="array" aca="1" ref="T79" ca="1">ROUND(IF($Q79="Y",VLOOKUP($P79, INDIRECT($Q$3),T$8,0)*INDIRECT($P$2),VLOOKUP($P79, INDIRECT($Q$3),T$8,0)),IF($E79="E",0,3))</f>
        <v>114592</v>
      </c>
      <c r="U79" s="186" cm="1">
        <f t="array" aca="1" ref="U79" ca="1">ROUND(IF($Q79="Y",VLOOKUP($P79, INDIRECT($Q$3),U$8,0)*INDIRECT($P$2),VLOOKUP($P79, INDIRECT($Q$3),U$8,0)),IF($E79="E",0,3))</f>
        <v>119175</v>
      </c>
      <c r="V79" s="186" cm="1">
        <f t="array" aca="1" ref="V79" ca="1">ROUND(IF($Q79="Y",VLOOKUP($P79, INDIRECT($Q$3),V$8,0)*INDIRECT($P$2),VLOOKUP($P79, INDIRECT($Q$3),V$8,0)),IF($E79="E",0,3))</f>
        <v>123943</v>
      </c>
      <c r="W79" s="186" cm="1">
        <f t="array" aca="1" ref="W79" ca="1">ROUND(IF($Q79="Y",VLOOKUP($P79, INDIRECT($Q$3),W$8,0)*INDIRECT($P$2),VLOOKUP($P79, INDIRECT($Q$3),W$8,0)),IF($E79="E",0,3))</f>
        <v>128902</v>
      </c>
      <c r="X79" s="186" cm="1">
        <f t="array" aca="1" ref="X79" ca="1">ROUND(IF($Q79="Y",VLOOKUP($P79, INDIRECT($Q$3),X$8,0)*INDIRECT($P$2),VLOOKUP($P79, INDIRECT($Q$3),X$8,0)),IF($E79="E",0,3))</f>
        <v>134058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44"/>
        <v>53004C</v>
      </c>
      <c r="AC79" s="130" t="str">
        <f t="shared" si="24"/>
        <v>HR Project Mgr-Confidential-C</v>
      </c>
      <c r="AD79" s="284" t="str">
        <f t="shared" si="25"/>
        <v>137</v>
      </c>
      <c r="AE79" s="282">
        <f t="shared" ca="1" si="50"/>
        <v>55.092999999999996</v>
      </c>
      <c r="AF79" s="282">
        <f t="shared" ca="1" si="51"/>
        <v>57.295999999999999</v>
      </c>
      <c r="AG79" s="282">
        <f t="shared" ca="1" si="52"/>
        <v>59.588000000000001</v>
      </c>
      <c r="AH79" s="282">
        <f t="shared" ca="1" si="53"/>
        <v>61.972999999999999</v>
      </c>
      <c r="AI79" s="282">
        <f t="shared" ca="1" si="54"/>
        <v>64.451000000000008</v>
      </c>
      <c r="AJ79" s="282" t="str">
        <f t="shared" ca="1" si="57"/>
        <v/>
      </c>
      <c r="AK79" s="282" t="str">
        <f t="shared" ca="1" si="58"/>
        <v/>
      </c>
    </row>
    <row r="80" spans="1:37" x14ac:dyDescent="0.2">
      <c r="A80" s="75" t="s">
        <v>525</v>
      </c>
      <c r="B80" s="75">
        <v>8</v>
      </c>
      <c r="C80" s="70" t="s">
        <v>524</v>
      </c>
      <c r="D80" s="75">
        <v>395</v>
      </c>
      <c r="E80" s="75" t="s">
        <v>17</v>
      </c>
      <c r="F80" s="73" t="s">
        <v>526</v>
      </c>
      <c r="G80" s="74">
        <f t="shared" ca="1" si="45"/>
        <v>87914</v>
      </c>
      <c r="H80" s="74">
        <f t="shared" ca="1" si="46"/>
        <v>91436</v>
      </c>
      <c r="I80" s="74">
        <f t="shared" ca="1" si="47"/>
        <v>95096</v>
      </c>
      <c r="J80" s="74">
        <f t="shared" ca="1" si="48"/>
        <v>98903</v>
      </c>
      <c r="K80" s="74">
        <f t="shared" ca="1" si="49"/>
        <v>102864</v>
      </c>
      <c r="L80" s="74">
        <f t="shared" ca="1" si="55"/>
        <v>0</v>
      </c>
      <c r="M80" s="74">
        <f t="shared" ca="1" si="56"/>
        <v>0</v>
      </c>
      <c r="N80" s="72"/>
      <c r="P80" s="187" t="str">
        <f t="shared" si="59"/>
        <v>52959C</v>
      </c>
      <c r="Q80" s="186" t="s">
        <v>600</v>
      </c>
      <c r="R80" s="188" t="str">
        <f t="shared" si="22"/>
        <v>HR Recruiter</v>
      </c>
      <c r="S80" s="189" t="str">
        <f t="shared" si="60"/>
        <v>109</v>
      </c>
      <c r="T80" s="186" cm="1">
        <f t="array" aca="1" ref="T80" ca="1">ROUND(IF($Q80="Y",VLOOKUP($P80, INDIRECT($Q$3),T$8,0)*INDIRECT($P$2),VLOOKUP($P80, INDIRECT($Q$3),T$8,0)),IF($E80="E",0,3))</f>
        <v>87914</v>
      </c>
      <c r="U80" s="186" cm="1">
        <f t="array" aca="1" ref="U80" ca="1">ROUND(IF($Q80="Y",VLOOKUP($P80, INDIRECT($Q$3),U$8,0)*INDIRECT($P$2),VLOOKUP($P80, INDIRECT($Q$3),U$8,0)),IF($E80="E",0,3))</f>
        <v>91436</v>
      </c>
      <c r="V80" s="186" cm="1">
        <f t="array" aca="1" ref="V80" ca="1">ROUND(IF($Q80="Y",VLOOKUP($P80, INDIRECT($Q$3),V$8,0)*INDIRECT($P$2),VLOOKUP($P80, INDIRECT($Q$3),V$8,0)),IF($E80="E",0,3))</f>
        <v>95096</v>
      </c>
      <c r="W80" s="186" cm="1">
        <f t="array" aca="1" ref="W80" ca="1">ROUND(IF($Q80="Y",VLOOKUP($P80, INDIRECT($Q$3),W$8,0)*INDIRECT($P$2),VLOOKUP($P80, INDIRECT($Q$3),W$8,0)),IF($E80="E",0,3))</f>
        <v>98903</v>
      </c>
      <c r="X80" s="186" cm="1">
        <f t="array" aca="1" ref="X80" ca="1">ROUND(IF($Q80="Y",VLOOKUP($P80, INDIRECT($Q$3),X$8,0)*INDIRECT($P$2),VLOOKUP($P80, INDIRECT($Q$3),X$8,0)),IF($E80="E",0,3))</f>
        <v>102864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44"/>
        <v>52959C</v>
      </c>
      <c r="AC80" s="130" t="str">
        <f t="shared" si="24"/>
        <v>HR Recruiter</v>
      </c>
      <c r="AD80" s="284" t="str">
        <f t="shared" si="25"/>
        <v>109</v>
      </c>
      <c r="AE80" s="282">
        <f t="shared" ca="1" si="50"/>
        <v>42.266999999999996</v>
      </c>
      <c r="AF80" s="282">
        <f t="shared" ca="1" si="51"/>
        <v>43.96</v>
      </c>
      <c r="AG80" s="282">
        <f t="shared" ca="1" si="52"/>
        <v>45.72</v>
      </c>
      <c r="AH80" s="282">
        <f t="shared" ca="1" si="53"/>
        <v>47.55</v>
      </c>
      <c r="AI80" s="282">
        <f t="shared" ca="1" si="54"/>
        <v>49.454000000000001</v>
      </c>
      <c r="AJ80" s="282" t="str">
        <f t="shared" ca="1" si="57"/>
        <v/>
      </c>
      <c r="AK80" s="282" t="str">
        <f t="shared" ca="1" si="58"/>
        <v/>
      </c>
    </row>
    <row r="81" spans="1:37" x14ac:dyDescent="0.2">
      <c r="A81" s="75" t="s">
        <v>90</v>
      </c>
      <c r="B81" s="75">
        <v>8</v>
      </c>
      <c r="C81" s="70" t="s">
        <v>88</v>
      </c>
      <c r="D81" s="75">
        <v>400</v>
      </c>
      <c r="E81" s="75" t="s">
        <v>17</v>
      </c>
      <c r="F81" s="73" t="s">
        <v>527</v>
      </c>
      <c r="G81" s="74">
        <f t="shared" ca="1" si="45"/>
        <v>76146</v>
      </c>
      <c r="H81" s="74">
        <f t="shared" ca="1" si="46"/>
        <v>80326</v>
      </c>
      <c r="I81" s="74">
        <f t="shared" ca="1" si="47"/>
        <v>84501</v>
      </c>
      <c r="J81" s="74">
        <f t="shared" ca="1" si="48"/>
        <v>88971</v>
      </c>
      <c r="K81" s="74">
        <f t="shared" ca="1" si="49"/>
        <v>93672</v>
      </c>
      <c r="L81" s="74">
        <f t="shared" ca="1" si="55"/>
        <v>99491</v>
      </c>
      <c r="M81" s="74">
        <f t="shared" ca="1" si="56"/>
        <v>105307</v>
      </c>
      <c r="N81" s="72"/>
      <c r="P81" s="187" t="str">
        <f t="shared" si="59"/>
        <v>05418C</v>
      </c>
      <c r="Q81" s="191" t="s">
        <v>600</v>
      </c>
      <c r="R81" s="188" t="str">
        <f t="shared" si="22"/>
        <v>HR Representative</v>
      </c>
      <c r="S81" s="189" t="str">
        <f t="shared" si="60"/>
        <v>60M</v>
      </c>
      <c r="T81" s="186" cm="1">
        <f t="array" aca="1" ref="T81" ca="1">ROUND(IF($Q81="Y",VLOOKUP($P81, INDIRECT($Q$3),T$8,0)*INDIRECT($P$2),VLOOKUP($P81, INDIRECT($Q$3),T$8,0)),IF($E81="E",0,3))</f>
        <v>76146</v>
      </c>
      <c r="U81" s="186" cm="1">
        <f t="array" aca="1" ref="U81" ca="1">ROUND(IF($Q81="Y",VLOOKUP($P81, INDIRECT($Q$3),U$8,0)*INDIRECT($P$2),VLOOKUP($P81, INDIRECT($Q$3),U$8,0)),IF($E81="E",0,3))</f>
        <v>80326</v>
      </c>
      <c r="V81" s="186" cm="1">
        <f t="array" aca="1" ref="V81" ca="1">ROUND(IF($Q81="Y",VLOOKUP($P81, INDIRECT($Q$3),V$8,0)*INDIRECT($P$2),VLOOKUP($P81, INDIRECT($Q$3),V$8,0)),IF($E81="E",0,3))</f>
        <v>84501</v>
      </c>
      <c r="W81" s="186" cm="1">
        <f t="array" aca="1" ref="W81" ca="1">ROUND(IF($Q81="Y",VLOOKUP($P81, INDIRECT($Q$3),W$8,0)*INDIRECT($P$2),VLOOKUP($P81, INDIRECT($Q$3),W$8,0)),IF($E81="E",0,3))</f>
        <v>88971</v>
      </c>
      <c r="X81" s="186" cm="1">
        <f t="array" aca="1" ref="X81" ca="1">ROUND(IF($Q81="Y",VLOOKUP($P81, INDIRECT($Q$3),X$8,0)*INDIRECT($P$2),VLOOKUP($P81, INDIRECT($Q$3),X$8,0)),IF($E81="E",0,3))</f>
        <v>93672</v>
      </c>
      <c r="Y81" s="186" cm="1">
        <f t="array" aca="1" ref="Y81" ca="1">ROUND(IF($Q81="Y",VLOOKUP($P81, INDIRECT($Q$3),Y$8,0)*INDIRECT($P$2),VLOOKUP($P81, INDIRECT($Q$3),Y$8,0)),IF($E81="E",0,3))</f>
        <v>99491</v>
      </c>
      <c r="Z81" s="186" cm="1">
        <f t="array" aca="1" ref="Z81" ca="1">ROUND(IF($Q81="Y",VLOOKUP($P81, INDIRECT($Q$3),Z$8,0)*INDIRECT($P$2),VLOOKUP($P81, INDIRECT($Q$3),Z$8,0)),IF($E81="E",0,3))</f>
        <v>105307</v>
      </c>
      <c r="AA81" s="186"/>
      <c r="AB81" s="282" t="str">
        <f t="shared" si="44"/>
        <v>05418C</v>
      </c>
      <c r="AC81" s="130" t="str">
        <f t="shared" si="24"/>
        <v>HR Representative</v>
      </c>
      <c r="AD81" s="284" t="str">
        <f t="shared" si="25"/>
        <v>60M</v>
      </c>
      <c r="AE81" s="282">
        <f t="shared" ca="1" si="50"/>
        <v>36.608999999999995</v>
      </c>
      <c r="AF81" s="282">
        <f t="shared" ca="1" si="51"/>
        <v>38.619</v>
      </c>
      <c r="AG81" s="282">
        <f t="shared" ca="1" si="52"/>
        <v>40.625999999999998</v>
      </c>
      <c r="AH81" s="282">
        <f t="shared" ca="1" si="53"/>
        <v>42.774999999999999</v>
      </c>
      <c r="AI81" s="282">
        <f t="shared" ca="1" si="54"/>
        <v>45.034999999999997</v>
      </c>
      <c r="AJ81" s="282">
        <f t="shared" ca="1" si="57"/>
        <v>47.832999999999998</v>
      </c>
      <c r="AK81" s="282">
        <f t="shared" ca="1" si="58"/>
        <v>50.628999999999998</v>
      </c>
    </row>
    <row r="82" spans="1:37" x14ac:dyDescent="0.2">
      <c r="A82" s="75" t="s">
        <v>96</v>
      </c>
      <c r="B82" s="75">
        <v>6</v>
      </c>
      <c r="C82" s="70" t="s">
        <v>95</v>
      </c>
      <c r="D82" s="75">
        <v>308</v>
      </c>
      <c r="E82" s="75" t="s">
        <v>21</v>
      </c>
      <c r="F82" s="73" t="s">
        <v>554</v>
      </c>
      <c r="G82" s="74">
        <f t="shared" ca="1" si="45"/>
        <v>32.116999999999997</v>
      </c>
      <c r="H82" s="74">
        <f t="shared" ca="1" si="46"/>
        <v>33.722999999999999</v>
      </c>
      <c r="I82" s="74">
        <f t="shared" ca="1" si="47"/>
        <v>35.409999999999997</v>
      </c>
      <c r="J82" s="74">
        <f t="shared" ca="1" si="48"/>
        <v>37.18</v>
      </c>
      <c r="K82" s="74">
        <f t="shared" ca="1" si="49"/>
        <v>39.037999999999997</v>
      </c>
      <c r="L82" s="74">
        <f t="shared" ca="1" si="55"/>
        <v>40.991</v>
      </c>
      <c r="M82" s="74">
        <f t="shared" ca="1" si="56"/>
        <v>0</v>
      </c>
      <c r="N82" s="72"/>
      <c r="P82" s="187" t="str">
        <f t="shared" si="59"/>
        <v>05426C</v>
      </c>
      <c r="Q82" s="191" t="s">
        <v>600</v>
      </c>
      <c r="R82" s="188" t="str">
        <f t="shared" si="22"/>
        <v>HR Sr Associate</v>
      </c>
      <c r="S82" s="189" t="str">
        <f t="shared" si="60"/>
        <v>04</v>
      </c>
      <c r="T82" s="186" cm="1">
        <f t="array" aca="1" ref="T82" ca="1">ROUND(IF($Q82="Y",VLOOKUP($P82, INDIRECT($Q$3),T$8,0)*INDIRECT($P$2),VLOOKUP($P82, INDIRECT($Q$3),T$8,0)),IF($E82="E",0,3))</f>
        <v>32.116999999999997</v>
      </c>
      <c r="U82" s="186" cm="1">
        <f t="array" aca="1" ref="U82" ca="1">ROUND(IF($Q82="Y",VLOOKUP($P82, INDIRECT($Q$3),U$8,0)*INDIRECT($P$2),VLOOKUP($P82, INDIRECT($Q$3),U$8,0)),IF($E82="E",0,3))</f>
        <v>33.722999999999999</v>
      </c>
      <c r="V82" s="186" cm="1">
        <f t="array" aca="1" ref="V82" ca="1">ROUND(IF($Q82="Y",VLOOKUP($P82, INDIRECT($Q$3),V$8,0)*INDIRECT($P$2),VLOOKUP($P82, INDIRECT($Q$3),V$8,0)),IF($E82="E",0,3))</f>
        <v>35.409999999999997</v>
      </c>
      <c r="W82" s="186" cm="1">
        <f t="array" aca="1" ref="W82" ca="1">ROUND(IF($Q82="Y",VLOOKUP($P82, INDIRECT($Q$3),W$8,0)*INDIRECT($P$2),VLOOKUP($P82, INDIRECT($Q$3),W$8,0)),IF($E82="E",0,3))</f>
        <v>37.18</v>
      </c>
      <c r="X82" s="186" cm="1">
        <f t="array" aca="1" ref="X82" ca="1">ROUND(IF($Q82="Y",VLOOKUP($P82, INDIRECT($Q$3),X$8,0)*INDIRECT($P$2),VLOOKUP($P82, INDIRECT($Q$3),X$8,0)),IF($E82="E",0,3))</f>
        <v>39.037999999999997</v>
      </c>
      <c r="Y82" s="186" cm="1">
        <f t="array" aca="1" ref="Y82" ca="1">ROUND(IF($Q82="Y",VLOOKUP($P82, INDIRECT($Q$3),Y$8,0)*INDIRECT($P$2),VLOOKUP($P82, INDIRECT($Q$3),Y$8,0)),IF($E82="E",0,3))</f>
        <v>40.991</v>
      </c>
      <c r="Z82" s="186" cm="1">
        <f t="array" aca="1" ref="Z82" ca="1">ROUND(IF($Q82="Y",VLOOKUP($P82, INDIRECT($Q$3),Z$8,0)*INDIRECT($P$2),VLOOKUP($P82, INDIRECT($Q$3),Z$8,0)),IF($E82="E",0,3))</f>
        <v>0</v>
      </c>
      <c r="AA82" s="186"/>
      <c r="AB82" s="282" t="str">
        <f t="shared" si="44"/>
        <v>05426C</v>
      </c>
      <c r="AC82" s="130" t="str">
        <f t="shared" si="24"/>
        <v>HR Sr Associate</v>
      </c>
      <c r="AD82" s="284" t="str">
        <f t="shared" si="25"/>
        <v>04</v>
      </c>
      <c r="AE82" s="282">
        <f t="shared" ca="1" si="50"/>
        <v>32.116999999999997</v>
      </c>
      <c r="AF82" s="282">
        <f t="shared" ca="1" si="51"/>
        <v>33.722999999999999</v>
      </c>
      <c r="AG82" s="282">
        <f t="shared" ca="1" si="52"/>
        <v>35.409999999999997</v>
      </c>
      <c r="AH82" s="282">
        <f t="shared" ca="1" si="53"/>
        <v>37.18</v>
      </c>
      <c r="AI82" s="282">
        <f t="shared" ca="1" si="54"/>
        <v>39.037999999999997</v>
      </c>
      <c r="AJ82" s="282">
        <f t="shared" ca="1" si="57"/>
        <v>40.991</v>
      </c>
      <c r="AK82" s="282" t="str">
        <f t="shared" ca="1" si="58"/>
        <v/>
      </c>
    </row>
    <row r="83" spans="1:37" x14ac:dyDescent="0.2">
      <c r="A83" s="75" t="s">
        <v>1079</v>
      </c>
      <c r="B83" s="69">
        <v>9</v>
      </c>
      <c r="C83" s="70" t="s">
        <v>1080</v>
      </c>
      <c r="D83" s="75">
        <v>415</v>
      </c>
      <c r="E83" s="75" t="s">
        <v>17</v>
      </c>
      <c r="F83" s="419" t="s">
        <v>1081</v>
      </c>
      <c r="G83" s="74">
        <f t="shared" ca="1" si="45"/>
        <v>96090</v>
      </c>
      <c r="H83" s="74">
        <f t="shared" ca="1" si="46"/>
        <v>99939</v>
      </c>
      <c r="I83" s="74">
        <f t="shared" ca="1" si="47"/>
        <v>103941</v>
      </c>
      <c r="J83" s="74">
        <f t="shared" ca="1" si="48"/>
        <v>108100</v>
      </c>
      <c r="K83" s="74">
        <f t="shared" ca="1" si="49"/>
        <v>112428</v>
      </c>
      <c r="L83" s="74">
        <f t="shared" ca="1" si="55"/>
        <v>0</v>
      </c>
      <c r="M83" s="74">
        <f t="shared" ca="1" si="56"/>
        <v>0</v>
      </c>
      <c r="N83" s="72"/>
      <c r="P83" s="187" t="str">
        <f t="shared" si="59"/>
        <v>53077C</v>
      </c>
      <c r="Q83" s="191" t="s">
        <v>600</v>
      </c>
      <c r="R83" s="188" t="str">
        <f t="shared" ref="R83:R153" si="61">F83</f>
        <v>HR Sr Benefits Spec-C</v>
      </c>
      <c r="S83" s="189" t="str">
        <f t="shared" si="60"/>
        <v>144</v>
      </c>
      <c r="T83" s="186" cm="1">
        <f t="array" aca="1" ref="T83" ca="1">ROUND(IF($Q83="Y",VLOOKUP($P83, INDIRECT($Q$3),T$8,0)*INDIRECT($P$2),VLOOKUP($P83, INDIRECT($Q$3),T$8,0)),IF($E83="E",0,3))</f>
        <v>96090</v>
      </c>
      <c r="U83" s="186" cm="1">
        <f t="array" aca="1" ref="U83" ca="1">ROUND(IF($Q83="Y",VLOOKUP($P83, INDIRECT($Q$3),U$8,0)*INDIRECT($P$2),VLOOKUP($P83, INDIRECT($Q$3),U$8,0)),IF($E83="E",0,3))</f>
        <v>99939</v>
      </c>
      <c r="V83" s="186" cm="1">
        <f t="array" aca="1" ref="V83" ca="1">ROUND(IF($Q83="Y",VLOOKUP($P83, INDIRECT($Q$3),V$8,0)*INDIRECT($P$2),VLOOKUP($P83, INDIRECT($Q$3),V$8,0)),IF($E83="E",0,3))</f>
        <v>103941</v>
      </c>
      <c r="W83" s="186" cm="1">
        <f t="array" aca="1" ref="W83" ca="1">ROUND(IF($Q83="Y",VLOOKUP($P83, INDIRECT($Q$3),W$8,0)*INDIRECT($P$2),VLOOKUP($P83, INDIRECT($Q$3),W$8,0)),IF($E83="E",0,3))</f>
        <v>108100</v>
      </c>
      <c r="X83" s="186" cm="1">
        <f t="array" aca="1" ref="X83" ca="1">ROUND(IF($Q83="Y",VLOOKUP($P83, INDIRECT($Q$3),X$8,0)*INDIRECT($P$2),VLOOKUP($P83, INDIRECT($Q$3),X$8,0)),IF($E83="E",0,3))</f>
        <v>112428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44"/>
        <v>53077C</v>
      </c>
      <c r="AC83" s="130" t="str">
        <f t="shared" ref="AC83:AC153" si="62">F83</f>
        <v>HR Sr Benefits Spec-C</v>
      </c>
      <c r="AD83" s="284" t="str">
        <f t="shared" ref="AD83:AD153" si="63">C83</f>
        <v>144</v>
      </c>
      <c r="AE83" s="282">
        <f t="shared" ca="1" si="50"/>
        <v>46.198</v>
      </c>
      <c r="AF83" s="282">
        <f t="shared" ca="1" si="51"/>
        <v>48.047999999999995</v>
      </c>
      <c r="AG83" s="282">
        <f t="shared" ca="1" si="52"/>
        <v>49.971999999999994</v>
      </c>
      <c r="AH83" s="282">
        <f t="shared" ca="1" si="53"/>
        <v>51.971999999999994</v>
      </c>
      <c r="AI83" s="282">
        <f t="shared" ca="1" si="54"/>
        <v>54.052</v>
      </c>
      <c r="AJ83" s="282" t="str">
        <f t="shared" ca="1" si="57"/>
        <v/>
      </c>
      <c r="AK83" s="282" t="str">
        <f t="shared" ca="1" si="58"/>
        <v/>
      </c>
    </row>
    <row r="84" spans="1:37" x14ac:dyDescent="0.2">
      <c r="A84" s="75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ca="1" si="45"/>
        <v>104274</v>
      </c>
      <c r="H84" s="74">
        <f t="shared" ca="1" si="46"/>
        <v>108449</v>
      </c>
      <c r="I84" s="74">
        <f t="shared" ca="1" si="47"/>
        <v>112793</v>
      </c>
      <c r="J84" s="74">
        <f t="shared" ca="1" si="48"/>
        <v>117307</v>
      </c>
      <c r="K84" s="74">
        <f t="shared" ca="1" si="49"/>
        <v>122004</v>
      </c>
      <c r="L84" s="74">
        <f t="shared" ca="1" si="55"/>
        <v>0</v>
      </c>
      <c r="M84" s="74">
        <f t="shared" ca="1" si="56"/>
        <v>0</v>
      </c>
      <c r="N84" s="72"/>
      <c r="P84" s="187" t="str">
        <f t="shared" si="59"/>
        <v>52968C</v>
      </c>
      <c r="Q84" s="191" t="s">
        <v>600</v>
      </c>
      <c r="R84" s="188" t="str">
        <f t="shared" si="61"/>
        <v>HR Sr Health &amp; Wellness Representative</v>
      </c>
      <c r="S84" s="189" t="str">
        <f t="shared" si="60"/>
        <v>131</v>
      </c>
      <c r="T84" s="186" cm="1">
        <f t="array" aca="1" ref="T84" ca="1">ROUND(IF($Q84="Y",VLOOKUP($P84, INDIRECT($Q$3),T$8,0)*INDIRECT($P$2),VLOOKUP($P84, INDIRECT($Q$3),T$8,0)),IF($E84="E",0,3))</f>
        <v>104274</v>
      </c>
      <c r="U84" s="186" cm="1">
        <f t="array" aca="1" ref="U84" ca="1">ROUND(IF($Q84="Y",VLOOKUP($P84, INDIRECT($Q$3),U$8,0)*INDIRECT($P$2),VLOOKUP($P84, INDIRECT($Q$3),U$8,0)),IF($E84="E",0,3))</f>
        <v>108449</v>
      </c>
      <c r="V84" s="186" cm="1">
        <f t="array" aca="1" ref="V84" ca="1">ROUND(IF($Q84="Y",VLOOKUP($P84, INDIRECT($Q$3),V$8,0)*INDIRECT($P$2),VLOOKUP($P84, INDIRECT($Q$3),V$8,0)),IF($E84="E",0,3))</f>
        <v>112793</v>
      </c>
      <c r="W84" s="186" cm="1">
        <f t="array" aca="1" ref="W84" ca="1">ROUND(IF($Q84="Y",VLOOKUP($P84, INDIRECT($Q$3),W$8,0)*INDIRECT($P$2),VLOOKUP($P84, INDIRECT($Q$3),W$8,0)),IF($E84="E",0,3))</f>
        <v>117307</v>
      </c>
      <c r="X84" s="186" cm="1">
        <f t="array" aca="1" ref="X84" ca="1">ROUND(IF($Q84="Y",VLOOKUP($P84, INDIRECT($Q$3),X$8,0)*INDIRECT($P$2),VLOOKUP($P84, INDIRECT($Q$3),X$8,0)),IF($E84="E",0,3))</f>
        <v>122004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44"/>
        <v>52968C</v>
      </c>
      <c r="AC84" s="130" t="str">
        <f t="shared" si="62"/>
        <v>HR Sr Health &amp; Wellness Representative</v>
      </c>
      <c r="AD84" s="284" t="str">
        <f t="shared" si="63"/>
        <v>131</v>
      </c>
      <c r="AE84" s="282">
        <f t="shared" ca="1" si="50"/>
        <v>50.131999999999998</v>
      </c>
      <c r="AF84" s="282">
        <f t="shared" ca="1" si="51"/>
        <v>52.138999999999996</v>
      </c>
      <c r="AG84" s="282">
        <f t="shared" ca="1" si="52"/>
        <v>54.227999999999994</v>
      </c>
      <c r="AH84" s="282">
        <f t="shared" ca="1" si="53"/>
        <v>56.397999999999996</v>
      </c>
      <c r="AI84" s="282">
        <f t="shared" ca="1" si="54"/>
        <v>58.655999999999999</v>
      </c>
      <c r="AJ84" s="282" t="str">
        <f t="shared" ca="1" si="57"/>
        <v/>
      </c>
      <c r="AK84" s="282" t="str">
        <f t="shared" ca="1" si="58"/>
        <v/>
      </c>
    </row>
    <row r="85" spans="1:37" x14ac:dyDescent="0.2">
      <c r="A85" s="75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ca="1" si="45"/>
        <v>104274</v>
      </c>
      <c r="H85" s="74">
        <f t="shared" ca="1" si="46"/>
        <v>108449</v>
      </c>
      <c r="I85" s="74">
        <f t="shared" ca="1" si="47"/>
        <v>112793</v>
      </c>
      <c r="J85" s="74">
        <f t="shared" ca="1" si="48"/>
        <v>117307</v>
      </c>
      <c r="K85" s="74">
        <f t="shared" ca="1" si="49"/>
        <v>122004</v>
      </c>
      <c r="L85" s="74">
        <f t="shared" ca="1" si="55"/>
        <v>0</v>
      </c>
      <c r="M85" s="74">
        <f t="shared" ca="1" si="56"/>
        <v>0</v>
      </c>
      <c r="N85" s="72"/>
      <c r="P85" s="187" t="str">
        <f t="shared" si="59"/>
        <v>52962C</v>
      </c>
      <c r="Q85" s="191" t="s">
        <v>600</v>
      </c>
      <c r="R85" s="188" t="str">
        <f t="shared" si="61"/>
        <v>HR Sr Learning Specialist</v>
      </c>
      <c r="S85" s="189" t="str">
        <f t="shared" si="60"/>
        <v>131</v>
      </c>
      <c r="T85" s="186" cm="1">
        <f t="array" aca="1" ref="T85" ca="1">ROUND(IF($Q85="Y",VLOOKUP($P85, INDIRECT($Q$3),T$8,0)*INDIRECT($P$2),VLOOKUP($P85, INDIRECT($Q$3),T$8,0)),IF($E85="E",0,3))</f>
        <v>104274</v>
      </c>
      <c r="U85" s="186" cm="1">
        <f t="array" aca="1" ref="U85" ca="1">ROUND(IF($Q85="Y",VLOOKUP($P85, INDIRECT($Q$3),U$8,0)*INDIRECT($P$2),VLOOKUP($P85, INDIRECT($Q$3),U$8,0)),IF($E85="E",0,3))</f>
        <v>108449</v>
      </c>
      <c r="V85" s="186" cm="1">
        <f t="array" aca="1" ref="V85" ca="1">ROUND(IF($Q85="Y",VLOOKUP($P85, INDIRECT($Q$3),V$8,0)*INDIRECT($P$2),VLOOKUP($P85, INDIRECT($Q$3),V$8,0)),IF($E85="E",0,3))</f>
        <v>112793</v>
      </c>
      <c r="W85" s="186" cm="1">
        <f t="array" aca="1" ref="W85" ca="1">ROUND(IF($Q85="Y",VLOOKUP($P85, INDIRECT($Q$3),W$8,0)*INDIRECT($P$2),VLOOKUP($P85, INDIRECT($Q$3),W$8,0)),IF($E85="E",0,3))</f>
        <v>117307</v>
      </c>
      <c r="X85" s="186" cm="1">
        <f t="array" aca="1" ref="X85" ca="1">ROUND(IF($Q85="Y",VLOOKUP($P85, INDIRECT($Q$3),X$8,0)*INDIRECT($P$2),VLOOKUP($P85, INDIRECT($Q$3),X$8,0)),IF($E85="E",0,3))</f>
        <v>122004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44"/>
        <v>52962C</v>
      </c>
      <c r="AC85" s="130" t="str">
        <f t="shared" si="62"/>
        <v>HR Sr Learning Specialist</v>
      </c>
      <c r="AD85" s="284" t="str">
        <f t="shared" si="63"/>
        <v>131</v>
      </c>
      <c r="AE85" s="282">
        <f t="shared" ca="1" si="50"/>
        <v>50.131999999999998</v>
      </c>
      <c r="AF85" s="282">
        <f t="shared" ca="1" si="51"/>
        <v>52.138999999999996</v>
      </c>
      <c r="AG85" s="282">
        <f t="shared" ca="1" si="52"/>
        <v>54.227999999999994</v>
      </c>
      <c r="AH85" s="282">
        <f t="shared" ca="1" si="53"/>
        <v>56.397999999999996</v>
      </c>
      <c r="AI85" s="282">
        <f t="shared" ca="1" si="54"/>
        <v>58.655999999999999</v>
      </c>
      <c r="AJ85" s="282" t="str">
        <f t="shared" ca="1" si="57"/>
        <v/>
      </c>
      <c r="AK85" s="282" t="str">
        <f t="shared" ca="1" si="58"/>
        <v/>
      </c>
    </row>
    <row r="86" spans="1:37" x14ac:dyDescent="0.2">
      <c r="A86" s="75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ca="1" si="45"/>
        <v>127810</v>
      </c>
      <c r="H86" s="74">
        <f t="shared" ca="1" si="46"/>
        <v>132921</v>
      </c>
      <c r="I86" s="74">
        <f t="shared" ca="1" si="47"/>
        <v>138238</v>
      </c>
      <c r="J86" s="74">
        <f t="shared" ca="1" si="48"/>
        <v>143768</v>
      </c>
      <c r="K86" s="74">
        <f t="shared" ca="1" si="49"/>
        <v>149518</v>
      </c>
      <c r="L86" s="74">
        <f t="shared" ca="1" si="55"/>
        <v>0</v>
      </c>
      <c r="M86" s="74">
        <f t="shared" ca="1" si="56"/>
        <v>0</v>
      </c>
      <c r="N86" s="72"/>
      <c r="P86" s="187" t="str">
        <f t="shared" si="59"/>
        <v>53048C</v>
      </c>
      <c r="Q86" s="191" t="s">
        <v>600</v>
      </c>
      <c r="R86" s="188" t="str">
        <f t="shared" si="61"/>
        <v>HR Sr Project Manager</v>
      </c>
      <c r="S86" s="189" t="str">
        <f t="shared" si="60"/>
        <v>139</v>
      </c>
      <c r="T86" s="186" cm="1">
        <f t="array" aca="1" ref="T86" ca="1">ROUND(IF($Q86="Y",VLOOKUP($P86, INDIRECT($Q$3),T$8,0)*INDIRECT($P$2),VLOOKUP($P86, INDIRECT($Q$3),T$8,0)),IF($E86="E",0,3))</f>
        <v>127810</v>
      </c>
      <c r="U86" s="186" cm="1">
        <f t="array" aca="1" ref="U86" ca="1">ROUND(IF($Q86="Y",VLOOKUP($P86, INDIRECT($Q$3),U$8,0)*INDIRECT($P$2),VLOOKUP($P86, INDIRECT($Q$3),U$8,0)),IF($E86="E",0,3))</f>
        <v>132921</v>
      </c>
      <c r="V86" s="186" cm="1">
        <f t="array" aca="1" ref="V86" ca="1">ROUND(IF($Q86="Y",VLOOKUP($P86, INDIRECT($Q$3),V$8,0)*INDIRECT($P$2),VLOOKUP($P86, INDIRECT($Q$3),V$8,0)),IF($E86="E",0,3))</f>
        <v>138238</v>
      </c>
      <c r="W86" s="186" cm="1">
        <f t="array" aca="1" ref="W86" ca="1">ROUND(IF($Q86="Y",VLOOKUP($P86, INDIRECT($Q$3),W$8,0)*INDIRECT($P$2),VLOOKUP($P86, INDIRECT($Q$3),W$8,0)),IF($E86="E",0,3))</f>
        <v>143768</v>
      </c>
      <c r="X86" s="186" cm="1">
        <f t="array" aca="1" ref="X86" ca="1">ROUND(IF($Q86="Y",VLOOKUP($P86, INDIRECT($Q$3),X$8,0)*INDIRECT($P$2),VLOOKUP($P86, INDIRECT($Q$3),X$8,0)),IF($E86="E",0,3))</f>
        <v>149518</v>
      </c>
      <c r="Y86" s="186" cm="1">
        <f t="array" aca="1" ref="Y86" ca="1">ROUND(IF($Q86="Y",VLOOKUP($P86, INDIRECT($Q$3),Y$8,0)*INDIRECT($P$2),VLOOKUP($P86, INDIRECT($Q$3),Y$8,0)),IF($E86="E",0,3))</f>
        <v>0</v>
      </c>
      <c r="Z86" s="186" cm="1">
        <f t="array" aca="1" ref="Z86" ca="1">ROUND(IF($Q86="Y",VLOOKUP($P86, INDIRECT($Q$3),Z$8,0)*INDIRECT($P$2),VLOOKUP($P86, INDIRECT($Q$3),Z$8,0)),IF($E86="E",0,3))</f>
        <v>0</v>
      </c>
      <c r="AA86" s="186"/>
      <c r="AB86" s="282" t="str">
        <f t="shared" si="44"/>
        <v>53048C</v>
      </c>
      <c r="AC86" s="130" t="str">
        <f t="shared" si="62"/>
        <v>HR Sr Project Manager</v>
      </c>
      <c r="AD86" s="284" t="str">
        <f t="shared" si="63"/>
        <v>139</v>
      </c>
      <c r="AE86" s="282">
        <f t="shared" ca="1" si="50"/>
        <v>61.448</v>
      </c>
      <c r="AF86" s="282">
        <f t="shared" ca="1" si="51"/>
        <v>63.905000000000001</v>
      </c>
      <c r="AG86" s="282">
        <f t="shared" ca="1" si="52"/>
        <v>66.460999999999999</v>
      </c>
      <c r="AH86" s="282">
        <f t="shared" ca="1" si="53"/>
        <v>69.12</v>
      </c>
      <c r="AI86" s="282">
        <f t="shared" ca="1" si="54"/>
        <v>71.884</v>
      </c>
      <c r="AJ86" s="282" t="str">
        <f t="shared" ca="1" si="57"/>
        <v/>
      </c>
      <c r="AK86" s="282" t="str">
        <f t="shared" ca="1" si="58"/>
        <v/>
      </c>
    </row>
    <row r="87" spans="1:37" x14ac:dyDescent="0.2">
      <c r="A87" s="75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ca="1" si="45"/>
        <v>36.588999999999999</v>
      </c>
      <c r="H87" s="74">
        <f t="shared" ca="1" si="46"/>
        <v>38.055</v>
      </c>
      <c r="I87" s="74">
        <f t="shared" ca="1" si="47"/>
        <v>39.576999999999998</v>
      </c>
      <c r="J87" s="74">
        <f t="shared" ca="1" si="48"/>
        <v>41.162999999999997</v>
      </c>
      <c r="K87" s="74">
        <f t="shared" ca="1" si="49"/>
        <v>42.81</v>
      </c>
      <c r="L87" s="74">
        <f t="shared" ca="1" si="55"/>
        <v>0</v>
      </c>
      <c r="M87" s="74">
        <f t="shared" ca="1" si="56"/>
        <v>0</v>
      </c>
      <c r="N87" s="72"/>
      <c r="P87" s="187" t="str">
        <f t="shared" si="59"/>
        <v>52958C</v>
      </c>
      <c r="Q87" s="191" t="s">
        <v>600</v>
      </c>
      <c r="R87" s="188" t="str">
        <f t="shared" si="61"/>
        <v>HR Staffing Specialist</v>
      </c>
      <c r="S87" s="189" t="str">
        <f t="shared" si="60"/>
        <v>059</v>
      </c>
      <c r="T87" s="186" cm="1">
        <f t="array" aca="1" ref="T87" ca="1">ROUND(IF($Q87="Y",VLOOKUP($P87, INDIRECT($Q$3),T$8,0)*INDIRECT($P$2),VLOOKUP($P87, INDIRECT($Q$3),T$8,0)),IF($E87="E",0,3))</f>
        <v>36.588999999999999</v>
      </c>
      <c r="U87" s="186" cm="1">
        <f t="array" aca="1" ref="U87" ca="1">ROUND(IF($Q87="Y",VLOOKUP($P87, INDIRECT($Q$3),U$8,0)*INDIRECT($P$2),VLOOKUP($P87, INDIRECT($Q$3),U$8,0)),IF($E87="E",0,3))</f>
        <v>38.055</v>
      </c>
      <c r="V87" s="186" cm="1">
        <f t="array" aca="1" ref="V87" ca="1">ROUND(IF($Q87="Y",VLOOKUP($P87, INDIRECT($Q$3),V$8,0)*INDIRECT($P$2),VLOOKUP($P87, INDIRECT($Q$3),V$8,0)),IF($E87="E",0,3))</f>
        <v>39.576999999999998</v>
      </c>
      <c r="W87" s="186" cm="1">
        <f t="array" aca="1" ref="W87" ca="1">ROUND(IF($Q87="Y",VLOOKUP($P87, INDIRECT($Q$3),W$8,0)*INDIRECT($P$2),VLOOKUP($P87, INDIRECT($Q$3),W$8,0)),IF($E87="E",0,3))</f>
        <v>41.162999999999997</v>
      </c>
      <c r="X87" s="186" cm="1">
        <f t="array" aca="1" ref="X87" ca="1">ROUND(IF($Q87="Y",VLOOKUP($P87, INDIRECT($Q$3),X$8,0)*INDIRECT($P$2),VLOOKUP($P87, INDIRECT($Q$3),X$8,0)),IF($E87="E",0,3))</f>
        <v>42.81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44"/>
        <v>52958C</v>
      </c>
      <c r="AC87" s="130" t="str">
        <f t="shared" si="62"/>
        <v>HR Staffing Specialist</v>
      </c>
      <c r="AD87" s="284" t="str">
        <f t="shared" si="63"/>
        <v>059</v>
      </c>
      <c r="AE87" s="282">
        <f t="shared" ca="1" si="50"/>
        <v>36.588999999999999</v>
      </c>
      <c r="AF87" s="282">
        <f t="shared" ca="1" si="51"/>
        <v>38.055</v>
      </c>
      <c r="AG87" s="282">
        <f t="shared" ca="1" si="52"/>
        <v>39.576999999999998</v>
      </c>
      <c r="AH87" s="282">
        <f t="shared" ca="1" si="53"/>
        <v>41.162999999999997</v>
      </c>
      <c r="AI87" s="282">
        <f t="shared" ca="1" si="54"/>
        <v>42.81</v>
      </c>
      <c r="AJ87" s="282" t="str">
        <f t="shared" ca="1" si="57"/>
        <v/>
      </c>
      <c r="AK87" s="282" t="str">
        <f t="shared" ca="1" si="58"/>
        <v/>
      </c>
    </row>
    <row r="88" spans="1:37" x14ac:dyDescent="0.2">
      <c r="A88" s="75" t="s">
        <v>1144</v>
      </c>
      <c r="B88" s="75">
        <v>11</v>
      </c>
      <c r="C88" s="70" t="s">
        <v>932</v>
      </c>
      <c r="D88" s="75">
        <v>510</v>
      </c>
      <c r="E88" s="75" t="s">
        <v>17</v>
      </c>
      <c r="F88" s="73" t="s">
        <v>1143</v>
      </c>
      <c r="G88" s="74">
        <f>IF(E88="E",ROUND(T88,0),ROUND(T88,3))</f>
        <v>113936</v>
      </c>
      <c r="H88" s="74">
        <f>IF(F88="E",ROUND(U88,0),ROUND(U88,3))</f>
        <v>118490</v>
      </c>
      <c r="I88" s="74">
        <f>IF(G88="E",ROUND(V88,0),ROUND(V88,3))</f>
        <v>123233</v>
      </c>
      <c r="J88" s="74">
        <f>IF(H88="E",ROUND(W88,0),ROUND(W88,3))</f>
        <v>128161</v>
      </c>
      <c r="K88" s="74">
        <f>IF(I88="E",ROUND(X88,0),ROUND(X88,3))</f>
        <v>133288</v>
      </c>
      <c r="L88" s="74"/>
      <c r="M88" s="74"/>
      <c r="N88" s="72"/>
      <c r="P88" s="187" t="str">
        <f t="shared" si="59"/>
        <v>59512C</v>
      </c>
      <c r="Q88" s="191" t="s">
        <v>600</v>
      </c>
      <c r="R88" s="188" t="str">
        <f t="shared" si="61"/>
        <v>HR Supervisor Classifications</v>
      </c>
      <c r="S88" s="189" t="str">
        <f t="shared" si="60"/>
        <v>133</v>
      </c>
      <c r="T88" s="257">
        <v>113936</v>
      </c>
      <c r="U88" s="257">
        <v>118490</v>
      </c>
      <c r="V88" s="257">
        <v>123233</v>
      </c>
      <c r="W88" s="257">
        <v>128161</v>
      </c>
      <c r="X88" s="257">
        <v>133288</v>
      </c>
      <c r="AA88" s="186"/>
      <c r="AB88" s="282" t="str">
        <f t="shared" si="44"/>
        <v>59512C</v>
      </c>
      <c r="AC88" s="130" t="str">
        <f t="shared" si="62"/>
        <v>HR Supervisor Classifications</v>
      </c>
      <c r="AD88" s="284" t="str">
        <f t="shared" si="63"/>
        <v>133</v>
      </c>
      <c r="AE88" s="282">
        <f>IF(T88=0,"",IF($E88="E",ROUNDUP(T88/2080,3),T88))</f>
        <v>54.777000000000001</v>
      </c>
      <c r="AF88" s="282">
        <f>IF(U88=0,"",IF($E88="E",ROUNDUP(U88/2080,3),U88))</f>
        <v>56.966999999999999</v>
      </c>
      <c r="AG88" s="282">
        <f>IF(V88=0,"",IF($E88="E",ROUNDUP(V88/2080,3),V88))</f>
        <v>59.247</v>
      </c>
      <c r="AH88" s="282">
        <f>IF(W88=0,"",IF($E88="E",ROUNDUP(W88/2080,3),W88))</f>
        <v>61.616</v>
      </c>
      <c r="AI88" s="282">
        <f>IF(X88=0,"",IF($E88="E",ROUNDUP(X88/2080,3),X88))</f>
        <v>64.081000000000003</v>
      </c>
      <c r="AJ88" s="282"/>
      <c r="AK88" s="282"/>
    </row>
    <row r="89" spans="1:37" x14ac:dyDescent="0.2">
      <c r="A89" s="75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ca="1" si="45"/>
        <v>90003</v>
      </c>
      <c r="H89" s="74">
        <f t="shared" ca="1" si="46"/>
        <v>93606</v>
      </c>
      <c r="I89" s="74">
        <f t="shared" ca="1" si="47"/>
        <v>97353</v>
      </c>
      <c r="J89" s="74">
        <f t="shared" ca="1" si="48"/>
        <v>101253</v>
      </c>
      <c r="K89" s="74">
        <f t="shared" ca="1" si="49"/>
        <v>105307</v>
      </c>
      <c r="L89" s="74">
        <f t="shared" ca="1" si="55"/>
        <v>0</v>
      </c>
      <c r="M89" s="74">
        <f t="shared" ca="1" si="56"/>
        <v>0</v>
      </c>
      <c r="N89" s="72"/>
      <c r="P89" s="187" t="str">
        <f t="shared" si="59"/>
        <v>59420C</v>
      </c>
      <c r="Q89" s="191" t="s">
        <v>600</v>
      </c>
      <c r="R89" s="188" t="str">
        <f t="shared" si="61"/>
        <v>HR Wellness Specialist</v>
      </c>
      <c r="S89" s="189" t="str">
        <f t="shared" si="60"/>
        <v>112</v>
      </c>
      <c r="T89" s="186" cm="1">
        <f t="array" aca="1" ref="T89" ca="1">ROUND(IF($Q89="Y",VLOOKUP($P89, INDIRECT($Q$3),T$8,0)*INDIRECT($P$2),VLOOKUP($P89, INDIRECT($Q$3),T$8,0)),IF($E89="E",0,3))</f>
        <v>90003</v>
      </c>
      <c r="U89" s="186" cm="1">
        <f t="array" aca="1" ref="U89" ca="1">ROUND(IF($Q89="Y",VLOOKUP($P89, INDIRECT($Q$3),U$8,0)*INDIRECT($P$2),VLOOKUP($P89, INDIRECT($Q$3),U$8,0)),IF($E89="E",0,3))</f>
        <v>93606</v>
      </c>
      <c r="V89" s="186" cm="1">
        <f t="array" aca="1" ref="V89" ca="1">ROUND(IF($Q89="Y",VLOOKUP($P89, INDIRECT($Q$3),V$8,0)*INDIRECT($P$2),VLOOKUP($P89, INDIRECT($Q$3),V$8,0)),IF($E89="E",0,3))</f>
        <v>97353</v>
      </c>
      <c r="W89" s="186" cm="1">
        <f t="array" aca="1" ref="W89" ca="1">ROUND(IF($Q89="Y",VLOOKUP($P89, INDIRECT($Q$3),W$8,0)*INDIRECT($P$2),VLOOKUP($P89, INDIRECT($Q$3),W$8,0)),IF($E89="E",0,3))</f>
        <v>101253</v>
      </c>
      <c r="X89" s="186" cm="1">
        <f t="array" aca="1" ref="X89" ca="1">ROUND(IF($Q89="Y",VLOOKUP($P89, INDIRECT($Q$3),X$8,0)*INDIRECT($P$2),VLOOKUP($P89, INDIRECT($Q$3),X$8,0)),IF($E89="E",0,3))</f>
        <v>105307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44"/>
        <v>59420C</v>
      </c>
      <c r="AC89" s="130" t="str">
        <f t="shared" si="62"/>
        <v>HR Wellness Specialist</v>
      </c>
      <c r="AD89" s="284" t="str">
        <f t="shared" si="63"/>
        <v>112</v>
      </c>
      <c r="AE89" s="282">
        <f t="shared" ca="1" si="50"/>
        <v>43.271000000000001</v>
      </c>
      <c r="AF89" s="282">
        <f t="shared" ca="1" si="51"/>
        <v>45.003</v>
      </c>
      <c r="AG89" s="282">
        <f t="shared" ca="1" si="52"/>
        <v>46.805</v>
      </c>
      <c r="AH89" s="282">
        <f t="shared" ca="1" si="53"/>
        <v>48.68</v>
      </c>
      <c r="AI89" s="282">
        <f t="shared" ca="1" si="54"/>
        <v>50.628999999999998</v>
      </c>
      <c r="AJ89" s="282" t="str">
        <f t="shared" ca="1" si="57"/>
        <v/>
      </c>
      <c r="AK89" s="282" t="str">
        <f t="shared" ca="1" si="58"/>
        <v/>
      </c>
    </row>
    <row r="90" spans="1:37" x14ac:dyDescent="0.2">
      <c r="A90" s="75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ca="1" si="45"/>
        <v>104324</v>
      </c>
      <c r="H90" s="74">
        <f t="shared" ca="1" si="46"/>
        <v>108503</v>
      </c>
      <c r="I90" s="74">
        <f t="shared" ca="1" si="47"/>
        <v>112847</v>
      </c>
      <c r="J90" s="74">
        <f t="shared" ca="1" si="48"/>
        <v>117366</v>
      </c>
      <c r="K90" s="74">
        <f t="shared" ca="1" si="49"/>
        <v>122066</v>
      </c>
      <c r="L90" s="74">
        <f t="shared" ca="1" si="55"/>
        <v>0</v>
      </c>
      <c r="M90" s="74">
        <f t="shared" ca="1" si="56"/>
        <v>0</v>
      </c>
      <c r="N90" s="72"/>
      <c r="P90" s="187" t="str">
        <f t="shared" si="59"/>
        <v>05423C</v>
      </c>
      <c r="Q90" s="191" t="s">
        <v>600</v>
      </c>
      <c r="R90" s="188" t="str">
        <f t="shared" si="61"/>
        <v>HR Workforce Data Analyst</v>
      </c>
      <c r="S90" s="189" t="str">
        <f t="shared" si="60"/>
        <v>130</v>
      </c>
      <c r="T90" s="186" cm="1">
        <f t="array" aca="1" ref="T90" ca="1">ROUND(IF($Q90="Y",VLOOKUP($P90, INDIRECT($Q$3),T$8,0)*INDIRECT($P$2),VLOOKUP($P90, INDIRECT($Q$3),T$8,0)),IF($E90="E",0,3))</f>
        <v>104324</v>
      </c>
      <c r="U90" s="186" cm="1">
        <f t="array" aca="1" ref="U90" ca="1">ROUND(IF($Q90="Y",VLOOKUP($P90, INDIRECT($Q$3),U$8,0)*INDIRECT($P$2),VLOOKUP($P90, INDIRECT($Q$3),U$8,0)),IF($E90="E",0,3))</f>
        <v>108503</v>
      </c>
      <c r="V90" s="186" cm="1">
        <f t="array" aca="1" ref="V90" ca="1">ROUND(IF($Q90="Y",VLOOKUP($P90, INDIRECT($Q$3),V$8,0)*INDIRECT($P$2),VLOOKUP($P90, INDIRECT($Q$3),V$8,0)),IF($E90="E",0,3))</f>
        <v>112847</v>
      </c>
      <c r="W90" s="186" cm="1">
        <f t="array" aca="1" ref="W90" ca="1">ROUND(IF($Q90="Y",VLOOKUP($P90, INDIRECT($Q$3),W$8,0)*INDIRECT($P$2),VLOOKUP($P90, INDIRECT($Q$3),W$8,0)),IF($E90="E",0,3))</f>
        <v>117366</v>
      </c>
      <c r="X90" s="186" cm="1">
        <f t="array" aca="1" ref="X90" ca="1">ROUND(IF($Q90="Y",VLOOKUP($P90, INDIRECT($Q$3),X$8,0)*INDIRECT($P$2),VLOOKUP($P90, INDIRECT($Q$3),X$8,0)),IF($E90="E",0,3))</f>
        <v>122066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44"/>
        <v>05423C</v>
      </c>
      <c r="AC90" s="130" t="str">
        <f t="shared" si="62"/>
        <v>HR Workforce Data Analyst</v>
      </c>
      <c r="AD90" s="284" t="str">
        <f t="shared" si="63"/>
        <v>130</v>
      </c>
      <c r="AE90" s="282">
        <f t="shared" ca="1" si="50"/>
        <v>50.155999999999999</v>
      </c>
      <c r="AF90" s="282">
        <f t="shared" ca="1" si="51"/>
        <v>52.164999999999999</v>
      </c>
      <c r="AG90" s="282">
        <f t="shared" ca="1" si="52"/>
        <v>54.253999999999998</v>
      </c>
      <c r="AH90" s="282">
        <f t="shared" ca="1" si="53"/>
        <v>56.425999999999995</v>
      </c>
      <c r="AI90" s="282">
        <f t="shared" ca="1" si="54"/>
        <v>58.686</v>
      </c>
      <c r="AJ90" s="282" t="str">
        <f t="shared" ca="1" si="57"/>
        <v/>
      </c>
      <c r="AK90" s="282" t="str">
        <f t="shared" ca="1" si="58"/>
        <v/>
      </c>
    </row>
    <row r="91" spans="1:37" x14ac:dyDescent="0.2">
      <c r="A91" s="75" t="s">
        <v>823</v>
      </c>
      <c r="B91" s="75">
        <v>8</v>
      </c>
      <c r="C91" s="70" t="s">
        <v>931</v>
      </c>
      <c r="D91" s="75">
        <v>393</v>
      </c>
      <c r="E91" s="75" t="s">
        <v>17</v>
      </c>
      <c r="F91" s="73" t="s">
        <v>808</v>
      </c>
      <c r="G91" s="74">
        <f t="shared" ca="1" si="45"/>
        <v>87914</v>
      </c>
      <c r="H91" s="74">
        <f t="shared" ca="1" si="46"/>
        <v>91437</v>
      </c>
      <c r="I91" s="74">
        <f t="shared" ca="1" si="47"/>
        <v>95096</v>
      </c>
      <c r="J91" s="74">
        <f t="shared" ca="1" si="48"/>
        <v>98903</v>
      </c>
      <c r="K91" s="74">
        <f t="shared" ca="1" si="49"/>
        <v>102865</v>
      </c>
      <c r="L91" s="74">
        <f t="shared" ca="1" si="55"/>
        <v>0</v>
      </c>
      <c r="M91" s="74">
        <f t="shared" ca="1" si="56"/>
        <v>0</v>
      </c>
      <c r="N91" s="72"/>
      <c r="P91" s="187" t="str">
        <f t="shared" si="59"/>
        <v>59414C</v>
      </c>
      <c r="Q91" s="191" t="s">
        <v>600</v>
      </c>
      <c r="R91" s="188" t="str">
        <f t="shared" si="61"/>
        <v>HRIS Analyst I</v>
      </c>
      <c r="S91" s="189" t="str">
        <f t="shared" si="60"/>
        <v>132</v>
      </c>
      <c r="T91" s="186" cm="1">
        <f t="array" aca="1" ref="T91" ca="1">ROUND(IF($Q91="Y",VLOOKUP($P91, INDIRECT($Q$3),T$8,0)*INDIRECT($P$2),VLOOKUP($P91, INDIRECT($Q$3),T$8,0)),IF($E91="E",0,3))</f>
        <v>87914</v>
      </c>
      <c r="U91" s="186" cm="1">
        <f t="array" aca="1" ref="U91" ca="1">ROUND(IF($Q91="Y",VLOOKUP($P91, INDIRECT($Q$3),U$8,0)*INDIRECT($P$2),VLOOKUP($P91, INDIRECT($Q$3),U$8,0)),IF($E91="E",0,3))</f>
        <v>91437</v>
      </c>
      <c r="V91" s="186" cm="1">
        <f t="array" aca="1" ref="V91" ca="1">ROUND(IF($Q91="Y",VLOOKUP($P91, INDIRECT($Q$3),V$8,0)*INDIRECT($P$2),VLOOKUP($P91, INDIRECT($Q$3),V$8,0)),IF($E91="E",0,3))</f>
        <v>95096</v>
      </c>
      <c r="W91" s="186" cm="1">
        <f t="array" aca="1" ref="W91" ca="1">ROUND(IF($Q91="Y",VLOOKUP($P91, INDIRECT($Q$3),W$8,0)*INDIRECT($P$2),VLOOKUP($P91, INDIRECT($Q$3),W$8,0)),IF($E91="E",0,3))</f>
        <v>98903</v>
      </c>
      <c r="X91" s="186" cm="1">
        <f t="array" aca="1" ref="X91" ca="1">ROUND(IF($Q91="Y",VLOOKUP($P91, INDIRECT($Q$3),X$8,0)*INDIRECT($P$2),VLOOKUP($P91, INDIRECT($Q$3),X$8,0)),IF($E91="E",0,3))</f>
        <v>102865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44"/>
        <v>59414C</v>
      </c>
      <c r="AC91" s="130" t="str">
        <f t="shared" si="62"/>
        <v>HRIS Analyst I</v>
      </c>
      <c r="AD91" s="284" t="str">
        <f t="shared" si="63"/>
        <v>132</v>
      </c>
      <c r="AE91" s="282">
        <f t="shared" ca="1" si="50"/>
        <v>42.266999999999996</v>
      </c>
      <c r="AF91" s="282">
        <f t="shared" ca="1" si="51"/>
        <v>43.960999999999999</v>
      </c>
      <c r="AG91" s="282">
        <f t="shared" ca="1" si="52"/>
        <v>45.72</v>
      </c>
      <c r="AH91" s="282">
        <f t="shared" ca="1" si="53"/>
        <v>47.55</v>
      </c>
      <c r="AI91" s="282">
        <f t="shared" ca="1" si="54"/>
        <v>49.454999999999998</v>
      </c>
      <c r="AJ91" s="282" t="str">
        <f t="shared" ca="1" si="57"/>
        <v/>
      </c>
      <c r="AK91" s="282" t="str">
        <f t="shared" ca="1" si="58"/>
        <v/>
      </c>
    </row>
    <row r="92" spans="1:37" x14ac:dyDescent="0.2">
      <c r="A92" s="75" t="s">
        <v>824</v>
      </c>
      <c r="B92" s="75">
        <v>9</v>
      </c>
      <c r="C92" s="70" t="s">
        <v>581</v>
      </c>
      <c r="D92" s="75">
        <v>450</v>
      </c>
      <c r="E92" s="75" t="s">
        <v>17</v>
      </c>
      <c r="F92" s="73" t="s">
        <v>809</v>
      </c>
      <c r="G92" s="74">
        <f t="shared" ca="1" si="45"/>
        <v>99089</v>
      </c>
      <c r="H92" s="74">
        <f t="shared" ca="1" si="46"/>
        <v>103057</v>
      </c>
      <c r="I92" s="74">
        <f t="shared" ca="1" si="47"/>
        <v>107182</v>
      </c>
      <c r="J92" s="74">
        <f t="shared" ca="1" si="48"/>
        <v>111474</v>
      </c>
      <c r="K92" s="74">
        <f t="shared" ca="1" si="49"/>
        <v>115939</v>
      </c>
      <c r="L92" s="74">
        <f t="shared" ca="1" si="55"/>
        <v>0</v>
      </c>
      <c r="M92" s="74">
        <f t="shared" ca="1" si="56"/>
        <v>0</v>
      </c>
      <c r="N92" s="72"/>
      <c r="P92" s="187" t="str">
        <f t="shared" si="59"/>
        <v>53010C</v>
      </c>
      <c r="Q92" s="191" t="s">
        <v>600</v>
      </c>
      <c r="R92" s="188" t="str">
        <f t="shared" si="61"/>
        <v>HRIS Analyst II</v>
      </c>
      <c r="S92" s="189" t="str">
        <f t="shared" si="60"/>
        <v>035</v>
      </c>
      <c r="T92" s="186" cm="1">
        <f t="array" aca="1" ref="T92" ca="1">ROUND(IF($Q92="Y",VLOOKUP($P92, INDIRECT($Q$3),T$8,0)*INDIRECT($P$2),VLOOKUP($P92, INDIRECT($Q$3),T$8,0)),IF($E92="E",0,3))</f>
        <v>99089</v>
      </c>
      <c r="U92" s="186" cm="1">
        <f t="array" aca="1" ref="U92" ca="1">ROUND(IF($Q92="Y",VLOOKUP($P92, INDIRECT($Q$3),U$8,0)*INDIRECT($P$2),VLOOKUP($P92, INDIRECT($Q$3),U$8,0)),IF($E92="E",0,3))</f>
        <v>103057</v>
      </c>
      <c r="V92" s="186" cm="1">
        <f t="array" aca="1" ref="V92" ca="1">ROUND(IF($Q92="Y",VLOOKUP($P92, INDIRECT($Q$3),V$8,0)*INDIRECT($P$2),VLOOKUP($P92, INDIRECT($Q$3),V$8,0)),IF($E92="E",0,3))</f>
        <v>107182</v>
      </c>
      <c r="W92" s="186" cm="1">
        <f t="array" aca="1" ref="W92" ca="1">ROUND(IF($Q92="Y",VLOOKUP($P92, INDIRECT($Q$3),W$8,0)*INDIRECT($P$2),VLOOKUP($P92, INDIRECT($Q$3),W$8,0)),IF($E92="E",0,3))</f>
        <v>111474</v>
      </c>
      <c r="X92" s="186" cm="1">
        <f t="array" aca="1" ref="X92" ca="1">ROUND(IF($Q92="Y",VLOOKUP($P92, INDIRECT($Q$3),X$8,0)*INDIRECT($P$2),VLOOKUP($P92, INDIRECT($Q$3),X$8,0)),IF($E92="E",0,3))</f>
        <v>115939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44"/>
        <v>53010C</v>
      </c>
      <c r="AC92" s="130" t="str">
        <f t="shared" si="62"/>
        <v>HRIS Analyst II</v>
      </c>
      <c r="AD92" s="284" t="str">
        <f t="shared" si="63"/>
        <v>035</v>
      </c>
      <c r="AE92" s="282">
        <f t="shared" ca="1" si="50"/>
        <v>47.638999999999996</v>
      </c>
      <c r="AF92" s="282">
        <f t="shared" ca="1" si="51"/>
        <v>49.546999999999997</v>
      </c>
      <c r="AG92" s="282">
        <f t="shared" ca="1" si="52"/>
        <v>51.53</v>
      </c>
      <c r="AH92" s="282">
        <f t="shared" ca="1" si="53"/>
        <v>53.594000000000001</v>
      </c>
      <c r="AI92" s="282">
        <f t="shared" ca="1" si="54"/>
        <v>55.739999999999995</v>
      </c>
      <c r="AJ92" s="282" t="str">
        <f t="shared" ca="1" si="57"/>
        <v/>
      </c>
      <c r="AK92" s="282" t="str">
        <f t="shared" ca="1" si="58"/>
        <v/>
      </c>
    </row>
    <row r="93" spans="1:37" x14ac:dyDescent="0.2">
      <c r="A93" s="75" t="s">
        <v>133</v>
      </c>
      <c r="B93" s="75">
        <v>11</v>
      </c>
      <c r="C93" s="70" t="s">
        <v>932</v>
      </c>
      <c r="D93" s="75">
        <v>510</v>
      </c>
      <c r="E93" s="75" t="s">
        <v>17</v>
      </c>
      <c r="F93" s="73" t="s">
        <v>540</v>
      </c>
      <c r="G93" s="74">
        <f t="shared" ca="1" si="45"/>
        <v>113936</v>
      </c>
      <c r="H93" s="74">
        <f t="shared" ca="1" si="46"/>
        <v>118490</v>
      </c>
      <c r="I93" s="74">
        <f t="shared" ca="1" si="47"/>
        <v>123233</v>
      </c>
      <c r="J93" s="74">
        <f t="shared" ca="1" si="48"/>
        <v>128161</v>
      </c>
      <c r="K93" s="74">
        <f t="shared" ca="1" si="49"/>
        <v>133288</v>
      </c>
      <c r="L93" s="74">
        <f t="shared" ca="1" si="55"/>
        <v>0</v>
      </c>
      <c r="M93" s="74">
        <f t="shared" ca="1" si="56"/>
        <v>0</v>
      </c>
      <c r="N93" s="72"/>
      <c r="P93" s="187" t="str">
        <f t="shared" si="59"/>
        <v>52912C</v>
      </c>
      <c r="Q93" s="191" t="s">
        <v>600</v>
      </c>
      <c r="R93" s="188" t="str">
        <f t="shared" si="61"/>
        <v>HRIS Manager</v>
      </c>
      <c r="S93" s="189" t="str">
        <f t="shared" si="60"/>
        <v>133</v>
      </c>
      <c r="T93" s="186" cm="1">
        <f t="array" aca="1" ref="T93" ca="1">ROUND(IF($Q93="Y",VLOOKUP($P93, INDIRECT($Q$3),T$8,0)*INDIRECT($P$2),VLOOKUP($P93, INDIRECT($Q$3),T$8,0)),IF($E93="E",0,3))</f>
        <v>113936</v>
      </c>
      <c r="U93" s="186" cm="1">
        <f t="array" aca="1" ref="U93" ca="1">ROUND(IF($Q93="Y",VLOOKUP($P93, INDIRECT($Q$3),U$8,0)*INDIRECT($P$2),VLOOKUP($P93, INDIRECT($Q$3),U$8,0)),IF($E93="E",0,3))</f>
        <v>118490</v>
      </c>
      <c r="V93" s="186" cm="1">
        <f t="array" aca="1" ref="V93" ca="1">ROUND(IF($Q93="Y",VLOOKUP($P93, INDIRECT($Q$3),V$8,0)*INDIRECT($P$2),VLOOKUP($P93, INDIRECT($Q$3),V$8,0)),IF($E93="E",0,3))</f>
        <v>123233</v>
      </c>
      <c r="W93" s="186" cm="1">
        <f t="array" aca="1" ref="W93" ca="1">ROUND(IF($Q93="Y",VLOOKUP($P93, INDIRECT($Q$3),W$8,0)*INDIRECT($P$2),VLOOKUP($P93, INDIRECT($Q$3),W$8,0)),IF($E93="E",0,3))</f>
        <v>128161</v>
      </c>
      <c r="X93" s="186" cm="1">
        <f t="array" aca="1" ref="X93" ca="1">ROUND(IF($Q93="Y",VLOOKUP($P93, INDIRECT($Q$3),X$8,0)*INDIRECT($P$2),VLOOKUP($P93, INDIRECT($Q$3),X$8,0)),IF($E93="E",0,3))</f>
        <v>133288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44"/>
        <v>52912C</v>
      </c>
      <c r="AC93" s="130" t="str">
        <f t="shared" si="62"/>
        <v>HRIS Manager</v>
      </c>
      <c r="AD93" s="284" t="str">
        <f t="shared" si="63"/>
        <v>133</v>
      </c>
      <c r="AE93" s="282">
        <f t="shared" ca="1" si="50"/>
        <v>54.777000000000001</v>
      </c>
      <c r="AF93" s="282">
        <f t="shared" ca="1" si="51"/>
        <v>56.966999999999999</v>
      </c>
      <c r="AG93" s="282">
        <f t="shared" ca="1" si="52"/>
        <v>59.247</v>
      </c>
      <c r="AH93" s="282">
        <f t="shared" ca="1" si="53"/>
        <v>61.616</v>
      </c>
      <c r="AI93" s="282">
        <f t="shared" ca="1" si="54"/>
        <v>64.081000000000003</v>
      </c>
      <c r="AJ93" s="282" t="str">
        <f t="shared" ca="1" si="57"/>
        <v/>
      </c>
      <c r="AK93" s="282" t="str">
        <f t="shared" ca="1" si="58"/>
        <v/>
      </c>
    </row>
    <row r="94" spans="1:37" x14ac:dyDescent="0.2">
      <c r="A94" s="75" t="s">
        <v>92</v>
      </c>
      <c r="B94" s="75">
        <v>7</v>
      </c>
      <c r="C94" s="70" t="s">
        <v>514</v>
      </c>
      <c r="D94" s="75">
        <v>338</v>
      </c>
      <c r="E94" s="75" t="s">
        <v>21</v>
      </c>
      <c r="F94" s="73" t="s">
        <v>831</v>
      </c>
      <c r="G94" s="74">
        <f t="shared" ca="1" si="45"/>
        <v>37.121000000000002</v>
      </c>
      <c r="H94" s="74">
        <f t="shared" ca="1" si="46"/>
        <v>39.075000000000003</v>
      </c>
      <c r="I94" s="74">
        <f t="shared" ca="1" si="47"/>
        <v>40.168999999999997</v>
      </c>
      <c r="J94" s="74">
        <f t="shared" ca="1" si="48"/>
        <v>41.292999999999999</v>
      </c>
      <c r="K94" s="74">
        <f t="shared" ca="1" si="49"/>
        <v>42.945</v>
      </c>
      <c r="L94" s="74">
        <f t="shared" ca="1" si="55"/>
        <v>0</v>
      </c>
      <c r="M94" s="74">
        <f t="shared" ca="1" si="56"/>
        <v>0</v>
      </c>
      <c r="N94" s="72"/>
      <c r="P94" s="187" t="str">
        <f t="shared" si="59"/>
        <v>05411C</v>
      </c>
      <c r="Q94" s="191" t="s">
        <v>600</v>
      </c>
      <c r="R94" s="188" t="str">
        <f t="shared" si="61"/>
        <v>HRIS Specialist I</v>
      </c>
      <c r="S94" s="189" t="str">
        <f t="shared" si="60"/>
        <v>108</v>
      </c>
      <c r="T94" s="186" cm="1">
        <f t="array" aca="1" ref="T94" ca="1">ROUND(IF($Q94="Y",VLOOKUP($P94, INDIRECT($Q$3),T$8,0)*INDIRECT($P$2),VLOOKUP($P94, INDIRECT($Q$3),T$8,0)),IF($E94="E",0,3))</f>
        <v>37.121000000000002</v>
      </c>
      <c r="U94" s="186" cm="1">
        <f t="array" aca="1" ref="U94" ca="1">ROUND(IF($Q94="Y",VLOOKUP($P94, INDIRECT($Q$3),U$8,0)*INDIRECT($P$2),VLOOKUP($P94, INDIRECT($Q$3),U$8,0)),IF($E94="E",0,3))</f>
        <v>39.075000000000003</v>
      </c>
      <c r="V94" s="186" cm="1">
        <f t="array" aca="1" ref="V94" ca="1">ROUND(IF($Q94="Y",VLOOKUP($P94, INDIRECT($Q$3),V$8,0)*INDIRECT($P$2),VLOOKUP($P94, INDIRECT($Q$3),V$8,0)),IF($E94="E",0,3))</f>
        <v>40.168999999999997</v>
      </c>
      <c r="W94" s="186" cm="1">
        <f t="array" aca="1" ref="W94" ca="1">ROUND(IF($Q94="Y",VLOOKUP($P94, INDIRECT($Q$3),W$8,0)*INDIRECT($P$2),VLOOKUP($P94, INDIRECT($Q$3),W$8,0)),IF($E94="E",0,3))</f>
        <v>41.292999999999999</v>
      </c>
      <c r="X94" s="186" cm="1">
        <f t="array" aca="1" ref="X94" ca="1">ROUND(IF($Q94="Y",VLOOKUP($P94, INDIRECT($Q$3),X$8,0)*INDIRECT($P$2),VLOOKUP($P94, INDIRECT($Q$3),X$8,0)),IF($E94="E",0,3))</f>
        <v>42.945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44"/>
        <v>05411C</v>
      </c>
      <c r="AC94" s="130" t="str">
        <f t="shared" si="62"/>
        <v>HRIS Specialist I</v>
      </c>
      <c r="AD94" s="284" t="str">
        <f t="shared" si="63"/>
        <v>108</v>
      </c>
      <c r="AE94" s="282">
        <f t="shared" ca="1" si="50"/>
        <v>37.121000000000002</v>
      </c>
      <c r="AF94" s="282">
        <f t="shared" ca="1" si="51"/>
        <v>39.075000000000003</v>
      </c>
      <c r="AG94" s="282">
        <f t="shared" ca="1" si="52"/>
        <v>40.168999999999997</v>
      </c>
      <c r="AH94" s="282">
        <f t="shared" ca="1" si="53"/>
        <v>41.292999999999999</v>
      </c>
      <c r="AI94" s="282">
        <f t="shared" ca="1" si="54"/>
        <v>42.945</v>
      </c>
      <c r="AJ94" s="282" t="str">
        <f t="shared" ca="1" si="57"/>
        <v/>
      </c>
      <c r="AK94" s="282" t="str">
        <f t="shared" ca="1" si="58"/>
        <v/>
      </c>
    </row>
    <row r="95" spans="1:37" x14ac:dyDescent="0.2">
      <c r="A95" s="75" t="s">
        <v>836</v>
      </c>
      <c r="B95" s="75">
        <v>8</v>
      </c>
      <c r="C95" s="70" t="s">
        <v>837</v>
      </c>
      <c r="D95" s="75">
        <v>385</v>
      </c>
      <c r="E95" s="75" t="s">
        <v>21</v>
      </c>
      <c r="F95" s="73" t="s">
        <v>825</v>
      </c>
      <c r="G95" s="74">
        <f t="shared" ca="1" si="45"/>
        <v>46.106000000000002</v>
      </c>
      <c r="H95" s="74">
        <f t="shared" ca="1" si="46"/>
        <v>47.396999999999998</v>
      </c>
      <c r="I95" s="74">
        <f t="shared" ca="1" si="47"/>
        <v>48.723999999999997</v>
      </c>
      <c r="J95" s="74">
        <f t="shared" ca="1" si="48"/>
        <v>50.110999999999997</v>
      </c>
      <c r="K95" s="74">
        <f t="shared" ca="1" si="49"/>
        <v>51.142000000000003</v>
      </c>
      <c r="L95" s="74">
        <f t="shared" ca="1" si="55"/>
        <v>0</v>
      </c>
      <c r="M95" s="74">
        <f t="shared" ca="1" si="56"/>
        <v>0</v>
      </c>
      <c r="N95" s="72"/>
      <c r="P95" s="187" t="str">
        <f t="shared" si="59"/>
        <v>59417C</v>
      </c>
      <c r="Q95" s="191" t="s">
        <v>600</v>
      </c>
      <c r="R95" s="188" t="str">
        <f t="shared" si="61"/>
        <v>HRIS Specialist II</v>
      </c>
      <c r="S95" s="189" t="str">
        <f t="shared" si="60"/>
        <v>113</v>
      </c>
      <c r="T95" s="186" cm="1">
        <f t="array" aca="1" ref="T95" ca="1">ROUND(IF($Q95="Y",VLOOKUP($P95, INDIRECT($Q$3),T$8,0)*INDIRECT($P$2),VLOOKUP($P95, INDIRECT($Q$3),T$8,0)),IF($E95="E",0,3))</f>
        <v>46.106000000000002</v>
      </c>
      <c r="U95" s="186" cm="1">
        <f t="array" aca="1" ref="U95" ca="1">ROUND(IF($Q95="Y",VLOOKUP($P95, INDIRECT($Q$3),U$8,0)*INDIRECT($P$2),VLOOKUP($P95, INDIRECT($Q$3),U$8,0)),IF($E95="E",0,3))</f>
        <v>47.396999999999998</v>
      </c>
      <c r="V95" s="186" cm="1">
        <f t="array" aca="1" ref="V95" ca="1">ROUND(IF($Q95="Y",VLOOKUP($P95, INDIRECT($Q$3),V$8,0)*INDIRECT($P$2),VLOOKUP($P95, INDIRECT($Q$3),V$8,0)),IF($E95="E",0,3))</f>
        <v>48.723999999999997</v>
      </c>
      <c r="W95" s="186" cm="1">
        <f t="array" aca="1" ref="W95" ca="1">ROUND(IF($Q95="Y",VLOOKUP($P95, INDIRECT($Q$3),W$8,0)*INDIRECT($P$2),VLOOKUP($P95, INDIRECT($Q$3),W$8,0)),IF($E95="E",0,3))</f>
        <v>50.110999999999997</v>
      </c>
      <c r="X95" s="186" cm="1">
        <f t="array" aca="1" ref="X95" ca="1">ROUND(IF($Q95="Y",VLOOKUP($P95, INDIRECT($Q$3),X$8,0)*INDIRECT($P$2),VLOOKUP($P95, INDIRECT($Q$3),X$8,0)),IF($E95="E",0,3))</f>
        <v>51.142000000000003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44"/>
        <v>59417C</v>
      </c>
      <c r="AC95" s="130" t="str">
        <f t="shared" si="62"/>
        <v>HRIS Specialist II</v>
      </c>
      <c r="AD95" s="284" t="str">
        <f t="shared" si="63"/>
        <v>113</v>
      </c>
      <c r="AE95" s="282">
        <f t="shared" ca="1" si="50"/>
        <v>46.106000000000002</v>
      </c>
      <c r="AF95" s="282">
        <f t="shared" ca="1" si="51"/>
        <v>47.396999999999998</v>
      </c>
      <c r="AG95" s="282">
        <f t="shared" ca="1" si="52"/>
        <v>48.723999999999997</v>
      </c>
      <c r="AH95" s="282">
        <f t="shared" ca="1" si="53"/>
        <v>50.110999999999997</v>
      </c>
      <c r="AI95" s="282">
        <f t="shared" ca="1" si="54"/>
        <v>51.142000000000003</v>
      </c>
      <c r="AJ95" s="282" t="str">
        <f t="shared" ca="1" si="57"/>
        <v/>
      </c>
      <c r="AK95" s="282" t="str">
        <f t="shared" ca="1" si="58"/>
        <v/>
      </c>
    </row>
    <row r="96" spans="1:37" x14ac:dyDescent="0.2">
      <c r="A96" s="75" t="s">
        <v>971</v>
      </c>
      <c r="B96" s="75">
        <v>10</v>
      </c>
      <c r="C96" s="70" t="s">
        <v>143</v>
      </c>
      <c r="D96" s="75">
        <v>475</v>
      </c>
      <c r="E96" s="75" t="s">
        <v>17</v>
      </c>
      <c r="F96" s="73" t="s">
        <v>972</v>
      </c>
      <c r="G96" s="74">
        <f t="shared" ca="1" si="45"/>
        <v>98327</v>
      </c>
      <c r="H96" s="74">
        <f t="shared" ca="1" si="46"/>
        <v>101082</v>
      </c>
      <c r="I96" s="74">
        <f t="shared" ca="1" si="47"/>
        <v>103912</v>
      </c>
      <c r="J96" s="74">
        <f t="shared" ca="1" si="48"/>
        <v>106820</v>
      </c>
      <c r="K96" s="74">
        <f t="shared" ca="1" si="49"/>
        <v>109810</v>
      </c>
      <c r="L96" s="74">
        <f t="shared" ca="1" si="55"/>
        <v>112890</v>
      </c>
      <c r="M96" s="74">
        <f t="shared" ca="1" si="56"/>
        <v>116102</v>
      </c>
      <c r="N96" s="72"/>
      <c r="P96" s="187" t="str">
        <f t="shared" si="59"/>
        <v>53051C</v>
      </c>
      <c r="Q96" s="191" t="s">
        <v>600</v>
      </c>
      <c r="R96" s="188" t="str">
        <f t="shared" si="61"/>
        <v>Innovation Program Manager</v>
      </c>
      <c r="S96" s="189" t="str">
        <f t="shared" si="60"/>
        <v>121</v>
      </c>
      <c r="T96" s="186" cm="1">
        <f t="array" aca="1" ref="T96" ca="1">ROUND(IF($Q96="Y",VLOOKUP($P96, INDIRECT($Q$3),T$8,0)*INDIRECT($P$2),VLOOKUP($P96, INDIRECT($Q$3),T$8,0)),IF($E96="E",0,3))</f>
        <v>98327</v>
      </c>
      <c r="U96" s="186" cm="1">
        <f t="array" aca="1" ref="U96" ca="1">ROUND(IF($Q96="Y",VLOOKUP($P96, INDIRECT($Q$3),U$8,0)*INDIRECT($P$2),VLOOKUP($P96, INDIRECT($Q$3),U$8,0)),IF($E96="E",0,3))</f>
        <v>101082</v>
      </c>
      <c r="V96" s="186" cm="1">
        <f t="array" aca="1" ref="V96" ca="1">ROUND(IF($Q96="Y",VLOOKUP($P96, INDIRECT($Q$3),V$8,0)*INDIRECT($P$2),VLOOKUP($P96, INDIRECT($Q$3),V$8,0)),IF($E96="E",0,3))</f>
        <v>103912</v>
      </c>
      <c r="W96" s="186" cm="1">
        <f t="array" aca="1" ref="W96" ca="1">ROUND(IF($Q96="Y",VLOOKUP($P96, INDIRECT($Q$3),W$8,0)*INDIRECT($P$2),VLOOKUP($P96, INDIRECT($Q$3),W$8,0)),IF($E96="E",0,3))</f>
        <v>106820</v>
      </c>
      <c r="X96" s="186" cm="1">
        <f t="array" aca="1" ref="X96" ca="1">ROUND(IF($Q96="Y",VLOOKUP($P96, INDIRECT($Q$3),X$8,0)*INDIRECT($P$2),VLOOKUP($P96, INDIRECT($Q$3),X$8,0)),IF($E96="E",0,3))</f>
        <v>109810</v>
      </c>
      <c r="Y96" s="186" cm="1">
        <f t="array" aca="1" ref="Y96" ca="1">ROUND(IF($Q96="Y",VLOOKUP($P96, INDIRECT($Q$3),Y$8,0)*INDIRECT($P$2),VLOOKUP($P96, INDIRECT($Q$3),Y$8,0)),IF($E96="E",0,3))</f>
        <v>112890</v>
      </c>
      <c r="Z96" s="186" cm="1">
        <f t="array" aca="1" ref="Z96" ca="1">ROUND(IF($Q96="Y",VLOOKUP($P96, INDIRECT($Q$3),Z$8,0)*INDIRECT($P$2),VLOOKUP($P96, INDIRECT($Q$3),Z$8,0)),IF($E96="E",0,3))</f>
        <v>116102</v>
      </c>
      <c r="AA96" s="186"/>
      <c r="AB96" s="282" t="str">
        <f t="shared" si="44"/>
        <v>53051C</v>
      </c>
      <c r="AC96" s="130" t="str">
        <f t="shared" si="62"/>
        <v>Innovation Program Manager</v>
      </c>
      <c r="AD96" s="284" t="str">
        <f t="shared" si="63"/>
        <v>121</v>
      </c>
      <c r="AE96" s="282">
        <f t="shared" ca="1" si="50"/>
        <v>47.272999999999996</v>
      </c>
      <c r="AF96" s="282">
        <f t="shared" ca="1" si="51"/>
        <v>48.597999999999999</v>
      </c>
      <c r="AG96" s="282">
        <f t="shared" ca="1" si="52"/>
        <v>49.957999999999998</v>
      </c>
      <c r="AH96" s="282">
        <f t="shared" ca="1" si="53"/>
        <v>51.355999999999995</v>
      </c>
      <c r="AI96" s="282">
        <f t="shared" ca="1" si="54"/>
        <v>52.793999999999997</v>
      </c>
      <c r="AJ96" s="282">
        <f t="shared" ca="1" si="57"/>
        <v>54.274999999999999</v>
      </c>
      <c r="AK96" s="282">
        <f t="shared" ca="1" si="58"/>
        <v>55.818999999999996</v>
      </c>
    </row>
    <row r="97" spans="1:38" x14ac:dyDescent="0.2">
      <c r="A97" s="75" t="s">
        <v>39</v>
      </c>
      <c r="B97" s="75">
        <v>10</v>
      </c>
      <c r="C97" s="70" t="s">
        <v>571</v>
      </c>
      <c r="D97" s="75">
        <v>458</v>
      </c>
      <c r="E97" s="75" t="s">
        <v>17</v>
      </c>
      <c r="F97" s="73" t="s">
        <v>641</v>
      </c>
      <c r="G97" s="74">
        <f t="shared" ca="1" si="45"/>
        <v>96549</v>
      </c>
      <c r="H97" s="74">
        <f t="shared" ca="1" si="46"/>
        <v>100416</v>
      </c>
      <c r="I97" s="74">
        <f t="shared" ca="1" si="47"/>
        <v>104438</v>
      </c>
      <c r="J97" s="74">
        <f t="shared" ca="1" si="48"/>
        <v>108617</v>
      </c>
      <c r="K97" s="74">
        <f t="shared" ca="1" si="49"/>
        <v>112968</v>
      </c>
      <c r="L97" s="74">
        <f t="shared" ca="1" si="55"/>
        <v>0</v>
      </c>
      <c r="M97" s="74">
        <f t="shared" ca="1" si="56"/>
        <v>0</v>
      </c>
      <c r="N97" s="72"/>
      <c r="P97" s="187" t="str">
        <f t="shared" si="59"/>
        <v>01334C</v>
      </c>
      <c r="Q97" s="186" t="s">
        <v>600</v>
      </c>
      <c r="R97" s="188" t="str">
        <f t="shared" si="61"/>
        <v>IT Interagency Coordinator</v>
      </c>
      <c r="S97" s="189" t="str">
        <f t="shared" si="60"/>
        <v>065</v>
      </c>
      <c r="T97" s="186" cm="1">
        <f t="array" aca="1" ref="T97" ca="1">ROUND(IF($Q97="Y",VLOOKUP($P97, INDIRECT($Q$3),T$8,0)*INDIRECT($P$2),VLOOKUP($P97, INDIRECT($Q$3),T$8,0)),IF($E97="E",0,3))</f>
        <v>96549</v>
      </c>
      <c r="U97" s="186" cm="1">
        <f t="array" aca="1" ref="U97" ca="1">ROUND(IF($Q97="Y",VLOOKUP($P97, INDIRECT($Q$3),U$8,0)*INDIRECT($P$2),VLOOKUP($P97, INDIRECT($Q$3),U$8,0)),IF($E97="E",0,3))</f>
        <v>100416</v>
      </c>
      <c r="V97" s="186" cm="1">
        <f t="array" aca="1" ref="V97" ca="1">ROUND(IF($Q97="Y",VLOOKUP($P97, INDIRECT($Q$3),V$8,0)*INDIRECT($P$2),VLOOKUP($P97, INDIRECT($Q$3),V$8,0)),IF($E97="E",0,3))</f>
        <v>104438</v>
      </c>
      <c r="W97" s="186" cm="1">
        <f t="array" aca="1" ref="W97" ca="1">ROUND(IF($Q97="Y",VLOOKUP($P97, INDIRECT($Q$3),W$8,0)*INDIRECT($P$2),VLOOKUP($P97, INDIRECT($Q$3),W$8,0)),IF($E97="E",0,3))</f>
        <v>108617</v>
      </c>
      <c r="X97" s="186" cm="1">
        <f t="array" aca="1" ref="X97" ca="1">ROUND(IF($Q97="Y",VLOOKUP($P97, INDIRECT($Q$3),X$8,0)*INDIRECT($P$2),VLOOKUP($P97, INDIRECT($Q$3),X$8,0)),IF($E97="E",0,3))</f>
        <v>112968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44"/>
        <v>01334C</v>
      </c>
      <c r="AC97" s="130" t="str">
        <f t="shared" si="62"/>
        <v>IT Interagency Coordinator</v>
      </c>
      <c r="AD97" s="284" t="str">
        <f t="shared" si="63"/>
        <v>065</v>
      </c>
      <c r="AE97" s="282">
        <f t="shared" ca="1" si="50"/>
        <v>46.417999999999999</v>
      </c>
      <c r="AF97" s="282">
        <f t="shared" ca="1" si="51"/>
        <v>48.277000000000001</v>
      </c>
      <c r="AG97" s="282">
        <f t="shared" ca="1" si="52"/>
        <v>50.210999999999999</v>
      </c>
      <c r="AH97" s="282">
        <f t="shared" ca="1" si="53"/>
        <v>52.22</v>
      </c>
      <c r="AI97" s="282">
        <f t="shared" ca="1" si="54"/>
        <v>54.311999999999998</v>
      </c>
      <c r="AJ97" s="282" t="str">
        <f t="shared" ca="1" si="57"/>
        <v/>
      </c>
      <c r="AK97" s="282" t="str">
        <f t="shared" ca="1" si="58"/>
        <v/>
      </c>
    </row>
    <row r="98" spans="1:38" x14ac:dyDescent="0.2">
      <c r="A98" s="75" t="s">
        <v>113</v>
      </c>
      <c r="B98" s="75">
        <v>12</v>
      </c>
      <c r="C98" s="70" t="s">
        <v>112</v>
      </c>
      <c r="D98" s="75">
        <v>560</v>
      </c>
      <c r="E98" s="75" t="s">
        <v>17</v>
      </c>
      <c r="F98" s="73" t="s">
        <v>647</v>
      </c>
      <c r="G98" s="74">
        <f t="shared" ref="G98:G134" ca="1" si="64">IF(E98="E",ROUND(T98,0),ROUND(T98,3))</f>
        <v>121066</v>
      </c>
      <c r="H98" s="74">
        <f t="shared" ref="H98:H134" ca="1" si="65">IF(F98="E",ROUND(U98,0),ROUND(U98,3))</f>
        <v>127477</v>
      </c>
      <c r="I98" s="74">
        <f t="shared" ref="I98:I134" ca="1" si="66">IF(G98="E",ROUND(V98,0),ROUND(V98,3))</f>
        <v>136088</v>
      </c>
      <c r="J98" s="74">
        <f t="shared" ref="J98:J134" ca="1" si="67">IF(H98="E",ROUND(W98,0),ROUND(W98,3))</f>
        <v>139895</v>
      </c>
      <c r="K98" s="74">
        <f t="shared" ref="K98:K134" ca="1" si="68">IF(I98="E",ROUND(X98,0),ROUND(X98,3))</f>
        <v>143816</v>
      </c>
      <c r="L98" s="74">
        <f t="shared" ca="1" si="55"/>
        <v>147915</v>
      </c>
      <c r="M98" s="74">
        <f t="shared" ca="1" si="56"/>
        <v>0</v>
      </c>
      <c r="N98" s="72"/>
      <c r="P98" s="187" t="str">
        <f t="shared" si="59"/>
        <v>06785C</v>
      </c>
      <c r="Q98" s="191" t="s">
        <v>600</v>
      </c>
      <c r="R98" s="188" t="str">
        <f t="shared" si="61"/>
        <v>IT Manager</v>
      </c>
      <c r="S98" s="189" t="str">
        <f t="shared" si="60"/>
        <v>53A</v>
      </c>
      <c r="T98" s="186" cm="1">
        <f t="array" aca="1" ref="T98" ca="1">ROUND(IF($Q98="Y",VLOOKUP($P98, INDIRECT($Q$3),T$8,0)*INDIRECT($P$2),VLOOKUP($P98, INDIRECT($Q$3),T$8,0)),IF($E98="E",0,3))</f>
        <v>121066</v>
      </c>
      <c r="U98" s="186" cm="1">
        <f t="array" aca="1" ref="U98" ca="1">ROUND(IF($Q98="Y",VLOOKUP($P98, INDIRECT($Q$3),U$8,0)*INDIRECT($P$2),VLOOKUP($P98, INDIRECT($Q$3),U$8,0)),IF($E98="E",0,3))</f>
        <v>127477</v>
      </c>
      <c r="V98" s="186" cm="1">
        <f t="array" aca="1" ref="V98" ca="1">ROUND(IF($Q98="Y",VLOOKUP($P98, INDIRECT($Q$3),V$8,0)*INDIRECT($P$2),VLOOKUP($P98, INDIRECT($Q$3),V$8,0)),IF($E98="E",0,3))</f>
        <v>136088</v>
      </c>
      <c r="W98" s="186" cm="1">
        <f t="array" aca="1" ref="W98" ca="1">ROUND(IF($Q98="Y",VLOOKUP($P98, INDIRECT($Q$3),W$8,0)*INDIRECT($P$2),VLOOKUP($P98, INDIRECT($Q$3),W$8,0)),IF($E98="E",0,3))</f>
        <v>139895</v>
      </c>
      <c r="X98" s="186" cm="1">
        <f t="array" aca="1" ref="X98" ca="1">ROUND(IF($Q98="Y",VLOOKUP($P98, INDIRECT($Q$3),X$8,0)*INDIRECT($P$2),VLOOKUP($P98, INDIRECT($Q$3),X$8,0)),IF($E98="E",0,3))</f>
        <v>143816</v>
      </c>
      <c r="Y98" s="186" cm="1">
        <f t="array" aca="1" ref="Y98" ca="1">ROUND(IF($Q98="Y",VLOOKUP($P98, INDIRECT($Q$3),Y$8,0)*INDIRECT($P$2),VLOOKUP($P98, INDIRECT($Q$3),Y$8,0)),IF($E98="E",0,3))</f>
        <v>147915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44"/>
        <v>06785C</v>
      </c>
      <c r="AC98" s="130" t="str">
        <f t="shared" si="62"/>
        <v>IT Manager</v>
      </c>
      <c r="AD98" s="284" t="str">
        <f t="shared" si="63"/>
        <v>53A</v>
      </c>
      <c r="AE98" s="282">
        <f t="shared" ref="AE98:AE120" ca="1" si="69">IF(T98=0,"",IF($E98="E",ROUNDUP(T98/2080,3),T98))</f>
        <v>58.204999999999998</v>
      </c>
      <c r="AF98" s="282">
        <f t="shared" ref="AF98:AF120" ca="1" si="70">IF(U98=0,"",IF($E98="E",ROUNDUP(U98/2080,3),U98))</f>
        <v>61.287999999999997</v>
      </c>
      <c r="AG98" s="282">
        <f t="shared" ref="AG98:AG120" ca="1" si="71">IF(V98=0,"",IF($E98="E",ROUNDUP(V98/2080,3),V98))</f>
        <v>65.427000000000007</v>
      </c>
      <c r="AH98" s="282">
        <f t="shared" ref="AH98:AH120" ca="1" si="72">IF(W98=0,"",IF($E98="E",ROUNDUP(W98/2080,3),W98))</f>
        <v>67.25800000000001</v>
      </c>
      <c r="AI98" s="282">
        <f t="shared" ref="AI98:AI120" ca="1" si="73">IF(X98=0,"",IF($E98="E",ROUNDUP(X98/2080,3),X98))</f>
        <v>69.143000000000001</v>
      </c>
      <c r="AJ98" s="282">
        <f t="shared" ref="AJ98:AJ120" ca="1" si="74">IF(Y98=0,"",IF($E98="E",ROUNDUP(Y98/2080,3),Y98))</f>
        <v>71.113</v>
      </c>
      <c r="AK98" s="282" t="str">
        <f t="shared" ca="1" si="58"/>
        <v/>
      </c>
    </row>
    <row r="99" spans="1:38" x14ac:dyDescent="0.2">
      <c r="A99" s="75" t="s">
        <v>881</v>
      </c>
      <c r="B99" s="75">
        <v>13</v>
      </c>
      <c r="C99" s="70" t="s">
        <v>882</v>
      </c>
      <c r="D99" s="75">
        <v>595</v>
      </c>
      <c r="E99" s="75" t="s">
        <v>17</v>
      </c>
      <c r="F99" s="73" t="s">
        <v>880</v>
      </c>
      <c r="G99" s="74">
        <f t="shared" ca="1" si="64"/>
        <v>128632</v>
      </c>
      <c r="H99" s="74">
        <f t="shared" ca="1" si="65"/>
        <v>135444</v>
      </c>
      <c r="I99" s="74">
        <f t="shared" ca="1" si="66"/>
        <v>144592</v>
      </c>
      <c r="J99" s="74">
        <f t="shared" ca="1" si="67"/>
        <v>148640</v>
      </c>
      <c r="K99" s="74">
        <f t="shared" ca="1" si="68"/>
        <v>152804</v>
      </c>
      <c r="L99" s="74">
        <f t="shared" ref="L99:L120" ca="1" si="75">IF(J99="E",ROUND(Y99,0),ROUND(Y99,3))</f>
        <v>157159</v>
      </c>
      <c r="M99" s="74">
        <f t="shared" ref="M99:M120" ca="1" si="76">IF(K99="E",ROUND(Z99,0),ROUND(Z99,3))</f>
        <v>0</v>
      </c>
      <c r="N99" s="72"/>
      <c r="P99" s="187" t="str">
        <f t="shared" si="59"/>
        <v>59435C</v>
      </c>
      <c r="Q99" s="191" t="s">
        <v>600</v>
      </c>
      <c r="R99" s="188" t="str">
        <f t="shared" si="61"/>
        <v>IT Project Management Office Manager</v>
      </c>
      <c r="S99" s="189" t="str">
        <f t="shared" si="60"/>
        <v>115</v>
      </c>
      <c r="T99" s="186" cm="1">
        <f t="array" aca="1" ref="T99" ca="1">ROUND(IF($Q99="Y",VLOOKUP($P99, INDIRECT($Q$3),T$8,0)*INDIRECT($P$2),VLOOKUP($P99, INDIRECT($Q$3),T$8,0)),IF($E99="E",0,3))</f>
        <v>128632</v>
      </c>
      <c r="U99" s="186" cm="1">
        <f t="array" aca="1" ref="U99" ca="1">ROUND(IF($Q99="Y",VLOOKUP($P99, INDIRECT($Q$3),U$8,0)*INDIRECT($P$2),VLOOKUP($P99, INDIRECT($Q$3),U$8,0)),IF($E99="E",0,3))</f>
        <v>135444</v>
      </c>
      <c r="V99" s="186" cm="1">
        <f t="array" aca="1" ref="V99" ca="1">ROUND(IF($Q99="Y",VLOOKUP($P99, INDIRECT($Q$3),V$8,0)*INDIRECT($P$2),VLOOKUP($P99, INDIRECT($Q$3),V$8,0)),IF($E99="E",0,3))</f>
        <v>144592</v>
      </c>
      <c r="W99" s="186" cm="1">
        <f t="array" aca="1" ref="W99" ca="1">ROUND(IF($Q99="Y",VLOOKUP($P99, INDIRECT($Q$3),W$8,0)*INDIRECT($P$2),VLOOKUP($P99, INDIRECT($Q$3),W$8,0)),IF($E99="E",0,3))</f>
        <v>148640</v>
      </c>
      <c r="X99" s="186" cm="1">
        <f t="array" aca="1" ref="X99" ca="1">ROUND(IF($Q99="Y",VLOOKUP($P99, INDIRECT($Q$3),X$8,0)*INDIRECT($P$2),VLOOKUP($P99, INDIRECT($Q$3),X$8,0)),IF($E99="E",0,3))</f>
        <v>152804</v>
      </c>
      <c r="Y99" s="186" cm="1">
        <f t="array" aca="1" ref="Y99" ca="1">ROUND(IF($Q99="Y",VLOOKUP($P99, INDIRECT($Q$3),Y$8,0)*INDIRECT($P$2),VLOOKUP($P99, INDIRECT($Q$3),Y$8,0)),IF($E99="E",0,3))</f>
        <v>157159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44"/>
        <v>59435C</v>
      </c>
      <c r="AC99" s="130" t="str">
        <f t="shared" si="62"/>
        <v>IT Project Management Office Manager</v>
      </c>
      <c r="AD99" s="284" t="str">
        <f t="shared" si="63"/>
        <v>115</v>
      </c>
      <c r="AE99" s="282">
        <f t="shared" ca="1" si="69"/>
        <v>61.842999999999996</v>
      </c>
      <c r="AF99" s="282">
        <f t="shared" ca="1" si="70"/>
        <v>65.118000000000009</v>
      </c>
      <c r="AG99" s="282">
        <f t="shared" ca="1" si="71"/>
        <v>69.516000000000005</v>
      </c>
      <c r="AH99" s="282">
        <f t="shared" ca="1" si="72"/>
        <v>71.462000000000003</v>
      </c>
      <c r="AI99" s="282">
        <f t="shared" ca="1" si="73"/>
        <v>73.463999999999999</v>
      </c>
      <c r="AJ99" s="282">
        <f t="shared" ca="1" si="74"/>
        <v>75.558000000000007</v>
      </c>
      <c r="AK99" s="282" t="str">
        <f t="shared" ref="AK99:AK120" ca="1" si="77">IF(Z99=0,"",IF($E99="E",ROUNDUP(Z99/2080,3),Z99))</f>
        <v/>
      </c>
    </row>
    <row r="100" spans="1:38" x14ac:dyDescent="0.2">
      <c r="A100" s="75" t="s">
        <v>565</v>
      </c>
      <c r="B100" s="75">
        <v>12</v>
      </c>
      <c r="C100" s="70" t="s">
        <v>898</v>
      </c>
      <c r="D100" s="75">
        <v>550</v>
      </c>
      <c r="E100" s="75" t="s">
        <v>17</v>
      </c>
      <c r="F100" s="73" t="s">
        <v>557</v>
      </c>
      <c r="G100" s="74">
        <f t="shared" ca="1" si="64"/>
        <v>109411</v>
      </c>
      <c r="H100" s="74">
        <f t="shared" ca="1" si="65"/>
        <v>115513</v>
      </c>
      <c r="I100" s="74">
        <f t="shared" ca="1" si="66"/>
        <v>123432</v>
      </c>
      <c r="J100" s="74">
        <f t="shared" ca="1" si="67"/>
        <v>126889</v>
      </c>
      <c r="K100" s="74">
        <f t="shared" ca="1" si="68"/>
        <v>130441</v>
      </c>
      <c r="L100" s="74">
        <f t="shared" ca="1" si="75"/>
        <v>134161</v>
      </c>
      <c r="M100" s="74">
        <f t="shared" ca="1" si="76"/>
        <v>0</v>
      </c>
      <c r="N100" s="72"/>
      <c r="P100" s="187" t="str">
        <f t="shared" ref="P100:P137" si="78">A100</f>
        <v>52982C</v>
      </c>
      <c r="Q100" s="191" t="s">
        <v>600</v>
      </c>
      <c r="R100" s="188" t="str">
        <f t="shared" si="61"/>
        <v>IT Project Manager Supervisor</v>
      </c>
      <c r="S100" s="189" t="str">
        <f t="shared" si="60"/>
        <v>122</v>
      </c>
      <c r="T100" s="186" cm="1">
        <f t="array" aca="1" ref="T100" ca="1">ROUND(IF($Q100="Y",VLOOKUP($P100, INDIRECT($Q$3),T$8,0)*INDIRECT($P$2),VLOOKUP($P100, INDIRECT($Q$3),T$8,0)),IF($E100="E",0,3))</f>
        <v>109411</v>
      </c>
      <c r="U100" s="186" cm="1">
        <f t="array" aca="1" ref="U100" ca="1">ROUND(IF($Q100="Y",VLOOKUP($P100, INDIRECT($Q$3),U$8,0)*INDIRECT($P$2),VLOOKUP($P100, INDIRECT($Q$3),U$8,0)),IF($E100="E",0,3))</f>
        <v>115513</v>
      </c>
      <c r="V100" s="186" cm="1">
        <f t="array" aca="1" ref="V100" ca="1">ROUND(IF($Q100="Y",VLOOKUP($P100, INDIRECT($Q$3),V$8,0)*INDIRECT($P$2),VLOOKUP($P100, INDIRECT($Q$3),V$8,0)),IF($E100="E",0,3))</f>
        <v>123432</v>
      </c>
      <c r="W100" s="186" cm="1">
        <f t="array" aca="1" ref="W100" ca="1">ROUND(IF($Q100="Y",VLOOKUP($P100, INDIRECT($Q$3),W$8,0)*INDIRECT($P$2),VLOOKUP($P100, INDIRECT($Q$3),W$8,0)),IF($E100="E",0,3))</f>
        <v>126889</v>
      </c>
      <c r="X100" s="186" cm="1">
        <f t="array" aca="1" ref="X100" ca="1">ROUND(IF($Q100="Y",VLOOKUP($P100, INDIRECT($Q$3),X$8,0)*INDIRECT($P$2),VLOOKUP($P100, INDIRECT($Q$3),X$8,0)),IF($E100="E",0,3))</f>
        <v>130441</v>
      </c>
      <c r="Y100" s="186" cm="1">
        <f t="array" aca="1" ref="Y100" ca="1">ROUND(IF($Q100="Y",VLOOKUP($P100, INDIRECT($Q$3),Y$8,0)*INDIRECT($P$2),VLOOKUP($P100, INDIRECT($Q$3),Y$8,0)),IF($E100="E",0,3))</f>
        <v>134161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44"/>
        <v>52982C</v>
      </c>
      <c r="AC100" s="130" t="str">
        <f t="shared" si="62"/>
        <v>IT Project Manager Supervisor</v>
      </c>
      <c r="AD100" s="284" t="str">
        <f t="shared" si="63"/>
        <v>122</v>
      </c>
      <c r="AE100" s="282">
        <f t="shared" ca="1" si="69"/>
        <v>52.601999999999997</v>
      </c>
      <c r="AF100" s="282">
        <f t="shared" ca="1" si="70"/>
        <v>55.535999999999994</v>
      </c>
      <c r="AG100" s="282">
        <f t="shared" ca="1" si="71"/>
        <v>59.342999999999996</v>
      </c>
      <c r="AH100" s="282">
        <f t="shared" ca="1" si="72"/>
        <v>61.004999999999995</v>
      </c>
      <c r="AI100" s="282">
        <f t="shared" ca="1" si="73"/>
        <v>62.713000000000001</v>
      </c>
      <c r="AJ100" s="282">
        <f t="shared" ca="1" si="74"/>
        <v>64.501000000000005</v>
      </c>
      <c r="AK100" s="282" t="str">
        <f t="shared" ca="1" si="77"/>
        <v/>
      </c>
      <c r="AL100" s="282" t="str">
        <f>IF(AA100=0,"",IF($E100="E",ROUNDUP(AA100/2080,3),AA100))</f>
        <v/>
      </c>
    </row>
    <row r="101" spans="1:38" x14ac:dyDescent="0.2">
      <c r="A101" s="75" t="s">
        <v>963</v>
      </c>
      <c r="B101" s="75">
        <v>13</v>
      </c>
      <c r="C101" s="70" t="s">
        <v>964</v>
      </c>
      <c r="D101" s="75">
        <v>595</v>
      </c>
      <c r="E101" s="75" t="s">
        <v>17</v>
      </c>
      <c r="F101" s="73" t="s">
        <v>965</v>
      </c>
      <c r="G101" s="74">
        <f t="shared" ca="1" si="64"/>
        <v>126146</v>
      </c>
      <c r="H101" s="74">
        <f t="shared" ca="1" si="65"/>
        <v>132785</v>
      </c>
      <c r="I101" s="74">
        <f t="shared" ca="1" si="66"/>
        <v>139774</v>
      </c>
      <c r="J101" s="74">
        <f t="shared" ca="1" si="67"/>
        <v>147131</v>
      </c>
      <c r="K101" s="74">
        <f t="shared" ca="1" si="68"/>
        <v>154875</v>
      </c>
      <c r="L101" s="74">
        <f t="shared" ca="1" si="75"/>
        <v>163025</v>
      </c>
      <c r="M101" s="74">
        <f t="shared" ca="1" si="76"/>
        <v>171606</v>
      </c>
      <c r="N101" s="72"/>
      <c r="P101" s="187" t="str">
        <f t="shared" si="78"/>
        <v>59458C</v>
      </c>
      <c r="Q101" s="191" t="s">
        <v>600</v>
      </c>
      <c r="R101" s="188" t="str">
        <f t="shared" si="61"/>
        <v>IT Technical Manager</v>
      </c>
      <c r="S101" s="189" t="str">
        <f t="shared" si="60"/>
        <v>128</v>
      </c>
      <c r="T101" s="186" cm="1">
        <f t="array" aca="1" ref="T101" ca="1">ROUND(IF($Q101="Y",VLOOKUP($P101, INDIRECT($Q$3),T$8,0)*INDIRECT($P$2),VLOOKUP($P101, INDIRECT($Q$3),T$8,0)),IF($E101="E",0,3))</f>
        <v>126146</v>
      </c>
      <c r="U101" s="186" cm="1">
        <f t="array" aca="1" ref="U101" ca="1">ROUND(IF($Q101="Y",VLOOKUP($P101, INDIRECT($Q$3),U$8,0)*INDIRECT($P$2),VLOOKUP($P101, INDIRECT($Q$3),U$8,0)),IF($E101="E",0,3))</f>
        <v>132785</v>
      </c>
      <c r="V101" s="186" cm="1">
        <f t="array" aca="1" ref="V101" ca="1">ROUND(IF($Q101="Y",VLOOKUP($P101, INDIRECT($Q$3),V$8,0)*INDIRECT($P$2),VLOOKUP($P101, INDIRECT($Q$3),V$8,0)),IF($E101="E",0,3))</f>
        <v>139774</v>
      </c>
      <c r="W101" s="186" cm="1">
        <f t="array" aca="1" ref="W101" ca="1">ROUND(IF($Q101="Y",VLOOKUP($P101, INDIRECT($Q$3),W$8,0)*INDIRECT($P$2),VLOOKUP($P101, INDIRECT($Q$3),W$8,0)),IF($E101="E",0,3))</f>
        <v>147131</v>
      </c>
      <c r="X101" s="186" cm="1">
        <f t="array" aca="1" ref="X101" ca="1">ROUND(IF($Q101="Y",VLOOKUP($P101, INDIRECT($Q$3),X$8,0)*INDIRECT($P$2),VLOOKUP($P101, INDIRECT($Q$3),X$8,0)),IF($E101="E",0,3))</f>
        <v>154875</v>
      </c>
      <c r="Y101" s="186" cm="1">
        <f t="array" aca="1" ref="Y101" ca="1">ROUND(IF($Q101="Y",VLOOKUP($P101, INDIRECT($Q$3),Y$8,0)*INDIRECT($P$2),VLOOKUP($P101, INDIRECT($Q$3),Y$8,0)),IF($E101="E",0,3))</f>
        <v>163025</v>
      </c>
      <c r="Z101" s="186" cm="1">
        <f t="array" aca="1" ref="Z101" ca="1">ROUND(IF($Q101="Y",VLOOKUP($P101, INDIRECT($Q$3),Z$8,0)*INDIRECT($P$2),VLOOKUP($P101, INDIRECT($Q$3),Z$8,0)),IF($E101="E",0,3))</f>
        <v>171606</v>
      </c>
      <c r="AA101" s="186"/>
      <c r="AB101" s="282" t="str">
        <f t="shared" si="44"/>
        <v>59458C</v>
      </c>
      <c r="AC101" s="130" t="str">
        <f t="shared" si="62"/>
        <v>IT Technical Manager</v>
      </c>
      <c r="AD101" s="284" t="str">
        <f t="shared" si="63"/>
        <v>128</v>
      </c>
      <c r="AE101" s="282">
        <f t="shared" ca="1" si="69"/>
        <v>60.647999999999996</v>
      </c>
      <c r="AF101" s="282">
        <f t="shared" ca="1" si="70"/>
        <v>63.838999999999999</v>
      </c>
      <c r="AG101" s="282">
        <f t="shared" ca="1" si="71"/>
        <v>67.2</v>
      </c>
      <c r="AH101" s="282">
        <f t="shared" ca="1" si="72"/>
        <v>70.737000000000009</v>
      </c>
      <c r="AI101" s="282">
        <f t="shared" ca="1" si="73"/>
        <v>74.460000000000008</v>
      </c>
      <c r="AJ101" s="282">
        <f t="shared" ca="1" si="74"/>
        <v>78.378</v>
      </c>
      <c r="AK101" s="282">
        <f t="shared" ca="1" si="77"/>
        <v>82.503</v>
      </c>
      <c r="AL101" s="282" t="str">
        <f>IF(AA101=0,"",IF($E101="E",ROUNDUP(AA101/2080,3),AA101))</f>
        <v/>
      </c>
    </row>
    <row r="102" spans="1:38" x14ac:dyDescent="0.2">
      <c r="A102" s="75" t="s">
        <v>1203</v>
      </c>
      <c r="B102" s="75">
        <v>10</v>
      </c>
      <c r="C102" s="70" t="s">
        <v>571</v>
      </c>
      <c r="D102" s="75">
        <v>458</v>
      </c>
      <c r="E102" s="75" t="s">
        <v>17</v>
      </c>
      <c r="F102" s="73" t="s">
        <v>1199</v>
      </c>
      <c r="G102" s="74">
        <f t="shared" si="64"/>
        <v>96549</v>
      </c>
      <c r="H102" s="74">
        <f t="shared" si="65"/>
        <v>100416</v>
      </c>
      <c r="I102" s="74">
        <f t="shared" si="66"/>
        <v>104438</v>
      </c>
      <c r="J102" s="74">
        <f t="shared" si="67"/>
        <v>108617</v>
      </c>
      <c r="K102" s="74">
        <f t="shared" si="68"/>
        <v>112968</v>
      </c>
      <c r="L102" s="74"/>
      <c r="M102" s="74"/>
      <c r="N102" s="72"/>
      <c r="P102" s="187" t="str">
        <f t="shared" si="78"/>
        <v>59525C</v>
      </c>
      <c r="Q102" s="191" t="s">
        <v>600</v>
      </c>
      <c r="R102" s="188" t="str">
        <f>F102</f>
        <v>Legislative Budget &amp; Fiscal Policy Advisor</v>
      </c>
      <c r="S102" s="189" t="str">
        <f t="shared" si="60"/>
        <v>065</v>
      </c>
      <c r="T102" s="186">
        <v>96549</v>
      </c>
      <c r="U102" s="186">
        <v>100416</v>
      </c>
      <c r="V102" s="186">
        <v>104438</v>
      </c>
      <c r="W102" s="186">
        <v>108617</v>
      </c>
      <c r="X102" s="186">
        <v>112968</v>
      </c>
      <c r="Y102" s="186" t="e" cm="1">
        <f t="array" aca="1" ref="Y102" ca="1">ROUND(IF($Q102="Y",VLOOKUP($P102, INDIRECT($Q$3),Y$8,0)*INDIRECT($P$2),VLOOKUP($P102, INDIRECT($Q$3),Y$8,0)),IF($E102="E",0,3))</f>
        <v>#N/A</v>
      </c>
      <c r="Z102" s="186" t="e" cm="1">
        <f t="array" aca="1" ref="Z102" ca="1">ROUND(IF($Q102="Y",VLOOKUP($P102, INDIRECT($Q$3),Z$8,0)*INDIRECT($P$2),VLOOKUP($P102, INDIRECT($Q$3),Z$8,0)),IF($E102="E",0,3))</f>
        <v>#N/A</v>
      </c>
      <c r="AA102" s="186"/>
      <c r="AB102" s="282" t="str">
        <f t="shared" si="44"/>
        <v>59525C</v>
      </c>
      <c r="AC102" s="130" t="str">
        <f t="shared" si="62"/>
        <v>Legislative Budget &amp; Fiscal Policy Advisor</v>
      </c>
      <c r="AD102" s="284" t="str">
        <f t="shared" si="63"/>
        <v>065</v>
      </c>
      <c r="AE102" s="282">
        <f t="shared" si="69"/>
        <v>46.417999999999999</v>
      </c>
      <c r="AF102" s="282">
        <f t="shared" si="70"/>
        <v>48.277000000000001</v>
      </c>
      <c r="AG102" s="282">
        <f t="shared" si="71"/>
        <v>50.210999999999999</v>
      </c>
      <c r="AH102" s="282">
        <f t="shared" si="72"/>
        <v>52.22</v>
      </c>
      <c r="AI102" s="282">
        <f t="shared" si="73"/>
        <v>54.311999999999998</v>
      </c>
      <c r="AJ102" s="282" t="e">
        <f t="shared" ca="1" si="74"/>
        <v>#N/A</v>
      </c>
      <c r="AK102" s="282" t="e">
        <f t="shared" ca="1" si="77"/>
        <v>#N/A</v>
      </c>
      <c r="AL102" s="282"/>
    </row>
    <row r="103" spans="1:38" x14ac:dyDescent="0.2">
      <c r="A103" s="75" t="s">
        <v>1204</v>
      </c>
      <c r="B103" s="75">
        <v>10</v>
      </c>
      <c r="C103" s="70" t="s">
        <v>571</v>
      </c>
      <c r="D103" s="75">
        <v>458</v>
      </c>
      <c r="E103" s="75" t="s">
        <v>17</v>
      </c>
      <c r="F103" s="73" t="s">
        <v>1200</v>
      </c>
      <c r="G103" s="74">
        <f t="shared" ref="G103" si="79">IF(E103="E",ROUND(T103,0),ROUND(T103,3))</f>
        <v>96549</v>
      </c>
      <c r="H103" s="74">
        <f t="shared" ref="H103" si="80">IF(F103="E",ROUND(U103,0),ROUND(U103,3))</f>
        <v>100416</v>
      </c>
      <c r="I103" s="74">
        <f t="shared" ref="I103" si="81">IF(G103="E",ROUND(V103,0),ROUND(V103,3))</f>
        <v>104438</v>
      </c>
      <c r="J103" s="74">
        <f t="shared" ref="J103" si="82">IF(H103="E",ROUND(W103,0),ROUND(W103,3))</f>
        <v>108617</v>
      </c>
      <c r="K103" s="74">
        <f t="shared" ref="K103" si="83">IF(I103="E",ROUND(X103,0),ROUND(X103,3))</f>
        <v>112968</v>
      </c>
      <c r="L103" s="74"/>
      <c r="M103" s="74"/>
      <c r="N103" s="72"/>
      <c r="P103" s="187" t="str">
        <f t="shared" si="78"/>
        <v>59524C</v>
      </c>
      <c r="Q103" s="191" t="s">
        <v>600</v>
      </c>
      <c r="R103" s="188" t="str">
        <f>F103</f>
        <v>Legislative Policy &amp; Research Advisor</v>
      </c>
      <c r="S103" s="189" t="str">
        <f t="shared" ref="S103" si="84">C103</f>
        <v>065</v>
      </c>
      <c r="T103" s="186">
        <v>96549</v>
      </c>
      <c r="U103" s="186">
        <v>100416</v>
      </c>
      <c r="V103" s="186">
        <v>104438</v>
      </c>
      <c r="W103" s="186">
        <v>108617</v>
      </c>
      <c r="X103" s="186">
        <v>112968</v>
      </c>
      <c r="Y103" s="186" t="e" cm="1">
        <f t="array" aca="1" ref="Y103" ca="1">ROUND(IF($Q103="Y",VLOOKUP($P103, INDIRECT($Q$3),Y$8,0)*INDIRECT($P$2),VLOOKUP($P103, INDIRECT($Q$3),Y$8,0)),IF($E103="E",0,3))</f>
        <v>#N/A</v>
      </c>
      <c r="Z103" s="186" t="e" cm="1">
        <f t="array" aca="1" ref="Z103" ca="1">ROUND(IF($Q103="Y",VLOOKUP($P103, INDIRECT($Q$3),Z$8,0)*INDIRECT($P$2),VLOOKUP($P103, INDIRECT($Q$3),Z$8,0)),IF($E103="E",0,3))</f>
        <v>#N/A</v>
      </c>
      <c r="AA103" s="186"/>
      <c r="AB103" s="282" t="str">
        <f t="shared" si="44"/>
        <v>59524C</v>
      </c>
      <c r="AC103" s="130" t="str">
        <f t="shared" si="62"/>
        <v>Legislative Policy &amp; Research Advisor</v>
      </c>
      <c r="AD103" s="284" t="str">
        <f t="shared" si="63"/>
        <v>065</v>
      </c>
      <c r="AE103" s="282">
        <f t="shared" si="69"/>
        <v>46.417999999999999</v>
      </c>
      <c r="AF103" s="282">
        <f t="shared" si="70"/>
        <v>48.277000000000001</v>
      </c>
      <c r="AG103" s="282">
        <f t="shared" si="71"/>
        <v>50.210999999999999</v>
      </c>
      <c r="AH103" s="282">
        <f t="shared" si="72"/>
        <v>52.22</v>
      </c>
      <c r="AI103" s="282">
        <f t="shared" si="73"/>
        <v>54.311999999999998</v>
      </c>
      <c r="AJ103" s="282" t="e">
        <f t="shared" ca="1" si="74"/>
        <v>#N/A</v>
      </c>
      <c r="AK103" s="282" t="e">
        <f t="shared" ca="1" si="77"/>
        <v>#N/A</v>
      </c>
      <c r="AL103" s="282"/>
    </row>
    <row r="104" spans="1:38" x14ac:dyDescent="0.2">
      <c r="A104" s="75" t="s">
        <v>917</v>
      </c>
      <c r="B104" s="75">
        <v>11</v>
      </c>
      <c r="C104" s="70" t="s">
        <v>888</v>
      </c>
      <c r="D104" s="75">
        <v>528</v>
      </c>
      <c r="E104" s="75" t="s">
        <v>17</v>
      </c>
      <c r="F104" s="73" t="s">
        <v>918</v>
      </c>
      <c r="G104" s="74">
        <f t="shared" ca="1" si="64"/>
        <v>106503</v>
      </c>
      <c r="H104" s="74">
        <f t="shared" ca="1" si="65"/>
        <v>110767</v>
      </c>
      <c r="I104" s="74">
        <f t="shared" ca="1" si="66"/>
        <v>115203</v>
      </c>
      <c r="J104" s="74">
        <f t="shared" ca="1" si="67"/>
        <v>119816</v>
      </c>
      <c r="K104" s="74">
        <f t="shared" ca="1" si="68"/>
        <v>124614</v>
      </c>
      <c r="L104" s="74">
        <f t="shared" ca="1" si="75"/>
        <v>0</v>
      </c>
      <c r="M104" s="74">
        <f t="shared" ca="1" si="76"/>
        <v>0</v>
      </c>
      <c r="N104" s="72"/>
      <c r="P104" s="187" t="str">
        <f t="shared" si="78"/>
        <v>59448C</v>
      </c>
      <c r="Q104" s="191" t="s">
        <v>600</v>
      </c>
      <c r="R104" s="188" t="str">
        <f t="shared" si="61"/>
        <v>LGBTQIA+ Equity Program Manager</v>
      </c>
      <c r="S104" s="189" t="str">
        <f t="shared" si="60"/>
        <v>116</v>
      </c>
      <c r="T104" s="186" cm="1">
        <f t="array" aca="1" ref="T104" ca="1">ROUND(IF($Q104="Y",VLOOKUP($P104, INDIRECT($Q$3),T$8,0)*INDIRECT($P$2),VLOOKUP($P104, INDIRECT($Q$3),T$8,0)),IF($E104="E",0,3))</f>
        <v>106503</v>
      </c>
      <c r="U104" s="186" cm="1">
        <f t="array" aca="1" ref="U104" ca="1">ROUND(IF($Q104="Y",VLOOKUP($P104, INDIRECT($Q$3),U$8,0)*INDIRECT($P$2),VLOOKUP($P104, INDIRECT($Q$3),U$8,0)),IF($E104="E",0,3))</f>
        <v>110767</v>
      </c>
      <c r="V104" s="186" cm="1">
        <f t="array" aca="1" ref="V104" ca="1">ROUND(IF($Q104="Y",VLOOKUP($P104, INDIRECT($Q$3),V$8,0)*INDIRECT($P$2),VLOOKUP($P104, INDIRECT($Q$3),V$8,0)),IF($E104="E",0,3))</f>
        <v>115203</v>
      </c>
      <c r="W104" s="186" cm="1">
        <f t="array" aca="1" ref="W104" ca="1">ROUND(IF($Q104="Y",VLOOKUP($P104, INDIRECT($Q$3),W$8,0)*INDIRECT($P$2),VLOOKUP($P104, INDIRECT($Q$3),W$8,0)),IF($E104="E",0,3))</f>
        <v>119816</v>
      </c>
      <c r="X104" s="186" cm="1">
        <f t="array" aca="1" ref="X104" ca="1">ROUND(IF($Q104="Y",VLOOKUP($P104, INDIRECT($Q$3),X$8,0)*INDIRECT($P$2),VLOOKUP($P104, INDIRECT($Q$3),X$8,0)),IF($E104="E",0,3))</f>
        <v>124614</v>
      </c>
      <c r="Y104" s="186" cm="1">
        <f t="array" aca="1" ref="Y104" ca="1">ROUND(IF($Q104="Y",VLOOKUP($P104, INDIRECT($Q$3),Y$8,0)*INDIRECT($P$2),VLOOKUP($P104, INDIRECT($Q$3),Y$8,0)),IF($E104="E",0,3))</f>
        <v>0</v>
      </c>
      <c r="Z104" s="186" cm="1">
        <f t="array" aca="1" ref="Z104" ca="1">ROUND(IF($Q104="Y",VLOOKUP($P104, INDIRECT($Q$3),Z$8,0)*INDIRECT($P$2),VLOOKUP($P104, INDIRECT($Q$3),Z$8,0)),IF($E104="E",0,3))</f>
        <v>0</v>
      </c>
      <c r="AA104" s="186"/>
      <c r="AB104" s="282" t="str">
        <f t="shared" si="44"/>
        <v>59448C</v>
      </c>
      <c r="AC104" s="130" t="str">
        <f t="shared" si="62"/>
        <v>LGBTQIA+ Equity Program Manager</v>
      </c>
      <c r="AD104" s="284" t="str">
        <f t="shared" si="63"/>
        <v>116</v>
      </c>
      <c r="AE104" s="282">
        <f t="shared" ca="1" si="69"/>
        <v>51.204000000000001</v>
      </c>
      <c r="AF104" s="282">
        <f t="shared" ca="1" si="70"/>
        <v>53.253999999999998</v>
      </c>
      <c r="AG104" s="282">
        <f t="shared" ca="1" si="71"/>
        <v>55.387</v>
      </c>
      <c r="AH104" s="282">
        <f t="shared" ca="1" si="72"/>
        <v>57.603999999999999</v>
      </c>
      <c r="AI104" s="282">
        <f t="shared" ca="1" si="73"/>
        <v>59.910999999999994</v>
      </c>
      <c r="AJ104" s="282" t="str">
        <f t="shared" ca="1" si="74"/>
        <v/>
      </c>
      <c r="AK104" s="282" t="str">
        <f t="shared" ca="1" si="77"/>
        <v/>
      </c>
    </row>
    <row r="105" spans="1:38" x14ac:dyDescent="0.2">
      <c r="A105" s="75" t="s">
        <v>101</v>
      </c>
      <c r="B105" s="75">
        <v>10</v>
      </c>
      <c r="C105" s="70" t="s">
        <v>70</v>
      </c>
      <c r="D105" s="75">
        <v>478</v>
      </c>
      <c r="E105" s="75" t="s">
        <v>17</v>
      </c>
      <c r="F105" s="73" t="s">
        <v>360</v>
      </c>
      <c r="G105" s="74">
        <f t="shared" ca="1" si="64"/>
        <v>88597</v>
      </c>
      <c r="H105" s="74">
        <f t="shared" ca="1" si="65"/>
        <v>93007</v>
      </c>
      <c r="I105" s="74">
        <f t="shared" ca="1" si="66"/>
        <v>97670</v>
      </c>
      <c r="J105" s="74">
        <f t="shared" ca="1" si="67"/>
        <v>103985</v>
      </c>
      <c r="K105" s="74">
        <f t="shared" ca="1" si="68"/>
        <v>106894</v>
      </c>
      <c r="L105" s="74">
        <f t="shared" ca="1" si="75"/>
        <v>109891</v>
      </c>
      <c r="M105" s="74">
        <f t="shared" ca="1" si="76"/>
        <v>113023</v>
      </c>
      <c r="N105" s="72"/>
      <c r="P105" s="187" t="str">
        <f t="shared" si="78"/>
        <v>06400C</v>
      </c>
      <c r="Q105" s="191" t="s">
        <v>600</v>
      </c>
      <c r="R105" s="188" t="str">
        <f t="shared" si="61"/>
        <v>Loss Control Coordinator</v>
      </c>
      <c r="S105" s="189" t="str">
        <f t="shared" si="60"/>
        <v>34M</v>
      </c>
      <c r="T105" s="186" cm="1">
        <f t="array" aca="1" ref="T105" ca="1">ROUND(IF($Q105="Y",VLOOKUP($P105, INDIRECT($Q$3),T$8,0)*INDIRECT($P$2),VLOOKUP($P105, INDIRECT($Q$3),T$8,0)),IF($E105="E",0,3))</f>
        <v>88597</v>
      </c>
      <c r="U105" s="186" cm="1">
        <f t="array" aca="1" ref="U105" ca="1">ROUND(IF($Q105="Y",VLOOKUP($P105, INDIRECT($Q$3),U$8,0)*INDIRECT($P$2),VLOOKUP($P105, INDIRECT($Q$3),U$8,0)),IF($E105="E",0,3))</f>
        <v>93007</v>
      </c>
      <c r="V105" s="186" cm="1">
        <f t="array" aca="1" ref="V105" ca="1">ROUND(IF($Q105="Y",VLOOKUP($P105, INDIRECT($Q$3),V$8,0)*INDIRECT($P$2),VLOOKUP($P105, INDIRECT($Q$3),V$8,0)),IF($E105="E",0,3))</f>
        <v>97670</v>
      </c>
      <c r="W105" s="186" cm="1">
        <f t="array" aca="1" ref="W105" ca="1">ROUND(IF($Q105="Y",VLOOKUP($P105, INDIRECT($Q$3),W$8,0)*INDIRECT($P$2),VLOOKUP($P105, INDIRECT($Q$3),W$8,0)),IF($E105="E",0,3))</f>
        <v>103985</v>
      </c>
      <c r="X105" s="186" cm="1">
        <f t="array" aca="1" ref="X105" ca="1">ROUND(IF($Q105="Y",VLOOKUP($P105, INDIRECT($Q$3),X$8,0)*INDIRECT($P$2),VLOOKUP($P105, INDIRECT($Q$3),X$8,0)),IF($E105="E",0,3))</f>
        <v>106894</v>
      </c>
      <c r="Y105" s="186" cm="1">
        <f t="array" aca="1" ref="Y105" ca="1">ROUND(IF($Q105="Y",VLOOKUP($P105, INDIRECT($Q$3),Y$8,0)*INDIRECT($P$2),VLOOKUP($P105, INDIRECT($Q$3),Y$8,0)),IF($E105="E",0,3))</f>
        <v>109891</v>
      </c>
      <c r="Z105" s="186" cm="1">
        <f t="array" aca="1" ref="Z105" ca="1">ROUND(IF($Q105="Y",VLOOKUP($P105, INDIRECT($Q$3),Z$8,0)*INDIRECT($P$2),VLOOKUP($P105, INDIRECT($Q$3),Z$8,0)),IF($E105="E",0,3))</f>
        <v>113023</v>
      </c>
      <c r="AA105" s="186"/>
      <c r="AB105" s="282" t="str">
        <f t="shared" si="44"/>
        <v>06400C</v>
      </c>
      <c r="AC105" s="130" t="str">
        <f t="shared" si="62"/>
        <v>Loss Control Coordinator</v>
      </c>
      <c r="AD105" s="284" t="str">
        <f t="shared" si="63"/>
        <v>34M</v>
      </c>
      <c r="AE105" s="282">
        <f t="shared" ca="1" si="69"/>
        <v>42.594999999999999</v>
      </c>
      <c r="AF105" s="282">
        <f t="shared" ca="1" si="70"/>
        <v>44.714999999999996</v>
      </c>
      <c r="AG105" s="282">
        <f t="shared" ca="1" si="71"/>
        <v>46.957000000000001</v>
      </c>
      <c r="AH105" s="282">
        <f t="shared" ca="1" si="72"/>
        <v>49.992999999999995</v>
      </c>
      <c r="AI105" s="282">
        <f t="shared" ca="1" si="73"/>
        <v>51.391999999999996</v>
      </c>
      <c r="AJ105" s="282">
        <f t="shared" ca="1" si="74"/>
        <v>52.832999999999998</v>
      </c>
      <c r="AK105" s="282">
        <f t="shared" ca="1" si="77"/>
        <v>54.338000000000001</v>
      </c>
    </row>
    <row r="106" spans="1:38" x14ac:dyDescent="0.2">
      <c r="A106" s="75" t="s">
        <v>1083</v>
      </c>
      <c r="B106" s="75">
        <v>11</v>
      </c>
      <c r="C106" s="70" t="s">
        <v>124</v>
      </c>
      <c r="D106" s="75">
        <v>505</v>
      </c>
      <c r="E106" s="75" t="s">
        <v>17</v>
      </c>
      <c r="F106" s="73" t="s">
        <v>1082</v>
      </c>
      <c r="G106" s="74">
        <f t="shared" ca="1" si="64"/>
        <v>105497</v>
      </c>
      <c r="H106" s="74">
        <f t="shared" ca="1" si="65"/>
        <v>109715</v>
      </c>
      <c r="I106" s="74">
        <f t="shared" ca="1" si="66"/>
        <v>114106</v>
      </c>
      <c r="J106" s="74">
        <f t="shared" ca="1" si="67"/>
        <v>118668</v>
      </c>
      <c r="K106" s="74">
        <f t="shared" ca="1" si="68"/>
        <v>123415</v>
      </c>
      <c r="L106" s="74">
        <f t="shared" ca="1" si="75"/>
        <v>0</v>
      </c>
      <c r="M106" s="74">
        <f t="shared" ca="1" si="76"/>
        <v>0</v>
      </c>
      <c r="N106" s="72"/>
      <c r="P106" s="187" t="str">
        <f t="shared" si="78"/>
        <v>06500C</v>
      </c>
      <c r="Q106" s="191" t="s">
        <v>600</v>
      </c>
      <c r="R106" s="188" t="str">
        <f t="shared" si="61"/>
        <v>Management Analyst II</v>
      </c>
      <c r="S106" s="189" t="str">
        <f t="shared" si="60"/>
        <v>104</v>
      </c>
      <c r="T106" s="186" cm="1">
        <f t="array" aca="1" ref="T106" ca="1">ROUND(IF($Q106="Y",VLOOKUP($P106, INDIRECT($Q$3),T$8,0)*INDIRECT($P$2),VLOOKUP($P106, INDIRECT($Q$3),T$8,0)),IF($E106="E",0,3))</f>
        <v>105497</v>
      </c>
      <c r="U106" s="186" cm="1">
        <f t="array" aca="1" ref="U106" ca="1">ROUND(IF($Q106="Y",VLOOKUP($P106, INDIRECT($Q$3),U$8,0)*INDIRECT($P$2),VLOOKUP($P106, INDIRECT($Q$3),U$8,0)),IF($E106="E",0,3))</f>
        <v>109715</v>
      </c>
      <c r="V106" s="186" cm="1">
        <f t="array" aca="1" ref="V106" ca="1">ROUND(IF($Q106="Y",VLOOKUP($P106, INDIRECT($Q$3),V$8,0)*INDIRECT($P$2),VLOOKUP($P106, INDIRECT($Q$3),V$8,0)),IF($E106="E",0,3))</f>
        <v>114106</v>
      </c>
      <c r="W106" s="186" cm="1">
        <f t="array" aca="1" ref="W106" ca="1">ROUND(IF($Q106="Y",VLOOKUP($P106, INDIRECT($Q$3),W$8,0)*INDIRECT($P$2),VLOOKUP($P106, INDIRECT($Q$3),W$8,0)),IF($E106="E",0,3))</f>
        <v>118668</v>
      </c>
      <c r="X106" s="186" cm="1">
        <f t="array" aca="1" ref="X106" ca="1">ROUND(IF($Q106="Y",VLOOKUP($P106, INDIRECT($Q$3),X$8,0)*INDIRECT($P$2),VLOOKUP($P106, INDIRECT($Q$3),X$8,0)),IF($E106="E",0,3))</f>
        <v>123415</v>
      </c>
      <c r="Y106" s="186" cm="1">
        <f t="array" aca="1" ref="Y106" ca="1">ROUND(IF($Q106="Y",VLOOKUP($P106, INDIRECT($Q$3),Y$8,0)*INDIRECT($P$2),VLOOKUP($P106, INDIRECT($Q$3),Y$8,0)),IF($E106="E",0,3))</f>
        <v>0</v>
      </c>
      <c r="Z106" s="186" cm="1">
        <f t="array" aca="1" ref="Z106" ca="1">ROUND(IF($Q106="Y",VLOOKUP($P106, INDIRECT($Q$3),Z$8,0)*INDIRECT($P$2),VLOOKUP($P106, INDIRECT($Q$3),Z$8,0)),IF($E106="E",0,3))</f>
        <v>0</v>
      </c>
      <c r="AA106" s="186"/>
      <c r="AB106" s="282" t="str">
        <f t="shared" si="44"/>
        <v>06500C</v>
      </c>
      <c r="AC106" s="130" t="str">
        <f t="shared" si="62"/>
        <v>Management Analyst II</v>
      </c>
      <c r="AD106" s="284" t="str">
        <f t="shared" si="63"/>
        <v>104</v>
      </c>
      <c r="AE106" s="282">
        <f t="shared" ca="1" si="69"/>
        <v>50.72</v>
      </c>
      <c r="AF106" s="282">
        <f t="shared" ca="1" si="70"/>
        <v>52.747999999999998</v>
      </c>
      <c r="AG106" s="282">
        <f t="shared" ca="1" si="71"/>
        <v>54.858999999999995</v>
      </c>
      <c r="AH106" s="282">
        <f t="shared" ca="1" si="72"/>
        <v>57.052</v>
      </c>
      <c r="AI106" s="282">
        <f t="shared" ca="1" si="73"/>
        <v>59.335000000000001</v>
      </c>
      <c r="AJ106" s="282" t="str">
        <f t="shared" ca="1" si="74"/>
        <v/>
      </c>
      <c r="AK106" s="282" t="str">
        <f t="shared" ca="1" si="77"/>
        <v/>
      </c>
    </row>
    <row r="107" spans="1:38" x14ac:dyDescent="0.2">
      <c r="A107" s="75" t="s">
        <v>20</v>
      </c>
      <c r="B107" s="75">
        <v>10</v>
      </c>
      <c r="C107" s="70" t="s">
        <v>18</v>
      </c>
      <c r="D107" s="75">
        <v>485</v>
      </c>
      <c r="E107" s="75" t="s">
        <v>17</v>
      </c>
      <c r="F107" s="73" t="s">
        <v>1146</v>
      </c>
      <c r="G107" s="74">
        <f t="shared" ref="G107:M107" ca="1" si="85">IF(E107="E",ROUND(T107,0),ROUND(T107,3))</f>
        <v>88615</v>
      </c>
      <c r="H107" s="74">
        <f t="shared" ca="1" si="85"/>
        <v>93278</v>
      </c>
      <c r="I107" s="74">
        <f t="shared" ca="1" si="85"/>
        <v>98187</v>
      </c>
      <c r="J107" s="74">
        <f t="shared" ca="1" si="85"/>
        <v>103356</v>
      </c>
      <c r="K107" s="74">
        <f t="shared" ca="1" si="85"/>
        <v>106246</v>
      </c>
      <c r="L107" s="74">
        <f t="shared" ca="1" si="85"/>
        <v>109225</v>
      </c>
      <c r="M107" s="74">
        <f t="shared" ca="1" si="85"/>
        <v>112338</v>
      </c>
      <c r="N107" s="72"/>
      <c r="P107" s="187" t="str">
        <f t="shared" si="78"/>
        <v>00017C</v>
      </c>
      <c r="R107" s="188" t="str">
        <f t="shared" si="61"/>
        <v>Manager 911 Operations</v>
      </c>
      <c r="S107" s="189" t="str">
        <f t="shared" si="60"/>
        <v>83</v>
      </c>
      <c r="T107" s="186" cm="1">
        <f t="array" aca="1" ref="T107" ca="1">ROUND(IF($Q107="Y",VLOOKUP($P107, INDIRECT($Q$3),T$8,0)*INDIRECT($P$2),VLOOKUP($P107, INDIRECT($Q$3),T$8,0)),IF($E107="E",0,3))</f>
        <v>88615</v>
      </c>
      <c r="U107" s="186" cm="1">
        <f t="array" aca="1" ref="U107" ca="1">ROUND(IF($Q107="Y",VLOOKUP($P107, INDIRECT($Q$3),U$8,0)*INDIRECT($P$2),VLOOKUP($P107, INDIRECT($Q$3),U$8,0)),IF($E107="E",0,3))</f>
        <v>93278</v>
      </c>
      <c r="V107" s="186" cm="1">
        <f t="array" aca="1" ref="V107" ca="1">ROUND(IF($Q107="Y",VLOOKUP($P107, INDIRECT($Q$3),V$8,0)*INDIRECT($P$2),VLOOKUP($P107, INDIRECT($Q$3),V$8,0)),IF($E107="E",0,3))</f>
        <v>98187</v>
      </c>
      <c r="W107" s="186" cm="1">
        <f t="array" aca="1" ref="W107" ca="1">ROUND(IF($Q107="Y",VLOOKUP($P107, INDIRECT($Q$3),W$8,0)*INDIRECT($P$2),VLOOKUP($P107, INDIRECT($Q$3),W$8,0)),IF($E107="E",0,3))</f>
        <v>103356</v>
      </c>
      <c r="X107" s="186" cm="1">
        <f t="array" aca="1" ref="X107" ca="1">ROUND(IF($Q107="Y",VLOOKUP($P107, INDIRECT($Q$3),X$8,0)*INDIRECT($P$2),VLOOKUP($P107, INDIRECT($Q$3),X$8,0)),IF($E107="E",0,3))</f>
        <v>106246</v>
      </c>
      <c r="Y107" s="186" cm="1">
        <f t="array" aca="1" ref="Y107" ca="1">ROUND(IF($Q107="Y",VLOOKUP($P107, INDIRECT($Q$3),Y$8,0)*INDIRECT($P$2),VLOOKUP($P107, INDIRECT($Q$3),Y$8,0)),IF($E107="E",0,3))</f>
        <v>109225</v>
      </c>
      <c r="Z107" s="186" cm="1">
        <f t="array" aca="1" ref="Z107" ca="1">ROUND(IF($Q107="Y",VLOOKUP($P107, INDIRECT($Q$3),Z$8,0)*INDIRECT($P$2),VLOOKUP($P107, INDIRECT($Q$3),Z$8,0)),IF($E107="E",0,3))</f>
        <v>112338</v>
      </c>
      <c r="AA107" s="186"/>
      <c r="AB107" s="282" t="str">
        <f>A107</f>
        <v>00017C</v>
      </c>
      <c r="AC107" s="130" t="str">
        <f>F107</f>
        <v>Manager 911 Operations</v>
      </c>
      <c r="AD107" s="284" t="str">
        <f>C107</f>
        <v>83</v>
      </c>
      <c r="AE107" s="282">
        <f t="shared" ca="1" si="69"/>
        <v>42.603999999999999</v>
      </c>
      <c r="AF107" s="282">
        <f t="shared" ca="1" si="70"/>
        <v>44.845999999999997</v>
      </c>
      <c r="AG107" s="282">
        <f t="shared" ca="1" si="71"/>
        <v>47.205999999999996</v>
      </c>
      <c r="AH107" s="282">
        <f t="shared" ca="1" si="72"/>
        <v>49.690999999999995</v>
      </c>
      <c r="AI107" s="282">
        <f t="shared" ca="1" si="73"/>
        <v>51.08</v>
      </c>
      <c r="AJ107" s="282">
        <f t="shared" ca="1" si="74"/>
        <v>52.512999999999998</v>
      </c>
      <c r="AK107" s="282">
        <f t="shared" ref="AK107" ca="1" si="86">IF(Z107=0,"",IF($E107="E",ROUNDUP(Z107/2080,3),Z107))</f>
        <v>54.009</v>
      </c>
    </row>
    <row r="108" spans="1:38" x14ac:dyDescent="0.2">
      <c r="A108" s="75" t="s">
        <v>102</v>
      </c>
      <c r="B108" s="75">
        <v>10</v>
      </c>
      <c r="C108" s="70" t="s">
        <v>44</v>
      </c>
      <c r="D108" s="75">
        <v>453</v>
      </c>
      <c r="E108" s="75" t="s">
        <v>17</v>
      </c>
      <c r="F108" s="73" t="s">
        <v>361</v>
      </c>
      <c r="G108" s="74">
        <f t="shared" ca="1" si="64"/>
        <v>86949</v>
      </c>
      <c r="H108" s="74">
        <f t="shared" ca="1" si="65"/>
        <v>91439</v>
      </c>
      <c r="I108" s="74">
        <f t="shared" ca="1" si="66"/>
        <v>96099</v>
      </c>
      <c r="J108" s="74">
        <f t="shared" ca="1" si="67"/>
        <v>102604</v>
      </c>
      <c r="K108" s="74">
        <f t="shared" ca="1" si="68"/>
        <v>105478</v>
      </c>
      <c r="L108" s="74">
        <f t="shared" ca="1" si="75"/>
        <v>108431</v>
      </c>
      <c r="M108" s="74">
        <f t="shared" ca="1" si="76"/>
        <v>111524</v>
      </c>
      <c r="N108" s="72"/>
      <c r="P108" s="187" t="str">
        <f t="shared" si="78"/>
        <v>06510C</v>
      </c>
      <c r="Q108" s="191" t="s">
        <v>600</v>
      </c>
      <c r="R108" s="188" t="str">
        <f t="shared" si="61"/>
        <v>Manager Accounting</v>
      </c>
      <c r="S108" s="189" t="str">
        <f t="shared" ref="S108:S143" si="87">C108</f>
        <v>34D</v>
      </c>
      <c r="T108" s="186" cm="1">
        <f t="array" aca="1" ref="T108" ca="1">ROUND(IF($Q108="Y",VLOOKUP($P108, INDIRECT($Q$3),T$8,0)*INDIRECT($P$2),VLOOKUP($P108, INDIRECT($Q$3),T$8,0)),IF($E108="E",0,3))</f>
        <v>86949</v>
      </c>
      <c r="U108" s="186" cm="1">
        <f t="array" aca="1" ref="U108" ca="1">ROUND(IF($Q108="Y",VLOOKUP($P108, INDIRECT($Q$3),U$8,0)*INDIRECT($P$2),VLOOKUP($P108, INDIRECT($Q$3),U$8,0)),IF($E108="E",0,3))</f>
        <v>91439</v>
      </c>
      <c r="V108" s="186" cm="1">
        <f t="array" aca="1" ref="V108" ca="1">ROUND(IF($Q108="Y",VLOOKUP($P108, INDIRECT($Q$3),V$8,0)*INDIRECT($P$2),VLOOKUP($P108, INDIRECT($Q$3),V$8,0)),IF($E108="E",0,3))</f>
        <v>96099</v>
      </c>
      <c r="W108" s="186" cm="1">
        <f t="array" aca="1" ref="W108" ca="1">ROUND(IF($Q108="Y",VLOOKUP($P108, INDIRECT($Q$3),W$8,0)*INDIRECT($P$2),VLOOKUP($P108, INDIRECT($Q$3),W$8,0)),IF($E108="E",0,3))</f>
        <v>102604</v>
      </c>
      <c r="X108" s="186" cm="1">
        <f t="array" aca="1" ref="X108" ca="1">ROUND(IF($Q108="Y",VLOOKUP($P108, INDIRECT($Q$3),X$8,0)*INDIRECT($P$2),VLOOKUP($P108, INDIRECT($Q$3),X$8,0)),IF($E108="E",0,3))</f>
        <v>105478</v>
      </c>
      <c r="Y108" s="186" cm="1">
        <f t="array" aca="1" ref="Y108" ca="1">ROUND(IF($Q108="Y",VLOOKUP($P108, INDIRECT($Q$3),Y$8,0)*INDIRECT($P$2),VLOOKUP($P108, INDIRECT($Q$3),Y$8,0)),IF($E108="E",0,3))</f>
        <v>108431</v>
      </c>
      <c r="Z108" s="186" cm="1">
        <f t="array" aca="1" ref="Z108" ca="1">ROUND(IF($Q108="Y",VLOOKUP($P108, INDIRECT($Q$3),Z$8,0)*INDIRECT($P$2),VLOOKUP($P108, INDIRECT($Q$3),Z$8,0)),IF($E108="E",0,3))</f>
        <v>111524</v>
      </c>
      <c r="AA108" s="186"/>
      <c r="AB108" s="282" t="str">
        <f t="shared" si="44"/>
        <v>06510C</v>
      </c>
      <c r="AC108" s="130" t="str">
        <f t="shared" si="62"/>
        <v>Manager Accounting</v>
      </c>
      <c r="AD108" s="284" t="str">
        <f t="shared" si="63"/>
        <v>34D</v>
      </c>
      <c r="AE108" s="282">
        <f t="shared" ca="1" si="69"/>
        <v>41.802999999999997</v>
      </c>
      <c r="AF108" s="282">
        <f t="shared" ca="1" si="70"/>
        <v>43.961999999999996</v>
      </c>
      <c r="AG108" s="282">
        <f t="shared" ca="1" si="71"/>
        <v>46.201999999999998</v>
      </c>
      <c r="AH108" s="282">
        <f t="shared" ca="1" si="72"/>
        <v>49.329000000000001</v>
      </c>
      <c r="AI108" s="282">
        <f t="shared" ca="1" si="73"/>
        <v>50.710999999999999</v>
      </c>
      <c r="AJ108" s="282">
        <f t="shared" ca="1" si="74"/>
        <v>52.131</v>
      </c>
      <c r="AK108" s="282">
        <f t="shared" ca="1" si="77"/>
        <v>53.617999999999995</v>
      </c>
    </row>
    <row r="109" spans="1:38" x14ac:dyDescent="0.2">
      <c r="A109" s="75" t="s">
        <v>103</v>
      </c>
      <c r="B109" s="75">
        <v>10</v>
      </c>
      <c r="C109" s="70" t="s">
        <v>44</v>
      </c>
      <c r="D109" s="75">
        <v>455</v>
      </c>
      <c r="E109" s="75" t="s">
        <v>17</v>
      </c>
      <c r="F109" s="73" t="s">
        <v>362</v>
      </c>
      <c r="G109" s="74">
        <f t="shared" ca="1" si="64"/>
        <v>86949</v>
      </c>
      <c r="H109" s="74">
        <f t="shared" ca="1" si="65"/>
        <v>91439</v>
      </c>
      <c r="I109" s="74">
        <f t="shared" ca="1" si="66"/>
        <v>96099</v>
      </c>
      <c r="J109" s="74">
        <f t="shared" ca="1" si="67"/>
        <v>102604</v>
      </c>
      <c r="K109" s="74">
        <f t="shared" ca="1" si="68"/>
        <v>105478</v>
      </c>
      <c r="L109" s="74">
        <f t="shared" ca="1" si="75"/>
        <v>108431</v>
      </c>
      <c r="M109" s="74">
        <f t="shared" ca="1" si="76"/>
        <v>111524</v>
      </c>
      <c r="N109" s="72"/>
      <c r="P109" s="187" t="str">
        <f t="shared" si="78"/>
        <v>06514C</v>
      </c>
      <c r="Q109" s="191" t="s">
        <v>600</v>
      </c>
      <c r="R109" s="188" t="str">
        <f t="shared" si="61"/>
        <v xml:space="preserve">Manager Accounts Payable </v>
      </c>
      <c r="S109" s="189" t="str">
        <f t="shared" si="87"/>
        <v>34D</v>
      </c>
      <c r="T109" s="186" cm="1">
        <f t="array" aca="1" ref="T109" ca="1">ROUND(IF($Q109="Y",VLOOKUP($P109, INDIRECT($Q$3),T$8,0)*INDIRECT($P$2),VLOOKUP($P109, INDIRECT($Q$3),T$8,0)),IF($E109="E",0,3))</f>
        <v>86949</v>
      </c>
      <c r="U109" s="186" cm="1">
        <f t="array" aca="1" ref="U109" ca="1">ROUND(IF($Q109="Y",VLOOKUP($P109, INDIRECT($Q$3),U$8,0)*INDIRECT($P$2),VLOOKUP($P109, INDIRECT($Q$3),U$8,0)),IF($E109="E",0,3))</f>
        <v>91439</v>
      </c>
      <c r="V109" s="186" cm="1">
        <f t="array" aca="1" ref="V109" ca="1">ROUND(IF($Q109="Y",VLOOKUP($P109, INDIRECT($Q$3),V$8,0)*INDIRECT($P$2),VLOOKUP($P109, INDIRECT($Q$3),V$8,0)),IF($E109="E",0,3))</f>
        <v>96099</v>
      </c>
      <c r="W109" s="186" cm="1">
        <f t="array" aca="1" ref="W109" ca="1">ROUND(IF($Q109="Y",VLOOKUP($P109, INDIRECT($Q$3),W$8,0)*INDIRECT($P$2),VLOOKUP($P109, INDIRECT($Q$3),W$8,0)),IF($E109="E",0,3))</f>
        <v>102604</v>
      </c>
      <c r="X109" s="186" cm="1">
        <f t="array" aca="1" ref="X109" ca="1">ROUND(IF($Q109="Y",VLOOKUP($P109, INDIRECT($Q$3),X$8,0)*INDIRECT($P$2),VLOOKUP($P109, INDIRECT($Q$3),X$8,0)),IF($E109="E",0,3))</f>
        <v>105478</v>
      </c>
      <c r="Y109" s="186" cm="1">
        <f t="array" aca="1" ref="Y109" ca="1">ROUND(IF($Q109="Y",VLOOKUP($P109, INDIRECT($Q$3),Y$8,0)*INDIRECT($P$2),VLOOKUP($P109, INDIRECT($Q$3),Y$8,0)),IF($E109="E",0,3))</f>
        <v>108431</v>
      </c>
      <c r="Z109" s="186" cm="1">
        <f t="array" aca="1" ref="Z109" ca="1">ROUND(IF($Q109="Y",VLOOKUP($P109, INDIRECT($Q$3),Z$8,0)*INDIRECT($P$2),VLOOKUP($P109, INDIRECT($Q$3),Z$8,0)),IF($E109="E",0,3))</f>
        <v>111524</v>
      </c>
      <c r="AA109" s="186"/>
      <c r="AB109" s="282" t="str">
        <f t="shared" si="44"/>
        <v>06514C</v>
      </c>
      <c r="AC109" s="130" t="str">
        <f t="shared" si="62"/>
        <v xml:space="preserve">Manager Accounts Payable </v>
      </c>
      <c r="AD109" s="284" t="str">
        <f t="shared" si="63"/>
        <v>34D</v>
      </c>
      <c r="AE109" s="282">
        <f t="shared" ca="1" si="69"/>
        <v>41.802999999999997</v>
      </c>
      <c r="AF109" s="282">
        <f t="shared" ca="1" si="70"/>
        <v>43.961999999999996</v>
      </c>
      <c r="AG109" s="282">
        <f t="shared" ca="1" si="71"/>
        <v>46.201999999999998</v>
      </c>
      <c r="AH109" s="282">
        <f t="shared" ca="1" si="72"/>
        <v>49.329000000000001</v>
      </c>
      <c r="AI109" s="282">
        <f t="shared" ca="1" si="73"/>
        <v>50.710999999999999</v>
      </c>
      <c r="AJ109" s="282">
        <f t="shared" ca="1" si="74"/>
        <v>52.131</v>
      </c>
      <c r="AK109" s="282">
        <f t="shared" ca="1" si="77"/>
        <v>53.617999999999995</v>
      </c>
    </row>
    <row r="110" spans="1:38" x14ac:dyDescent="0.2">
      <c r="A110" s="75" t="s">
        <v>105</v>
      </c>
      <c r="B110" s="75">
        <v>10</v>
      </c>
      <c r="C110" s="70" t="s">
        <v>68</v>
      </c>
      <c r="D110" s="75">
        <v>493</v>
      </c>
      <c r="E110" s="75" t="s">
        <v>17</v>
      </c>
      <c r="F110" s="73" t="s">
        <v>364</v>
      </c>
      <c r="G110" s="74">
        <f t="shared" ca="1" si="64"/>
        <v>91439</v>
      </c>
      <c r="H110" s="74">
        <f t="shared" ca="1" si="65"/>
        <v>96099</v>
      </c>
      <c r="I110" s="74">
        <f t="shared" ca="1" si="66"/>
        <v>102604</v>
      </c>
      <c r="J110" s="74">
        <f t="shared" ca="1" si="67"/>
        <v>105478</v>
      </c>
      <c r="K110" s="74">
        <f t="shared" ca="1" si="68"/>
        <v>108431</v>
      </c>
      <c r="L110" s="74">
        <f t="shared" ca="1" si="75"/>
        <v>111524</v>
      </c>
      <c r="M110" s="74">
        <f t="shared" ca="1" si="76"/>
        <v>114664</v>
      </c>
      <c r="N110" s="72"/>
      <c r="P110" s="187" t="str">
        <f t="shared" si="78"/>
        <v>06523C</v>
      </c>
      <c r="Q110" s="191" t="s">
        <v>600</v>
      </c>
      <c r="R110" s="188" t="str">
        <f t="shared" si="61"/>
        <v>Manager Admin &amp; Data Quality</v>
      </c>
      <c r="S110" s="189" t="str">
        <f t="shared" si="87"/>
        <v>90</v>
      </c>
      <c r="T110" s="186" cm="1">
        <f t="array" aca="1" ref="T110" ca="1">ROUND(IF($Q110="Y",VLOOKUP($P110, INDIRECT($Q$3),T$8,0)*INDIRECT($P$2),VLOOKUP($P110, INDIRECT($Q$3),T$8,0)),IF($E110="E",0,3))</f>
        <v>91439</v>
      </c>
      <c r="U110" s="186" cm="1">
        <f t="array" aca="1" ref="U110" ca="1">ROUND(IF($Q110="Y",VLOOKUP($P110, INDIRECT($Q$3),U$8,0)*INDIRECT($P$2),VLOOKUP($P110, INDIRECT($Q$3),U$8,0)),IF($E110="E",0,3))</f>
        <v>96099</v>
      </c>
      <c r="V110" s="186" cm="1">
        <f t="array" aca="1" ref="V110" ca="1">ROUND(IF($Q110="Y",VLOOKUP($P110, INDIRECT($Q$3),V$8,0)*INDIRECT($P$2),VLOOKUP($P110, INDIRECT($Q$3),V$8,0)),IF($E110="E",0,3))</f>
        <v>102604</v>
      </c>
      <c r="W110" s="186" cm="1">
        <f t="array" aca="1" ref="W110" ca="1">ROUND(IF($Q110="Y",VLOOKUP($P110, INDIRECT($Q$3),W$8,0)*INDIRECT($P$2),VLOOKUP($P110, INDIRECT($Q$3),W$8,0)),IF($E110="E",0,3))</f>
        <v>105478</v>
      </c>
      <c r="X110" s="186" cm="1">
        <f t="array" aca="1" ref="X110" ca="1">ROUND(IF($Q110="Y",VLOOKUP($P110, INDIRECT($Q$3),X$8,0)*INDIRECT($P$2),VLOOKUP($P110, INDIRECT($Q$3),X$8,0)),IF($E110="E",0,3))</f>
        <v>108431</v>
      </c>
      <c r="Y110" s="186" cm="1">
        <f t="array" aca="1" ref="Y110" ca="1">ROUND(IF($Q110="Y",VLOOKUP($P110, INDIRECT($Q$3),Y$8,0)*INDIRECT($P$2),VLOOKUP($P110, INDIRECT($Q$3),Y$8,0)),IF($E110="E",0,3))</f>
        <v>111524</v>
      </c>
      <c r="Z110" s="186" cm="1">
        <f t="array" aca="1" ref="Z110" ca="1">ROUND(IF($Q110="Y",VLOOKUP($P110, INDIRECT($Q$3),Z$8,0)*INDIRECT($P$2),VLOOKUP($P110, INDIRECT($Q$3),Z$8,0)),IF($E110="E",0,3))</f>
        <v>114664</v>
      </c>
      <c r="AA110" s="186"/>
      <c r="AB110" s="282" t="str">
        <f t="shared" si="44"/>
        <v>06523C</v>
      </c>
      <c r="AC110" s="130" t="str">
        <f t="shared" si="62"/>
        <v>Manager Admin &amp; Data Quality</v>
      </c>
      <c r="AD110" s="284" t="str">
        <f t="shared" si="63"/>
        <v>90</v>
      </c>
      <c r="AE110" s="282">
        <f t="shared" ca="1" si="69"/>
        <v>43.961999999999996</v>
      </c>
      <c r="AF110" s="282">
        <f t="shared" ca="1" si="70"/>
        <v>46.201999999999998</v>
      </c>
      <c r="AG110" s="282">
        <f t="shared" ca="1" si="71"/>
        <v>49.329000000000001</v>
      </c>
      <c r="AH110" s="282">
        <f t="shared" ca="1" si="72"/>
        <v>50.710999999999999</v>
      </c>
      <c r="AI110" s="282">
        <f t="shared" ca="1" si="73"/>
        <v>52.131</v>
      </c>
      <c r="AJ110" s="282">
        <f t="shared" ca="1" si="74"/>
        <v>53.617999999999995</v>
      </c>
      <c r="AK110" s="282">
        <f t="shared" ca="1" si="77"/>
        <v>55.126999999999995</v>
      </c>
    </row>
    <row r="111" spans="1:38" x14ac:dyDescent="0.2">
      <c r="A111" s="75" t="s">
        <v>1007</v>
      </c>
      <c r="B111" s="75">
        <v>10</v>
      </c>
      <c r="C111" s="70" t="s">
        <v>162</v>
      </c>
      <c r="D111" s="75">
        <v>483</v>
      </c>
      <c r="E111" s="75" t="s">
        <v>17</v>
      </c>
      <c r="F111" s="73" t="s">
        <v>1006</v>
      </c>
      <c r="G111" s="74">
        <f t="shared" ca="1" si="64"/>
        <v>99868</v>
      </c>
      <c r="H111" s="74">
        <f t="shared" ca="1" si="65"/>
        <v>103863</v>
      </c>
      <c r="I111" s="74">
        <f t="shared" ca="1" si="66"/>
        <v>108016</v>
      </c>
      <c r="J111" s="74">
        <f t="shared" ca="1" si="67"/>
        <v>112336</v>
      </c>
      <c r="K111" s="74">
        <f t="shared" ca="1" si="68"/>
        <v>116832</v>
      </c>
      <c r="L111" s="74">
        <f t="shared" ca="1" si="75"/>
        <v>0</v>
      </c>
      <c r="M111" s="74">
        <f t="shared" ca="1" si="76"/>
        <v>0</v>
      </c>
      <c r="N111" s="72"/>
      <c r="P111" s="187" t="str">
        <f t="shared" si="78"/>
        <v>53055C</v>
      </c>
      <c r="Q111" s="191" t="s">
        <v>600</v>
      </c>
      <c r="R111" s="188" t="str">
        <f t="shared" si="61"/>
        <v>Manager Administration - Office of Community Safety</v>
      </c>
      <c r="S111" s="189" t="str">
        <f t="shared" si="87"/>
        <v>10</v>
      </c>
      <c r="T111" s="186" cm="1">
        <f t="array" aca="1" ref="T111" ca="1">ROUND(IF($Q111="Y",VLOOKUP($P111, INDIRECT($Q$3),T$8,0)*INDIRECT($P$2),VLOOKUP($P111, INDIRECT($Q$3),T$8,0)),IF($E111="E",0,3))</f>
        <v>99868</v>
      </c>
      <c r="U111" s="186" cm="1">
        <f t="array" aca="1" ref="U111" ca="1">ROUND(IF($Q111="Y",VLOOKUP($P111, INDIRECT($Q$3),U$8,0)*INDIRECT($P$2),VLOOKUP($P111, INDIRECT($Q$3),U$8,0)),IF($E111="E",0,3))</f>
        <v>103863</v>
      </c>
      <c r="V111" s="186" cm="1">
        <f t="array" aca="1" ref="V111" ca="1">ROUND(IF($Q111="Y",VLOOKUP($P111, INDIRECT($Q$3),V$8,0)*INDIRECT($P$2),VLOOKUP($P111, INDIRECT($Q$3),V$8,0)),IF($E111="E",0,3))</f>
        <v>108016</v>
      </c>
      <c r="W111" s="186" cm="1">
        <f t="array" aca="1" ref="W111" ca="1">ROUND(IF($Q111="Y",VLOOKUP($P111, INDIRECT($Q$3),W$8,0)*INDIRECT($P$2),VLOOKUP($P111, INDIRECT($Q$3),W$8,0)),IF($E111="E",0,3))</f>
        <v>112336</v>
      </c>
      <c r="X111" s="186" cm="1">
        <f t="array" aca="1" ref="X111" ca="1">ROUND(IF($Q111="Y",VLOOKUP($P111, INDIRECT($Q$3),X$8,0)*INDIRECT($P$2),VLOOKUP($P111, INDIRECT($Q$3),X$8,0)),IF($E111="E",0,3))</f>
        <v>116832</v>
      </c>
      <c r="Y111" s="186" cm="1">
        <f t="array" aca="1" ref="Y111" ca="1">ROUND(IF($Q111="Y",VLOOKUP($P111, INDIRECT($Q$3),Y$8,0)*INDIRECT($P$2),VLOOKUP($P111, INDIRECT($Q$3),Y$8,0)),IF($E111="E",0,3))</f>
        <v>0</v>
      </c>
      <c r="Z111" s="186" cm="1">
        <f t="array" aca="1" ref="Z111" ca="1">ROUND(IF($Q111="Y",VLOOKUP($P111, INDIRECT($Q$3),Z$8,0)*INDIRECT($P$2),VLOOKUP($P111, INDIRECT($Q$3),Z$8,0)),IF($E111="E",0,3))</f>
        <v>0</v>
      </c>
      <c r="AA111" s="186"/>
      <c r="AB111" s="282" t="str">
        <f t="shared" si="44"/>
        <v>53055C</v>
      </c>
      <c r="AC111" s="130" t="str">
        <f t="shared" si="62"/>
        <v>Manager Administration - Office of Community Safety</v>
      </c>
      <c r="AD111" s="284" t="str">
        <f t="shared" si="63"/>
        <v>10</v>
      </c>
      <c r="AE111" s="282">
        <f t="shared" ca="1" si="69"/>
        <v>48.013999999999996</v>
      </c>
      <c r="AF111" s="282">
        <f t="shared" ca="1" si="70"/>
        <v>49.934999999999995</v>
      </c>
      <c r="AG111" s="282">
        <f t="shared" ca="1" si="71"/>
        <v>51.930999999999997</v>
      </c>
      <c r="AH111" s="282">
        <f t="shared" ca="1" si="72"/>
        <v>54.007999999999996</v>
      </c>
      <c r="AI111" s="282">
        <f t="shared" ca="1" si="73"/>
        <v>56.169999999999995</v>
      </c>
      <c r="AJ111" s="282" t="str">
        <f t="shared" ca="1" si="74"/>
        <v/>
      </c>
      <c r="AK111" s="282" t="str">
        <f t="shared" ca="1" si="77"/>
        <v/>
      </c>
    </row>
    <row r="112" spans="1:38" x14ac:dyDescent="0.2">
      <c r="A112" s="75" t="s">
        <v>106</v>
      </c>
      <c r="B112" s="75">
        <v>11</v>
      </c>
      <c r="C112" s="70" t="s">
        <v>65</v>
      </c>
      <c r="D112" s="75">
        <v>498</v>
      </c>
      <c r="E112" s="75" t="s">
        <v>17</v>
      </c>
      <c r="F112" s="73" t="s">
        <v>365</v>
      </c>
      <c r="G112" s="74">
        <f t="shared" ca="1" si="64"/>
        <v>95950</v>
      </c>
      <c r="H112" s="74">
        <f t="shared" ca="1" si="65"/>
        <v>101002</v>
      </c>
      <c r="I112" s="74">
        <f t="shared" ca="1" si="66"/>
        <v>106315</v>
      </c>
      <c r="J112" s="74">
        <f t="shared" ca="1" si="67"/>
        <v>113545</v>
      </c>
      <c r="K112" s="74">
        <f t="shared" ca="1" si="68"/>
        <v>116726</v>
      </c>
      <c r="L112" s="74">
        <f t="shared" ca="1" si="75"/>
        <v>119996</v>
      </c>
      <c r="M112" s="74">
        <f t="shared" ca="1" si="76"/>
        <v>123415</v>
      </c>
      <c r="N112" s="72"/>
      <c r="P112" s="187" t="str">
        <f t="shared" si="78"/>
        <v>06520C</v>
      </c>
      <c r="Q112" s="191" t="s">
        <v>600</v>
      </c>
      <c r="R112" s="188" t="str">
        <f t="shared" si="61"/>
        <v>Manager Administration City Attorney's Office</v>
      </c>
      <c r="S112" s="189" t="str">
        <f t="shared" si="87"/>
        <v>41C</v>
      </c>
      <c r="T112" s="186" cm="1">
        <f t="array" aca="1" ref="T112" ca="1">ROUND(IF($Q112="Y",VLOOKUP($P112, INDIRECT($Q$3),T$8,0)*INDIRECT($P$2),VLOOKUP($P112, INDIRECT($Q$3),T$8,0)),IF($E112="E",0,3))</f>
        <v>95950</v>
      </c>
      <c r="U112" s="186" cm="1">
        <f t="array" aca="1" ref="U112" ca="1">ROUND(IF($Q112="Y",VLOOKUP($P112, INDIRECT($Q$3),U$8,0)*INDIRECT($P$2),VLOOKUP($P112, INDIRECT($Q$3),U$8,0)),IF($E112="E",0,3))</f>
        <v>101002</v>
      </c>
      <c r="V112" s="186" cm="1">
        <f t="array" aca="1" ref="V112" ca="1">ROUND(IF($Q112="Y",VLOOKUP($P112, INDIRECT($Q$3),V$8,0)*INDIRECT($P$2),VLOOKUP($P112, INDIRECT($Q$3),V$8,0)),IF($E112="E",0,3))</f>
        <v>106315</v>
      </c>
      <c r="W112" s="186" cm="1">
        <f t="array" aca="1" ref="W112" ca="1">ROUND(IF($Q112="Y",VLOOKUP($P112, INDIRECT($Q$3),W$8,0)*INDIRECT($P$2),VLOOKUP($P112, INDIRECT($Q$3),W$8,0)),IF($E112="E",0,3))</f>
        <v>113545</v>
      </c>
      <c r="X112" s="186" cm="1">
        <f t="array" aca="1" ref="X112" ca="1">ROUND(IF($Q112="Y",VLOOKUP($P112, INDIRECT($Q$3),X$8,0)*INDIRECT($P$2),VLOOKUP($P112, INDIRECT($Q$3),X$8,0)),IF($E112="E",0,3))</f>
        <v>116726</v>
      </c>
      <c r="Y112" s="186" cm="1">
        <f t="array" aca="1" ref="Y112" ca="1">ROUND(IF($Q112="Y",VLOOKUP($P112, INDIRECT($Q$3),Y$8,0)*INDIRECT($P$2),VLOOKUP($P112, INDIRECT($Q$3),Y$8,0)),IF($E112="E",0,3))</f>
        <v>119996</v>
      </c>
      <c r="Z112" s="186" cm="1">
        <f t="array" aca="1" ref="Z112" ca="1">ROUND(IF($Q112="Y",VLOOKUP($P112, INDIRECT($Q$3),Z$8,0)*INDIRECT($P$2),VLOOKUP($P112, INDIRECT($Q$3),Z$8,0)),IF($E112="E",0,3))</f>
        <v>123415</v>
      </c>
      <c r="AA112" s="186"/>
      <c r="AB112" s="282" t="str">
        <f t="shared" si="44"/>
        <v>06520C</v>
      </c>
      <c r="AC112" s="130" t="str">
        <f t="shared" si="62"/>
        <v>Manager Administration City Attorney's Office</v>
      </c>
      <c r="AD112" s="284" t="str">
        <f t="shared" si="63"/>
        <v>41C</v>
      </c>
      <c r="AE112" s="282">
        <f t="shared" ca="1" si="69"/>
        <v>46.129999999999995</v>
      </c>
      <c r="AF112" s="282">
        <f t="shared" ca="1" si="70"/>
        <v>48.558999999999997</v>
      </c>
      <c r="AG112" s="282">
        <f t="shared" ca="1" si="71"/>
        <v>51.113</v>
      </c>
      <c r="AH112" s="282">
        <f t="shared" ca="1" si="72"/>
        <v>54.588999999999999</v>
      </c>
      <c r="AI112" s="282">
        <f t="shared" ca="1" si="73"/>
        <v>56.119</v>
      </c>
      <c r="AJ112" s="282">
        <f t="shared" ca="1" si="74"/>
        <v>57.690999999999995</v>
      </c>
      <c r="AK112" s="282">
        <f t="shared" ca="1" si="77"/>
        <v>59.335000000000001</v>
      </c>
    </row>
    <row r="113" spans="1:37" x14ac:dyDescent="0.2">
      <c r="A113" s="75" t="s">
        <v>107</v>
      </c>
      <c r="B113" s="75">
        <v>10</v>
      </c>
      <c r="C113" s="70" t="s">
        <v>70</v>
      </c>
      <c r="D113" s="75">
        <v>460</v>
      </c>
      <c r="E113" s="75" t="s">
        <v>17</v>
      </c>
      <c r="F113" s="73" t="s">
        <v>366</v>
      </c>
      <c r="G113" s="74">
        <f t="shared" ca="1" si="64"/>
        <v>88597</v>
      </c>
      <c r="H113" s="74">
        <f t="shared" ca="1" si="65"/>
        <v>93007</v>
      </c>
      <c r="I113" s="74">
        <f t="shared" ca="1" si="66"/>
        <v>97670</v>
      </c>
      <c r="J113" s="74">
        <f t="shared" ca="1" si="67"/>
        <v>103985</v>
      </c>
      <c r="K113" s="74">
        <f t="shared" ca="1" si="68"/>
        <v>106894</v>
      </c>
      <c r="L113" s="74">
        <f t="shared" ca="1" si="75"/>
        <v>109891</v>
      </c>
      <c r="M113" s="74">
        <f t="shared" ca="1" si="76"/>
        <v>113023</v>
      </c>
      <c r="N113" s="72"/>
      <c r="P113" s="187" t="str">
        <f t="shared" si="78"/>
        <v>06542C</v>
      </c>
      <c r="Q113" s="191" t="s">
        <v>600</v>
      </c>
      <c r="R113" s="188" t="str">
        <f t="shared" si="61"/>
        <v>Manager Administrative Services</v>
      </c>
      <c r="S113" s="189" t="str">
        <f t="shared" si="87"/>
        <v>34M</v>
      </c>
      <c r="T113" s="186" cm="1">
        <f t="array" aca="1" ref="T113" ca="1">ROUND(IF($Q113="Y",VLOOKUP($P113, INDIRECT($Q$3),T$8,0)*INDIRECT($P$2),VLOOKUP($P113, INDIRECT($Q$3),T$8,0)),IF($E113="E",0,3))</f>
        <v>88597</v>
      </c>
      <c r="U113" s="186" cm="1">
        <f t="array" aca="1" ref="U113" ca="1">ROUND(IF($Q113="Y",VLOOKUP($P113, INDIRECT($Q$3),U$8,0)*INDIRECT($P$2),VLOOKUP($P113, INDIRECT($Q$3),U$8,0)),IF($E113="E",0,3))</f>
        <v>93007</v>
      </c>
      <c r="V113" s="186" cm="1">
        <f t="array" aca="1" ref="V113" ca="1">ROUND(IF($Q113="Y",VLOOKUP($P113, INDIRECT($Q$3),V$8,0)*INDIRECT($P$2),VLOOKUP($P113, INDIRECT($Q$3),V$8,0)),IF($E113="E",0,3))</f>
        <v>97670</v>
      </c>
      <c r="W113" s="186" cm="1">
        <f t="array" aca="1" ref="W113" ca="1">ROUND(IF($Q113="Y",VLOOKUP($P113, INDIRECT($Q$3),W$8,0)*INDIRECT($P$2),VLOOKUP($P113, INDIRECT($Q$3),W$8,0)),IF($E113="E",0,3))</f>
        <v>103985</v>
      </c>
      <c r="X113" s="186" cm="1">
        <f t="array" aca="1" ref="X113" ca="1">ROUND(IF($Q113="Y",VLOOKUP($P113, INDIRECT($Q$3),X$8,0)*INDIRECT($P$2),VLOOKUP($P113, INDIRECT($Q$3),X$8,0)),IF($E113="E",0,3))</f>
        <v>106894</v>
      </c>
      <c r="Y113" s="186" cm="1">
        <f t="array" aca="1" ref="Y113" ca="1">ROUND(IF($Q113="Y",VLOOKUP($P113, INDIRECT($Q$3),Y$8,0)*INDIRECT($P$2),VLOOKUP($P113, INDIRECT($Q$3),Y$8,0)),IF($E113="E",0,3))</f>
        <v>109891</v>
      </c>
      <c r="Z113" s="186" cm="1">
        <f t="array" aca="1" ref="Z113" ca="1">ROUND(IF($Q113="Y",VLOOKUP($P113, INDIRECT($Q$3),Z$8,0)*INDIRECT($P$2),VLOOKUP($P113, INDIRECT($Q$3),Z$8,0)),IF($E113="E",0,3))</f>
        <v>113023</v>
      </c>
      <c r="AA113" s="186"/>
      <c r="AB113" s="282" t="str">
        <f t="shared" si="44"/>
        <v>06542C</v>
      </c>
      <c r="AC113" s="130" t="str">
        <f t="shared" si="62"/>
        <v>Manager Administrative Services</v>
      </c>
      <c r="AD113" s="284" t="str">
        <f t="shared" si="63"/>
        <v>34M</v>
      </c>
      <c r="AE113" s="282">
        <f t="shared" ca="1" si="69"/>
        <v>42.594999999999999</v>
      </c>
      <c r="AF113" s="282">
        <f t="shared" ca="1" si="70"/>
        <v>44.714999999999996</v>
      </c>
      <c r="AG113" s="282">
        <f t="shared" ca="1" si="71"/>
        <v>46.957000000000001</v>
      </c>
      <c r="AH113" s="282">
        <f t="shared" ca="1" si="72"/>
        <v>49.992999999999995</v>
      </c>
      <c r="AI113" s="282">
        <f t="shared" ca="1" si="73"/>
        <v>51.391999999999996</v>
      </c>
      <c r="AJ113" s="282">
        <f t="shared" ca="1" si="74"/>
        <v>52.832999999999998</v>
      </c>
      <c r="AK113" s="282">
        <f t="shared" ca="1" si="77"/>
        <v>54.338000000000001</v>
      </c>
    </row>
    <row r="114" spans="1:37" x14ac:dyDescent="0.2">
      <c r="A114" s="223" t="s">
        <v>1159</v>
      </c>
      <c r="B114" s="69">
        <v>12</v>
      </c>
      <c r="C114" s="69">
        <v>105</v>
      </c>
      <c r="D114" s="223" t="s">
        <v>1184</v>
      </c>
      <c r="E114" s="223" t="s">
        <v>17</v>
      </c>
      <c r="F114" s="71" t="s">
        <v>1185</v>
      </c>
      <c r="G114" s="74">
        <f t="shared" ref="G114:G115" si="88">IF(E114="E",ROUND(T114,0),ROUND(T114,3))</f>
        <v>118343</v>
      </c>
      <c r="H114" s="74">
        <f t="shared" ref="H114:H115" si="89">IF(F114="E",ROUND(U114,0),ROUND(U114,3))</f>
        <v>123076</v>
      </c>
      <c r="I114" s="74">
        <f t="shared" ref="I114:I115" si="90">IF(G114="E",ROUND(V114,0),ROUND(V114,3))</f>
        <v>127998</v>
      </c>
      <c r="J114" s="74">
        <f t="shared" ref="J114:J115" si="91">IF(H114="E",ROUND(W114,0),ROUND(W114,3))</f>
        <v>133118</v>
      </c>
      <c r="K114" s="74">
        <f t="shared" ref="K114:K115" si="92">IF(I114="E",ROUND(X114,0),ROUND(X114,3))</f>
        <v>138442</v>
      </c>
      <c r="L114" s="74">
        <f t="shared" ref="L114:L115" si="93">IF(J114="E",ROUND(Y114,0),ROUND(Y114,3))</f>
        <v>0</v>
      </c>
      <c r="M114" s="74">
        <f t="shared" ref="M114:M115" si="94">IF(K114="E",ROUND(Z114,0),ROUND(Z114,3))</f>
        <v>0</v>
      </c>
      <c r="P114" s="187" t="str">
        <f t="shared" si="78"/>
        <v>59517C</v>
      </c>
      <c r="Q114" s="191" t="s">
        <v>1187</v>
      </c>
      <c r="R114" s="423" t="str">
        <f t="shared" si="61"/>
        <v>Manager Advisor Legislative Budget &amp; Fiscal Policy</v>
      </c>
      <c r="S114" s="189">
        <f t="shared" si="87"/>
        <v>105</v>
      </c>
      <c r="T114" s="325">
        <v>118343</v>
      </c>
      <c r="U114" s="325">
        <v>123076</v>
      </c>
      <c r="V114" s="325">
        <v>127998</v>
      </c>
      <c r="W114" s="325">
        <v>133118</v>
      </c>
      <c r="X114" s="325">
        <v>138442</v>
      </c>
      <c r="AB114" s="283" t="str">
        <f t="shared" si="44"/>
        <v>59517C</v>
      </c>
      <c r="AC114" s="129" t="str">
        <f t="shared" si="62"/>
        <v>Manager Advisor Legislative Budget &amp; Fiscal Policy</v>
      </c>
      <c r="AD114" s="284">
        <f t="shared" ref="AD114:AD115" si="95">C114</f>
        <v>105</v>
      </c>
      <c r="AE114" s="282">
        <f t="shared" si="69"/>
        <v>56.896000000000001</v>
      </c>
      <c r="AF114" s="282">
        <f t="shared" si="70"/>
        <v>59.171999999999997</v>
      </c>
      <c r="AG114" s="282">
        <f t="shared" si="71"/>
        <v>61.537999999999997</v>
      </c>
      <c r="AH114" s="282">
        <f t="shared" si="72"/>
        <v>64</v>
      </c>
      <c r="AI114" s="282">
        <f t="shared" si="73"/>
        <v>66.559000000000012</v>
      </c>
      <c r="AJ114" s="282" t="str">
        <f t="shared" si="74"/>
        <v/>
      </c>
      <c r="AK114" s="282" t="str">
        <f t="shared" ref="AK114:AK115" si="96">IF(Z114=0,"",IF($E114="E",ROUNDUP(Z114/2080,3),Z114))</f>
        <v/>
      </c>
    </row>
    <row r="115" spans="1:37" x14ac:dyDescent="0.2">
      <c r="A115" s="75" t="s">
        <v>1183</v>
      </c>
      <c r="B115" s="75">
        <v>12</v>
      </c>
      <c r="C115" s="70" t="s">
        <v>32</v>
      </c>
      <c r="D115" s="75">
        <v>568</v>
      </c>
      <c r="E115" s="75" t="s">
        <v>17</v>
      </c>
      <c r="F115" s="73" t="s">
        <v>1186</v>
      </c>
      <c r="G115" s="74">
        <f t="shared" si="88"/>
        <v>118343</v>
      </c>
      <c r="H115" s="74">
        <f t="shared" si="89"/>
        <v>123076</v>
      </c>
      <c r="I115" s="74">
        <f t="shared" si="90"/>
        <v>127998</v>
      </c>
      <c r="J115" s="74">
        <f t="shared" si="91"/>
        <v>133118</v>
      </c>
      <c r="K115" s="74">
        <f t="shared" si="92"/>
        <v>138442</v>
      </c>
      <c r="L115" s="74">
        <f t="shared" si="93"/>
        <v>0</v>
      </c>
      <c r="M115" s="74">
        <f t="shared" si="94"/>
        <v>0</v>
      </c>
      <c r="N115" s="72"/>
      <c r="P115" s="187" t="str">
        <f t="shared" si="78"/>
        <v>59520C</v>
      </c>
      <c r="Q115" s="191" t="s">
        <v>600</v>
      </c>
      <c r="R115" s="188" t="str">
        <f t="shared" si="61"/>
        <v>Manager Advisor Legislative Policy &amp; Research</v>
      </c>
      <c r="S115" s="189" t="str">
        <f t="shared" si="87"/>
        <v>105</v>
      </c>
      <c r="T115" s="325">
        <v>118343</v>
      </c>
      <c r="U115" s="325">
        <v>123076</v>
      </c>
      <c r="V115" s="325">
        <v>127998</v>
      </c>
      <c r="W115" s="325">
        <v>133118</v>
      </c>
      <c r="X115" s="325">
        <v>138442</v>
      </c>
      <c r="AA115" s="186"/>
      <c r="AB115" s="283" t="str">
        <f t="shared" si="44"/>
        <v>59520C</v>
      </c>
      <c r="AC115" s="130" t="str">
        <f t="shared" si="62"/>
        <v>Manager Advisor Legislative Policy &amp; Research</v>
      </c>
      <c r="AD115" s="284" t="str">
        <f t="shared" si="95"/>
        <v>105</v>
      </c>
      <c r="AE115" s="282">
        <f t="shared" si="69"/>
        <v>56.896000000000001</v>
      </c>
      <c r="AF115" s="282">
        <f t="shared" si="70"/>
        <v>59.171999999999997</v>
      </c>
      <c r="AG115" s="282">
        <f t="shared" si="71"/>
        <v>61.537999999999997</v>
      </c>
      <c r="AH115" s="282">
        <f t="shared" si="72"/>
        <v>64</v>
      </c>
      <c r="AI115" s="282">
        <f t="shared" si="73"/>
        <v>66.559000000000012</v>
      </c>
      <c r="AJ115" s="282" t="str">
        <f t="shared" si="74"/>
        <v/>
      </c>
      <c r="AK115" s="282" t="str">
        <f t="shared" si="96"/>
        <v/>
      </c>
    </row>
    <row r="116" spans="1:37" x14ac:dyDescent="0.2">
      <c r="A116" s="75" t="s">
        <v>110</v>
      </c>
      <c r="B116" s="75">
        <v>10</v>
      </c>
      <c r="C116" s="70" t="s">
        <v>580</v>
      </c>
      <c r="D116" s="75">
        <v>473</v>
      </c>
      <c r="E116" s="75" t="s">
        <v>17</v>
      </c>
      <c r="F116" s="73" t="s">
        <v>368</v>
      </c>
      <c r="G116" s="74">
        <f t="shared" ca="1" si="64"/>
        <v>96597</v>
      </c>
      <c r="H116" s="74">
        <f t="shared" ca="1" si="65"/>
        <v>100466</v>
      </c>
      <c r="I116" s="74">
        <f t="shared" ca="1" si="66"/>
        <v>104488</v>
      </c>
      <c r="J116" s="74">
        <f t="shared" ca="1" si="67"/>
        <v>108673</v>
      </c>
      <c r="K116" s="74">
        <f t="shared" ca="1" si="68"/>
        <v>113024</v>
      </c>
      <c r="L116" s="74">
        <f t="shared" ca="1" si="75"/>
        <v>0</v>
      </c>
      <c r="M116" s="74">
        <f t="shared" ca="1" si="76"/>
        <v>0</v>
      </c>
      <c r="N116" s="72"/>
      <c r="P116" s="187" t="str">
        <f t="shared" si="78"/>
        <v>06583C</v>
      </c>
      <c r="Q116" s="191" t="s">
        <v>600</v>
      </c>
      <c r="R116" s="188" t="str">
        <f t="shared" si="61"/>
        <v xml:space="preserve">Manager Business Analysis </v>
      </c>
      <c r="S116" s="189" t="str">
        <f t="shared" si="87"/>
        <v>034</v>
      </c>
      <c r="T116" s="186" cm="1">
        <f t="array" aca="1" ref="T116" ca="1">ROUND(IF($Q116="Y",VLOOKUP($P116, INDIRECT($Q$3),T$8,0)*INDIRECT($P$2),VLOOKUP($P116, INDIRECT($Q$3),T$8,0)),IF($E116="E",0,3))</f>
        <v>96597</v>
      </c>
      <c r="U116" s="186" cm="1">
        <f t="array" aca="1" ref="U116" ca="1">ROUND(IF($Q116="Y",VLOOKUP($P116, INDIRECT($Q$3),U$8,0)*INDIRECT($P$2),VLOOKUP($P116, INDIRECT($Q$3),U$8,0)),IF($E116="E",0,3))</f>
        <v>100466</v>
      </c>
      <c r="V116" s="186" cm="1">
        <f t="array" aca="1" ref="V116" ca="1">ROUND(IF($Q116="Y",VLOOKUP($P116, INDIRECT($Q$3),V$8,0)*INDIRECT($P$2),VLOOKUP($P116, INDIRECT($Q$3),V$8,0)),IF($E116="E",0,3))</f>
        <v>104488</v>
      </c>
      <c r="W116" s="186" cm="1">
        <f t="array" aca="1" ref="W116" ca="1">ROUND(IF($Q116="Y",VLOOKUP($P116, INDIRECT($Q$3),W$8,0)*INDIRECT($P$2),VLOOKUP($P116, INDIRECT($Q$3),W$8,0)),IF($E116="E",0,3))</f>
        <v>108673</v>
      </c>
      <c r="X116" s="186" cm="1">
        <f t="array" aca="1" ref="X116" ca="1">ROUND(IF($Q116="Y",VLOOKUP($P116, INDIRECT($Q$3),X$8,0)*INDIRECT($P$2),VLOOKUP($P116, INDIRECT($Q$3),X$8,0)),IF($E116="E",0,3))</f>
        <v>113024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44"/>
        <v>06583C</v>
      </c>
      <c r="AC116" s="130" t="str">
        <f t="shared" si="62"/>
        <v xml:space="preserve">Manager Business Analysis </v>
      </c>
      <c r="AD116" s="284" t="str">
        <f t="shared" si="63"/>
        <v>034</v>
      </c>
      <c r="AE116" s="282">
        <f t="shared" ca="1" si="69"/>
        <v>46.440999999999995</v>
      </c>
      <c r="AF116" s="282">
        <f t="shared" ca="1" si="70"/>
        <v>48.300999999999995</v>
      </c>
      <c r="AG116" s="282">
        <f t="shared" ca="1" si="71"/>
        <v>50.234999999999999</v>
      </c>
      <c r="AH116" s="282">
        <f t="shared" ca="1" si="72"/>
        <v>52.247</v>
      </c>
      <c r="AI116" s="282">
        <f t="shared" ca="1" si="73"/>
        <v>54.338999999999999</v>
      </c>
      <c r="AJ116" s="282" t="str">
        <f t="shared" ca="1" si="74"/>
        <v/>
      </c>
      <c r="AK116" s="282" t="str">
        <f t="shared" ca="1" si="77"/>
        <v/>
      </c>
    </row>
    <row r="117" spans="1:37" x14ac:dyDescent="0.2">
      <c r="A117" s="75" t="s">
        <v>111</v>
      </c>
      <c r="B117" s="75">
        <v>12</v>
      </c>
      <c r="C117" s="70" t="s">
        <v>32</v>
      </c>
      <c r="D117" s="75">
        <v>585</v>
      </c>
      <c r="E117" s="75" t="s">
        <v>17</v>
      </c>
      <c r="F117" s="73" t="s">
        <v>369</v>
      </c>
      <c r="G117" s="74">
        <f t="shared" ca="1" si="64"/>
        <v>118343</v>
      </c>
      <c r="H117" s="74">
        <f t="shared" ca="1" si="65"/>
        <v>123076</v>
      </c>
      <c r="I117" s="74">
        <f t="shared" ca="1" si="66"/>
        <v>127998</v>
      </c>
      <c r="J117" s="74">
        <f t="shared" ca="1" si="67"/>
        <v>133118</v>
      </c>
      <c r="K117" s="74">
        <f t="shared" ca="1" si="68"/>
        <v>138442</v>
      </c>
      <c r="L117" s="74">
        <f t="shared" ca="1" si="75"/>
        <v>0</v>
      </c>
      <c r="M117" s="74">
        <f t="shared" ca="1" si="76"/>
        <v>0</v>
      </c>
      <c r="N117" s="72"/>
      <c r="P117" s="187" t="str">
        <f t="shared" si="78"/>
        <v>52580C</v>
      </c>
      <c r="Q117" s="191" t="s">
        <v>600</v>
      </c>
      <c r="R117" s="188" t="str">
        <f t="shared" si="61"/>
        <v>Manager Business Finance</v>
      </c>
      <c r="S117" s="189" t="str">
        <f t="shared" si="87"/>
        <v>105</v>
      </c>
      <c r="T117" s="186" cm="1">
        <f t="array" aca="1" ref="T117" ca="1">ROUND(IF($Q117="Y",VLOOKUP($P117, INDIRECT($Q$3),T$8,0)*INDIRECT($P$2),VLOOKUP($P117, INDIRECT($Q$3),T$8,0)),IF($E117="E",0,3))</f>
        <v>118343</v>
      </c>
      <c r="U117" s="186" cm="1">
        <f t="array" aca="1" ref="U117" ca="1">ROUND(IF($Q117="Y",VLOOKUP($P117, INDIRECT($Q$3),U$8,0)*INDIRECT($P$2),VLOOKUP($P117, INDIRECT($Q$3),U$8,0)),IF($E117="E",0,3))</f>
        <v>123076</v>
      </c>
      <c r="V117" s="186" cm="1">
        <f t="array" aca="1" ref="V117" ca="1">ROUND(IF($Q117="Y",VLOOKUP($P117, INDIRECT($Q$3),V$8,0)*INDIRECT($P$2),VLOOKUP($P117, INDIRECT($Q$3),V$8,0)),IF($E117="E",0,3))</f>
        <v>127998</v>
      </c>
      <c r="W117" s="186" cm="1">
        <f t="array" aca="1" ref="W117" ca="1">ROUND(IF($Q117="Y",VLOOKUP($P117, INDIRECT($Q$3),W$8,0)*INDIRECT($P$2),VLOOKUP($P117, INDIRECT($Q$3),W$8,0)),IF($E117="E",0,3))</f>
        <v>133118</v>
      </c>
      <c r="X117" s="186" cm="1">
        <f t="array" aca="1" ref="X117" ca="1">ROUND(IF($Q117="Y",VLOOKUP($P117, INDIRECT($Q$3),X$8,0)*INDIRECT($P$2),VLOOKUP($P117, INDIRECT($Q$3),X$8,0)),IF($E117="E",0,3))</f>
        <v>138442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44"/>
        <v>52580C</v>
      </c>
      <c r="AC117" s="130" t="str">
        <f t="shared" si="62"/>
        <v>Manager Business Finance</v>
      </c>
      <c r="AD117" s="284" t="str">
        <f t="shared" si="63"/>
        <v>105</v>
      </c>
      <c r="AE117" s="282">
        <f t="shared" ca="1" si="69"/>
        <v>56.896000000000001</v>
      </c>
      <c r="AF117" s="282">
        <f t="shared" ca="1" si="70"/>
        <v>59.171999999999997</v>
      </c>
      <c r="AG117" s="282">
        <f t="shared" ca="1" si="71"/>
        <v>61.537999999999997</v>
      </c>
      <c r="AH117" s="282">
        <f t="shared" ca="1" si="72"/>
        <v>64</v>
      </c>
      <c r="AI117" s="282">
        <f t="shared" ca="1" si="73"/>
        <v>66.559000000000012</v>
      </c>
      <c r="AJ117" s="282" t="str">
        <f t="shared" ca="1" si="74"/>
        <v/>
      </c>
      <c r="AK117" s="282" t="str">
        <f t="shared" ca="1" si="77"/>
        <v/>
      </c>
    </row>
    <row r="118" spans="1:37" x14ac:dyDescent="0.2">
      <c r="A118" s="75" t="s">
        <v>114</v>
      </c>
      <c r="B118" s="75">
        <v>13</v>
      </c>
      <c r="C118" s="70" t="s">
        <v>76</v>
      </c>
      <c r="D118" s="75">
        <v>590</v>
      </c>
      <c r="E118" s="75" t="s">
        <v>17</v>
      </c>
      <c r="F118" s="73" t="s">
        <v>371</v>
      </c>
      <c r="G118" s="74">
        <f t="shared" ca="1" si="64"/>
        <v>118725</v>
      </c>
      <c r="H118" s="74">
        <f t="shared" ca="1" si="65"/>
        <v>123472</v>
      </c>
      <c r="I118" s="74">
        <f t="shared" ca="1" si="66"/>
        <v>128412</v>
      </c>
      <c r="J118" s="74">
        <f t="shared" ca="1" si="67"/>
        <v>133548</v>
      </c>
      <c r="K118" s="74">
        <f t="shared" ca="1" si="68"/>
        <v>138891</v>
      </c>
      <c r="L118" s="74">
        <f t="shared" ca="1" si="75"/>
        <v>0</v>
      </c>
      <c r="M118" s="74">
        <f t="shared" ca="1" si="76"/>
        <v>0</v>
      </c>
      <c r="N118" s="72"/>
      <c r="P118" s="187" t="str">
        <f t="shared" si="78"/>
        <v>06590C</v>
      </c>
      <c r="Q118" s="191" t="s">
        <v>600</v>
      </c>
      <c r="R118" s="188" t="str">
        <f t="shared" si="61"/>
        <v>Manager Business Licensing</v>
      </c>
      <c r="S118" s="189" t="str">
        <f t="shared" si="87"/>
        <v>63</v>
      </c>
      <c r="T118" s="186" cm="1">
        <f t="array" aca="1" ref="T118" ca="1">ROUND(IF($Q118="Y",VLOOKUP($P118, INDIRECT($Q$3),T$8,0)*INDIRECT($P$2),VLOOKUP($P118, INDIRECT($Q$3),T$8,0)),IF($E118="E",0,3))</f>
        <v>118725</v>
      </c>
      <c r="U118" s="186" cm="1">
        <f t="array" aca="1" ref="U118" ca="1">ROUND(IF($Q118="Y",VLOOKUP($P118, INDIRECT($Q$3),U$8,0)*INDIRECT($P$2),VLOOKUP($P118, INDIRECT($Q$3),U$8,0)),IF($E118="E",0,3))</f>
        <v>123472</v>
      </c>
      <c r="V118" s="186" cm="1">
        <f t="array" aca="1" ref="V118" ca="1">ROUND(IF($Q118="Y",VLOOKUP($P118, INDIRECT($Q$3),V$8,0)*INDIRECT($P$2),VLOOKUP($P118, INDIRECT($Q$3),V$8,0)),IF($E118="E",0,3))</f>
        <v>128412</v>
      </c>
      <c r="W118" s="186" cm="1">
        <f t="array" aca="1" ref="W118" ca="1">ROUND(IF($Q118="Y",VLOOKUP($P118, INDIRECT($Q$3),W$8,0)*INDIRECT($P$2),VLOOKUP($P118, INDIRECT($Q$3),W$8,0)),IF($E118="E",0,3))</f>
        <v>133548</v>
      </c>
      <c r="X118" s="186" cm="1">
        <f t="array" aca="1" ref="X118" ca="1">ROUND(IF($Q118="Y",VLOOKUP($P118, INDIRECT($Q$3),X$8,0)*INDIRECT($P$2),VLOOKUP($P118, INDIRECT($Q$3),X$8,0)),IF($E118="E",0,3))</f>
        <v>138891</v>
      </c>
      <c r="Y118" s="186" cm="1">
        <f t="array" aca="1" ref="Y118" ca="1">ROUND(IF($Q118="Y",VLOOKUP($P118, INDIRECT($Q$3),Y$8,0)*INDIRECT($P$2),VLOOKUP($P118, INDIRECT($Q$3),Y$8,0)),IF($E118="E",0,3))</f>
        <v>0</v>
      </c>
      <c r="Z118" s="186" cm="1">
        <f t="array" aca="1" ref="Z118" ca="1">ROUND(IF($Q118="Y",VLOOKUP($P118, INDIRECT($Q$3),Z$8,0)*INDIRECT($P$2),VLOOKUP($P118, INDIRECT($Q$3),Z$8,0)),IF($E118="E",0,3))</f>
        <v>0</v>
      </c>
      <c r="AA118" s="186"/>
      <c r="AB118" s="282" t="str">
        <f t="shared" si="44"/>
        <v>06590C</v>
      </c>
      <c r="AC118" s="130" t="str">
        <f t="shared" si="62"/>
        <v>Manager Business Licensing</v>
      </c>
      <c r="AD118" s="284" t="str">
        <f t="shared" si="63"/>
        <v>63</v>
      </c>
      <c r="AE118" s="282">
        <f t="shared" ca="1" si="69"/>
        <v>57.08</v>
      </c>
      <c r="AF118" s="282">
        <f t="shared" ca="1" si="70"/>
        <v>59.361999999999995</v>
      </c>
      <c r="AG118" s="282">
        <f t="shared" ca="1" si="71"/>
        <v>61.736999999999995</v>
      </c>
      <c r="AH118" s="282">
        <f t="shared" ca="1" si="72"/>
        <v>64.206000000000003</v>
      </c>
      <c r="AI118" s="282">
        <f t="shared" ca="1" si="73"/>
        <v>66.775000000000006</v>
      </c>
      <c r="AJ118" s="282" t="str">
        <f t="shared" ca="1" si="74"/>
        <v/>
      </c>
      <c r="AK118" s="282" t="str">
        <f t="shared" ca="1" si="77"/>
        <v/>
      </c>
    </row>
    <row r="119" spans="1:37" x14ac:dyDescent="0.2">
      <c r="A119" s="75" t="s">
        <v>115</v>
      </c>
      <c r="B119" s="75">
        <v>11</v>
      </c>
      <c r="C119" s="70" t="s">
        <v>65</v>
      </c>
      <c r="D119" s="75">
        <v>498</v>
      </c>
      <c r="E119" s="75" t="s">
        <v>17</v>
      </c>
      <c r="F119" s="73" t="s">
        <v>372</v>
      </c>
      <c r="G119" s="74">
        <f t="shared" ca="1" si="64"/>
        <v>95950</v>
      </c>
      <c r="H119" s="74">
        <f t="shared" ca="1" si="65"/>
        <v>101002</v>
      </c>
      <c r="I119" s="74">
        <f t="shared" ca="1" si="66"/>
        <v>106315</v>
      </c>
      <c r="J119" s="74">
        <f t="shared" ca="1" si="67"/>
        <v>113545</v>
      </c>
      <c r="K119" s="74">
        <f t="shared" ca="1" si="68"/>
        <v>116726</v>
      </c>
      <c r="L119" s="74">
        <f t="shared" ca="1" si="75"/>
        <v>119996</v>
      </c>
      <c r="M119" s="74">
        <f t="shared" ca="1" si="76"/>
        <v>123415</v>
      </c>
      <c r="N119" s="72"/>
      <c r="P119" s="187" t="str">
        <f t="shared" si="78"/>
        <v>06595C</v>
      </c>
      <c r="Q119" s="191" t="s">
        <v>600</v>
      </c>
      <c r="R119" s="188" t="str">
        <f t="shared" si="61"/>
        <v xml:space="preserve">Manager Buying Services </v>
      </c>
      <c r="S119" s="189" t="str">
        <f t="shared" si="87"/>
        <v>41C</v>
      </c>
      <c r="T119" s="186" cm="1">
        <f t="array" aca="1" ref="T119" ca="1">ROUND(IF($Q119="Y",VLOOKUP($P119, INDIRECT($Q$3),T$8,0)*INDIRECT($P$2),VLOOKUP($P119, INDIRECT($Q$3),T$8,0)),IF($E119="E",0,3))</f>
        <v>95950</v>
      </c>
      <c r="U119" s="186" cm="1">
        <f t="array" aca="1" ref="U119" ca="1">ROUND(IF($Q119="Y",VLOOKUP($P119, INDIRECT($Q$3),U$8,0)*INDIRECT($P$2),VLOOKUP($P119, INDIRECT($Q$3),U$8,0)),IF($E119="E",0,3))</f>
        <v>101002</v>
      </c>
      <c r="V119" s="186" cm="1">
        <f t="array" aca="1" ref="V119" ca="1">ROUND(IF($Q119="Y",VLOOKUP($P119, INDIRECT($Q$3),V$8,0)*INDIRECT($P$2),VLOOKUP($P119, INDIRECT($Q$3),V$8,0)),IF($E119="E",0,3))</f>
        <v>106315</v>
      </c>
      <c r="W119" s="186" cm="1">
        <f t="array" aca="1" ref="W119" ca="1">ROUND(IF($Q119="Y",VLOOKUP($P119, INDIRECT($Q$3),W$8,0)*INDIRECT($P$2),VLOOKUP($P119, INDIRECT($Q$3),W$8,0)),IF($E119="E",0,3))</f>
        <v>113545</v>
      </c>
      <c r="X119" s="186" cm="1">
        <f t="array" aca="1" ref="X119" ca="1">ROUND(IF($Q119="Y",VLOOKUP($P119, INDIRECT($Q$3),X$8,0)*INDIRECT($P$2),VLOOKUP($P119, INDIRECT($Q$3),X$8,0)),IF($E119="E",0,3))</f>
        <v>116726</v>
      </c>
      <c r="Y119" s="186" cm="1">
        <f t="array" aca="1" ref="Y119" ca="1">ROUND(IF($Q119="Y",VLOOKUP($P119, INDIRECT($Q$3),Y$8,0)*INDIRECT($P$2),VLOOKUP($P119, INDIRECT($Q$3),Y$8,0)),IF($E119="E",0,3))</f>
        <v>119996</v>
      </c>
      <c r="Z119" s="186" cm="1">
        <f t="array" aca="1" ref="Z119" ca="1">ROUND(IF($Q119="Y",VLOOKUP($P119, INDIRECT($Q$3),Z$8,0)*INDIRECT($P$2),VLOOKUP($P119, INDIRECT($Q$3),Z$8,0)),IF($E119="E",0,3))</f>
        <v>123415</v>
      </c>
      <c r="AA119" s="186"/>
      <c r="AB119" s="282" t="str">
        <f t="shared" si="44"/>
        <v>06595C</v>
      </c>
      <c r="AC119" s="130" t="str">
        <f t="shared" si="62"/>
        <v xml:space="preserve">Manager Buying Services </v>
      </c>
      <c r="AD119" s="284" t="str">
        <f t="shared" si="63"/>
        <v>41C</v>
      </c>
      <c r="AE119" s="282">
        <f t="shared" ca="1" si="69"/>
        <v>46.129999999999995</v>
      </c>
      <c r="AF119" s="282">
        <f t="shared" ca="1" si="70"/>
        <v>48.558999999999997</v>
      </c>
      <c r="AG119" s="282">
        <f t="shared" ca="1" si="71"/>
        <v>51.113</v>
      </c>
      <c r="AH119" s="282">
        <f t="shared" ca="1" si="72"/>
        <v>54.588999999999999</v>
      </c>
      <c r="AI119" s="282">
        <f t="shared" ca="1" si="73"/>
        <v>56.119</v>
      </c>
      <c r="AJ119" s="282">
        <f t="shared" ca="1" si="74"/>
        <v>57.690999999999995</v>
      </c>
      <c r="AK119" s="282">
        <f t="shared" ca="1" si="77"/>
        <v>59.335000000000001</v>
      </c>
    </row>
    <row r="120" spans="1:37" x14ac:dyDescent="0.2">
      <c r="A120" s="75" t="s">
        <v>1110</v>
      </c>
      <c r="B120" s="75">
        <v>11</v>
      </c>
      <c r="C120" s="70" t="s">
        <v>164</v>
      </c>
      <c r="D120" s="75">
        <v>503</v>
      </c>
      <c r="E120" s="75" t="s">
        <v>17</v>
      </c>
      <c r="F120" s="73" t="s">
        <v>1111</v>
      </c>
      <c r="G120" s="74">
        <f t="shared" si="64"/>
        <v>105497</v>
      </c>
      <c r="H120" s="74">
        <f t="shared" si="65"/>
        <v>109713</v>
      </c>
      <c r="I120" s="74">
        <f t="shared" si="66"/>
        <v>114105</v>
      </c>
      <c r="J120" s="74">
        <f t="shared" si="67"/>
        <v>118668</v>
      </c>
      <c r="K120" s="74">
        <f t="shared" si="68"/>
        <v>123415</v>
      </c>
      <c r="L120" s="74">
        <f t="shared" si="75"/>
        <v>0</v>
      </c>
      <c r="M120" s="74">
        <f t="shared" si="76"/>
        <v>0</v>
      </c>
      <c r="N120" s="72"/>
      <c r="P120" s="187" t="str">
        <f t="shared" si="78"/>
        <v>53102C</v>
      </c>
      <c r="Q120" s="191" t="s">
        <v>600</v>
      </c>
      <c r="R120" s="188" t="str">
        <f t="shared" si="61"/>
        <v>Manager City Trees Program</v>
      </c>
      <c r="S120" s="189" t="str">
        <f t="shared" si="87"/>
        <v>103</v>
      </c>
      <c r="T120" s="373">
        <v>105497</v>
      </c>
      <c r="U120" s="373">
        <v>109713</v>
      </c>
      <c r="V120" s="373">
        <v>114105</v>
      </c>
      <c r="W120" s="373">
        <v>118668</v>
      </c>
      <c r="X120" s="373">
        <v>123415</v>
      </c>
      <c r="Y120" s="325"/>
      <c r="Z120" s="325"/>
      <c r="AA120" s="325"/>
      <c r="AB120" s="282" t="str">
        <f t="shared" si="44"/>
        <v>53102C</v>
      </c>
      <c r="AC120" s="130" t="str">
        <f t="shared" si="62"/>
        <v>Manager City Trees Program</v>
      </c>
      <c r="AD120" s="284" t="str">
        <f t="shared" si="63"/>
        <v>103</v>
      </c>
      <c r="AE120" s="282">
        <f t="shared" si="69"/>
        <v>50.72</v>
      </c>
      <c r="AF120" s="282">
        <f t="shared" si="70"/>
        <v>52.747</v>
      </c>
      <c r="AG120" s="282">
        <f t="shared" si="71"/>
        <v>54.858999999999995</v>
      </c>
      <c r="AH120" s="282">
        <f t="shared" si="72"/>
        <v>57.052</v>
      </c>
      <c r="AI120" s="282">
        <f t="shared" si="73"/>
        <v>59.335000000000001</v>
      </c>
      <c r="AJ120" s="282" t="str">
        <f t="shared" si="74"/>
        <v/>
      </c>
      <c r="AK120" s="282" t="str">
        <f t="shared" si="77"/>
        <v/>
      </c>
    </row>
    <row r="121" spans="1:37" x14ac:dyDescent="0.2">
      <c r="A121" s="75" t="s">
        <v>1036</v>
      </c>
      <c r="B121" s="75">
        <v>11</v>
      </c>
      <c r="C121" s="70" t="s">
        <v>888</v>
      </c>
      <c r="D121" s="75">
        <v>525</v>
      </c>
      <c r="E121" s="75" t="s">
        <v>17</v>
      </c>
      <c r="F121" s="73" t="s">
        <v>1037</v>
      </c>
      <c r="G121" s="74">
        <f t="shared" ca="1" si="64"/>
        <v>106503</v>
      </c>
      <c r="H121" s="74">
        <f t="shared" ca="1" si="65"/>
        <v>110767</v>
      </c>
      <c r="I121" s="74">
        <f t="shared" ca="1" si="66"/>
        <v>115203</v>
      </c>
      <c r="J121" s="74">
        <f t="shared" ca="1" si="67"/>
        <v>119816</v>
      </c>
      <c r="K121" s="74">
        <f t="shared" ca="1" si="68"/>
        <v>124614</v>
      </c>
      <c r="L121" s="74"/>
      <c r="M121" s="74"/>
      <c r="N121" s="72"/>
      <c r="P121" s="187" t="str">
        <f t="shared" si="78"/>
        <v>59486C</v>
      </c>
      <c r="Q121" s="191" t="s">
        <v>600</v>
      </c>
      <c r="R121" s="188" t="str">
        <f t="shared" si="61"/>
        <v>Manager Community &amp; Cultural Engagement</v>
      </c>
      <c r="S121" s="189" t="str">
        <f t="shared" si="87"/>
        <v>116</v>
      </c>
      <c r="T121" s="186" cm="1">
        <f t="array" aca="1" ref="T121" ca="1">ROUND(IF($Q121="Y",VLOOKUP($P121, INDIRECT($Q$3),T$8,0)*INDIRECT($P$2),VLOOKUP($P121, INDIRECT($Q$3),T$8,0)),IF($E121="E",0,3))</f>
        <v>106503</v>
      </c>
      <c r="U121" s="186" cm="1">
        <f t="array" aca="1" ref="U121" ca="1">ROUND(IF($Q121="Y",VLOOKUP($P121, INDIRECT($Q$3),U$8,0)*INDIRECT($P$2),VLOOKUP($P121, INDIRECT($Q$3),U$8,0)),IF($E121="E",0,3))</f>
        <v>110767</v>
      </c>
      <c r="V121" s="186" cm="1">
        <f t="array" aca="1" ref="V121" ca="1">ROUND(IF($Q121="Y",VLOOKUP($P121, INDIRECT($Q$3),V$8,0)*INDIRECT($P$2),VLOOKUP($P121, INDIRECT($Q$3),V$8,0)),IF($E121="E",0,3))</f>
        <v>115203</v>
      </c>
      <c r="W121" s="186" cm="1">
        <f t="array" aca="1" ref="W121" ca="1">ROUND(IF($Q121="Y",VLOOKUP($P121, INDIRECT($Q$3),W$8,0)*INDIRECT($P$2),VLOOKUP($P121, INDIRECT($Q$3),W$8,0)),IF($E121="E",0,3))</f>
        <v>119816</v>
      </c>
      <c r="X121" s="186" cm="1">
        <f t="array" aca="1" ref="X121" ca="1">ROUND(IF($Q121="Y",VLOOKUP($P121, INDIRECT($Q$3),X$8,0)*INDIRECT($P$2),VLOOKUP($P121, INDIRECT($Q$3),X$8,0)),IF($E121="E",0,3))</f>
        <v>124614</v>
      </c>
      <c r="Y121" s="186" cm="1">
        <f t="array" aca="1" ref="Y121" ca="1">ROUND(IF($Q121="Y",VLOOKUP($P121, INDIRECT($Q$3),Y$8,0)*INDIRECT($P$2),VLOOKUP($P121, INDIRECT($Q$3),Y$8,0)),IF($E121="E",0,3))</f>
        <v>0</v>
      </c>
      <c r="Z121" s="186" cm="1">
        <f t="array" aca="1" ref="Z121" ca="1">ROUND(IF($Q121="Y",VLOOKUP($P121, INDIRECT($Q$3),Z$8,0)*INDIRECT($P$2),VLOOKUP($P121, INDIRECT($Q$3),Z$8,0)),IF($E121="E",0,3))</f>
        <v>0</v>
      </c>
      <c r="AA121" s="186"/>
      <c r="AB121" s="282" t="str">
        <f t="shared" si="44"/>
        <v>59486C</v>
      </c>
      <c r="AC121" s="130" t="str">
        <f t="shared" si="62"/>
        <v>Manager Community &amp; Cultural Engagement</v>
      </c>
      <c r="AD121" s="284" t="str">
        <f t="shared" si="63"/>
        <v>116</v>
      </c>
      <c r="AE121" s="282">
        <f t="shared" ref="AE121:AE143" ca="1" si="97">IF(T121=0,"",IF($E121="E",ROUNDUP(T121/2080,3),T121))</f>
        <v>51.204000000000001</v>
      </c>
      <c r="AF121" s="282">
        <f t="shared" ref="AF121:AF143" ca="1" si="98">IF(U121=0,"",IF($E121="E",ROUNDUP(U121/2080,3),U121))</f>
        <v>53.253999999999998</v>
      </c>
      <c r="AG121" s="282">
        <f t="shared" ref="AG121:AG143" ca="1" si="99">IF(V121=0,"",IF($E121="E",ROUNDUP(V121/2080,3),V121))</f>
        <v>55.387</v>
      </c>
      <c r="AH121" s="282">
        <f t="shared" ref="AH121:AH143" ca="1" si="100">IF(W121=0,"",IF($E121="E",ROUNDUP(W121/2080,3),W121))</f>
        <v>57.603999999999999</v>
      </c>
      <c r="AI121" s="282">
        <f t="shared" ref="AI121:AI143" ca="1" si="101">IF(X121=0,"",IF($E121="E",ROUNDUP(X121/2080,3),X121))</f>
        <v>59.910999999999994</v>
      </c>
      <c r="AJ121" s="282"/>
      <c r="AK121" s="282"/>
    </row>
    <row r="122" spans="1:37" x14ac:dyDescent="0.2">
      <c r="A122" s="75" t="s">
        <v>116</v>
      </c>
      <c r="B122" s="75">
        <v>10</v>
      </c>
      <c r="C122" s="70" t="s">
        <v>44</v>
      </c>
      <c r="D122" s="75">
        <v>455</v>
      </c>
      <c r="E122" s="75" t="s">
        <v>17</v>
      </c>
      <c r="F122" s="73" t="s">
        <v>373</v>
      </c>
      <c r="G122" s="74">
        <f t="shared" ca="1" si="64"/>
        <v>86949</v>
      </c>
      <c r="H122" s="74">
        <f t="shared" ca="1" si="65"/>
        <v>91439</v>
      </c>
      <c r="I122" s="74">
        <f t="shared" ca="1" si="66"/>
        <v>96099</v>
      </c>
      <c r="J122" s="74">
        <f t="shared" ca="1" si="67"/>
        <v>102604</v>
      </c>
      <c r="K122" s="74">
        <f t="shared" ca="1" si="68"/>
        <v>105478</v>
      </c>
      <c r="L122" s="74">
        <f t="shared" ref="L122:L160" ca="1" si="102">IF(J122="E",ROUND(Y122,0),ROUND(Y122,3))</f>
        <v>108431</v>
      </c>
      <c r="M122" s="74">
        <f t="shared" ref="M122:M160" ca="1" si="103">IF(K122="E",ROUND(Z122,0),ROUND(Z122,3))</f>
        <v>111524</v>
      </c>
      <c r="N122" s="72"/>
      <c r="P122" s="187" t="str">
        <f t="shared" si="78"/>
        <v>06638C</v>
      </c>
      <c r="Q122" s="191" t="s">
        <v>600</v>
      </c>
      <c r="R122" s="188" t="str">
        <f t="shared" si="61"/>
        <v>Manager Community Engagement</v>
      </c>
      <c r="S122" s="189" t="str">
        <f t="shared" si="87"/>
        <v>34D</v>
      </c>
      <c r="T122" s="186" cm="1">
        <f t="array" aca="1" ref="T122" ca="1">ROUND(IF($Q122="Y",VLOOKUP($P122, INDIRECT($Q$3),T$8,0)*INDIRECT($P$2),VLOOKUP($P122, INDIRECT($Q$3),T$8,0)),IF($E122="E",0,3))</f>
        <v>86949</v>
      </c>
      <c r="U122" s="186" cm="1">
        <f t="array" aca="1" ref="U122" ca="1">ROUND(IF($Q122="Y",VLOOKUP($P122, INDIRECT($Q$3),U$8,0)*INDIRECT($P$2),VLOOKUP($P122, INDIRECT($Q$3),U$8,0)),IF($E122="E",0,3))</f>
        <v>91439</v>
      </c>
      <c r="V122" s="186" cm="1">
        <f t="array" aca="1" ref="V122" ca="1">ROUND(IF($Q122="Y",VLOOKUP($P122, INDIRECT($Q$3),V$8,0)*INDIRECT($P$2),VLOOKUP($P122, INDIRECT($Q$3),V$8,0)),IF($E122="E",0,3))</f>
        <v>96099</v>
      </c>
      <c r="W122" s="186" cm="1">
        <f t="array" aca="1" ref="W122" ca="1">ROUND(IF($Q122="Y",VLOOKUP($P122, INDIRECT($Q$3),W$8,0)*INDIRECT($P$2),VLOOKUP($P122, INDIRECT($Q$3),W$8,0)),IF($E122="E",0,3))</f>
        <v>102604</v>
      </c>
      <c r="X122" s="186" cm="1">
        <f t="array" aca="1" ref="X122" ca="1">ROUND(IF($Q122="Y",VLOOKUP($P122, INDIRECT($Q$3),X$8,0)*INDIRECT($P$2),VLOOKUP($P122, INDIRECT($Q$3),X$8,0)),IF($E122="E",0,3))</f>
        <v>105478</v>
      </c>
      <c r="Y122" s="186" cm="1">
        <f t="array" aca="1" ref="Y122" ca="1">ROUND(IF($Q122="Y",VLOOKUP($P122, INDIRECT($Q$3),Y$8,0)*INDIRECT($P$2),VLOOKUP($P122, INDIRECT($Q$3),Y$8,0)),IF($E122="E",0,3))</f>
        <v>108431</v>
      </c>
      <c r="Z122" s="186" cm="1">
        <f t="array" aca="1" ref="Z122" ca="1">ROUND(IF($Q122="Y",VLOOKUP($P122, INDIRECT($Q$3),Z$8,0)*INDIRECT($P$2),VLOOKUP($P122, INDIRECT($Q$3),Z$8,0)),IF($E122="E",0,3))</f>
        <v>111524</v>
      </c>
      <c r="AA122" s="186"/>
      <c r="AB122" s="282" t="str">
        <f t="shared" si="44"/>
        <v>06638C</v>
      </c>
      <c r="AC122" s="130" t="str">
        <f t="shared" si="62"/>
        <v>Manager Community Engagement</v>
      </c>
      <c r="AD122" s="284" t="str">
        <f t="shared" si="63"/>
        <v>34D</v>
      </c>
      <c r="AE122" s="282">
        <f t="shared" ca="1" si="97"/>
        <v>41.802999999999997</v>
      </c>
      <c r="AF122" s="282">
        <f t="shared" ca="1" si="98"/>
        <v>43.961999999999996</v>
      </c>
      <c r="AG122" s="282">
        <f t="shared" ca="1" si="99"/>
        <v>46.201999999999998</v>
      </c>
      <c r="AH122" s="282">
        <f t="shared" ca="1" si="100"/>
        <v>49.329000000000001</v>
      </c>
      <c r="AI122" s="282">
        <f t="shared" ca="1" si="101"/>
        <v>50.710999999999999</v>
      </c>
      <c r="AJ122" s="282">
        <f ca="1">IF(Y122=0,"",IF($E122="E",ROUNDUP(Y122/2080,3),Y122))</f>
        <v>52.131</v>
      </c>
      <c r="AK122" s="282">
        <f t="shared" ref="AK122:AK128" ca="1" si="104">IF(Z122=0,"",IF($E122="E",ROUNDUP(Z122/2080,3),Z122))</f>
        <v>53.617999999999995</v>
      </c>
    </row>
    <row r="123" spans="1:37" x14ac:dyDescent="0.2">
      <c r="A123" s="75" t="s">
        <v>1153</v>
      </c>
      <c r="B123" s="75">
        <v>11</v>
      </c>
      <c r="C123" s="70" t="s">
        <v>124</v>
      </c>
      <c r="D123" s="75">
        <v>513</v>
      </c>
      <c r="E123" s="75" t="s">
        <v>17</v>
      </c>
      <c r="F123" s="73" t="s">
        <v>1154</v>
      </c>
      <c r="G123" s="74">
        <f>IF(E123="E",ROUND(T123,0),ROUND(T123,3))</f>
        <v>105497</v>
      </c>
      <c r="H123" s="74">
        <f>IF(F123="E",ROUND(U123,0),ROUND(U123,3))</f>
        <v>109713</v>
      </c>
      <c r="I123" s="74">
        <f>IF(G123="E",ROUND(V123,0),ROUND(V123,3))</f>
        <v>114105</v>
      </c>
      <c r="J123" s="74">
        <f>IF(H123="E",ROUND(W123,0),ROUND(W123,3))</f>
        <v>118668</v>
      </c>
      <c r="K123" s="74">
        <f>IF(I123="E",ROUND(X123,0),ROUND(X123,3))</f>
        <v>123415</v>
      </c>
      <c r="L123" s="74">
        <f t="shared" si="102"/>
        <v>0</v>
      </c>
      <c r="M123" s="74">
        <f t="shared" si="103"/>
        <v>0</v>
      </c>
      <c r="N123" s="72"/>
      <c r="P123" s="187" t="str">
        <f t="shared" si="78"/>
        <v>53107C</v>
      </c>
      <c r="Q123" s="191" t="s">
        <v>600</v>
      </c>
      <c r="R123" s="188" t="str">
        <f t="shared" si="61"/>
        <v>Manager Compliance &amp; Quality Assurance - Civil Rights</v>
      </c>
      <c r="S123" s="189" t="str">
        <f t="shared" si="87"/>
        <v>104</v>
      </c>
      <c r="T123" s="373">
        <v>105497</v>
      </c>
      <c r="U123" s="373">
        <v>109713</v>
      </c>
      <c r="V123" s="373">
        <v>114105</v>
      </c>
      <c r="W123" s="373">
        <v>118668</v>
      </c>
      <c r="X123" s="373">
        <v>123415</v>
      </c>
      <c r="AA123" s="186"/>
      <c r="AB123" s="282" t="str">
        <f t="shared" si="44"/>
        <v>53107C</v>
      </c>
      <c r="AC123" s="130" t="str">
        <f t="shared" si="62"/>
        <v>Manager Compliance &amp; Quality Assurance - Civil Rights</v>
      </c>
      <c r="AD123" s="284" t="str">
        <f t="shared" si="63"/>
        <v>104</v>
      </c>
      <c r="AE123" s="282">
        <f t="shared" si="97"/>
        <v>50.72</v>
      </c>
      <c r="AF123" s="282">
        <f t="shared" si="98"/>
        <v>52.747</v>
      </c>
      <c r="AG123" s="282">
        <f t="shared" si="99"/>
        <v>54.858999999999995</v>
      </c>
      <c r="AH123" s="282">
        <f t="shared" si="100"/>
        <v>57.052</v>
      </c>
      <c r="AI123" s="282">
        <f t="shared" si="101"/>
        <v>59.335000000000001</v>
      </c>
      <c r="AJ123" s="282" t="str">
        <f>IF(Y123=0,"",IF($E123="E",ROUNDUP(Y123/2080,3),Y123))</f>
        <v/>
      </c>
      <c r="AK123" s="282" t="str">
        <f t="shared" si="104"/>
        <v/>
      </c>
    </row>
    <row r="124" spans="1:37" x14ac:dyDescent="0.2">
      <c r="A124" s="75" t="s">
        <v>979</v>
      </c>
      <c r="B124" s="75">
        <v>10</v>
      </c>
      <c r="C124" s="70" t="s">
        <v>18</v>
      </c>
      <c r="D124" s="75">
        <v>488</v>
      </c>
      <c r="E124" s="75" t="s">
        <v>17</v>
      </c>
      <c r="F124" s="73" t="s">
        <v>980</v>
      </c>
      <c r="G124" s="74">
        <f t="shared" ca="1" si="64"/>
        <v>92160</v>
      </c>
      <c r="H124" s="74">
        <f t="shared" ca="1" si="65"/>
        <v>97009</v>
      </c>
      <c r="I124" s="74">
        <f t="shared" ca="1" si="66"/>
        <v>102114</v>
      </c>
      <c r="J124" s="74">
        <f t="shared" ca="1" si="67"/>
        <v>107490</v>
      </c>
      <c r="K124" s="74">
        <f t="shared" ca="1" si="68"/>
        <v>110496</v>
      </c>
      <c r="L124" s="74">
        <f t="shared" ca="1" si="102"/>
        <v>113594</v>
      </c>
      <c r="M124" s="74">
        <f t="shared" ca="1" si="103"/>
        <v>116832</v>
      </c>
      <c r="N124" s="72"/>
      <c r="P124" s="187" t="str">
        <f t="shared" si="78"/>
        <v>59463C</v>
      </c>
      <c r="Q124" s="191" t="s">
        <v>600</v>
      </c>
      <c r="R124" s="188" t="str">
        <f t="shared" si="61"/>
        <v>Manager Crime Prevention Specialists</v>
      </c>
      <c r="S124" s="189" t="str">
        <f t="shared" si="87"/>
        <v>83</v>
      </c>
      <c r="T124" s="186" cm="1">
        <f t="array" aca="1" ref="T124" ca="1">ROUND(IF($Q124="Y",VLOOKUP($P124, INDIRECT($Q$3),T$8,0)*INDIRECT($P$2),VLOOKUP($P124, INDIRECT($Q$3),T$8,0)),IF($E124="E",0,3))</f>
        <v>92160</v>
      </c>
      <c r="U124" s="186" cm="1">
        <f t="array" aca="1" ref="U124" ca="1">ROUND(IF($Q124="Y",VLOOKUP($P124, INDIRECT($Q$3),U$8,0)*INDIRECT($P$2),VLOOKUP($P124, INDIRECT($Q$3),U$8,0)),IF($E124="E",0,3))</f>
        <v>97009</v>
      </c>
      <c r="V124" s="186" cm="1">
        <f t="array" aca="1" ref="V124" ca="1">ROUND(IF($Q124="Y",VLOOKUP($P124, INDIRECT($Q$3),V$8,0)*INDIRECT($P$2),VLOOKUP($P124, INDIRECT($Q$3),V$8,0)),IF($E124="E",0,3))</f>
        <v>102114</v>
      </c>
      <c r="W124" s="186" cm="1">
        <f t="array" aca="1" ref="W124" ca="1">ROUND(IF($Q124="Y",VLOOKUP($P124, INDIRECT($Q$3),W$8,0)*INDIRECT($P$2),VLOOKUP($P124, INDIRECT($Q$3),W$8,0)),IF($E124="E",0,3))</f>
        <v>107490</v>
      </c>
      <c r="X124" s="186" cm="1">
        <f t="array" aca="1" ref="X124" ca="1">ROUND(IF($Q124="Y",VLOOKUP($P124, INDIRECT($Q$3),X$8,0)*INDIRECT($P$2),VLOOKUP($P124, INDIRECT($Q$3),X$8,0)),IF($E124="E",0,3))</f>
        <v>110496</v>
      </c>
      <c r="Y124" s="186" cm="1">
        <f t="array" aca="1" ref="Y124" ca="1">ROUND(IF($Q124="Y",VLOOKUP($P124, INDIRECT($Q$3),Y$8,0)*INDIRECT($P$2),VLOOKUP($P124, INDIRECT($Q$3),Y$8,0)),IF($E124="E",0,3))</f>
        <v>113594</v>
      </c>
      <c r="Z124" s="186" cm="1">
        <f t="array" aca="1" ref="Z124" ca="1">ROUND(IF($Q124="Y",VLOOKUP($P124, INDIRECT($Q$3),Z$8,0)*INDIRECT($P$2),VLOOKUP($P124, INDIRECT($Q$3),Z$8,0)),IF($E124="E",0,3))</f>
        <v>116832</v>
      </c>
      <c r="AA124" s="186"/>
      <c r="AB124" s="282" t="str">
        <f t="shared" si="44"/>
        <v>59463C</v>
      </c>
      <c r="AC124" s="130" t="str">
        <f t="shared" si="62"/>
        <v>Manager Crime Prevention Specialists</v>
      </c>
      <c r="AD124" s="284" t="str">
        <f t="shared" si="63"/>
        <v>83</v>
      </c>
      <c r="AE124" s="282">
        <f t="shared" ca="1" si="97"/>
        <v>44.308</v>
      </c>
      <c r="AF124" s="282">
        <f t="shared" ca="1" si="98"/>
        <v>46.638999999999996</v>
      </c>
      <c r="AG124" s="282">
        <f t="shared" ca="1" si="99"/>
        <v>49.094000000000001</v>
      </c>
      <c r="AH124" s="282">
        <f t="shared" ca="1" si="100"/>
        <v>51.677999999999997</v>
      </c>
      <c r="AI124" s="282">
        <f t="shared" ca="1" si="101"/>
        <v>53.123999999999995</v>
      </c>
      <c r="AJ124" s="282">
        <f ca="1">IF(Y124=0,"",IF($E124="E",ROUNDUP(Y124/2080,3),Y124))</f>
        <v>54.613</v>
      </c>
      <c r="AK124" s="282">
        <f t="shared" ca="1" si="104"/>
        <v>56.169999999999995</v>
      </c>
    </row>
    <row r="125" spans="1:37" x14ac:dyDescent="0.2">
      <c r="A125" s="75" t="s">
        <v>119</v>
      </c>
      <c r="B125" s="75">
        <v>11</v>
      </c>
      <c r="C125" s="70" t="s">
        <v>65</v>
      </c>
      <c r="D125" s="75">
        <v>518</v>
      </c>
      <c r="E125" s="75" t="s">
        <v>17</v>
      </c>
      <c r="F125" s="73" t="s">
        <v>374</v>
      </c>
      <c r="G125" s="74">
        <f t="shared" ca="1" si="64"/>
        <v>95950</v>
      </c>
      <c r="H125" s="74">
        <f t="shared" ca="1" si="65"/>
        <v>101002</v>
      </c>
      <c r="I125" s="74">
        <f t="shared" ca="1" si="66"/>
        <v>106315</v>
      </c>
      <c r="J125" s="74">
        <f t="shared" ca="1" si="67"/>
        <v>113545</v>
      </c>
      <c r="K125" s="74">
        <f t="shared" ca="1" si="68"/>
        <v>116726</v>
      </c>
      <c r="L125" s="74">
        <f t="shared" ca="1" si="102"/>
        <v>119996</v>
      </c>
      <c r="M125" s="74">
        <f t="shared" ca="1" si="103"/>
        <v>123415</v>
      </c>
      <c r="N125" s="72"/>
      <c r="P125" s="187" t="str">
        <f t="shared" si="78"/>
        <v>06643C</v>
      </c>
      <c r="Q125" s="191" t="s">
        <v>600</v>
      </c>
      <c r="R125" s="188" t="str">
        <f t="shared" si="61"/>
        <v>Manager Development Coordination</v>
      </c>
      <c r="S125" s="189" t="str">
        <f t="shared" si="87"/>
        <v>41C</v>
      </c>
      <c r="T125" s="186" cm="1">
        <f t="array" aca="1" ref="T125" ca="1">ROUND(IF($Q125="Y",VLOOKUP($P125, INDIRECT($Q$3),T$8,0)*INDIRECT($P$2),VLOOKUP($P125, INDIRECT($Q$3),T$8,0)),IF($E125="E",0,3))</f>
        <v>95950</v>
      </c>
      <c r="U125" s="186" cm="1">
        <f t="array" aca="1" ref="U125" ca="1">ROUND(IF($Q125="Y",VLOOKUP($P125, INDIRECT($Q$3),U$8,0)*INDIRECT($P$2),VLOOKUP($P125, INDIRECT($Q$3),U$8,0)),IF($E125="E",0,3))</f>
        <v>101002</v>
      </c>
      <c r="V125" s="186" cm="1">
        <f t="array" aca="1" ref="V125" ca="1">ROUND(IF($Q125="Y",VLOOKUP($P125, INDIRECT($Q$3),V$8,0)*INDIRECT($P$2),VLOOKUP($P125, INDIRECT($Q$3),V$8,0)),IF($E125="E",0,3))</f>
        <v>106315</v>
      </c>
      <c r="W125" s="186" cm="1">
        <f t="array" aca="1" ref="W125" ca="1">ROUND(IF($Q125="Y",VLOOKUP($P125, INDIRECT($Q$3),W$8,0)*INDIRECT($P$2),VLOOKUP($P125, INDIRECT($Q$3),W$8,0)),IF($E125="E",0,3))</f>
        <v>113545</v>
      </c>
      <c r="X125" s="186" cm="1">
        <f t="array" aca="1" ref="X125" ca="1">ROUND(IF($Q125="Y",VLOOKUP($P125, INDIRECT($Q$3),X$8,0)*INDIRECT($P$2),VLOOKUP($P125, INDIRECT($Q$3),X$8,0)),IF($E125="E",0,3))</f>
        <v>116726</v>
      </c>
      <c r="Y125" s="186" cm="1">
        <f t="array" aca="1" ref="Y125" ca="1">ROUND(IF($Q125="Y",VLOOKUP($P125, INDIRECT($Q$3),Y$8,0)*INDIRECT($P$2),VLOOKUP($P125, INDIRECT($Q$3),Y$8,0)),IF($E125="E",0,3))</f>
        <v>119996</v>
      </c>
      <c r="Z125" s="186" cm="1">
        <f t="array" aca="1" ref="Z125" ca="1">ROUND(IF($Q125="Y",VLOOKUP($P125, INDIRECT($Q$3),Z$8,0)*INDIRECT($P$2),VLOOKUP($P125, INDIRECT($Q$3),Z$8,0)),IF($E125="E",0,3))</f>
        <v>123415</v>
      </c>
      <c r="AA125" s="186"/>
      <c r="AB125" s="282" t="str">
        <f t="shared" si="44"/>
        <v>06643C</v>
      </c>
      <c r="AC125" s="130" t="str">
        <f t="shared" si="62"/>
        <v>Manager Development Coordination</v>
      </c>
      <c r="AD125" s="284" t="str">
        <f t="shared" si="63"/>
        <v>41C</v>
      </c>
      <c r="AE125" s="282">
        <f t="shared" ca="1" si="97"/>
        <v>46.129999999999995</v>
      </c>
      <c r="AF125" s="282">
        <f t="shared" ca="1" si="98"/>
        <v>48.558999999999997</v>
      </c>
      <c r="AG125" s="282">
        <f t="shared" ca="1" si="99"/>
        <v>51.113</v>
      </c>
      <c r="AH125" s="282">
        <f t="shared" ca="1" si="100"/>
        <v>54.588999999999999</v>
      </c>
      <c r="AI125" s="282">
        <f t="shared" ca="1" si="101"/>
        <v>56.119</v>
      </c>
      <c r="AJ125" s="282">
        <f ca="1">IF(Y125=0,"",IF($E125="E",ROUNDUP(Y125/2080,3),Y125))</f>
        <v>57.690999999999995</v>
      </c>
      <c r="AK125" s="282">
        <f t="shared" ca="1" si="104"/>
        <v>59.335000000000001</v>
      </c>
    </row>
    <row r="126" spans="1:37" x14ac:dyDescent="0.2">
      <c r="A126" s="75" t="s">
        <v>121</v>
      </c>
      <c r="B126" s="75">
        <v>12</v>
      </c>
      <c r="C126" s="70" t="s">
        <v>120</v>
      </c>
      <c r="D126" s="75">
        <v>552</v>
      </c>
      <c r="E126" s="75" t="s">
        <v>17</v>
      </c>
      <c r="F126" s="73" t="s">
        <v>375</v>
      </c>
      <c r="G126" s="74">
        <f t="shared" ca="1" si="64"/>
        <v>103898</v>
      </c>
      <c r="H126" s="74">
        <f t="shared" ca="1" si="65"/>
        <v>109093</v>
      </c>
      <c r="I126" s="74">
        <f t="shared" ca="1" si="66"/>
        <v>114546</v>
      </c>
      <c r="J126" s="74">
        <f t="shared" ca="1" si="67"/>
        <v>122028</v>
      </c>
      <c r="K126" s="74">
        <f t="shared" ca="1" si="68"/>
        <v>125447</v>
      </c>
      <c r="L126" s="74">
        <f t="shared" ca="1" si="102"/>
        <v>128962</v>
      </c>
      <c r="M126" s="74">
        <f t="shared" ca="1" si="103"/>
        <v>132635</v>
      </c>
      <c r="N126" s="72"/>
      <c r="P126" s="187" t="str">
        <f t="shared" si="78"/>
        <v>06644C</v>
      </c>
      <c r="Q126" s="191" t="s">
        <v>600</v>
      </c>
      <c r="R126" s="188" t="str">
        <f t="shared" si="61"/>
        <v>Manager Development Finance</v>
      </c>
      <c r="S126" s="189" t="str">
        <f t="shared" si="87"/>
        <v>50</v>
      </c>
      <c r="T126" s="186" cm="1">
        <f t="array" aca="1" ref="T126" ca="1">ROUND(IF($Q126="Y",VLOOKUP($P126, INDIRECT($Q$3),T$8,0)*INDIRECT($P$2),VLOOKUP($P126, INDIRECT($Q$3),T$8,0)),IF($E126="E",0,3))</f>
        <v>103898</v>
      </c>
      <c r="U126" s="186" cm="1">
        <f t="array" aca="1" ref="U126" ca="1">ROUND(IF($Q126="Y",VLOOKUP($P126, INDIRECT($Q$3),U$8,0)*INDIRECT($P$2),VLOOKUP($P126, INDIRECT($Q$3),U$8,0)),IF($E126="E",0,3))</f>
        <v>109093</v>
      </c>
      <c r="V126" s="186" cm="1">
        <f t="array" aca="1" ref="V126" ca="1">ROUND(IF($Q126="Y",VLOOKUP($P126, INDIRECT($Q$3),V$8,0)*INDIRECT($P$2),VLOOKUP($P126, INDIRECT($Q$3),V$8,0)),IF($E126="E",0,3))</f>
        <v>114546</v>
      </c>
      <c r="W126" s="186" cm="1">
        <f t="array" aca="1" ref="W126" ca="1">ROUND(IF($Q126="Y",VLOOKUP($P126, INDIRECT($Q$3),W$8,0)*INDIRECT($P$2),VLOOKUP($P126, INDIRECT($Q$3),W$8,0)),IF($E126="E",0,3))</f>
        <v>122028</v>
      </c>
      <c r="X126" s="186" cm="1">
        <f t="array" aca="1" ref="X126" ca="1">ROUND(IF($Q126="Y",VLOOKUP($P126, INDIRECT($Q$3),X$8,0)*INDIRECT($P$2),VLOOKUP($P126, INDIRECT($Q$3),X$8,0)),IF($E126="E",0,3))</f>
        <v>125447</v>
      </c>
      <c r="Y126" s="186" cm="1">
        <f t="array" aca="1" ref="Y126" ca="1">ROUND(IF($Q126="Y",VLOOKUP($P126, INDIRECT($Q$3),Y$8,0)*INDIRECT($P$2),VLOOKUP($P126, INDIRECT($Q$3),Y$8,0)),IF($E126="E",0,3))</f>
        <v>128962</v>
      </c>
      <c r="Z126" s="186" cm="1">
        <f t="array" aca="1" ref="Z126" ca="1">ROUND(IF($Q126="Y",VLOOKUP($P126, INDIRECT($Q$3),Z$8,0)*INDIRECT($P$2),VLOOKUP($P126, INDIRECT($Q$3),Z$8,0)),IF($E126="E",0,3))</f>
        <v>132635</v>
      </c>
      <c r="AA126" s="186"/>
      <c r="AB126" s="282" t="str">
        <f t="shared" si="44"/>
        <v>06644C</v>
      </c>
      <c r="AC126" s="130" t="str">
        <f t="shared" si="62"/>
        <v>Manager Development Finance</v>
      </c>
      <c r="AD126" s="284" t="str">
        <f t="shared" si="63"/>
        <v>50</v>
      </c>
      <c r="AE126" s="282">
        <f t="shared" ca="1" si="97"/>
        <v>49.951000000000001</v>
      </c>
      <c r="AF126" s="282">
        <f t="shared" ca="1" si="98"/>
        <v>52.448999999999998</v>
      </c>
      <c r="AG126" s="282">
        <f t="shared" ca="1" si="99"/>
        <v>55.070999999999998</v>
      </c>
      <c r="AH126" s="282">
        <f t="shared" ca="1" si="100"/>
        <v>58.667999999999999</v>
      </c>
      <c r="AI126" s="282">
        <f t="shared" ca="1" si="101"/>
        <v>60.311999999999998</v>
      </c>
      <c r="AJ126" s="282">
        <f ca="1">IF(Y126=0,"",IF($E126="E",ROUNDUP(Y126/2080,3),Y126))</f>
        <v>62.000999999999998</v>
      </c>
      <c r="AK126" s="282">
        <f t="shared" ca="1" si="104"/>
        <v>63.766999999999996</v>
      </c>
    </row>
    <row r="127" spans="1:37" x14ac:dyDescent="0.2">
      <c r="A127" s="75" t="s">
        <v>1172</v>
      </c>
      <c r="B127" s="75">
        <v>11</v>
      </c>
      <c r="C127" s="70" t="s">
        <v>888</v>
      </c>
      <c r="D127" s="75">
        <v>533</v>
      </c>
      <c r="E127" s="75" t="s">
        <v>17</v>
      </c>
      <c r="F127" s="73" t="s">
        <v>1173</v>
      </c>
      <c r="G127" s="74">
        <v>106503</v>
      </c>
      <c r="H127" s="74">
        <v>110767</v>
      </c>
      <c r="I127" s="74">
        <v>115203</v>
      </c>
      <c r="J127" s="74">
        <v>119816</v>
      </c>
      <c r="K127" s="74">
        <v>124614</v>
      </c>
      <c r="L127" s="74"/>
      <c r="M127" s="74"/>
      <c r="N127" s="72"/>
      <c r="P127" s="187" t="str">
        <f t="shared" si="78"/>
        <v>53112C</v>
      </c>
      <c r="R127" s="188" t="str">
        <f t="shared" si="61"/>
        <v>Manager Digital Communications</v>
      </c>
      <c r="S127" s="189" t="str">
        <f t="shared" si="87"/>
        <v>116</v>
      </c>
      <c r="T127" s="186">
        <v>106503</v>
      </c>
      <c r="U127" s="186">
        <v>110767</v>
      </c>
      <c r="V127" s="186">
        <v>115203</v>
      </c>
      <c r="W127" s="186">
        <v>119816</v>
      </c>
      <c r="X127" s="186">
        <v>124614</v>
      </c>
      <c r="Y127" s="186" t="e" cm="1">
        <f t="array" aca="1" ref="Y127" ca="1">ROUND(IF($Q127="Y",VLOOKUP($P127, INDIRECT($Q$3),Y$8,0)*INDIRECT($P$2),VLOOKUP($P127, INDIRECT($Q$3),Y$8,0)),IF($E127="E",0,3))</f>
        <v>#N/A</v>
      </c>
      <c r="AA127" s="186"/>
      <c r="AB127" s="282" t="str">
        <f t="shared" si="44"/>
        <v>53112C</v>
      </c>
      <c r="AC127" s="130" t="str">
        <f t="shared" si="62"/>
        <v>Manager Digital Communications</v>
      </c>
      <c r="AD127" s="284" t="str">
        <f t="shared" si="63"/>
        <v>116</v>
      </c>
      <c r="AE127" s="282">
        <f t="shared" si="97"/>
        <v>51.204000000000001</v>
      </c>
      <c r="AF127" s="282">
        <f t="shared" si="98"/>
        <v>53.253999999999998</v>
      </c>
      <c r="AG127" s="282">
        <f t="shared" si="99"/>
        <v>55.387</v>
      </c>
      <c r="AH127" s="282">
        <f t="shared" si="100"/>
        <v>57.603999999999999</v>
      </c>
      <c r="AI127" s="282">
        <f t="shared" si="101"/>
        <v>59.910999999999994</v>
      </c>
      <c r="AJ127" s="282"/>
      <c r="AK127" s="282"/>
    </row>
    <row r="128" spans="1:37" x14ac:dyDescent="0.2">
      <c r="A128" s="75" t="s">
        <v>122</v>
      </c>
      <c r="B128" s="75">
        <v>13</v>
      </c>
      <c r="C128" s="70" t="s">
        <v>76</v>
      </c>
      <c r="D128" s="75">
        <v>598</v>
      </c>
      <c r="E128" s="75" t="s">
        <v>17</v>
      </c>
      <c r="F128" s="73" t="s">
        <v>377</v>
      </c>
      <c r="G128" s="74">
        <f t="shared" ca="1" si="64"/>
        <v>118725</v>
      </c>
      <c r="H128" s="74">
        <f t="shared" ca="1" si="65"/>
        <v>123472</v>
      </c>
      <c r="I128" s="74">
        <f t="shared" ca="1" si="66"/>
        <v>128412</v>
      </c>
      <c r="J128" s="74">
        <f t="shared" ca="1" si="67"/>
        <v>133548</v>
      </c>
      <c r="K128" s="74">
        <f t="shared" ca="1" si="68"/>
        <v>138891</v>
      </c>
      <c r="L128" s="74">
        <f t="shared" ca="1" si="102"/>
        <v>0</v>
      </c>
      <c r="M128" s="74">
        <f t="shared" ca="1" si="103"/>
        <v>0</v>
      </c>
      <c r="N128" s="72"/>
      <c r="P128" s="187" t="str">
        <f t="shared" si="78"/>
        <v>52570C</v>
      </c>
      <c r="Q128" s="191" t="s">
        <v>600</v>
      </c>
      <c r="R128" s="188" t="str">
        <f t="shared" si="61"/>
        <v>Manager Economic Development (CPED)</v>
      </c>
      <c r="S128" s="189" t="str">
        <f t="shared" si="87"/>
        <v>63</v>
      </c>
      <c r="T128" s="186" cm="1">
        <f t="array" aca="1" ref="T128" ca="1">ROUND(IF($Q128="Y",VLOOKUP($P128, INDIRECT($Q$3),T$8,0)*INDIRECT($P$2),VLOOKUP($P128, INDIRECT($Q$3),T$8,0)),IF($E128="E",0,3))</f>
        <v>118725</v>
      </c>
      <c r="U128" s="186" cm="1">
        <f t="array" aca="1" ref="U128" ca="1">ROUND(IF($Q128="Y",VLOOKUP($P128, INDIRECT($Q$3),U$8,0)*INDIRECT($P$2),VLOOKUP($P128, INDIRECT($Q$3),U$8,0)),IF($E128="E",0,3))</f>
        <v>123472</v>
      </c>
      <c r="V128" s="186" cm="1">
        <f t="array" aca="1" ref="V128" ca="1">ROUND(IF($Q128="Y",VLOOKUP($P128, INDIRECT($Q$3),V$8,0)*INDIRECT($P$2),VLOOKUP($P128, INDIRECT($Q$3),V$8,0)),IF($E128="E",0,3))</f>
        <v>128412</v>
      </c>
      <c r="W128" s="186" cm="1">
        <f t="array" aca="1" ref="W128" ca="1">ROUND(IF($Q128="Y",VLOOKUP($P128, INDIRECT($Q$3),W$8,0)*INDIRECT($P$2),VLOOKUP($P128, INDIRECT($Q$3),W$8,0)),IF($E128="E",0,3))</f>
        <v>133548</v>
      </c>
      <c r="X128" s="186" cm="1">
        <f t="array" aca="1" ref="X128" ca="1">ROUND(IF($Q128="Y",VLOOKUP($P128, INDIRECT($Q$3),X$8,0)*INDIRECT($P$2),VLOOKUP($P128, INDIRECT($Q$3),X$8,0)),IF($E128="E",0,3))</f>
        <v>138891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44"/>
        <v>52570C</v>
      </c>
      <c r="AC128" s="130" t="str">
        <f t="shared" si="62"/>
        <v>Manager Economic Development (CPED)</v>
      </c>
      <c r="AD128" s="284" t="str">
        <f t="shared" si="63"/>
        <v>63</v>
      </c>
      <c r="AE128" s="282">
        <f t="shared" ca="1" si="97"/>
        <v>57.08</v>
      </c>
      <c r="AF128" s="282">
        <f t="shared" ca="1" si="98"/>
        <v>59.361999999999995</v>
      </c>
      <c r="AG128" s="282">
        <f t="shared" ca="1" si="99"/>
        <v>61.736999999999995</v>
      </c>
      <c r="AH128" s="282">
        <f t="shared" ca="1" si="100"/>
        <v>64.206000000000003</v>
      </c>
      <c r="AI128" s="282">
        <f t="shared" ca="1" si="101"/>
        <v>66.775000000000006</v>
      </c>
      <c r="AJ128" s="282" t="str">
        <f ca="1">IF(Y128=0,"",IF($E128="E",ROUNDUP(Y128/2080,3),Y128))</f>
        <v/>
      </c>
      <c r="AK128" s="282" t="str">
        <f t="shared" ca="1" si="104"/>
        <v/>
      </c>
    </row>
    <row r="129" spans="1:37" x14ac:dyDescent="0.2">
      <c r="A129" s="75" t="s">
        <v>957</v>
      </c>
      <c r="B129" s="75">
        <v>9</v>
      </c>
      <c r="C129" s="70" t="s">
        <v>958</v>
      </c>
      <c r="D129" s="75">
        <v>445</v>
      </c>
      <c r="E129" s="75" t="s">
        <v>17</v>
      </c>
      <c r="F129" s="73" t="s">
        <v>959</v>
      </c>
      <c r="G129" s="74">
        <f t="shared" ca="1" si="64"/>
        <v>91750</v>
      </c>
      <c r="H129" s="74">
        <f t="shared" ca="1" si="65"/>
        <v>95425</v>
      </c>
      <c r="I129" s="74">
        <f t="shared" ca="1" si="66"/>
        <v>99243</v>
      </c>
      <c r="J129" s="74">
        <f t="shared" ca="1" si="67"/>
        <v>103217</v>
      </c>
      <c r="K129" s="74">
        <f t="shared" ca="1" si="68"/>
        <v>107351</v>
      </c>
      <c r="L129" s="74">
        <f t="shared" ca="1" si="102"/>
        <v>0</v>
      </c>
      <c r="M129" s="74">
        <f t="shared" ca="1" si="103"/>
        <v>0</v>
      </c>
      <c r="N129" s="72"/>
      <c r="P129" s="187" t="str">
        <f t="shared" si="78"/>
        <v>59456C</v>
      </c>
      <c r="Q129" s="191" t="s">
        <v>600</v>
      </c>
      <c r="R129" s="188" t="str">
        <f t="shared" si="61"/>
        <v>Manager Election Administration</v>
      </c>
      <c r="S129" s="189" t="str">
        <f t="shared" si="87"/>
        <v>127</v>
      </c>
      <c r="T129" s="186" cm="1">
        <f t="array" aca="1" ref="T129" ca="1">ROUND(IF($Q129="Y",VLOOKUP($P129, INDIRECT($Q$3),T$8,0)*INDIRECT($P$2),VLOOKUP($P129, INDIRECT($Q$3),T$8,0)),IF($E129="E",0,3))</f>
        <v>91750</v>
      </c>
      <c r="U129" s="186" cm="1">
        <f t="array" aca="1" ref="U129" ca="1">ROUND(IF($Q129="Y",VLOOKUP($P129, INDIRECT($Q$3),U$8,0)*INDIRECT($P$2),VLOOKUP($P129, INDIRECT($Q$3),U$8,0)),IF($E129="E",0,3))</f>
        <v>95425</v>
      </c>
      <c r="V129" s="186" cm="1">
        <f t="array" aca="1" ref="V129" ca="1">ROUND(IF($Q129="Y",VLOOKUP($P129, INDIRECT($Q$3),V$8,0)*INDIRECT($P$2),VLOOKUP($P129, INDIRECT($Q$3),V$8,0)),IF($E129="E",0,3))</f>
        <v>99243</v>
      </c>
      <c r="W129" s="186" cm="1">
        <f t="array" aca="1" ref="W129" ca="1">ROUND(IF($Q129="Y",VLOOKUP($P129, INDIRECT($Q$3),W$8,0)*INDIRECT($P$2),VLOOKUP($P129, INDIRECT($Q$3),W$8,0)),IF($E129="E",0,3))</f>
        <v>103217</v>
      </c>
      <c r="X129" s="186" cm="1">
        <f t="array" aca="1" ref="X129" ca="1">ROUND(IF($Q129="Y",VLOOKUP($P129, INDIRECT($Q$3),X$8,0)*INDIRECT($P$2),VLOOKUP($P129, INDIRECT($Q$3),X$8,0)),IF($E129="E",0,3))</f>
        <v>107351</v>
      </c>
      <c r="Y129" s="186" cm="1">
        <f t="array" aca="1" ref="Y129" ca="1">ROUND(IF($Q129="Y",VLOOKUP($P129, INDIRECT($Q$3),Y$8,0)*INDIRECT($P$2),VLOOKUP($P129, INDIRECT($Q$3),Y$8,0)),IF($E129="E",0,3))</f>
        <v>0</v>
      </c>
      <c r="Z129" s="186" cm="1">
        <f t="array" aca="1" ref="Z129" ca="1">ROUND(IF($Q129="Y",VLOOKUP($P129, INDIRECT($Q$3),Z$8,0)*INDIRECT($P$2),VLOOKUP($P129, INDIRECT($Q$3),Z$8,0)),IF($E129="E",0,3))</f>
        <v>0</v>
      </c>
      <c r="AA129" s="186"/>
      <c r="AB129" s="282" t="str">
        <f t="shared" si="44"/>
        <v>59456C</v>
      </c>
      <c r="AC129" s="130" t="str">
        <f t="shared" si="62"/>
        <v>Manager Election Administration</v>
      </c>
      <c r="AD129" s="284" t="str">
        <f t="shared" si="63"/>
        <v>127</v>
      </c>
      <c r="AE129" s="282">
        <f t="shared" ca="1" si="97"/>
        <v>44.110999999999997</v>
      </c>
      <c r="AF129" s="282">
        <f t="shared" ca="1" si="98"/>
        <v>45.878</v>
      </c>
      <c r="AG129" s="282">
        <f t="shared" ca="1" si="99"/>
        <v>47.713000000000001</v>
      </c>
      <c r="AH129" s="282">
        <f t="shared" ca="1" si="100"/>
        <v>49.623999999999995</v>
      </c>
      <c r="AI129" s="282">
        <f t="shared" ca="1" si="101"/>
        <v>51.611999999999995</v>
      </c>
      <c r="AJ129" s="282"/>
      <c r="AK129" s="282"/>
    </row>
    <row r="130" spans="1:37" x14ac:dyDescent="0.2">
      <c r="A130" s="75" t="s">
        <v>123</v>
      </c>
      <c r="B130" s="75">
        <v>12</v>
      </c>
      <c r="C130" s="70" t="s">
        <v>574</v>
      </c>
      <c r="D130" s="75">
        <v>543</v>
      </c>
      <c r="E130" s="75" t="s">
        <v>17</v>
      </c>
      <c r="F130" s="73" t="s">
        <v>378</v>
      </c>
      <c r="G130" s="74">
        <f t="shared" ca="1" si="64"/>
        <v>114665</v>
      </c>
      <c r="H130" s="74">
        <f t="shared" ca="1" si="65"/>
        <v>119256</v>
      </c>
      <c r="I130" s="74">
        <f t="shared" ca="1" si="66"/>
        <v>124030</v>
      </c>
      <c r="J130" s="74">
        <f t="shared" ca="1" si="67"/>
        <v>128996</v>
      </c>
      <c r="K130" s="74">
        <f t="shared" ca="1" si="68"/>
        <v>134163</v>
      </c>
      <c r="L130" s="74">
        <f t="shared" ca="1" si="102"/>
        <v>0</v>
      </c>
      <c r="M130" s="74">
        <f t="shared" ca="1" si="103"/>
        <v>0</v>
      </c>
      <c r="N130" s="72"/>
      <c r="P130" s="187" t="str">
        <f t="shared" si="78"/>
        <v>06708C</v>
      </c>
      <c r="Q130" s="191" t="s">
        <v>600</v>
      </c>
      <c r="R130" s="188" t="str">
        <f t="shared" si="61"/>
        <v>Manager Equity and Inclusion</v>
      </c>
      <c r="S130" s="189" t="str">
        <f t="shared" si="87"/>
        <v>044</v>
      </c>
      <c r="T130" s="186" cm="1">
        <f t="array" aca="1" ref="T130" ca="1">ROUND(IF($Q130="Y",VLOOKUP($P130, INDIRECT($Q$3),T$8,0)*INDIRECT($P$2),VLOOKUP($P130, INDIRECT($Q$3),T$8,0)),IF($E130="E",0,3))</f>
        <v>114665</v>
      </c>
      <c r="U130" s="186" cm="1">
        <f t="array" aca="1" ref="U130" ca="1">ROUND(IF($Q130="Y",VLOOKUP($P130, INDIRECT($Q$3),U$8,0)*INDIRECT($P$2),VLOOKUP($P130, INDIRECT($Q$3),U$8,0)),IF($E130="E",0,3))</f>
        <v>119256</v>
      </c>
      <c r="V130" s="186" cm="1">
        <f t="array" aca="1" ref="V130" ca="1">ROUND(IF($Q130="Y",VLOOKUP($P130, INDIRECT($Q$3),V$8,0)*INDIRECT($P$2),VLOOKUP($P130, INDIRECT($Q$3),V$8,0)),IF($E130="E",0,3))</f>
        <v>124030</v>
      </c>
      <c r="W130" s="186" cm="1">
        <f t="array" aca="1" ref="W130" ca="1">ROUND(IF($Q130="Y",VLOOKUP($P130, INDIRECT($Q$3),W$8,0)*INDIRECT($P$2),VLOOKUP($P130, INDIRECT($Q$3),W$8,0)),IF($E130="E",0,3))</f>
        <v>128996</v>
      </c>
      <c r="X130" s="186" cm="1">
        <f t="array" aca="1" ref="X130" ca="1">ROUND(IF($Q130="Y",VLOOKUP($P130, INDIRECT($Q$3),X$8,0)*INDIRECT($P$2),VLOOKUP($P130, INDIRECT($Q$3),X$8,0)),IF($E130="E",0,3))</f>
        <v>134163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44"/>
        <v>06708C</v>
      </c>
      <c r="AC130" s="130" t="str">
        <f t="shared" si="62"/>
        <v>Manager Equity and Inclusion</v>
      </c>
      <c r="AD130" s="284" t="str">
        <f t="shared" si="63"/>
        <v>044</v>
      </c>
      <c r="AE130" s="282">
        <f t="shared" ca="1" si="97"/>
        <v>55.128</v>
      </c>
      <c r="AF130" s="282">
        <f t="shared" ca="1" si="98"/>
        <v>57.335000000000001</v>
      </c>
      <c r="AG130" s="282">
        <f t="shared" ca="1" si="99"/>
        <v>59.629999999999995</v>
      </c>
      <c r="AH130" s="282">
        <f t="shared" ca="1" si="100"/>
        <v>62.018000000000001</v>
      </c>
      <c r="AI130" s="282">
        <f t="shared" ca="1" si="101"/>
        <v>64.50200000000001</v>
      </c>
      <c r="AJ130" s="282" t="str">
        <f t="shared" ref="AJ130:AJ143" ca="1" si="105">IF(Y130=0,"",IF($E130="E",ROUNDUP(Y130/2080,3),Y130))</f>
        <v/>
      </c>
      <c r="AK130" s="282" t="str">
        <f t="shared" ref="AK130:AK166" ca="1" si="106">IF(Z130=0,"",IF($E130="E",ROUNDUP(Z130/2080,3),Z130))</f>
        <v/>
      </c>
    </row>
    <row r="131" spans="1:37" x14ac:dyDescent="0.2">
      <c r="A131" s="75" t="s">
        <v>127</v>
      </c>
      <c r="B131" s="75">
        <v>11</v>
      </c>
      <c r="C131" s="70" t="s">
        <v>126</v>
      </c>
      <c r="D131" s="75">
        <v>528</v>
      </c>
      <c r="E131" s="75" t="s">
        <v>17</v>
      </c>
      <c r="F131" s="73" t="s">
        <v>379</v>
      </c>
      <c r="G131" s="74">
        <f t="shared" ca="1" si="64"/>
        <v>96346</v>
      </c>
      <c r="H131" s="74">
        <f t="shared" ca="1" si="65"/>
        <v>101292</v>
      </c>
      <c r="I131" s="74">
        <f t="shared" ca="1" si="66"/>
        <v>106444</v>
      </c>
      <c r="J131" s="74">
        <f t="shared" ca="1" si="67"/>
        <v>113565</v>
      </c>
      <c r="K131" s="74">
        <f t="shared" ca="1" si="68"/>
        <v>116744</v>
      </c>
      <c r="L131" s="74">
        <f t="shared" ca="1" si="102"/>
        <v>120014</v>
      </c>
      <c r="M131" s="74">
        <f t="shared" ca="1" si="103"/>
        <v>123437</v>
      </c>
      <c r="N131" s="72"/>
      <c r="P131" s="187" t="str">
        <f t="shared" si="78"/>
        <v>06710C</v>
      </c>
      <c r="Q131" s="191" t="s">
        <v>600</v>
      </c>
      <c r="R131" s="188" t="str">
        <f t="shared" si="61"/>
        <v>Manager Finance</v>
      </c>
      <c r="S131" s="189" t="str">
        <f t="shared" si="87"/>
        <v>39</v>
      </c>
      <c r="T131" s="186" cm="1">
        <f t="array" aca="1" ref="T131" ca="1">ROUND(IF($Q131="Y",VLOOKUP($P131, INDIRECT($Q$3),T$8,0)*INDIRECT($P$2),VLOOKUP($P131, INDIRECT($Q$3),T$8,0)),IF($E131="E",0,3))</f>
        <v>96346</v>
      </c>
      <c r="U131" s="186" cm="1">
        <f t="array" aca="1" ref="U131" ca="1">ROUND(IF($Q131="Y",VLOOKUP($P131, INDIRECT($Q$3),U$8,0)*INDIRECT($P$2),VLOOKUP($P131, INDIRECT($Q$3),U$8,0)),IF($E131="E",0,3))</f>
        <v>101292</v>
      </c>
      <c r="V131" s="186" cm="1">
        <f t="array" aca="1" ref="V131" ca="1">ROUND(IF($Q131="Y",VLOOKUP($P131, INDIRECT($Q$3),V$8,0)*INDIRECT($P$2),VLOOKUP($P131, INDIRECT($Q$3),V$8,0)),IF($E131="E",0,3))</f>
        <v>106444</v>
      </c>
      <c r="W131" s="186" cm="1">
        <f t="array" aca="1" ref="W131" ca="1">ROUND(IF($Q131="Y",VLOOKUP($P131, INDIRECT($Q$3),W$8,0)*INDIRECT($P$2),VLOOKUP($P131, INDIRECT($Q$3),W$8,0)),IF($E131="E",0,3))</f>
        <v>113565</v>
      </c>
      <c r="X131" s="186" cm="1">
        <f t="array" aca="1" ref="X131" ca="1">ROUND(IF($Q131="Y",VLOOKUP($P131, INDIRECT($Q$3),X$8,0)*INDIRECT($P$2),VLOOKUP($P131, INDIRECT($Q$3),X$8,0)),IF($E131="E",0,3))</f>
        <v>116744</v>
      </c>
      <c r="Y131" s="186" cm="1">
        <f t="array" aca="1" ref="Y131" ca="1">ROUND(IF($Q131="Y",VLOOKUP($P131, INDIRECT($Q$3),Y$8,0)*INDIRECT($P$2),VLOOKUP($P131, INDIRECT($Q$3),Y$8,0)),IF($E131="E",0,3))</f>
        <v>120014</v>
      </c>
      <c r="Z131" s="186" cm="1">
        <f t="array" aca="1" ref="Z131" ca="1">ROUND(IF($Q131="Y",VLOOKUP($P131, INDIRECT($Q$3),Z$8,0)*INDIRECT($P$2),VLOOKUP($P131, INDIRECT($Q$3),Z$8,0)),IF($E131="E",0,3))</f>
        <v>123437</v>
      </c>
      <c r="AA131" s="186"/>
      <c r="AB131" s="282" t="str">
        <f t="shared" si="44"/>
        <v>06710C</v>
      </c>
      <c r="AC131" s="130" t="str">
        <f t="shared" si="62"/>
        <v>Manager Finance</v>
      </c>
      <c r="AD131" s="284" t="str">
        <f t="shared" si="63"/>
        <v>39</v>
      </c>
      <c r="AE131" s="282">
        <f t="shared" ca="1" si="97"/>
        <v>46.320999999999998</v>
      </c>
      <c r="AF131" s="282">
        <f t="shared" ca="1" si="98"/>
        <v>48.698999999999998</v>
      </c>
      <c r="AG131" s="282">
        <f t="shared" ca="1" si="99"/>
        <v>51.174999999999997</v>
      </c>
      <c r="AH131" s="282">
        <f t="shared" ca="1" si="100"/>
        <v>54.598999999999997</v>
      </c>
      <c r="AI131" s="282">
        <f t="shared" ca="1" si="101"/>
        <v>56.126999999999995</v>
      </c>
      <c r="AJ131" s="282">
        <f t="shared" ca="1" si="105"/>
        <v>57.699999999999996</v>
      </c>
      <c r="AK131" s="282">
        <f t="shared" ca="1" si="106"/>
        <v>59.344999999999999</v>
      </c>
    </row>
    <row r="132" spans="1:37" x14ac:dyDescent="0.2">
      <c r="A132" s="75" t="s">
        <v>125</v>
      </c>
      <c r="B132" s="75">
        <v>11</v>
      </c>
      <c r="C132" s="70" t="s">
        <v>124</v>
      </c>
      <c r="D132" s="75">
        <v>518</v>
      </c>
      <c r="E132" s="75" t="s">
        <v>17</v>
      </c>
      <c r="F132" s="73" t="s">
        <v>380</v>
      </c>
      <c r="G132" s="74">
        <f t="shared" ca="1" si="64"/>
        <v>105497</v>
      </c>
      <c r="H132" s="74">
        <f t="shared" ca="1" si="65"/>
        <v>109714</v>
      </c>
      <c r="I132" s="74">
        <f t="shared" ca="1" si="66"/>
        <v>114105</v>
      </c>
      <c r="J132" s="74">
        <f t="shared" ca="1" si="67"/>
        <v>118668</v>
      </c>
      <c r="K132" s="74">
        <f t="shared" ca="1" si="68"/>
        <v>123415</v>
      </c>
      <c r="L132" s="74">
        <f t="shared" ca="1" si="102"/>
        <v>0</v>
      </c>
      <c r="M132" s="74">
        <f t="shared" ca="1" si="103"/>
        <v>0</v>
      </c>
      <c r="N132" s="72"/>
      <c r="P132" s="187" t="str">
        <f t="shared" si="78"/>
        <v>06716C</v>
      </c>
      <c r="Q132" s="191" t="s">
        <v>600</v>
      </c>
      <c r="R132" s="188" t="str">
        <f t="shared" si="61"/>
        <v>Manager Finance Systems Services</v>
      </c>
      <c r="S132" s="189" t="str">
        <f t="shared" si="87"/>
        <v>104</v>
      </c>
      <c r="T132" s="186" cm="1">
        <f t="array" aca="1" ref="T132" ca="1">ROUND(IF($Q132="Y",VLOOKUP($P132, INDIRECT($Q$3),T$8,0)*INDIRECT($P$2),VLOOKUP($P132, INDIRECT($Q$3),T$8,0)),IF($E132="E",0,3))</f>
        <v>105497</v>
      </c>
      <c r="U132" s="186" cm="1">
        <f t="array" aca="1" ref="U132" ca="1">ROUND(IF($Q132="Y",VLOOKUP($P132, INDIRECT($Q$3),U$8,0)*INDIRECT($P$2),VLOOKUP($P132, INDIRECT($Q$3),U$8,0)),IF($E132="E",0,3))</f>
        <v>109714</v>
      </c>
      <c r="V132" s="186" cm="1">
        <f t="array" aca="1" ref="V132" ca="1">ROUND(IF($Q132="Y",VLOOKUP($P132, INDIRECT($Q$3),V$8,0)*INDIRECT($P$2),VLOOKUP($P132, INDIRECT($Q$3),V$8,0)),IF($E132="E",0,3))</f>
        <v>114105</v>
      </c>
      <c r="W132" s="186" cm="1">
        <f t="array" aca="1" ref="W132" ca="1">ROUND(IF($Q132="Y",VLOOKUP($P132, INDIRECT($Q$3),W$8,0)*INDIRECT($P$2),VLOOKUP($P132, INDIRECT($Q$3),W$8,0)),IF($E132="E",0,3))</f>
        <v>118668</v>
      </c>
      <c r="X132" s="186" cm="1">
        <f t="array" aca="1" ref="X132" ca="1">ROUND(IF($Q132="Y",VLOOKUP($P132, INDIRECT($Q$3),X$8,0)*INDIRECT($P$2),VLOOKUP($P132, INDIRECT($Q$3),X$8,0)),IF($E132="E",0,3))</f>
        <v>123415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44"/>
        <v>06716C</v>
      </c>
      <c r="AC132" s="130" t="str">
        <f t="shared" si="62"/>
        <v>Manager Finance Systems Services</v>
      </c>
      <c r="AD132" s="284" t="str">
        <f t="shared" si="63"/>
        <v>104</v>
      </c>
      <c r="AE132" s="282">
        <f t="shared" ca="1" si="97"/>
        <v>50.72</v>
      </c>
      <c r="AF132" s="282">
        <f t="shared" ca="1" si="98"/>
        <v>52.747999999999998</v>
      </c>
      <c r="AG132" s="282">
        <f t="shared" ca="1" si="99"/>
        <v>54.858999999999995</v>
      </c>
      <c r="AH132" s="282">
        <f t="shared" ca="1" si="100"/>
        <v>57.052</v>
      </c>
      <c r="AI132" s="282">
        <f t="shared" ca="1" si="101"/>
        <v>59.335000000000001</v>
      </c>
      <c r="AJ132" s="282" t="str">
        <f t="shared" ca="1" si="105"/>
        <v/>
      </c>
      <c r="AK132" s="282" t="str">
        <f t="shared" ca="1" si="106"/>
        <v/>
      </c>
    </row>
    <row r="133" spans="1:37" x14ac:dyDescent="0.2">
      <c r="A133" s="75" t="s">
        <v>163</v>
      </c>
      <c r="B133" s="75">
        <v>10</v>
      </c>
      <c r="C133" s="70" t="s">
        <v>162</v>
      </c>
      <c r="D133" s="75">
        <v>483</v>
      </c>
      <c r="E133" s="75" t="s">
        <v>17</v>
      </c>
      <c r="F133" s="73" t="s">
        <v>381</v>
      </c>
      <c r="G133" s="74">
        <f t="shared" ca="1" si="64"/>
        <v>99868</v>
      </c>
      <c r="H133" s="74">
        <f t="shared" ca="1" si="65"/>
        <v>103863</v>
      </c>
      <c r="I133" s="74">
        <f t="shared" ca="1" si="66"/>
        <v>108016</v>
      </c>
      <c r="J133" s="74">
        <f t="shared" ca="1" si="67"/>
        <v>112336</v>
      </c>
      <c r="K133" s="74">
        <f t="shared" ca="1" si="68"/>
        <v>116832</v>
      </c>
      <c r="L133" s="74">
        <f t="shared" ca="1" si="102"/>
        <v>0</v>
      </c>
      <c r="M133" s="74">
        <f t="shared" ca="1" si="103"/>
        <v>0</v>
      </c>
      <c r="N133" s="72"/>
      <c r="P133" s="187" t="str">
        <f t="shared" si="78"/>
        <v>52904C</v>
      </c>
      <c r="Q133" s="191" t="s">
        <v>600</v>
      </c>
      <c r="R133" s="188" t="str">
        <f t="shared" si="61"/>
        <v>Manager Financial Operations and Business Analysis</v>
      </c>
      <c r="S133" s="189" t="str">
        <f t="shared" si="87"/>
        <v>10</v>
      </c>
      <c r="T133" s="186" cm="1">
        <f t="array" aca="1" ref="T133" ca="1">ROUND(IF($Q133="Y",VLOOKUP($P133, INDIRECT($Q$3),T$8,0)*INDIRECT($P$2),VLOOKUP($P133, INDIRECT($Q$3),T$8,0)),IF($E133="E",0,3))</f>
        <v>99868</v>
      </c>
      <c r="U133" s="186" cm="1">
        <f t="array" aca="1" ref="U133" ca="1">ROUND(IF($Q133="Y",VLOOKUP($P133, INDIRECT($Q$3),U$8,0)*INDIRECT($P$2),VLOOKUP($P133, INDIRECT($Q$3),U$8,0)),IF($E133="E",0,3))</f>
        <v>103863</v>
      </c>
      <c r="V133" s="186" cm="1">
        <f t="array" aca="1" ref="V133" ca="1">ROUND(IF($Q133="Y",VLOOKUP($P133, INDIRECT($Q$3),V$8,0)*INDIRECT($P$2),VLOOKUP($P133, INDIRECT($Q$3),V$8,0)),IF($E133="E",0,3))</f>
        <v>108016</v>
      </c>
      <c r="W133" s="186" cm="1">
        <f t="array" aca="1" ref="W133" ca="1">ROUND(IF($Q133="Y",VLOOKUP($P133, INDIRECT($Q$3),W$8,0)*INDIRECT($P$2),VLOOKUP($P133, INDIRECT($Q$3),W$8,0)),IF($E133="E",0,3))</f>
        <v>112336</v>
      </c>
      <c r="X133" s="186" cm="1">
        <f t="array" aca="1" ref="X133" ca="1">ROUND(IF($Q133="Y",VLOOKUP($P133, INDIRECT($Q$3),X$8,0)*INDIRECT($P$2),VLOOKUP($P133, INDIRECT($Q$3),X$8,0)),IF($E133="E",0,3))</f>
        <v>116832</v>
      </c>
      <c r="Y133" s="186" cm="1">
        <f t="array" aca="1" ref="Y133" ca="1">ROUND(IF($Q133="Y",VLOOKUP($P133, INDIRECT($Q$3),Y$8,0)*INDIRECT($P$2),VLOOKUP($P133, INDIRECT($Q$3),Y$8,0)),IF($E133="E",0,3))</f>
        <v>0</v>
      </c>
      <c r="Z133" s="186" cm="1">
        <f t="array" aca="1" ref="Z133" ca="1">ROUND(IF($Q133="Y",VLOOKUP($P133, INDIRECT($Q$3),Z$8,0)*INDIRECT($P$2),VLOOKUP($P133, INDIRECT($Q$3),Z$8,0)),IF($E133="E",0,3))</f>
        <v>0</v>
      </c>
      <c r="AA133" s="186"/>
      <c r="AB133" s="282" t="str">
        <f t="shared" si="44"/>
        <v>52904C</v>
      </c>
      <c r="AC133" s="130" t="str">
        <f t="shared" si="62"/>
        <v>Manager Financial Operations and Business Analysis</v>
      </c>
      <c r="AD133" s="284" t="str">
        <f t="shared" si="63"/>
        <v>10</v>
      </c>
      <c r="AE133" s="282">
        <f t="shared" ca="1" si="97"/>
        <v>48.013999999999996</v>
      </c>
      <c r="AF133" s="282">
        <f t="shared" ca="1" si="98"/>
        <v>49.934999999999995</v>
      </c>
      <c r="AG133" s="282">
        <f t="shared" ca="1" si="99"/>
        <v>51.930999999999997</v>
      </c>
      <c r="AH133" s="282">
        <f t="shared" ca="1" si="100"/>
        <v>54.007999999999996</v>
      </c>
      <c r="AI133" s="282">
        <f t="shared" ca="1" si="101"/>
        <v>56.169999999999995</v>
      </c>
      <c r="AJ133" s="282" t="str">
        <f t="shared" ca="1" si="105"/>
        <v/>
      </c>
      <c r="AK133" s="282" t="str">
        <f t="shared" ca="1" si="106"/>
        <v/>
      </c>
    </row>
    <row r="134" spans="1:37" x14ac:dyDescent="0.2">
      <c r="A134" s="75" t="s">
        <v>128</v>
      </c>
      <c r="B134" s="75">
        <v>12</v>
      </c>
      <c r="C134" s="70" t="s">
        <v>124</v>
      </c>
      <c r="D134" s="75">
        <v>563</v>
      </c>
      <c r="E134" s="75" t="s">
        <v>17</v>
      </c>
      <c r="F134" s="73" t="s">
        <v>129</v>
      </c>
      <c r="G134" s="74">
        <f t="shared" ca="1" si="64"/>
        <v>105497</v>
      </c>
      <c r="H134" s="74">
        <f t="shared" ca="1" si="65"/>
        <v>109714</v>
      </c>
      <c r="I134" s="74">
        <f t="shared" ca="1" si="66"/>
        <v>114105</v>
      </c>
      <c r="J134" s="74">
        <f t="shared" ca="1" si="67"/>
        <v>118668</v>
      </c>
      <c r="K134" s="74">
        <f t="shared" ca="1" si="68"/>
        <v>123415</v>
      </c>
      <c r="L134" s="74">
        <f t="shared" ca="1" si="102"/>
        <v>0</v>
      </c>
      <c r="M134" s="74">
        <f t="shared" ca="1" si="103"/>
        <v>0</v>
      </c>
      <c r="N134" s="72"/>
      <c r="P134" s="187" t="str">
        <f t="shared" si="78"/>
        <v>59222C</v>
      </c>
      <c r="Q134" s="191" t="s">
        <v>600</v>
      </c>
      <c r="R134" s="188" t="str">
        <f t="shared" si="61"/>
        <v>Manager Financial Services</v>
      </c>
      <c r="S134" s="189" t="str">
        <f t="shared" si="87"/>
        <v>104</v>
      </c>
      <c r="T134" s="186" cm="1">
        <f t="array" aca="1" ref="T134" ca="1">ROUND(IF($Q134="Y",VLOOKUP($P134, INDIRECT($Q$3),T$8,0)*INDIRECT($P$2),VLOOKUP($P134, INDIRECT($Q$3),T$8,0)),IF($E134="E",0,3))</f>
        <v>105497</v>
      </c>
      <c r="U134" s="186" cm="1">
        <f t="array" aca="1" ref="U134" ca="1">ROUND(IF($Q134="Y",VLOOKUP($P134, INDIRECT($Q$3),U$8,0)*INDIRECT($P$2),VLOOKUP($P134, INDIRECT($Q$3),U$8,0)),IF($E134="E",0,3))</f>
        <v>109714</v>
      </c>
      <c r="V134" s="186" cm="1">
        <f t="array" aca="1" ref="V134" ca="1">ROUND(IF($Q134="Y",VLOOKUP($P134, INDIRECT($Q$3),V$8,0)*INDIRECT($P$2),VLOOKUP($P134, INDIRECT($Q$3),V$8,0)),IF($E134="E",0,3))</f>
        <v>114105</v>
      </c>
      <c r="W134" s="186" cm="1">
        <f t="array" aca="1" ref="W134" ca="1">ROUND(IF($Q134="Y",VLOOKUP($P134, INDIRECT($Q$3),W$8,0)*INDIRECT($P$2),VLOOKUP($P134, INDIRECT($Q$3),W$8,0)),IF($E134="E",0,3))</f>
        <v>118668</v>
      </c>
      <c r="X134" s="186" cm="1">
        <f t="array" aca="1" ref="X134" ca="1">ROUND(IF($Q134="Y",VLOOKUP($P134, INDIRECT($Q$3),X$8,0)*INDIRECT($P$2),VLOOKUP($P134, INDIRECT($Q$3),X$8,0)),IF($E134="E",0,3))</f>
        <v>123415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ref="AB134:AB201" si="107">A134</f>
        <v>59222C</v>
      </c>
      <c r="AC134" s="130" t="str">
        <f t="shared" si="62"/>
        <v>Manager Financial Services</v>
      </c>
      <c r="AD134" s="284" t="str">
        <f t="shared" si="63"/>
        <v>104</v>
      </c>
      <c r="AE134" s="282">
        <f t="shared" ca="1" si="97"/>
        <v>50.72</v>
      </c>
      <c r="AF134" s="282">
        <f t="shared" ca="1" si="98"/>
        <v>52.747999999999998</v>
      </c>
      <c r="AG134" s="282">
        <f t="shared" ca="1" si="99"/>
        <v>54.858999999999995</v>
      </c>
      <c r="AH134" s="282">
        <f t="shared" ca="1" si="100"/>
        <v>57.052</v>
      </c>
      <c r="AI134" s="282">
        <f t="shared" ca="1" si="101"/>
        <v>59.335000000000001</v>
      </c>
      <c r="AJ134" s="282" t="str">
        <f t="shared" ca="1" si="105"/>
        <v/>
      </c>
      <c r="AK134" s="282" t="str">
        <f t="shared" ca="1" si="106"/>
        <v/>
      </c>
    </row>
    <row r="135" spans="1:37" x14ac:dyDescent="0.2">
      <c r="A135" s="75" t="s">
        <v>1114</v>
      </c>
      <c r="B135" s="75">
        <v>11</v>
      </c>
      <c r="C135" s="70" t="s">
        <v>124</v>
      </c>
      <c r="D135" s="75">
        <v>513</v>
      </c>
      <c r="E135" s="75" t="s">
        <v>17</v>
      </c>
      <c r="F135" s="73" t="s">
        <v>1115</v>
      </c>
      <c r="G135" s="74">
        <f t="shared" ref="G135:G172" si="108">IF(E135="E",ROUND(T135,0),ROUND(T135,3))</f>
        <v>105497</v>
      </c>
      <c r="H135" s="74">
        <f t="shared" ref="H135:H172" si="109">IF(F135="E",ROUND(U135,0),ROUND(U135,3))</f>
        <v>109714</v>
      </c>
      <c r="I135" s="74">
        <f t="shared" ref="I135:I172" si="110">IF(G135="E",ROUND(V135,0),ROUND(V135,3))</f>
        <v>114105</v>
      </c>
      <c r="J135" s="74">
        <f t="shared" ref="J135:J172" si="111">IF(H135="E",ROUND(W135,0),ROUND(W135,3))</f>
        <v>118668</v>
      </c>
      <c r="K135" s="74">
        <f t="shared" ref="K135:K172" si="112">IF(I135="E",ROUND(X135,0),ROUND(X135,3))</f>
        <v>123415</v>
      </c>
      <c r="L135" s="74">
        <f t="shared" si="102"/>
        <v>0</v>
      </c>
      <c r="M135" s="74">
        <f t="shared" si="103"/>
        <v>0</v>
      </c>
      <c r="N135" s="72"/>
      <c r="P135" s="187" t="str">
        <f t="shared" si="78"/>
        <v>04470C</v>
      </c>
      <c r="Q135" s="191" t="s">
        <v>600</v>
      </c>
      <c r="R135" s="188" t="str">
        <f t="shared" si="61"/>
        <v>Manager Fleet</v>
      </c>
      <c r="S135" s="189" t="str">
        <f t="shared" si="87"/>
        <v>104</v>
      </c>
      <c r="T135" s="186">
        <v>105497</v>
      </c>
      <c r="U135" s="186">
        <v>109714</v>
      </c>
      <c r="V135" s="186">
        <v>114105</v>
      </c>
      <c r="W135" s="186">
        <v>118668</v>
      </c>
      <c r="X135" s="186">
        <v>123415</v>
      </c>
      <c r="AA135" s="186"/>
      <c r="AB135" s="282" t="str">
        <f t="shared" si="107"/>
        <v>04470C</v>
      </c>
      <c r="AC135" s="130" t="str">
        <f t="shared" si="62"/>
        <v>Manager Fleet</v>
      </c>
      <c r="AD135" s="284" t="str">
        <f t="shared" si="63"/>
        <v>104</v>
      </c>
      <c r="AE135" s="282">
        <f t="shared" si="97"/>
        <v>50.72</v>
      </c>
      <c r="AF135" s="282">
        <f t="shared" si="98"/>
        <v>52.747999999999998</v>
      </c>
      <c r="AG135" s="282">
        <f t="shared" si="99"/>
        <v>54.858999999999995</v>
      </c>
      <c r="AH135" s="282">
        <f t="shared" si="100"/>
        <v>57.052</v>
      </c>
      <c r="AI135" s="282">
        <f t="shared" si="101"/>
        <v>59.335000000000001</v>
      </c>
      <c r="AJ135" s="282" t="str">
        <f t="shared" si="105"/>
        <v/>
      </c>
      <c r="AK135" s="282" t="str">
        <f t="shared" si="106"/>
        <v/>
      </c>
    </row>
    <row r="136" spans="1:37" x14ac:dyDescent="0.2">
      <c r="A136" s="75" t="s">
        <v>1165</v>
      </c>
      <c r="B136" s="75">
        <v>11</v>
      </c>
      <c r="C136" s="70" t="s">
        <v>888</v>
      </c>
      <c r="D136" s="75">
        <v>530</v>
      </c>
      <c r="E136" s="75" t="s">
        <v>17</v>
      </c>
      <c r="F136" s="73" t="s">
        <v>1166</v>
      </c>
      <c r="G136" s="74">
        <v>106503</v>
      </c>
      <c r="H136" s="74">
        <v>110767</v>
      </c>
      <c r="I136" s="74">
        <v>115203</v>
      </c>
      <c r="J136" s="74">
        <v>119816</v>
      </c>
      <c r="K136" s="74">
        <v>124614</v>
      </c>
      <c r="L136" s="74"/>
      <c r="M136" s="74"/>
      <c r="N136" s="72"/>
      <c r="P136" s="187" t="str">
        <f t="shared" si="78"/>
        <v>53110C</v>
      </c>
      <c r="R136" s="188" t="str">
        <f t="shared" si="61"/>
        <v>Manager Government Media and Technology</v>
      </c>
      <c r="S136" s="189" t="str">
        <f t="shared" si="87"/>
        <v>116</v>
      </c>
      <c r="T136" s="186">
        <v>106503</v>
      </c>
      <c r="U136" s="186">
        <v>110767</v>
      </c>
      <c r="V136" s="186">
        <v>115203</v>
      </c>
      <c r="W136" s="186">
        <v>119816</v>
      </c>
      <c r="X136" s="186">
        <v>124614</v>
      </c>
      <c r="AA136" s="186"/>
      <c r="AB136" s="282" t="str">
        <f t="shared" si="107"/>
        <v>53110C</v>
      </c>
      <c r="AC136" s="130" t="str">
        <f t="shared" si="62"/>
        <v>Manager Government Media and Technology</v>
      </c>
      <c r="AD136" s="284" t="str">
        <f t="shared" si="63"/>
        <v>116</v>
      </c>
      <c r="AE136" s="282">
        <f t="shared" si="97"/>
        <v>51.204000000000001</v>
      </c>
      <c r="AF136" s="282">
        <f t="shared" si="98"/>
        <v>53.253999999999998</v>
      </c>
      <c r="AG136" s="282">
        <f t="shared" si="99"/>
        <v>55.387</v>
      </c>
      <c r="AH136" s="282">
        <f t="shared" si="100"/>
        <v>57.603999999999999</v>
      </c>
      <c r="AI136" s="282">
        <f t="shared" si="101"/>
        <v>59.910999999999994</v>
      </c>
      <c r="AJ136" s="282" t="str">
        <f t="shared" si="105"/>
        <v/>
      </c>
      <c r="AK136" s="282" t="str">
        <f t="shared" si="106"/>
        <v/>
      </c>
    </row>
    <row r="137" spans="1:37" x14ac:dyDescent="0.2">
      <c r="A137" s="75" t="s">
        <v>165</v>
      </c>
      <c r="B137" s="75">
        <v>11</v>
      </c>
      <c r="C137" s="70" t="s">
        <v>164</v>
      </c>
      <c r="D137" s="75">
        <v>505</v>
      </c>
      <c r="E137" s="75" t="s">
        <v>17</v>
      </c>
      <c r="F137" s="73" t="s">
        <v>382</v>
      </c>
      <c r="G137" s="74">
        <f t="shared" ca="1" si="108"/>
        <v>105497</v>
      </c>
      <c r="H137" s="74">
        <f t="shared" ca="1" si="109"/>
        <v>109713</v>
      </c>
      <c r="I137" s="74">
        <f t="shared" ca="1" si="110"/>
        <v>114105</v>
      </c>
      <c r="J137" s="74">
        <f t="shared" ca="1" si="111"/>
        <v>118668</v>
      </c>
      <c r="K137" s="74">
        <f t="shared" ca="1" si="112"/>
        <v>123415</v>
      </c>
      <c r="L137" s="74">
        <f t="shared" ca="1" si="102"/>
        <v>0</v>
      </c>
      <c r="M137" s="74">
        <f t="shared" ca="1" si="103"/>
        <v>0</v>
      </c>
      <c r="N137" s="72"/>
      <c r="P137" s="187" t="str">
        <f t="shared" si="78"/>
        <v>02657C</v>
      </c>
      <c r="Q137" s="191" t="s">
        <v>600</v>
      </c>
      <c r="R137" s="188" t="str">
        <f t="shared" si="61"/>
        <v>Manager Grants &amp; Community Engagement</v>
      </c>
      <c r="S137" s="189" t="str">
        <f t="shared" si="87"/>
        <v>103</v>
      </c>
      <c r="T137" s="186" cm="1">
        <f t="array" aca="1" ref="T137" ca="1">ROUND(IF($Q137="Y",VLOOKUP($P137, INDIRECT($Q$3),T$8,0)*INDIRECT($P$2),VLOOKUP($P137, INDIRECT($Q$3),T$8,0)),IF($E137="E",0,3))</f>
        <v>105497</v>
      </c>
      <c r="U137" s="186" cm="1">
        <f t="array" aca="1" ref="U137" ca="1">ROUND(IF($Q137="Y",VLOOKUP($P137, INDIRECT($Q$3),U$8,0)*INDIRECT($P$2),VLOOKUP($P137, INDIRECT($Q$3),U$8,0)),IF($E137="E",0,3))</f>
        <v>109713</v>
      </c>
      <c r="V137" s="186" cm="1">
        <f t="array" aca="1" ref="V137" ca="1">ROUND(IF($Q137="Y",VLOOKUP($P137, INDIRECT($Q$3),V$8,0)*INDIRECT($P$2),VLOOKUP($P137, INDIRECT($Q$3),V$8,0)),IF($E137="E",0,3))</f>
        <v>114105</v>
      </c>
      <c r="W137" s="186" cm="1">
        <f t="array" aca="1" ref="W137" ca="1">ROUND(IF($Q137="Y",VLOOKUP($P137, INDIRECT($Q$3),W$8,0)*INDIRECT($P$2),VLOOKUP($P137, INDIRECT($Q$3),W$8,0)),IF($E137="E",0,3))</f>
        <v>118668</v>
      </c>
      <c r="X137" s="186" cm="1">
        <f t="array" aca="1" ref="X137" ca="1">ROUND(IF($Q137="Y",VLOOKUP($P137, INDIRECT($Q$3),X$8,0)*INDIRECT($P$2),VLOOKUP($P137, INDIRECT($Q$3),X$8,0)),IF($E137="E",0,3))</f>
        <v>123415</v>
      </c>
      <c r="Y137" s="186" cm="1">
        <f t="array" aca="1" ref="Y137" ca="1">ROUND(IF($Q137="Y",VLOOKUP($P137, INDIRECT($Q$3),Y$8,0)*INDIRECT($P$2),VLOOKUP($P137, INDIRECT($Q$3),Y$8,0)),IF($E137="E",0,3))</f>
        <v>0</v>
      </c>
      <c r="Z137" s="186" cm="1">
        <f t="array" aca="1" ref="Z137" ca="1">ROUND(IF($Q137="Y",VLOOKUP($P137, INDIRECT($Q$3),Z$8,0)*INDIRECT($P$2),VLOOKUP($P137, INDIRECT($Q$3),Z$8,0)),IF($E137="E",0,3))</f>
        <v>0</v>
      </c>
      <c r="AA137" s="186"/>
      <c r="AB137" s="282" t="str">
        <f t="shared" si="107"/>
        <v>02657C</v>
      </c>
      <c r="AC137" s="130" t="str">
        <f t="shared" si="62"/>
        <v>Manager Grants &amp; Community Engagement</v>
      </c>
      <c r="AD137" s="284" t="str">
        <f t="shared" si="63"/>
        <v>103</v>
      </c>
      <c r="AE137" s="282">
        <f t="shared" ca="1" si="97"/>
        <v>50.72</v>
      </c>
      <c r="AF137" s="282">
        <f t="shared" ca="1" si="98"/>
        <v>52.747</v>
      </c>
      <c r="AG137" s="282">
        <f t="shared" ca="1" si="99"/>
        <v>54.858999999999995</v>
      </c>
      <c r="AH137" s="282">
        <f t="shared" ca="1" si="100"/>
        <v>57.052</v>
      </c>
      <c r="AI137" s="282">
        <f t="shared" ca="1" si="101"/>
        <v>59.335000000000001</v>
      </c>
      <c r="AJ137" s="282" t="str">
        <f t="shared" ca="1" si="105"/>
        <v/>
      </c>
      <c r="AK137" s="282" t="str">
        <f t="shared" ca="1" si="106"/>
        <v/>
      </c>
    </row>
    <row r="138" spans="1:37" x14ac:dyDescent="0.2">
      <c r="A138" s="75" t="s">
        <v>130</v>
      </c>
      <c r="B138" s="75">
        <v>11</v>
      </c>
      <c r="C138" s="70" t="s">
        <v>124</v>
      </c>
      <c r="D138" s="75">
        <v>513</v>
      </c>
      <c r="E138" s="75" t="s">
        <v>17</v>
      </c>
      <c r="F138" s="73" t="s">
        <v>383</v>
      </c>
      <c r="G138" s="74">
        <f t="shared" ca="1" si="108"/>
        <v>105497</v>
      </c>
      <c r="H138" s="74">
        <f t="shared" ca="1" si="109"/>
        <v>109714</v>
      </c>
      <c r="I138" s="74">
        <f t="shared" ca="1" si="110"/>
        <v>114105</v>
      </c>
      <c r="J138" s="74">
        <f t="shared" ca="1" si="111"/>
        <v>118668</v>
      </c>
      <c r="K138" s="74">
        <f t="shared" ca="1" si="112"/>
        <v>123415</v>
      </c>
      <c r="L138" s="74">
        <f t="shared" ca="1" si="102"/>
        <v>0</v>
      </c>
      <c r="M138" s="74">
        <f t="shared" ca="1" si="103"/>
        <v>0</v>
      </c>
      <c r="N138" s="72"/>
      <c r="P138" s="187" t="str">
        <f t="shared" ref="P138:P175" si="113">A138</f>
        <v>06739C</v>
      </c>
      <c r="Q138" s="191" t="s">
        <v>600</v>
      </c>
      <c r="R138" s="188" t="str">
        <f t="shared" si="61"/>
        <v>Manager Health Administration</v>
      </c>
      <c r="S138" s="189" t="str">
        <f t="shared" si="87"/>
        <v>104</v>
      </c>
      <c r="T138" s="186" cm="1">
        <f t="array" aca="1" ref="T138" ca="1">ROUND(IF($Q138="Y",VLOOKUP($P138, INDIRECT($Q$3),T$8,0)*INDIRECT($P$2),VLOOKUP($P138, INDIRECT($Q$3),T$8,0)),IF($E138="E",0,3))</f>
        <v>105497</v>
      </c>
      <c r="U138" s="186" cm="1">
        <f t="array" aca="1" ref="U138" ca="1">ROUND(IF($Q138="Y",VLOOKUP($P138, INDIRECT($Q$3),U$8,0)*INDIRECT($P$2),VLOOKUP($P138, INDIRECT($Q$3),U$8,0)),IF($E138="E",0,3))</f>
        <v>109714</v>
      </c>
      <c r="V138" s="186" cm="1">
        <f t="array" aca="1" ref="V138" ca="1">ROUND(IF($Q138="Y",VLOOKUP($P138, INDIRECT($Q$3),V$8,0)*INDIRECT($P$2),VLOOKUP($P138, INDIRECT($Q$3),V$8,0)),IF($E138="E",0,3))</f>
        <v>114105</v>
      </c>
      <c r="W138" s="186" cm="1">
        <f t="array" aca="1" ref="W138" ca="1">ROUND(IF($Q138="Y",VLOOKUP($P138, INDIRECT($Q$3),W$8,0)*INDIRECT($P$2),VLOOKUP($P138, INDIRECT($Q$3),W$8,0)),IF($E138="E",0,3))</f>
        <v>118668</v>
      </c>
      <c r="X138" s="186" cm="1">
        <f t="array" aca="1" ref="X138" ca="1">ROUND(IF($Q138="Y",VLOOKUP($P138, INDIRECT($Q$3),X$8,0)*INDIRECT($P$2),VLOOKUP($P138, INDIRECT($Q$3),X$8,0)),IF($E138="E",0,3))</f>
        <v>123415</v>
      </c>
      <c r="Y138" s="186" cm="1">
        <f t="array" aca="1" ref="Y138" ca="1">ROUND(IF($Q138="Y",VLOOKUP($P138, INDIRECT($Q$3),Y$8,0)*INDIRECT($P$2),VLOOKUP($P138, INDIRECT($Q$3),Y$8,0)),IF($E138="E",0,3))</f>
        <v>0</v>
      </c>
      <c r="Z138" s="186" cm="1">
        <f t="array" aca="1" ref="Z138" ca="1">ROUND(IF($Q138="Y",VLOOKUP($P138, INDIRECT($Q$3),Z$8,0)*INDIRECT($P$2),VLOOKUP($P138, INDIRECT($Q$3),Z$8,0)),IF($E138="E",0,3))</f>
        <v>0</v>
      </c>
      <c r="AA138" s="186"/>
      <c r="AB138" s="282" t="str">
        <f t="shared" si="107"/>
        <v>06739C</v>
      </c>
      <c r="AC138" s="130" t="str">
        <f t="shared" si="62"/>
        <v>Manager Health Administration</v>
      </c>
      <c r="AD138" s="284" t="str">
        <f t="shared" si="63"/>
        <v>104</v>
      </c>
      <c r="AE138" s="282">
        <f t="shared" ca="1" si="97"/>
        <v>50.72</v>
      </c>
      <c r="AF138" s="282">
        <f t="shared" ca="1" si="98"/>
        <v>52.747999999999998</v>
      </c>
      <c r="AG138" s="282">
        <f t="shared" ca="1" si="99"/>
        <v>54.858999999999995</v>
      </c>
      <c r="AH138" s="282">
        <f t="shared" ca="1" si="100"/>
        <v>57.052</v>
      </c>
      <c r="AI138" s="282">
        <f t="shared" ca="1" si="101"/>
        <v>59.335000000000001</v>
      </c>
      <c r="AJ138" s="282" t="str">
        <f t="shared" ca="1" si="105"/>
        <v/>
      </c>
      <c r="AK138" s="282" t="str">
        <f t="shared" ca="1" si="106"/>
        <v/>
      </c>
    </row>
    <row r="139" spans="1:37" x14ac:dyDescent="0.2">
      <c r="A139" s="75" t="s">
        <v>158</v>
      </c>
      <c r="B139" s="75">
        <v>11</v>
      </c>
      <c r="C139" s="70" t="s">
        <v>65</v>
      </c>
      <c r="D139" s="75">
        <v>498</v>
      </c>
      <c r="E139" s="75" t="s">
        <v>17</v>
      </c>
      <c r="F139" s="73" t="s">
        <v>384</v>
      </c>
      <c r="G139" s="74">
        <f t="shared" ca="1" si="108"/>
        <v>95950</v>
      </c>
      <c r="H139" s="74">
        <f t="shared" ca="1" si="109"/>
        <v>101002</v>
      </c>
      <c r="I139" s="74">
        <f t="shared" ca="1" si="110"/>
        <v>106315</v>
      </c>
      <c r="J139" s="74">
        <f t="shared" ca="1" si="111"/>
        <v>113545</v>
      </c>
      <c r="K139" s="74">
        <f t="shared" ca="1" si="112"/>
        <v>116726</v>
      </c>
      <c r="L139" s="74">
        <f t="shared" ca="1" si="102"/>
        <v>119996</v>
      </c>
      <c r="M139" s="74">
        <f t="shared" ca="1" si="103"/>
        <v>123415</v>
      </c>
      <c r="N139" s="72"/>
      <c r="P139" s="187" t="str">
        <f t="shared" si="113"/>
        <v>06743C</v>
      </c>
      <c r="Q139" s="191" t="s">
        <v>600</v>
      </c>
      <c r="R139" s="188" t="str">
        <f t="shared" si="61"/>
        <v>Manager Healthy Living Program</v>
      </c>
      <c r="S139" s="189" t="str">
        <f t="shared" si="87"/>
        <v>41C</v>
      </c>
      <c r="T139" s="186" cm="1">
        <f t="array" aca="1" ref="T139" ca="1">ROUND(IF($Q139="Y",VLOOKUP($P139, INDIRECT($Q$3),T$8,0)*INDIRECT($P$2),VLOOKUP($P139, INDIRECT($Q$3),T$8,0)),IF($E139="E",0,3))</f>
        <v>95950</v>
      </c>
      <c r="U139" s="186" cm="1">
        <f t="array" aca="1" ref="U139" ca="1">ROUND(IF($Q139="Y",VLOOKUP($P139, INDIRECT($Q$3),U$8,0)*INDIRECT($P$2),VLOOKUP($P139, INDIRECT($Q$3),U$8,0)),IF($E139="E",0,3))</f>
        <v>101002</v>
      </c>
      <c r="V139" s="186" cm="1">
        <f t="array" aca="1" ref="V139" ca="1">ROUND(IF($Q139="Y",VLOOKUP($P139, INDIRECT($Q$3),V$8,0)*INDIRECT($P$2),VLOOKUP($P139, INDIRECT($Q$3),V$8,0)),IF($E139="E",0,3))</f>
        <v>106315</v>
      </c>
      <c r="W139" s="186" cm="1">
        <f t="array" aca="1" ref="W139" ca="1">ROUND(IF($Q139="Y",VLOOKUP($P139, INDIRECT($Q$3),W$8,0)*INDIRECT($P$2),VLOOKUP($P139, INDIRECT($Q$3),W$8,0)),IF($E139="E",0,3))</f>
        <v>113545</v>
      </c>
      <c r="X139" s="186" cm="1">
        <f t="array" aca="1" ref="X139" ca="1">ROUND(IF($Q139="Y",VLOOKUP($P139, INDIRECT($Q$3),X$8,0)*INDIRECT($P$2),VLOOKUP($P139, INDIRECT($Q$3),X$8,0)),IF($E139="E",0,3))</f>
        <v>116726</v>
      </c>
      <c r="Y139" s="186" cm="1">
        <f t="array" aca="1" ref="Y139" ca="1">ROUND(IF($Q139="Y",VLOOKUP($P139, INDIRECT($Q$3),Y$8,0)*INDIRECT($P$2),VLOOKUP($P139, INDIRECT($Q$3),Y$8,0)),IF($E139="E",0,3))</f>
        <v>119996</v>
      </c>
      <c r="Z139" s="186" cm="1">
        <f t="array" aca="1" ref="Z139" ca="1">ROUND(IF($Q139="Y",VLOOKUP($P139, INDIRECT($Q$3),Z$8,0)*INDIRECT($P$2),VLOOKUP($P139, INDIRECT($Q$3),Z$8,0)),IF($E139="E",0,3))</f>
        <v>123415</v>
      </c>
      <c r="AA139" s="186"/>
      <c r="AB139" s="282" t="str">
        <f t="shared" si="107"/>
        <v>06743C</v>
      </c>
      <c r="AC139" s="130" t="str">
        <f t="shared" si="62"/>
        <v>Manager Healthy Living Program</v>
      </c>
      <c r="AD139" s="284" t="str">
        <f t="shared" si="63"/>
        <v>41C</v>
      </c>
      <c r="AE139" s="282">
        <f t="shared" ca="1" si="97"/>
        <v>46.129999999999995</v>
      </c>
      <c r="AF139" s="282">
        <f t="shared" ca="1" si="98"/>
        <v>48.558999999999997</v>
      </c>
      <c r="AG139" s="282">
        <f t="shared" ca="1" si="99"/>
        <v>51.113</v>
      </c>
      <c r="AH139" s="282">
        <f t="shared" ca="1" si="100"/>
        <v>54.588999999999999</v>
      </c>
      <c r="AI139" s="282">
        <f t="shared" ca="1" si="101"/>
        <v>56.119</v>
      </c>
      <c r="AJ139" s="282">
        <f t="shared" ca="1" si="105"/>
        <v>57.690999999999995</v>
      </c>
      <c r="AK139" s="282">
        <f t="shared" ca="1" si="106"/>
        <v>59.335000000000001</v>
      </c>
    </row>
    <row r="140" spans="1:37" x14ac:dyDescent="0.2">
      <c r="A140" s="75" t="s">
        <v>131</v>
      </c>
      <c r="B140" s="75">
        <v>10</v>
      </c>
      <c r="C140" s="70" t="s">
        <v>70</v>
      </c>
      <c r="D140" s="75">
        <v>465</v>
      </c>
      <c r="E140" s="75" t="s">
        <v>17</v>
      </c>
      <c r="F140" s="73" t="s">
        <v>385</v>
      </c>
      <c r="G140" s="74">
        <f t="shared" ca="1" si="108"/>
        <v>88597</v>
      </c>
      <c r="H140" s="74">
        <f t="shared" ca="1" si="109"/>
        <v>93007</v>
      </c>
      <c r="I140" s="74">
        <f t="shared" ca="1" si="110"/>
        <v>97670</v>
      </c>
      <c r="J140" s="74">
        <f t="shared" ca="1" si="111"/>
        <v>103985</v>
      </c>
      <c r="K140" s="74">
        <f t="shared" ca="1" si="112"/>
        <v>106894</v>
      </c>
      <c r="L140" s="74">
        <f t="shared" ca="1" si="102"/>
        <v>109891</v>
      </c>
      <c r="M140" s="74">
        <f t="shared" ca="1" si="103"/>
        <v>113023</v>
      </c>
      <c r="N140" s="72"/>
      <c r="P140" s="187" t="str">
        <f t="shared" si="113"/>
        <v>06744C</v>
      </c>
      <c r="Q140" s="191" t="s">
        <v>600</v>
      </c>
      <c r="R140" s="188" t="str">
        <f t="shared" si="61"/>
        <v>Manager Healthy Start</v>
      </c>
      <c r="S140" s="189" t="str">
        <f t="shared" si="87"/>
        <v>34M</v>
      </c>
      <c r="T140" s="186" cm="1">
        <f t="array" aca="1" ref="T140" ca="1">ROUND(IF($Q140="Y",VLOOKUP($P140, INDIRECT($Q$3),T$8,0)*INDIRECT($P$2),VLOOKUP($P140, INDIRECT($Q$3),T$8,0)),IF($E140="E",0,3))</f>
        <v>88597</v>
      </c>
      <c r="U140" s="186" cm="1">
        <f t="array" aca="1" ref="U140" ca="1">ROUND(IF($Q140="Y",VLOOKUP($P140, INDIRECT($Q$3),U$8,0)*INDIRECT($P$2),VLOOKUP($P140, INDIRECT($Q$3),U$8,0)),IF($E140="E",0,3))</f>
        <v>93007</v>
      </c>
      <c r="V140" s="186" cm="1">
        <f t="array" aca="1" ref="V140" ca="1">ROUND(IF($Q140="Y",VLOOKUP($P140, INDIRECT($Q$3),V$8,0)*INDIRECT($P$2),VLOOKUP($P140, INDIRECT($Q$3),V$8,0)),IF($E140="E",0,3))</f>
        <v>97670</v>
      </c>
      <c r="W140" s="186" cm="1">
        <f t="array" aca="1" ref="W140" ca="1">ROUND(IF($Q140="Y",VLOOKUP($P140, INDIRECT($Q$3),W$8,0)*INDIRECT($P$2),VLOOKUP($P140, INDIRECT($Q$3),W$8,0)),IF($E140="E",0,3))</f>
        <v>103985</v>
      </c>
      <c r="X140" s="186" cm="1">
        <f t="array" aca="1" ref="X140" ca="1">ROUND(IF($Q140="Y",VLOOKUP($P140, INDIRECT($Q$3),X$8,0)*INDIRECT($P$2),VLOOKUP($P140, INDIRECT($Q$3),X$8,0)),IF($E140="E",0,3))</f>
        <v>106894</v>
      </c>
      <c r="Y140" s="186" cm="1">
        <f t="array" aca="1" ref="Y140" ca="1">ROUND(IF($Q140="Y",VLOOKUP($P140, INDIRECT($Q$3),Y$8,0)*INDIRECT($P$2),VLOOKUP($P140, INDIRECT($Q$3),Y$8,0)),IF($E140="E",0,3))</f>
        <v>109891</v>
      </c>
      <c r="Z140" s="186" cm="1">
        <f t="array" aca="1" ref="Z140" ca="1">ROUND(IF($Q140="Y",VLOOKUP($P140, INDIRECT($Q$3),Z$8,0)*INDIRECT($P$2),VLOOKUP($P140, INDIRECT($Q$3),Z$8,0)),IF($E140="E",0,3))</f>
        <v>113023</v>
      </c>
      <c r="AA140" s="186"/>
      <c r="AB140" s="282" t="str">
        <f t="shared" si="107"/>
        <v>06744C</v>
      </c>
      <c r="AC140" s="130" t="str">
        <f t="shared" si="62"/>
        <v>Manager Healthy Start</v>
      </c>
      <c r="AD140" s="284" t="str">
        <f t="shared" si="63"/>
        <v>34M</v>
      </c>
      <c r="AE140" s="282">
        <f t="shared" ca="1" si="97"/>
        <v>42.594999999999999</v>
      </c>
      <c r="AF140" s="282">
        <f t="shared" ca="1" si="98"/>
        <v>44.714999999999996</v>
      </c>
      <c r="AG140" s="282">
        <f t="shared" ca="1" si="99"/>
        <v>46.957000000000001</v>
      </c>
      <c r="AH140" s="282">
        <f t="shared" ca="1" si="100"/>
        <v>49.992999999999995</v>
      </c>
      <c r="AI140" s="282">
        <f t="shared" ca="1" si="101"/>
        <v>51.391999999999996</v>
      </c>
      <c r="AJ140" s="282">
        <f t="shared" ca="1" si="105"/>
        <v>52.832999999999998</v>
      </c>
      <c r="AK140" s="282">
        <f t="shared" ca="1" si="106"/>
        <v>54.338000000000001</v>
      </c>
    </row>
    <row r="141" spans="1:37" x14ac:dyDescent="0.2">
      <c r="A141" s="75" t="s">
        <v>132</v>
      </c>
      <c r="B141" s="75">
        <v>13</v>
      </c>
      <c r="C141" s="70" t="s">
        <v>76</v>
      </c>
      <c r="D141" s="75">
        <v>588</v>
      </c>
      <c r="E141" s="75" t="s">
        <v>17</v>
      </c>
      <c r="F141" s="73" t="s">
        <v>386</v>
      </c>
      <c r="G141" s="74">
        <f t="shared" ca="1" si="108"/>
        <v>118725</v>
      </c>
      <c r="H141" s="74">
        <f t="shared" ca="1" si="109"/>
        <v>123472</v>
      </c>
      <c r="I141" s="74">
        <f t="shared" ca="1" si="110"/>
        <v>128412</v>
      </c>
      <c r="J141" s="74">
        <f t="shared" ca="1" si="111"/>
        <v>133548</v>
      </c>
      <c r="K141" s="74">
        <f t="shared" ca="1" si="112"/>
        <v>138891</v>
      </c>
      <c r="L141" s="74">
        <f t="shared" ca="1" si="102"/>
        <v>0</v>
      </c>
      <c r="M141" s="74">
        <f t="shared" ca="1" si="103"/>
        <v>0</v>
      </c>
      <c r="N141" s="72"/>
      <c r="P141" s="187" t="str">
        <f t="shared" si="113"/>
        <v>52600C</v>
      </c>
      <c r="Q141" s="186" t="s">
        <v>600</v>
      </c>
      <c r="R141" s="188" t="str">
        <f t="shared" si="61"/>
        <v>Manager Housing Development</v>
      </c>
      <c r="S141" s="189" t="str">
        <f t="shared" si="87"/>
        <v>63</v>
      </c>
      <c r="T141" s="186" cm="1">
        <f t="array" aca="1" ref="T141" ca="1">ROUND(IF($Q141="Y",VLOOKUP($P141, INDIRECT($Q$3),T$8,0)*INDIRECT($P$2),VLOOKUP($P141, INDIRECT($Q$3),T$8,0)),IF($E141="E",0,3))</f>
        <v>118725</v>
      </c>
      <c r="U141" s="186" cm="1">
        <f t="array" aca="1" ref="U141" ca="1">ROUND(IF($Q141="Y",VLOOKUP($P141, INDIRECT($Q$3),U$8,0)*INDIRECT($P$2),VLOOKUP($P141, INDIRECT($Q$3),U$8,0)),IF($E141="E",0,3))</f>
        <v>123472</v>
      </c>
      <c r="V141" s="186" cm="1">
        <f t="array" aca="1" ref="V141" ca="1">ROUND(IF($Q141="Y",VLOOKUP($P141, INDIRECT($Q$3),V$8,0)*INDIRECT($P$2),VLOOKUP($P141, INDIRECT($Q$3),V$8,0)),IF($E141="E",0,3))</f>
        <v>128412</v>
      </c>
      <c r="W141" s="186" cm="1">
        <f t="array" aca="1" ref="W141" ca="1">ROUND(IF($Q141="Y",VLOOKUP($P141, INDIRECT($Q$3),W$8,0)*INDIRECT($P$2),VLOOKUP($P141, INDIRECT($Q$3),W$8,0)),IF($E141="E",0,3))</f>
        <v>133548</v>
      </c>
      <c r="X141" s="186" cm="1">
        <f t="array" aca="1" ref="X141" ca="1">ROUND(IF($Q141="Y",VLOOKUP($P141, INDIRECT($Q$3),X$8,0)*INDIRECT($P$2),VLOOKUP($P141, INDIRECT($Q$3),X$8,0)),IF($E141="E",0,3))</f>
        <v>138891</v>
      </c>
      <c r="Y141" s="186" cm="1">
        <f t="array" aca="1" ref="Y141" ca="1">ROUND(IF($Q141="Y",VLOOKUP($P141, INDIRECT($Q$3),Y$8,0)*INDIRECT($P$2),VLOOKUP($P141, INDIRECT($Q$3),Y$8,0)),IF($E141="E",0,3))</f>
        <v>0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si="107"/>
        <v>52600C</v>
      </c>
      <c r="AC141" s="130" t="str">
        <f t="shared" si="62"/>
        <v>Manager Housing Development</v>
      </c>
      <c r="AD141" s="284" t="str">
        <f t="shared" si="63"/>
        <v>63</v>
      </c>
      <c r="AE141" s="282">
        <f t="shared" ca="1" si="97"/>
        <v>57.08</v>
      </c>
      <c r="AF141" s="282">
        <f t="shared" ca="1" si="98"/>
        <v>59.361999999999995</v>
      </c>
      <c r="AG141" s="282">
        <f t="shared" ca="1" si="99"/>
        <v>61.736999999999995</v>
      </c>
      <c r="AH141" s="282">
        <f t="shared" ca="1" si="100"/>
        <v>64.206000000000003</v>
      </c>
      <c r="AI141" s="282">
        <f t="shared" ca="1" si="101"/>
        <v>66.775000000000006</v>
      </c>
      <c r="AJ141" s="282" t="str">
        <f t="shared" ca="1" si="105"/>
        <v/>
      </c>
      <c r="AK141" s="282" t="str">
        <f t="shared" ca="1" si="106"/>
        <v/>
      </c>
    </row>
    <row r="142" spans="1:37" x14ac:dyDescent="0.2">
      <c r="A142" s="75" t="s">
        <v>136</v>
      </c>
      <c r="B142" s="75">
        <v>11</v>
      </c>
      <c r="C142" s="70" t="s">
        <v>135</v>
      </c>
      <c r="D142" s="75">
        <v>513</v>
      </c>
      <c r="E142" s="75" t="s">
        <v>17</v>
      </c>
      <c r="F142" s="73" t="s">
        <v>387</v>
      </c>
      <c r="G142" s="74">
        <f t="shared" ca="1" si="108"/>
        <v>115313</v>
      </c>
      <c r="H142" s="74">
        <f t="shared" ca="1" si="109"/>
        <v>119931</v>
      </c>
      <c r="I142" s="74">
        <f t="shared" ca="1" si="110"/>
        <v>124733</v>
      </c>
      <c r="J142" s="74">
        <f t="shared" ca="1" si="111"/>
        <v>129726</v>
      </c>
      <c r="K142" s="74">
        <f t="shared" ca="1" si="112"/>
        <v>134922</v>
      </c>
      <c r="L142" s="74">
        <f t="shared" ca="1" si="102"/>
        <v>0</v>
      </c>
      <c r="M142" s="74">
        <f t="shared" ca="1" si="103"/>
        <v>0</v>
      </c>
      <c r="N142" s="72"/>
      <c r="P142" s="187" t="str">
        <f t="shared" si="113"/>
        <v>06795C</v>
      </c>
      <c r="Q142" s="191" t="s">
        <v>600</v>
      </c>
      <c r="R142" s="188" t="str">
        <f t="shared" si="61"/>
        <v xml:space="preserve">Manager Internal Audit </v>
      </c>
      <c r="S142" s="189" t="str">
        <f t="shared" si="87"/>
        <v>045</v>
      </c>
      <c r="T142" s="186" cm="1">
        <f t="array" aca="1" ref="T142" ca="1">ROUND(IF($Q142="Y",VLOOKUP($P142, INDIRECT($Q$3),T$8,0)*INDIRECT($P$2),VLOOKUP($P142, INDIRECT($Q$3),T$8,0)),IF($E142="E",0,3))</f>
        <v>115313</v>
      </c>
      <c r="U142" s="186" cm="1">
        <f t="array" aca="1" ref="U142" ca="1">ROUND(IF($Q142="Y",VLOOKUP($P142, INDIRECT($Q$3),U$8,0)*INDIRECT($P$2),VLOOKUP($P142, INDIRECT($Q$3),U$8,0)),IF($E142="E",0,3))</f>
        <v>119931</v>
      </c>
      <c r="V142" s="186" cm="1">
        <f t="array" aca="1" ref="V142" ca="1">ROUND(IF($Q142="Y",VLOOKUP($P142, INDIRECT($Q$3),V$8,0)*INDIRECT($P$2),VLOOKUP($P142, INDIRECT($Q$3),V$8,0)),IF($E142="E",0,3))</f>
        <v>124733</v>
      </c>
      <c r="W142" s="186" cm="1">
        <f t="array" aca="1" ref="W142" ca="1">ROUND(IF($Q142="Y",VLOOKUP($P142, INDIRECT($Q$3),W$8,0)*INDIRECT($P$2),VLOOKUP($P142, INDIRECT($Q$3),W$8,0)),IF($E142="E",0,3))</f>
        <v>129726</v>
      </c>
      <c r="X142" s="186" cm="1">
        <f t="array" aca="1" ref="X142" ca="1">ROUND(IF($Q142="Y",VLOOKUP($P142, INDIRECT($Q$3),X$8,0)*INDIRECT($P$2),VLOOKUP($P142, INDIRECT($Q$3),X$8,0)),IF($E142="E",0,3))</f>
        <v>134922</v>
      </c>
      <c r="Y142" s="186" cm="1">
        <f t="array" aca="1" ref="Y142" ca="1">ROUND(IF($Q142="Y",VLOOKUP($P142, INDIRECT($Q$3),Y$8,0)*INDIRECT($P$2),VLOOKUP($P142, INDIRECT($Q$3),Y$8,0)),IF($E142="E",0,3))</f>
        <v>0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si="107"/>
        <v>06795C</v>
      </c>
      <c r="AC142" s="130" t="str">
        <f t="shared" si="62"/>
        <v xml:space="preserve">Manager Internal Audit </v>
      </c>
      <c r="AD142" s="284" t="str">
        <f t="shared" si="63"/>
        <v>045</v>
      </c>
      <c r="AE142" s="282">
        <f t="shared" ca="1" si="97"/>
        <v>55.439</v>
      </c>
      <c r="AF142" s="282">
        <f t="shared" ca="1" si="98"/>
        <v>57.66</v>
      </c>
      <c r="AG142" s="282">
        <f t="shared" ca="1" si="99"/>
        <v>59.967999999999996</v>
      </c>
      <c r="AH142" s="282">
        <f t="shared" ca="1" si="100"/>
        <v>62.369</v>
      </c>
      <c r="AI142" s="282">
        <f t="shared" ca="1" si="101"/>
        <v>64.867000000000004</v>
      </c>
      <c r="AJ142" s="282" t="str">
        <f t="shared" ca="1" si="105"/>
        <v/>
      </c>
      <c r="AK142" s="282" t="str">
        <f t="shared" ca="1" si="106"/>
        <v/>
      </c>
    </row>
    <row r="143" spans="1:37" x14ac:dyDescent="0.2">
      <c r="A143" s="75" t="s">
        <v>1197</v>
      </c>
      <c r="B143" s="75">
        <v>12</v>
      </c>
      <c r="C143" s="70" t="s">
        <v>112</v>
      </c>
      <c r="D143" s="75">
        <v>555</v>
      </c>
      <c r="E143" s="75" t="s">
        <v>17</v>
      </c>
      <c r="F143" s="73" t="s">
        <v>1196</v>
      </c>
      <c r="G143" s="74">
        <f t="shared" ref="G143" si="114">IF(E143="E",ROUND(T143,0),ROUND(T143,3))</f>
        <v>121066</v>
      </c>
      <c r="H143" s="74">
        <f t="shared" ref="H143" si="115">IF(F143="E",ROUND(U143,0),ROUND(U143,3))</f>
        <v>127477</v>
      </c>
      <c r="I143" s="74">
        <f t="shared" ref="I143" si="116">IF(G143="E",ROUND(V143,0),ROUND(V143,3))</f>
        <v>136088</v>
      </c>
      <c r="J143" s="74">
        <f t="shared" ref="J143" si="117">IF(H143="E",ROUND(W143,0),ROUND(W143,3))</f>
        <v>139895</v>
      </c>
      <c r="K143" s="74">
        <f t="shared" ref="K143" si="118">IF(I143="E",ROUND(X143,0),ROUND(X143,3))</f>
        <v>143816</v>
      </c>
      <c r="L143" s="74">
        <f t="shared" ref="L143" si="119">IF(J143="E",ROUND(Y143,0),ROUND(Y143,3))</f>
        <v>147915</v>
      </c>
      <c r="M143" s="74">
        <f t="shared" ref="M143" si="120">IF(K143="E",ROUND(Z143,0),ROUND(Z143,3))</f>
        <v>0</v>
      </c>
      <c r="N143" s="72"/>
      <c r="P143" s="187" t="str">
        <f t="shared" si="113"/>
        <v>59521C</v>
      </c>
      <c r="R143" s="188" t="str">
        <f t="shared" si="61"/>
        <v>Manager IT Administration</v>
      </c>
      <c r="S143" s="189" t="str">
        <f t="shared" si="87"/>
        <v>53A</v>
      </c>
      <c r="T143" s="387">
        <v>121066</v>
      </c>
      <c r="U143" s="387">
        <v>127477</v>
      </c>
      <c r="V143" s="387">
        <v>136088</v>
      </c>
      <c r="W143" s="387">
        <v>139895</v>
      </c>
      <c r="X143" s="387">
        <v>143816</v>
      </c>
      <c r="Y143" s="387">
        <v>147915</v>
      </c>
      <c r="AA143" s="186"/>
      <c r="AB143" s="282" t="str">
        <f t="shared" si="107"/>
        <v>59521C</v>
      </c>
      <c r="AC143" s="130" t="str">
        <f t="shared" si="62"/>
        <v>Manager IT Administration</v>
      </c>
      <c r="AD143" s="284" t="str">
        <f t="shared" si="63"/>
        <v>53A</v>
      </c>
      <c r="AE143" s="282">
        <f t="shared" si="97"/>
        <v>58.204999999999998</v>
      </c>
      <c r="AF143" s="282">
        <f t="shared" si="98"/>
        <v>61.287999999999997</v>
      </c>
      <c r="AG143" s="282">
        <f t="shared" si="99"/>
        <v>65.427000000000007</v>
      </c>
      <c r="AH143" s="282">
        <f t="shared" si="100"/>
        <v>67.25800000000001</v>
      </c>
      <c r="AI143" s="282">
        <f t="shared" si="101"/>
        <v>69.143000000000001</v>
      </c>
      <c r="AJ143" s="282">
        <f t="shared" si="105"/>
        <v>71.113</v>
      </c>
      <c r="AK143" s="282"/>
    </row>
    <row r="144" spans="1:37" x14ac:dyDescent="0.2">
      <c r="A144" s="75" t="s">
        <v>223</v>
      </c>
      <c r="B144" s="75">
        <v>10</v>
      </c>
      <c r="C144" s="70" t="s">
        <v>162</v>
      </c>
      <c r="D144" s="75">
        <v>495</v>
      </c>
      <c r="E144" s="75" t="s">
        <v>17</v>
      </c>
      <c r="F144" s="73" t="s">
        <v>1093</v>
      </c>
      <c r="G144" s="74">
        <f t="shared" ca="1" si="108"/>
        <v>99868</v>
      </c>
      <c r="H144" s="74">
        <f t="shared" ca="1" si="109"/>
        <v>103863</v>
      </c>
      <c r="I144" s="74">
        <f t="shared" ca="1" si="110"/>
        <v>108016</v>
      </c>
      <c r="J144" s="74">
        <f t="shared" ca="1" si="111"/>
        <v>112336</v>
      </c>
      <c r="K144" s="74">
        <f t="shared" ca="1" si="112"/>
        <v>116832</v>
      </c>
      <c r="L144" s="74">
        <f t="shared" ca="1" si="102"/>
        <v>0</v>
      </c>
      <c r="M144" s="74">
        <f t="shared" ca="1" si="103"/>
        <v>0</v>
      </c>
      <c r="N144" s="72"/>
      <c r="P144" s="187" t="str">
        <f t="shared" si="113"/>
        <v>10078C</v>
      </c>
      <c r="Q144" s="191" t="s">
        <v>600</v>
      </c>
      <c r="R144" s="188" t="str">
        <f t="shared" si="61"/>
        <v>Manager IT Service Desk</v>
      </c>
      <c r="S144" s="189" t="str">
        <f t="shared" ref="S144:S180" si="121">C144</f>
        <v>10</v>
      </c>
      <c r="T144" s="186" cm="1">
        <f t="array" aca="1" ref="T144" ca="1">ROUND(IF($Q144="Y",VLOOKUP($P144, INDIRECT($Q$3),T$8,0)*INDIRECT($P$2),VLOOKUP($P144, INDIRECT($Q$3),T$8,0)),IF($E144="E",0,3))</f>
        <v>99868</v>
      </c>
      <c r="U144" s="186" cm="1">
        <f t="array" aca="1" ref="U144" ca="1">ROUND(IF($Q144="Y",VLOOKUP($P144, INDIRECT($Q$3),U$8,0)*INDIRECT($P$2),VLOOKUP($P144, INDIRECT($Q$3),U$8,0)),IF($E144="E",0,3))</f>
        <v>103863</v>
      </c>
      <c r="V144" s="186" cm="1">
        <f t="array" aca="1" ref="V144" ca="1">ROUND(IF($Q144="Y",VLOOKUP($P144, INDIRECT($Q$3),V$8,0)*INDIRECT($P$2),VLOOKUP($P144, INDIRECT($Q$3),V$8,0)),IF($E144="E",0,3))</f>
        <v>108016</v>
      </c>
      <c r="W144" s="186" cm="1">
        <f t="array" aca="1" ref="W144" ca="1">ROUND(IF($Q144="Y",VLOOKUP($P144, INDIRECT($Q$3),W$8,0)*INDIRECT($P$2),VLOOKUP($P144, INDIRECT($Q$3),W$8,0)),IF($E144="E",0,3))</f>
        <v>112336</v>
      </c>
      <c r="X144" s="186" cm="1">
        <f t="array" aca="1" ref="X144" ca="1">ROUND(IF($Q144="Y",VLOOKUP($P144, INDIRECT($Q$3),X$8,0)*INDIRECT($P$2),VLOOKUP($P144, INDIRECT($Q$3),X$8,0)),IF($E144="E",0,3))</f>
        <v>116832</v>
      </c>
      <c r="Y144" s="186" cm="1">
        <f t="array" aca="1" ref="Y144" ca="1">ROUND(IF($Q144="Y",VLOOKUP($P144, INDIRECT($Q$3),Y$8,0)*INDIRECT($P$2),VLOOKUP($P144, INDIRECT($Q$3),Y$8,0)),IF($E144="E",0,3))</f>
        <v>0</v>
      </c>
      <c r="Z144" s="186" cm="1">
        <f t="array" aca="1" ref="Z144" ca="1">ROUND(IF($Q144="Y",VLOOKUP($P144, INDIRECT($Q$3),Z$8,0)*INDIRECT($P$2),VLOOKUP($P144, INDIRECT($Q$3),Z$8,0)),IF($E144="E",0,3))</f>
        <v>0</v>
      </c>
      <c r="AA144" s="186"/>
      <c r="AB144" s="282" t="str">
        <f t="shared" si="107"/>
        <v>10078C</v>
      </c>
      <c r="AC144" s="130" t="str">
        <f t="shared" si="62"/>
        <v>Manager IT Service Desk</v>
      </c>
      <c r="AD144" s="284" t="str">
        <f t="shared" si="63"/>
        <v>10</v>
      </c>
      <c r="AE144" s="282">
        <f t="shared" ref="AE144:AE146" ca="1" si="122">IF(T144=0,"",IF($E144="E",ROUNDUP(T144/2080,3),T144))</f>
        <v>48.013999999999996</v>
      </c>
      <c r="AF144" s="282">
        <f t="shared" ref="AF144:AF146" ca="1" si="123">IF(U144=0,"",IF($E144="E",ROUNDUP(U144/2080,3),U144))</f>
        <v>49.934999999999995</v>
      </c>
      <c r="AG144" s="282">
        <f t="shared" ref="AG144:AG146" ca="1" si="124">IF(V144=0,"",IF($E144="E",ROUNDUP(V144/2080,3),V144))</f>
        <v>51.930999999999997</v>
      </c>
      <c r="AH144" s="282">
        <f t="shared" ref="AH144:AH146" ca="1" si="125">IF(W144=0,"",IF($E144="E",ROUNDUP(W144/2080,3),W144))</f>
        <v>54.007999999999996</v>
      </c>
      <c r="AI144" s="282">
        <f t="shared" ref="AI144:AI146" ca="1" si="126">IF(X144=0,"",IF($E144="E",ROUNDUP(X144/2080,3),X144))</f>
        <v>56.169999999999995</v>
      </c>
      <c r="AJ144" s="282" t="str">
        <f t="shared" ref="AJ144:AJ166" ca="1" si="127">IF(Y144=0,"",IF($E144="E",ROUNDUP(Y144/2080,3),Y144))</f>
        <v/>
      </c>
      <c r="AK144" s="282" t="str">
        <f t="shared" ca="1" si="106"/>
        <v/>
      </c>
    </row>
    <row r="145" spans="1:37" x14ac:dyDescent="0.2">
      <c r="A145" s="75" t="s">
        <v>48</v>
      </c>
      <c r="B145" s="75">
        <v>10</v>
      </c>
      <c r="C145" s="70" t="s">
        <v>70</v>
      </c>
      <c r="D145" s="75">
        <v>473</v>
      </c>
      <c r="E145" s="75" t="s">
        <v>17</v>
      </c>
      <c r="F145" s="73" t="s">
        <v>479</v>
      </c>
      <c r="G145" s="74">
        <f t="shared" ca="1" si="108"/>
        <v>88597</v>
      </c>
      <c r="H145" s="74">
        <f t="shared" ca="1" si="109"/>
        <v>93007</v>
      </c>
      <c r="I145" s="74">
        <f t="shared" ca="1" si="110"/>
        <v>97670</v>
      </c>
      <c r="J145" s="74">
        <f t="shared" ca="1" si="111"/>
        <v>103985</v>
      </c>
      <c r="K145" s="74">
        <f t="shared" ca="1" si="112"/>
        <v>106894</v>
      </c>
      <c r="L145" s="74">
        <f t="shared" ca="1" si="102"/>
        <v>109891</v>
      </c>
      <c r="M145" s="74">
        <f t="shared" ca="1" si="103"/>
        <v>113023</v>
      </c>
      <c r="N145" s="72"/>
      <c r="P145" s="187" t="str">
        <f t="shared" si="113"/>
        <v>01680C</v>
      </c>
      <c r="Q145" s="191" t="s">
        <v>600</v>
      </c>
      <c r="R145" s="188" t="str">
        <f t="shared" si="61"/>
        <v>Manager Legislative Support Services</v>
      </c>
      <c r="S145" s="189" t="str">
        <f t="shared" si="121"/>
        <v>34M</v>
      </c>
      <c r="T145" s="186" cm="1">
        <f t="array" aca="1" ref="T145" ca="1">ROUND(IF($Q145="Y",VLOOKUP($P145, INDIRECT($Q$3),T$8,0)*INDIRECT($P$2),VLOOKUP($P145, INDIRECT($Q$3),T$8,0)),IF($E145="E",0,3))</f>
        <v>88597</v>
      </c>
      <c r="U145" s="186" cm="1">
        <f t="array" aca="1" ref="U145" ca="1">ROUND(IF($Q145="Y",VLOOKUP($P145, INDIRECT($Q$3),U$8,0)*INDIRECT($P$2),VLOOKUP($P145, INDIRECT($Q$3),U$8,0)),IF($E145="E",0,3))</f>
        <v>93007</v>
      </c>
      <c r="V145" s="186" cm="1">
        <f t="array" aca="1" ref="V145" ca="1">ROUND(IF($Q145="Y",VLOOKUP($P145, INDIRECT($Q$3),V$8,0)*INDIRECT($P$2),VLOOKUP($P145, INDIRECT($Q$3),V$8,0)),IF($E145="E",0,3))</f>
        <v>97670</v>
      </c>
      <c r="W145" s="186" cm="1">
        <f t="array" aca="1" ref="W145" ca="1">ROUND(IF($Q145="Y",VLOOKUP($P145, INDIRECT($Q$3),W$8,0)*INDIRECT($P$2),VLOOKUP($P145, INDIRECT($Q$3),W$8,0)),IF($E145="E",0,3))</f>
        <v>103985</v>
      </c>
      <c r="X145" s="186" cm="1">
        <f t="array" aca="1" ref="X145" ca="1">ROUND(IF($Q145="Y",VLOOKUP($P145, INDIRECT($Q$3),X$8,0)*INDIRECT($P$2),VLOOKUP($P145, INDIRECT($Q$3),X$8,0)),IF($E145="E",0,3))</f>
        <v>106894</v>
      </c>
      <c r="Y145" s="186" cm="1">
        <f t="array" aca="1" ref="Y145" ca="1">ROUND(IF($Q145="Y",VLOOKUP($P145, INDIRECT($Q$3),Y$8,0)*INDIRECT($P$2),VLOOKUP($P145, INDIRECT($Q$3),Y$8,0)),IF($E145="E",0,3))</f>
        <v>109891</v>
      </c>
      <c r="Z145" s="186" cm="1">
        <f t="array" aca="1" ref="Z145" ca="1">ROUND(IF($Q145="Y",VLOOKUP($P145, INDIRECT($Q$3),Z$8,0)*INDIRECT($P$2),VLOOKUP($P145, INDIRECT($Q$3),Z$8,0)),IF($E145="E",0,3))</f>
        <v>113023</v>
      </c>
      <c r="AA145" s="186"/>
      <c r="AB145" s="282" t="str">
        <f t="shared" si="107"/>
        <v>01680C</v>
      </c>
      <c r="AC145" s="130" t="str">
        <f t="shared" si="62"/>
        <v>Manager Legislative Support Services</v>
      </c>
      <c r="AD145" s="284" t="str">
        <f t="shared" si="63"/>
        <v>34M</v>
      </c>
      <c r="AE145" s="282">
        <f t="shared" ca="1" si="122"/>
        <v>42.594999999999999</v>
      </c>
      <c r="AF145" s="282">
        <f t="shared" ca="1" si="123"/>
        <v>44.714999999999996</v>
      </c>
      <c r="AG145" s="282">
        <f t="shared" ca="1" si="124"/>
        <v>46.957000000000001</v>
      </c>
      <c r="AH145" s="282">
        <f t="shared" ca="1" si="125"/>
        <v>49.992999999999995</v>
      </c>
      <c r="AI145" s="282">
        <f t="shared" ca="1" si="126"/>
        <v>51.391999999999996</v>
      </c>
      <c r="AJ145" s="282">
        <f t="shared" ca="1" si="127"/>
        <v>52.832999999999998</v>
      </c>
      <c r="AK145" s="282">
        <f t="shared" ca="1" si="106"/>
        <v>54.338000000000001</v>
      </c>
    </row>
    <row r="146" spans="1:37" x14ac:dyDescent="0.2">
      <c r="A146" s="75" t="s">
        <v>1164</v>
      </c>
      <c r="B146" s="75">
        <v>11</v>
      </c>
      <c r="C146" s="70" t="s">
        <v>888</v>
      </c>
      <c r="D146" s="75">
        <v>533</v>
      </c>
      <c r="E146" s="75" t="s">
        <v>17</v>
      </c>
      <c r="F146" s="73" t="s">
        <v>1163</v>
      </c>
      <c r="G146" s="74">
        <v>106503</v>
      </c>
      <c r="H146" s="74">
        <v>110767</v>
      </c>
      <c r="I146" s="74">
        <v>115203</v>
      </c>
      <c r="J146" s="74">
        <v>119816</v>
      </c>
      <c r="K146" s="74">
        <v>124614</v>
      </c>
      <c r="L146" s="74"/>
      <c r="M146" s="74"/>
      <c r="N146" s="72"/>
      <c r="P146" s="187" t="str">
        <f t="shared" si="113"/>
        <v>53111C</v>
      </c>
      <c r="R146" s="188" t="str">
        <f t="shared" si="61"/>
        <v>Manager Media Relations</v>
      </c>
      <c r="S146" s="189" t="str">
        <f t="shared" si="121"/>
        <v>116</v>
      </c>
      <c r="T146" s="186">
        <v>106503</v>
      </c>
      <c r="U146" s="186">
        <v>110767</v>
      </c>
      <c r="V146" s="186">
        <v>115203</v>
      </c>
      <c r="W146" s="186">
        <v>119816</v>
      </c>
      <c r="X146" s="186">
        <v>124614</v>
      </c>
      <c r="AA146" s="186"/>
      <c r="AB146" s="282" t="str">
        <f t="shared" si="107"/>
        <v>53111C</v>
      </c>
      <c r="AC146" s="130" t="str">
        <f t="shared" si="62"/>
        <v>Manager Media Relations</v>
      </c>
      <c r="AD146" s="284" t="str">
        <f t="shared" si="63"/>
        <v>116</v>
      </c>
      <c r="AE146" s="282">
        <f t="shared" si="122"/>
        <v>51.204000000000001</v>
      </c>
      <c r="AF146" s="282">
        <f t="shared" si="123"/>
        <v>53.253999999999998</v>
      </c>
      <c r="AG146" s="282">
        <f t="shared" si="124"/>
        <v>55.387</v>
      </c>
      <c r="AH146" s="282">
        <f t="shared" si="125"/>
        <v>57.603999999999999</v>
      </c>
      <c r="AI146" s="282">
        <f t="shared" si="126"/>
        <v>59.910999999999994</v>
      </c>
      <c r="AJ146" s="282"/>
      <c r="AK146" s="282"/>
    </row>
    <row r="147" spans="1:37" x14ac:dyDescent="0.2">
      <c r="A147" s="75" t="s">
        <v>166</v>
      </c>
      <c r="B147" s="75">
        <v>13</v>
      </c>
      <c r="C147" s="70" t="s">
        <v>76</v>
      </c>
      <c r="D147" s="75">
        <v>588</v>
      </c>
      <c r="E147" s="75" t="s">
        <v>17</v>
      </c>
      <c r="F147" s="73" t="s">
        <v>389</v>
      </c>
      <c r="G147" s="74">
        <f t="shared" ca="1" si="108"/>
        <v>118725</v>
      </c>
      <c r="H147" s="74">
        <f t="shared" ca="1" si="109"/>
        <v>123472</v>
      </c>
      <c r="I147" s="74">
        <f t="shared" ca="1" si="110"/>
        <v>128412</v>
      </c>
      <c r="J147" s="74">
        <f t="shared" ca="1" si="111"/>
        <v>133548</v>
      </c>
      <c r="K147" s="74">
        <f t="shared" ca="1" si="112"/>
        <v>138891</v>
      </c>
      <c r="L147" s="74">
        <f t="shared" ca="1" si="102"/>
        <v>0</v>
      </c>
      <c r="M147" s="74">
        <f t="shared" ca="1" si="103"/>
        <v>0</v>
      </c>
      <c r="N147" s="72"/>
      <c r="P147" s="187" t="str">
        <f t="shared" si="113"/>
        <v>06830C</v>
      </c>
      <c r="Q147" s="191" t="s">
        <v>600</v>
      </c>
      <c r="R147" s="188" t="str">
        <f t="shared" si="61"/>
        <v>Manager MPLS Development Review</v>
      </c>
      <c r="S147" s="189" t="str">
        <f t="shared" si="121"/>
        <v>63</v>
      </c>
      <c r="T147" s="186" cm="1">
        <f t="array" aca="1" ref="T147" ca="1">ROUND(IF($Q147="Y",VLOOKUP($P147, INDIRECT($Q$3),T$8,0)*INDIRECT($P$2),VLOOKUP($P147, INDIRECT($Q$3),T$8,0)),IF($E147="E",0,3))</f>
        <v>118725</v>
      </c>
      <c r="U147" s="186" cm="1">
        <f t="array" aca="1" ref="U147" ca="1">ROUND(IF($Q147="Y",VLOOKUP($P147, INDIRECT($Q$3),U$8,0)*INDIRECT($P$2),VLOOKUP($P147, INDIRECT($Q$3),U$8,0)),IF($E147="E",0,3))</f>
        <v>123472</v>
      </c>
      <c r="V147" s="186" cm="1">
        <f t="array" aca="1" ref="V147" ca="1">ROUND(IF($Q147="Y",VLOOKUP($P147, INDIRECT($Q$3),V$8,0)*INDIRECT($P$2),VLOOKUP($P147, INDIRECT($Q$3),V$8,0)),IF($E147="E",0,3))</f>
        <v>128412</v>
      </c>
      <c r="W147" s="186" cm="1">
        <f t="array" aca="1" ref="W147" ca="1">ROUND(IF($Q147="Y",VLOOKUP($P147, INDIRECT($Q$3),W$8,0)*INDIRECT($P$2),VLOOKUP($P147, INDIRECT($Q$3),W$8,0)),IF($E147="E",0,3))</f>
        <v>133548</v>
      </c>
      <c r="X147" s="186" cm="1">
        <f t="array" aca="1" ref="X147" ca="1">ROUND(IF($Q147="Y",VLOOKUP($P147, INDIRECT($Q$3),X$8,0)*INDIRECT($P$2),VLOOKUP($P147, INDIRECT($Q$3),X$8,0)),IF($E147="E",0,3))</f>
        <v>138891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107"/>
        <v>06830C</v>
      </c>
      <c r="AC147" s="130" t="str">
        <f t="shared" si="62"/>
        <v>Manager MPLS Development Review</v>
      </c>
      <c r="AD147" s="284" t="str">
        <f t="shared" si="63"/>
        <v>63</v>
      </c>
      <c r="AE147" s="282">
        <f t="shared" ref="AE147:AE172" ca="1" si="128">IF(T147=0,"",IF($E147="E",ROUNDUP(T147/2080,3),T147))</f>
        <v>57.08</v>
      </c>
      <c r="AF147" s="282">
        <f t="shared" ref="AF147:AF172" ca="1" si="129">IF(U147=0,"",IF($E147="E",ROUNDUP(U147/2080,3),U147))</f>
        <v>59.361999999999995</v>
      </c>
      <c r="AG147" s="282">
        <f t="shared" ref="AG147:AG172" ca="1" si="130">IF(V147=0,"",IF($E147="E",ROUNDUP(V147/2080,3),V147))</f>
        <v>61.736999999999995</v>
      </c>
      <c r="AH147" s="282">
        <f t="shared" ref="AH147:AH172" ca="1" si="131">IF(W147=0,"",IF($E147="E",ROUNDUP(W147/2080,3),W147))</f>
        <v>64.206000000000003</v>
      </c>
      <c r="AI147" s="282">
        <f t="shared" ref="AI147:AI172" ca="1" si="132">IF(X147=0,"",IF($E147="E",ROUNDUP(X147/2080,3),X147))</f>
        <v>66.775000000000006</v>
      </c>
      <c r="AJ147" s="282" t="str">
        <f t="shared" ca="1" si="127"/>
        <v/>
      </c>
      <c r="AK147" s="282" t="str">
        <f t="shared" ca="1" si="106"/>
        <v/>
      </c>
    </row>
    <row r="148" spans="1:37" x14ac:dyDescent="0.2">
      <c r="A148" s="75" t="s">
        <v>157</v>
      </c>
      <c r="B148" s="75">
        <v>10</v>
      </c>
      <c r="C148" s="70" t="s">
        <v>70</v>
      </c>
      <c r="D148" s="75">
        <v>473</v>
      </c>
      <c r="E148" s="75" t="s">
        <v>17</v>
      </c>
      <c r="F148" s="73" t="s">
        <v>974</v>
      </c>
      <c r="G148" s="74">
        <f t="shared" ca="1" si="108"/>
        <v>88597</v>
      </c>
      <c r="H148" s="74">
        <f t="shared" ca="1" si="109"/>
        <v>93007</v>
      </c>
      <c r="I148" s="74">
        <f t="shared" ca="1" si="110"/>
        <v>97670</v>
      </c>
      <c r="J148" s="74">
        <f t="shared" ca="1" si="111"/>
        <v>103985</v>
      </c>
      <c r="K148" s="74">
        <f t="shared" ca="1" si="112"/>
        <v>106894</v>
      </c>
      <c r="L148" s="74">
        <f t="shared" ca="1" si="102"/>
        <v>109891</v>
      </c>
      <c r="M148" s="74">
        <f t="shared" ca="1" si="103"/>
        <v>113023</v>
      </c>
      <c r="N148" s="72"/>
      <c r="P148" s="187" t="str">
        <f t="shared" si="113"/>
        <v>07022C</v>
      </c>
      <c r="Q148" s="186" t="s">
        <v>600</v>
      </c>
      <c r="R148" s="188" t="str">
        <f t="shared" si="61"/>
        <v>Manager Multimedia Services</v>
      </c>
      <c r="S148" s="189" t="str">
        <f t="shared" si="121"/>
        <v>34M</v>
      </c>
      <c r="T148" s="186" cm="1">
        <f t="array" aca="1" ref="T148" ca="1">ROUND(IF($Q148="Y",VLOOKUP($P148, INDIRECT($Q$3),T$8,0)*INDIRECT($P$2),VLOOKUP($P148, INDIRECT($Q$3),T$8,0)),IF($E148="E",0,3))</f>
        <v>88597</v>
      </c>
      <c r="U148" s="186" cm="1">
        <f t="array" aca="1" ref="U148" ca="1">ROUND(IF($Q148="Y",VLOOKUP($P148, INDIRECT($Q$3),U$8,0)*INDIRECT($P$2),VLOOKUP($P148, INDIRECT($Q$3),U$8,0)),IF($E148="E",0,3))</f>
        <v>93007</v>
      </c>
      <c r="V148" s="186" cm="1">
        <f t="array" aca="1" ref="V148" ca="1">ROUND(IF($Q148="Y",VLOOKUP($P148, INDIRECT($Q$3),V$8,0)*INDIRECT($P$2),VLOOKUP($P148, INDIRECT($Q$3),V$8,0)),IF($E148="E",0,3))</f>
        <v>97670</v>
      </c>
      <c r="W148" s="186" cm="1">
        <f t="array" aca="1" ref="W148" ca="1">ROUND(IF($Q148="Y",VLOOKUP($P148, INDIRECT($Q$3),W$8,0)*INDIRECT($P$2),VLOOKUP($P148, INDIRECT($Q$3),W$8,0)),IF($E148="E",0,3))</f>
        <v>103985</v>
      </c>
      <c r="X148" s="186" cm="1">
        <f t="array" aca="1" ref="X148" ca="1">ROUND(IF($Q148="Y",VLOOKUP($P148, INDIRECT($Q$3),X$8,0)*INDIRECT($P$2),VLOOKUP($P148, INDIRECT($Q$3),X$8,0)),IF($E148="E",0,3))</f>
        <v>106894</v>
      </c>
      <c r="Y148" s="186" cm="1">
        <f t="array" aca="1" ref="Y148" ca="1">ROUND(IF($Q148="Y",VLOOKUP($P148, INDIRECT($Q$3),Y$8,0)*INDIRECT($P$2),VLOOKUP($P148, INDIRECT($Q$3),Y$8,0)),IF($E148="E",0,3))</f>
        <v>109891</v>
      </c>
      <c r="Z148" s="186" cm="1">
        <f t="array" aca="1" ref="Z148" ca="1">ROUND(IF($Q148="Y",VLOOKUP($P148, INDIRECT($Q$3),Z$8,0)*INDIRECT($P$2),VLOOKUP($P148, INDIRECT($Q$3),Z$8,0)),IF($E148="E",0,3))</f>
        <v>113023</v>
      </c>
      <c r="AA148" s="186"/>
      <c r="AB148" s="282" t="str">
        <f t="shared" si="107"/>
        <v>07022C</v>
      </c>
      <c r="AC148" s="130" t="str">
        <f t="shared" si="62"/>
        <v>Manager Multimedia Services</v>
      </c>
      <c r="AD148" s="284" t="str">
        <f t="shared" si="63"/>
        <v>34M</v>
      </c>
      <c r="AE148" s="282">
        <f t="shared" ca="1" si="128"/>
        <v>42.594999999999999</v>
      </c>
      <c r="AF148" s="282">
        <f t="shared" ca="1" si="129"/>
        <v>44.714999999999996</v>
      </c>
      <c r="AG148" s="282">
        <f t="shared" ca="1" si="130"/>
        <v>46.957000000000001</v>
      </c>
      <c r="AH148" s="282">
        <f t="shared" ca="1" si="131"/>
        <v>49.992999999999995</v>
      </c>
      <c r="AI148" s="282">
        <f t="shared" ca="1" si="132"/>
        <v>51.391999999999996</v>
      </c>
      <c r="AJ148" s="282">
        <f t="shared" ca="1" si="127"/>
        <v>52.832999999999998</v>
      </c>
      <c r="AK148" s="282">
        <f t="shared" ca="1" si="106"/>
        <v>54.338000000000001</v>
      </c>
    </row>
    <row r="149" spans="1:37" x14ac:dyDescent="0.2">
      <c r="A149" s="75" t="s">
        <v>139</v>
      </c>
      <c r="B149" s="75">
        <v>10</v>
      </c>
      <c r="C149" s="70" t="s">
        <v>18</v>
      </c>
      <c r="D149" s="75">
        <v>490</v>
      </c>
      <c r="E149" s="75" t="s">
        <v>17</v>
      </c>
      <c r="F149" s="73" t="s">
        <v>140</v>
      </c>
      <c r="G149" s="74">
        <f t="shared" ca="1" si="108"/>
        <v>92160</v>
      </c>
      <c r="H149" s="74">
        <f t="shared" ca="1" si="109"/>
        <v>97009</v>
      </c>
      <c r="I149" s="74">
        <f t="shared" ca="1" si="110"/>
        <v>102114</v>
      </c>
      <c r="J149" s="74">
        <f t="shared" ca="1" si="111"/>
        <v>107490</v>
      </c>
      <c r="K149" s="74">
        <f t="shared" ca="1" si="112"/>
        <v>110496</v>
      </c>
      <c r="L149" s="74">
        <f t="shared" ca="1" si="102"/>
        <v>113594</v>
      </c>
      <c r="M149" s="74">
        <f t="shared" ca="1" si="103"/>
        <v>116832</v>
      </c>
      <c r="N149" s="72"/>
      <c r="P149" s="187" t="str">
        <f t="shared" si="113"/>
        <v>06839C</v>
      </c>
      <c r="Q149" s="191" t="s">
        <v>600</v>
      </c>
      <c r="R149" s="188" t="str">
        <f t="shared" si="61"/>
        <v>Manager Neighborhood Support</v>
      </c>
      <c r="S149" s="189" t="str">
        <f t="shared" si="121"/>
        <v>83</v>
      </c>
      <c r="T149" s="186" cm="1">
        <f t="array" aca="1" ref="T149" ca="1">ROUND(IF($Q149="Y",VLOOKUP($P149, INDIRECT($Q$3),T$8,0)*INDIRECT($P$2),VLOOKUP($P149, INDIRECT($Q$3),T$8,0)),IF($E149="E",0,3))</f>
        <v>92160</v>
      </c>
      <c r="U149" s="186" cm="1">
        <f t="array" aca="1" ref="U149" ca="1">ROUND(IF($Q149="Y",VLOOKUP($P149, INDIRECT($Q$3),U$8,0)*INDIRECT($P$2),VLOOKUP($P149, INDIRECT($Q$3),U$8,0)),IF($E149="E",0,3))</f>
        <v>97009</v>
      </c>
      <c r="V149" s="186" cm="1">
        <f t="array" aca="1" ref="V149" ca="1">ROUND(IF($Q149="Y",VLOOKUP($P149, INDIRECT($Q$3),V$8,0)*INDIRECT($P$2),VLOOKUP($P149, INDIRECT($Q$3),V$8,0)),IF($E149="E",0,3))</f>
        <v>102114</v>
      </c>
      <c r="W149" s="186" cm="1">
        <f t="array" aca="1" ref="W149" ca="1">ROUND(IF($Q149="Y",VLOOKUP($P149, INDIRECT($Q$3),W$8,0)*INDIRECT($P$2),VLOOKUP($P149, INDIRECT($Q$3),W$8,0)),IF($E149="E",0,3))</f>
        <v>107490</v>
      </c>
      <c r="X149" s="186" cm="1">
        <f t="array" aca="1" ref="X149" ca="1">ROUND(IF($Q149="Y",VLOOKUP($P149, INDIRECT($Q$3),X$8,0)*INDIRECT($P$2),VLOOKUP($P149, INDIRECT($Q$3),X$8,0)),IF($E149="E",0,3))</f>
        <v>110496</v>
      </c>
      <c r="Y149" s="186" cm="1">
        <f t="array" aca="1" ref="Y149" ca="1">ROUND(IF($Q149="Y",VLOOKUP($P149, INDIRECT($Q$3),Y$8,0)*INDIRECT($P$2),VLOOKUP($P149, INDIRECT($Q$3),Y$8,0)),IF($E149="E",0,3))</f>
        <v>113594</v>
      </c>
      <c r="Z149" s="186" cm="1">
        <f t="array" aca="1" ref="Z149" ca="1">ROUND(IF($Q149="Y",VLOOKUP($P149, INDIRECT($Q$3),Z$8,0)*INDIRECT($P$2),VLOOKUP($P149, INDIRECT($Q$3),Z$8,0)),IF($E149="E",0,3))</f>
        <v>116832</v>
      </c>
      <c r="AA149" s="186"/>
      <c r="AB149" s="282" t="str">
        <f t="shared" si="107"/>
        <v>06839C</v>
      </c>
      <c r="AC149" s="130" t="str">
        <f t="shared" si="62"/>
        <v>Manager Neighborhood Support</v>
      </c>
      <c r="AD149" s="284" t="str">
        <f t="shared" si="63"/>
        <v>83</v>
      </c>
      <c r="AE149" s="282">
        <f t="shared" ca="1" si="128"/>
        <v>44.308</v>
      </c>
      <c r="AF149" s="282">
        <f t="shared" ca="1" si="129"/>
        <v>46.638999999999996</v>
      </c>
      <c r="AG149" s="282">
        <f t="shared" ca="1" si="130"/>
        <v>49.094000000000001</v>
      </c>
      <c r="AH149" s="282">
        <f t="shared" ca="1" si="131"/>
        <v>51.677999999999997</v>
      </c>
      <c r="AI149" s="282">
        <f t="shared" ca="1" si="132"/>
        <v>53.123999999999995</v>
      </c>
      <c r="AJ149" s="282">
        <f t="shared" ca="1" si="127"/>
        <v>54.613</v>
      </c>
      <c r="AK149" s="282">
        <f t="shared" ca="1" si="106"/>
        <v>56.169999999999995</v>
      </c>
    </row>
    <row r="150" spans="1:37" x14ac:dyDescent="0.2">
      <c r="A150" s="75" t="s">
        <v>1206</v>
      </c>
      <c r="B150" s="75">
        <v>12</v>
      </c>
      <c r="C150" s="70" t="s">
        <v>152</v>
      </c>
      <c r="D150" s="75">
        <v>555</v>
      </c>
      <c r="E150" s="75" t="s">
        <v>17</v>
      </c>
      <c r="F150" s="73" t="s">
        <v>1207</v>
      </c>
      <c r="G150" s="74">
        <f t="shared" ref="G150" si="133">IF(E150="E",ROUND(T150,0),ROUND(T150,3))</f>
        <v>114680</v>
      </c>
      <c r="H150" s="74">
        <f t="shared" ref="H150" si="134">IF(F150="E",ROUND(U150,0),ROUND(U150,3))</f>
        <v>119269</v>
      </c>
      <c r="I150" s="74">
        <f t="shared" ref="I150" si="135">IF(G150="E",ROUND(V150,0),ROUND(V150,3))</f>
        <v>124041</v>
      </c>
      <c r="J150" s="74">
        <f t="shared" ref="J150" si="136">IF(H150="E",ROUND(W150,0),ROUND(W150,3))</f>
        <v>129001</v>
      </c>
      <c r="K150" s="74">
        <f t="shared" ref="K150" si="137">IF(I150="E",ROUND(X150,0),ROUND(X150,3))</f>
        <v>134161</v>
      </c>
      <c r="L150" s="74">
        <f t="shared" ref="L150" si="138">IF(J150="E",ROUND(Y150,0),ROUND(Y150,3))</f>
        <v>0</v>
      </c>
      <c r="M150" s="74">
        <f t="shared" ref="M150" si="139">IF(K150="E",ROUND(Z150,0),ROUND(Z150,3))</f>
        <v>0</v>
      </c>
      <c r="N150" s="72"/>
      <c r="P150" s="187" t="str">
        <f t="shared" si="113"/>
        <v>53116C</v>
      </c>
      <c r="R150" s="188" t="str">
        <f t="shared" si="61"/>
        <v>Manager Outreach &amp; Constituent Services</v>
      </c>
      <c r="S150" s="189" t="str">
        <f t="shared" si="121"/>
        <v>44G</v>
      </c>
      <c r="T150" s="325">
        <v>114680</v>
      </c>
      <c r="U150" s="325">
        <v>119269</v>
      </c>
      <c r="V150" s="325">
        <v>124041</v>
      </c>
      <c r="W150" s="325">
        <v>129001</v>
      </c>
      <c r="X150" s="325">
        <v>134161</v>
      </c>
      <c r="AA150" s="186"/>
      <c r="AB150" s="282" t="str">
        <f t="shared" si="107"/>
        <v>53116C</v>
      </c>
      <c r="AC150" s="130" t="str">
        <f t="shared" si="62"/>
        <v>Manager Outreach &amp; Constituent Services</v>
      </c>
      <c r="AD150" s="284" t="str">
        <f t="shared" si="63"/>
        <v>44G</v>
      </c>
      <c r="AE150" s="282">
        <f t="shared" ref="AE150" si="140">IF(T150=0,"",IF($E150="E",ROUNDUP(T150/2080,3),T150))</f>
        <v>55.134999999999998</v>
      </c>
      <c r="AF150" s="282">
        <f t="shared" ref="AF150" si="141">IF(U150=0,"",IF($E150="E",ROUNDUP(U150/2080,3),U150))</f>
        <v>57.341000000000001</v>
      </c>
      <c r="AG150" s="282">
        <f t="shared" ref="AG150" si="142">IF(V150=0,"",IF($E150="E",ROUNDUP(V150/2080,3),V150))</f>
        <v>59.635999999999996</v>
      </c>
      <c r="AH150" s="282">
        <f t="shared" ref="AH150" si="143">IF(W150=0,"",IF($E150="E",ROUNDUP(W150/2080,3),W150))</f>
        <v>62.019999999999996</v>
      </c>
      <c r="AI150" s="282">
        <f t="shared" ref="AI150" si="144">IF(X150=0,"",IF($E150="E",ROUNDUP(X150/2080,3),X150))</f>
        <v>64.501000000000005</v>
      </c>
      <c r="AJ150" s="282"/>
      <c r="AK150" s="282"/>
    </row>
    <row r="151" spans="1:37" x14ac:dyDescent="0.2">
      <c r="A151" s="75" t="s">
        <v>167</v>
      </c>
      <c r="B151" s="75">
        <v>11</v>
      </c>
      <c r="C151" s="70" t="s">
        <v>65</v>
      </c>
      <c r="D151" s="75">
        <v>505</v>
      </c>
      <c r="E151" s="75" t="s">
        <v>17</v>
      </c>
      <c r="F151" s="73" t="s">
        <v>391</v>
      </c>
      <c r="G151" s="74">
        <f t="shared" ca="1" si="108"/>
        <v>95950</v>
      </c>
      <c r="H151" s="74">
        <f t="shared" ca="1" si="109"/>
        <v>101002</v>
      </c>
      <c r="I151" s="74">
        <f t="shared" ca="1" si="110"/>
        <v>106315</v>
      </c>
      <c r="J151" s="74">
        <f t="shared" ca="1" si="111"/>
        <v>113545</v>
      </c>
      <c r="K151" s="74">
        <f t="shared" ca="1" si="112"/>
        <v>116726</v>
      </c>
      <c r="L151" s="74">
        <f t="shared" ca="1" si="102"/>
        <v>119996</v>
      </c>
      <c r="M151" s="74">
        <f t="shared" ca="1" si="103"/>
        <v>123415</v>
      </c>
      <c r="N151" s="72"/>
      <c r="P151" s="187" t="str">
        <f t="shared" si="113"/>
        <v>52620C</v>
      </c>
      <c r="Q151" s="191" t="s">
        <v>600</v>
      </c>
      <c r="R151" s="188" t="str">
        <f t="shared" si="61"/>
        <v>Manager NRP &amp; Citizen Participation</v>
      </c>
      <c r="S151" s="189" t="str">
        <f t="shared" si="121"/>
        <v>41C</v>
      </c>
      <c r="T151" s="186" cm="1">
        <f t="array" aca="1" ref="T151" ca="1">ROUND(IF($Q151="Y",VLOOKUP($P151, INDIRECT($Q$3),T$8,0)*INDIRECT($P$2),VLOOKUP($P151, INDIRECT($Q$3),T$8,0)),IF($E151="E",0,3))</f>
        <v>95950</v>
      </c>
      <c r="U151" s="186" cm="1">
        <f t="array" aca="1" ref="U151" ca="1">ROUND(IF($Q151="Y",VLOOKUP($P151, INDIRECT($Q$3),U$8,0)*INDIRECT($P$2),VLOOKUP($P151, INDIRECT($Q$3),U$8,0)),IF($E151="E",0,3))</f>
        <v>101002</v>
      </c>
      <c r="V151" s="186" cm="1">
        <f t="array" aca="1" ref="V151" ca="1">ROUND(IF($Q151="Y",VLOOKUP($P151, INDIRECT($Q$3),V$8,0)*INDIRECT($P$2),VLOOKUP($P151, INDIRECT($Q$3),V$8,0)),IF($E151="E",0,3))</f>
        <v>106315</v>
      </c>
      <c r="W151" s="186" cm="1">
        <f t="array" aca="1" ref="W151" ca="1">ROUND(IF($Q151="Y",VLOOKUP($P151, INDIRECT($Q$3),W$8,0)*INDIRECT($P$2),VLOOKUP($P151, INDIRECT($Q$3),W$8,0)),IF($E151="E",0,3))</f>
        <v>113545</v>
      </c>
      <c r="X151" s="186" cm="1">
        <f t="array" aca="1" ref="X151" ca="1">ROUND(IF($Q151="Y",VLOOKUP($P151, INDIRECT($Q$3),X$8,0)*INDIRECT($P$2),VLOOKUP($P151, INDIRECT($Q$3),X$8,0)),IF($E151="E",0,3))</f>
        <v>116726</v>
      </c>
      <c r="Y151" s="186" cm="1">
        <f t="array" aca="1" ref="Y151" ca="1">ROUND(IF($Q151="Y",VLOOKUP($P151, INDIRECT($Q$3),Y$8,0)*INDIRECT($P$2),VLOOKUP($P151, INDIRECT($Q$3),Y$8,0)),IF($E151="E",0,3))</f>
        <v>119996</v>
      </c>
      <c r="Z151" s="186" cm="1">
        <f t="array" aca="1" ref="Z151" ca="1">ROUND(IF($Q151="Y",VLOOKUP($P151, INDIRECT($Q$3),Z$8,0)*INDIRECT($P$2),VLOOKUP($P151, INDIRECT($Q$3),Z$8,0)),IF($E151="E",0,3))</f>
        <v>123415</v>
      </c>
      <c r="AA151" s="186"/>
      <c r="AB151" s="282" t="str">
        <f t="shared" si="107"/>
        <v>52620C</v>
      </c>
      <c r="AC151" s="130" t="str">
        <f t="shared" si="62"/>
        <v>Manager NRP &amp; Citizen Participation</v>
      </c>
      <c r="AD151" s="284" t="str">
        <f t="shared" si="63"/>
        <v>41C</v>
      </c>
      <c r="AE151" s="282">
        <f t="shared" ca="1" si="128"/>
        <v>46.129999999999995</v>
      </c>
      <c r="AF151" s="282">
        <f t="shared" ca="1" si="129"/>
        <v>48.558999999999997</v>
      </c>
      <c r="AG151" s="282">
        <f t="shared" ca="1" si="130"/>
        <v>51.113</v>
      </c>
      <c r="AH151" s="282">
        <f t="shared" ca="1" si="131"/>
        <v>54.588999999999999</v>
      </c>
      <c r="AI151" s="282">
        <f t="shared" ca="1" si="132"/>
        <v>56.119</v>
      </c>
      <c r="AJ151" s="282">
        <f t="shared" ca="1" si="127"/>
        <v>57.690999999999995</v>
      </c>
      <c r="AK151" s="282">
        <f t="shared" ca="1" si="106"/>
        <v>59.335000000000001</v>
      </c>
    </row>
    <row r="152" spans="1:37" x14ac:dyDescent="0.2">
      <c r="A152" s="75" t="s">
        <v>141</v>
      </c>
      <c r="B152" s="75">
        <v>10</v>
      </c>
      <c r="C152" s="70" t="s">
        <v>162</v>
      </c>
      <c r="D152" s="75">
        <v>493</v>
      </c>
      <c r="E152" s="75" t="s">
        <v>17</v>
      </c>
      <c r="F152" s="73" t="s">
        <v>392</v>
      </c>
      <c r="G152" s="74">
        <f t="shared" ca="1" si="108"/>
        <v>99868</v>
      </c>
      <c r="H152" s="74">
        <f t="shared" ca="1" si="109"/>
        <v>103863</v>
      </c>
      <c r="I152" s="74">
        <f t="shared" ca="1" si="110"/>
        <v>108016</v>
      </c>
      <c r="J152" s="74">
        <f t="shared" ca="1" si="111"/>
        <v>112336</v>
      </c>
      <c r="K152" s="74">
        <f t="shared" ca="1" si="112"/>
        <v>116832</v>
      </c>
      <c r="L152" s="74">
        <f t="shared" ca="1" si="102"/>
        <v>0</v>
      </c>
      <c r="M152" s="74">
        <f t="shared" ca="1" si="103"/>
        <v>0</v>
      </c>
      <c r="N152" s="72"/>
      <c r="P152" s="187" t="str">
        <f t="shared" si="113"/>
        <v>06856C</v>
      </c>
      <c r="Q152" s="191" t="s">
        <v>600</v>
      </c>
      <c r="R152" s="188" t="str">
        <f t="shared" si="61"/>
        <v>Manager Payroll</v>
      </c>
      <c r="S152" s="189" t="str">
        <f t="shared" si="121"/>
        <v>10</v>
      </c>
      <c r="T152" s="186" cm="1">
        <f t="array" aca="1" ref="T152" ca="1">ROUND(IF($Q152="Y",VLOOKUP($P152, INDIRECT($Q$3),T$8,0)*INDIRECT($P$2),VLOOKUP($P152, INDIRECT($Q$3),T$8,0)),IF($E152="E",0,3))</f>
        <v>99868</v>
      </c>
      <c r="U152" s="186" cm="1">
        <f t="array" aca="1" ref="U152" ca="1">ROUND(IF($Q152="Y",VLOOKUP($P152, INDIRECT($Q$3),U$8,0)*INDIRECT($P$2),VLOOKUP($P152, INDIRECT($Q$3),U$8,0)),IF($E152="E",0,3))</f>
        <v>103863</v>
      </c>
      <c r="V152" s="186" cm="1">
        <f t="array" aca="1" ref="V152" ca="1">ROUND(IF($Q152="Y",VLOOKUP($P152, INDIRECT($Q$3),V$8,0)*INDIRECT($P$2),VLOOKUP($P152, INDIRECT($Q$3),V$8,0)),IF($E152="E",0,3))</f>
        <v>108016</v>
      </c>
      <c r="W152" s="186" cm="1">
        <f t="array" aca="1" ref="W152" ca="1">ROUND(IF($Q152="Y",VLOOKUP($P152, INDIRECT($Q$3),W$8,0)*INDIRECT($P$2),VLOOKUP($P152, INDIRECT($Q$3),W$8,0)),IF($E152="E",0,3))</f>
        <v>112336</v>
      </c>
      <c r="X152" s="186" cm="1">
        <f t="array" aca="1" ref="X152" ca="1">ROUND(IF($Q152="Y",VLOOKUP($P152, INDIRECT($Q$3),X$8,0)*INDIRECT($P$2),VLOOKUP($P152, INDIRECT($Q$3),X$8,0)),IF($E152="E",0,3))</f>
        <v>116832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107"/>
        <v>06856C</v>
      </c>
      <c r="AC152" s="130" t="str">
        <f t="shared" si="62"/>
        <v>Manager Payroll</v>
      </c>
      <c r="AD152" s="284" t="str">
        <f t="shared" si="63"/>
        <v>10</v>
      </c>
      <c r="AE152" s="282">
        <f t="shared" ca="1" si="128"/>
        <v>48.013999999999996</v>
      </c>
      <c r="AF152" s="282">
        <f t="shared" ca="1" si="129"/>
        <v>49.934999999999995</v>
      </c>
      <c r="AG152" s="282">
        <f t="shared" ca="1" si="130"/>
        <v>51.930999999999997</v>
      </c>
      <c r="AH152" s="282">
        <f t="shared" ca="1" si="131"/>
        <v>54.007999999999996</v>
      </c>
      <c r="AI152" s="282">
        <f t="shared" ca="1" si="132"/>
        <v>56.169999999999995</v>
      </c>
      <c r="AJ152" s="282" t="str">
        <f t="shared" ca="1" si="127"/>
        <v/>
      </c>
      <c r="AK152" s="282" t="str">
        <f t="shared" ca="1" si="106"/>
        <v/>
      </c>
    </row>
    <row r="153" spans="1:37" x14ac:dyDescent="0.2">
      <c r="A153" s="75" t="s">
        <v>168</v>
      </c>
      <c r="B153" s="75">
        <v>11</v>
      </c>
      <c r="C153" s="70" t="s">
        <v>65</v>
      </c>
      <c r="D153" s="75">
        <v>510</v>
      </c>
      <c r="E153" s="75" t="s">
        <v>17</v>
      </c>
      <c r="F153" s="73" t="s">
        <v>393</v>
      </c>
      <c r="G153" s="74">
        <f t="shared" ca="1" si="108"/>
        <v>95950</v>
      </c>
      <c r="H153" s="74">
        <f t="shared" ca="1" si="109"/>
        <v>101002</v>
      </c>
      <c r="I153" s="74">
        <f t="shared" ca="1" si="110"/>
        <v>106315</v>
      </c>
      <c r="J153" s="74">
        <f t="shared" ca="1" si="111"/>
        <v>113545</v>
      </c>
      <c r="K153" s="74">
        <f t="shared" ca="1" si="112"/>
        <v>116726</v>
      </c>
      <c r="L153" s="74">
        <f t="shared" ca="1" si="102"/>
        <v>119996</v>
      </c>
      <c r="M153" s="74">
        <f t="shared" ca="1" si="103"/>
        <v>123415</v>
      </c>
      <c r="N153" s="72"/>
      <c r="P153" s="187" t="str">
        <f t="shared" si="113"/>
        <v>06846C</v>
      </c>
      <c r="Q153" s="191" t="s">
        <v>600</v>
      </c>
      <c r="R153" s="188" t="str">
        <f t="shared" si="61"/>
        <v>Manager Personel, Finance Technology &amp; Administration</v>
      </c>
      <c r="S153" s="189" t="str">
        <f t="shared" si="121"/>
        <v>41C</v>
      </c>
      <c r="T153" s="186" cm="1">
        <f t="array" aca="1" ref="T153" ca="1">ROUND(IF($Q153="Y",VLOOKUP($P153, INDIRECT($Q$3),T$8,0)*INDIRECT($P$2),VLOOKUP($P153, INDIRECT($Q$3),T$8,0)),IF($E153="E",0,3))</f>
        <v>95950</v>
      </c>
      <c r="U153" s="186" cm="1">
        <f t="array" aca="1" ref="U153" ca="1">ROUND(IF($Q153="Y",VLOOKUP($P153, INDIRECT($Q$3),U$8,0)*INDIRECT($P$2),VLOOKUP($P153, INDIRECT($Q$3),U$8,0)),IF($E153="E",0,3))</f>
        <v>101002</v>
      </c>
      <c r="V153" s="186" cm="1">
        <f t="array" aca="1" ref="V153" ca="1">ROUND(IF($Q153="Y",VLOOKUP($P153, INDIRECT($Q$3),V$8,0)*INDIRECT($P$2),VLOOKUP($P153, INDIRECT($Q$3),V$8,0)),IF($E153="E",0,3))</f>
        <v>106315</v>
      </c>
      <c r="W153" s="186" cm="1">
        <f t="array" aca="1" ref="W153" ca="1">ROUND(IF($Q153="Y",VLOOKUP($P153, INDIRECT($Q$3),W$8,0)*INDIRECT($P$2),VLOOKUP($P153, INDIRECT($Q$3),W$8,0)),IF($E153="E",0,3))</f>
        <v>113545</v>
      </c>
      <c r="X153" s="186" cm="1">
        <f t="array" aca="1" ref="X153" ca="1">ROUND(IF($Q153="Y",VLOOKUP($P153, INDIRECT($Q$3),X$8,0)*INDIRECT($P$2),VLOOKUP($P153, INDIRECT($Q$3),X$8,0)),IF($E153="E",0,3))</f>
        <v>116726</v>
      </c>
      <c r="Y153" s="186" cm="1">
        <f t="array" aca="1" ref="Y153" ca="1">ROUND(IF($Q153="Y",VLOOKUP($P153, INDIRECT($Q$3),Y$8,0)*INDIRECT($P$2),VLOOKUP($P153, INDIRECT($Q$3),Y$8,0)),IF($E153="E",0,3))</f>
        <v>119996</v>
      </c>
      <c r="Z153" s="186" cm="1">
        <f t="array" aca="1" ref="Z153" ca="1">ROUND(IF($Q153="Y",VLOOKUP($P153, INDIRECT($Q$3),Z$8,0)*INDIRECT($P$2),VLOOKUP($P153, INDIRECT($Q$3),Z$8,0)),IF($E153="E",0,3))</f>
        <v>123415</v>
      </c>
      <c r="AA153" s="186"/>
      <c r="AB153" s="282" t="str">
        <f t="shared" si="107"/>
        <v>06846C</v>
      </c>
      <c r="AC153" s="130" t="str">
        <f t="shared" si="62"/>
        <v>Manager Personel, Finance Technology &amp; Administration</v>
      </c>
      <c r="AD153" s="284" t="str">
        <f t="shared" si="63"/>
        <v>41C</v>
      </c>
      <c r="AE153" s="282">
        <f t="shared" ca="1" si="128"/>
        <v>46.129999999999995</v>
      </c>
      <c r="AF153" s="282">
        <f t="shared" ca="1" si="129"/>
        <v>48.558999999999997</v>
      </c>
      <c r="AG153" s="282">
        <f t="shared" ca="1" si="130"/>
        <v>51.113</v>
      </c>
      <c r="AH153" s="282">
        <f t="shared" ca="1" si="131"/>
        <v>54.588999999999999</v>
      </c>
      <c r="AI153" s="282">
        <f t="shared" ca="1" si="132"/>
        <v>56.119</v>
      </c>
      <c r="AJ153" s="282">
        <f t="shared" ca="1" si="127"/>
        <v>57.690999999999995</v>
      </c>
      <c r="AK153" s="282">
        <f t="shared" ca="1" si="106"/>
        <v>59.335000000000001</v>
      </c>
    </row>
    <row r="154" spans="1:37" x14ac:dyDescent="0.2">
      <c r="A154" s="75" t="s">
        <v>1027</v>
      </c>
      <c r="B154" s="75">
        <v>11</v>
      </c>
      <c r="C154" s="70" t="s">
        <v>1028</v>
      </c>
      <c r="D154" s="75">
        <v>531</v>
      </c>
      <c r="E154" s="75" t="s">
        <v>17</v>
      </c>
      <c r="F154" s="73" t="s">
        <v>1123</v>
      </c>
      <c r="G154" s="74">
        <f t="shared" ca="1" si="108"/>
        <v>106503</v>
      </c>
      <c r="H154" s="74">
        <f t="shared" ca="1" si="109"/>
        <v>110767</v>
      </c>
      <c r="I154" s="74">
        <f t="shared" ca="1" si="110"/>
        <v>115203</v>
      </c>
      <c r="J154" s="74">
        <f t="shared" ca="1" si="111"/>
        <v>119816</v>
      </c>
      <c r="K154" s="74">
        <f t="shared" ca="1" si="112"/>
        <v>124614</v>
      </c>
      <c r="L154" s="74">
        <f t="shared" ca="1" si="102"/>
        <v>0</v>
      </c>
      <c r="M154" s="74">
        <f t="shared" ca="1" si="103"/>
        <v>0</v>
      </c>
      <c r="N154" s="72"/>
      <c r="P154" s="187" t="str">
        <f t="shared" si="113"/>
        <v>53078C</v>
      </c>
      <c r="Q154" s="191" t="s">
        <v>600</v>
      </c>
      <c r="R154" s="188" t="str">
        <f t="shared" ref="R154:R218" si="145">F154</f>
        <v>Manager Police Early Intervention Systems</v>
      </c>
      <c r="S154" s="189" t="str">
        <f t="shared" si="121"/>
        <v>145</v>
      </c>
      <c r="T154" s="186" cm="1">
        <f t="array" aca="1" ref="T154" ca="1">ROUND(IF($Q154="Y",VLOOKUP($P154, INDIRECT($Q$3),T$8,0)*INDIRECT($P$2),VLOOKUP($P154, INDIRECT($Q$3),T$8,0)),IF($E154="E",0,3))</f>
        <v>106503</v>
      </c>
      <c r="U154" s="186" cm="1">
        <f t="array" aca="1" ref="U154" ca="1">ROUND(IF($Q154="Y",VLOOKUP($P154, INDIRECT($Q$3),U$8,0)*INDIRECT($P$2),VLOOKUP($P154, INDIRECT($Q$3),U$8,0)),IF($E154="E",0,3))</f>
        <v>110767</v>
      </c>
      <c r="V154" s="186" cm="1">
        <f t="array" aca="1" ref="V154" ca="1">ROUND(IF($Q154="Y",VLOOKUP($P154, INDIRECT($Q$3),V$8,0)*INDIRECT($P$2),VLOOKUP($P154, INDIRECT($Q$3),V$8,0)),IF($E154="E",0,3))</f>
        <v>115203</v>
      </c>
      <c r="W154" s="186" cm="1">
        <f t="array" aca="1" ref="W154" ca="1">ROUND(IF($Q154="Y",VLOOKUP($P154, INDIRECT($Q$3),W$8,0)*INDIRECT($P$2),VLOOKUP($P154, INDIRECT($Q$3),W$8,0)),IF($E154="E",0,3))</f>
        <v>119816</v>
      </c>
      <c r="X154" s="186" cm="1">
        <f t="array" aca="1" ref="X154" ca="1">ROUND(IF($Q154="Y",VLOOKUP($P154, INDIRECT($Q$3),X$8,0)*INDIRECT($P$2),VLOOKUP($P154, INDIRECT($Q$3),X$8,0)),IF($E154="E",0,3))</f>
        <v>124614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107"/>
        <v>53078C</v>
      </c>
      <c r="AC154" s="130" t="str">
        <f t="shared" ref="AC154:AC218" si="146">F154</f>
        <v>Manager Police Early Intervention Systems</v>
      </c>
      <c r="AD154" s="284" t="str">
        <f t="shared" ref="AD154:AD218" si="147">C154</f>
        <v>145</v>
      </c>
      <c r="AE154" s="282">
        <f t="shared" ca="1" si="128"/>
        <v>51.204000000000001</v>
      </c>
      <c r="AF154" s="282">
        <f t="shared" ca="1" si="129"/>
        <v>53.253999999999998</v>
      </c>
      <c r="AG154" s="282">
        <f t="shared" ca="1" si="130"/>
        <v>55.387</v>
      </c>
      <c r="AH154" s="282">
        <f t="shared" ca="1" si="131"/>
        <v>57.603999999999999</v>
      </c>
      <c r="AI154" s="282">
        <f t="shared" ca="1" si="132"/>
        <v>59.910999999999994</v>
      </c>
      <c r="AJ154" s="282" t="str">
        <f t="shared" ca="1" si="127"/>
        <v/>
      </c>
      <c r="AK154" s="282" t="str">
        <f t="shared" ca="1" si="106"/>
        <v/>
      </c>
    </row>
    <row r="155" spans="1:37" x14ac:dyDescent="0.2">
      <c r="A155" s="75" t="s">
        <v>854</v>
      </c>
      <c r="B155" s="75">
        <v>11</v>
      </c>
      <c r="C155" s="70" t="s">
        <v>124</v>
      </c>
      <c r="D155" s="75">
        <v>506</v>
      </c>
      <c r="E155" s="75" t="s">
        <v>17</v>
      </c>
      <c r="F155" s="73" t="s">
        <v>1121</v>
      </c>
      <c r="G155" s="74">
        <f t="shared" ca="1" si="108"/>
        <v>105497</v>
      </c>
      <c r="H155" s="74">
        <f t="shared" ca="1" si="109"/>
        <v>109714</v>
      </c>
      <c r="I155" s="74">
        <f t="shared" ca="1" si="110"/>
        <v>114105</v>
      </c>
      <c r="J155" s="74">
        <f t="shared" ca="1" si="111"/>
        <v>118668</v>
      </c>
      <c r="K155" s="74">
        <f t="shared" ca="1" si="112"/>
        <v>123415</v>
      </c>
      <c r="L155" s="74">
        <f t="shared" ca="1" si="102"/>
        <v>0</v>
      </c>
      <c r="M155" s="74">
        <f t="shared" ca="1" si="103"/>
        <v>0</v>
      </c>
      <c r="N155" s="72"/>
      <c r="P155" s="187" t="str">
        <f t="shared" si="113"/>
        <v>53021C</v>
      </c>
      <c r="Q155" s="191" t="s">
        <v>600</v>
      </c>
      <c r="R155" s="188" t="str">
        <f t="shared" si="145"/>
        <v>Manager Police Health &amp; Wellness</v>
      </c>
      <c r="S155" s="189" t="str">
        <f t="shared" si="121"/>
        <v>104</v>
      </c>
      <c r="T155" s="186" cm="1">
        <f t="array" aca="1" ref="T155" ca="1">ROUND(IF($Q155="Y",VLOOKUP($P155, INDIRECT($Q$3),T$8,0)*INDIRECT($P$2),VLOOKUP($P155, INDIRECT($Q$3),T$8,0)),IF($E155="E",0,3))</f>
        <v>105497</v>
      </c>
      <c r="U155" s="186" cm="1">
        <f t="array" aca="1" ref="U155" ca="1">ROUND(IF($Q155="Y",VLOOKUP($P155, INDIRECT($Q$3),U$8,0)*INDIRECT($P$2),VLOOKUP($P155, INDIRECT($Q$3),U$8,0)),IF($E155="E",0,3))</f>
        <v>109714</v>
      </c>
      <c r="V155" s="186" cm="1">
        <f t="array" aca="1" ref="V155" ca="1">ROUND(IF($Q155="Y",VLOOKUP($P155, INDIRECT($Q$3),V$8,0)*INDIRECT($P$2),VLOOKUP($P155, INDIRECT($Q$3),V$8,0)),IF($E155="E",0,3))</f>
        <v>114105</v>
      </c>
      <c r="W155" s="186" cm="1">
        <f t="array" aca="1" ref="W155" ca="1">ROUND(IF($Q155="Y",VLOOKUP($P155, INDIRECT($Q$3),W$8,0)*INDIRECT($P$2),VLOOKUP($P155, INDIRECT($Q$3),W$8,0)),IF($E155="E",0,3))</f>
        <v>118668</v>
      </c>
      <c r="X155" s="186" cm="1">
        <f t="array" aca="1" ref="X155" ca="1">ROUND(IF($Q155="Y",VLOOKUP($P155, INDIRECT($Q$3),X$8,0)*INDIRECT($P$2),VLOOKUP($P155, INDIRECT($Q$3),X$8,0)),IF($E155="E",0,3))</f>
        <v>123415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107"/>
        <v>53021C</v>
      </c>
      <c r="AC155" s="130" t="str">
        <f t="shared" si="146"/>
        <v>Manager Police Health &amp; Wellness</v>
      </c>
      <c r="AD155" s="284" t="str">
        <f t="shared" si="147"/>
        <v>104</v>
      </c>
      <c r="AE155" s="282">
        <f t="shared" ca="1" si="128"/>
        <v>50.72</v>
      </c>
      <c r="AF155" s="282">
        <f t="shared" ca="1" si="129"/>
        <v>52.747999999999998</v>
      </c>
      <c r="AG155" s="282">
        <f t="shared" ca="1" si="130"/>
        <v>54.858999999999995</v>
      </c>
      <c r="AH155" s="282">
        <f t="shared" ca="1" si="131"/>
        <v>57.052</v>
      </c>
      <c r="AI155" s="282">
        <f t="shared" ca="1" si="132"/>
        <v>59.335000000000001</v>
      </c>
      <c r="AJ155" s="282" t="str">
        <f t="shared" ca="1" si="127"/>
        <v/>
      </c>
      <c r="AK155" s="282" t="str">
        <f t="shared" ca="1" si="106"/>
        <v/>
      </c>
    </row>
    <row r="156" spans="1:37" x14ac:dyDescent="0.2">
      <c r="A156" s="75" t="s">
        <v>144</v>
      </c>
      <c r="B156" s="75">
        <v>10</v>
      </c>
      <c r="C156" s="70" t="s">
        <v>143</v>
      </c>
      <c r="D156" s="75">
        <v>476</v>
      </c>
      <c r="E156" s="75" t="s">
        <v>17</v>
      </c>
      <c r="F156" s="73" t="s">
        <v>395</v>
      </c>
      <c r="G156" s="74">
        <f t="shared" ca="1" si="108"/>
        <v>98327</v>
      </c>
      <c r="H156" s="74">
        <f t="shared" ca="1" si="109"/>
        <v>101082</v>
      </c>
      <c r="I156" s="74">
        <f t="shared" ca="1" si="110"/>
        <v>103912</v>
      </c>
      <c r="J156" s="74">
        <f t="shared" ca="1" si="111"/>
        <v>106820</v>
      </c>
      <c r="K156" s="74">
        <f t="shared" ca="1" si="112"/>
        <v>109810</v>
      </c>
      <c r="L156" s="74">
        <f t="shared" ca="1" si="102"/>
        <v>112890</v>
      </c>
      <c r="M156" s="74">
        <f t="shared" ca="1" si="103"/>
        <v>116102</v>
      </c>
      <c r="N156" s="72"/>
      <c r="P156" s="187" t="str">
        <f t="shared" si="113"/>
        <v>10193C</v>
      </c>
      <c r="Q156" s="191" t="s">
        <v>600</v>
      </c>
      <c r="R156" s="188" t="str">
        <f t="shared" si="145"/>
        <v>Manager Police Record Services</v>
      </c>
      <c r="S156" s="189" t="str">
        <f t="shared" si="121"/>
        <v>121</v>
      </c>
      <c r="T156" s="186" cm="1">
        <f t="array" aca="1" ref="T156" ca="1">ROUND(IF($Q156="Y",VLOOKUP($P156, INDIRECT($Q$3),T$8,0)*INDIRECT($P$2),VLOOKUP($P156, INDIRECT($Q$3),T$8,0)),IF($E156="E",0,3))</f>
        <v>98327</v>
      </c>
      <c r="U156" s="186" cm="1">
        <f t="array" aca="1" ref="U156" ca="1">ROUND(IF($Q156="Y",VLOOKUP($P156, INDIRECT($Q$3),U$8,0)*INDIRECT($P$2),VLOOKUP($P156, INDIRECT($Q$3),U$8,0)),IF($E156="E",0,3))</f>
        <v>101082</v>
      </c>
      <c r="V156" s="186" cm="1">
        <f t="array" aca="1" ref="V156" ca="1">ROUND(IF($Q156="Y",VLOOKUP($P156, INDIRECT($Q$3),V$8,0)*INDIRECT($P$2),VLOOKUP($P156, INDIRECT($Q$3),V$8,0)),IF($E156="E",0,3))</f>
        <v>103912</v>
      </c>
      <c r="W156" s="186" cm="1">
        <f t="array" aca="1" ref="W156" ca="1">ROUND(IF($Q156="Y",VLOOKUP($P156, INDIRECT($Q$3),W$8,0)*INDIRECT($P$2),VLOOKUP($P156, INDIRECT($Q$3),W$8,0)),IF($E156="E",0,3))</f>
        <v>106820</v>
      </c>
      <c r="X156" s="186" cm="1">
        <f t="array" aca="1" ref="X156" ca="1">ROUND(IF($Q156="Y",VLOOKUP($P156, INDIRECT($Q$3),X$8,0)*INDIRECT($P$2),VLOOKUP($P156, INDIRECT($Q$3),X$8,0)),IF($E156="E",0,3))</f>
        <v>109810</v>
      </c>
      <c r="Y156" s="186" cm="1">
        <f t="array" aca="1" ref="Y156" ca="1">ROUND(IF($Q156="Y",VLOOKUP($P156, INDIRECT($Q$3),Y$8,0)*INDIRECT($P$2),VLOOKUP($P156, INDIRECT($Q$3),Y$8,0)),IF($E156="E",0,3))</f>
        <v>112890</v>
      </c>
      <c r="Z156" s="186" cm="1">
        <f t="array" aca="1" ref="Z156" ca="1">ROUND(IF($Q156="Y",VLOOKUP($P156, INDIRECT($Q$3),Z$8,0)*INDIRECT($P$2),VLOOKUP($P156, INDIRECT($Q$3),Z$8,0)),IF($E156="E",0,3))</f>
        <v>116102</v>
      </c>
      <c r="AA156" s="186"/>
      <c r="AB156" s="282" t="str">
        <f t="shared" si="107"/>
        <v>10193C</v>
      </c>
      <c r="AC156" s="130" t="str">
        <f t="shared" si="146"/>
        <v>Manager Police Record Services</v>
      </c>
      <c r="AD156" s="284" t="str">
        <f t="shared" si="147"/>
        <v>121</v>
      </c>
      <c r="AE156" s="282">
        <f t="shared" ca="1" si="128"/>
        <v>47.272999999999996</v>
      </c>
      <c r="AF156" s="282">
        <f t="shared" ca="1" si="129"/>
        <v>48.597999999999999</v>
      </c>
      <c r="AG156" s="282">
        <f t="shared" ca="1" si="130"/>
        <v>49.957999999999998</v>
      </c>
      <c r="AH156" s="282">
        <f t="shared" ca="1" si="131"/>
        <v>51.355999999999995</v>
      </c>
      <c r="AI156" s="282">
        <f t="shared" ca="1" si="132"/>
        <v>52.793999999999997</v>
      </c>
      <c r="AJ156" s="282">
        <f t="shared" ca="1" si="127"/>
        <v>54.274999999999999</v>
      </c>
      <c r="AK156" s="282">
        <f t="shared" ca="1" si="106"/>
        <v>55.818999999999996</v>
      </c>
    </row>
    <row r="157" spans="1:37" x14ac:dyDescent="0.2">
      <c r="A157" s="75" t="s">
        <v>819</v>
      </c>
      <c r="B157" s="75">
        <v>11</v>
      </c>
      <c r="C157" s="70" t="s">
        <v>888</v>
      </c>
      <c r="D157" s="75">
        <v>528</v>
      </c>
      <c r="E157" s="75" t="s">
        <v>17</v>
      </c>
      <c r="F157" s="73" t="s">
        <v>1122</v>
      </c>
      <c r="G157" s="74">
        <f t="shared" ca="1" si="108"/>
        <v>106503</v>
      </c>
      <c r="H157" s="74">
        <f t="shared" ca="1" si="109"/>
        <v>110767</v>
      </c>
      <c r="I157" s="74">
        <f t="shared" ca="1" si="110"/>
        <v>115203</v>
      </c>
      <c r="J157" s="74">
        <f t="shared" ca="1" si="111"/>
        <v>119816</v>
      </c>
      <c r="K157" s="74">
        <f t="shared" ca="1" si="112"/>
        <v>124614</v>
      </c>
      <c r="L157" s="74">
        <f t="shared" ca="1" si="102"/>
        <v>0</v>
      </c>
      <c r="M157" s="74">
        <f t="shared" ca="1" si="103"/>
        <v>0</v>
      </c>
      <c r="N157" s="72"/>
      <c r="P157" s="187" t="str">
        <f t="shared" si="113"/>
        <v>53009C</v>
      </c>
      <c r="Q157" s="191" t="s">
        <v>600</v>
      </c>
      <c r="R157" s="188" t="str">
        <f t="shared" si="145"/>
        <v>Manager Police Strategic Information Center Manager</v>
      </c>
      <c r="S157" s="189" t="str">
        <f t="shared" si="121"/>
        <v>116</v>
      </c>
      <c r="T157" s="186" cm="1">
        <f t="array" aca="1" ref="T157" ca="1">ROUND(IF($Q157="Y",VLOOKUP($P157, INDIRECT($Q$3),T$8,0)*INDIRECT($P$2),VLOOKUP($P157, INDIRECT($Q$3),T$8,0)),IF($E157="E",0,3))</f>
        <v>106503</v>
      </c>
      <c r="U157" s="186" cm="1">
        <f t="array" aca="1" ref="U157" ca="1">ROUND(IF($Q157="Y",VLOOKUP($P157, INDIRECT($Q$3),U$8,0)*INDIRECT($P$2),VLOOKUP($P157, INDIRECT($Q$3),U$8,0)),IF($E157="E",0,3))</f>
        <v>110767</v>
      </c>
      <c r="V157" s="186" cm="1">
        <f t="array" aca="1" ref="V157" ca="1">ROUND(IF($Q157="Y",VLOOKUP($P157, INDIRECT($Q$3),V$8,0)*INDIRECT($P$2),VLOOKUP($P157, INDIRECT($Q$3),V$8,0)),IF($E157="E",0,3))</f>
        <v>115203</v>
      </c>
      <c r="W157" s="186" cm="1">
        <f t="array" aca="1" ref="W157" ca="1">ROUND(IF($Q157="Y",VLOOKUP($P157, INDIRECT($Q$3),W$8,0)*INDIRECT($P$2),VLOOKUP($P157, INDIRECT($Q$3),W$8,0)),IF($E157="E",0,3))</f>
        <v>119816</v>
      </c>
      <c r="X157" s="186" cm="1">
        <f t="array" aca="1" ref="X157" ca="1">ROUND(IF($Q157="Y",VLOOKUP($P157, INDIRECT($Q$3),X$8,0)*INDIRECT($P$2),VLOOKUP($P157, INDIRECT($Q$3),X$8,0)),IF($E157="E",0,3))</f>
        <v>124614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107"/>
        <v>53009C</v>
      </c>
      <c r="AC157" s="130" t="str">
        <f t="shared" si="146"/>
        <v>Manager Police Strategic Information Center Manager</v>
      </c>
      <c r="AD157" s="284" t="str">
        <f t="shared" si="147"/>
        <v>116</v>
      </c>
      <c r="AE157" s="282">
        <f t="shared" ca="1" si="128"/>
        <v>51.204000000000001</v>
      </c>
      <c r="AF157" s="282">
        <f t="shared" ca="1" si="129"/>
        <v>53.253999999999998</v>
      </c>
      <c r="AG157" s="282">
        <f t="shared" ca="1" si="130"/>
        <v>55.387</v>
      </c>
      <c r="AH157" s="282">
        <f t="shared" ca="1" si="131"/>
        <v>57.603999999999999</v>
      </c>
      <c r="AI157" s="282">
        <f t="shared" ca="1" si="132"/>
        <v>59.910999999999994</v>
      </c>
      <c r="AJ157" s="282" t="str">
        <f t="shared" ca="1" si="127"/>
        <v/>
      </c>
      <c r="AK157" s="282" t="str">
        <f t="shared" ca="1" si="106"/>
        <v/>
      </c>
    </row>
    <row r="158" spans="1:37" x14ac:dyDescent="0.2">
      <c r="A158" s="75" t="s">
        <v>145</v>
      </c>
      <c r="B158" s="75">
        <v>11</v>
      </c>
      <c r="C158" s="70" t="s">
        <v>630</v>
      </c>
      <c r="D158" s="75">
        <v>523</v>
      </c>
      <c r="E158" s="75" t="s">
        <v>17</v>
      </c>
      <c r="F158" s="73" t="s">
        <v>396</v>
      </c>
      <c r="G158" s="74">
        <f t="shared" ca="1" si="108"/>
        <v>106104</v>
      </c>
      <c r="H158" s="74">
        <f t="shared" ca="1" si="109"/>
        <v>110347</v>
      </c>
      <c r="I158" s="74">
        <f t="shared" ca="1" si="110"/>
        <v>114762</v>
      </c>
      <c r="J158" s="74">
        <f t="shared" ca="1" si="111"/>
        <v>119354</v>
      </c>
      <c r="K158" s="74">
        <f t="shared" ca="1" si="112"/>
        <v>124128</v>
      </c>
      <c r="L158" s="74">
        <f t="shared" ca="1" si="102"/>
        <v>0</v>
      </c>
      <c r="M158" s="74">
        <f t="shared" ca="1" si="103"/>
        <v>0</v>
      </c>
      <c r="N158" s="72"/>
      <c r="P158" s="187" t="str">
        <f t="shared" si="113"/>
        <v>06919C</v>
      </c>
      <c r="Q158" s="191" t="s">
        <v>600</v>
      </c>
      <c r="R158" s="188" t="str">
        <f t="shared" si="145"/>
        <v>Manager Public Health Emergency Response</v>
      </c>
      <c r="S158" s="189" t="str">
        <f t="shared" si="121"/>
        <v>64</v>
      </c>
      <c r="T158" s="186" cm="1">
        <f t="array" aca="1" ref="T158" ca="1">ROUND(IF($Q158="Y",VLOOKUP($P158, INDIRECT($Q$3),T$8,0)*INDIRECT($P$2),VLOOKUP($P158, INDIRECT($Q$3),T$8,0)),IF($E158="E",0,3))</f>
        <v>106104</v>
      </c>
      <c r="U158" s="186" cm="1">
        <f t="array" aca="1" ref="U158" ca="1">ROUND(IF($Q158="Y",VLOOKUP($P158, INDIRECT($Q$3),U$8,0)*INDIRECT($P$2),VLOOKUP($P158, INDIRECT($Q$3),U$8,0)),IF($E158="E",0,3))</f>
        <v>110347</v>
      </c>
      <c r="V158" s="186" cm="1">
        <f t="array" aca="1" ref="V158" ca="1">ROUND(IF($Q158="Y",VLOOKUP($P158, INDIRECT($Q$3),V$8,0)*INDIRECT($P$2),VLOOKUP($P158, INDIRECT($Q$3),V$8,0)),IF($E158="E",0,3))</f>
        <v>114762</v>
      </c>
      <c r="W158" s="186" cm="1">
        <f t="array" aca="1" ref="W158" ca="1">ROUND(IF($Q158="Y",VLOOKUP($P158, INDIRECT($Q$3),W$8,0)*INDIRECT($P$2),VLOOKUP($P158, INDIRECT($Q$3),W$8,0)),IF($E158="E",0,3))</f>
        <v>119354</v>
      </c>
      <c r="X158" s="186" cm="1">
        <f t="array" aca="1" ref="X158" ca="1">ROUND(IF($Q158="Y",VLOOKUP($P158, INDIRECT($Q$3),X$8,0)*INDIRECT($P$2),VLOOKUP($P158, INDIRECT($Q$3),X$8,0)),IF($E158="E",0,3))</f>
        <v>124128</v>
      </c>
      <c r="Y158" s="186" cm="1">
        <f t="array" aca="1" ref="Y158" ca="1">ROUND(IF($Q158="Y",VLOOKUP($P158, INDIRECT($Q$3),Y$8,0)*INDIRECT($P$2),VLOOKUP($P158, INDIRECT($Q$3),Y$8,0)),IF($E158="E",0,3))</f>
        <v>0</v>
      </c>
      <c r="Z158" s="186" cm="1">
        <f t="array" aca="1" ref="Z158" ca="1">ROUND(IF($Q158="Y",VLOOKUP($P158, INDIRECT($Q$3),Z$8,0)*INDIRECT($P$2),VLOOKUP($P158, INDIRECT($Q$3),Z$8,0)),IF($E158="E",0,3))</f>
        <v>0</v>
      </c>
      <c r="AA158" s="186"/>
      <c r="AB158" s="282" t="str">
        <f t="shared" si="107"/>
        <v>06919C</v>
      </c>
      <c r="AC158" s="130" t="str">
        <f t="shared" si="146"/>
        <v>Manager Public Health Emergency Response</v>
      </c>
      <c r="AD158" s="284" t="str">
        <f t="shared" si="147"/>
        <v>64</v>
      </c>
      <c r="AE158" s="282">
        <f t="shared" ca="1" si="128"/>
        <v>51.012</v>
      </c>
      <c r="AF158" s="282">
        <f t="shared" ca="1" si="129"/>
        <v>53.052</v>
      </c>
      <c r="AG158" s="282">
        <f t="shared" ca="1" si="130"/>
        <v>55.174999999999997</v>
      </c>
      <c r="AH158" s="282">
        <f t="shared" ca="1" si="131"/>
        <v>57.381999999999998</v>
      </c>
      <c r="AI158" s="282">
        <f t="shared" ca="1" si="132"/>
        <v>59.677</v>
      </c>
      <c r="AJ158" s="282" t="str">
        <f t="shared" ca="1" si="127"/>
        <v/>
      </c>
      <c r="AK158" s="282" t="str">
        <f t="shared" ca="1" si="106"/>
        <v/>
      </c>
    </row>
    <row r="159" spans="1:37" x14ac:dyDescent="0.2">
      <c r="A159" s="75" t="s">
        <v>492</v>
      </c>
      <c r="B159" s="75">
        <v>11</v>
      </c>
      <c r="C159" s="70" t="s">
        <v>124</v>
      </c>
      <c r="D159" s="75">
        <v>505</v>
      </c>
      <c r="E159" s="75" t="s">
        <v>17</v>
      </c>
      <c r="F159" s="73" t="s">
        <v>397</v>
      </c>
      <c r="G159" s="74">
        <f t="shared" ca="1" si="108"/>
        <v>105497</v>
      </c>
      <c r="H159" s="74">
        <f t="shared" ca="1" si="109"/>
        <v>109714</v>
      </c>
      <c r="I159" s="74">
        <f t="shared" ca="1" si="110"/>
        <v>114105</v>
      </c>
      <c r="J159" s="74">
        <f t="shared" ca="1" si="111"/>
        <v>118668</v>
      </c>
      <c r="K159" s="74">
        <f t="shared" ca="1" si="112"/>
        <v>123415</v>
      </c>
      <c r="L159" s="74">
        <f t="shared" ca="1" si="102"/>
        <v>0</v>
      </c>
      <c r="M159" s="74">
        <f t="shared" ca="1" si="103"/>
        <v>0</v>
      </c>
      <c r="N159" s="72"/>
      <c r="P159" s="187" t="str">
        <f t="shared" si="113"/>
        <v>52924C</v>
      </c>
      <c r="Q159" s="191" t="s">
        <v>600</v>
      </c>
      <c r="R159" s="188" t="str">
        <f t="shared" si="145"/>
        <v>Manager Public Works Initiatives and Analysis</v>
      </c>
      <c r="S159" s="189" t="str">
        <f t="shared" si="121"/>
        <v>104</v>
      </c>
      <c r="T159" s="186" cm="1">
        <f t="array" aca="1" ref="T159" ca="1">ROUND(IF($Q159="Y",VLOOKUP($P159, INDIRECT($Q$3),T$8,0)*INDIRECT($P$2),VLOOKUP($P159, INDIRECT($Q$3),T$8,0)),IF($E159="E",0,3))</f>
        <v>105497</v>
      </c>
      <c r="U159" s="186" cm="1">
        <f t="array" aca="1" ref="U159" ca="1">ROUND(IF($Q159="Y",VLOOKUP($P159, INDIRECT($Q$3),U$8,0)*INDIRECT($P$2),VLOOKUP($P159, INDIRECT($Q$3),U$8,0)),IF($E159="E",0,3))</f>
        <v>109714</v>
      </c>
      <c r="V159" s="186" cm="1">
        <f t="array" aca="1" ref="V159" ca="1">ROUND(IF($Q159="Y",VLOOKUP($P159, INDIRECT($Q$3),V$8,0)*INDIRECT($P$2),VLOOKUP($P159, INDIRECT($Q$3),V$8,0)),IF($E159="E",0,3))</f>
        <v>114105</v>
      </c>
      <c r="W159" s="186" cm="1">
        <f t="array" aca="1" ref="W159" ca="1">ROUND(IF($Q159="Y",VLOOKUP($P159, INDIRECT($Q$3),W$8,0)*INDIRECT($P$2),VLOOKUP($P159, INDIRECT($Q$3),W$8,0)),IF($E159="E",0,3))</f>
        <v>118668</v>
      </c>
      <c r="X159" s="186" cm="1">
        <f t="array" aca="1" ref="X159" ca="1">ROUND(IF($Q159="Y",VLOOKUP($P159, INDIRECT($Q$3),X$8,0)*INDIRECT($P$2),VLOOKUP($P159, INDIRECT($Q$3),X$8,0)),IF($E159="E",0,3))</f>
        <v>123415</v>
      </c>
      <c r="Y159" s="186" cm="1">
        <f t="array" aca="1" ref="Y159" ca="1">ROUND(IF($Q159="Y",VLOOKUP($P159, INDIRECT($Q$3),Y$8,0)*INDIRECT($P$2),VLOOKUP($P159, INDIRECT($Q$3),Y$8,0)),IF($E159="E",0,3))</f>
        <v>0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107"/>
        <v>52924C</v>
      </c>
      <c r="AC159" s="130" t="str">
        <f t="shared" si="146"/>
        <v>Manager Public Works Initiatives and Analysis</v>
      </c>
      <c r="AD159" s="284" t="str">
        <f t="shared" si="147"/>
        <v>104</v>
      </c>
      <c r="AE159" s="282">
        <f t="shared" ca="1" si="128"/>
        <v>50.72</v>
      </c>
      <c r="AF159" s="282">
        <f t="shared" ca="1" si="129"/>
        <v>52.747999999999998</v>
      </c>
      <c r="AG159" s="282">
        <f t="shared" ca="1" si="130"/>
        <v>54.858999999999995</v>
      </c>
      <c r="AH159" s="282">
        <f t="shared" ca="1" si="131"/>
        <v>57.052</v>
      </c>
      <c r="AI159" s="282">
        <f t="shared" ca="1" si="132"/>
        <v>59.335000000000001</v>
      </c>
      <c r="AJ159" s="282" t="str">
        <f t="shared" ca="1" si="127"/>
        <v/>
      </c>
      <c r="AK159" s="282" t="str">
        <f t="shared" ca="1" si="106"/>
        <v/>
      </c>
    </row>
    <row r="160" spans="1:37" x14ac:dyDescent="0.2">
      <c r="A160" s="75" t="s">
        <v>1175</v>
      </c>
      <c r="B160" s="75">
        <v>12</v>
      </c>
      <c r="C160" s="70" t="s">
        <v>574</v>
      </c>
      <c r="D160" s="75">
        <v>543</v>
      </c>
      <c r="E160" s="75" t="s">
        <v>17</v>
      </c>
      <c r="F160" s="73" t="s">
        <v>1176</v>
      </c>
      <c r="G160" s="74">
        <f>IF(E160="E",ROUND(T160,0),ROUND(T160,3))</f>
        <v>114665</v>
      </c>
      <c r="H160" s="74">
        <f>IF(F160="E",ROUND(U160,0),ROUND(U160,3))</f>
        <v>119256</v>
      </c>
      <c r="I160" s="74">
        <f>IF(G160="E",ROUND(V160,0),ROUND(V160,3))</f>
        <v>124030</v>
      </c>
      <c r="J160" s="74">
        <f>IF(H160="E",ROUND(W160,0),ROUND(W160,3))</f>
        <v>128996</v>
      </c>
      <c r="K160" s="74">
        <f>IF(I160="E",ROUND(X160,0),ROUND(X160,3))</f>
        <v>134163</v>
      </c>
      <c r="L160" s="74">
        <f t="shared" si="102"/>
        <v>0</v>
      </c>
      <c r="M160" s="74">
        <f t="shared" si="103"/>
        <v>0</v>
      </c>
      <c r="N160" s="72"/>
      <c r="P160" s="187" t="str">
        <f t="shared" si="113"/>
        <v>53114C</v>
      </c>
      <c r="Q160" s="191" t="s">
        <v>600</v>
      </c>
      <c r="R160" s="188" t="str">
        <f t="shared" si="145"/>
        <v>Manager, Quality Assurance &amp; Training - Audit</v>
      </c>
      <c r="S160" s="189" t="str">
        <f t="shared" si="121"/>
        <v>044</v>
      </c>
      <c r="T160" s="325">
        <v>114665</v>
      </c>
      <c r="U160" s="325">
        <v>119256</v>
      </c>
      <c r="V160" s="325">
        <v>124030</v>
      </c>
      <c r="W160" s="325">
        <v>128996</v>
      </c>
      <c r="X160" s="325">
        <v>134163</v>
      </c>
      <c r="AA160" s="186"/>
      <c r="AB160" s="282" t="str">
        <f t="shared" si="107"/>
        <v>53114C</v>
      </c>
      <c r="AC160" s="130" t="str">
        <f t="shared" si="146"/>
        <v>Manager, Quality Assurance &amp; Training - Audit</v>
      </c>
      <c r="AD160" s="284" t="str">
        <f t="shared" si="147"/>
        <v>044</v>
      </c>
      <c r="AE160" s="282">
        <f t="shared" si="128"/>
        <v>55.128</v>
      </c>
      <c r="AF160" s="282">
        <f t="shared" si="129"/>
        <v>57.335000000000001</v>
      </c>
      <c r="AG160" s="282">
        <f t="shared" si="130"/>
        <v>59.629999999999995</v>
      </c>
      <c r="AH160" s="282">
        <f t="shared" si="131"/>
        <v>62.018000000000001</v>
      </c>
      <c r="AI160" s="282">
        <f t="shared" si="132"/>
        <v>64.50200000000001</v>
      </c>
      <c r="AJ160" s="282" t="str">
        <f t="shared" si="127"/>
        <v/>
      </c>
      <c r="AK160" s="282" t="str">
        <f t="shared" si="106"/>
        <v/>
      </c>
    </row>
    <row r="161" spans="1:37" x14ac:dyDescent="0.2">
      <c r="A161" s="75" t="s">
        <v>146</v>
      </c>
      <c r="B161" s="75">
        <v>12</v>
      </c>
      <c r="C161" s="70" t="s">
        <v>60</v>
      </c>
      <c r="D161" s="75">
        <v>543</v>
      </c>
      <c r="E161" s="75" t="s">
        <v>17</v>
      </c>
      <c r="F161" s="73" t="s">
        <v>398</v>
      </c>
      <c r="G161" s="74">
        <f t="shared" ca="1" si="108"/>
        <v>109411</v>
      </c>
      <c r="H161" s="74">
        <f t="shared" ca="1" si="109"/>
        <v>115513</v>
      </c>
      <c r="I161" s="74">
        <f t="shared" ca="1" si="110"/>
        <v>123432</v>
      </c>
      <c r="J161" s="74">
        <f t="shared" ca="1" si="111"/>
        <v>126889</v>
      </c>
      <c r="K161" s="74">
        <f t="shared" ca="1" si="112"/>
        <v>130441</v>
      </c>
      <c r="L161" s="74">
        <f t="shared" ref="L161:L192" ca="1" si="148">IF(J161="E",ROUND(Y161,0),ROUND(Y161,3))</f>
        <v>134161</v>
      </c>
      <c r="M161" s="74">
        <f t="shared" ref="M161:M192" ca="1" si="149">IF(K161="E",ROUND(Z161,0),ROUND(Z161,3))</f>
        <v>0</v>
      </c>
      <c r="N161" s="72"/>
      <c r="P161" s="187" t="str">
        <f t="shared" si="113"/>
        <v>06934C</v>
      </c>
      <c r="Q161" s="191" t="s">
        <v>600</v>
      </c>
      <c r="R161" s="188" t="str">
        <f t="shared" si="145"/>
        <v>Manager Resource Coordinator</v>
      </c>
      <c r="S161" s="189" t="str">
        <f t="shared" si="121"/>
        <v>44</v>
      </c>
      <c r="T161" s="186" cm="1">
        <f t="array" aca="1" ref="T161" ca="1">ROUND(IF($Q161="Y",VLOOKUP($P161, INDIRECT($Q$3),T$8,0)*INDIRECT($P$2),VLOOKUP($P161, INDIRECT($Q$3),T$8,0)),IF($E161="E",0,3))</f>
        <v>109411</v>
      </c>
      <c r="U161" s="186" cm="1">
        <f t="array" aca="1" ref="U161" ca="1">ROUND(IF($Q161="Y",VLOOKUP($P161, INDIRECT($Q$3),U$8,0)*INDIRECT($P$2),VLOOKUP($P161, INDIRECT($Q$3),U$8,0)),IF($E161="E",0,3))</f>
        <v>115513</v>
      </c>
      <c r="V161" s="186" cm="1">
        <f t="array" aca="1" ref="V161" ca="1">ROUND(IF($Q161="Y",VLOOKUP($P161, INDIRECT($Q$3),V$8,0)*INDIRECT($P$2),VLOOKUP($P161, INDIRECT($Q$3),V$8,0)),IF($E161="E",0,3))</f>
        <v>123432</v>
      </c>
      <c r="W161" s="186" cm="1">
        <f t="array" aca="1" ref="W161" ca="1">ROUND(IF($Q161="Y",VLOOKUP($P161, INDIRECT($Q$3),W$8,0)*INDIRECT($P$2),VLOOKUP($P161, INDIRECT($Q$3),W$8,0)),IF($E161="E",0,3))</f>
        <v>126889</v>
      </c>
      <c r="X161" s="186" cm="1">
        <f t="array" aca="1" ref="X161" ca="1">ROUND(IF($Q161="Y",VLOOKUP($P161, INDIRECT($Q$3),X$8,0)*INDIRECT($P$2),VLOOKUP($P161, INDIRECT($Q$3),X$8,0)),IF($E161="E",0,3))</f>
        <v>130441</v>
      </c>
      <c r="Y161" s="186" cm="1">
        <f t="array" aca="1" ref="Y161" ca="1">ROUND(IF($Q161="Y",VLOOKUP($P161, INDIRECT($Q$3),Y$8,0)*INDIRECT($P$2),VLOOKUP($P161, INDIRECT($Q$3),Y$8,0)),IF($E161="E",0,3))</f>
        <v>134161</v>
      </c>
      <c r="Z161" s="186" cm="1">
        <f t="array" aca="1" ref="Z161" ca="1">ROUND(IF($Q161="Y",VLOOKUP($P161, INDIRECT($Q$3),Z$8,0)*INDIRECT($P$2),VLOOKUP($P161, INDIRECT($Q$3),Z$8,0)),IF($E161="E",0,3))</f>
        <v>0</v>
      </c>
      <c r="AA161" s="186"/>
      <c r="AB161" s="282" t="str">
        <f t="shared" si="107"/>
        <v>06934C</v>
      </c>
      <c r="AC161" s="130" t="str">
        <f t="shared" si="146"/>
        <v>Manager Resource Coordinator</v>
      </c>
      <c r="AD161" s="284" t="str">
        <f t="shared" si="147"/>
        <v>44</v>
      </c>
      <c r="AE161" s="282">
        <f t="shared" ca="1" si="128"/>
        <v>52.601999999999997</v>
      </c>
      <c r="AF161" s="282">
        <f t="shared" ca="1" si="129"/>
        <v>55.535999999999994</v>
      </c>
      <c r="AG161" s="282">
        <f t="shared" ca="1" si="130"/>
        <v>59.342999999999996</v>
      </c>
      <c r="AH161" s="282">
        <f t="shared" ca="1" si="131"/>
        <v>61.004999999999995</v>
      </c>
      <c r="AI161" s="282">
        <f t="shared" ca="1" si="132"/>
        <v>62.713000000000001</v>
      </c>
      <c r="AJ161" s="282">
        <f t="shared" ca="1" si="127"/>
        <v>64.501000000000005</v>
      </c>
      <c r="AK161" s="282" t="str">
        <f t="shared" ca="1" si="106"/>
        <v/>
      </c>
    </row>
    <row r="162" spans="1:37" x14ac:dyDescent="0.2">
      <c r="A162" s="75" t="s">
        <v>169</v>
      </c>
      <c r="B162" s="75">
        <v>12</v>
      </c>
      <c r="C162" s="70" t="s">
        <v>152</v>
      </c>
      <c r="D162" s="75">
        <v>553</v>
      </c>
      <c r="E162" s="75" t="s">
        <v>17</v>
      </c>
      <c r="F162" s="73" t="s">
        <v>399</v>
      </c>
      <c r="G162" s="74">
        <f t="shared" ca="1" si="108"/>
        <v>114680</v>
      </c>
      <c r="H162" s="74">
        <f t="shared" ca="1" si="109"/>
        <v>119269</v>
      </c>
      <c r="I162" s="74">
        <f t="shared" ca="1" si="110"/>
        <v>124041</v>
      </c>
      <c r="J162" s="74">
        <f t="shared" ca="1" si="111"/>
        <v>129001</v>
      </c>
      <c r="K162" s="74">
        <f t="shared" ca="1" si="112"/>
        <v>134161</v>
      </c>
      <c r="L162" s="74">
        <f t="shared" ca="1" si="148"/>
        <v>0</v>
      </c>
      <c r="M162" s="74">
        <f t="shared" ca="1" si="149"/>
        <v>0</v>
      </c>
      <c r="N162" s="72"/>
      <c r="P162" s="187" t="str">
        <f t="shared" si="113"/>
        <v>06720C</v>
      </c>
      <c r="Q162" s="191" t="s">
        <v>600</v>
      </c>
      <c r="R162" s="188" t="str">
        <f t="shared" si="145"/>
        <v>Manager Revenue &amp; Collections</v>
      </c>
      <c r="S162" s="189" t="str">
        <f t="shared" si="121"/>
        <v>44G</v>
      </c>
      <c r="T162" s="186" cm="1">
        <f t="array" aca="1" ref="T162" ca="1">ROUND(IF($Q162="Y",VLOOKUP($P162, INDIRECT($Q$3),T$8,0)*INDIRECT($P$2),VLOOKUP($P162, INDIRECT($Q$3),T$8,0)),IF($E162="E",0,3))</f>
        <v>114680</v>
      </c>
      <c r="U162" s="186" cm="1">
        <f t="array" aca="1" ref="U162" ca="1">ROUND(IF($Q162="Y",VLOOKUP($P162, INDIRECT($Q$3),U$8,0)*INDIRECT($P$2),VLOOKUP($P162, INDIRECT($Q$3),U$8,0)),IF($E162="E",0,3))</f>
        <v>119269</v>
      </c>
      <c r="V162" s="186" cm="1">
        <f t="array" aca="1" ref="V162" ca="1">ROUND(IF($Q162="Y",VLOOKUP($P162, INDIRECT($Q$3),V$8,0)*INDIRECT($P$2),VLOOKUP($P162, INDIRECT($Q$3),V$8,0)),IF($E162="E",0,3))</f>
        <v>124041</v>
      </c>
      <c r="W162" s="186" cm="1">
        <f t="array" aca="1" ref="W162" ca="1">ROUND(IF($Q162="Y",VLOOKUP($P162, INDIRECT($Q$3),W$8,0)*INDIRECT($P$2),VLOOKUP($P162, INDIRECT($Q$3),W$8,0)),IF($E162="E",0,3))</f>
        <v>129001</v>
      </c>
      <c r="X162" s="186" cm="1">
        <f t="array" aca="1" ref="X162" ca="1">ROUND(IF($Q162="Y",VLOOKUP($P162, INDIRECT($Q$3),X$8,0)*INDIRECT($P$2),VLOOKUP($P162, INDIRECT($Q$3),X$8,0)),IF($E162="E",0,3))</f>
        <v>134161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107"/>
        <v>06720C</v>
      </c>
      <c r="AC162" s="130" t="str">
        <f t="shared" si="146"/>
        <v>Manager Revenue &amp; Collections</v>
      </c>
      <c r="AD162" s="284" t="str">
        <f t="shared" si="147"/>
        <v>44G</v>
      </c>
      <c r="AE162" s="282">
        <f t="shared" ca="1" si="128"/>
        <v>55.134999999999998</v>
      </c>
      <c r="AF162" s="282">
        <f t="shared" ca="1" si="129"/>
        <v>57.341000000000001</v>
      </c>
      <c r="AG162" s="282">
        <f t="shared" ca="1" si="130"/>
        <v>59.635999999999996</v>
      </c>
      <c r="AH162" s="282">
        <f t="shared" ca="1" si="131"/>
        <v>62.019999999999996</v>
      </c>
      <c r="AI162" s="282">
        <f t="shared" ca="1" si="132"/>
        <v>64.501000000000005</v>
      </c>
      <c r="AJ162" s="282" t="str">
        <f t="shared" ca="1" si="127"/>
        <v/>
      </c>
      <c r="AK162" s="282" t="str">
        <f t="shared" ca="1" si="106"/>
        <v/>
      </c>
    </row>
    <row r="163" spans="1:37" x14ac:dyDescent="0.2">
      <c r="A163" s="75" t="s">
        <v>147</v>
      </c>
      <c r="B163" s="75">
        <v>10</v>
      </c>
      <c r="C163" s="70" t="s">
        <v>44</v>
      </c>
      <c r="D163" s="75">
        <v>470</v>
      </c>
      <c r="E163" s="75" t="s">
        <v>17</v>
      </c>
      <c r="F163" s="73" t="s">
        <v>400</v>
      </c>
      <c r="G163" s="74">
        <f t="shared" ca="1" si="108"/>
        <v>86949</v>
      </c>
      <c r="H163" s="74">
        <f t="shared" ca="1" si="109"/>
        <v>91439</v>
      </c>
      <c r="I163" s="74">
        <f t="shared" ca="1" si="110"/>
        <v>96099</v>
      </c>
      <c r="J163" s="74">
        <f t="shared" ca="1" si="111"/>
        <v>102604</v>
      </c>
      <c r="K163" s="74">
        <f t="shared" ca="1" si="112"/>
        <v>105478</v>
      </c>
      <c r="L163" s="74">
        <f t="shared" ca="1" si="148"/>
        <v>108431</v>
      </c>
      <c r="M163" s="74">
        <f t="shared" ca="1" si="149"/>
        <v>111524</v>
      </c>
      <c r="N163" s="72"/>
      <c r="P163" s="187" t="str">
        <f t="shared" si="113"/>
        <v>06935C</v>
      </c>
      <c r="Q163" s="191" t="s">
        <v>600</v>
      </c>
      <c r="R163" s="188" t="str">
        <f t="shared" si="145"/>
        <v>Manager Safety Programs</v>
      </c>
      <c r="S163" s="189" t="str">
        <f t="shared" si="121"/>
        <v>34D</v>
      </c>
      <c r="T163" s="186" cm="1">
        <f t="array" aca="1" ref="T163" ca="1">ROUND(IF($Q163="Y",VLOOKUP($P163, INDIRECT($Q$3),T$8,0)*INDIRECT($P$2),VLOOKUP($P163, INDIRECT($Q$3),T$8,0)),IF($E163="E",0,3))</f>
        <v>86949</v>
      </c>
      <c r="U163" s="186" cm="1">
        <f t="array" aca="1" ref="U163" ca="1">ROUND(IF($Q163="Y",VLOOKUP($P163, INDIRECT($Q$3),U$8,0)*INDIRECT($P$2),VLOOKUP($P163, INDIRECT($Q$3),U$8,0)),IF($E163="E",0,3))</f>
        <v>91439</v>
      </c>
      <c r="V163" s="186" cm="1">
        <f t="array" aca="1" ref="V163" ca="1">ROUND(IF($Q163="Y",VLOOKUP($P163, INDIRECT($Q$3),V$8,0)*INDIRECT($P$2),VLOOKUP($P163, INDIRECT($Q$3),V$8,0)),IF($E163="E",0,3))</f>
        <v>96099</v>
      </c>
      <c r="W163" s="186" cm="1">
        <f t="array" aca="1" ref="W163" ca="1">ROUND(IF($Q163="Y",VLOOKUP($P163, INDIRECT($Q$3),W$8,0)*INDIRECT($P$2),VLOOKUP($P163, INDIRECT($Q$3),W$8,0)),IF($E163="E",0,3))</f>
        <v>102604</v>
      </c>
      <c r="X163" s="186" cm="1">
        <f t="array" aca="1" ref="X163" ca="1">ROUND(IF($Q163="Y",VLOOKUP($P163, INDIRECT($Q$3),X$8,0)*INDIRECT($P$2),VLOOKUP($P163, INDIRECT($Q$3),X$8,0)),IF($E163="E",0,3))</f>
        <v>105478</v>
      </c>
      <c r="Y163" s="186" cm="1">
        <f t="array" aca="1" ref="Y163" ca="1">ROUND(IF($Q163="Y",VLOOKUP($P163, INDIRECT($Q$3),Y$8,0)*INDIRECT($P$2),VLOOKUP($P163, INDIRECT($Q$3),Y$8,0)),IF($E163="E",0,3))</f>
        <v>108431</v>
      </c>
      <c r="Z163" s="186" cm="1">
        <f t="array" aca="1" ref="Z163" ca="1">ROUND(IF($Q163="Y",VLOOKUP($P163, INDIRECT($Q$3),Z$8,0)*INDIRECT($P$2),VLOOKUP($P163, INDIRECT($Q$3),Z$8,0)),IF($E163="E",0,3))</f>
        <v>111524</v>
      </c>
      <c r="AA163" s="186"/>
      <c r="AB163" s="282" t="str">
        <f t="shared" si="107"/>
        <v>06935C</v>
      </c>
      <c r="AC163" s="130" t="str">
        <f t="shared" si="146"/>
        <v>Manager Safety Programs</v>
      </c>
      <c r="AD163" s="284" t="str">
        <f t="shared" si="147"/>
        <v>34D</v>
      </c>
      <c r="AE163" s="282">
        <f t="shared" ca="1" si="128"/>
        <v>41.802999999999997</v>
      </c>
      <c r="AF163" s="282">
        <f t="shared" ca="1" si="129"/>
        <v>43.961999999999996</v>
      </c>
      <c r="AG163" s="282">
        <f t="shared" ca="1" si="130"/>
        <v>46.201999999999998</v>
      </c>
      <c r="AH163" s="282">
        <f t="shared" ca="1" si="131"/>
        <v>49.329000000000001</v>
      </c>
      <c r="AI163" s="282">
        <f t="shared" ca="1" si="132"/>
        <v>50.710999999999999</v>
      </c>
      <c r="AJ163" s="282">
        <f t="shared" ca="1" si="127"/>
        <v>52.131</v>
      </c>
      <c r="AK163" s="282">
        <f t="shared" ca="1" si="106"/>
        <v>53.617999999999995</v>
      </c>
    </row>
    <row r="164" spans="1:37" x14ac:dyDescent="0.2">
      <c r="A164" s="75" t="s">
        <v>149</v>
      </c>
      <c r="B164" s="75">
        <v>11</v>
      </c>
      <c r="C164" s="70" t="s">
        <v>148</v>
      </c>
      <c r="D164" s="75">
        <v>525</v>
      </c>
      <c r="E164" s="75" t="s">
        <v>17</v>
      </c>
      <c r="F164" s="73" t="s">
        <v>401</v>
      </c>
      <c r="G164" s="74">
        <f t="shared" ca="1" si="108"/>
        <v>108427</v>
      </c>
      <c r="H164" s="74">
        <f t="shared" ca="1" si="109"/>
        <v>112769</v>
      </c>
      <c r="I164" s="74">
        <f t="shared" ca="1" si="110"/>
        <v>117285</v>
      </c>
      <c r="J164" s="74">
        <f t="shared" ca="1" si="111"/>
        <v>121982</v>
      </c>
      <c r="K164" s="74">
        <f t="shared" ca="1" si="112"/>
        <v>126865</v>
      </c>
      <c r="L164" s="74">
        <f t="shared" ca="1" si="148"/>
        <v>0</v>
      </c>
      <c r="M164" s="74">
        <f t="shared" ca="1" si="149"/>
        <v>0</v>
      </c>
      <c r="N164" s="72"/>
      <c r="P164" s="187" t="str">
        <f t="shared" si="113"/>
        <v>06938C</v>
      </c>
      <c r="Q164" s="191" t="s">
        <v>600</v>
      </c>
      <c r="R164" s="188" t="str">
        <f t="shared" si="145"/>
        <v>Manager School Health Services</v>
      </c>
      <c r="S164" s="189" t="str">
        <f t="shared" si="121"/>
        <v>42B</v>
      </c>
      <c r="T164" s="186" cm="1">
        <f t="array" aca="1" ref="T164" ca="1">ROUND(IF($Q164="Y",VLOOKUP($P164, INDIRECT($Q$3),T$8,0)*INDIRECT($P$2),VLOOKUP($P164, INDIRECT($Q$3),T$8,0)),IF($E164="E",0,3))</f>
        <v>108427</v>
      </c>
      <c r="U164" s="186" cm="1">
        <f t="array" aca="1" ref="U164" ca="1">ROUND(IF($Q164="Y",VLOOKUP($P164, INDIRECT($Q$3),U$8,0)*INDIRECT($P$2),VLOOKUP($P164, INDIRECT($Q$3),U$8,0)),IF($E164="E",0,3))</f>
        <v>112769</v>
      </c>
      <c r="V164" s="186" cm="1">
        <f t="array" aca="1" ref="V164" ca="1">ROUND(IF($Q164="Y",VLOOKUP($P164, INDIRECT($Q$3),V$8,0)*INDIRECT($P$2),VLOOKUP($P164, INDIRECT($Q$3),V$8,0)),IF($E164="E",0,3))</f>
        <v>117285</v>
      </c>
      <c r="W164" s="186" cm="1">
        <f t="array" aca="1" ref="W164" ca="1">ROUND(IF($Q164="Y",VLOOKUP($P164, INDIRECT($Q$3),W$8,0)*INDIRECT($P$2),VLOOKUP($P164, INDIRECT($Q$3),W$8,0)),IF($E164="E",0,3))</f>
        <v>121982</v>
      </c>
      <c r="X164" s="186" cm="1">
        <f t="array" aca="1" ref="X164" ca="1">ROUND(IF($Q164="Y",VLOOKUP($P164, INDIRECT($Q$3),X$8,0)*INDIRECT($P$2),VLOOKUP($P164, INDIRECT($Q$3),X$8,0)),IF($E164="E",0,3))</f>
        <v>126865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107"/>
        <v>06938C</v>
      </c>
      <c r="AC164" s="130" t="str">
        <f t="shared" si="146"/>
        <v>Manager School Health Services</v>
      </c>
      <c r="AD164" s="284" t="str">
        <f t="shared" si="147"/>
        <v>42B</v>
      </c>
      <c r="AE164" s="282">
        <f t="shared" ca="1" si="128"/>
        <v>52.128999999999998</v>
      </c>
      <c r="AF164" s="282">
        <f t="shared" ca="1" si="129"/>
        <v>54.216000000000001</v>
      </c>
      <c r="AG164" s="282">
        <f t="shared" ca="1" si="130"/>
        <v>56.387999999999998</v>
      </c>
      <c r="AH164" s="282">
        <f t="shared" ca="1" si="131"/>
        <v>58.646000000000001</v>
      </c>
      <c r="AI164" s="282">
        <f t="shared" ca="1" si="132"/>
        <v>60.992999999999995</v>
      </c>
      <c r="AJ164" s="282" t="str">
        <f t="shared" ca="1" si="127"/>
        <v/>
      </c>
      <c r="AK164" s="282" t="str">
        <f t="shared" ca="1" si="106"/>
        <v/>
      </c>
    </row>
    <row r="165" spans="1:37" x14ac:dyDescent="0.2">
      <c r="A165" s="75" t="s">
        <v>170</v>
      </c>
      <c r="B165" s="75">
        <v>11</v>
      </c>
      <c r="C165" s="70" t="s">
        <v>124</v>
      </c>
      <c r="D165" s="75">
        <v>498</v>
      </c>
      <c r="E165" s="75" t="s">
        <v>17</v>
      </c>
      <c r="F165" s="73" t="s">
        <v>402</v>
      </c>
      <c r="G165" s="74">
        <f t="shared" ca="1" si="108"/>
        <v>105497</v>
      </c>
      <c r="H165" s="74">
        <f t="shared" ca="1" si="109"/>
        <v>109714</v>
      </c>
      <c r="I165" s="74">
        <f t="shared" ca="1" si="110"/>
        <v>114105</v>
      </c>
      <c r="J165" s="74">
        <f t="shared" ca="1" si="111"/>
        <v>118668</v>
      </c>
      <c r="K165" s="74">
        <f t="shared" ca="1" si="112"/>
        <v>123415</v>
      </c>
      <c r="L165" s="74">
        <f t="shared" ca="1" si="148"/>
        <v>0</v>
      </c>
      <c r="M165" s="74">
        <f t="shared" ca="1" si="149"/>
        <v>0</v>
      </c>
      <c r="N165" s="72"/>
      <c r="P165" s="187" t="str">
        <f t="shared" si="113"/>
        <v>59210C</v>
      </c>
      <c r="Q165" s="191" t="s">
        <v>600</v>
      </c>
      <c r="R165" s="188" t="str">
        <f t="shared" si="145"/>
        <v>Manager Small Business Program</v>
      </c>
      <c r="S165" s="189" t="str">
        <f t="shared" si="121"/>
        <v>104</v>
      </c>
      <c r="T165" s="186" cm="1">
        <f t="array" aca="1" ref="T165" ca="1">ROUND(IF($Q165="Y",VLOOKUP($P165, INDIRECT($Q$3),T$8,0)*INDIRECT($P$2),VLOOKUP($P165, INDIRECT($Q$3),T$8,0)),IF($E165="E",0,3))</f>
        <v>105497</v>
      </c>
      <c r="U165" s="186" cm="1">
        <f t="array" aca="1" ref="U165" ca="1">ROUND(IF($Q165="Y",VLOOKUP($P165, INDIRECT($Q$3),U$8,0)*INDIRECT($P$2),VLOOKUP($P165, INDIRECT($Q$3),U$8,0)),IF($E165="E",0,3))</f>
        <v>109714</v>
      </c>
      <c r="V165" s="186" cm="1">
        <f t="array" aca="1" ref="V165" ca="1">ROUND(IF($Q165="Y",VLOOKUP($P165, INDIRECT($Q$3),V$8,0)*INDIRECT($P$2),VLOOKUP($P165, INDIRECT($Q$3),V$8,0)),IF($E165="E",0,3))</f>
        <v>114105</v>
      </c>
      <c r="W165" s="186" cm="1">
        <f t="array" aca="1" ref="W165" ca="1">ROUND(IF($Q165="Y",VLOOKUP($P165, INDIRECT($Q$3),W$8,0)*INDIRECT($P$2),VLOOKUP($P165, INDIRECT($Q$3),W$8,0)),IF($E165="E",0,3))</f>
        <v>118668</v>
      </c>
      <c r="X165" s="186" cm="1">
        <f t="array" aca="1" ref="X165" ca="1">ROUND(IF($Q165="Y",VLOOKUP($P165, INDIRECT($Q$3),X$8,0)*INDIRECT($P$2),VLOOKUP($P165, INDIRECT($Q$3),X$8,0)),IF($E165="E",0,3))</f>
        <v>123415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107"/>
        <v>59210C</v>
      </c>
      <c r="AC165" s="130" t="str">
        <f t="shared" si="146"/>
        <v>Manager Small Business Program</v>
      </c>
      <c r="AD165" s="284" t="str">
        <f t="shared" si="147"/>
        <v>104</v>
      </c>
      <c r="AE165" s="282">
        <f t="shared" ca="1" si="128"/>
        <v>50.72</v>
      </c>
      <c r="AF165" s="282">
        <f t="shared" ca="1" si="129"/>
        <v>52.747999999999998</v>
      </c>
      <c r="AG165" s="282">
        <f t="shared" ca="1" si="130"/>
        <v>54.858999999999995</v>
      </c>
      <c r="AH165" s="282">
        <f t="shared" ca="1" si="131"/>
        <v>57.052</v>
      </c>
      <c r="AI165" s="282">
        <f t="shared" ca="1" si="132"/>
        <v>59.335000000000001</v>
      </c>
      <c r="AJ165" s="282" t="str">
        <f t="shared" ca="1" si="127"/>
        <v/>
      </c>
      <c r="AK165" s="282" t="str">
        <f t="shared" ca="1" si="106"/>
        <v/>
      </c>
    </row>
    <row r="166" spans="1:37" x14ac:dyDescent="0.2">
      <c r="A166" s="75" t="s">
        <v>984</v>
      </c>
      <c r="B166" s="75">
        <v>12</v>
      </c>
      <c r="C166" s="70" t="s">
        <v>574</v>
      </c>
      <c r="D166" s="75">
        <v>545</v>
      </c>
      <c r="E166" s="75" t="s">
        <v>17</v>
      </c>
      <c r="F166" s="73" t="s">
        <v>985</v>
      </c>
      <c r="G166" s="74">
        <f t="shared" ca="1" si="108"/>
        <v>114665</v>
      </c>
      <c r="H166" s="74">
        <f t="shared" ca="1" si="109"/>
        <v>119256</v>
      </c>
      <c r="I166" s="74">
        <f t="shared" ca="1" si="110"/>
        <v>124030</v>
      </c>
      <c r="J166" s="74">
        <f t="shared" ca="1" si="111"/>
        <v>128996</v>
      </c>
      <c r="K166" s="74">
        <f t="shared" ca="1" si="112"/>
        <v>134163</v>
      </c>
      <c r="L166" s="74">
        <f t="shared" ca="1" si="148"/>
        <v>0</v>
      </c>
      <c r="M166" s="74">
        <f t="shared" ca="1" si="149"/>
        <v>0</v>
      </c>
      <c r="N166" s="72"/>
      <c r="P166" s="187" t="str">
        <f t="shared" si="113"/>
        <v>53059C</v>
      </c>
      <c r="Q166" s="191" t="s">
        <v>600</v>
      </c>
      <c r="R166" s="188" t="str">
        <f t="shared" si="145"/>
        <v>Manager Small Business Team</v>
      </c>
      <c r="S166" s="189" t="str">
        <f t="shared" si="121"/>
        <v>044</v>
      </c>
      <c r="T166" s="186" cm="1">
        <f t="array" aca="1" ref="T166" ca="1">ROUND(IF($Q166="Y",VLOOKUP($P166, INDIRECT($Q$3),T$8,0)*INDIRECT($P$2),VLOOKUP($P166, INDIRECT($Q$3),T$8,0)),IF($E166="E",0,3))</f>
        <v>114665</v>
      </c>
      <c r="U166" s="186" cm="1">
        <f t="array" aca="1" ref="U166" ca="1">ROUND(IF($Q166="Y",VLOOKUP($P166, INDIRECT($Q$3),U$8,0)*INDIRECT($P$2),VLOOKUP($P166, INDIRECT($Q$3),U$8,0)),IF($E166="E",0,3))</f>
        <v>119256</v>
      </c>
      <c r="V166" s="186" cm="1">
        <f t="array" aca="1" ref="V166" ca="1">ROUND(IF($Q166="Y",VLOOKUP($P166, INDIRECT($Q$3),V$8,0)*INDIRECT($P$2),VLOOKUP($P166, INDIRECT($Q$3),V$8,0)),IF($E166="E",0,3))</f>
        <v>124030</v>
      </c>
      <c r="W166" s="186" cm="1">
        <f t="array" aca="1" ref="W166" ca="1">ROUND(IF($Q166="Y",VLOOKUP($P166, INDIRECT($Q$3),W$8,0)*INDIRECT($P$2),VLOOKUP($P166, INDIRECT($Q$3),W$8,0)),IF($E166="E",0,3))</f>
        <v>128996</v>
      </c>
      <c r="X166" s="186" cm="1">
        <f t="array" aca="1" ref="X166" ca="1">ROUND(IF($Q166="Y",VLOOKUP($P166, INDIRECT($Q$3),X$8,0)*INDIRECT($P$2),VLOOKUP($P166, INDIRECT($Q$3),X$8,0)),IF($E166="E",0,3))</f>
        <v>134163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107"/>
        <v>53059C</v>
      </c>
      <c r="AC166" s="130" t="str">
        <f t="shared" si="146"/>
        <v>Manager Small Business Team</v>
      </c>
      <c r="AD166" s="284" t="str">
        <f t="shared" si="147"/>
        <v>044</v>
      </c>
      <c r="AE166" s="282">
        <f t="shared" ca="1" si="128"/>
        <v>55.128</v>
      </c>
      <c r="AF166" s="282">
        <f t="shared" ca="1" si="129"/>
        <v>57.335000000000001</v>
      </c>
      <c r="AG166" s="282">
        <f t="shared" ca="1" si="130"/>
        <v>59.629999999999995</v>
      </c>
      <c r="AH166" s="282">
        <f t="shared" ca="1" si="131"/>
        <v>62.018000000000001</v>
      </c>
      <c r="AI166" s="282">
        <f t="shared" ca="1" si="132"/>
        <v>64.50200000000001</v>
      </c>
      <c r="AJ166" s="282" t="str">
        <f t="shared" ca="1" si="127"/>
        <v/>
      </c>
      <c r="AK166" s="282" t="str">
        <f t="shared" ca="1" si="106"/>
        <v/>
      </c>
    </row>
    <row r="167" spans="1:37" x14ac:dyDescent="0.2">
      <c r="A167" s="75" t="s">
        <v>172</v>
      </c>
      <c r="B167" s="75">
        <v>12</v>
      </c>
      <c r="C167" s="70" t="s">
        <v>171</v>
      </c>
      <c r="D167" s="75">
        <v>543</v>
      </c>
      <c r="E167" s="75" t="s">
        <v>17</v>
      </c>
      <c r="F167" s="73" t="s">
        <v>404</v>
      </c>
      <c r="G167" s="74">
        <f t="shared" si="108"/>
        <v>114665</v>
      </c>
      <c r="H167" s="74">
        <f t="shared" si="109"/>
        <v>119256</v>
      </c>
      <c r="I167" s="74">
        <f t="shared" si="110"/>
        <v>124030</v>
      </c>
      <c r="J167" s="74">
        <f t="shared" si="111"/>
        <v>128996</v>
      </c>
      <c r="K167" s="74">
        <f t="shared" si="112"/>
        <v>134163</v>
      </c>
      <c r="L167" s="74">
        <f t="shared" ca="1" si="148"/>
        <v>0</v>
      </c>
      <c r="M167" s="74">
        <f t="shared" ca="1" si="149"/>
        <v>0</v>
      </c>
      <c r="N167" s="72"/>
      <c r="P167" s="187" t="str">
        <f t="shared" si="113"/>
        <v>06963C</v>
      </c>
      <c r="Q167" s="191" t="s">
        <v>600</v>
      </c>
      <c r="R167" s="188" t="str">
        <f t="shared" si="145"/>
        <v>Manager Special Projects &amp; Business Specialist</v>
      </c>
      <c r="S167" s="189" t="str">
        <f t="shared" si="121"/>
        <v>96</v>
      </c>
      <c r="T167" s="325">
        <v>114665</v>
      </c>
      <c r="U167" s="325">
        <v>119256</v>
      </c>
      <c r="V167" s="325">
        <v>124030</v>
      </c>
      <c r="W167" s="325">
        <v>128996</v>
      </c>
      <c r="X167" s="325">
        <v>134163</v>
      </c>
      <c r="Y167" s="186" cm="1">
        <f t="array" aca="1" ref="Y167" ca="1">ROUND(IF($Q167="Y",VLOOKUP($P167, INDIRECT($Q$3),Y$8,0)*INDIRECT($P$2),VLOOKUP($P167, INDIRECT($Q$3),Y$8,0)),IF($E167="E",0,3))</f>
        <v>0</v>
      </c>
      <c r="Z167" s="186" cm="1">
        <f t="array" aca="1" ref="Z167" ca="1">ROUND(IF($Q167="Y",VLOOKUP($P167, INDIRECT($Q$3),Z$8,0)*INDIRECT($P$2),VLOOKUP($P167, INDIRECT($Q$3),Z$8,0)),IF($E167="E",0,3))</f>
        <v>0</v>
      </c>
      <c r="AA167" s="186"/>
      <c r="AB167" s="282" t="str">
        <f t="shared" si="107"/>
        <v>06963C</v>
      </c>
      <c r="AC167" s="130" t="str">
        <f t="shared" si="146"/>
        <v>Manager Special Projects &amp; Business Specialist</v>
      </c>
      <c r="AD167" s="284" t="str">
        <f t="shared" si="147"/>
        <v>96</v>
      </c>
      <c r="AE167" s="282">
        <f t="shared" si="128"/>
        <v>55.128</v>
      </c>
      <c r="AF167" s="282">
        <f t="shared" si="129"/>
        <v>57.335000000000001</v>
      </c>
      <c r="AG167" s="282">
        <f t="shared" si="130"/>
        <v>59.629999999999995</v>
      </c>
      <c r="AH167" s="282">
        <f t="shared" si="131"/>
        <v>62.018000000000001</v>
      </c>
      <c r="AI167" s="282">
        <f t="shared" si="132"/>
        <v>64.50200000000001</v>
      </c>
      <c r="AJ167" s="282" t="str">
        <f t="shared" ref="AJ167:AJ197" ca="1" si="150">IF(Y167=0,"",IF($E167="E",ROUNDUP(Y167/2080,3),Y167))</f>
        <v/>
      </c>
      <c r="AK167" s="282" t="str">
        <f t="shared" ref="AK167:AK197" ca="1" si="151">IF(Z167=0,"",IF($E167="E",ROUNDUP(Z167/2080,3),Z167))</f>
        <v/>
      </c>
    </row>
    <row r="168" spans="1:37" x14ac:dyDescent="0.2">
      <c r="A168" s="75" t="s">
        <v>1167</v>
      </c>
      <c r="B168" s="75">
        <v>11</v>
      </c>
      <c r="C168" s="70" t="s">
        <v>888</v>
      </c>
      <c r="D168" s="75">
        <v>333</v>
      </c>
      <c r="E168" s="75" t="s">
        <v>17</v>
      </c>
      <c r="F168" s="73" t="s">
        <v>1168</v>
      </c>
      <c r="G168" s="74">
        <v>106503</v>
      </c>
      <c r="H168" s="74">
        <v>110767</v>
      </c>
      <c r="I168" s="74">
        <v>115203</v>
      </c>
      <c r="J168" s="74">
        <v>119816</v>
      </c>
      <c r="K168" s="74">
        <v>124614</v>
      </c>
      <c r="L168" s="74"/>
      <c r="M168" s="74"/>
      <c r="N168" s="72"/>
      <c r="P168" s="187" t="str">
        <f t="shared" si="113"/>
        <v>53109C</v>
      </c>
      <c r="R168" s="188" t="str">
        <f t="shared" si="145"/>
        <v>Manager Strategic Communications</v>
      </c>
      <c r="S168" s="189" t="str">
        <f t="shared" si="121"/>
        <v>116</v>
      </c>
      <c r="T168" s="325">
        <v>106503</v>
      </c>
      <c r="U168" s="325">
        <v>110767</v>
      </c>
      <c r="V168" s="325">
        <v>115203</v>
      </c>
      <c r="W168" s="325">
        <v>119816</v>
      </c>
      <c r="X168" s="325">
        <v>124614</v>
      </c>
      <c r="AA168" s="186"/>
      <c r="AB168" s="282" t="str">
        <f t="shared" si="107"/>
        <v>53109C</v>
      </c>
      <c r="AC168" s="130" t="str">
        <f t="shared" si="146"/>
        <v>Manager Strategic Communications</v>
      </c>
      <c r="AD168" s="284" t="str">
        <f t="shared" si="147"/>
        <v>116</v>
      </c>
      <c r="AE168" s="282">
        <f>IF(T168=0,"",IF($E168="E",ROUNDUP(T168/2080,3),T168))</f>
        <v>51.204000000000001</v>
      </c>
      <c r="AF168" s="282">
        <f>IF(U168=0,"",IF($E168="E",ROUNDUP(U168/2080,3),U168))</f>
        <v>53.253999999999998</v>
      </c>
      <c r="AG168" s="282">
        <f>IF(V168=0,"",IF($E168="E",ROUNDUP(V168/2080,3),V168))</f>
        <v>55.387</v>
      </c>
      <c r="AH168" s="282">
        <f>IF(W168=0,"",IF($E168="E",ROUNDUP(W168/2080,3),W168))</f>
        <v>57.603999999999999</v>
      </c>
      <c r="AI168" s="282">
        <f>IF(X168=0,"",IF($E168="E",ROUNDUP(X168/2080,3),X168))</f>
        <v>59.910999999999994</v>
      </c>
      <c r="AJ168" s="282"/>
      <c r="AK168" s="282"/>
    </row>
    <row r="169" spans="1:37" x14ac:dyDescent="0.2">
      <c r="A169" s="75" t="s">
        <v>668</v>
      </c>
      <c r="B169" s="75">
        <v>10</v>
      </c>
      <c r="C169" s="70" t="s">
        <v>70</v>
      </c>
      <c r="D169" s="75">
        <v>478</v>
      </c>
      <c r="E169" s="75" t="s">
        <v>17</v>
      </c>
      <c r="F169" s="73" t="s">
        <v>1150</v>
      </c>
      <c r="G169" s="74">
        <f t="shared" ref="G169:M169" ca="1" si="152">IF(E169="E",ROUND(T169,0),ROUND(T169,3))</f>
        <v>88597</v>
      </c>
      <c r="H169" s="74">
        <f t="shared" ca="1" si="152"/>
        <v>93007</v>
      </c>
      <c r="I169" s="74">
        <f t="shared" ca="1" si="152"/>
        <v>97670</v>
      </c>
      <c r="J169" s="74">
        <f t="shared" ca="1" si="152"/>
        <v>103985</v>
      </c>
      <c r="K169" s="74">
        <f t="shared" ca="1" si="152"/>
        <v>106894</v>
      </c>
      <c r="L169" s="74">
        <f t="shared" ca="1" si="152"/>
        <v>109891</v>
      </c>
      <c r="M169" s="74">
        <f t="shared" ca="1" si="152"/>
        <v>113023</v>
      </c>
      <c r="N169" s="60"/>
      <c r="O169" s="73"/>
      <c r="P169" s="187" t="str">
        <f>A169</f>
        <v>52991C</v>
      </c>
      <c r="Q169" s="191" t="s">
        <v>600</v>
      </c>
      <c r="R169" s="188" t="str">
        <f>F169</f>
        <v>Manager Strategic Initiatives and Development</v>
      </c>
      <c r="S169" s="189" t="str">
        <f>C169</f>
        <v>34M</v>
      </c>
      <c r="T169" s="186" cm="1">
        <f t="array" aca="1" ref="T169" ca="1">ROUND(IF($Q169="Y",VLOOKUP($P169, INDIRECT($Q$3),T$8,0)*INDIRECT($P$2),VLOOKUP($P169, INDIRECT($Q$3),T$8,0)),IF($E169="E",0,3))</f>
        <v>88597</v>
      </c>
      <c r="U169" s="186" cm="1">
        <f t="array" aca="1" ref="U169" ca="1">ROUND(IF($Q169="Y",VLOOKUP($P169, INDIRECT($Q$3),U$8,0)*INDIRECT($P$2),VLOOKUP($P169, INDIRECT($Q$3),U$8,0)),IF($E169="E",0,3))</f>
        <v>93007</v>
      </c>
      <c r="V169" s="186" cm="1">
        <f t="array" aca="1" ref="V169" ca="1">ROUND(IF($Q169="Y",VLOOKUP($P169, INDIRECT($Q$3),V$8,0)*INDIRECT($P$2),VLOOKUP($P169, INDIRECT($Q$3),V$8,0)),IF($E169="E",0,3))</f>
        <v>97670</v>
      </c>
      <c r="W169" s="186" cm="1">
        <f t="array" aca="1" ref="W169" ca="1">ROUND(IF($Q169="Y",VLOOKUP($P169, INDIRECT($Q$3),W$8,0)*INDIRECT($P$2),VLOOKUP($P169, INDIRECT($Q$3),W$8,0)),IF($E169="E",0,3))</f>
        <v>103985</v>
      </c>
      <c r="X169" s="186" cm="1">
        <f t="array" aca="1" ref="X169" ca="1">ROUND(IF($Q169="Y",VLOOKUP($P169, INDIRECT($Q$3),X$8,0)*INDIRECT($P$2),VLOOKUP($P169, INDIRECT($Q$3),X$8,0)),IF($E169="E",0,3))</f>
        <v>106894</v>
      </c>
      <c r="Y169" s="186" cm="1">
        <f t="array" aca="1" ref="Y169" ca="1">ROUND(IF($Q169="Y",VLOOKUP($P169, INDIRECT($Q$3),Y$8,0)*INDIRECT($P$2),VLOOKUP($P169, INDIRECT($Q$3),Y$8,0)),IF($E169="E",0,3))</f>
        <v>109891</v>
      </c>
      <c r="Z169" s="186" cm="1">
        <f t="array" aca="1" ref="Z169" ca="1">ROUND(IF($Q169="Y",VLOOKUP($P169, INDIRECT($Q$3),Z$8,0)*INDIRECT($P$2),VLOOKUP($P169, INDIRECT($Q$3),Z$8,0)),IF($E169="E",0,3))</f>
        <v>113023</v>
      </c>
      <c r="AA169" s="186"/>
      <c r="AB169" s="282" t="str">
        <f>A169</f>
        <v>52991C</v>
      </c>
      <c r="AC169" s="130" t="str">
        <f>F169</f>
        <v>Manager Strategic Initiatives and Development</v>
      </c>
      <c r="AD169" s="284" t="str">
        <f>C169</f>
        <v>34M</v>
      </c>
      <c r="AE169" s="282">
        <f t="shared" ref="AE169:AK169" ca="1" si="153">IF(T169=0,"",IF($E169="E",ROUNDUP(T169/2080,3),T169))</f>
        <v>42.594999999999999</v>
      </c>
      <c r="AF169" s="282">
        <f t="shared" ca="1" si="153"/>
        <v>44.714999999999996</v>
      </c>
      <c r="AG169" s="282">
        <f t="shared" ca="1" si="153"/>
        <v>46.957000000000001</v>
      </c>
      <c r="AH169" s="282">
        <f t="shared" ca="1" si="153"/>
        <v>49.992999999999995</v>
      </c>
      <c r="AI169" s="282">
        <f t="shared" ca="1" si="153"/>
        <v>51.391999999999996</v>
      </c>
      <c r="AJ169" s="282">
        <f t="shared" ca="1" si="153"/>
        <v>52.832999999999998</v>
      </c>
      <c r="AK169" s="282">
        <f t="shared" ca="1" si="153"/>
        <v>54.338000000000001</v>
      </c>
    </row>
    <row r="170" spans="1:37" x14ac:dyDescent="0.2">
      <c r="A170" s="75" t="s">
        <v>173</v>
      </c>
      <c r="B170" s="75">
        <v>9</v>
      </c>
      <c r="C170" s="70" t="s">
        <v>24</v>
      </c>
      <c r="D170" s="75">
        <v>423</v>
      </c>
      <c r="E170" s="75" t="s">
        <v>17</v>
      </c>
      <c r="F170" s="73" t="s">
        <v>405</v>
      </c>
      <c r="G170" s="74">
        <f t="shared" ca="1" si="108"/>
        <v>82117</v>
      </c>
      <c r="H170" s="74">
        <f t="shared" ca="1" si="109"/>
        <v>86436</v>
      </c>
      <c r="I170" s="74">
        <f t="shared" ca="1" si="110"/>
        <v>90985</v>
      </c>
      <c r="J170" s="74">
        <f t="shared" ca="1" si="111"/>
        <v>95776</v>
      </c>
      <c r="K170" s="74">
        <f t="shared" ca="1" si="112"/>
        <v>98460</v>
      </c>
      <c r="L170" s="74">
        <f t="shared" ca="1" si="148"/>
        <v>101216</v>
      </c>
      <c r="M170" s="74">
        <f t="shared" ca="1" si="149"/>
        <v>104101</v>
      </c>
      <c r="N170" s="72"/>
      <c r="P170" s="187" t="str">
        <f t="shared" si="113"/>
        <v>06608C</v>
      </c>
      <c r="Q170" s="191" t="s">
        <v>600</v>
      </c>
      <c r="R170" s="188" t="str">
        <f t="shared" si="145"/>
        <v>Manager Stores &amp; Central Requistions</v>
      </c>
      <c r="S170" s="189" t="str">
        <f t="shared" si="121"/>
        <v>86</v>
      </c>
      <c r="T170" s="186" cm="1">
        <f t="array" aca="1" ref="T170" ca="1">ROUND(IF($Q170="Y",VLOOKUP($P170, INDIRECT($Q$3),T$8,0)*INDIRECT($P$2),VLOOKUP($P170, INDIRECT($Q$3),T$8,0)),IF($E170="E",0,3))</f>
        <v>82117</v>
      </c>
      <c r="U170" s="186" cm="1">
        <f t="array" aca="1" ref="U170" ca="1">ROUND(IF($Q170="Y",VLOOKUP($P170, INDIRECT($Q$3),U$8,0)*INDIRECT($P$2),VLOOKUP($P170, INDIRECT($Q$3),U$8,0)),IF($E170="E",0,3))</f>
        <v>86436</v>
      </c>
      <c r="V170" s="186" cm="1">
        <f t="array" aca="1" ref="V170" ca="1">ROUND(IF($Q170="Y",VLOOKUP($P170, INDIRECT($Q$3),V$8,0)*INDIRECT($P$2),VLOOKUP($P170, INDIRECT($Q$3),V$8,0)),IF($E170="E",0,3))</f>
        <v>90985</v>
      </c>
      <c r="W170" s="186" cm="1">
        <f t="array" aca="1" ref="W170" ca="1">ROUND(IF($Q170="Y",VLOOKUP($P170, INDIRECT($Q$3),W$8,0)*INDIRECT($P$2),VLOOKUP($P170, INDIRECT($Q$3),W$8,0)),IF($E170="E",0,3))</f>
        <v>95776</v>
      </c>
      <c r="X170" s="186" cm="1">
        <f t="array" aca="1" ref="X170" ca="1">ROUND(IF($Q170="Y",VLOOKUP($P170, INDIRECT($Q$3),X$8,0)*INDIRECT($P$2),VLOOKUP($P170, INDIRECT($Q$3),X$8,0)),IF($E170="E",0,3))</f>
        <v>98460</v>
      </c>
      <c r="Y170" s="186" cm="1">
        <f t="array" aca="1" ref="Y170" ca="1">ROUND(IF($Q170="Y",VLOOKUP($P170, INDIRECT($Q$3),Y$8,0)*INDIRECT($P$2),VLOOKUP($P170, INDIRECT($Q$3),Y$8,0)),IF($E170="E",0,3))</f>
        <v>101216</v>
      </c>
      <c r="Z170" s="186" cm="1">
        <f t="array" aca="1" ref="Z170" ca="1">ROUND(IF($Q170="Y",VLOOKUP($P170, INDIRECT($Q$3),Z$8,0)*INDIRECT($P$2),VLOOKUP($P170, INDIRECT($Q$3),Z$8,0)),IF($E170="E",0,3))</f>
        <v>104101</v>
      </c>
      <c r="AA170" s="186"/>
      <c r="AB170" s="282" t="str">
        <f t="shared" si="107"/>
        <v>06608C</v>
      </c>
      <c r="AC170" s="130" t="str">
        <f t="shared" si="146"/>
        <v>Manager Stores &amp; Central Requistions</v>
      </c>
      <c r="AD170" s="284" t="str">
        <f t="shared" si="147"/>
        <v>86</v>
      </c>
      <c r="AE170" s="282">
        <f t="shared" ca="1" si="128"/>
        <v>39.479999999999997</v>
      </c>
      <c r="AF170" s="282">
        <f t="shared" ca="1" si="129"/>
        <v>41.555999999999997</v>
      </c>
      <c r="AG170" s="282">
        <f t="shared" ca="1" si="130"/>
        <v>43.742999999999995</v>
      </c>
      <c r="AH170" s="282">
        <f t="shared" ca="1" si="131"/>
        <v>46.046999999999997</v>
      </c>
      <c r="AI170" s="282">
        <f t="shared" ca="1" si="132"/>
        <v>47.336999999999996</v>
      </c>
      <c r="AJ170" s="282">
        <f t="shared" ca="1" si="150"/>
        <v>48.661999999999999</v>
      </c>
      <c r="AK170" s="282">
        <f t="shared" ca="1" si="151"/>
        <v>50.048999999999999</v>
      </c>
    </row>
    <row r="171" spans="1:37" x14ac:dyDescent="0.2">
      <c r="A171" s="75" t="s">
        <v>153</v>
      </c>
      <c r="B171" s="75">
        <v>12</v>
      </c>
      <c r="C171" s="70" t="s">
        <v>152</v>
      </c>
      <c r="D171" s="75">
        <v>543</v>
      </c>
      <c r="E171" s="75" t="s">
        <v>17</v>
      </c>
      <c r="F171" s="73" t="s">
        <v>406</v>
      </c>
      <c r="G171" s="74">
        <f t="shared" ca="1" si="108"/>
        <v>114680</v>
      </c>
      <c r="H171" s="74">
        <f t="shared" ca="1" si="109"/>
        <v>119269</v>
      </c>
      <c r="I171" s="74">
        <f t="shared" ca="1" si="110"/>
        <v>124041</v>
      </c>
      <c r="J171" s="74">
        <f t="shared" ca="1" si="111"/>
        <v>129001</v>
      </c>
      <c r="K171" s="74">
        <f t="shared" ca="1" si="112"/>
        <v>134161</v>
      </c>
      <c r="L171" s="74">
        <f t="shared" ca="1" si="148"/>
        <v>0</v>
      </c>
      <c r="M171" s="74">
        <f t="shared" ca="1" si="149"/>
        <v>0</v>
      </c>
      <c r="N171" s="72"/>
      <c r="P171" s="187" t="str">
        <f t="shared" si="113"/>
        <v>06670C</v>
      </c>
      <c r="Q171" s="191" t="s">
        <v>600</v>
      </c>
      <c r="R171" s="188" t="str">
        <f t="shared" si="145"/>
        <v>Manager Sustainability</v>
      </c>
      <c r="S171" s="189" t="str">
        <f t="shared" si="121"/>
        <v>44G</v>
      </c>
      <c r="T171" s="186" cm="1">
        <f t="array" aca="1" ref="T171" ca="1">ROUND(IF($Q171="Y",VLOOKUP($P171, INDIRECT($Q$3),T$8,0)*INDIRECT($P$2),VLOOKUP($P171, INDIRECT($Q$3),T$8,0)),IF($E171="E",0,3))</f>
        <v>114680</v>
      </c>
      <c r="U171" s="186" cm="1">
        <f t="array" aca="1" ref="U171" ca="1">ROUND(IF($Q171="Y",VLOOKUP($P171, INDIRECT($Q$3),U$8,0)*INDIRECT($P$2),VLOOKUP($P171, INDIRECT($Q$3),U$8,0)),IF($E171="E",0,3))</f>
        <v>119269</v>
      </c>
      <c r="V171" s="186" cm="1">
        <f t="array" aca="1" ref="V171" ca="1">ROUND(IF($Q171="Y",VLOOKUP($P171, INDIRECT($Q$3),V$8,0)*INDIRECT($P$2),VLOOKUP($P171, INDIRECT($Q$3),V$8,0)),IF($E171="E",0,3))</f>
        <v>124041</v>
      </c>
      <c r="W171" s="186" cm="1">
        <f t="array" aca="1" ref="W171" ca="1">ROUND(IF($Q171="Y",VLOOKUP($P171, INDIRECT($Q$3),W$8,0)*INDIRECT($P$2),VLOOKUP($P171, INDIRECT($Q$3),W$8,0)),IF($E171="E",0,3))</f>
        <v>129001</v>
      </c>
      <c r="X171" s="186" cm="1">
        <f t="array" aca="1" ref="X171" ca="1">ROUND(IF($Q171="Y",VLOOKUP($P171, INDIRECT($Q$3),X$8,0)*INDIRECT($P$2),VLOOKUP($P171, INDIRECT($Q$3),X$8,0)),IF($E171="E",0,3))</f>
        <v>134161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107"/>
        <v>06670C</v>
      </c>
      <c r="AC171" s="130" t="str">
        <f t="shared" si="146"/>
        <v>Manager Sustainability</v>
      </c>
      <c r="AD171" s="284" t="str">
        <f t="shared" si="147"/>
        <v>44G</v>
      </c>
      <c r="AE171" s="282">
        <f t="shared" ca="1" si="128"/>
        <v>55.134999999999998</v>
      </c>
      <c r="AF171" s="282">
        <f t="shared" ca="1" si="129"/>
        <v>57.341000000000001</v>
      </c>
      <c r="AG171" s="282">
        <f t="shared" ca="1" si="130"/>
        <v>59.635999999999996</v>
      </c>
      <c r="AH171" s="282">
        <f t="shared" ca="1" si="131"/>
        <v>62.019999999999996</v>
      </c>
      <c r="AI171" s="282">
        <f t="shared" ca="1" si="132"/>
        <v>64.501000000000005</v>
      </c>
      <c r="AJ171" s="282" t="str">
        <f t="shared" ca="1" si="150"/>
        <v/>
      </c>
      <c r="AK171" s="282" t="str">
        <f t="shared" ca="1" si="151"/>
        <v/>
      </c>
    </row>
    <row r="172" spans="1:37" x14ac:dyDescent="0.2">
      <c r="A172" s="75" t="s">
        <v>961</v>
      </c>
      <c r="B172" s="75">
        <v>10</v>
      </c>
      <c r="C172" s="70" t="s">
        <v>580</v>
      </c>
      <c r="D172" s="75">
        <v>465</v>
      </c>
      <c r="E172" s="75" t="s">
        <v>17</v>
      </c>
      <c r="F172" s="73" t="s">
        <v>408</v>
      </c>
      <c r="G172" s="74">
        <f t="shared" ca="1" si="108"/>
        <v>96597</v>
      </c>
      <c r="H172" s="74">
        <f t="shared" ca="1" si="109"/>
        <v>100466</v>
      </c>
      <c r="I172" s="74">
        <f t="shared" ca="1" si="110"/>
        <v>104488</v>
      </c>
      <c r="J172" s="74">
        <f t="shared" ca="1" si="111"/>
        <v>108673</v>
      </c>
      <c r="K172" s="74">
        <f t="shared" ca="1" si="112"/>
        <v>113024</v>
      </c>
      <c r="L172" s="74">
        <f t="shared" ca="1" si="148"/>
        <v>0</v>
      </c>
      <c r="M172" s="74">
        <f t="shared" ca="1" si="149"/>
        <v>0</v>
      </c>
      <c r="N172" s="72"/>
      <c r="P172" s="187" t="str">
        <f t="shared" si="113"/>
        <v>59447C</v>
      </c>
      <c r="Q172" s="191" t="s">
        <v>600</v>
      </c>
      <c r="R172" s="188" t="str">
        <f t="shared" si="145"/>
        <v>Manager Utilities Billing</v>
      </c>
      <c r="S172" s="189" t="str">
        <f t="shared" si="121"/>
        <v>034</v>
      </c>
      <c r="T172" s="186" cm="1">
        <f t="array" aca="1" ref="T172" ca="1">ROUND(IF($Q172="Y",VLOOKUP($P172, INDIRECT($Q$3),T$8,0)*INDIRECT($P$2),VLOOKUP($P172, INDIRECT($Q$3),T$8,0)),IF($E172="E",0,3))</f>
        <v>96597</v>
      </c>
      <c r="U172" s="186" cm="1">
        <f t="array" aca="1" ref="U172" ca="1">ROUND(IF($Q172="Y",VLOOKUP($P172, INDIRECT($Q$3),U$8,0)*INDIRECT($P$2),VLOOKUP($P172, INDIRECT($Q$3),U$8,0)),IF($E172="E",0,3))</f>
        <v>100466</v>
      </c>
      <c r="V172" s="186" cm="1">
        <f t="array" aca="1" ref="V172" ca="1">ROUND(IF($Q172="Y",VLOOKUP($P172, INDIRECT($Q$3),V$8,0)*INDIRECT($P$2),VLOOKUP($P172, INDIRECT($Q$3),V$8,0)),IF($E172="E",0,3))</f>
        <v>104488</v>
      </c>
      <c r="W172" s="186" cm="1">
        <f t="array" aca="1" ref="W172" ca="1">ROUND(IF($Q172="Y",VLOOKUP($P172, INDIRECT($Q$3),W$8,0)*INDIRECT($P$2),VLOOKUP($P172, INDIRECT($Q$3),W$8,0)),IF($E172="E",0,3))</f>
        <v>108673</v>
      </c>
      <c r="X172" s="186" cm="1">
        <f t="array" aca="1" ref="X172" ca="1">ROUND(IF($Q172="Y",VLOOKUP($P172, INDIRECT($Q$3),X$8,0)*INDIRECT($P$2),VLOOKUP($P172, INDIRECT($Q$3),X$8,0)),IF($E172="E",0,3))</f>
        <v>113024</v>
      </c>
      <c r="Y172" s="186" cm="1">
        <f t="array" aca="1" ref="Y172" ca="1">ROUND(IF($Q172="Y",VLOOKUP($P172, INDIRECT($Q$3),Y$8,0)*INDIRECT($P$2),VLOOKUP($P172, INDIRECT($Q$3),Y$8,0)),IF($E172="E",0,3))</f>
        <v>0</v>
      </c>
      <c r="Z172" s="186" cm="1">
        <f t="array" aca="1" ref="Z172" ca="1">ROUND(IF($Q172="Y",VLOOKUP($P172, INDIRECT($Q$3),Z$8,0)*INDIRECT($P$2),VLOOKUP($P172, INDIRECT($Q$3),Z$8,0)),IF($E172="E",0,3))</f>
        <v>0</v>
      </c>
      <c r="AA172" s="186"/>
      <c r="AB172" s="282" t="str">
        <f t="shared" si="107"/>
        <v>59447C</v>
      </c>
      <c r="AC172" s="130" t="str">
        <f t="shared" si="146"/>
        <v>Manager Utilities Billing</v>
      </c>
      <c r="AD172" s="284" t="str">
        <f t="shared" si="147"/>
        <v>034</v>
      </c>
      <c r="AE172" s="282">
        <f t="shared" ca="1" si="128"/>
        <v>46.440999999999995</v>
      </c>
      <c r="AF172" s="282">
        <f t="shared" ca="1" si="129"/>
        <v>48.300999999999995</v>
      </c>
      <c r="AG172" s="282">
        <f t="shared" ca="1" si="130"/>
        <v>50.234999999999999</v>
      </c>
      <c r="AH172" s="282">
        <f t="shared" ca="1" si="131"/>
        <v>52.247</v>
      </c>
      <c r="AI172" s="282">
        <f t="shared" ca="1" si="132"/>
        <v>54.338999999999999</v>
      </c>
      <c r="AJ172" s="282" t="str">
        <f t="shared" ca="1" si="150"/>
        <v/>
      </c>
      <c r="AK172" s="282" t="str">
        <f t="shared" ca="1" si="151"/>
        <v/>
      </c>
    </row>
    <row r="173" spans="1:37" x14ac:dyDescent="0.2">
      <c r="A173" s="75" t="s">
        <v>1108</v>
      </c>
      <c r="B173" s="75">
        <v>11</v>
      </c>
      <c r="C173" s="70" t="s">
        <v>124</v>
      </c>
      <c r="D173" s="75">
        <v>501</v>
      </c>
      <c r="E173" s="75" t="s">
        <v>17</v>
      </c>
      <c r="F173" s="73" t="s">
        <v>1109</v>
      </c>
      <c r="G173" s="74">
        <f t="shared" ref="G173:G202" si="154">IF(E173="E",ROUND(T173,0),ROUND(T173,3))</f>
        <v>105497</v>
      </c>
      <c r="H173" s="74">
        <f t="shared" ref="H173:H202" si="155">IF(F173="E",ROUND(U173,0),ROUND(U173,3))</f>
        <v>109714</v>
      </c>
      <c r="I173" s="74">
        <f t="shared" ref="I173:I202" si="156">IF(G173="E",ROUND(V173,0),ROUND(V173,3))</f>
        <v>114105</v>
      </c>
      <c r="J173" s="74">
        <f t="shared" ref="J173:J202" si="157">IF(H173="E",ROUND(W173,0),ROUND(W173,3))</f>
        <v>118668</v>
      </c>
      <c r="K173" s="74">
        <f t="shared" ref="K173:K202" si="158">IF(I173="E",ROUND(X173,0),ROUND(X173,3))</f>
        <v>123415</v>
      </c>
      <c r="L173" s="74">
        <f t="shared" si="148"/>
        <v>0</v>
      </c>
      <c r="M173" s="74">
        <f t="shared" si="149"/>
        <v>0</v>
      </c>
      <c r="N173" s="72"/>
      <c r="P173" s="187" t="str">
        <f t="shared" si="113"/>
        <v>53103C</v>
      </c>
      <c r="Q173" s="191" t="s">
        <v>600</v>
      </c>
      <c r="R173" s="188" t="str">
        <f t="shared" si="145"/>
        <v>Manager Utility Finance &amp; Regulatory Programs</v>
      </c>
      <c r="S173" s="189" t="str">
        <f t="shared" si="121"/>
        <v>104</v>
      </c>
      <c r="T173" s="338">
        <v>105497</v>
      </c>
      <c r="U173" s="338">
        <v>109714</v>
      </c>
      <c r="V173" s="338">
        <v>114105</v>
      </c>
      <c r="W173" s="338">
        <v>118668</v>
      </c>
      <c r="X173" s="338">
        <v>123415</v>
      </c>
      <c r="AA173" s="186"/>
      <c r="AB173" s="282" t="str">
        <f t="shared" si="107"/>
        <v>53103C</v>
      </c>
      <c r="AC173" s="130" t="str">
        <f t="shared" si="146"/>
        <v>Manager Utility Finance &amp; Regulatory Programs</v>
      </c>
      <c r="AD173" s="284" t="str">
        <f t="shared" si="147"/>
        <v>104</v>
      </c>
      <c r="AE173" s="282">
        <f t="shared" ref="AE173:AE202" si="159">IF(T173=0,"",IF($E173="E",ROUNDUP(T173/2080,3),T173))</f>
        <v>50.72</v>
      </c>
      <c r="AF173" s="282">
        <f t="shared" ref="AF173:AF202" si="160">IF(U173=0,"",IF($E173="E",ROUNDUP(U173/2080,3),U173))</f>
        <v>52.747999999999998</v>
      </c>
      <c r="AG173" s="282">
        <f t="shared" ref="AG173:AG202" si="161">IF(V173=0,"",IF($E173="E",ROUNDUP(V173/2080,3),V173))</f>
        <v>54.858999999999995</v>
      </c>
      <c r="AH173" s="282">
        <f t="shared" ref="AH173:AH202" si="162">IF(W173=0,"",IF($E173="E",ROUNDUP(W173/2080,3),W173))</f>
        <v>57.052</v>
      </c>
      <c r="AI173" s="282">
        <f t="shared" ref="AI173:AI202" si="163">IF(X173=0,"",IF($E173="E",ROUNDUP(X173/2080,3),X173))</f>
        <v>59.335000000000001</v>
      </c>
      <c r="AJ173" s="282" t="str">
        <f t="shared" si="150"/>
        <v/>
      </c>
      <c r="AK173" s="282" t="str">
        <f t="shared" si="151"/>
        <v/>
      </c>
    </row>
    <row r="174" spans="1:37" x14ac:dyDescent="0.2">
      <c r="A174" s="75" t="s">
        <v>1159</v>
      </c>
      <c r="B174" s="75">
        <v>12</v>
      </c>
      <c r="C174" s="70" t="s">
        <v>32</v>
      </c>
      <c r="D174" s="75">
        <v>568</v>
      </c>
      <c r="E174" s="75" t="s">
        <v>17</v>
      </c>
      <c r="F174" s="73" t="s">
        <v>1160</v>
      </c>
      <c r="G174" s="74">
        <f>IF(E174="E",ROUND(T174,0),ROUND(T174,3))</f>
        <v>118343</v>
      </c>
      <c r="H174" s="74">
        <f>IF(F174="E",ROUND(U174,0),ROUND(U174,3))</f>
        <v>123076</v>
      </c>
      <c r="I174" s="74">
        <f>IF(G174="E",ROUND(V174,0),ROUND(V174,3))</f>
        <v>127998</v>
      </c>
      <c r="J174" s="74">
        <f>IF(H174="E",ROUND(W174,0),ROUND(W174,3))</f>
        <v>133118</v>
      </c>
      <c r="K174" s="74">
        <f>IF(I174="E",ROUND(X174,0),ROUND(X174,3))</f>
        <v>138442</v>
      </c>
      <c r="L174" s="74"/>
      <c r="M174" s="74"/>
      <c r="N174" s="72"/>
      <c r="P174" s="364" t="str">
        <f t="shared" si="113"/>
        <v>59517C</v>
      </c>
      <c r="Q174" s="365" t="s">
        <v>600</v>
      </c>
      <c r="R174" s="366" t="str">
        <f t="shared" si="145"/>
        <v>Manager-Advisor Legislative Budget &amp; Fiscal Policy</v>
      </c>
      <c r="S174" s="367" t="str">
        <f t="shared" si="121"/>
        <v>105</v>
      </c>
      <c r="T174" s="373">
        <v>118343</v>
      </c>
      <c r="U174" s="373">
        <v>123076</v>
      </c>
      <c r="V174" s="373">
        <v>127998</v>
      </c>
      <c r="W174" s="373">
        <v>133118</v>
      </c>
      <c r="X174" s="373">
        <v>138442</v>
      </c>
      <c r="AA174" s="186"/>
      <c r="AB174" s="282" t="str">
        <f t="shared" si="107"/>
        <v>59517C</v>
      </c>
      <c r="AC174" s="130" t="str">
        <f t="shared" si="146"/>
        <v>Manager-Advisor Legislative Budget &amp; Fiscal Policy</v>
      </c>
      <c r="AD174" s="284" t="str">
        <f t="shared" si="147"/>
        <v>105</v>
      </c>
      <c r="AE174" s="282">
        <f>IF(T174=0,"",IF($E174="E",ROUNDUP(T174/2080,3),T174))</f>
        <v>56.896000000000001</v>
      </c>
      <c r="AF174" s="282">
        <f>IF(U174=0,"",IF($E174="E",ROUNDUP(U174/2080,3),U174))</f>
        <v>59.171999999999997</v>
      </c>
      <c r="AG174" s="282">
        <f>IF(V174=0,"",IF($E174="E",ROUNDUP(V174/2080,3),V174))</f>
        <v>61.537999999999997</v>
      </c>
      <c r="AH174" s="282">
        <f>IF(W174=0,"",IF($E174="E",ROUNDUP(W174/2080,3),W174))</f>
        <v>64</v>
      </c>
      <c r="AI174" s="282">
        <f>IF(X174=0,"",IF($E174="E",ROUNDUP(X174/2080,3),X174))</f>
        <v>66.559000000000012</v>
      </c>
      <c r="AJ174" s="282" t="str">
        <f t="shared" si="150"/>
        <v/>
      </c>
      <c r="AK174" s="282" t="str">
        <f t="shared" si="151"/>
        <v/>
      </c>
    </row>
    <row r="175" spans="1:37" x14ac:dyDescent="0.2">
      <c r="A175" s="75" t="s">
        <v>159</v>
      </c>
      <c r="B175" s="75">
        <v>9</v>
      </c>
      <c r="C175" s="70" t="s">
        <v>93</v>
      </c>
      <c r="D175" s="75">
        <v>448</v>
      </c>
      <c r="E175" s="75" t="s">
        <v>17</v>
      </c>
      <c r="F175" s="73" t="s">
        <v>410</v>
      </c>
      <c r="G175" s="74">
        <f t="shared" ca="1" si="154"/>
        <v>83682</v>
      </c>
      <c r="H175" s="74">
        <f t="shared" ca="1" si="155"/>
        <v>88085</v>
      </c>
      <c r="I175" s="74">
        <f t="shared" ca="1" si="156"/>
        <v>93424</v>
      </c>
      <c r="J175" s="74">
        <f t="shared" ca="1" si="157"/>
        <v>98768</v>
      </c>
      <c r="K175" s="74">
        <f t="shared" ca="1" si="158"/>
        <v>101530</v>
      </c>
      <c r="L175" s="74">
        <f t="shared" ca="1" si="148"/>
        <v>104374</v>
      </c>
      <c r="M175" s="74">
        <f t="shared" ca="1" si="149"/>
        <v>107351</v>
      </c>
      <c r="N175" s="72"/>
      <c r="P175" s="187" t="str">
        <f t="shared" si="113"/>
        <v>42300C</v>
      </c>
      <c r="Q175" s="191" t="s">
        <v>600</v>
      </c>
      <c r="R175" s="188" t="str">
        <f t="shared" si="145"/>
        <v>Marketing &amp; Communication Manager</v>
      </c>
      <c r="S175" s="189" t="str">
        <f t="shared" si="121"/>
        <v>35</v>
      </c>
      <c r="T175" s="186" cm="1">
        <f t="array" aca="1" ref="T175" ca="1">ROUND(IF($Q175="Y",VLOOKUP($P175, INDIRECT($Q$3),T$8,0)*INDIRECT($P$2),VLOOKUP($P175, INDIRECT($Q$3),T$8,0)),IF($E175="E",0,3))</f>
        <v>83682</v>
      </c>
      <c r="U175" s="186" cm="1">
        <f t="array" aca="1" ref="U175" ca="1">ROUND(IF($Q175="Y",VLOOKUP($P175, INDIRECT($Q$3),U$8,0)*INDIRECT($P$2),VLOOKUP($P175, INDIRECT($Q$3),U$8,0)),IF($E175="E",0,3))</f>
        <v>88085</v>
      </c>
      <c r="V175" s="186" cm="1">
        <f t="array" aca="1" ref="V175" ca="1">ROUND(IF($Q175="Y",VLOOKUP($P175, INDIRECT($Q$3),V$8,0)*INDIRECT($P$2),VLOOKUP($P175, INDIRECT($Q$3),V$8,0)),IF($E175="E",0,3))</f>
        <v>93424</v>
      </c>
      <c r="W175" s="186" cm="1">
        <f t="array" aca="1" ref="W175" ca="1">ROUND(IF($Q175="Y",VLOOKUP($P175, INDIRECT($Q$3),W$8,0)*INDIRECT($P$2),VLOOKUP($P175, INDIRECT($Q$3),W$8,0)),IF($E175="E",0,3))</f>
        <v>98768</v>
      </c>
      <c r="X175" s="186" cm="1">
        <f t="array" aca="1" ref="X175" ca="1">ROUND(IF($Q175="Y",VLOOKUP($P175, INDIRECT($Q$3),X$8,0)*INDIRECT($P$2),VLOOKUP($P175, INDIRECT($Q$3),X$8,0)),IF($E175="E",0,3))</f>
        <v>101530</v>
      </c>
      <c r="Y175" s="186" cm="1">
        <f t="array" aca="1" ref="Y175" ca="1">ROUND(IF($Q175="Y",VLOOKUP($P175, INDIRECT($Q$3),Y$8,0)*INDIRECT($P$2),VLOOKUP($P175, INDIRECT($Q$3),Y$8,0)),IF($E175="E",0,3))</f>
        <v>104374</v>
      </c>
      <c r="Z175" s="186" cm="1">
        <f t="array" aca="1" ref="Z175" ca="1">ROUND(IF($Q175="Y",VLOOKUP($P175, INDIRECT($Q$3),Z$8,0)*INDIRECT($P$2),VLOOKUP($P175, INDIRECT($Q$3),Z$8,0)),IF($E175="E",0,3))</f>
        <v>107351</v>
      </c>
      <c r="AA175" s="186"/>
      <c r="AB175" s="282" t="str">
        <f t="shared" si="107"/>
        <v>42300C</v>
      </c>
      <c r="AC175" s="130" t="str">
        <f t="shared" si="146"/>
        <v>Marketing &amp; Communication Manager</v>
      </c>
      <c r="AD175" s="284" t="str">
        <f t="shared" si="147"/>
        <v>35</v>
      </c>
      <c r="AE175" s="282">
        <f t="shared" ca="1" si="159"/>
        <v>40.231999999999999</v>
      </c>
      <c r="AF175" s="282">
        <f t="shared" ca="1" si="160"/>
        <v>42.348999999999997</v>
      </c>
      <c r="AG175" s="282">
        <f t="shared" ca="1" si="161"/>
        <v>44.915999999999997</v>
      </c>
      <c r="AH175" s="282">
        <f t="shared" ca="1" si="162"/>
        <v>47.484999999999999</v>
      </c>
      <c r="AI175" s="282">
        <f t="shared" ca="1" si="163"/>
        <v>48.812999999999995</v>
      </c>
      <c r="AJ175" s="282">
        <f t="shared" ca="1" si="150"/>
        <v>50.18</v>
      </c>
      <c r="AK175" s="282">
        <f t="shared" ca="1" si="151"/>
        <v>51.611999999999995</v>
      </c>
    </row>
    <row r="176" spans="1:37" x14ac:dyDescent="0.2">
      <c r="A176" s="75" t="s">
        <v>639</v>
      </c>
      <c r="B176" s="75">
        <v>7</v>
      </c>
      <c r="C176" s="70" t="s">
        <v>638</v>
      </c>
      <c r="D176" s="75">
        <v>360</v>
      </c>
      <c r="E176" s="75" t="s">
        <v>17</v>
      </c>
      <c r="F176" s="73" t="s">
        <v>637</v>
      </c>
      <c r="G176" s="74">
        <f t="shared" ca="1" si="154"/>
        <v>75310</v>
      </c>
      <c r="H176" s="74">
        <f t="shared" ca="1" si="155"/>
        <v>78324</v>
      </c>
      <c r="I176" s="74">
        <f t="shared" ca="1" si="156"/>
        <v>81461</v>
      </c>
      <c r="J176" s="74">
        <f t="shared" ca="1" si="157"/>
        <v>84724</v>
      </c>
      <c r="K176" s="74">
        <f t="shared" ca="1" si="158"/>
        <v>88116</v>
      </c>
      <c r="L176" s="74">
        <f t="shared" ca="1" si="148"/>
        <v>0</v>
      </c>
      <c r="M176" s="74">
        <f t="shared" ca="1" si="149"/>
        <v>0</v>
      </c>
      <c r="N176" s="72"/>
      <c r="P176" s="187" t="str">
        <f t="shared" ref="P176:P204" si="164">A176</f>
        <v>52985C</v>
      </c>
      <c r="Q176" s="191" t="s">
        <v>600</v>
      </c>
      <c r="R176" s="188" t="str">
        <f t="shared" si="145"/>
        <v>Medical Assistant Program Supervisor</v>
      </c>
      <c r="S176" s="189" t="str">
        <f t="shared" si="121"/>
        <v>070</v>
      </c>
      <c r="T176" s="186" cm="1">
        <f t="array" aca="1" ref="T176" ca="1">ROUND(IF($Q176="Y",VLOOKUP($P176, INDIRECT($Q$3),T$8,0)*INDIRECT($P$2),VLOOKUP($P176, INDIRECT($Q$3),T$8,0)),IF($E176="E",0,3))</f>
        <v>75310</v>
      </c>
      <c r="U176" s="186" cm="1">
        <f t="array" aca="1" ref="U176" ca="1">ROUND(IF($Q176="Y",VLOOKUP($P176, INDIRECT($Q$3),U$8,0)*INDIRECT($P$2),VLOOKUP($P176, INDIRECT($Q$3),U$8,0)),IF($E176="E",0,3))</f>
        <v>78324</v>
      </c>
      <c r="V176" s="186" cm="1">
        <f t="array" aca="1" ref="V176" ca="1">ROUND(IF($Q176="Y",VLOOKUP($P176, INDIRECT($Q$3),V$8,0)*INDIRECT($P$2),VLOOKUP($P176, INDIRECT($Q$3),V$8,0)),IF($E176="E",0,3))</f>
        <v>81461</v>
      </c>
      <c r="W176" s="186" cm="1">
        <f t="array" aca="1" ref="W176" ca="1">ROUND(IF($Q176="Y",VLOOKUP($P176, INDIRECT($Q$3),W$8,0)*INDIRECT($P$2),VLOOKUP($P176, INDIRECT($Q$3),W$8,0)),IF($E176="E",0,3))</f>
        <v>84724</v>
      </c>
      <c r="X176" s="186" cm="1">
        <f t="array" aca="1" ref="X176" ca="1">ROUND(IF($Q176="Y",VLOOKUP($P176, INDIRECT($Q$3),X$8,0)*INDIRECT($P$2),VLOOKUP($P176, INDIRECT($Q$3),X$8,0)),IF($E176="E",0,3))</f>
        <v>88116</v>
      </c>
      <c r="Y176" s="186" cm="1">
        <f t="array" aca="1" ref="Y176" ca="1">ROUND(IF($Q176="Y",VLOOKUP($P176, INDIRECT($Q$3),Y$8,0)*INDIRECT($P$2),VLOOKUP($P176, INDIRECT($Q$3),Y$8,0)),IF($E176="E",0,3))</f>
        <v>0</v>
      </c>
      <c r="Z176" s="186" cm="1">
        <f t="array" aca="1" ref="Z176" ca="1">ROUND(IF($Q176="Y",VLOOKUP($P176, INDIRECT($Q$3),Z$8,0)*INDIRECT($P$2),VLOOKUP($P176, INDIRECT($Q$3),Z$8,0)),IF($E176="E",0,3))</f>
        <v>0</v>
      </c>
      <c r="AA176" s="186"/>
      <c r="AB176" s="282" t="str">
        <f t="shared" si="107"/>
        <v>52985C</v>
      </c>
      <c r="AC176" s="130" t="str">
        <f t="shared" si="146"/>
        <v>Medical Assistant Program Supervisor</v>
      </c>
      <c r="AD176" s="284" t="str">
        <f t="shared" si="147"/>
        <v>070</v>
      </c>
      <c r="AE176" s="282">
        <f t="shared" ca="1" si="159"/>
        <v>36.207000000000001</v>
      </c>
      <c r="AF176" s="282">
        <f t="shared" ca="1" si="160"/>
        <v>37.655999999999999</v>
      </c>
      <c r="AG176" s="282">
        <f t="shared" ca="1" si="161"/>
        <v>39.163999999999994</v>
      </c>
      <c r="AH176" s="282">
        <f t="shared" ca="1" si="162"/>
        <v>40.732999999999997</v>
      </c>
      <c r="AI176" s="282">
        <f t="shared" ca="1" si="163"/>
        <v>42.363999999999997</v>
      </c>
      <c r="AJ176" s="282" t="str">
        <f t="shared" ca="1" si="150"/>
        <v/>
      </c>
      <c r="AK176" s="282" t="str">
        <f t="shared" ca="1" si="151"/>
        <v/>
      </c>
    </row>
    <row r="177" spans="1:38" x14ac:dyDescent="0.2">
      <c r="A177" s="75" t="s">
        <v>161</v>
      </c>
      <c r="B177" s="75">
        <v>10</v>
      </c>
      <c r="C177" s="70" t="s">
        <v>38</v>
      </c>
      <c r="D177" s="75">
        <v>458</v>
      </c>
      <c r="E177" s="75" t="s">
        <v>17</v>
      </c>
      <c r="F177" s="73" t="s">
        <v>412</v>
      </c>
      <c r="G177" s="74">
        <f t="shared" ca="1" si="154"/>
        <v>82333</v>
      </c>
      <c r="H177" s="74">
        <f t="shared" ca="1" si="155"/>
        <v>86471</v>
      </c>
      <c r="I177" s="74">
        <f t="shared" ca="1" si="156"/>
        <v>91144</v>
      </c>
      <c r="J177" s="74">
        <f t="shared" ca="1" si="157"/>
        <v>98756</v>
      </c>
      <c r="K177" s="74">
        <f t="shared" ca="1" si="158"/>
        <v>101524</v>
      </c>
      <c r="L177" s="74">
        <f t="shared" ca="1" si="148"/>
        <v>106841</v>
      </c>
      <c r="M177" s="74">
        <f t="shared" ca="1" si="149"/>
        <v>112968</v>
      </c>
      <c r="N177" s="72"/>
      <c r="P177" s="187" t="str">
        <f t="shared" si="164"/>
        <v>08855C</v>
      </c>
      <c r="Q177" s="191" t="s">
        <v>600</v>
      </c>
      <c r="R177" s="188" t="str">
        <f t="shared" si="145"/>
        <v>MFD Interagency Coordinator</v>
      </c>
      <c r="S177" s="189" t="str">
        <f t="shared" si="121"/>
        <v>65</v>
      </c>
      <c r="T177" s="186" cm="1">
        <f t="array" aca="1" ref="T177" ca="1">ROUND(IF($Q177="Y",VLOOKUP($P177, INDIRECT($Q$3),T$8,0)*INDIRECT($P$2),VLOOKUP($P177, INDIRECT($Q$3),T$8,0)),IF($E177="E",0,3))</f>
        <v>82333</v>
      </c>
      <c r="U177" s="186" cm="1">
        <f t="array" aca="1" ref="U177" ca="1">ROUND(IF($Q177="Y",VLOOKUP($P177, INDIRECT($Q$3),U$8,0)*INDIRECT($P$2),VLOOKUP($P177, INDIRECT($Q$3),U$8,0)),IF($E177="E",0,3))</f>
        <v>86471</v>
      </c>
      <c r="V177" s="186" cm="1">
        <f t="array" aca="1" ref="V177" ca="1">ROUND(IF($Q177="Y",VLOOKUP($P177, INDIRECT($Q$3),V$8,0)*INDIRECT($P$2),VLOOKUP($P177, INDIRECT($Q$3),V$8,0)),IF($E177="E",0,3))</f>
        <v>91144</v>
      </c>
      <c r="W177" s="186" cm="1">
        <f t="array" aca="1" ref="W177" ca="1">ROUND(IF($Q177="Y",VLOOKUP($P177, INDIRECT($Q$3),W$8,0)*INDIRECT($P$2),VLOOKUP($P177, INDIRECT($Q$3),W$8,0)),IF($E177="E",0,3))</f>
        <v>98756</v>
      </c>
      <c r="X177" s="186" cm="1">
        <f t="array" aca="1" ref="X177" ca="1">ROUND(IF($Q177="Y",VLOOKUP($P177, INDIRECT($Q$3),X$8,0)*INDIRECT($P$2),VLOOKUP($P177, INDIRECT($Q$3),X$8,0)),IF($E177="E",0,3))</f>
        <v>101524</v>
      </c>
      <c r="Y177" s="186" cm="1">
        <f t="array" aca="1" ref="Y177" ca="1">ROUND(IF($Q177="Y",VLOOKUP($P177, INDIRECT($Q$3),Y$8,0)*INDIRECT($P$2),VLOOKUP($P177, INDIRECT($Q$3),Y$8,0)),IF($E177="E",0,3))</f>
        <v>106841</v>
      </c>
      <c r="Z177" s="186" cm="1">
        <f t="array" aca="1" ref="Z177" ca="1">ROUND(IF($Q177="Y",VLOOKUP($P177, INDIRECT($Q$3),Z$8,0)*INDIRECT($P$2),VLOOKUP($P177, INDIRECT($Q$3),Z$8,0)),IF($E177="E",0,3))</f>
        <v>112968</v>
      </c>
      <c r="AA177" s="186"/>
      <c r="AB177" s="282" t="str">
        <f t="shared" si="107"/>
        <v>08855C</v>
      </c>
      <c r="AC177" s="130" t="str">
        <f t="shared" si="146"/>
        <v>MFD Interagency Coordinator</v>
      </c>
      <c r="AD177" s="284" t="str">
        <f t="shared" si="147"/>
        <v>65</v>
      </c>
      <c r="AE177" s="282">
        <f t="shared" ca="1" si="159"/>
        <v>39.583999999999996</v>
      </c>
      <c r="AF177" s="282">
        <f t="shared" ca="1" si="160"/>
        <v>41.573</v>
      </c>
      <c r="AG177" s="282">
        <f t="shared" ca="1" si="161"/>
        <v>43.82</v>
      </c>
      <c r="AH177" s="282">
        <f t="shared" ca="1" si="162"/>
        <v>47.478999999999999</v>
      </c>
      <c r="AI177" s="282">
        <f t="shared" ca="1" si="163"/>
        <v>48.809999999999995</v>
      </c>
      <c r="AJ177" s="282">
        <f t="shared" ca="1" si="150"/>
        <v>51.366</v>
      </c>
      <c r="AK177" s="282">
        <f t="shared" ca="1" si="151"/>
        <v>54.311999999999998</v>
      </c>
    </row>
    <row r="178" spans="1:38" x14ac:dyDescent="0.2">
      <c r="A178" s="75" t="s">
        <v>176</v>
      </c>
      <c r="B178" s="75">
        <v>12</v>
      </c>
      <c r="C178" s="70" t="s">
        <v>32</v>
      </c>
      <c r="D178" s="75">
        <v>573</v>
      </c>
      <c r="E178" s="75" t="s">
        <v>17</v>
      </c>
      <c r="F178" s="73" t="s">
        <v>414</v>
      </c>
      <c r="G178" s="74">
        <f t="shared" ca="1" si="154"/>
        <v>118343</v>
      </c>
      <c r="H178" s="74">
        <f t="shared" ca="1" si="155"/>
        <v>123076</v>
      </c>
      <c r="I178" s="74">
        <f t="shared" ca="1" si="156"/>
        <v>127998</v>
      </c>
      <c r="J178" s="74">
        <f t="shared" ca="1" si="157"/>
        <v>133118</v>
      </c>
      <c r="K178" s="74">
        <f t="shared" ca="1" si="158"/>
        <v>138442</v>
      </c>
      <c r="L178" s="74">
        <f t="shared" ca="1" si="148"/>
        <v>0</v>
      </c>
      <c r="M178" s="74">
        <f t="shared" ca="1" si="149"/>
        <v>0</v>
      </c>
      <c r="N178" s="72"/>
      <c r="P178" s="187" t="str">
        <f t="shared" si="164"/>
        <v>07455C</v>
      </c>
      <c r="Q178" s="191" t="s">
        <v>600</v>
      </c>
      <c r="R178" s="188" t="str">
        <f t="shared" si="145"/>
        <v xml:space="preserve">Parking System Manager </v>
      </c>
      <c r="S178" s="189" t="str">
        <f t="shared" si="121"/>
        <v>105</v>
      </c>
      <c r="T178" s="186" cm="1">
        <f t="array" aca="1" ref="T178" ca="1">ROUND(IF($Q178="Y",VLOOKUP($P178, INDIRECT($Q$3),T$8,0)*INDIRECT($P$2),VLOOKUP($P178, INDIRECT($Q$3),T$8,0)),IF($E178="E",0,3))</f>
        <v>118343</v>
      </c>
      <c r="U178" s="186" cm="1">
        <f t="array" aca="1" ref="U178" ca="1">ROUND(IF($Q178="Y",VLOOKUP($P178, INDIRECT($Q$3),U$8,0)*INDIRECT($P$2),VLOOKUP($P178, INDIRECT($Q$3),U$8,0)),IF($E178="E",0,3))</f>
        <v>123076</v>
      </c>
      <c r="V178" s="186" cm="1">
        <f t="array" aca="1" ref="V178" ca="1">ROUND(IF($Q178="Y",VLOOKUP($P178, INDIRECT($Q$3),V$8,0)*INDIRECT($P$2),VLOOKUP($P178, INDIRECT($Q$3),V$8,0)),IF($E178="E",0,3))</f>
        <v>127998</v>
      </c>
      <c r="W178" s="186" cm="1">
        <f t="array" aca="1" ref="W178" ca="1">ROUND(IF($Q178="Y",VLOOKUP($P178, INDIRECT($Q$3),W$8,0)*INDIRECT($P$2),VLOOKUP($P178, INDIRECT($Q$3),W$8,0)),IF($E178="E",0,3))</f>
        <v>133118</v>
      </c>
      <c r="X178" s="186" cm="1">
        <f t="array" aca="1" ref="X178" ca="1">ROUND(IF($Q178="Y",VLOOKUP($P178, INDIRECT($Q$3),X$8,0)*INDIRECT($P$2),VLOOKUP($P178, INDIRECT($Q$3),X$8,0)),IF($E178="E",0,3))</f>
        <v>138442</v>
      </c>
      <c r="Y178" s="186" cm="1">
        <f t="array" aca="1" ref="Y178" ca="1">ROUND(IF($Q178="Y",VLOOKUP($P178, INDIRECT($Q$3),Y$8,0)*INDIRECT($P$2),VLOOKUP($P178, INDIRECT($Q$3),Y$8,0)),IF($E178="E",0,3))</f>
        <v>0</v>
      </c>
      <c r="Z178" s="186" cm="1">
        <f t="array" aca="1" ref="Z178" ca="1">ROUND(IF($Q178="Y",VLOOKUP($P178, INDIRECT($Q$3),Z$8,0)*INDIRECT($P$2),VLOOKUP($P178, INDIRECT($Q$3),Z$8,0)),IF($E178="E",0,3))</f>
        <v>0</v>
      </c>
      <c r="AA178" s="186"/>
      <c r="AB178" s="282" t="str">
        <f t="shared" si="107"/>
        <v>07455C</v>
      </c>
      <c r="AC178" s="130" t="str">
        <f t="shared" si="146"/>
        <v xml:space="preserve">Parking System Manager </v>
      </c>
      <c r="AD178" s="284" t="str">
        <f t="shared" si="147"/>
        <v>105</v>
      </c>
      <c r="AE178" s="282">
        <f t="shared" ca="1" si="159"/>
        <v>56.896000000000001</v>
      </c>
      <c r="AF178" s="282">
        <f t="shared" ca="1" si="160"/>
        <v>59.171999999999997</v>
      </c>
      <c r="AG178" s="282">
        <f t="shared" ca="1" si="161"/>
        <v>61.537999999999997</v>
      </c>
      <c r="AH178" s="282">
        <f t="shared" ca="1" si="162"/>
        <v>64</v>
      </c>
      <c r="AI178" s="282">
        <f t="shared" ca="1" si="163"/>
        <v>66.559000000000012</v>
      </c>
      <c r="AJ178" s="282" t="str">
        <f t="shared" ca="1" si="150"/>
        <v/>
      </c>
      <c r="AK178" s="282" t="str">
        <f t="shared" ca="1" si="151"/>
        <v/>
      </c>
    </row>
    <row r="179" spans="1:38" x14ac:dyDescent="0.2">
      <c r="A179" s="75" t="s">
        <v>678</v>
      </c>
      <c r="B179" s="75">
        <v>8</v>
      </c>
      <c r="C179" s="70" t="s">
        <v>679</v>
      </c>
      <c r="D179" s="75">
        <v>403</v>
      </c>
      <c r="E179" s="75" t="s">
        <v>21</v>
      </c>
      <c r="F179" s="73" t="s">
        <v>677</v>
      </c>
      <c r="G179" s="74">
        <f t="shared" ca="1" si="154"/>
        <v>44.686</v>
      </c>
      <c r="H179" s="74">
        <f t="shared" ca="1" si="155"/>
        <v>45.938000000000002</v>
      </c>
      <c r="I179" s="74">
        <f t="shared" ca="1" si="156"/>
        <v>47.223999999999997</v>
      </c>
      <c r="J179" s="74">
        <f t="shared" ca="1" si="157"/>
        <v>48.570999999999998</v>
      </c>
      <c r="K179" s="74">
        <f t="shared" ca="1" si="158"/>
        <v>49.567999999999998</v>
      </c>
      <c r="L179" s="74">
        <f t="shared" ca="1" si="148"/>
        <v>0</v>
      </c>
      <c r="M179" s="74">
        <f t="shared" ca="1" si="149"/>
        <v>0</v>
      </c>
      <c r="N179" s="72"/>
      <c r="P179" s="187" t="str">
        <f t="shared" si="164"/>
        <v>52995C</v>
      </c>
      <c r="Q179" s="191" t="s">
        <v>600</v>
      </c>
      <c r="R179" s="188" t="str">
        <f t="shared" si="145"/>
        <v>Payroll Supervisor</v>
      </c>
      <c r="S179" s="189" t="str">
        <f t="shared" si="121"/>
        <v>080</v>
      </c>
      <c r="T179" s="186" cm="1">
        <f t="array" aca="1" ref="T179" ca="1">ROUND(IF($Q179="Y",VLOOKUP($P179, INDIRECT($Q$3),T$8,0)*INDIRECT($P$2),VLOOKUP($P179, INDIRECT($Q$3),T$8,0)),IF($E179="E",0,3))</f>
        <v>44.686</v>
      </c>
      <c r="U179" s="186" cm="1">
        <f t="array" aca="1" ref="U179" ca="1">ROUND(IF($Q179="Y",VLOOKUP($P179, INDIRECT($Q$3),U$8,0)*INDIRECT($P$2),VLOOKUP($P179, INDIRECT($Q$3),U$8,0)),IF($E179="E",0,3))</f>
        <v>45.938000000000002</v>
      </c>
      <c r="V179" s="186" cm="1">
        <f t="array" aca="1" ref="V179" ca="1">ROUND(IF($Q179="Y",VLOOKUP($P179, INDIRECT($Q$3),V$8,0)*INDIRECT($P$2),VLOOKUP($P179, INDIRECT($Q$3),V$8,0)),IF($E179="E",0,3))</f>
        <v>47.223999999999997</v>
      </c>
      <c r="W179" s="186" cm="1">
        <f t="array" aca="1" ref="W179" ca="1">ROUND(IF($Q179="Y",VLOOKUP($P179, INDIRECT($Q$3),W$8,0)*INDIRECT($P$2),VLOOKUP($P179, INDIRECT($Q$3),W$8,0)),IF($E179="E",0,3))</f>
        <v>48.570999999999998</v>
      </c>
      <c r="X179" s="186" cm="1">
        <f t="array" aca="1" ref="X179" ca="1">ROUND(IF($Q179="Y",VLOOKUP($P179, INDIRECT($Q$3),X$8,0)*INDIRECT($P$2),VLOOKUP($P179, INDIRECT($Q$3),X$8,0)),IF($E179="E",0,3))</f>
        <v>49.567999999999998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07"/>
        <v>52995C</v>
      </c>
      <c r="AC179" s="130" t="str">
        <f t="shared" si="146"/>
        <v>Payroll Supervisor</v>
      </c>
      <c r="AD179" s="284" t="str">
        <f t="shared" si="147"/>
        <v>080</v>
      </c>
      <c r="AE179" s="282">
        <f t="shared" ca="1" si="159"/>
        <v>44.686</v>
      </c>
      <c r="AF179" s="282">
        <f t="shared" ca="1" si="160"/>
        <v>45.938000000000002</v>
      </c>
      <c r="AG179" s="282">
        <f t="shared" ca="1" si="161"/>
        <v>47.223999999999997</v>
      </c>
      <c r="AH179" s="282">
        <f t="shared" ca="1" si="162"/>
        <v>48.570999999999998</v>
      </c>
      <c r="AI179" s="282">
        <f t="shared" ca="1" si="163"/>
        <v>49.567999999999998</v>
      </c>
      <c r="AJ179" s="282" t="str">
        <f t="shared" ca="1" si="150"/>
        <v/>
      </c>
      <c r="AK179" s="282" t="str">
        <f t="shared" ca="1" si="151"/>
        <v/>
      </c>
    </row>
    <row r="180" spans="1:38" x14ac:dyDescent="0.2">
      <c r="A180" s="75" t="s">
        <v>1069</v>
      </c>
      <c r="B180" s="75">
        <v>9</v>
      </c>
      <c r="C180" s="70" t="s">
        <v>958</v>
      </c>
      <c r="D180" s="75">
        <v>440</v>
      </c>
      <c r="E180" s="75" t="s">
        <v>17</v>
      </c>
      <c r="F180" s="73" t="s">
        <v>1084</v>
      </c>
      <c r="G180" s="74">
        <f t="shared" ca="1" si="154"/>
        <v>91750</v>
      </c>
      <c r="H180" s="74">
        <f t="shared" ca="1" si="155"/>
        <v>95425</v>
      </c>
      <c r="I180" s="74">
        <f t="shared" ca="1" si="156"/>
        <v>99243</v>
      </c>
      <c r="J180" s="74">
        <f t="shared" ca="1" si="157"/>
        <v>103217</v>
      </c>
      <c r="K180" s="74">
        <f t="shared" ca="1" si="158"/>
        <v>107351</v>
      </c>
      <c r="L180" s="74">
        <f t="shared" ca="1" si="148"/>
        <v>0</v>
      </c>
      <c r="M180" s="74">
        <f t="shared" ca="1" si="149"/>
        <v>0</v>
      </c>
      <c r="N180" s="72"/>
      <c r="P180" s="187" t="str">
        <f t="shared" si="164"/>
        <v>53088C</v>
      </c>
      <c r="Q180" s="191" t="s">
        <v>600</v>
      </c>
      <c r="R180" s="188" t="str">
        <f t="shared" si="145"/>
        <v>Policy &amp; Research Coordinator - OPCR</v>
      </c>
      <c r="S180" s="189" t="str">
        <f t="shared" si="121"/>
        <v>127</v>
      </c>
      <c r="T180" s="186" cm="1">
        <f t="array" aca="1" ref="T180" ca="1">ROUND(IF($Q180="Y",VLOOKUP($P180, INDIRECT($Q$3),T$8,0)*INDIRECT($P$2),VLOOKUP($P180, INDIRECT($Q$3),T$8,0)),IF($E180="E",0,3))</f>
        <v>91750</v>
      </c>
      <c r="U180" s="186" cm="1">
        <f t="array" aca="1" ref="U180" ca="1">ROUND(IF($Q180="Y",VLOOKUP($P180, INDIRECT($Q$3),U$8,0)*INDIRECT($P$2),VLOOKUP($P180, INDIRECT($Q$3),U$8,0)),IF($E180="E",0,3))</f>
        <v>95425</v>
      </c>
      <c r="V180" s="186" cm="1">
        <f t="array" aca="1" ref="V180" ca="1">ROUND(IF($Q180="Y",VLOOKUP($P180, INDIRECT($Q$3),V$8,0)*INDIRECT($P$2),VLOOKUP($P180, INDIRECT($Q$3),V$8,0)),IF($E180="E",0,3))</f>
        <v>99243</v>
      </c>
      <c r="W180" s="186" cm="1">
        <f t="array" aca="1" ref="W180" ca="1">ROUND(IF($Q180="Y",VLOOKUP($P180, INDIRECT($Q$3),W$8,0)*INDIRECT($P$2),VLOOKUP($P180, INDIRECT($Q$3),W$8,0)),IF($E180="E",0,3))</f>
        <v>103217</v>
      </c>
      <c r="X180" s="186" cm="1">
        <f t="array" aca="1" ref="X180" ca="1">ROUND(IF($Q180="Y",VLOOKUP($P180, INDIRECT($Q$3),X$8,0)*INDIRECT($P$2),VLOOKUP($P180, INDIRECT($Q$3),X$8,0)),IF($E180="E",0,3))</f>
        <v>107351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07"/>
        <v>53088C</v>
      </c>
      <c r="AC180" s="130" t="str">
        <f t="shared" si="146"/>
        <v>Policy &amp; Research Coordinator - OPCR</v>
      </c>
      <c r="AD180" s="284" t="str">
        <f t="shared" si="147"/>
        <v>127</v>
      </c>
      <c r="AE180" s="282">
        <f t="shared" ca="1" si="159"/>
        <v>44.110999999999997</v>
      </c>
      <c r="AF180" s="282">
        <f t="shared" ca="1" si="160"/>
        <v>45.878</v>
      </c>
      <c r="AG180" s="282">
        <f t="shared" ca="1" si="161"/>
        <v>47.713000000000001</v>
      </c>
      <c r="AH180" s="282">
        <f t="shared" ca="1" si="162"/>
        <v>49.623999999999995</v>
      </c>
      <c r="AI180" s="282">
        <f t="shared" ca="1" si="163"/>
        <v>51.611999999999995</v>
      </c>
      <c r="AJ180" s="282" t="str">
        <f t="shared" ca="1" si="150"/>
        <v/>
      </c>
      <c r="AK180" s="282" t="str">
        <f t="shared" ca="1" si="151"/>
        <v/>
      </c>
    </row>
    <row r="181" spans="1:38" x14ac:dyDescent="0.2">
      <c r="A181" s="75" t="s">
        <v>151</v>
      </c>
      <c r="B181" s="75">
        <v>12</v>
      </c>
      <c r="C181" s="70" t="s">
        <v>150</v>
      </c>
      <c r="D181" s="75">
        <v>565</v>
      </c>
      <c r="E181" s="75" t="s">
        <v>17</v>
      </c>
      <c r="F181" s="73" t="s">
        <v>645</v>
      </c>
      <c r="G181" s="74">
        <f t="shared" ca="1" si="154"/>
        <v>127351</v>
      </c>
      <c r="H181" s="74">
        <f t="shared" ca="1" si="155"/>
        <v>130915</v>
      </c>
      <c r="I181" s="74">
        <f t="shared" ca="1" si="156"/>
        <v>134583</v>
      </c>
      <c r="J181" s="74">
        <f t="shared" ca="1" si="157"/>
        <v>138417</v>
      </c>
      <c r="K181" s="74">
        <f t="shared" ca="1" si="158"/>
        <v>0</v>
      </c>
      <c r="L181" s="74">
        <f t="shared" ca="1" si="148"/>
        <v>0</v>
      </c>
      <c r="M181" s="74">
        <f t="shared" ca="1" si="149"/>
        <v>0</v>
      </c>
      <c r="N181" s="72"/>
      <c r="P181" s="187" t="str">
        <f t="shared" si="164"/>
        <v>06965C</v>
      </c>
      <c r="Q181" s="191" t="s">
        <v>600</v>
      </c>
      <c r="R181" s="188" t="str">
        <f t="shared" si="145"/>
        <v>Policy, Research and Outreach Manager</v>
      </c>
      <c r="S181" s="189" t="str">
        <f t="shared" ref="S181:S209" si="165">C181</f>
        <v>54</v>
      </c>
      <c r="T181" s="186" cm="1">
        <f t="array" aca="1" ref="T181" ca="1">ROUND(IF($Q181="Y",VLOOKUP($P181, INDIRECT($Q$3),T$8,0)*INDIRECT($P$2),VLOOKUP($P181, INDIRECT($Q$3),T$8,0)),IF($E181="E",0,3))</f>
        <v>127351</v>
      </c>
      <c r="U181" s="186" cm="1">
        <f t="array" aca="1" ref="U181" ca="1">ROUND(IF($Q181="Y",VLOOKUP($P181, INDIRECT($Q$3),U$8,0)*INDIRECT($P$2),VLOOKUP($P181, INDIRECT($Q$3),U$8,0)),IF($E181="E",0,3))</f>
        <v>130915</v>
      </c>
      <c r="V181" s="186" cm="1">
        <f t="array" aca="1" ref="V181" ca="1">ROUND(IF($Q181="Y",VLOOKUP($P181, INDIRECT($Q$3),V$8,0)*INDIRECT($P$2),VLOOKUP($P181, INDIRECT($Q$3),V$8,0)),IF($E181="E",0,3))</f>
        <v>134583</v>
      </c>
      <c r="W181" s="186" cm="1">
        <f t="array" aca="1" ref="W181" ca="1">ROUND(IF($Q181="Y",VLOOKUP($P181, INDIRECT($Q$3),W$8,0)*INDIRECT($P$2),VLOOKUP($P181, INDIRECT($Q$3),W$8,0)),IF($E181="E",0,3))</f>
        <v>138417</v>
      </c>
      <c r="X181" s="186" cm="1">
        <f t="array" aca="1" ref="X181" ca="1">ROUND(IF($Q181="Y",VLOOKUP($P181, INDIRECT($Q$3),X$8,0)*INDIRECT($P$2),VLOOKUP($P181, INDIRECT($Q$3),X$8,0)),IF($E181="E",0,3))</f>
        <v>0</v>
      </c>
      <c r="Y181" s="186" cm="1">
        <f t="array" aca="1" ref="Y181" ca="1">ROUND(IF($Q181="Y",VLOOKUP($P181, INDIRECT($Q$3),Y$8,0)*INDIRECT($P$2),VLOOKUP($P181, INDIRECT($Q$3),Y$8,0)),IF($E181="E",0,3))</f>
        <v>0</v>
      </c>
      <c r="Z181" s="186" cm="1">
        <f t="array" aca="1" ref="Z181" ca="1">ROUND(IF($Q181="Y",VLOOKUP($P181, INDIRECT($Q$3),Z$8,0)*INDIRECT($P$2),VLOOKUP($P181, INDIRECT($Q$3),Z$8,0)),IF($E181="E",0,3))</f>
        <v>0</v>
      </c>
      <c r="AA181" s="186"/>
      <c r="AB181" s="282" t="str">
        <f t="shared" si="107"/>
        <v>06965C</v>
      </c>
      <c r="AC181" s="130" t="str">
        <f t="shared" si="146"/>
        <v>Policy, Research and Outreach Manager</v>
      </c>
      <c r="AD181" s="284" t="str">
        <f t="shared" si="147"/>
        <v>54</v>
      </c>
      <c r="AE181" s="282">
        <f t="shared" ca="1" si="159"/>
        <v>61.226999999999997</v>
      </c>
      <c r="AF181" s="282">
        <f t="shared" ca="1" si="160"/>
        <v>62.94</v>
      </c>
      <c r="AG181" s="282">
        <f t="shared" ca="1" si="161"/>
        <v>64.704000000000008</v>
      </c>
      <c r="AH181" s="282">
        <f t="shared" ca="1" si="162"/>
        <v>66.547000000000011</v>
      </c>
      <c r="AI181" s="282" t="str">
        <f t="shared" ca="1" si="163"/>
        <v/>
      </c>
      <c r="AJ181" s="282" t="str">
        <f t="shared" ca="1" si="150"/>
        <v/>
      </c>
      <c r="AK181" s="282" t="str">
        <f t="shared" ca="1" si="151"/>
        <v/>
      </c>
    </row>
    <row r="182" spans="1:38" x14ac:dyDescent="0.2">
      <c r="A182" s="75" t="s">
        <v>473</v>
      </c>
      <c r="B182" s="75">
        <v>11</v>
      </c>
      <c r="C182" s="70" t="s">
        <v>65</v>
      </c>
      <c r="D182" s="75">
        <v>508</v>
      </c>
      <c r="E182" s="75" t="s">
        <v>17</v>
      </c>
      <c r="F182" s="73" t="s">
        <v>467</v>
      </c>
      <c r="G182" s="74">
        <f t="shared" ca="1" si="154"/>
        <v>95950</v>
      </c>
      <c r="H182" s="74">
        <f t="shared" ca="1" si="155"/>
        <v>101002</v>
      </c>
      <c r="I182" s="74">
        <f t="shared" ca="1" si="156"/>
        <v>106315</v>
      </c>
      <c r="J182" s="74">
        <f t="shared" ca="1" si="157"/>
        <v>113545</v>
      </c>
      <c r="K182" s="74">
        <f t="shared" ca="1" si="158"/>
        <v>116726</v>
      </c>
      <c r="L182" s="74">
        <f t="shared" ca="1" si="148"/>
        <v>119996</v>
      </c>
      <c r="M182" s="74">
        <f t="shared" ca="1" si="149"/>
        <v>123415</v>
      </c>
      <c r="N182" s="72"/>
      <c r="P182" s="187" t="str">
        <f t="shared" si="164"/>
        <v>52937C</v>
      </c>
      <c r="Q182" s="191" t="s">
        <v>600</v>
      </c>
      <c r="R182" s="188" t="str">
        <f t="shared" si="145"/>
        <v>Principal Budget and Evaluation Analyst</v>
      </c>
      <c r="S182" s="189" t="str">
        <f t="shared" si="165"/>
        <v>41C</v>
      </c>
      <c r="T182" s="186" cm="1">
        <f t="array" aca="1" ref="T182" ca="1">ROUND(IF($Q182="Y",VLOOKUP($P182, INDIRECT($Q$3),T$8,0)*INDIRECT($P$2),VLOOKUP($P182, INDIRECT($Q$3),T$8,0)),IF($E182="E",0,3))</f>
        <v>95950</v>
      </c>
      <c r="U182" s="186" cm="1">
        <f t="array" aca="1" ref="U182" ca="1">ROUND(IF($Q182="Y",VLOOKUP($P182, INDIRECT($Q$3),U$8,0)*INDIRECT($P$2),VLOOKUP($P182, INDIRECT($Q$3),U$8,0)),IF($E182="E",0,3))</f>
        <v>101002</v>
      </c>
      <c r="V182" s="186" cm="1">
        <f t="array" aca="1" ref="V182" ca="1">ROUND(IF($Q182="Y",VLOOKUP($P182, INDIRECT($Q$3),V$8,0)*INDIRECT($P$2),VLOOKUP($P182, INDIRECT($Q$3),V$8,0)),IF($E182="E",0,3))</f>
        <v>106315</v>
      </c>
      <c r="W182" s="186" cm="1">
        <f t="array" aca="1" ref="W182" ca="1">ROUND(IF($Q182="Y",VLOOKUP($P182, INDIRECT($Q$3),W$8,0)*INDIRECT($P$2),VLOOKUP($P182, INDIRECT($Q$3),W$8,0)),IF($E182="E",0,3))</f>
        <v>113545</v>
      </c>
      <c r="X182" s="186" cm="1">
        <f t="array" aca="1" ref="X182" ca="1">ROUND(IF($Q182="Y",VLOOKUP($P182, INDIRECT($Q$3),X$8,0)*INDIRECT($P$2),VLOOKUP($P182, INDIRECT($Q$3),X$8,0)),IF($E182="E",0,3))</f>
        <v>116726</v>
      </c>
      <c r="Y182" s="186" cm="1">
        <f t="array" aca="1" ref="Y182" ca="1">ROUND(IF($Q182="Y",VLOOKUP($P182, INDIRECT($Q$3),Y$8,0)*INDIRECT($P$2),VLOOKUP($P182, INDIRECT($Q$3),Y$8,0)),IF($E182="E",0,3))</f>
        <v>119996</v>
      </c>
      <c r="Z182" s="186" cm="1">
        <f t="array" aca="1" ref="Z182" ca="1">ROUND(IF($Q182="Y",VLOOKUP($P182, INDIRECT($Q$3),Z$8,0)*INDIRECT($P$2),VLOOKUP($P182, INDIRECT($Q$3),Z$8,0)),IF($E182="E",0,3))</f>
        <v>123415</v>
      </c>
      <c r="AA182" s="186"/>
      <c r="AB182" s="282" t="str">
        <f t="shared" si="107"/>
        <v>52937C</v>
      </c>
      <c r="AC182" s="130" t="str">
        <f t="shared" si="146"/>
        <v>Principal Budget and Evaluation Analyst</v>
      </c>
      <c r="AD182" s="284" t="str">
        <f t="shared" si="147"/>
        <v>41C</v>
      </c>
      <c r="AE182" s="282">
        <f t="shared" ca="1" si="159"/>
        <v>46.129999999999995</v>
      </c>
      <c r="AF182" s="282">
        <f t="shared" ca="1" si="160"/>
        <v>48.558999999999997</v>
      </c>
      <c r="AG182" s="282">
        <f t="shared" ca="1" si="161"/>
        <v>51.113</v>
      </c>
      <c r="AH182" s="282">
        <f t="shared" ca="1" si="162"/>
        <v>54.588999999999999</v>
      </c>
      <c r="AI182" s="282">
        <f t="shared" ca="1" si="163"/>
        <v>56.119</v>
      </c>
      <c r="AJ182" s="282">
        <f t="shared" ca="1" si="150"/>
        <v>57.690999999999995</v>
      </c>
      <c r="AK182" s="282">
        <f t="shared" ca="1" si="151"/>
        <v>59.335000000000001</v>
      </c>
    </row>
    <row r="183" spans="1:38" x14ac:dyDescent="0.2">
      <c r="A183" s="75" t="s">
        <v>177</v>
      </c>
      <c r="B183" s="75">
        <v>7</v>
      </c>
      <c r="C183" s="70" t="s">
        <v>81</v>
      </c>
      <c r="D183" s="75">
        <v>325</v>
      </c>
      <c r="E183" s="75" t="s">
        <v>21</v>
      </c>
      <c r="F183" s="73" t="s">
        <v>415</v>
      </c>
      <c r="G183" s="74">
        <f t="shared" ca="1" si="154"/>
        <v>31.265999999999998</v>
      </c>
      <c r="H183" s="74">
        <f t="shared" ca="1" si="155"/>
        <v>32.911999999999999</v>
      </c>
      <c r="I183" s="74">
        <f t="shared" ca="1" si="156"/>
        <v>34.642000000000003</v>
      </c>
      <c r="J183" s="74">
        <f t="shared" ca="1" si="157"/>
        <v>37.005000000000003</v>
      </c>
      <c r="K183" s="74">
        <f t="shared" ca="1" si="158"/>
        <v>38.042000000000002</v>
      </c>
      <c r="L183" s="74">
        <f t="shared" ca="1" si="148"/>
        <v>39.104999999999997</v>
      </c>
      <c r="M183" s="74">
        <f t="shared" ca="1" si="149"/>
        <v>40.22</v>
      </c>
      <c r="N183" s="72"/>
      <c r="P183" s="187" t="str">
        <f t="shared" si="164"/>
        <v>08360C</v>
      </c>
      <c r="Q183" s="191" t="s">
        <v>600</v>
      </c>
      <c r="R183" s="188" t="str">
        <f t="shared" si="145"/>
        <v>Program Assistant</v>
      </c>
      <c r="S183" s="189" t="str">
        <f t="shared" si="165"/>
        <v>08</v>
      </c>
      <c r="T183" s="186" cm="1">
        <f t="array" aca="1" ref="T183" ca="1">ROUND(IF($Q183="Y",VLOOKUP($P183, INDIRECT($Q$3),T$8,0)*INDIRECT($P$2),VLOOKUP($P183, INDIRECT($Q$3),T$8,0)),IF($E183="E",0,3))</f>
        <v>31.265999999999998</v>
      </c>
      <c r="U183" s="186" cm="1">
        <f t="array" aca="1" ref="U183" ca="1">ROUND(IF($Q183="Y",VLOOKUP($P183, INDIRECT($Q$3),U$8,0)*INDIRECT($P$2),VLOOKUP($P183, INDIRECT($Q$3),U$8,0)),IF($E183="E",0,3))</f>
        <v>32.911999999999999</v>
      </c>
      <c r="V183" s="186" cm="1">
        <f t="array" aca="1" ref="V183" ca="1">ROUND(IF($Q183="Y",VLOOKUP($P183, INDIRECT($Q$3),V$8,0)*INDIRECT($P$2),VLOOKUP($P183, INDIRECT($Q$3),V$8,0)),IF($E183="E",0,3))</f>
        <v>34.642000000000003</v>
      </c>
      <c r="W183" s="186" cm="1">
        <f t="array" aca="1" ref="W183" ca="1">ROUND(IF($Q183="Y",VLOOKUP($P183, INDIRECT($Q$3),W$8,0)*INDIRECT($P$2),VLOOKUP($P183, INDIRECT($Q$3),W$8,0)),IF($E183="E",0,3))</f>
        <v>37.005000000000003</v>
      </c>
      <c r="X183" s="186" cm="1">
        <f t="array" aca="1" ref="X183" ca="1">ROUND(IF($Q183="Y",VLOOKUP($P183, INDIRECT($Q$3),X$8,0)*INDIRECT($P$2),VLOOKUP($P183, INDIRECT($Q$3),X$8,0)),IF($E183="E",0,3))</f>
        <v>38.042000000000002</v>
      </c>
      <c r="Y183" s="186" cm="1">
        <f t="array" aca="1" ref="Y183" ca="1">ROUND(IF($Q183="Y",VLOOKUP($P183, INDIRECT($Q$3),Y$8,0)*INDIRECT($P$2),VLOOKUP($P183, INDIRECT($Q$3),Y$8,0)),IF($E183="E",0,3))</f>
        <v>39.104999999999997</v>
      </c>
      <c r="Z183" s="186" cm="1">
        <f t="array" aca="1" ref="Z183" ca="1">ROUND(IF($Q183="Y",VLOOKUP($P183, INDIRECT($Q$3),Z$8,0)*INDIRECT($P$2),VLOOKUP($P183, INDIRECT($Q$3),Z$8,0)),IF($E183="E",0,3))</f>
        <v>40.22</v>
      </c>
      <c r="AA183" s="186"/>
      <c r="AB183" s="282" t="str">
        <f t="shared" si="107"/>
        <v>08360C</v>
      </c>
      <c r="AC183" s="130" t="str">
        <f t="shared" si="146"/>
        <v>Program Assistant</v>
      </c>
      <c r="AD183" s="284" t="str">
        <f t="shared" si="147"/>
        <v>08</v>
      </c>
      <c r="AE183" s="282">
        <f t="shared" ca="1" si="159"/>
        <v>31.265999999999998</v>
      </c>
      <c r="AF183" s="282">
        <f t="shared" ca="1" si="160"/>
        <v>32.911999999999999</v>
      </c>
      <c r="AG183" s="282">
        <f t="shared" ca="1" si="161"/>
        <v>34.642000000000003</v>
      </c>
      <c r="AH183" s="282">
        <f t="shared" ca="1" si="162"/>
        <v>37.005000000000003</v>
      </c>
      <c r="AI183" s="282">
        <f t="shared" ca="1" si="163"/>
        <v>38.042000000000002</v>
      </c>
      <c r="AJ183" s="282">
        <f t="shared" ca="1" si="150"/>
        <v>39.104999999999997</v>
      </c>
      <c r="AK183" s="282">
        <f t="shared" ca="1" si="151"/>
        <v>40.22</v>
      </c>
    </row>
    <row r="184" spans="1:38" x14ac:dyDescent="0.2">
      <c r="A184" s="75" t="s">
        <v>940</v>
      </c>
      <c r="B184" s="75">
        <v>9</v>
      </c>
      <c r="C184" s="70" t="s">
        <v>941</v>
      </c>
      <c r="D184" s="75">
        <v>415</v>
      </c>
      <c r="E184" s="75" t="s">
        <v>17</v>
      </c>
      <c r="F184" s="73" t="s">
        <v>942</v>
      </c>
      <c r="G184" s="74">
        <f t="shared" ca="1" si="154"/>
        <v>86887</v>
      </c>
      <c r="H184" s="74">
        <f t="shared" ca="1" si="155"/>
        <v>97985</v>
      </c>
      <c r="I184" s="74">
        <f t="shared" ca="1" si="156"/>
        <v>101909</v>
      </c>
      <c r="J184" s="74">
        <f t="shared" ca="1" si="157"/>
        <v>105987</v>
      </c>
      <c r="K184" s="74">
        <f t="shared" ca="1" si="158"/>
        <v>110231</v>
      </c>
      <c r="L184" s="74">
        <f t="shared" ca="1" si="148"/>
        <v>0</v>
      </c>
      <c r="M184" s="74">
        <f t="shared" ca="1" si="149"/>
        <v>0</v>
      </c>
      <c r="N184" s="72"/>
      <c r="P184" s="187" t="str">
        <f t="shared" si="164"/>
        <v>59441C</v>
      </c>
      <c r="Q184" s="191" t="s">
        <v>600</v>
      </c>
      <c r="R184" s="188" t="str">
        <f t="shared" si="145"/>
        <v xml:space="preserve">Project Coordinator - HR Confidential </v>
      </c>
      <c r="S184" s="189" t="str">
        <f t="shared" si="165"/>
        <v>118</v>
      </c>
      <c r="T184" s="186" cm="1">
        <f t="array" aca="1" ref="T184" ca="1">ROUND(IF($Q184="Y",VLOOKUP($P184, INDIRECT($Q$3),T$8,0)*INDIRECT($P$2),VLOOKUP($P184, INDIRECT($Q$3),T$8,0)),IF($E184="E",0,3))</f>
        <v>86887</v>
      </c>
      <c r="U184" s="186" cm="1">
        <f t="array" aca="1" ref="U184" ca="1">ROUND(IF($Q184="Y",VLOOKUP($P184, INDIRECT($Q$3),U$8,0)*INDIRECT($P$2),VLOOKUP($P184, INDIRECT($Q$3),U$8,0)),IF($E184="E",0,3))</f>
        <v>97985</v>
      </c>
      <c r="V184" s="186" cm="1">
        <f t="array" aca="1" ref="V184" ca="1">ROUND(IF($Q184="Y",VLOOKUP($P184, INDIRECT($Q$3),V$8,0)*INDIRECT($P$2),VLOOKUP($P184, INDIRECT($Q$3),V$8,0)),IF($E184="E",0,3))</f>
        <v>101909</v>
      </c>
      <c r="W184" s="186" cm="1">
        <f t="array" aca="1" ref="W184" ca="1">ROUND(IF($Q184="Y",VLOOKUP($P184, INDIRECT($Q$3),W$8,0)*INDIRECT($P$2),VLOOKUP($P184, INDIRECT($Q$3),W$8,0)),IF($E184="E",0,3))</f>
        <v>105987</v>
      </c>
      <c r="X184" s="186" cm="1">
        <f t="array" aca="1" ref="X184" ca="1">ROUND(IF($Q184="Y",VLOOKUP($P184, INDIRECT($Q$3),X$8,0)*INDIRECT($P$2),VLOOKUP($P184, INDIRECT($Q$3),X$8,0)),IF($E184="E",0,3))</f>
        <v>110231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107"/>
        <v>59441C</v>
      </c>
      <c r="AC184" s="130" t="str">
        <f t="shared" si="146"/>
        <v xml:space="preserve">Project Coordinator - HR Confidential </v>
      </c>
      <c r="AD184" s="284" t="str">
        <f t="shared" si="147"/>
        <v>118</v>
      </c>
      <c r="AE184" s="282">
        <f t="shared" ca="1" si="159"/>
        <v>41.772999999999996</v>
      </c>
      <c r="AF184" s="282">
        <f t="shared" ca="1" si="160"/>
        <v>47.108999999999995</v>
      </c>
      <c r="AG184" s="282">
        <f t="shared" ca="1" si="161"/>
        <v>48.994999999999997</v>
      </c>
      <c r="AH184" s="282">
        <f t="shared" ca="1" si="162"/>
        <v>50.955999999999996</v>
      </c>
      <c r="AI184" s="282">
        <f t="shared" ca="1" si="163"/>
        <v>52.995999999999995</v>
      </c>
      <c r="AJ184" s="282" t="str">
        <f t="shared" ca="1" si="150"/>
        <v/>
      </c>
      <c r="AK184" s="282" t="str">
        <f t="shared" ca="1" si="151"/>
        <v/>
      </c>
    </row>
    <row r="185" spans="1:38" x14ac:dyDescent="0.2">
      <c r="A185" s="75" t="s">
        <v>229</v>
      </c>
      <c r="B185" s="75">
        <v>10</v>
      </c>
      <c r="C185" s="70" t="s">
        <v>44</v>
      </c>
      <c r="D185" s="75">
        <v>460</v>
      </c>
      <c r="E185" s="75" t="s">
        <v>17</v>
      </c>
      <c r="F185" s="73" t="s">
        <v>642</v>
      </c>
      <c r="G185" s="74">
        <f t="shared" ca="1" si="154"/>
        <v>86949</v>
      </c>
      <c r="H185" s="74">
        <f t="shared" ca="1" si="155"/>
        <v>91439</v>
      </c>
      <c r="I185" s="74">
        <f t="shared" ca="1" si="156"/>
        <v>96099</v>
      </c>
      <c r="J185" s="74">
        <f t="shared" ca="1" si="157"/>
        <v>102604</v>
      </c>
      <c r="K185" s="74">
        <f t="shared" ca="1" si="158"/>
        <v>105478</v>
      </c>
      <c r="L185" s="74">
        <f t="shared" ca="1" si="148"/>
        <v>108431</v>
      </c>
      <c r="M185" s="74">
        <f t="shared" ca="1" si="149"/>
        <v>111524</v>
      </c>
      <c r="N185" s="72"/>
      <c r="P185" s="187" t="str">
        <f t="shared" si="164"/>
        <v>10207C</v>
      </c>
      <c r="Q185" s="191" t="s">
        <v>600</v>
      </c>
      <c r="R185" s="188" t="str">
        <f t="shared" si="145"/>
        <v>Property and Evidence Manager</v>
      </c>
      <c r="S185" s="189" t="str">
        <f t="shared" si="165"/>
        <v>34D</v>
      </c>
      <c r="T185" s="186" cm="1">
        <f t="array" aca="1" ref="T185" ca="1">ROUND(IF($Q185="Y",VLOOKUP($P185, INDIRECT($Q$3),T$8,0)*INDIRECT($P$2),VLOOKUP($P185, INDIRECT($Q$3),T$8,0)),IF($E185="E",0,3))</f>
        <v>86949</v>
      </c>
      <c r="U185" s="186" cm="1">
        <f t="array" aca="1" ref="U185" ca="1">ROUND(IF($Q185="Y",VLOOKUP($P185, INDIRECT($Q$3),U$8,0)*INDIRECT($P$2),VLOOKUP($P185, INDIRECT($Q$3),U$8,0)),IF($E185="E",0,3))</f>
        <v>91439</v>
      </c>
      <c r="V185" s="186" cm="1">
        <f t="array" aca="1" ref="V185" ca="1">ROUND(IF($Q185="Y",VLOOKUP($P185, INDIRECT($Q$3),V$8,0)*INDIRECT($P$2),VLOOKUP($P185, INDIRECT($Q$3),V$8,0)),IF($E185="E",0,3))</f>
        <v>96099</v>
      </c>
      <c r="W185" s="186" cm="1">
        <f t="array" aca="1" ref="W185" ca="1">ROUND(IF($Q185="Y",VLOOKUP($P185, INDIRECT($Q$3),W$8,0)*INDIRECT($P$2),VLOOKUP($P185, INDIRECT($Q$3),W$8,0)),IF($E185="E",0,3))</f>
        <v>102604</v>
      </c>
      <c r="X185" s="186" cm="1">
        <f t="array" aca="1" ref="X185" ca="1">ROUND(IF($Q185="Y",VLOOKUP($P185, INDIRECT($Q$3),X$8,0)*INDIRECT($P$2),VLOOKUP($P185, INDIRECT($Q$3),X$8,0)),IF($E185="E",0,3))</f>
        <v>105478</v>
      </c>
      <c r="Y185" s="186" cm="1">
        <f t="array" aca="1" ref="Y185" ca="1">ROUND(IF($Q185="Y",VLOOKUP($P185, INDIRECT($Q$3),Y$8,0)*INDIRECT($P$2),VLOOKUP($P185, INDIRECT($Q$3),Y$8,0)),IF($E185="E",0,3))</f>
        <v>108431</v>
      </c>
      <c r="Z185" s="186" cm="1">
        <f t="array" aca="1" ref="Z185" ca="1">ROUND(IF($Q185="Y",VLOOKUP($P185, INDIRECT($Q$3),Z$8,0)*INDIRECT($P$2),VLOOKUP($P185, INDIRECT($Q$3),Z$8,0)),IF($E185="E",0,3))</f>
        <v>111524</v>
      </c>
      <c r="AA185" s="186"/>
      <c r="AB185" s="282" t="str">
        <f t="shared" si="107"/>
        <v>10207C</v>
      </c>
      <c r="AC185" s="130" t="str">
        <f t="shared" si="146"/>
        <v>Property and Evidence Manager</v>
      </c>
      <c r="AD185" s="284" t="str">
        <f t="shared" si="147"/>
        <v>34D</v>
      </c>
      <c r="AE185" s="282">
        <f t="shared" ca="1" si="159"/>
        <v>41.802999999999997</v>
      </c>
      <c r="AF185" s="282">
        <f t="shared" ca="1" si="160"/>
        <v>43.961999999999996</v>
      </c>
      <c r="AG185" s="282">
        <f t="shared" ca="1" si="161"/>
        <v>46.201999999999998</v>
      </c>
      <c r="AH185" s="282">
        <f t="shared" ca="1" si="162"/>
        <v>49.329000000000001</v>
      </c>
      <c r="AI185" s="282">
        <f t="shared" ca="1" si="163"/>
        <v>50.710999999999999</v>
      </c>
      <c r="AJ185" s="282">
        <f t="shared" ca="1" si="150"/>
        <v>52.131</v>
      </c>
      <c r="AK185" s="282">
        <f t="shared" ca="1" si="151"/>
        <v>53.617999999999995</v>
      </c>
    </row>
    <row r="186" spans="1:38" x14ac:dyDescent="0.2">
      <c r="A186" s="75" t="s">
        <v>182</v>
      </c>
      <c r="B186" s="75">
        <v>10</v>
      </c>
      <c r="C186" s="70" t="s">
        <v>162</v>
      </c>
      <c r="D186" s="75">
        <v>493</v>
      </c>
      <c r="E186" s="75" t="s">
        <v>17</v>
      </c>
      <c r="F186" s="73" t="s">
        <v>418</v>
      </c>
      <c r="G186" s="74">
        <f t="shared" ca="1" si="154"/>
        <v>99868</v>
      </c>
      <c r="H186" s="74">
        <f t="shared" ca="1" si="155"/>
        <v>103863</v>
      </c>
      <c r="I186" s="74">
        <f t="shared" ca="1" si="156"/>
        <v>108016</v>
      </c>
      <c r="J186" s="74">
        <f t="shared" ca="1" si="157"/>
        <v>112336</v>
      </c>
      <c r="K186" s="74">
        <f t="shared" ca="1" si="158"/>
        <v>116832</v>
      </c>
      <c r="L186" s="74">
        <f t="shared" ca="1" si="148"/>
        <v>0</v>
      </c>
      <c r="M186" s="74">
        <f t="shared" ca="1" si="149"/>
        <v>0</v>
      </c>
      <c r="N186" s="72"/>
      <c r="P186" s="187" t="str">
        <f t="shared" si="164"/>
        <v>08447C</v>
      </c>
      <c r="Q186" s="191" t="s">
        <v>600</v>
      </c>
      <c r="R186" s="188" t="str">
        <f t="shared" si="145"/>
        <v>Public Arts Administrator</v>
      </c>
      <c r="S186" s="189" t="str">
        <f t="shared" si="165"/>
        <v>10</v>
      </c>
      <c r="T186" s="186" cm="1">
        <f t="array" aca="1" ref="T186" ca="1">ROUND(IF($Q186="Y",VLOOKUP($P186, INDIRECT($Q$3),T$8,0)*INDIRECT($P$2),VLOOKUP($P186, INDIRECT($Q$3),T$8,0)),IF($E186="E",0,3))</f>
        <v>99868</v>
      </c>
      <c r="U186" s="186" cm="1">
        <f t="array" aca="1" ref="U186" ca="1">ROUND(IF($Q186="Y",VLOOKUP($P186, INDIRECT($Q$3),U$8,0)*INDIRECT($P$2),VLOOKUP($P186, INDIRECT($Q$3),U$8,0)),IF($E186="E",0,3))</f>
        <v>103863</v>
      </c>
      <c r="V186" s="186" cm="1">
        <f t="array" aca="1" ref="V186" ca="1">ROUND(IF($Q186="Y",VLOOKUP($P186, INDIRECT($Q$3),V$8,0)*INDIRECT($P$2),VLOOKUP($P186, INDIRECT($Q$3),V$8,0)),IF($E186="E",0,3))</f>
        <v>108016</v>
      </c>
      <c r="W186" s="186" cm="1">
        <f t="array" aca="1" ref="W186" ca="1">ROUND(IF($Q186="Y",VLOOKUP($P186, INDIRECT($Q$3),W$8,0)*INDIRECT($P$2),VLOOKUP($P186, INDIRECT($Q$3),W$8,0)),IF($E186="E",0,3))</f>
        <v>112336</v>
      </c>
      <c r="X186" s="186" cm="1">
        <f t="array" aca="1" ref="X186" ca="1">ROUND(IF($Q186="Y",VLOOKUP($P186, INDIRECT($Q$3),X$8,0)*INDIRECT($P$2),VLOOKUP($P186, INDIRECT($Q$3),X$8,0)),IF($E186="E",0,3))</f>
        <v>116832</v>
      </c>
      <c r="Y186" s="186" cm="1">
        <f t="array" aca="1" ref="Y186" ca="1">ROUND(IF($Q186="Y",VLOOKUP($P186, INDIRECT($Q$3),Y$8,0)*INDIRECT($P$2),VLOOKUP($P186, INDIRECT($Q$3),Y$8,0)),IF($E186="E",0,3))</f>
        <v>0</v>
      </c>
      <c r="Z186" s="186" cm="1">
        <f t="array" aca="1" ref="Z186" ca="1">ROUND(IF($Q186="Y",VLOOKUP($P186, INDIRECT($Q$3),Z$8,0)*INDIRECT($P$2),VLOOKUP($P186, INDIRECT($Q$3),Z$8,0)),IF($E186="E",0,3))</f>
        <v>0</v>
      </c>
      <c r="AA186" s="186"/>
      <c r="AB186" s="282" t="str">
        <f t="shared" si="107"/>
        <v>08447C</v>
      </c>
      <c r="AC186" s="130" t="str">
        <f t="shared" si="146"/>
        <v>Public Arts Administrator</v>
      </c>
      <c r="AD186" s="284" t="str">
        <f t="shared" si="147"/>
        <v>10</v>
      </c>
      <c r="AE186" s="282">
        <f t="shared" ca="1" si="159"/>
        <v>48.013999999999996</v>
      </c>
      <c r="AF186" s="282">
        <f t="shared" ca="1" si="160"/>
        <v>49.934999999999995</v>
      </c>
      <c r="AG186" s="282">
        <f t="shared" ca="1" si="161"/>
        <v>51.930999999999997</v>
      </c>
      <c r="AH186" s="282">
        <f t="shared" ca="1" si="162"/>
        <v>54.007999999999996</v>
      </c>
      <c r="AI186" s="282">
        <f t="shared" ca="1" si="163"/>
        <v>56.169999999999995</v>
      </c>
      <c r="AJ186" s="282" t="str">
        <f t="shared" ca="1" si="150"/>
        <v/>
      </c>
      <c r="AK186" s="282" t="str">
        <f t="shared" ca="1" si="151"/>
        <v/>
      </c>
    </row>
    <row r="187" spans="1:38" x14ac:dyDescent="0.2">
      <c r="A187" s="75" t="s">
        <v>858</v>
      </c>
      <c r="B187" s="75">
        <v>10</v>
      </c>
      <c r="C187" s="70" t="s">
        <v>859</v>
      </c>
      <c r="D187" s="75">
        <v>460</v>
      </c>
      <c r="E187" s="75" t="s">
        <v>17</v>
      </c>
      <c r="F187" s="73" t="s">
        <v>857</v>
      </c>
      <c r="G187" s="74">
        <f t="shared" ca="1" si="154"/>
        <v>96597</v>
      </c>
      <c r="H187" s="74">
        <f t="shared" ca="1" si="155"/>
        <v>100466</v>
      </c>
      <c r="I187" s="74">
        <f t="shared" ca="1" si="156"/>
        <v>104488</v>
      </c>
      <c r="J187" s="74">
        <f t="shared" ca="1" si="157"/>
        <v>108673</v>
      </c>
      <c r="K187" s="74">
        <f t="shared" ca="1" si="158"/>
        <v>113024</v>
      </c>
      <c r="L187" s="74">
        <f t="shared" ca="1" si="148"/>
        <v>0</v>
      </c>
      <c r="M187" s="74">
        <f t="shared" ca="1" si="149"/>
        <v>0</v>
      </c>
      <c r="N187" s="72"/>
      <c r="P187" s="187" t="str">
        <f t="shared" si="164"/>
        <v>59425C</v>
      </c>
      <c r="Q187" s="191" t="s">
        <v>600</v>
      </c>
      <c r="R187" s="188" t="str">
        <f t="shared" si="145"/>
        <v>Public Health Administrative Services Program Manager</v>
      </c>
      <c r="S187" s="189" t="str">
        <f t="shared" si="165"/>
        <v>114</v>
      </c>
      <c r="T187" s="186" cm="1">
        <f t="array" aca="1" ref="T187" ca="1">ROUND(IF($Q187="Y",VLOOKUP($P187, INDIRECT($Q$3),T$8,0)*INDIRECT($P$2),VLOOKUP($P187, INDIRECT($Q$3),T$8,0)),IF($E187="E",0,3))</f>
        <v>96597</v>
      </c>
      <c r="U187" s="186" cm="1">
        <f t="array" aca="1" ref="U187" ca="1">ROUND(IF($Q187="Y",VLOOKUP($P187, INDIRECT($Q$3),U$8,0)*INDIRECT($P$2),VLOOKUP($P187, INDIRECT($Q$3),U$8,0)),IF($E187="E",0,3))</f>
        <v>100466</v>
      </c>
      <c r="V187" s="186" cm="1">
        <f t="array" aca="1" ref="V187" ca="1">ROUND(IF($Q187="Y",VLOOKUP($P187, INDIRECT($Q$3),V$8,0)*INDIRECT($P$2),VLOOKUP($P187, INDIRECT($Q$3),V$8,0)),IF($E187="E",0,3))</f>
        <v>104488</v>
      </c>
      <c r="W187" s="186" cm="1">
        <f t="array" aca="1" ref="W187" ca="1">ROUND(IF($Q187="Y",VLOOKUP($P187, INDIRECT($Q$3),W$8,0)*INDIRECT($P$2),VLOOKUP($P187, INDIRECT($Q$3),W$8,0)),IF($E187="E",0,3))</f>
        <v>108673</v>
      </c>
      <c r="X187" s="186" cm="1">
        <f t="array" aca="1" ref="X187" ca="1">ROUND(IF($Q187="Y",VLOOKUP($P187, INDIRECT($Q$3),X$8,0)*INDIRECT($P$2),VLOOKUP($P187, INDIRECT($Q$3),X$8,0)),IF($E187="E",0,3))</f>
        <v>113024</v>
      </c>
      <c r="Y187" s="186" cm="1">
        <f t="array" aca="1" ref="Y187" ca="1">ROUND(IF($Q187="Y",VLOOKUP($P187, INDIRECT($Q$3),Y$8,0)*INDIRECT($P$2),VLOOKUP($P187, INDIRECT($Q$3),Y$8,0)),IF($E187="E",0,3))</f>
        <v>0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07"/>
        <v>59425C</v>
      </c>
      <c r="AC187" s="130" t="str">
        <f t="shared" si="146"/>
        <v>Public Health Administrative Services Program Manager</v>
      </c>
      <c r="AD187" s="284" t="str">
        <f t="shared" si="147"/>
        <v>114</v>
      </c>
      <c r="AE187" s="282">
        <f t="shared" ca="1" si="159"/>
        <v>46.440999999999995</v>
      </c>
      <c r="AF187" s="282">
        <f t="shared" ca="1" si="160"/>
        <v>48.300999999999995</v>
      </c>
      <c r="AG187" s="282">
        <f t="shared" ca="1" si="161"/>
        <v>50.234999999999999</v>
      </c>
      <c r="AH187" s="282">
        <f t="shared" ca="1" si="162"/>
        <v>52.247</v>
      </c>
      <c r="AI187" s="282">
        <f t="shared" ca="1" si="163"/>
        <v>54.338999999999999</v>
      </c>
      <c r="AJ187" s="282" t="str">
        <f t="shared" ca="1" si="150"/>
        <v/>
      </c>
      <c r="AK187" s="282" t="str">
        <f t="shared" ca="1" si="151"/>
        <v/>
      </c>
    </row>
    <row r="188" spans="1:38" x14ac:dyDescent="0.2">
      <c r="A188" s="75" t="s">
        <v>183</v>
      </c>
      <c r="B188" s="75">
        <v>10</v>
      </c>
      <c r="C188" s="70" t="s">
        <v>583</v>
      </c>
      <c r="D188" s="75">
        <v>485</v>
      </c>
      <c r="E188" s="75" t="s">
        <v>17</v>
      </c>
      <c r="F188" s="73" t="s">
        <v>419</v>
      </c>
      <c r="G188" s="74">
        <f t="shared" ca="1" si="154"/>
        <v>99851</v>
      </c>
      <c r="H188" s="74">
        <f t="shared" ca="1" si="155"/>
        <v>103851</v>
      </c>
      <c r="I188" s="74">
        <f t="shared" ca="1" si="156"/>
        <v>108009</v>
      </c>
      <c r="J188" s="74">
        <f t="shared" ca="1" si="157"/>
        <v>112334</v>
      </c>
      <c r="K188" s="74">
        <f t="shared" ca="1" si="158"/>
        <v>116833</v>
      </c>
      <c r="L188" s="74">
        <f t="shared" ca="1" si="148"/>
        <v>0</v>
      </c>
      <c r="M188" s="74">
        <f t="shared" ca="1" si="149"/>
        <v>0</v>
      </c>
      <c r="N188" s="72"/>
      <c r="P188" s="187" t="str">
        <f t="shared" si="164"/>
        <v>08487C</v>
      </c>
      <c r="Q188" s="191" t="s">
        <v>600</v>
      </c>
      <c r="R188" s="188" t="str">
        <f t="shared" si="145"/>
        <v>Public Health Mental Health Counselor</v>
      </c>
      <c r="S188" s="189" t="str">
        <f t="shared" si="165"/>
        <v>083</v>
      </c>
      <c r="T188" s="186" cm="1">
        <f t="array" aca="1" ref="T188" ca="1">ROUND(IF($Q188="Y",VLOOKUP($P188, INDIRECT($Q$3),T$8,0)*INDIRECT($P$2),VLOOKUP($P188, INDIRECT($Q$3),T$8,0)),IF($E188="E",0,3))</f>
        <v>99851</v>
      </c>
      <c r="U188" s="186" cm="1">
        <f t="array" aca="1" ref="U188" ca="1">ROUND(IF($Q188="Y",VLOOKUP($P188, INDIRECT($Q$3),U$8,0)*INDIRECT($P$2),VLOOKUP($P188, INDIRECT($Q$3),U$8,0)),IF($E188="E",0,3))</f>
        <v>103851</v>
      </c>
      <c r="V188" s="186" cm="1">
        <f t="array" aca="1" ref="V188" ca="1">ROUND(IF($Q188="Y",VLOOKUP($P188, INDIRECT($Q$3),V$8,0)*INDIRECT($P$2),VLOOKUP($P188, INDIRECT($Q$3),V$8,0)),IF($E188="E",0,3))</f>
        <v>108009</v>
      </c>
      <c r="W188" s="186" cm="1">
        <f t="array" aca="1" ref="W188" ca="1">ROUND(IF($Q188="Y",VLOOKUP($P188, INDIRECT($Q$3),W$8,0)*INDIRECT($P$2),VLOOKUP($P188, INDIRECT($Q$3),W$8,0)),IF($E188="E",0,3))</f>
        <v>112334</v>
      </c>
      <c r="X188" s="186" cm="1">
        <f t="array" aca="1" ref="X188" ca="1">ROUND(IF($Q188="Y",VLOOKUP($P188, INDIRECT($Q$3),X$8,0)*INDIRECT($P$2),VLOOKUP($P188, INDIRECT($Q$3),X$8,0)),IF($E188="E",0,3))</f>
        <v>116833</v>
      </c>
      <c r="Y188" s="186" cm="1">
        <f t="array" aca="1" ref="Y188" ca="1">ROUND(IF($Q188="Y",VLOOKUP($P188, INDIRECT($Q$3),Y$8,0)*INDIRECT($P$2),VLOOKUP($P188, INDIRECT($Q$3),Y$8,0)),IF($E188="E",0,3))</f>
        <v>0</v>
      </c>
      <c r="Z188" s="186" cm="1">
        <f t="array" aca="1" ref="Z188" ca="1">ROUND(IF($Q188="Y",VLOOKUP($P188, INDIRECT($Q$3),Z$8,0)*INDIRECT($P$2),VLOOKUP($P188, INDIRECT($Q$3),Z$8,0)),IF($E188="E",0,3))</f>
        <v>0</v>
      </c>
      <c r="AA188" s="186"/>
      <c r="AB188" s="282" t="str">
        <f t="shared" si="107"/>
        <v>08487C</v>
      </c>
      <c r="AC188" s="130" t="str">
        <f t="shared" si="146"/>
        <v>Public Health Mental Health Counselor</v>
      </c>
      <c r="AD188" s="284" t="str">
        <f t="shared" si="147"/>
        <v>083</v>
      </c>
      <c r="AE188" s="282">
        <f t="shared" ca="1" si="159"/>
        <v>48.006</v>
      </c>
      <c r="AF188" s="282">
        <f t="shared" ca="1" si="160"/>
        <v>49.928999999999995</v>
      </c>
      <c r="AG188" s="282">
        <f t="shared" ca="1" si="161"/>
        <v>51.927999999999997</v>
      </c>
      <c r="AH188" s="282">
        <f t="shared" ca="1" si="162"/>
        <v>54.006999999999998</v>
      </c>
      <c r="AI188" s="282">
        <f t="shared" ca="1" si="163"/>
        <v>56.169999999999995</v>
      </c>
      <c r="AJ188" s="282" t="str">
        <f t="shared" ca="1" si="150"/>
        <v/>
      </c>
      <c r="AK188" s="282" t="str">
        <f t="shared" ca="1" si="151"/>
        <v/>
      </c>
    </row>
    <row r="189" spans="1:38" x14ac:dyDescent="0.2">
      <c r="A189" s="75" t="s">
        <v>665</v>
      </c>
      <c r="B189" s="75">
        <v>10</v>
      </c>
      <c r="C189" s="70" t="s">
        <v>44</v>
      </c>
      <c r="D189" s="75">
        <v>455</v>
      </c>
      <c r="E189" s="75" t="s">
        <v>17</v>
      </c>
      <c r="F189" s="73" t="s">
        <v>664</v>
      </c>
      <c r="G189" s="74">
        <f t="shared" ca="1" si="154"/>
        <v>86949</v>
      </c>
      <c r="H189" s="74">
        <f t="shared" ca="1" si="155"/>
        <v>91439</v>
      </c>
      <c r="I189" s="74">
        <f t="shared" ca="1" si="156"/>
        <v>96100</v>
      </c>
      <c r="J189" s="74">
        <f t="shared" ca="1" si="157"/>
        <v>102604</v>
      </c>
      <c r="K189" s="74">
        <f t="shared" ca="1" si="158"/>
        <v>105478</v>
      </c>
      <c r="L189" s="74">
        <f t="shared" ca="1" si="148"/>
        <v>108431</v>
      </c>
      <c r="M189" s="74">
        <f t="shared" ca="1" si="149"/>
        <v>111524</v>
      </c>
      <c r="N189" s="60"/>
      <c r="O189" s="73"/>
      <c r="P189" s="187" t="str">
        <f t="shared" si="164"/>
        <v>52990C</v>
      </c>
      <c r="Q189" s="191" t="s">
        <v>600</v>
      </c>
      <c r="R189" s="188" t="str">
        <f t="shared" si="145"/>
        <v>Public Health Supervisor - Emergency Response</v>
      </c>
      <c r="S189" s="189" t="str">
        <f t="shared" si="165"/>
        <v>34D</v>
      </c>
      <c r="T189" s="186" cm="1">
        <f t="array" aca="1" ref="T189" ca="1">ROUND(IF($Q189="Y",VLOOKUP($P189, INDIRECT($Q$3),T$8,0)*INDIRECT($P$2),VLOOKUP($P189, INDIRECT($Q$3),T$8,0)),IF($E189="E",0,3))</f>
        <v>86949</v>
      </c>
      <c r="U189" s="186" cm="1">
        <f t="array" aca="1" ref="U189" ca="1">ROUND(IF($Q189="Y",VLOOKUP($P189, INDIRECT($Q$3),U$8,0)*INDIRECT($P$2),VLOOKUP($P189, INDIRECT($Q$3),U$8,0)),IF($E189="E",0,3))</f>
        <v>91439</v>
      </c>
      <c r="V189" s="186" cm="1">
        <f t="array" aca="1" ref="V189" ca="1">ROUND(IF($Q189="Y",VLOOKUP($P189, INDIRECT($Q$3),V$8,0)*INDIRECT($P$2),VLOOKUP($P189, INDIRECT($Q$3),V$8,0)),IF($E189="E",0,3))</f>
        <v>96100</v>
      </c>
      <c r="W189" s="186" cm="1">
        <f t="array" aca="1" ref="W189" ca="1">ROUND(IF($Q189="Y",VLOOKUP($P189, INDIRECT($Q$3),W$8,0)*INDIRECT($P$2),VLOOKUP($P189, INDIRECT($Q$3),W$8,0)),IF($E189="E",0,3))</f>
        <v>102604</v>
      </c>
      <c r="X189" s="186" cm="1">
        <f t="array" aca="1" ref="X189" ca="1">ROUND(IF($Q189="Y",VLOOKUP($P189, INDIRECT($Q$3),X$8,0)*INDIRECT($P$2),VLOOKUP($P189, INDIRECT($Q$3),X$8,0)),IF($E189="E",0,3))</f>
        <v>105478</v>
      </c>
      <c r="Y189" s="186" cm="1">
        <f t="array" aca="1" ref="Y189" ca="1">ROUND(IF($Q189="Y",VLOOKUP($P189, INDIRECT($Q$3),Y$8,0)*INDIRECT($P$2),VLOOKUP($P189, INDIRECT($Q$3),Y$8,0)),IF($E189="E",0,3))</f>
        <v>108431</v>
      </c>
      <c r="Z189" s="186" cm="1">
        <f t="array" aca="1" ref="Z189" ca="1">ROUND(IF($Q189="Y",VLOOKUP($P189, INDIRECT($Q$3),Z$8,0)*INDIRECT($P$2),VLOOKUP($P189, INDIRECT($Q$3),Z$8,0)),IF($E189="E",0,3))</f>
        <v>111524</v>
      </c>
      <c r="AA189" s="186"/>
      <c r="AB189" s="282" t="str">
        <f t="shared" si="107"/>
        <v>52990C</v>
      </c>
      <c r="AC189" s="130" t="str">
        <f t="shared" si="146"/>
        <v>Public Health Supervisor - Emergency Response</v>
      </c>
      <c r="AD189" s="284" t="str">
        <f t="shared" si="147"/>
        <v>34D</v>
      </c>
      <c r="AE189" s="282">
        <f t="shared" ca="1" si="159"/>
        <v>41.802999999999997</v>
      </c>
      <c r="AF189" s="282">
        <f t="shared" ca="1" si="160"/>
        <v>43.961999999999996</v>
      </c>
      <c r="AG189" s="282">
        <f t="shared" ca="1" si="161"/>
        <v>46.201999999999998</v>
      </c>
      <c r="AH189" s="282">
        <f t="shared" ca="1" si="162"/>
        <v>49.329000000000001</v>
      </c>
      <c r="AI189" s="282">
        <f t="shared" ca="1" si="163"/>
        <v>50.710999999999999</v>
      </c>
      <c r="AJ189" s="282">
        <f t="shared" ca="1" si="150"/>
        <v>52.131</v>
      </c>
      <c r="AK189" s="282">
        <f t="shared" ca="1" si="151"/>
        <v>53.617999999999995</v>
      </c>
    </row>
    <row r="190" spans="1:38" x14ac:dyDescent="0.2">
      <c r="A190" s="75" t="s">
        <v>549</v>
      </c>
      <c r="B190" s="69">
        <v>8</v>
      </c>
      <c r="C190" s="70" t="s">
        <v>686</v>
      </c>
      <c r="D190" s="75">
        <v>403</v>
      </c>
      <c r="E190" s="75" t="s">
        <v>17</v>
      </c>
      <c r="F190" s="73" t="s">
        <v>550</v>
      </c>
      <c r="G190" s="74">
        <f t="shared" ca="1" si="154"/>
        <v>74806</v>
      </c>
      <c r="H190" s="74">
        <f t="shared" ca="1" si="155"/>
        <v>78848</v>
      </c>
      <c r="I190" s="74">
        <f t="shared" ca="1" si="156"/>
        <v>83745</v>
      </c>
      <c r="J190" s="74">
        <f t="shared" ca="1" si="157"/>
        <v>88641</v>
      </c>
      <c r="K190" s="74">
        <f t="shared" ca="1" si="158"/>
        <v>91124</v>
      </c>
      <c r="L190" s="74">
        <f t="shared" ca="1" si="148"/>
        <v>93676</v>
      </c>
      <c r="M190" s="74">
        <f t="shared" ca="1" si="149"/>
        <v>96346</v>
      </c>
      <c r="N190" s="60"/>
      <c r="O190" s="73"/>
      <c r="P190" s="187" t="str">
        <f t="shared" si="164"/>
        <v>52977C</v>
      </c>
      <c r="Q190" s="191" t="s">
        <v>600</v>
      </c>
      <c r="R190" s="188" t="str">
        <f t="shared" si="145"/>
        <v>Public Service Area Supervisor</v>
      </c>
      <c r="S190" s="189" t="str">
        <f t="shared" si="165"/>
        <v>111</v>
      </c>
      <c r="T190" s="186" cm="1">
        <f t="array" aca="1" ref="T190" ca="1">ROUND(IF($Q190="Y",VLOOKUP($P190, INDIRECT($Q$3),T$8,0)*INDIRECT($P$2),VLOOKUP($P190, INDIRECT($Q$3),T$8,0)),IF($E190="E",0,3))</f>
        <v>74806</v>
      </c>
      <c r="U190" s="186" cm="1">
        <f t="array" aca="1" ref="U190" ca="1">ROUND(IF($Q190="Y",VLOOKUP($P190, INDIRECT($Q$3),U$8,0)*INDIRECT($P$2),VLOOKUP($P190, INDIRECT($Q$3),U$8,0)),IF($E190="E",0,3))</f>
        <v>78848</v>
      </c>
      <c r="V190" s="186" cm="1">
        <f t="array" aca="1" ref="V190" ca="1">ROUND(IF($Q190="Y",VLOOKUP($P190, INDIRECT($Q$3),V$8,0)*INDIRECT($P$2),VLOOKUP($P190, INDIRECT($Q$3),V$8,0)),IF($E190="E",0,3))</f>
        <v>83745</v>
      </c>
      <c r="W190" s="186" cm="1">
        <f t="array" aca="1" ref="W190" ca="1">ROUND(IF($Q190="Y",VLOOKUP($P190, INDIRECT($Q$3),W$8,0)*INDIRECT($P$2),VLOOKUP($P190, INDIRECT($Q$3),W$8,0)),IF($E190="E",0,3))</f>
        <v>88641</v>
      </c>
      <c r="X190" s="186" cm="1">
        <f t="array" aca="1" ref="X190" ca="1">ROUND(IF($Q190="Y",VLOOKUP($P190, INDIRECT($Q$3),X$8,0)*INDIRECT($P$2),VLOOKUP($P190, INDIRECT($Q$3),X$8,0)),IF($E190="E",0,3))</f>
        <v>91124</v>
      </c>
      <c r="Y190" s="186" cm="1">
        <f t="array" aca="1" ref="Y190" ca="1">ROUND(IF($Q190="Y",VLOOKUP($P190, INDIRECT($Q$3),Y$8,0)*INDIRECT($P$2),VLOOKUP($P190, INDIRECT($Q$3),Y$8,0)),IF($E190="E",0,3))</f>
        <v>93676</v>
      </c>
      <c r="Z190" s="186" cm="1">
        <f t="array" aca="1" ref="Z190" ca="1">ROUND(IF($Q190="Y",VLOOKUP($P190, INDIRECT($Q$3),Z$8,0)*INDIRECT($P$2),VLOOKUP($P190, INDIRECT($Q$3),Z$8,0)),IF($E190="E",0,3))</f>
        <v>96346</v>
      </c>
      <c r="AA190" s="186"/>
      <c r="AB190" s="282" t="str">
        <f t="shared" si="107"/>
        <v>52977C</v>
      </c>
      <c r="AC190" s="130" t="str">
        <f t="shared" si="146"/>
        <v>Public Service Area Supervisor</v>
      </c>
      <c r="AD190" s="284" t="str">
        <f t="shared" si="147"/>
        <v>111</v>
      </c>
      <c r="AE190" s="282">
        <f t="shared" ca="1" si="159"/>
        <v>35.964999999999996</v>
      </c>
      <c r="AF190" s="282">
        <f t="shared" ca="1" si="160"/>
        <v>37.907999999999994</v>
      </c>
      <c r="AG190" s="282">
        <f t="shared" ca="1" si="161"/>
        <v>40.262999999999998</v>
      </c>
      <c r="AH190" s="282">
        <f t="shared" ca="1" si="162"/>
        <v>42.616</v>
      </c>
      <c r="AI190" s="282">
        <f t="shared" ca="1" si="163"/>
        <v>43.809999999999995</v>
      </c>
      <c r="AJ190" s="282">
        <f t="shared" ca="1" si="150"/>
        <v>45.036999999999999</v>
      </c>
      <c r="AK190" s="282">
        <f t="shared" ca="1" si="151"/>
        <v>46.320999999999998</v>
      </c>
    </row>
    <row r="191" spans="1:38" s="73" customFormat="1" x14ac:dyDescent="0.2">
      <c r="A191" s="75" t="s">
        <v>184</v>
      </c>
      <c r="B191" s="75">
        <v>10</v>
      </c>
      <c r="C191" s="70" t="s">
        <v>38</v>
      </c>
      <c r="D191" s="75">
        <v>458</v>
      </c>
      <c r="E191" s="75" t="s">
        <v>17</v>
      </c>
      <c r="F191" s="73" t="s">
        <v>420</v>
      </c>
      <c r="G191" s="74">
        <f t="shared" ca="1" si="154"/>
        <v>82333</v>
      </c>
      <c r="H191" s="74">
        <f t="shared" ca="1" si="155"/>
        <v>86471</v>
      </c>
      <c r="I191" s="74">
        <f t="shared" ca="1" si="156"/>
        <v>91144</v>
      </c>
      <c r="J191" s="74">
        <f t="shared" ca="1" si="157"/>
        <v>98756</v>
      </c>
      <c r="K191" s="74">
        <f t="shared" ca="1" si="158"/>
        <v>101524</v>
      </c>
      <c r="L191" s="74">
        <f t="shared" ca="1" si="148"/>
        <v>106841</v>
      </c>
      <c r="M191" s="74">
        <f t="shared" ca="1" si="149"/>
        <v>112968</v>
      </c>
      <c r="N191" s="72"/>
      <c r="O191" s="71"/>
      <c r="P191" s="187" t="str">
        <f t="shared" si="164"/>
        <v>08563C</v>
      </c>
      <c r="Q191" s="191" t="s">
        <v>600</v>
      </c>
      <c r="R191" s="188" t="str">
        <f t="shared" si="145"/>
        <v>Public Works Interagency Coordinator</v>
      </c>
      <c r="S191" s="189" t="str">
        <f t="shared" si="165"/>
        <v>65</v>
      </c>
      <c r="T191" s="186" cm="1">
        <f t="array" aca="1" ref="T191" ca="1">ROUND(IF($Q191="Y",VLOOKUP($P191, INDIRECT($Q$3),T$8,0)*INDIRECT($P$2),VLOOKUP($P191, INDIRECT($Q$3),T$8,0)),IF($E191="E",0,3))</f>
        <v>82333</v>
      </c>
      <c r="U191" s="186" cm="1">
        <f t="array" aca="1" ref="U191" ca="1">ROUND(IF($Q191="Y",VLOOKUP($P191, INDIRECT($Q$3),U$8,0)*INDIRECT($P$2),VLOOKUP($P191, INDIRECT($Q$3),U$8,0)),IF($E191="E",0,3))</f>
        <v>86471</v>
      </c>
      <c r="V191" s="186" cm="1">
        <f t="array" aca="1" ref="V191" ca="1">ROUND(IF($Q191="Y",VLOOKUP($P191, INDIRECT($Q$3),V$8,0)*INDIRECT($P$2),VLOOKUP($P191, INDIRECT($Q$3),V$8,0)),IF($E191="E",0,3))</f>
        <v>91144</v>
      </c>
      <c r="W191" s="186" cm="1">
        <f t="array" aca="1" ref="W191" ca="1">ROUND(IF($Q191="Y",VLOOKUP($P191, INDIRECT($Q$3),W$8,0)*INDIRECT($P$2),VLOOKUP($P191, INDIRECT($Q$3),W$8,0)),IF($E191="E",0,3))</f>
        <v>98756</v>
      </c>
      <c r="X191" s="186" cm="1">
        <f t="array" aca="1" ref="X191" ca="1">ROUND(IF($Q191="Y",VLOOKUP($P191, INDIRECT($Q$3),X$8,0)*INDIRECT($P$2),VLOOKUP($P191, INDIRECT($Q$3),X$8,0)),IF($E191="E",0,3))</f>
        <v>101524</v>
      </c>
      <c r="Y191" s="186" cm="1">
        <f t="array" aca="1" ref="Y191" ca="1">ROUND(IF($Q191="Y",VLOOKUP($P191, INDIRECT($Q$3),Y$8,0)*INDIRECT($P$2),VLOOKUP($P191, INDIRECT($Q$3),Y$8,0)),IF($E191="E",0,3))</f>
        <v>106841</v>
      </c>
      <c r="Z191" s="186" cm="1">
        <f t="array" aca="1" ref="Z191" ca="1">ROUND(IF($Q191="Y",VLOOKUP($P191, INDIRECT($Q$3),Z$8,0)*INDIRECT($P$2),VLOOKUP($P191, INDIRECT($Q$3),Z$8,0)),IF($E191="E",0,3))</f>
        <v>112968</v>
      </c>
      <c r="AA191" s="186"/>
      <c r="AB191" s="282" t="str">
        <f t="shared" si="107"/>
        <v>08563C</v>
      </c>
      <c r="AC191" s="130" t="str">
        <f t="shared" si="146"/>
        <v>Public Works Interagency Coordinator</v>
      </c>
      <c r="AD191" s="284" t="str">
        <f t="shared" si="147"/>
        <v>65</v>
      </c>
      <c r="AE191" s="282">
        <f t="shared" ca="1" si="159"/>
        <v>39.583999999999996</v>
      </c>
      <c r="AF191" s="282">
        <f t="shared" ca="1" si="160"/>
        <v>41.573</v>
      </c>
      <c r="AG191" s="282">
        <f t="shared" ca="1" si="161"/>
        <v>43.82</v>
      </c>
      <c r="AH191" s="282">
        <f t="shared" ca="1" si="162"/>
        <v>47.478999999999999</v>
      </c>
      <c r="AI191" s="282">
        <f t="shared" ca="1" si="163"/>
        <v>48.809999999999995</v>
      </c>
      <c r="AJ191" s="282">
        <f t="shared" ca="1" si="150"/>
        <v>51.366</v>
      </c>
      <c r="AK191" s="282">
        <f t="shared" ca="1" si="151"/>
        <v>54.311999999999998</v>
      </c>
      <c r="AL191" s="129"/>
    </row>
    <row r="192" spans="1:38" x14ac:dyDescent="0.2">
      <c r="A192" s="75" t="s">
        <v>186</v>
      </c>
      <c r="B192" s="75">
        <v>7</v>
      </c>
      <c r="C192" s="70" t="s">
        <v>572</v>
      </c>
      <c r="D192" s="75">
        <v>355</v>
      </c>
      <c r="E192" s="75" t="s">
        <v>17</v>
      </c>
      <c r="F192" s="73" t="s">
        <v>421</v>
      </c>
      <c r="G192" s="74">
        <f t="shared" ca="1" si="154"/>
        <v>88972</v>
      </c>
      <c r="H192" s="74">
        <f t="shared" ca="1" si="155"/>
        <v>92536</v>
      </c>
      <c r="I192" s="74">
        <f t="shared" ca="1" si="156"/>
        <v>96242</v>
      </c>
      <c r="J192" s="74">
        <f t="shared" ca="1" si="157"/>
        <v>100093</v>
      </c>
      <c r="K192" s="74">
        <f t="shared" ca="1" si="158"/>
        <v>104100</v>
      </c>
      <c r="L192" s="74">
        <f t="shared" ca="1" si="148"/>
        <v>0</v>
      </c>
      <c r="M192" s="74">
        <f t="shared" ca="1" si="149"/>
        <v>0</v>
      </c>
      <c r="N192" s="72"/>
      <c r="P192" s="187" t="str">
        <f t="shared" si="164"/>
        <v>08835C</v>
      </c>
      <c r="Q192" s="191" t="s">
        <v>600</v>
      </c>
      <c r="R192" s="188" t="str">
        <f t="shared" si="145"/>
        <v xml:space="preserve">Recycling Coordinator </v>
      </c>
      <c r="S192" s="189" t="str">
        <f t="shared" si="165"/>
        <v>086</v>
      </c>
      <c r="T192" s="186" cm="1">
        <f t="array" aca="1" ref="T192" ca="1">ROUND(IF($Q192="Y",VLOOKUP($P192, INDIRECT($Q$3),T$8,0)*INDIRECT($P$2),VLOOKUP($P192, INDIRECT($Q$3),T$8,0)),IF($E192="E",0,3))</f>
        <v>88972</v>
      </c>
      <c r="U192" s="186" cm="1">
        <f t="array" aca="1" ref="U192" ca="1">ROUND(IF($Q192="Y",VLOOKUP($P192, INDIRECT($Q$3),U$8,0)*INDIRECT($P$2),VLOOKUP($P192, INDIRECT($Q$3),U$8,0)),IF($E192="E",0,3))</f>
        <v>92536</v>
      </c>
      <c r="V192" s="186" cm="1">
        <f t="array" aca="1" ref="V192" ca="1">ROUND(IF($Q192="Y",VLOOKUP($P192, INDIRECT($Q$3),V$8,0)*INDIRECT($P$2),VLOOKUP($P192, INDIRECT($Q$3),V$8,0)),IF($E192="E",0,3))</f>
        <v>96242</v>
      </c>
      <c r="W192" s="186" cm="1">
        <f t="array" aca="1" ref="W192" ca="1">ROUND(IF($Q192="Y",VLOOKUP($P192, INDIRECT($Q$3),W$8,0)*INDIRECT($P$2),VLOOKUP($P192, INDIRECT($Q$3),W$8,0)),IF($E192="E",0,3))</f>
        <v>100093</v>
      </c>
      <c r="X192" s="186" cm="1">
        <f t="array" aca="1" ref="X192" ca="1">ROUND(IF($Q192="Y",VLOOKUP($P192, INDIRECT($Q$3),X$8,0)*INDIRECT($P$2),VLOOKUP($P192, INDIRECT($Q$3),X$8,0)),IF($E192="E",0,3))</f>
        <v>104100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107"/>
        <v>08835C</v>
      </c>
      <c r="AC192" s="130" t="str">
        <f t="shared" si="146"/>
        <v xml:space="preserve">Recycling Coordinator </v>
      </c>
      <c r="AD192" s="284" t="str">
        <f t="shared" si="147"/>
        <v>086</v>
      </c>
      <c r="AE192" s="282">
        <f t="shared" ca="1" si="159"/>
        <v>42.774999999999999</v>
      </c>
      <c r="AF192" s="282">
        <f t="shared" ca="1" si="160"/>
        <v>44.488999999999997</v>
      </c>
      <c r="AG192" s="282">
        <f t="shared" ca="1" si="161"/>
        <v>46.271000000000001</v>
      </c>
      <c r="AH192" s="282">
        <f t="shared" ca="1" si="162"/>
        <v>48.122</v>
      </c>
      <c r="AI192" s="282">
        <f t="shared" ca="1" si="163"/>
        <v>50.048999999999999</v>
      </c>
      <c r="AJ192" s="282" t="str">
        <f t="shared" ca="1" si="150"/>
        <v/>
      </c>
      <c r="AK192" s="282" t="str">
        <f t="shared" ca="1" si="151"/>
        <v/>
      </c>
    </row>
    <row r="193" spans="1:37" x14ac:dyDescent="0.2">
      <c r="A193" s="75" t="s">
        <v>187</v>
      </c>
      <c r="B193" s="75">
        <v>10</v>
      </c>
      <c r="C193" s="70" t="s">
        <v>571</v>
      </c>
      <c r="D193" s="75">
        <v>458</v>
      </c>
      <c r="E193" s="75" t="s">
        <v>17</v>
      </c>
      <c r="F193" s="73" t="s">
        <v>422</v>
      </c>
      <c r="G193" s="74">
        <f t="shared" ca="1" si="154"/>
        <v>96549</v>
      </c>
      <c r="H193" s="74">
        <f t="shared" ca="1" si="155"/>
        <v>100416</v>
      </c>
      <c r="I193" s="74">
        <f t="shared" ca="1" si="156"/>
        <v>104438</v>
      </c>
      <c r="J193" s="74">
        <f t="shared" ca="1" si="157"/>
        <v>108617</v>
      </c>
      <c r="K193" s="74">
        <f t="shared" ca="1" si="158"/>
        <v>112968</v>
      </c>
      <c r="L193" s="74">
        <f t="shared" ref="L193:L226" ca="1" si="166">IF(J193="E",ROUND(Y193,0),ROUND(Y193,3))</f>
        <v>0</v>
      </c>
      <c r="M193" s="74">
        <f t="shared" ref="M193:M226" ca="1" si="167">IF(K193="E",ROUND(Z193,0),ROUND(Z193,3))</f>
        <v>0</v>
      </c>
      <c r="N193" s="72"/>
      <c r="P193" s="187" t="str">
        <f t="shared" si="164"/>
        <v>08856C</v>
      </c>
      <c r="Q193" s="191" t="s">
        <v>600</v>
      </c>
      <c r="R193" s="188" t="str">
        <f t="shared" si="145"/>
        <v>Regulatory Services Interagency Coordinator</v>
      </c>
      <c r="S193" s="189" t="str">
        <f t="shared" si="165"/>
        <v>065</v>
      </c>
      <c r="T193" s="186" cm="1">
        <f t="array" aca="1" ref="T193" ca="1">ROUND(IF($Q193="Y",VLOOKUP($P193, INDIRECT($Q$3),T$8,0)*INDIRECT($P$2),VLOOKUP($P193, INDIRECT($Q$3),T$8,0)),IF($E193="E",0,3))</f>
        <v>96549</v>
      </c>
      <c r="U193" s="186" cm="1">
        <f t="array" aca="1" ref="U193" ca="1">ROUND(IF($Q193="Y",VLOOKUP($P193, INDIRECT($Q$3),U$8,0)*INDIRECT($P$2),VLOOKUP($P193, INDIRECT($Q$3),U$8,0)),IF($E193="E",0,3))</f>
        <v>100416</v>
      </c>
      <c r="V193" s="186" cm="1">
        <f t="array" aca="1" ref="V193" ca="1">ROUND(IF($Q193="Y",VLOOKUP($P193, INDIRECT($Q$3),V$8,0)*INDIRECT($P$2),VLOOKUP($P193, INDIRECT($Q$3),V$8,0)),IF($E193="E",0,3))</f>
        <v>104438</v>
      </c>
      <c r="W193" s="186" cm="1">
        <f t="array" aca="1" ref="W193" ca="1">ROUND(IF($Q193="Y",VLOOKUP($P193, INDIRECT($Q$3),W$8,0)*INDIRECT($P$2),VLOOKUP($P193, INDIRECT($Q$3),W$8,0)),IF($E193="E",0,3))</f>
        <v>108617</v>
      </c>
      <c r="X193" s="186" cm="1">
        <f t="array" aca="1" ref="X193" ca="1">ROUND(IF($Q193="Y",VLOOKUP($P193, INDIRECT($Q$3),X$8,0)*INDIRECT($P$2),VLOOKUP($P193, INDIRECT($Q$3),X$8,0)),IF($E193="E",0,3))</f>
        <v>112968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107"/>
        <v>08856C</v>
      </c>
      <c r="AC193" s="130" t="str">
        <f t="shared" si="146"/>
        <v>Regulatory Services Interagency Coordinator</v>
      </c>
      <c r="AD193" s="284" t="str">
        <f t="shared" si="147"/>
        <v>065</v>
      </c>
      <c r="AE193" s="282">
        <f t="shared" ca="1" si="159"/>
        <v>46.417999999999999</v>
      </c>
      <c r="AF193" s="282">
        <f t="shared" ca="1" si="160"/>
        <v>48.277000000000001</v>
      </c>
      <c r="AG193" s="282">
        <f t="shared" ca="1" si="161"/>
        <v>50.210999999999999</v>
      </c>
      <c r="AH193" s="282">
        <f t="shared" ca="1" si="162"/>
        <v>52.22</v>
      </c>
      <c r="AI193" s="282">
        <f t="shared" ca="1" si="163"/>
        <v>54.311999999999998</v>
      </c>
      <c r="AJ193" s="282" t="str">
        <f t="shared" ca="1" si="150"/>
        <v/>
      </c>
      <c r="AK193" s="282" t="str">
        <f t="shared" ca="1" si="151"/>
        <v/>
      </c>
    </row>
    <row r="194" spans="1:37" x14ac:dyDescent="0.2">
      <c r="A194" s="75" t="s">
        <v>191</v>
      </c>
      <c r="B194" s="75">
        <v>6</v>
      </c>
      <c r="C194" s="70" t="s">
        <v>190</v>
      </c>
      <c r="D194" s="75">
        <v>283</v>
      </c>
      <c r="E194" s="75" t="s">
        <v>21</v>
      </c>
      <c r="F194" s="73" t="s">
        <v>424</v>
      </c>
      <c r="G194" s="74">
        <f t="shared" ca="1" si="154"/>
        <v>26.224</v>
      </c>
      <c r="H194" s="74">
        <f t="shared" ca="1" si="155"/>
        <v>28.015999999999998</v>
      </c>
      <c r="I194" s="74">
        <f t="shared" ca="1" si="156"/>
        <v>28.798999999999999</v>
      </c>
      <c r="J194" s="74">
        <f t="shared" ca="1" si="157"/>
        <v>29.62</v>
      </c>
      <c r="K194" s="74">
        <f t="shared" ca="1" si="158"/>
        <v>0</v>
      </c>
      <c r="L194" s="74">
        <f t="shared" ca="1" si="166"/>
        <v>0</v>
      </c>
      <c r="M194" s="74">
        <f t="shared" ca="1" si="167"/>
        <v>0</v>
      </c>
      <c r="N194" s="72"/>
      <c r="P194" s="187" t="str">
        <f t="shared" si="164"/>
        <v>09035C</v>
      </c>
      <c r="Q194" s="191" t="s">
        <v>600</v>
      </c>
      <c r="R194" s="188" t="str">
        <f t="shared" si="145"/>
        <v xml:space="preserve">School Patrol Agent </v>
      </c>
      <c r="S194" s="189" t="str">
        <f t="shared" si="165"/>
        <v>09</v>
      </c>
      <c r="T194" s="186" cm="1">
        <f t="array" aca="1" ref="T194" ca="1">ROUND(IF($Q194="Y",VLOOKUP($P194, INDIRECT($Q$3),T$8,0)*INDIRECT($P$2),VLOOKUP($P194, INDIRECT($Q$3),T$8,0)),IF($E194="E",0,3))</f>
        <v>26.224</v>
      </c>
      <c r="U194" s="186" cm="1">
        <f t="array" aca="1" ref="U194" ca="1">ROUND(IF($Q194="Y",VLOOKUP($P194, INDIRECT($Q$3),U$8,0)*INDIRECT($P$2),VLOOKUP($P194, INDIRECT($Q$3),U$8,0)),IF($E194="E",0,3))</f>
        <v>28.015999999999998</v>
      </c>
      <c r="V194" s="186" cm="1">
        <f t="array" aca="1" ref="V194" ca="1">ROUND(IF($Q194="Y",VLOOKUP($P194, INDIRECT($Q$3),V$8,0)*INDIRECT($P$2),VLOOKUP($P194, INDIRECT($Q$3),V$8,0)),IF($E194="E",0,3))</f>
        <v>28.798999999999999</v>
      </c>
      <c r="W194" s="186" cm="1">
        <f t="array" aca="1" ref="W194" ca="1">ROUND(IF($Q194="Y",VLOOKUP($P194, INDIRECT($Q$3),W$8,0)*INDIRECT($P$2),VLOOKUP($P194, INDIRECT($Q$3),W$8,0)),IF($E194="E",0,3))</f>
        <v>29.62</v>
      </c>
      <c r="X194" s="186" cm="1">
        <f t="array" aca="1" ref="X194" ca="1">ROUND(IF($Q194="Y",VLOOKUP($P194, INDIRECT($Q$3),X$8,0)*INDIRECT($P$2),VLOOKUP($P194, INDIRECT($Q$3),X$8,0)),IF($E194="E",0,3))</f>
        <v>0</v>
      </c>
      <c r="Y194" s="186" cm="1">
        <f t="array" aca="1" ref="Y194" ca="1">ROUND(IF($Q194="Y",VLOOKUP($P194, INDIRECT($Q$3),Y$8,0)*INDIRECT($P$2),VLOOKUP($P194, INDIRECT($Q$3),Y$8,0)),IF($E194="E",0,3))</f>
        <v>0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07"/>
        <v>09035C</v>
      </c>
      <c r="AC194" s="130" t="str">
        <f t="shared" si="146"/>
        <v xml:space="preserve">School Patrol Agent </v>
      </c>
      <c r="AD194" s="284" t="str">
        <f t="shared" si="147"/>
        <v>09</v>
      </c>
      <c r="AE194" s="282">
        <f t="shared" ca="1" si="159"/>
        <v>26.224</v>
      </c>
      <c r="AF194" s="282">
        <f t="shared" ca="1" si="160"/>
        <v>28.015999999999998</v>
      </c>
      <c r="AG194" s="282">
        <f t="shared" ca="1" si="161"/>
        <v>28.798999999999999</v>
      </c>
      <c r="AH194" s="282">
        <f t="shared" ca="1" si="162"/>
        <v>29.62</v>
      </c>
      <c r="AI194" s="282" t="str">
        <f t="shared" ca="1" si="163"/>
        <v/>
      </c>
      <c r="AJ194" s="282" t="str">
        <f t="shared" ca="1" si="150"/>
        <v/>
      </c>
      <c r="AK194" s="282" t="str">
        <f t="shared" ca="1" si="151"/>
        <v/>
      </c>
    </row>
    <row r="195" spans="1:37" x14ac:dyDescent="0.2">
      <c r="A195" s="75" t="s">
        <v>193</v>
      </c>
      <c r="B195" s="75">
        <v>5</v>
      </c>
      <c r="C195" s="70" t="s">
        <v>969</v>
      </c>
      <c r="D195" s="75">
        <v>243</v>
      </c>
      <c r="E195" s="75" t="s">
        <v>21</v>
      </c>
      <c r="F195" s="73" t="s">
        <v>968</v>
      </c>
      <c r="G195" s="74">
        <f t="shared" ca="1" si="154"/>
        <v>23.18</v>
      </c>
      <c r="H195" s="74">
        <f t="shared" ca="1" si="155"/>
        <v>24.106999999999999</v>
      </c>
      <c r="I195" s="74">
        <f t="shared" ca="1" si="156"/>
        <v>25.071999999999999</v>
      </c>
      <c r="J195" s="74">
        <f t="shared" ca="1" si="157"/>
        <v>26.077000000000002</v>
      </c>
      <c r="K195" s="74">
        <f t="shared" ca="1" si="158"/>
        <v>27.120999999999999</v>
      </c>
      <c r="L195" s="74">
        <f t="shared" ca="1" si="166"/>
        <v>0</v>
      </c>
      <c r="M195" s="74">
        <f t="shared" ca="1" si="167"/>
        <v>0</v>
      </c>
      <c r="N195" s="72"/>
      <c r="P195" s="187" t="str">
        <f t="shared" si="164"/>
        <v>09073C</v>
      </c>
      <c r="Q195" s="191" t="s">
        <v>600</v>
      </c>
      <c r="R195" s="188" t="str">
        <f t="shared" si="145"/>
        <v xml:space="preserve">Seasonal Elections Support Specialist </v>
      </c>
      <c r="S195" s="189" t="str">
        <f t="shared" si="165"/>
        <v>126</v>
      </c>
      <c r="T195" s="186" cm="1">
        <f t="array" aca="1" ref="T195" ca="1">ROUND(IF($Q195="Y",VLOOKUP($P195, INDIRECT($Q$3),T$8,0)*INDIRECT($P$2),VLOOKUP($P195, INDIRECT($Q$3),T$8,0)),IF($E195="E",0,3))</f>
        <v>23.18</v>
      </c>
      <c r="U195" s="186" cm="1">
        <f t="array" aca="1" ref="U195" ca="1">ROUND(IF($Q195="Y",VLOOKUP($P195, INDIRECT($Q$3),U$8,0)*INDIRECT($P$2),VLOOKUP($P195, INDIRECT($Q$3),U$8,0)),IF($E195="E",0,3))</f>
        <v>24.106999999999999</v>
      </c>
      <c r="V195" s="186" cm="1">
        <f t="array" aca="1" ref="V195" ca="1">ROUND(IF($Q195="Y",VLOOKUP($P195, INDIRECT($Q$3),V$8,0)*INDIRECT($P$2),VLOOKUP($P195, INDIRECT($Q$3),V$8,0)),IF($E195="E",0,3))</f>
        <v>25.071999999999999</v>
      </c>
      <c r="W195" s="186" cm="1">
        <f t="array" aca="1" ref="W195" ca="1">ROUND(IF($Q195="Y",VLOOKUP($P195, INDIRECT($Q$3),W$8,0)*INDIRECT($P$2),VLOOKUP($P195, INDIRECT($Q$3),W$8,0)),IF($E195="E",0,3))</f>
        <v>26.077000000000002</v>
      </c>
      <c r="X195" s="186" cm="1">
        <f t="array" aca="1" ref="X195" ca="1">ROUND(IF($Q195="Y",VLOOKUP($P195, INDIRECT($Q$3),X$8,0)*INDIRECT($P$2),VLOOKUP($P195, INDIRECT($Q$3),X$8,0)),IF($E195="E",0,3))</f>
        <v>27.120999999999999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07"/>
        <v>09073C</v>
      </c>
      <c r="AC195" s="130" t="str">
        <f t="shared" si="146"/>
        <v xml:space="preserve">Seasonal Elections Support Specialist </v>
      </c>
      <c r="AD195" s="284" t="str">
        <f t="shared" si="147"/>
        <v>126</v>
      </c>
      <c r="AE195" s="282">
        <f t="shared" ca="1" si="159"/>
        <v>23.18</v>
      </c>
      <c r="AF195" s="282">
        <f t="shared" ca="1" si="160"/>
        <v>24.106999999999999</v>
      </c>
      <c r="AG195" s="282">
        <f t="shared" ca="1" si="161"/>
        <v>25.071999999999999</v>
      </c>
      <c r="AH195" s="282">
        <f t="shared" ca="1" si="162"/>
        <v>26.077000000000002</v>
      </c>
      <c r="AI195" s="282">
        <f t="shared" ca="1" si="163"/>
        <v>27.120999999999999</v>
      </c>
      <c r="AJ195" s="282" t="str">
        <f t="shared" ca="1" si="150"/>
        <v/>
      </c>
      <c r="AK195" s="282" t="str">
        <f t="shared" ca="1" si="151"/>
        <v/>
      </c>
    </row>
    <row r="196" spans="1:37" x14ac:dyDescent="0.2">
      <c r="A196" s="75" t="s">
        <v>1039</v>
      </c>
      <c r="B196" s="75">
        <v>5</v>
      </c>
      <c r="C196" s="70" t="s">
        <v>1048</v>
      </c>
      <c r="D196" s="75">
        <v>233</v>
      </c>
      <c r="E196" s="75" t="s">
        <v>21</v>
      </c>
      <c r="F196" s="73" t="s">
        <v>1040</v>
      </c>
      <c r="G196" s="74">
        <f t="shared" ca="1" si="154"/>
        <v>19.579999999999998</v>
      </c>
      <c r="H196" s="74">
        <f t="shared" ca="1" si="155"/>
        <v>21.841000000000001</v>
      </c>
      <c r="I196" s="74">
        <f t="shared" ca="1" si="156"/>
        <v>23.347000000000001</v>
      </c>
      <c r="J196" s="74">
        <f t="shared" ca="1" si="157"/>
        <v>25.605</v>
      </c>
      <c r="K196" s="74">
        <f t="shared" ca="1" si="158"/>
        <v>0</v>
      </c>
      <c r="L196" s="74">
        <f t="shared" ca="1" si="166"/>
        <v>0</v>
      </c>
      <c r="M196" s="74">
        <f t="shared" ca="1" si="167"/>
        <v>0</v>
      </c>
      <c r="N196" s="72"/>
      <c r="P196" s="187" t="str">
        <f t="shared" si="164"/>
        <v>59473C</v>
      </c>
      <c r="Q196" s="191" t="s">
        <v>600</v>
      </c>
      <c r="R196" s="188" t="str">
        <f t="shared" si="145"/>
        <v>Seasonal Environmental Health Technician - Food, Lodging &amp; Pools</v>
      </c>
      <c r="S196" s="189" t="str">
        <f t="shared" si="165"/>
        <v>149</v>
      </c>
      <c r="T196" s="186" cm="1">
        <f t="array" aca="1" ref="T196" ca="1">ROUND(IF($Q196="Y",VLOOKUP($P196, INDIRECT($Q$3),T$8,0)*INDIRECT($P$2),VLOOKUP($P196, INDIRECT($Q$3),T$8,0)),IF($E196="E",0,3))</f>
        <v>19.579999999999998</v>
      </c>
      <c r="U196" s="186" cm="1">
        <f t="array" aca="1" ref="U196" ca="1">ROUND(IF($Q196="Y",VLOOKUP($P196, INDIRECT($Q$3),U$8,0)*INDIRECT($P$2),VLOOKUP($P196, INDIRECT($Q$3),U$8,0)),IF($E196="E",0,3))</f>
        <v>21.841000000000001</v>
      </c>
      <c r="V196" s="186" cm="1">
        <f t="array" aca="1" ref="V196" ca="1">ROUND(IF($Q196="Y",VLOOKUP($P196, INDIRECT($Q$3),V$8,0)*INDIRECT($P$2),VLOOKUP($P196, INDIRECT($Q$3),V$8,0)),IF($E196="E",0,3))</f>
        <v>23.347000000000001</v>
      </c>
      <c r="W196" s="186" cm="1">
        <f t="array" aca="1" ref="W196" ca="1">ROUND(IF($Q196="Y",VLOOKUP($P196, INDIRECT($Q$3),W$8,0)*INDIRECT($P$2),VLOOKUP($P196, INDIRECT($Q$3),W$8,0)),IF($E196="E",0,3))</f>
        <v>25.605</v>
      </c>
      <c r="X196" s="186" cm="1">
        <f t="array" aca="1" ref="X196" ca="1">ROUND(IF($Q196="Y",VLOOKUP($P196, INDIRECT($Q$3),X$8,0)*INDIRECT($P$2),VLOOKUP($P196, INDIRECT($Q$3),X$8,0)),IF($E196="E",0,3))</f>
        <v>0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107"/>
        <v>59473C</v>
      </c>
      <c r="AC196" s="130" t="str">
        <f t="shared" si="146"/>
        <v>Seasonal Environmental Health Technician - Food, Lodging &amp; Pools</v>
      </c>
      <c r="AD196" s="284" t="str">
        <f t="shared" si="147"/>
        <v>149</v>
      </c>
      <c r="AE196" s="282">
        <f t="shared" ca="1" si="159"/>
        <v>19.579999999999998</v>
      </c>
      <c r="AF196" s="282">
        <f t="shared" ca="1" si="160"/>
        <v>21.841000000000001</v>
      </c>
      <c r="AG196" s="282">
        <f t="shared" ca="1" si="161"/>
        <v>23.347000000000001</v>
      </c>
      <c r="AH196" s="282">
        <f t="shared" ca="1" si="162"/>
        <v>25.605</v>
      </c>
      <c r="AI196" s="282" t="str">
        <f t="shared" ca="1" si="163"/>
        <v/>
      </c>
      <c r="AJ196" s="282" t="str">
        <f t="shared" ca="1" si="150"/>
        <v/>
      </c>
      <c r="AK196" s="282" t="str">
        <f t="shared" ca="1" si="151"/>
        <v/>
      </c>
    </row>
    <row r="197" spans="1:37" x14ac:dyDescent="0.2">
      <c r="A197" s="75" t="s">
        <v>197</v>
      </c>
      <c r="B197" s="75">
        <v>4</v>
      </c>
      <c r="C197" s="70" t="s">
        <v>196</v>
      </c>
      <c r="D197" s="75">
        <v>213</v>
      </c>
      <c r="E197" s="75" t="s">
        <v>21</v>
      </c>
      <c r="F197" s="73" t="s">
        <v>1041</v>
      </c>
      <c r="G197" s="74">
        <f t="shared" ca="1" si="154"/>
        <v>17.388999999999999</v>
      </c>
      <c r="H197" s="74">
        <f t="shared" ca="1" si="155"/>
        <v>19.396999999999998</v>
      </c>
      <c r="I197" s="74">
        <f t="shared" ca="1" si="156"/>
        <v>20.734000000000002</v>
      </c>
      <c r="J197" s="74">
        <f t="shared" ca="1" si="157"/>
        <v>22.74</v>
      </c>
      <c r="K197" s="74">
        <f t="shared" ca="1" si="158"/>
        <v>0</v>
      </c>
      <c r="L197" s="74">
        <f t="shared" ca="1" si="166"/>
        <v>0</v>
      </c>
      <c r="M197" s="74">
        <f t="shared" ca="1" si="167"/>
        <v>0</v>
      </c>
      <c r="N197" s="72"/>
      <c r="P197" s="187" t="str">
        <f t="shared" si="164"/>
        <v>09075C</v>
      </c>
      <c r="Q197" s="191" t="s">
        <v>600</v>
      </c>
      <c r="R197" s="188" t="str">
        <f t="shared" si="145"/>
        <v>Seasonal Environmental Health Technician - Sustainability, Healthy Homes &amp; Env</v>
      </c>
      <c r="S197" s="189" t="str">
        <f t="shared" si="165"/>
        <v>01H</v>
      </c>
      <c r="T197" s="186" cm="1">
        <f t="array" aca="1" ref="T197" ca="1">ROUND(IF($Q197="Y",VLOOKUP($P197, INDIRECT($Q$3),T$8,0)*INDIRECT($P$2),VLOOKUP($P197, INDIRECT($Q$3),T$8,0)),IF($E197="E",0,3))</f>
        <v>17.388999999999999</v>
      </c>
      <c r="U197" s="186" cm="1">
        <f t="array" aca="1" ref="U197" ca="1">ROUND(IF($Q197="Y",VLOOKUP($P197, INDIRECT($Q$3),U$8,0)*INDIRECT($P$2),VLOOKUP($P197, INDIRECT($Q$3),U$8,0)),IF($E197="E",0,3))</f>
        <v>19.396999999999998</v>
      </c>
      <c r="V197" s="186" cm="1">
        <f t="array" aca="1" ref="V197" ca="1">ROUND(IF($Q197="Y",VLOOKUP($P197, INDIRECT($Q$3),V$8,0)*INDIRECT($P$2),VLOOKUP($P197, INDIRECT($Q$3),V$8,0)),IF($E197="E",0,3))</f>
        <v>20.734000000000002</v>
      </c>
      <c r="W197" s="186" cm="1">
        <f t="array" aca="1" ref="W197" ca="1">ROUND(IF($Q197="Y",VLOOKUP($P197, INDIRECT($Q$3),W$8,0)*INDIRECT($P$2),VLOOKUP($P197, INDIRECT($Q$3),W$8,0)),IF($E197="E",0,3))</f>
        <v>22.74</v>
      </c>
      <c r="X197" s="186" cm="1">
        <f t="array" aca="1" ref="X197" ca="1">ROUND(IF($Q197="Y",VLOOKUP($P197, INDIRECT($Q$3),X$8,0)*INDIRECT($P$2),VLOOKUP($P197, INDIRECT($Q$3),X$8,0)),IF($E197="E",0,3))</f>
        <v>0</v>
      </c>
      <c r="Y197" s="186" cm="1">
        <f t="array" aca="1" ref="Y197" ca="1">ROUND(IF($Q197="Y",VLOOKUP($P197, INDIRECT($Q$3),Y$8,0)*INDIRECT($P$2),VLOOKUP($P197, INDIRECT($Q$3),Y$8,0)),IF($E197="E",0,3))</f>
        <v>0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07"/>
        <v>09075C</v>
      </c>
      <c r="AC197" s="130" t="str">
        <f t="shared" si="146"/>
        <v>Seasonal Environmental Health Technician - Sustainability, Healthy Homes &amp; Env</v>
      </c>
      <c r="AD197" s="284" t="str">
        <f t="shared" si="147"/>
        <v>01H</v>
      </c>
      <c r="AE197" s="282">
        <f t="shared" ca="1" si="159"/>
        <v>17.388999999999999</v>
      </c>
      <c r="AF197" s="282">
        <f t="shared" ca="1" si="160"/>
        <v>19.396999999999998</v>
      </c>
      <c r="AG197" s="282">
        <f t="shared" ca="1" si="161"/>
        <v>20.734000000000002</v>
      </c>
      <c r="AH197" s="282">
        <f t="shared" ca="1" si="162"/>
        <v>22.74</v>
      </c>
      <c r="AI197" s="282" t="str">
        <f t="shared" ca="1" si="163"/>
        <v/>
      </c>
      <c r="AJ197" s="282" t="str">
        <f t="shared" ca="1" si="150"/>
        <v/>
      </c>
      <c r="AK197" s="282" t="str">
        <f t="shared" ca="1" si="151"/>
        <v/>
      </c>
    </row>
    <row r="198" spans="1:37" x14ac:dyDescent="0.2">
      <c r="A198" s="75" t="s">
        <v>198</v>
      </c>
      <c r="B198" s="75">
        <v>4</v>
      </c>
      <c r="C198" s="70" t="s">
        <v>196</v>
      </c>
      <c r="D198" s="75">
        <v>215</v>
      </c>
      <c r="E198" s="75" t="s">
        <v>21</v>
      </c>
      <c r="F198" s="73" t="s">
        <v>199</v>
      </c>
      <c r="G198" s="74">
        <f t="shared" ca="1" si="154"/>
        <v>17.388999999999999</v>
      </c>
      <c r="H198" s="74">
        <f t="shared" ca="1" si="155"/>
        <v>19.396999999999998</v>
      </c>
      <c r="I198" s="74">
        <f t="shared" ca="1" si="156"/>
        <v>20.734000000000002</v>
      </c>
      <c r="J198" s="74">
        <f t="shared" ca="1" si="157"/>
        <v>22.74</v>
      </c>
      <c r="K198" s="74">
        <f t="shared" ca="1" si="158"/>
        <v>0</v>
      </c>
      <c r="L198" s="74">
        <f t="shared" ca="1" si="166"/>
        <v>0</v>
      </c>
      <c r="M198" s="74">
        <f t="shared" ca="1" si="167"/>
        <v>0</v>
      </c>
      <c r="N198" s="72"/>
      <c r="P198" s="187" t="str">
        <f t="shared" si="164"/>
        <v>C09078</v>
      </c>
      <c r="Q198" s="191" t="s">
        <v>600</v>
      </c>
      <c r="R198" s="188" t="str">
        <f t="shared" si="145"/>
        <v>Seasonal Legislative Aide</v>
      </c>
      <c r="S198" s="189" t="str">
        <f t="shared" si="165"/>
        <v>01H</v>
      </c>
      <c r="T198" s="186" cm="1">
        <f t="array" aca="1" ref="T198" ca="1">ROUND(IF($Q198="Y",VLOOKUP($P198, INDIRECT($Q$3),T$8,0)*INDIRECT($P$2),VLOOKUP($P198, INDIRECT($Q$3),T$8,0)),IF($E198="E",0,3))</f>
        <v>17.388999999999999</v>
      </c>
      <c r="U198" s="186" cm="1">
        <f t="array" aca="1" ref="U198" ca="1">ROUND(IF($Q198="Y",VLOOKUP($P198, INDIRECT($Q$3),U$8,0)*INDIRECT($P$2),VLOOKUP($P198, INDIRECT($Q$3),U$8,0)),IF($E198="E",0,3))</f>
        <v>19.396999999999998</v>
      </c>
      <c r="V198" s="186" cm="1">
        <f t="array" aca="1" ref="V198" ca="1">ROUND(IF($Q198="Y",VLOOKUP($P198, INDIRECT($Q$3),V$8,0)*INDIRECT($P$2),VLOOKUP($P198, INDIRECT($Q$3),V$8,0)),IF($E198="E",0,3))</f>
        <v>20.734000000000002</v>
      </c>
      <c r="W198" s="186" cm="1">
        <f t="array" aca="1" ref="W198" ca="1">ROUND(IF($Q198="Y",VLOOKUP($P198, INDIRECT($Q$3),W$8,0)*INDIRECT($P$2),VLOOKUP($P198, INDIRECT($Q$3),W$8,0)),IF($E198="E",0,3))</f>
        <v>22.74</v>
      </c>
      <c r="X198" s="186" cm="1">
        <f t="array" aca="1" ref="X198" ca="1">ROUND(IF($Q198="Y",VLOOKUP($P198, INDIRECT($Q$3),X$8,0)*INDIRECT($P$2),VLOOKUP($P198, INDIRECT($Q$3),X$8,0)),IF($E198="E",0,3))</f>
        <v>0</v>
      </c>
      <c r="Y198" s="186" cm="1">
        <f t="array" aca="1" ref="Y198" ca="1">ROUND(IF($Q198="Y",VLOOKUP($P198, INDIRECT($Q$3),Y$8,0)*INDIRECT($P$2),VLOOKUP($P198, INDIRECT($Q$3),Y$8,0)),IF($E198="E",0,3))</f>
        <v>0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107"/>
        <v>C09078</v>
      </c>
      <c r="AC198" s="130" t="str">
        <f t="shared" si="146"/>
        <v>Seasonal Legislative Aide</v>
      </c>
      <c r="AD198" s="284" t="str">
        <f t="shared" si="147"/>
        <v>01H</v>
      </c>
      <c r="AE198" s="282">
        <f t="shared" ca="1" si="159"/>
        <v>17.388999999999999</v>
      </c>
      <c r="AF198" s="282">
        <f t="shared" ca="1" si="160"/>
        <v>19.396999999999998</v>
      </c>
      <c r="AG198" s="282">
        <f t="shared" ca="1" si="161"/>
        <v>20.734000000000002</v>
      </c>
      <c r="AH198" s="282">
        <f t="shared" ca="1" si="162"/>
        <v>22.74</v>
      </c>
      <c r="AI198" s="282" t="str">
        <f t="shared" ca="1" si="163"/>
        <v/>
      </c>
      <c r="AJ198" s="282" t="str">
        <f t="shared" ref="AJ198:AJ236" ca="1" si="168">IF(Y198=0,"",IF($E198="E",ROUNDUP(Y198/2080,3),Y198))</f>
        <v/>
      </c>
      <c r="AK198" s="282" t="str">
        <f t="shared" ref="AK198:AK236" ca="1" si="169">IF(Z198=0,"",IF($E198="E",ROUNDUP(Z198/2080,3),Z198))</f>
        <v/>
      </c>
    </row>
    <row r="199" spans="1:37" x14ac:dyDescent="0.2">
      <c r="A199" s="75" t="s">
        <v>472</v>
      </c>
      <c r="B199" s="75">
        <v>10</v>
      </c>
      <c r="C199" s="70" t="s">
        <v>70</v>
      </c>
      <c r="D199" s="75">
        <v>465</v>
      </c>
      <c r="E199" s="75" t="s">
        <v>17</v>
      </c>
      <c r="F199" s="73" t="s">
        <v>466</v>
      </c>
      <c r="G199" s="74">
        <f t="shared" ca="1" si="154"/>
        <v>88597</v>
      </c>
      <c r="H199" s="74">
        <f t="shared" ca="1" si="155"/>
        <v>93007</v>
      </c>
      <c r="I199" s="74">
        <f t="shared" ca="1" si="156"/>
        <v>97670</v>
      </c>
      <c r="J199" s="74">
        <f t="shared" ca="1" si="157"/>
        <v>103985</v>
      </c>
      <c r="K199" s="74">
        <f t="shared" ca="1" si="158"/>
        <v>106894</v>
      </c>
      <c r="L199" s="74">
        <f t="shared" ca="1" si="166"/>
        <v>109891</v>
      </c>
      <c r="M199" s="74">
        <f t="shared" ca="1" si="167"/>
        <v>113023</v>
      </c>
      <c r="N199" s="72"/>
      <c r="P199" s="187" t="str">
        <f t="shared" si="164"/>
        <v>52936C</v>
      </c>
      <c r="Q199" s="191" t="s">
        <v>600</v>
      </c>
      <c r="R199" s="188" t="str">
        <f t="shared" si="145"/>
        <v>Senior Budget and Evaluation Analyst</v>
      </c>
      <c r="S199" s="189" t="str">
        <f t="shared" si="165"/>
        <v>34M</v>
      </c>
      <c r="T199" s="186" cm="1">
        <f t="array" aca="1" ref="T199" ca="1">ROUND(IF($Q199="Y",VLOOKUP($P199, INDIRECT($Q$3),T$8,0)*INDIRECT($P$2),VLOOKUP($P199, INDIRECT($Q$3),T$8,0)),IF($E199="E",0,3))</f>
        <v>88597</v>
      </c>
      <c r="U199" s="186" cm="1">
        <f t="array" aca="1" ref="U199" ca="1">ROUND(IF($Q199="Y",VLOOKUP($P199, INDIRECT($Q$3),U$8,0)*INDIRECT($P$2),VLOOKUP($P199, INDIRECT($Q$3),U$8,0)),IF($E199="E",0,3))</f>
        <v>93007</v>
      </c>
      <c r="V199" s="186" cm="1">
        <f t="array" aca="1" ref="V199" ca="1">ROUND(IF($Q199="Y",VLOOKUP($P199, INDIRECT($Q$3),V$8,0)*INDIRECT($P$2),VLOOKUP($P199, INDIRECT($Q$3),V$8,0)),IF($E199="E",0,3))</f>
        <v>97670</v>
      </c>
      <c r="W199" s="186" cm="1">
        <f t="array" aca="1" ref="W199" ca="1">ROUND(IF($Q199="Y",VLOOKUP($P199, INDIRECT($Q$3),W$8,0)*INDIRECT($P$2),VLOOKUP($P199, INDIRECT($Q$3),W$8,0)),IF($E199="E",0,3))</f>
        <v>103985</v>
      </c>
      <c r="X199" s="186" cm="1">
        <f t="array" aca="1" ref="X199" ca="1">ROUND(IF($Q199="Y",VLOOKUP($P199, INDIRECT($Q$3),X$8,0)*INDIRECT($P$2),VLOOKUP($P199, INDIRECT($Q$3),X$8,0)),IF($E199="E",0,3))</f>
        <v>106894</v>
      </c>
      <c r="Y199" s="186" cm="1">
        <f t="array" aca="1" ref="Y199" ca="1">ROUND(IF($Q199="Y",VLOOKUP($P199, INDIRECT($Q$3),Y$8,0)*INDIRECT($P$2),VLOOKUP($P199, INDIRECT($Q$3),Y$8,0)),IF($E199="E",0,3))</f>
        <v>109891</v>
      </c>
      <c r="Z199" s="186" cm="1">
        <f t="array" aca="1" ref="Z199" ca="1">ROUND(IF($Q199="Y",VLOOKUP($P199, INDIRECT($Q$3),Z$8,0)*INDIRECT($P$2),VLOOKUP($P199, INDIRECT($Q$3),Z$8,0)),IF($E199="E",0,3))</f>
        <v>113023</v>
      </c>
      <c r="AA199" s="186"/>
      <c r="AB199" s="282" t="str">
        <f t="shared" si="107"/>
        <v>52936C</v>
      </c>
      <c r="AC199" s="130" t="str">
        <f t="shared" si="146"/>
        <v>Senior Budget and Evaluation Analyst</v>
      </c>
      <c r="AD199" s="284" t="str">
        <f t="shared" si="147"/>
        <v>34M</v>
      </c>
      <c r="AE199" s="282">
        <f t="shared" ca="1" si="159"/>
        <v>42.594999999999999</v>
      </c>
      <c r="AF199" s="282">
        <f t="shared" ca="1" si="160"/>
        <v>44.714999999999996</v>
      </c>
      <c r="AG199" s="282">
        <f t="shared" ca="1" si="161"/>
        <v>46.957000000000001</v>
      </c>
      <c r="AH199" s="282">
        <f t="shared" ca="1" si="162"/>
        <v>49.992999999999995</v>
      </c>
      <c r="AI199" s="282">
        <f t="shared" ca="1" si="163"/>
        <v>51.391999999999996</v>
      </c>
      <c r="AJ199" s="282">
        <f t="shared" ca="1" si="168"/>
        <v>52.832999999999998</v>
      </c>
      <c r="AK199" s="282">
        <f t="shared" ca="1" si="169"/>
        <v>54.338000000000001</v>
      </c>
    </row>
    <row r="200" spans="1:37" x14ac:dyDescent="0.2">
      <c r="A200" s="75" t="s">
        <v>209</v>
      </c>
      <c r="B200" s="75">
        <v>12</v>
      </c>
      <c r="C200" s="70" t="s">
        <v>112</v>
      </c>
      <c r="D200" s="75">
        <v>555</v>
      </c>
      <c r="E200" s="75" t="s">
        <v>17</v>
      </c>
      <c r="F200" s="73" t="s">
        <v>429</v>
      </c>
      <c r="G200" s="74">
        <f t="shared" ca="1" si="154"/>
        <v>121066</v>
      </c>
      <c r="H200" s="74">
        <f t="shared" ca="1" si="155"/>
        <v>127477</v>
      </c>
      <c r="I200" s="74">
        <f t="shared" ca="1" si="156"/>
        <v>136088</v>
      </c>
      <c r="J200" s="74">
        <f t="shared" ca="1" si="157"/>
        <v>139895</v>
      </c>
      <c r="K200" s="74">
        <f t="shared" ca="1" si="158"/>
        <v>143816</v>
      </c>
      <c r="L200" s="74">
        <f t="shared" ca="1" si="166"/>
        <v>147915</v>
      </c>
      <c r="M200" s="74">
        <f t="shared" ca="1" si="167"/>
        <v>0</v>
      </c>
      <c r="N200" s="72"/>
      <c r="P200" s="187" t="str">
        <f t="shared" si="164"/>
        <v>04348C</v>
      </c>
      <c r="Q200" s="191" t="s">
        <v>600</v>
      </c>
      <c r="R200" s="188" t="str">
        <f t="shared" si="145"/>
        <v>Senior Collaboration Architect</v>
      </c>
      <c r="S200" s="189" t="str">
        <f t="shared" si="165"/>
        <v>53A</v>
      </c>
      <c r="T200" s="186" cm="1">
        <f t="array" aca="1" ref="T200" ca="1">ROUND(IF($Q200="Y",VLOOKUP($P200, INDIRECT($Q$3),T$8,0)*INDIRECT($P$2),VLOOKUP($P200, INDIRECT($Q$3),T$8,0)),IF($E200="E",0,3))</f>
        <v>121066</v>
      </c>
      <c r="U200" s="186" cm="1">
        <f t="array" aca="1" ref="U200" ca="1">ROUND(IF($Q200="Y",VLOOKUP($P200, INDIRECT($Q$3),U$8,0)*INDIRECT($P$2),VLOOKUP($P200, INDIRECT($Q$3),U$8,0)),IF($E200="E",0,3))</f>
        <v>127477</v>
      </c>
      <c r="V200" s="186" cm="1">
        <f t="array" aca="1" ref="V200" ca="1">ROUND(IF($Q200="Y",VLOOKUP($P200, INDIRECT($Q$3),V$8,0)*INDIRECT($P$2),VLOOKUP($P200, INDIRECT($Q$3),V$8,0)),IF($E200="E",0,3))</f>
        <v>136088</v>
      </c>
      <c r="W200" s="186" cm="1">
        <f t="array" aca="1" ref="W200" ca="1">ROUND(IF($Q200="Y",VLOOKUP($P200, INDIRECT($Q$3),W$8,0)*INDIRECT($P$2),VLOOKUP($P200, INDIRECT($Q$3),W$8,0)),IF($E200="E",0,3))</f>
        <v>139895</v>
      </c>
      <c r="X200" s="186" cm="1">
        <f t="array" aca="1" ref="X200" ca="1">ROUND(IF($Q200="Y",VLOOKUP($P200, INDIRECT($Q$3),X$8,0)*INDIRECT($P$2),VLOOKUP($P200, INDIRECT($Q$3),X$8,0)),IF($E200="E",0,3))</f>
        <v>143816</v>
      </c>
      <c r="Y200" s="186" cm="1">
        <f t="array" aca="1" ref="Y200" ca="1">ROUND(IF($Q200="Y",VLOOKUP($P200, INDIRECT($Q$3),Y$8,0)*INDIRECT($P$2),VLOOKUP($P200, INDIRECT($Q$3),Y$8,0)),IF($E200="E",0,3))</f>
        <v>147915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si="107"/>
        <v>04348C</v>
      </c>
      <c r="AC200" s="130" t="str">
        <f t="shared" si="146"/>
        <v>Senior Collaboration Architect</v>
      </c>
      <c r="AD200" s="284" t="str">
        <f t="shared" si="147"/>
        <v>53A</v>
      </c>
      <c r="AE200" s="282">
        <f t="shared" ca="1" si="159"/>
        <v>58.204999999999998</v>
      </c>
      <c r="AF200" s="282">
        <f t="shared" ca="1" si="160"/>
        <v>61.287999999999997</v>
      </c>
      <c r="AG200" s="282">
        <f t="shared" ca="1" si="161"/>
        <v>65.427000000000007</v>
      </c>
      <c r="AH200" s="282">
        <f t="shared" ca="1" si="162"/>
        <v>67.25800000000001</v>
      </c>
      <c r="AI200" s="282">
        <f t="shared" ca="1" si="163"/>
        <v>69.143000000000001</v>
      </c>
      <c r="AJ200" s="282">
        <f t="shared" ca="1" si="168"/>
        <v>71.113</v>
      </c>
      <c r="AK200" s="282" t="str">
        <f t="shared" ca="1" si="169"/>
        <v/>
      </c>
    </row>
    <row r="201" spans="1:37" x14ac:dyDescent="0.2">
      <c r="A201" s="75" t="s">
        <v>1086</v>
      </c>
      <c r="B201" s="75">
        <v>9</v>
      </c>
      <c r="C201" s="70" t="s">
        <v>1087</v>
      </c>
      <c r="D201" s="75">
        <v>425</v>
      </c>
      <c r="E201" s="75" t="s">
        <v>17</v>
      </c>
      <c r="F201" s="73" t="s">
        <v>1085</v>
      </c>
      <c r="G201" s="74">
        <f t="shared" ca="1" si="154"/>
        <v>88972</v>
      </c>
      <c r="H201" s="74">
        <f t="shared" ca="1" si="155"/>
        <v>92535</v>
      </c>
      <c r="I201" s="74">
        <f t="shared" ca="1" si="156"/>
        <v>96241</v>
      </c>
      <c r="J201" s="74">
        <f t="shared" ca="1" si="157"/>
        <v>100093</v>
      </c>
      <c r="K201" s="74">
        <f t="shared" ca="1" si="158"/>
        <v>104101</v>
      </c>
      <c r="L201" s="74">
        <f t="shared" ca="1" si="166"/>
        <v>0</v>
      </c>
      <c r="M201" s="74">
        <f t="shared" ca="1" si="167"/>
        <v>0</v>
      </c>
      <c r="N201" s="72"/>
      <c r="P201" s="187" t="str">
        <f t="shared" si="164"/>
        <v>53089C</v>
      </c>
      <c r="Q201" s="191" t="s">
        <v>600</v>
      </c>
      <c r="R201" s="188" t="str">
        <f t="shared" si="145"/>
        <v>Senior Executive Assistant to Police Chief</v>
      </c>
      <c r="S201" s="189" t="str">
        <f t="shared" si="165"/>
        <v>153</v>
      </c>
      <c r="T201" s="186" cm="1">
        <f t="array" aca="1" ref="T201" ca="1">ROUND(IF($Q201="Y",VLOOKUP($P201, INDIRECT($Q$3),T$8,0)*INDIRECT($P$2),VLOOKUP($P201, INDIRECT($Q$3),T$8,0)),IF($E201="E",0,3))</f>
        <v>88972</v>
      </c>
      <c r="U201" s="186" cm="1">
        <f t="array" aca="1" ref="U201" ca="1">ROUND(IF($Q201="Y",VLOOKUP($P201, INDIRECT($Q$3),U$8,0)*INDIRECT($P$2),VLOOKUP($P201, INDIRECT($Q$3),U$8,0)),IF($E201="E",0,3))</f>
        <v>92535</v>
      </c>
      <c r="V201" s="186" cm="1">
        <f t="array" aca="1" ref="V201" ca="1">ROUND(IF($Q201="Y",VLOOKUP($P201, INDIRECT($Q$3),V$8,0)*INDIRECT($P$2),VLOOKUP($P201, INDIRECT($Q$3),V$8,0)),IF($E201="E",0,3))</f>
        <v>96241</v>
      </c>
      <c r="W201" s="186" cm="1">
        <f t="array" aca="1" ref="W201" ca="1">ROUND(IF($Q201="Y",VLOOKUP($P201, INDIRECT($Q$3),W$8,0)*INDIRECT($P$2),VLOOKUP($P201, INDIRECT($Q$3),W$8,0)),IF($E201="E",0,3))</f>
        <v>100093</v>
      </c>
      <c r="X201" s="186" cm="1">
        <f t="array" aca="1" ref="X201" ca="1">ROUND(IF($Q201="Y",VLOOKUP($P201, INDIRECT($Q$3),X$8,0)*INDIRECT($P$2),VLOOKUP($P201, INDIRECT($Q$3),X$8,0)),IF($E201="E",0,3))</f>
        <v>104101</v>
      </c>
      <c r="Y201" s="186" cm="1">
        <f t="array" aca="1" ref="Y201" ca="1">ROUND(IF($Q201="Y",VLOOKUP($P201, INDIRECT($Q$3),Y$8,0)*INDIRECT($P$2),VLOOKUP($P201, INDIRECT($Q$3),Y$8,0)),IF($E201="E",0,3))</f>
        <v>0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107"/>
        <v>53089C</v>
      </c>
      <c r="AC201" s="130" t="str">
        <f t="shared" si="146"/>
        <v>Senior Executive Assistant to Police Chief</v>
      </c>
      <c r="AD201" s="284" t="str">
        <f t="shared" si="147"/>
        <v>153</v>
      </c>
      <c r="AE201" s="282">
        <f t="shared" ca="1" si="159"/>
        <v>42.774999999999999</v>
      </c>
      <c r="AF201" s="282">
        <f t="shared" ca="1" si="160"/>
        <v>44.488</v>
      </c>
      <c r="AG201" s="282">
        <f t="shared" ca="1" si="161"/>
        <v>46.269999999999996</v>
      </c>
      <c r="AH201" s="282">
        <f t="shared" ca="1" si="162"/>
        <v>48.122</v>
      </c>
      <c r="AI201" s="282">
        <f t="shared" ca="1" si="163"/>
        <v>50.048999999999999</v>
      </c>
      <c r="AJ201" s="282" t="str">
        <f t="shared" ca="1" si="168"/>
        <v/>
      </c>
      <c r="AK201" s="282" t="str">
        <f t="shared" ca="1" si="169"/>
        <v/>
      </c>
    </row>
    <row r="202" spans="1:37" x14ac:dyDescent="0.2">
      <c r="A202" s="75" t="s">
        <v>202</v>
      </c>
      <c r="B202" s="75">
        <v>12</v>
      </c>
      <c r="C202" s="70" t="s">
        <v>584</v>
      </c>
      <c r="D202" s="75">
        <v>542</v>
      </c>
      <c r="E202" s="75" t="s">
        <v>17</v>
      </c>
      <c r="F202" s="73" t="s">
        <v>430</v>
      </c>
      <c r="G202" s="74">
        <f t="shared" ca="1" si="154"/>
        <v>110337</v>
      </c>
      <c r="H202" s="74">
        <f t="shared" ca="1" si="155"/>
        <v>114755</v>
      </c>
      <c r="I202" s="74">
        <f t="shared" ca="1" si="156"/>
        <v>119349</v>
      </c>
      <c r="J202" s="74">
        <f t="shared" ca="1" si="157"/>
        <v>124129</v>
      </c>
      <c r="K202" s="74">
        <f t="shared" ca="1" si="158"/>
        <v>129098</v>
      </c>
      <c r="L202" s="74">
        <f t="shared" ca="1" si="166"/>
        <v>0</v>
      </c>
      <c r="M202" s="74">
        <f t="shared" ca="1" si="167"/>
        <v>0</v>
      </c>
      <c r="N202" s="72"/>
      <c r="P202" s="187" t="str">
        <f t="shared" si="164"/>
        <v>09172C</v>
      </c>
      <c r="Q202" s="191" t="s">
        <v>600</v>
      </c>
      <c r="R202" s="188" t="str">
        <f t="shared" si="145"/>
        <v xml:space="preserve">Senior Facilities Planner </v>
      </c>
      <c r="S202" s="189" t="str">
        <f t="shared" si="165"/>
        <v>053</v>
      </c>
      <c r="T202" s="186" cm="1">
        <f t="array" aca="1" ref="T202" ca="1">ROUND(IF($Q202="Y",VLOOKUP($P202, INDIRECT($Q$3),T$8,0)*INDIRECT($P$2),VLOOKUP($P202, INDIRECT($Q$3),T$8,0)),IF($E202="E",0,3))</f>
        <v>110337</v>
      </c>
      <c r="U202" s="186" cm="1">
        <f t="array" aca="1" ref="U202" ca="1">ROUND(IF($Q202="Y",VLOOKUP($P202, INDIRECT($Q$3),U$8,0)*INDIRECT($P$2),VLOOKUP($P202, INDIRECT($Q$3),U$8,0)),IF($E202="E",0,3))</f>
        <v>114755</v>
      </c>
      <c r="V202" s="186" cm="1">
        <f t="array" aca="1" ref="V202" ca="1">ROUND(IF($Q202="Y",VLOOKUP($P202, INDIRECT($Q$3),V$8,0)*INDIRECT($P$2),VLOOKUP($P202, INDIRECT($Q$3),V$8,0)),IF($E202="E",0,3))</f>
        <v>119349</v>
      </c>
      <c r="W202" s="186" cm="1">
        <f t="array" aca="1" ref="W202" ca="1">ROUND(IF($Q202="Y",VLOOKUP($P202, INDIRECT($Q$3),W$8,0)*INDIRECT($P$2),VLOOKUP($P202, INDIRECT($Q$3),W$8,0)),IF($E202="E",0,3))</f>
        <v>124129</v>
      </c>
      <c r="X202" s="186" cm="1">
        <f t="array" aca="1" ref="X202" ca="1">ROUND(IF($Q202="Y",VLOOKUP($P202, INDIRECT($Q$3),X$8,0)*INDIRECT($P$2),VLOOKUP($P202, INDIRECT($Q$3),X$8,0)),IF($E202="E",0,3))</f>
        <v>129098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ref="AB202:AB236" si="170">A202</f>
        <v>09172C</v>
      </c>
      <c r="AC202" s="130" t="str">
        <f t="shared" si="146"/>
        <v xml:space="preserve">Senior Facilities Planner </v>
      </c>
      <c r="AD202" s="284" t="str">
        <f t="shared" si="147"/>
        <v>053</v>
      </c>
      <c r="AE202" s="282">
        <f t="shared" ca="1" si="159"/>
        <v>53.046999999999997</v>
      </c>
      <c r="AF202" s="282">
        <f t="shared" ca="1" si="160"/>
        <v>55.170999999999999</v>
      </c>
      <c r="AG202" s="282">
        <f t="shared" ca="1" si="161"/>
        <v>57.379999999999995</v>
      </c>
      <c r="AH202" s="282">
        <f t="shared" ca="1" si="162"/>
        <v>59.677999999999997</v>
      </c>
      <c r="AI202" s="282">
        <f t="shared" ca="1" si="163"/>
        <v>62.067</v>
      </c>
      <c r="AJ202" s="282" t="str">
        <f t="shared" ca="1" si="168"/>
        <v/>
      </c>
      <c r="AK202" s="282" t="str">
        <f t="shared" ca="1" si="169"/>
        <v/>
      </c>
    </row>
    <row r="203" spans="1:37" x14ac:dyDescent="0.2">
      <c r="A203" s="75" t="s">
        <v>913</v>
      </c>
      <c r="B203" s="75">
        <v>12</v>
      </c>
      <c r="C203" s="70" t="s">
        <v>1008</v>
      </c>
      <c r="D203" s="75">
        <v>565</v>
      </c>
      <c r="E203" s="75" t="s">
        <v>17</v>
      </c>
      <c r="F203" s="73" t="s">
        <v>914</v>
      </c>
      <c r="G203" s="74">
        <f t="shared" ref="G203:G236" ca="1" si="171">IF(E203="E",ROUND(T203,0),ROUND(T203,3))</f>
        <v>132498</v>
      </c>
      <c r="H203" s="74">
        <f t="shared" ref="H203:H236" ca="1" si="172">IF(F203="E",ROUND(U203,0),ROUND(U203,3))</f>
        <v>137798</v>
      </c>
      <c r="I203" s="74">
        <f t="shared" ref="I203:I236" ca="1" si="173">IF(G203="E",ROUND(V203,0),ROUND(V203,3))</f>
        <v>143310</v>
      </c>
      <c r="J203" s="74">
        <f t="shared" ref="J203:J236" ca="1" si="174">IF(H203="E",ROUND(W203,0),ROUND(W203,3))</f>
        <v>149042</v>
      </c>
      <c r="K203" s="74">
        <f t="shared" ref="K203:K236" ca="1" si="175">IF(I203="E",ROUND(X203,0),ROUND(X203,3))</f>
        <v>155002</v>
      </c>
      <c r="L203" s="74">
        <f t="shared" ca="1" si="166"/>
        <v>0</v>
      </c>
      <c r="M203" s="74">
        <f t="shared" ca="1" si="167"/>
        <v>0</v>
      </c>
      <c r="N203" s="72"/>
      <c r="P203" s="187" t="str">
        <f t="shared" si="164"/>
        <v>59445C</v>
      </c>
      <c r="Q203" s="191" t="s">
        <v>600</v>
      </c>
      <c r="R203" s="188" t="str">
        <f t="shared" si="145"/>
        <v>Senior Program Manager-School Based Clinics</v>
      </c>
      <c r="S203" s="189" t="str">
        <f t="shared" si="165"/>
        <v>119</v>
      </c>
      <c r="T203" s="186" cm="1">
        <f t="array" aca="1" ref="T203" ca="1">ROUND(IF($Q203="Y",VLOOKUP($P203, INDIRECT($Q$3),T$8,0)*INDIRECT($P$2),VLOOKUP($P203, INDIRECT($Q$3),T$8,0)),IF($E203="E",0,3))</f>
        <v>132498</v>
      </c>
      <c r="U203" s="186" cm="1">
        <f t="array" aca="1" ref="U203" ca="1">ROUND(IF($Q203="Y",VLOOKUP($P203, INDIRECT($Q$3),U$8,0)*INDIRECT($P$2),VLOOKUP($P203, INDIRECT($Q$3),U$8,0)),IF($E203="E",0,3))</f>
        <v>137798</v>
      </c>
      <c r="V203" s="186" cm="1">
        <f t="array" aca="1" ref="V203" ca="1">ROUND(IF($Q203="Y",VLOOKUP($P203, INDIRECT($Q$3),V$8,0)*INDIRECT($P$2),VLOOKUP($P203, INDIRECT($Q$3),V$8,0)),IF($E203="E",0,3))</f>
        <v>143310</v>
      </c>
      <c r="W203" s="186" cm="1">
        <f t="array" aca="1" ref="W203" ca="1">ROUND(IF($Q203="Y",VLOOKUP($P203, INDIRECT($Q$3),W$8,0)*INDIRECT($P$2),VLOOKUP($P203, INDIRECT($Q$3),W$8,0)),IF($E203="E",0,3))</f>
        <v>149042</v>
      </c>
      <c r="X203" s="186" cm="1">
        <f t="array" aca="1" ref="X203" ca="1">ROUND(IF($Q203="Y",VLOOKUP($P203, INDIRECT($Q$3),X$8,0)*INDIRECT($P$2),VLOOKUP($P203, INDIRECT($Q$3),X$8,0)),IF($E203="E",0,3))</f>
        <v>155002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70"/>
        <v>59445C</v>
      </c>
      <c r="AC203" s="130" t="str">
        <f t="shared" si="146"/>
        <v>Senior Program Manager-School Based Clinics</v>
      </c>
      <c r="AD203" s="284" t="str">
        <f t="shared" si="147"/>
        <v>119</v>
      </c>
      <c r="AE203" s="282">
        <f t="shared" ref="AE203:AE236" ca="1" si="176">IF(T203=0,"",IF($E203="E",ROUNDUP(T203/2080,3),T203))</f>
        <v>63.701000000000001</v>
      </c>
      <c r="AF203" s="282">
        <f t="shared" ref="AF203:AF236" ca="1" si="177">IF(U203=0,"",IF($E203="E",ROUNDUP(U203/2080,3),U203))</f>
        <v>66.25</v>
      </c>
      <c r="AG203" s="282">
        <f t="shared" ref="AG203:AG236" ca="1" si="178">IF(V203=0,"",IF($E203="E",ROUNDUP(V203/2080,3),V203))</f>
        <v>68.900000000000006</v>
      </c>
      <c r="AH203" s="282">
        <f t="shared" ref="AH203:AH236" ca="1" si="179">IF(W203=0,"",IF($E203="E",ROUNDUP(W203/2080,3),W203))</f>
        <v>71.655000000000001</v>
      </c>
      <c r="AI203" s="282">
        <f t="shared" ref="AI203:AI236" ca="1" si="180">IF(X203=0,"",IF($E203="E",ROUNDUP(X203/2080,3),X203))</f>
        <v>74.521000000000001</v>
      </c>
      <c r="AJ203" s="282" t="str">
        <f t="shared" ca="1" si="168"/>
        <v/>
      </c>
      <c r="AK203" s="282" t="str">
        <f t="shared" ca="1" si="169"/>
        <v/>
      </c>
    </row>
    <row r="204" spans="1:37" x14ac:dyDescent="0.2">
      <c r="A204" s="75" t="s">
        <v>205</v>
      </c>
      <c r="B204" s="75">
        <v>12</v>
      </c>
      <c r="C204" s="70" t="s">
        <v>32</v>
      </c>
      <c r="D204" s="75">
        <v>575</v>
      </c>
      <c r="E204" s="75" t="s">
        <v>17</v>
      </c>
      <c r="F204" s="73" t="s">
        <v>433</v>
      </c>
      <c r="G204" s="74">
        <f t="shared" ca="1" si="171"/>
        <v>118343</v>
      </c>
      <c r="H204" s="74">
        <f t="shared" ca="1" si="172"/>
        <v>123076</v>
      </c>
      <c r="I204" s="74">
        <f t="shared" ca="1" si="173"/>
        <v>127998</v>
      </c>
      <c r="J204" s="74">
        <f t="shared" ca="1" si="174"/>
        <v>133118</v>
      </c>
      <c r="K204" s="74">
        <f t="shared" ca="1" si="175"/>
        <v>138442</v>
      </c>
      <c r="L204" s="74">
        <f t="shared" ca="1" si="166"/>
        <v>0</v>
      </c>
      <c r="M204" s="74">
        <f t="shared" ca="1" si="167"/>
        <v>0</v>
      </c>
      <c r="N204" s="72"/>
      <c r="P204" s="187" t="str">
        <f t="shared" si="164"/>
        <v>09175C</v>
      </c>
      <c r="Q204" s="191" t="s">
        <v>600</v>
      </c>
      <c r="R204" s="188" t="str">
        <f t="shared" si="145"/>
        <v>Senior Project Manager</v>
      </c>
      <c r="S204" s="189" t="str">
        <f t="shared" si="165"/>
        <v>105</v>
      </c>
      <c r="T204" s="186" cm="1">
        <f t="array" aca="1" ref="T204" ca="1">ROUND(IF($Q204="Y",VLOOKUP($P204, INDIRECT($Q$3),T$8,0)*INDIRECT($P$2),VLOOKUP($P204, INDIRECT($Q$3),T$8,0)),IF($E204="E",0,3))</f>
        <v>118343</v>
      </c>
      <c r="U204" s="186" cm="1">
        <f t="array" aca="1" ref="U204" ca="1">ROUND(IF($Q204="Y",VLOOKUP($P204, INDIRECT($Q$3),U$8,0)*INDIRECT($P$2),VLOOKUP($P204, INDIRECT($Q$3),U$8,0)),IF($E204="E",0,3))</f>
        <v>123076</v>
      </c>
      <c r="V204" s="186" cm="1">
        <f t="array" aca="1" ref="V204" ca="1">ROUND(IF($Q204="Y",VLOOKUP($P204, INDIRECT($Q$3),V$8,0)*INDIRECT($P$2),VLOOKUP($P204, INDIRECT($Q$3),V$8,0)),IF($E204="E",0,3))</f>
        <v>127998</v>
      </c>
      <c r="W204" s="186" cm="1">
        <f t="array" aca="1" ref="W204" ca="1">ROUND(IF($Q204="Y",VLOOKUP($P204, INDIRECT($Q$3),W$8,0)*INDIRECT($P$2),VLOOKUP($P204, INDIRECT($Q$3),W$8,0)),IF($E204="E",0,3))</f>
        <v>133118</v>
      </c>
      <c r="X204" s="186" cm="1">
        <f t="array" aca="1" ref="X204" ca="1">ROUND(IF($Q204="Y",VLOOKUP($P204, INDIRECT($Q$3),X$8,0)*INDIRECT($P$2),VLOOKUP($P204, INDIRECT($Q$3),X$8,0)),IF($E204="E",0,3))</f>
        <v>138442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70"/>
        <v>09175C</v>
      </c>
      <c r="AC204" s="130" t="str">
        <f t="shared" si="146"/>
        <v>Senior Project Manager</v>
      </c>
      <c r="AD204" s="284" t="str">
        <f t="shared" si="147"/>
        <v>105</v>
      </c>
      <c r="AE204" s="282">
        <f t="shared" ca="1" si="176"/>
        <v>56.896000000000001</v>
      </c>
      <c r="AF204" s="282">
        <f t="shared" ca="1" si="177"/>
        <v>59.171999999999997</v>
      </c>
      <c r="AG204" s="282">
        <f t="shared" ca="1" si="178"/>
        <v>61.537999999999997</v>
      </c>
      <c r="AH204" s="282">
        <f t="shared" ca="1" si="179"/>
        <v>64</v>
      </c>
      <c r="AI204" s="282">
        <f t="shared" ca="1" si="180"/>
        <v>66.559000000000012</v>
      </c>
      <c r="AJ204" s="282" t="str">
        <f t="shared" ca="1" si="168"/>
        <v/>
      </c>
      <c r="AK204" s="282" t="str">
        <f t="shared" ca="1" si="169"/>
        <v/>
      </c>
    </row>
    <row r="205" spans="1:37" x14ac:dyDescent="0.2">
      <c r="A205" s="75" t="s">
        <v>1031</v>
      </c>
      <c r="B205" s="75">
        <v>12</v>
      </c>
      <c r="C205" s="70" t="s">
        <v>32</v>
      </c>
      <c r="D205" s="75">
        <v>575</v>
      </c>
      <c r="E205" s="75" t="s">
        <v>17</v>
      </c>
      <c r="F205" s="73" t="s">
        <v>1032</v>
      </c>
      <c r="G205" s="74">
        <f t="shared" ca="1" si="171"/>
        <v>118343</v>
      </c>
      <c r="H205" s="74">
        <f t="shared" ca="1" si="172"/>
        <v>123076</v>
      </c>
      <c r="I205" s="74">
        <f t="shared" ca="1" si="173"/>
        <v>127998</v>
      </c>
      <c r="J205" s="74">
        <f t="shared" ca="1" si="174"/>
        <v>133118</v>
      </c>
      <c r="K205" s="74">
        <f t="shared" ca="1" si="175"/>
        <v>138442</v>
      </c>
      <c r="L205" s="74">
        <f t="shared" ca="1" si="166"/>
        <v>0</v>
      </c>
      <c r="M205" s="74">
        <f t="shared" ca="1" si="167"/>
        <v>0</v>
      </c>
      <c r="N205" s="72"/>
      <c r="P205" s="187" t="str">
        <f t="shared" ref="P205:P236" si="181">A205</f>
        <v>53083C</v>
      </c>
      <c r="Q205" s="191" t="s">
        <v>600</v>
      </c>
      <c r="R205" s="188" t="str">
        <f t="shared" si="145"/>
        <v>Senior Project Manager - General</v>
      </c>
      <c r="S205" s="189" t="str">
        <f t="shared" si="165"/>
        <v>105</v>
      </c>
      <c r="T205" s="186" cm="1">
        <f t="array" aca="1" ref="T205" ca="1">ROUND(IF($Q205="Y",VLOOKUP($P205, INDIRECT($Q$3),T$8,0)*INDIRECT($P$2),VLOOKUP($P205, INDIRECT($Q$3),T$8,0)),IF($E205="E",0,3))</f>
        <v>118343</v>
      </c>
      <c r="U205" s="186" cm="1">
        <f t="array" aca="1" ref="U205" ca="1">ROUND(IF($Q205="Y",VLOOKUP($P205, INDIRECT($Q$3),U$8,0)*INDIRECT($P$2),VLOOKUP($P205, INDIRECT($Q$3),U$8,0)),IF($E205="E",0,3))</f>
        <v>123076</v>
      </c>
      <c r="V205" s="186" cm="1">
        <f t="array" aca="1" ref="V205" ca="1">ROUND(IF($Q205="Y",VLOOKUP($P205, INDIRECT($Q$3),V$8,0)*INDIRECT($P$2),VLOOKUP($P205, INDIRECT($Q$3),V$8,0)),IF($E205="E",0,3))</f>
        <v>127998</v>
      </c>
      <c r="W205" s="186" cm="1">
        <f t="array" aca="1" ref="W205" ca="1">ROUND(IF($Q205="Y",VLOOKUP($P205, INDIRECT($Q$3),W$8,0)*INDIRECT($P$2),VLOOKUP($P205, INDIRECT($Q$3),W$8,0)),IF($E205="E",0,3))</f>
        <v>133118</v>
      </c>
      <c r="X205" s="186" cm="1">
        <f t="array" aca="1" ref="X205" ca="1">ROUND(IF($Q205="Y",VLOOKUP($P205, INDIRECT($Q$3),X$8,0)*INDIRECT($P$2),VLOOKUP($P205, INDIRECT($Q$3),X$8,0)),IF($E205="E",0,3))</f>
        <v>138442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70"/>
        <v>53083C</v>
      </c>
      <c r="AC205" s="130" t="str">
        <f t="shared" si="146"/>
        <v>Senior Project Manager - General</v>
      </c>
      <c r="AD205" s="284" t="str">
        <f t="shared" si="147"/>
        <v>105</v>
      </c>
      <c r="AE205" s="282">
        <f t="shared" ca="1" si="176"/>
        <v>56.896000000000001</v>
      </c>
      <c r="AF205" s="282">
        <f t="shared" ca="1" si="177"/>
        <v>59.171999999999997</v>
      </c>
      <c r="AG205" s="282">
        <f t="shared" ca="1" si="178"/>
        <v>61.537999999999997</v>
      </c>
      <c r="AH205" s="282">
        <f t="shared" ca="1" si="179"/>
        <v>64</v>
      </c>
      <c r="AI205" s="282">
        <f t="shared" ca="1" si="180"/>
        <v>66.559000000000012</v>
      </c>
      <c r="AJ205" s="282" t="str">
        <f t="shared" ca="1" si="168"/>
        <v/>
      </c>
      <c r="AK205" s="282" t="str">
        <f t="shared" ca="1" si="169"/>
        <v/>
      </c>
    </row>
    <row r="206" spans="1:37" x14ac:dyDescent="0.2">
      <c r="A206" s="75" t="s">
        <v>833</v>
      </c>
      <c r="B206" s="75">
        <v>11</v>
      </c>
      <c r="C206" s="70" t="s">
        <v>164</v>
      </c>
      <c r="D206" s="75">
        <v>503</v>
      </c>
      <c r="E206" s="75" t="s">
        <v>17</v>
      </c>
      <c r="F206" s="73" t="s">
        <v>832</v>
      </c>
      <c r="G206" s="74">
        <f t="shared" ca="1" si="171"/>
        <v>105497</v>
      </c>
      <c r="H206" s="74">
        <f t="shared" ca="1" si="172"/>
        <v>109713</v>
      </c>
      <c r="I206" s="74">
        <f t="shared" ca="1" si="173"/>
        <v>114105</v>
      </c>
      <c r="J206" s="74">
        <f t="shared" ca="1" si="174"/>
        <v>118668</v>
      </c>
      <c r="K206" s="74">
        <f t="shared" ca="1" si="175"/>
        <v>123415</v>
      </c>
      <c r="L206" s="74">
        <f t="shared" ca="1" si="166"/>
        <v>0</v>
      </c>
      <c r="M206" s="74">
        <f t="shared" ca="1" si="167"/>
        <v>0</v>
      </c>
      <c r="N206" s="72"/>
      <c r="P206" s="187" t="str">
        <f t="shared" si="181"/>
        <v>53012C</v>
      </c>
      <c r="Q206" s="191" t="s">
        <v>600</v>
      </c>
      <c r="R206" s="188" t="str">
        <f t="shared" si="145"/>
        <v>Senior Public Health Program Manager - Maternal, Child &amp; Adolescent Health</v>
      </c>
      <c r="S206" s="189" t="str">
        <f t="shared" si="165"/>
        <v>103</v>
      </c>
      <c r="T206" s="186" cm="1">
        <f t="array" aca="1" ref="T206" ca="1">ROUND(IF($Q206="Y",VLOOKUP($P206, INDIRECT($Q$3),T$8,0)*INDIRECT($P$2),VLOOKUP($P206, INDIRECT($Q$3),T$8,0)),IF($E206="E",0,3))</f>
        <v>105497</v>
      </c>
      <c r="U206" s="186" cm="1">
        <f t="array" aca="1" ref="U206" ca="1">ROUND(IF($Q206="Y",VLOOKUP($P206, INDIRECT($Q$3),U$8,0)*INDIRECT($P$2),VLOOKUP($P206, INDIRECT($Q$3),U$8,0)),IF($E206="E",0,3))</f>
        <v>109713</v>
      </c>
      <c r="V206" s="186" cm="1">
        <f t="array" aca="1" ref="V206" ca="1">ROUND(IF($Q206="Y",VLOOKUP($P206, INDIRECT($Q$3),V$8,0)*INDIRECT($P$2),VLOOKUP($P206, INDIRECT($Q$3),V$8,0)),IF($E206="E",0,3))</f>
        <v>114105</v>
      </c>
      <c r="W206" s="186" cm="1">
        <f t="array" aca="1" ref="W206" ca="1">ROUND(IF($Q206="Y",VLOOKUP($P206, INDIRECT($Q$3),W$8,0)*INDIRECT($P$2),VLOOKUP($P206, INDIRECT($Q$3),W$8,0)),IF($E206="E",0,3))</f>
        <v>118668</v>
      </c>
      <c r="X206" s="186" cm="1">
        <f t="array" aca="1" ref="X206" ca="1">ROUND(IF($Q206="Y",VLOOKUP($P206, INDIRECT($Q$3),X$8,0)*INDIRECT($P$2),VLOOKUP($P206, INDIRECT($Q$3),X$8,0)),IF($E206="E",0,3))</f>
        <v>123415</v>
      </c>
      <c r="Y206" s="186" cm="1">
        <f t="array" aca="1" ref="Y206" ca="1">ROUND(IF($Q206="Y",VLOOKUP($P206, INDIRECT($Q$3),Y$8,0)*INDIRECT($P$2),VLOOKUP($P206, INDIRECT($Q$3),Y$8,0)),IF($E206="E",0,3))</f>
        <v>0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70"/>
        <v>53012C</v>
      </c>
      <c r="AC206" s="130" t="str">
        <f t="shared" si="146"/>
        <v>Senior Public Health Program Manager - Maternal, Child &amp; Adolescent Health</v>
      </c>
      <c r="AD206" s="284" t="str">
        <f t="shared" si="147"/>
        <v>103</v>
      </c>
      <c r="AE206" s="282">
        <f t="shared" ca="1" si="176"/>
        <v>50.72</v>
      </c>
      <c r="AF206" s="282">
        <f t="shared" ca="1" si="177"/>
        <v>52.747</v>
      </c>
      <c r="AG206" s="282">
        <f t="shared" ca="1" si="178"/>
        <v>54.858999999999995</v>
      </c>
      <c r="AH206" s="282">
        <f t="shared" ca="1" si="179"/>
        <v>57.052</v>
      </c>
      <c r="AI206" s="282">
        <f t="shared" ca="1" si="180"/>
        <v>59.335000000000001</v>
      </c>
      <c r="AJ206" s="282" t="str">
        <f t="shared" ca="1" si="168"/>
        <v/>
      </c>
      <c r="AK206" s="282" t="str">
        <f t="shared" ca="1" si="169"/>
        <v/>
      </c>
    </row>
    <row r="207" spans="1:37" x14ac:dyDescent="0.2">
      <c r="A207" s="75" t="s">
        <v>206</v>
      </c>
      <c r="B207" s="75">
        <v>11</v>
      </c>
      <c r="C207" s="70" t="s">
        <v>124</v>
      </c>
      <c r="D207" s="75">
        <v>515</v>
      </c>
      <c r="E207" s="75" t="s">
        <v>17</v>
      </c>
      <c r="F207" s="73" t="s">
        <v>434</v>
      </c>
      <c r="G207" s="74">
        <f t="shared" ca="1" si="171"/>
        <v>105497</v>
      </c>
      <c r="H207" s="74">
        <f t="shared" ca="1" si="172"/>
        <v>109714</v>
      </c>
      <c r="I207" s="74">
        <f t="shared" ca="1" si="173"/>
        <v>114105</v>
      </c>
      <c r="J207" s="74">
        <f t="shared" ca="1" si="174"/>
        <v>118668</v>
      </c>
      <c r="K207" s="74">
        <f t="shared" ca="1" si="175"/>
        <v>123415</v>
      </c>
      <c r="L207" s="74">
        <f t="shared" ca="1" si="166"/>
        <v>0</v>
      </c>
      <c r="M207" s="74">
        <f t="shared" ca="1" si="167"/>
        <v>0</v>
      </c>
      <c r="N207" s="72"/>
      <c r="P207" s="187" t="str">
        <f t="shared" si="181"/>
        <v>09155C</v>
      </c>
      <c r="Q207" s="191" t="s">
        <v>600</v>
      </c>
      <c r="R207" s="188" t="str">
        <f t="shared" si="145"/>
        <v>Senior Transportation Planner</v>
      </c>
      <c r="S207" s="189" t="str">
        <f t="shared" si="165"/>
        <v>104</v>
      </c>
      <c r="T207" s="186" cm="1">
        <f t="array" aca="1" ref="T207" ca="1">ROUND(IF($Q207="Y",VLOOKUP($P207, INDIRECT($Q$3),T$8,0)*INDIRECT($P$2),VLOOKUP($P207, INDIRECT($Q$3),T$8,0)),IF($E207="E",0,3))</f>
        <v>105497</v>
      </c>
      <c r="U207" s="186" cm="1">
        <f t="array" aca="1" ref="U207" ca="1">ROUND(IF($Q207="Y",VLOOKUP($P207, INDIRECT($Q$3),U$8,0)*INDIRECT($P$2),VLOOKUP($P207, INDIRECT($Q$3),U$8,0)),IF($E207="E",0,3))</f>
        <v>109714</v>
      </c>
      <c r="V207" s="186" cm="1">
        <f t="array" aca="1" ref="V207" ca="1">ROUND(IF($Q207="Y",VLOOKUP($P207, INDIRECT($Q$3),V$8,0)*INDIRECT($P$2),VLOOKUP($P207, INDIRECT($Q$3),V$8,0)),IF($E207="E",0,3))</f>
        <v>114105</v>
      </c>
      <c r="W207" s="186" cm="1">
        <f t="array" aca="1" ref="W207" ca="1">ROUND(IF($Q207="Y",VLOOKUP($P207, INDIRECT($Q$3),W$8,0)*INDIRECT($P$2),VLOOKUP($P207, INDIRECT($Q$3),W$8,0)),IF($E207="E",0,3))</f>
        <v>118668</v>
      </c>
      <c r="X207" s="186" cm="1">
        <f t="array" aca="1" ref="X207" ca="1">ROUND(IF($Q207="Y",VLOOKUP($P207, INDIRECT($Q$3),X$8,0)*INDIRECT($P$2),VLOOKUP($P207, INDIRECT($Q$3),X$8,0)),IF($E207="E",0,3))</f>
        <v>123415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70"/>
        <v>09155C</v>
      </c>
      <c r="AC207" s="130" t="str">
        <f t="shared" si="146"/>
        <v>Senior Transportation Planner</v>
      </c>
      <c r="AD207" s="284" t="str">
        <f t="shared" si="147"/>
        <v>104</v>
      </c>
      <c r="AE207" s="282">
        <f t="shared" ca="1" si="176"/>
        <v>50.72</v>
      </c>
      <c r="AF207" s="282">
        <f t="shared" ca="1" si="177"/>
        <v>52.747999999999998</v>
      </c>
      <c r="AG207" s="282">
        <f t="shared" ca="1" si="178"/>
        <v>54.858999999999995</v>
      </c>
      <c r="AH207" s="282">
        <f t="shared" ca="1" si="179"/>
        <v>57.052</v>
      </c>
      <c r="AI207" s="282">
        <f t="shared" ca="1" si="180"/>
        <v>59.335000000000001</v>
      </c>
      <c r="AJ207" s="282" t="str">
        <f t="shared" ca="1" si="168"/>
        <v/>
      </c>
      <c r="AK207" s="282" t="str">
        <f t="shared" ca="1" si="169"/>
        <v/>
      </c>
    </row>
    <row r="208" spans="1:37" x14ac:dyDescent="0.2">
      <c r="A208" s="75" t="s">
        <v>674</v>
      </c>
      <c r="B208" s="75">
        <v>10</v>
      </c>
      <c r="C208" s="70" t="s">
        <v>44</v>
      </c>
      <c r="D208" s="75">
        <v>460</v>
      </c>
      <c r="E208" s="75" t="s">
        <v>17</v>
      </c>
      <c r="F208" s="73" t="s">
        <v>673</v>
      </c>
      <c r="G208" s="74">
        <f t="shared" ca="1" si="171"/>
        <v>86949</v>
      </c>
      <c r="H208" s="74">
        <f t="shared" ca="1" si="172"/>
        <v>91439</v>
      </c>
      <c r="I208" s="74">
        <f t="shared" ca="1" si="173"/>
        <v>96099</v>
      </c>
      <c r="J208" s="74">
        <f t="shared" ca="1" si="174"/>
        <v>102604</v>
      </c>
      <c r="K208" s="74">
        <f t="shared" ca="1" si="175"/>
        <v>105478</v>
      </c>
      <c r="L208" s="74">
        <f t="shared" ca="1" si="166"/>
        <v>108431</v>
      </c>
      <c r="M208" s="74">
        <f t="shared" ca="1" si="167"/>
        <v>111524</v>
      </c>
      <c r="N208" s="72"/>
      <c r="P208" s="187" t="str">
        <f t="shared" si="181"/>
        <v>52993C</v>
      </c>
      <c r="Q208" s="191" t="s">
        <v>600</v>
      </c>
      <c r="R208" s="188" t="str">
        <f t="shared" si="145"/>
        <v>Service Center Operations Manager</v>
      </c>
      <c r="S208" s="189" t="str">
        <f t="shared" si="165"/>
        <v>34D</v>
      </c>
      <c r="T208" s="186" cm="1">
        <f t="array" aca="1" ref="T208" ca="1">ROUND(IF($Q208="Y",VLOOKUP($P208, INDIRECT($Q$3),T$8,0)*INDIRECT($P$2),VLOOKUP($P208, INDIRECT($Q$3),T$8,0)),IF($E208="E",0,3))</f>
        <v>86949</v>
      </c>
      <c r="U208" s="186" cm="1">
        <f t="array" aca="1" ref="U208" ca="1">ROUND(IF($Q208="Y",VLOOKUP($P208, INDIRECT($Q$3),U$8,0)*INDIRECT($P$2),VLOOKUP($P208, INDIRECT($Q$3),U$8,0)),IF($E208="E",0,3))</f>
        <v>91439</v>
      </c>
      <c r="V208" s="186" cm="1">
        <f t="array" aca="1" ref="V208" ca="1">ROUND(IF($Q208="Y",VLOOKUP($P208, INDIRECT($Q$3),V$8,0)*INDIRECT($P$2),VLOOKUP($P208, INDIRECT($Q$3),V$8,0)),IF($E208="E",0,3))</f>
        <v>96099</v>
      </c>
      <c r="W208" s="186" cm="1">
        <f t="array" aca="1" ref="W208" ca="1">ROUND(IF($Q208="Y",VLOOKUP($P208, INDIRECT($Q$3),W$8,0)*INDIRECT($P$2),VLOOKUP($P208, INDIRECT($Q$3),W$8,0)),IF($E208="E",0,3))</f>
        <v>102604</v>
      </c>
      <c r="X208" s="186" cm="1">
        <f t="array" aca="1" ref="X208" ca="1">ROUND(IF($Q208="Y",VLOOKUP($P208, INDIRECT($Q$3),X$8,0)*INDIRECT($P$2),VLOOKUP($P208, INDIRECT($Q$3),X$8,0)),IF($E208="E",0,3))</f>
        <v>105478</v>
      </c>
      <c r="Y208" s="186" cm="1">
        <f t="array" aca="1" ref="Y208" ca="1">ROUND(IF($Q208="Y",VLOOKUP($P208, INDIRECT($Q$3),Y$8,0)*INDIRECT($P$2),VLOOKUP($P208, INDIRECT($Q$3),Y$8,0)),IF($E208="E",0,3))</f>
        <v>108431</v>
      </c>
      <c r="Z208" s="186" cm="1">
        <f t="array" aca="1" ref="Z208" ca="1">ROUND(IF($Q208="Y",VLOOKUP($P208, INDIRECT($Q$3),Z$8,0)*INDIRECT($P$2),VLOOKUP($P208, INDIRECT($Q$3),Z$8,0)),IF($E208="E",0,3))</f>
        <v>111524</v>
      </c>
      <c r="AA208" s="186"/>
      <c r="AB208" s="282" t="str">
        <f t="shared" si="170"/>
        <v>52993C</v>
      </c>
      <c r="AC208" s="130" t="str">
        <f t="shared" si="146"/>
        <v>Service Center Operations Manager</v>
      </c>
      <c r="AD208" s="284" t="str">
        <f t="shared" si="147"/>
        <v>34D</v>
      </c>
      <c r="AE208" s="282">
        <f t="shared" ca="1" si="176"/>
        <v>41.802999999999997</v>
      </c>
      <c r="AF208" s="282">
        <f t="shared" ca="1" si="177"/>
        <v>43.961999999999996</v>
      </c>
      <c r="AG208" s="282">
        <f t="shared" ca="1" si="178"/>
        <v>46.201999999999998</v>
      </c>
      <c r="AH208" s="282">
        <f t="shared" ca="1" si="179"/>
        <v>49.329000000000001</v>
      </c>
      <c r="AI208" s="282">
        <f t="shared" ca="1" si="180"/>
        <v>50.710999999999999</v>
      </c>
      <c r="AJ208" s="282">
        <f t="shared" ca="1" si="168"/>
        <v>52.131</v>
      </c>
      <c r="AK208" s="282">
        <f t="shared" ca="1" si="169"/>
        <v>53.617999999999995</v>
      </c>
    </row>
    <row r="209" spans="1:37" x14ac:dyDescent="0.2">
      <c r="A209" s="75" t="s">
        <v>212</v>
      </c>
      <c r="B209" s="75">
        <v>9</v>
      </c>
      <c r="C209" s="70" t="s">
        <v>211</v>
      </c>
      <c r="D209" s="358">
        <v>418</v>
      </c>
      <c r="E209" s="75" t="s">
        <v>17</v>
      </c>
      <c r="F209" s="73" t="s">
        <v>436</v>
      </c>
      <c r="G209" s="74">
        <f t="shared" ca="1" si="171"/>
        <v>84596</v>
      </c>
      <c r="H209" s="74">
        <f t="shared" ca="1" si="172"/>
        <v>88825</v>
      </c>
      <c r="I209" s="74">
        <f t="shared" ca="1" si="173"/>
        <v>93266</v>
      </c>
      <c r="J209" s="74">
        <f t="shared" ca="1" si="174"/>
        <v>97932</v>
      </c>
      <c r="K209" s="74">
        <f t="shared" ca="1" si="175"/>
        <v>100673</v>
      </c>
      <c r="L209" s="74">
        <f t="shared" ca="1" si="166"/>
        <v>103491</v>
      </c>
      <c r="M209" s="74">
        <f t="shared" ca="1" si="167"/>
        <v>106442</v>
      </c>
      <c r="N209" s="72"/>
      <c r="P209" s="187" t="str">
        <f t="shared" si="181"/>
        <v>09810C</v>
      </c>
      <c r="Q209" s="191" t="s">
        <v>600</v>
      </c>
      <c r="R209" s="188" t="str">
        <f t="shared" si="145"/>
        <v>Supervisor Administrative Services</v>
      </c>
      <c r="S209" s="189" t="str">
        <f t="shared" si="165"/>
        <v>40</v>
      </c>
      <c r="T209" s="186" cm="1">
        <f t="array" aca="1" ref="T209" ca="1">ROUND(IF($Q209="Y",VLOOKUP($P209, INDIRECT($Q$3),T$8,0)*INDIRECT($P$2),VLOOKUP($P209, INDIRECT($Q$3),T$8,0)),IF($E209="E",0,3))</f>
        <v>84596</v>
      </c>
      <c r="U209" s="186" cm="1">
        <f t="array" aca="1" ref="U209" ca="1">ROUND(IF($Q209="Y",VLOOKUP($P209, INDIRECT($Q$3),U$8,0)*INDIRECT($P$2),VLOOKUP($P209, INDIRECT($Q$3),U$8,0)),IF($E209="E",0,3))</f>
        <v>88825</v>
      </c>
      <c r="V209" s="186" cm="1">
        <f t="array" aca="1" ref="V209" ca="1">ROUND(IF($Q209="Y",VLOOKUP($P209, INDIRECT($Q$3),V$8,0)*INDIRECT($P$2),VLOOKUP($P209, INDIRECT($Q$3),V$8,0)),IF($E209="E",0,3))</f>
        <v>93266</v>
      </c>
      <c r="W209" s="186" cm="1">
        <f t="array" aca="1" ref="W209" ca="1">ROUND(IF($Q209="Y",VLOOKUP($P209, INDIRECT($Q$3),W$8,0)*INDIRECT($P$2),VLOOKUP($P209, INDIRECT($Q$3),W$8,0)),IF($E209="E",0,3))</f>
        <v>97932</v>
      </c>
      <c r="X209" s="186" cm="1">
        <f t="array" aca="1" ref="X209" ca="1">ROUND(IF($Q209="Y",VLOOKUP($P209, INDIRECT($Q$3),X$8,0)*INDIRECT($P$2),VLOOKUP($P209, INDIRECT($Q$3),X$8,0)),IF($E209="E",0,3))</f>
        <v>100673</v>
      </c>
      <c r="Y209" s="186" cm="1">
        <f t="array" aca="1" ref="Y209" ca="1">ROUND(IF($Q209="Y",VLOOKUP($P209, INDIRECT($Q$3),Y$8,0)*INDIRECT($P$2),VLOOKUP($P209, INDIRECT($Q$3),Y$8,0)),IF($E209="E",0,3))</f>
        <v>103491</v>
      </c>
      <c r="Z209" s="186" cm="1">
        <f t="array" aca="1" ref="Z209" ca="1">ROUND(IF($Q209="Y",VLOOKUP($P209, INDIRECT($Q$3),Z$8,0)*INDIRECT($P$2),VLOOKUP($P209, INDIRECT($Q$3),Z$8,0)),IF($E209="E",0,3))</f>
        <v>106442</v>
      </c>
      <c r="AA209" s="186"/>
      <c r="AB209" s="282" t="str">
        <f t="shared" si="170"/>
        <v>09810C</v>
      </c>
      <c r="AC209" s="130" t="str">
        <f t="shared" si="146"/>
        <v>Supervisor Administrative Services</v>
      </c>
      <c r="AD209" s="284" t="str">
        <f t="shared" si="147"/>
        <v>40</v>
      </c>
      <c r="AE209" s="282">
        <f t="shared" ca="1" si="176"/>
        <v>40.671999999999997</v>
      </c>
      <c r="AF209" s="282">
        <f t="shared" ca="1" si="177"/>
        <v>42.704999999999998</v>
      </c>
      <c r="AG209" s="282">
        <f t="shared" ca="1" si="178"/>
        <v>44.839999999999996</v>
      </c>
      <c r="AH209" s="282">
        <f t="shared" ca="1" si="179"/>
        <v>47.082999999999998</v>
      </c>
      <c r="AI209" s="282">
        <f t="shared" ca="1" si="180"/>
        <v>48.400999999999996</v>
      </c>
      <c r="AJ209" s="282">
        <f t="shared" ca="1" si="168"/>
        <v>49.756</v>
      </c>
      <c r="AK209" s="282">
        <f t="shared" ca="1" si="169"/>
        <v>51.174999999999997</v>
      </c>
    </row>
    <row r="210" spans="1:37" x14ac:dyDescent="0.2">
      <c r="A210" s="75" t="s">
        <v>1117</v>
      </c>
      <c r="B210" s="75">
        <v>9</v>
      </c>
      <c r="C210" s="70" t="s">
        <v>958</v>
      </c>
      <c r="D210" s="75">
        <v>448</v>
      </c>
      <c r="E210" s="75" t="s">
        <v>17</v>
      </c>
      <c r="F210" s="73" t="s">
        <v>1118</v>
      </c>
      <c r="G210" s="74">
        <f t="shared" si="171"/>
        <v>91750</v>
      </c>
      <c r="H210" s="74">
        <f t="shared" si="172"/>
        <v>95425</v>
      </c>
      <c r="I210" s="74">
        <f t="shared" si="173"/>
        <v>99243</v>
      </c>
      <c r="J210" s="74">
        <f t="shared" si="174"/>
        <v>103217</v>
      </c>
      <c r="K210" s="74">
        <f t="shared" si="175"/>
        <v>107351</v>
      </c>
      <c r="L210" s="74">
        <f t="shared" si="166"/>
        <v>0</v>
      </c>
      <c r="M210" s="74">
        <f t="shared" si="167"/>
        <v>0</v>
      </c>
      <c r="N210" s="72"/>
      <c r="P210" s="187" t="str">
        <f t="shared" si="181"/>
        <v>53104C</v>
      </c>
      <c r="Q210" s="191" t="s">
        <v>600</v>
      </c>
      <c r="R210" s="188" t="str">
        <f t="shared" si="145"/>
        <v>Supervisor Case Intake - Civil Rights</v>
      </c>
      <c r="S210" s="189" t="str">
        <f t="shared" ref="S210:S236" si="182">C210</f>
        <v>127</v>
      </c>
      <c r="T210" s="373">
        <v>91750</v>
      </c>
      <c r="U210" s="373">
        <v>95425</v>
      </c>
      <c r="V210" s="373">
        <v>99243</v>
      </c>
      <c r="W210" s="373">
        <v>103217</v>
      </c>
      <c r="X210" s="373">
        <v>107351</v>
      </c>
      <c r="AA210" s="186"/>
      <c r="AB210" s="282" t="str">
        <f t="shared" si="170"/>
        <v>53104C</v>
      </c>
      <c r="AC210" s="130" t="str">
        <f t="shared" si="146"/>
        <v>Supervisor Case Intake - Civil Rights</v>
      </c>
      <c r="AD210" s="284" t="str">
        <f t="shared" si="147"/>
        <v>127</v>
      </c>
      <c r="AE210" s="282">
        <f t="shared" si="176"/>
        <v>44.110999999999997</v>
      </c>
      <c r="AF210" s="282">
        <f t="shared" si="177"/>
        <v>45.878</v>
      </c>
      <c r="AG210" s="282">
        <f t="shared" si="178"/>
        <v>47.713000000000001</v>
      </c>
      <c r="AH210" s="282">
        <f t="shared" si="179"/>
        <v>49.623999999999995</v>
      </c>
      <c r="AI210" s="282">
        <f t="shared" si="180"/>
        <v>51.611999999999995</v>
      </c>
      <c r="AJ210" s="282" t="str">
        <f t="shared" si="168"/>
        <v/>
      </c>
      <c r="AK210" s="282" t="str">
        <f t="shared" si="169"/>
        <v/>
      </c>
    </row>
    <row r="211" spans="1:37" x14ac:dyDescent="0.2">
      <c r="A211" s="75" t="s">
        <v>1102</v>
      </c>
      <c r="B211" s="75">
        <v>10</v>
      </c>
      <c r="C211" s="70" t="s">
        <v>18</v>
      </c>
      <c r="D211" s="75">
        <v>488</v>
      </c>
      <c r="E211" s="75" t="s">
        <v>17</v>
      </c>
      <c r="F211" s="73" t="s">
        <v>1101</v>
      </c>
      <c r="G211" s="74">
        <f t="shared" si="171"/>
        <v>92160</v>
      </c>
      <c r="H211" s="74">
        <f t="shared" si="172"/>
        <v>97009</v>
      </c>
      <c r="I211" s="74">
        <f t="shared" si="173"/>
        <v>102114</v>
      </c>
      <c r="J211" s="74">
        <f t="shared" si="174"/>
        <v>107490</v>
      </c>
      <c r="K211" s="74">
        <f t="shared" si="175"/>
        <v>110496</v>
      </c>
      <c r="L211" s="74">
        <f t="shared" si="166"/>
        <v>113594</v>
      </c>
      <c r="M211" s="74">
        <f t="shared" si="167"/>
        <v>116832</v>
      </c>
      <c r="N211" s="72"/>
      <c r="P211" s="187" t="str">
        <f t="shared" si="181"/>
        <v>59507C</v>
      </c>
      <c r="Q211" s="191" t="s">
        <v>600</v>
      </c>
      <c r="R211" s="188" t="str">
        <f t="shared" si="145"/>
        <v>Supervisor Case Investigations - Civil Rights</v>
      </c>
      <c r="S211" s="189" t="str">
        <f t="shared" si="182"/>
        <v>83</v>
      </c>
      <c r="T211" s="373">
        <v>92160</v>
      </c>
      <c r="U211" s="373">
        <v>97009</v>
      </c>
      <c r="V211" s="373">
        <v>102114</v>
      </c>
      <c r="W211" s="373">
        <v>107490</v>
      </c>
      <c r="X211" s="373">
        <v>110496</v>
      </c>
      <c r="Y211" s="373">
        <v>113594</v>
      </c>
      <c r="Z211" s="373">
        <v>116832</v>
      </c>
      <c r="AA211" s="186"/>
      <c r="AB211" s="282" t="str">
        <f t="shared" si="170"/>
        <v>59507C</v>
      </c>
      <c r="AC211" s="130" t="str">
        <f t="shared" si="146"/>
        <v>Supervisor Case Investigations - Civil Rights</v>
      </c>
      <c r="AD211" s="284" t="str">
        <f t="shared" si="147"/>
        <v>83</v>
      </c>
      <c r="AE211" s="282">
        <f t="shared" si="176"/>
        <v>44.308</v>
      </c>
      <c r="AF211" s="282">
        <f t="shared" si="177"/>
        <v>46.638999999999996</v>
      </c>
      <c r="AG211" s="282">
        <f t="shared" si="178"/>
        <v>49.094000000000001</v>
      </c>
      <c r="AH211" s="282">
        <f t="shared" si="179"/>
        <v>51.677999999999997</v>
      </c>
      <c r="AI211" s="282">
        <f t="shared" si="180"/>
        <v>53.123999999999995</v>
      </c>
      <c r="AJ211" s="282">
        <f t="shared" si="168"/>
        <v>54.613</v>
      </c>
      <c r="AK211" s="282">
        <f t="shared" si="169"/>
        <v>56.169999999999995</v>
      </c>
    </row>
    <row r="212" spans="1:37" x14ac:dyDescent="0.2">
      <c r="A212" s="75" t="s">
        <v>1103</v>
      </c>
      <c r="B212" s="75">
        <v>10</v>
      </c>
      <c r="C212" s="70" t="s">
        <v>70</v>
      </c>
      <c r="D212" s="75">
        <v>478</v>
      </c>
      <c r="E212" s="75" t="s">
        <v>17</v>
      </c>
      <c r="F212" s="73" t="s">
        <v>1104</v>
      </c>
      <c r="G212" s="74">
        <f t="shared" ca="1" si="171"/>
        <v>88597</v>
      </c>
      <c r="H212" s="74">
        <f t="shared" ca="1" si="172"/>
        <v>93007</v>
      </c>
      <c r="I212" s="74">
        <f t="shared" ca="1" si="173"/>
        <v>97670</v>
      </c>
      <c r="J212" s="74">
        <f t="shared" ca="1" si="174"/>
        <v>103985</v>
      </c>
      <c r="K212" s="74">
        <f t="shared" ca="1" si="175"/>
        <v>106894</v>
      </c>
      <c r="L212" s="74">
        <f t="shared" ca="1" si="166"/>
        <v>109891</v>
      </c>
      <c r="M212" s="74">
        <f t="shared" ca="1" si="167"/>
        <v>113023</v>
      </c>
      <c r="N212" s="72"/>
      <c r="P212" s="187" t="str">
        <f t="shared" si="181"/>
        <v>59508C</v>
      </c>
      <c r="Q212" s="191" t="s">
        <v>600</v>
      </c>
      <c r="R212" s="188" t="str">
        <f t="shared" si="145"/>
        <v>Supervisor Contract Compliance - Civil Rights</v>
      </c>
      <c r="S212" s="189" t="str">
        <f t="shared" si="182"/>
        <v>34M</v>
      </c>
      <c r="T212" s="186" cm="1">
        <f t="array" aca="1" ref="T212" ca="1">ROUND(IF($Q212="Y",VLOOKUP($P212, INDIRECT($Q$3),T$8,0)*INDIRECT($P$2),VLOOKUP($P212, INDIRECT($Q$3),T$8,0)),IF($E212="E",0,3))</f>
        <v>88597</v>
      </c>
      <c r="U212" s="186" cm="1">
        <f t="array" aca="1" ref="U212" ca="1">ROUND(IF($Q212="Y",VLOOKUP($P212, INDIRECT($Q$3),U$8,0)*INDIRECT($P$2),VLOOKUP($P212, INDIRECT($Q$3),U$8,0)),IF($E212="E",0,3))</f>
        <v>93007</v>
      </c>
      <c r="V212" s="186" cm="1">
        <f t="array" aca="1" ref="V212" ca="1">ROUND(IF($Q212="Y",VLOOKUP($P212, INDIRECT($Q$3),V$8,0)*INDIRECT($P$2),VLOOKUP($P212, INDIRECT($Q$3),V$8,0)),IF($E212="E",0,3))</f>
        <v>97670</v>
      </c>
      <c r="W212" s="186" cm="1">
        <f t="array" aca="1" ref="W212" ca="1">ROUND(IF($Q212="Y",VLOOKUP($P212, INDIRECT($Q$3),W$8,0)*INDIRECT($P$2),VLOOKUP($P212, INDIRECT($Q$3),W$8,0)),IF($E212="E",0,3))</f>
        <v>103985</v>
      </c>
      <c r="X212" s="186" cm="1">
        <f t="array" aca="1" ref="X212" ca="1">ROUND(IF($Q212="Y",VLOOKUP($P212, INDIRECT($Q$3),X$8,0)*INDIRECT($P$2),VLOOKUP($P212, INDIRECT($Q$3),X$8,0)),IF($E212="E",0,3))</f>
        <v>106894</v>
      </c>
      <c r="Y212" s="186" cm="1">
        <f t="array" aca="1" ref="Y212" ca="1">ROUND(IF($Q212="Y",VLOOKUP($P212, INDIRECT($Q$3),Y$8,0)*INDIRECT($P$2),VLOOKUP($P212, INDIRECT($Q$3),Y$8,0)),IF($E212="E",0,3))</f>
        <v>109891</v>
      </c>
      <c r="Z212" s="186" cm="1">
        <f t="array" aca="1" ref="Z212" ca="1">ROUND(IF($Q212="Y",VLOOKUP($P212, INDIRECT($Q$3),Z$8,0)*INDIRECT($P$2),VLOOKUP($P212, INDIRECT($Q$3),Z$8,0)),IF($E212="E",0,3))</f>
        <v>113023</v>
      </c>
      <c r="AA212" s="186"/>
      <c r="AB212" s="282" t="str">
        <f t="shared" si="170"/>
        <v>59508C</v>
      </c>
      <c r="AC212" s="130" t="str">
        <f t="shared" si="146"/>
        <v>Supervisor Contract Compliance - Civil Rights</v>
      </c>
      <c r="AD212" s="284" t="str">
        <f t="shared" si="147"/>
        <v>34M</v>
      </c>
      <c r="AE212" s="282">
        <f t="shared" ca="1" si="176"/>
        <v>42.594999999999999</v>
      </c>
      <c r="AF212" s="282">
        <f t="shared" ca="1" si="177"/>
        <v>44.714999999999996</v>
      </c>
      <c r="AG212" s="282">
        <f t="shared" ca="1" si="178"/>
        <v>46.957000000000001</v>
      </c>
      <c r="AH212" s="282">
        <f t="shared" ca="1" si="179"/>
        <v>49.992999999999995</v>
      </c>
      <c r="AI212" s="282">
        <f t="shared" ca="1" si="180"/>
        <v>51.391999999999996</v>
      </c>
      <c r="AJ212" s="282">
        <f t="shared" ca="1" si="168"/>
        <v>52.832999999999998</v>
      </c>
      <c r="AK212" s="282">
        <f t="shared" ca="1" si="169"/>
        <v>54.338000000000001</v>
      </c>
    </row>
    <row r="213" spans="1:37" x14ac:dyDescent="0.2">
      <c r="A213" s="75" t="s">
        <v>214</v>
      </c>
      <c r="B213" s="75">
        <v>11</v>
      </c>
      <c r="C213" s="70" t="s">
        <v>213</v>
      </c>
      <c r="D213" s="75">
        <v>533</v>
      </c>
      <c r="E213" s="75" t="s">
        <v>17</v>
      </c>
      <c r="F213" s="73" t="s">
        <v>437</v>
      </c>
      <c r="G213" s="74">
        <f t="shared" ca="1" si="171"/>
        <v>102423</v>
      </c>
      <c r="H213" s="74">
        <f t="shared" ca="1" si="172"/>
        <v>106520</v>
      </c>
      <c r="I213" s="74">
        <f t="shared" ca="1" si="173"/>
        <v>110784</v>
      </c>
      <c r="J213" s="74">
        <f t="shared" ca="1" si="174"/>
        <v>115214</v>
      </c>
      <c r="K213" s="74">
        <f t="shared" ca="1" si="175"/>
        <v>119822</v>
      </c>
      <c r="L213" s="74">
        <f t="shared" ca="1" si="166"/>
        <v>124614</v>
      </c>
      <c r="M213" s="74">
        <f t="shared" ca="1" si="167"/>
        <v>0</v>
      </c>
      <c r="N213" s="72"/>
      <c r="P213" s="187" t="str">
        <f t="shared" si="181"/>
        <v>09926C</v>
      </c>
      <c r="Q213" s="191" t="s">
        <v>600</v>
      </c>
      <c r="R213" s="188" t="str">
        <f t="shared" si="145"/>
        <v>Supervisor CPED Project Coordination</v>
      </c>
      <c r="S213" s="189" t="str">
        <f t="shared" si="182"/>
        <v>42</v>
      </c>
      <c r="T213" s="186" cm="1">
        <f t="array" aca="1" ref="T213" ca="1">ROUND(IF($Q213="Y",VLOOKUP($P213, INDIRECT($Q$3),T$8,0)*INDIRECT($P$2),VLOOKUP($P213, INDIRECT($Q$3),T$8,0)),IF($E213="E",0,3))</f>
        <v>102423</v>
      </c>
      <c r="U213" s="186" cm="1">
        <f t="array" aca="1" ref="U213" ca="1">ROUND(IF($Q213="Y",VLOOKUP($P213, INDIRECT($Q$3),U$8,0)*INDIRECT($P$2),VLOOKUP($P213, INDIRECT($Q$3),U$8,0)),IF($E213="E",0,3))</f>
        <v>106520</v>
      </c>
      <c r="V213" s="186" cm="1">
        <f t="array" aca="1" ref="V213" ca="1">ROUND(IF($Q213="Y",VLOOKUP($P213, INDIRECT($Q$3),V$8,0)*INDIRECT($P$2),VLOOKUP($P213, INDIRECT($Q$3),V$8,0)),IF($E213="E",0,3))</f>
        <v>110784</v>
      </c>
      <c r="W213" s="186" cm="1">
        <f t="array" aca="1" ref="W213" ca="1">ROUND(IF($Q213="Y",VLOOKUP($P213, INDIRECT($Q$3),W$8,0)*INDIRECT($P$2),VLOOKUP($P213, INDIRECT($Q$3),W$8,0)),IF($E213="E",0,3))</f>
        <v>115214</v>
      </c>
      <c r="X213" s="186" cm="1">
        <f t="array" aca="1" ref="X213" ca="1">ROUND(IF($Q213="Y",VLOOKUP($P213, INDIRECT($Q$3),X$8,0)*INDIRECT($P$2),VLOOKUP($P213, INDIRECT($Q$3),X$8,0)),IF($E213="E",0,3))</f>
        <v>119822</v>
      </c>
      <c r="Y213" s="186" cm="1">
        <f t="array" aca="1" ref="Y213" ca="1">ROUND(IF($Q213="Y",VLOOKUP($P213, INDIRECT($Q$3),Y$8,0)*INDIRECT($P$2),VLOOKUP($P213, INDIRECT($Q$3),Y$8,0)),IF($E213="E",0,3))</f>
        <v>124614</v>
      </c>
      <c r="Z213" s="186" cm="1">
        <f t="array" aca="1" ref="Z213" ca="1">ROUND(IF($Q213="Y",VLOOKUP($P213, INDIRECT($Q$3),Z$8,0)*INDIRECT($P$2),VLOOKUP($P213, INDIRECT($Q$3),Z$8,0)),IF($E213="E",0,3))</f>
        <v>0</v>
      </c>
      <c r="AA213" s="186"/>
      <c r="AB213" s="282" t="str">
        <f t="shared" si="170"/>
        <v>09926C</v>
      </c>
      <c r="AC213" s="130" t="str">
        <f t="shared" si="146"/>
        <v>Supervisor CPED Project Coordination</v>
      </c>
      <c r="AD213" s="284" t="str">
        <f t="shared" si="147"/>
        <v>42</v>
      </c>
      <c r="AE213" s="282">
        <f t="shared" ca="1" si="176"/>
        <v>49.241999999999997</v>
      </c>
      <c r="AF213" s="282">
        <f t="shared" ca="1" si="177"/>
        <v>51.211999999999996</v>
      </c>
      <c r="AG213" s="282">
        <f t="shared" ca="1" si="178"/>
        <v>53.262</v>
      </c>
      <c r="AH213" s="282">
        <f t="shared" ca="1" si="179"/>
        <v>55.391999999999996</v>
      </c>
      <c r="AI213" s="282">
        <f t="shared" ca="1" si="180"/>
        <v>57.606999999999999</v>
      </c>
      <c r="AJ213" s="282">
        <f t="shared" ca="1" si="168"/>
        <v>59.910999999999994</v>
      </c>
      <c r="AK213" s="282" t="str">
        <f t="shared" ca="1" si="169"/>
        <v/>
      </c>
    </row>
    <row r="214" spans="1:37" x14ac:dyDescent="0.2">
      <c r="A214" s="75" t="s">
        <v>709</v>
      </c>
      <c r="B214" s="75">
        <v>10</v>
      </c>
      <c r="C214" s="70" t="s">
        <v>703</v>
      </c>
      <c r="D214" s="75">
        <v>480</v>
      </c>
      <c r="E214" s="75" t="s">
        <v>17</v>
      </c>
      <c r="F214" s="73" t="s">
        <v>1148</v>
      </c>
      <c r="G214" s="74">
        <f t="shared" ref="G214:M214" si="183">IF(E214="E",ROUND(T214,0),ROUND(T214,3))</f>
        <v>88968</v>
      </c>
      <c r="H214" s="74">
        <f t="shared" si="183"/>
        <v>93396</v>
      </c>
      <c r="I214" s="74">
        <f t="shared" si="183"/>
        <v>98076</v>
      </c>
      <c r="J214" s="74">
        <f t="shared" si="183"/>
        <v>104419</v>
      </c>
      <c r="K214" s="74">
        <f t="shared" si="183"/>
        <v>107343</v>
      </c>
      <c r="L214" s="74">
        <f t="shared" si="183"/>
        <v>110351</v>
      </c>
      <c r="M214" s="74">
        <f t="shared" si="183"/>
        <v>113495</v>
      </c>
      <c r="N214" s="72"/>
      <c r="P214" s="187" t="str">
        <f>A214</f>
        <v>53006C</v>
      </c>
      <c r="Q214" s="191" t="s">
        <v>600</v>
      </c>
      <c r="R214" s="188" t="str">
        <f>F214</f>
        <v>Supervisor Crime Analyst</v>
      </c>
      <c r="S214" s="189" t="str">
        <f>C214</f>
        <v>010</v>
      </c>
      <c r="T214" s="186">
        <v>88968</v>
      </c>
      <c r="U214" s="186">
        <v>93396</v>
      </c>
      <c r="V214" s="186">
        <v>98076</v>
      </c>
      <c r="W214" s="186">
        <v>104419</v>
      </c>
      <c r="X214" s="186">
        <v>107343</v>
      </c>
      <c r="Y214" s="186">
        <v>110351</v>
      </c>
      <c r="Z214" s="186">
        <v>113495</v>
      </c>
      <c r="AA214" s="186"/>
      <c r="AB214" s="282" t="str">
        <f>A214</f>
        <v>53006C</v>
      </c>
      <c r="AC214" s="130" t="str">
        <f>F214</f>
        <v>Supervisor Crime Analyst</v>
      </c>
      <c r="AD214" s="284" t="str">
        <f>C214</f>
        <v>010</v>
      </c>
      <c r="AE214" s="282">
        <f t="shared" ref="AE214:AK214" si="184">IF(T214=0,"",IF($E214="E",ROUNDUP(T214/2080,3),T214))</f>
        <v>42.774000000000001</v>
      </c>
      <c r="AF214" s="282">
        <f t="shared" si="184"/>
        <v>44.902000000000001</v>
      </c>
      <c r="AG214" s="282">
        <f t="shared" si="184"/>
        <v>47.152000000000001</v>
      </c>
      <c r="AH214" s="282">
        <f t="shared" si="184"/>
        <v>50.201999999999998</v>
      </c>
      <c r="AI214" s="282">
        <f t="shared" si="184"/>
        <v>51.607999999999997</v>
      </c>
      <c r="AJ214" s="282">
        <f t="shared" si="184"/>
        <v>53.053999999999995</v>
      </c>
      <c r="AK214" s="282">
        <f t="shared" si="184"/>
        <v>54.564999999999998</v>
      </c>
    </row>
    <row r="215" spans="1:37" x14ac:dyDescent="0.2">
      <c r="A215" s="75" t="s">
        <v>216</v>
      </c>
      <c r="B215" s="75">
        <v>8</v>
      </c>
      <c r="C215" s="70" t="s">
        <v>575</v>
      </c>
      <c r="D215" s="75">
        <v>393</v>
      </c>
      <c r="E215" s="75" t="s">
        <v>17</v>
      </c>
      <c r="F215" s="73" t="s">
        <v>438</v>
      </c>
      <c r="G215" s="74">
        <f t="shared" ca="1" si="171"/>
        <v>81091</v>
      </c>
      <c r="H215" s="74">
        <f t="shared" ca="1" si="172"/>
        <v>84337</v>
      </c>
      <c r="I215" s="74">
        <f t="shared" ca="1" si="173"/>
        <v>87715</v>
      </c>
      <c r="J215" s="74">
        <f t="shared" ca="1" si="174"/>
        <v>91227</v>
      </c>
      <c r="K215" s="74">
        <f t="shared" ca="1" si="175"/>
        <v>94879</v>
      </c>
      <c r="L215" s="74">
        <f t="shared" ca="1" si="166"/>
        <v>0</v>
      </c>
      <c r="M215" s="74">
        <f t="shared" ca="1" si="167"/>
        <v>0</v>
      </c>
      <c r="N215" s="72"/>
      <c r="P215" s="187" t="str">
        <f t="shared" si="181"/>
        <v>10074C</v>
      </c>
      <c r="Q215" s="191" t="s">
        <v>600</v>
      </c>
      <c r="R215" s="188" t="str">
        <f t="shared" si="145"/>
        <v>Supervisor Criminal Legal Support Services</v>
      </c>
      <c r="S215" s="189" t="str">
        <f t="shared" si="182"/>
        <v>022</v>
      </c>
      <c r="T215" s="186" cm="1">
        <f t="array" aca="1" ref="T215" ca="1">ROUND(IF($Q215="Y",VLOOKUP($P215, INDIRECT($Q$3),T$8,0)*INDIRECT($P$2),VLOOKUP($P215, INDIRECT($Q$3),T$8,0)),IF($E215="E",0,3))</f>
        <v>81091</v>
      </c>
      <c r="U215" s="186" cm="1">
        <f t="array" aca="1" ref="U215" ca="1">ROUND(IF($Q215="Y",VLOOKUP($P215, INDIRECT($Q$3),U$8,0)*INDIRECT($P$2),VLOOKUP($P215, INDIRECT($Q$3),U$8,0)),IF($E215="E",0,3))</f>
        <v>84337</v>
      </c>
      <c r="V215" s="186" cm="1">
        <f t="array" aca="1" ref="V215" ca="1">ROUND(IF($Q215="Y",VLOOKUP($P215, INDIRECT($Q$3),V$8,0)*INDIRECT($P$2),VLOOKUP($P215, INDIRECT($Q$3),V$8,0)),IF($E215="E",0,3))</f>
        <v>87715</v>
      </c>
      <c r="W215" s="186" cm="1">
        <f t="array" aca="1" ref="W215" ca="1">ROUND(IF($Q215="Y",VLOOKUP($P215, INDIRECT($Q$3),W$8,0)*INDIRECT($P$2),VLOOKUP($P215, INDIRECT($Q$3),W$8,0)),IF($E215="E",0,3))</f>
        <v>91227</v>
      </c>
      <c r="X215" s="186" cm="1">
        <f t="array" aca="1" ref="X215" ca="1">ROUND(IF($Q215="Y",VLOOKUP($P215, INDIRECT($Q$3),X$8,0)*INDIRECT($P$2),VLOOKUP($P215, INDIRECT($Q$3),X$8,0)),IF($E215="E",0,3))</f>
        <v>94879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70"/>
        <v>10074C</v>
      </c>
      <c r="AC215" s="130" t="str">
        <f t="shared" si="146"/>
        <v>Supervisor Criminal Legal Support Services</v>
      </c>
      <c r="AD215" s="284" t="str">
        <f t="shared" si="147"/>
        <v>022</v>
      </c>
      <c r="AE215" s="282">
        <f t="shared" ca="1" si="176"/>
        <v>38.986999999999995</v>
      </c>
      <c r="AF215" s="282">
        <f t="shared" ca="1" si="177"/>
        <v>40.546999999999997</v>
      </c>
      <c r="AG215" s="282">
        <f t="shared" ca="1" si="178"/>
        <v>42.170999999999999</v>
      </c>
      <c r="AH215" s="282">
        <f t="shared" ca="1" si="179"/>
        <v>43.86</v>
      </c>
      <c r="AI215" s="282">
        <f t="shared" ca="1" si="180"/>
        <v>45.614999999999995</v>
      </c>
      <c r="AJ215" s="282" t="str">
        <f t="shared" ca="1" si="168"/>
        <v/>
      </c>
      <c r="AK215" s="282" t="str">
        <f t="shared" ca="1" si="169"/>
        <v/>
      </c>
    </row>
    <row r="216" spans="1:37" x14ac:dyDescent="0.2">
      <c r="A216" s="75" t="s">
        <v>217</v>
      </c>
      <c r="B216" s="75">
        <v>10</v>
      </c>
      <c r="C216" s="70" t="s">
        <v>18</v>
      </c>
      <c r="D216" s="75">
        <v>485</v>
      </c>
      <c r="E216" s="75" t="s">
        <v>17</v>
      </c>
      <c r="F216" s="73" t="s">
        <v>439</v>
      </c>
      <c r="G216" s="74">
        <f t="shared" ca="1" si="171"/>
        <v>92160</v>
      </c>
      <c r="H216" s="74">
        <f t="shared" ca="1" si="172"/>
        <v>97009</v>
      </c>
      <c r="I216" s="74">
        <f t="shared" ca="1" si="173"/>
        <v>102114</v>
      </c>
      <c r="J216" s="74">
        <f t="shared" ca="1" si="174"/>
        <v>107490</v>
      </c>
      <c r="K216" s="74">
        <f t="shared" ca="1" si="175"/>
        <v>110496</v>
      </c>
      <c r="L216" s="74">
        <f t="shared" ca="1" si="166"/>
        <v>113594</v>
      </c>
      <c r="M216" s="74">
        <f t="shared" ca="1" si="167"/>
        <v>116832</v>
      </c>
      <c r="N216" s="72"/>
      <c r="P216" s="187" t="str">
        <f t="shared" si="181"/>
        <v>52918C</v>
      </c>
      <c r="Q216" s="191" t="s">
        <v>600</v>
      </c>
      <c r="R216" s="188" t="str">
        <f t="shared" si="145"/>
        <v>Supervisor Data Practices Compliance</v>
      </c>
      <c r="S216" s="189" t="str">
        <f t="shared" si="182"/>
        <v>83</v>
      </c>
      <c r="T216" s="186" cm="1">
        <f t="array" aca="1" ref="T216" ca="1">ROUND(IF($Q216="Y",VLOOKUP($P216, INDIRECT($Q$3),T$8,0)*INDIRECT($P$2),VLOOKUP($P216, INDIRECT($Q$3),T$8,0)),IF($E216="E",0,3))</f>
        <v>92160</v>
      </c>
      <c r="U216" s="186" cm="1">
        <f t="array" aca="1" ref="U216" ca="1">ROUND(IF($Q216="Y",VLOOKUP($P216, INDIRECT($Q$3),U$8,0)*INDIRECT($P$2),VLOOKUP($P216, INDIRECT($Q$3),U$8,0)),IF($E216="E",0,3))</f>
        <v>97009</v>
      </c>
      <c r="V216" s="186" cm="1">
        <f t="array" aca="1" ref="V216" ca="1">ROUND(IF($Q216="Y",VLOOKUP($P216, INDIRECT($Q$3),V$8,0)*INDIRECT($P$2),VLOOKUP($P216, INDIRECT($Q$3),V$8,0)),IF($E216="E",0,3))</f>
        <v>102114</v>
      </c>
      <c r="W216" s="186" cm="1">
        <f t="array" aca="1" ref="W216" ca="1">ROUND(IF($Q216="Y",VLOOKUP($P216, INDIRECT($Q$3),W$8,0)*INDIRECT($P$2),VLOOKUP($P216, INDIRECT($Q$3),W$8,0)),IF($E216="E",0,3))</f>
        <v>107490</v>
      </c>
      <c r="X216" s="186" cm="1">
        <f t="array" aca="1" ref="X216" ca="1">ROUND(IF($Q216="Y",VLOOKUP($P216, INDIRECT($Q$3),X$8,0)*INDIRECT($P$2),VLOOKUP($P216, INDIRECT($Q$3),X$8,0)),IF($E216="E",0,3))</f>
        <v>110496</v>
      </c>
      <c r="Y216" s="186" cm="1">
        <f t="array" aca="1" ref="Y216" ca="1">ROUND(IF($Q216="Y",VLOOKUP($P216, INDIRECT($Q$3),Y$8,0)*INDIRECT($P$2),VLOOKUP($P216, INDIRECT($Q$3),Y$8,0)),IF($E216="E",0,3))</f>
        <v>113594</v>
      </c>
      <c r="Z216" s="186" cm="1">
        <f t="array" aca="1" ref="Z216" ca="1">ROUND(IF($Q216="Y",VLOOKUP($P216, INDIRECT($Q$3),Z$8,0)*INDIRECT($P$2),VLOOKUP($P216, INDIRECT($Q$3),Z$8,0)),IF($E216="E",0,3))</f>
        <v>116832</v>
      </c>
      <c r="AA216" s="186"/>
      <c r="AB216" s="282" t="str">
        <f t="shared" si="170"/>
        <v>52918C</v>
      </c>
      <c r="AC216" s="130" t="str">
        <f t="shared" si="146"/>
        <v>Supervisor Data Practices Compliance</v>
      </c>
      <c r="AD216" s="284" t="str">
        <f t="shared" si="147"/>
        <v>83</v>
      </c>
      <c r="AE216" s="282">
        <f t="shared" ca="1" si="176"/>
        <v>44.308</v>
      </c>
      <c r="AF216" s="282">
        <f t="shared" ca="1" si="177"/>
        <v>46.638999999999996</v>
      </c>
      <c r="AG216" s="282">
        <f t="shared" ca="1" si="178"/>
        <v>49.094000000000001</v>
      </c>
      <c r="AH216" s="282">
        <f t="shared" ca="1" si="179"/>
        <v>51.677999999999997</v>
      </c>
      <c r="AI216" s="282">
        <f t="shared" ca="1" si="180"/>
        <v>53.123999999999995</v>
      </c>
      <c r="AJ216" s="282">
        <f t="shared" ca="1" si="168"/>
        <v>54.613</v>
      </c>
      <c r="AK216" s="282">
        <f t="shared" ca="1" si="169"/>
        <v>56.169999999999995</v>
      </c>
    </row>
    <row r="217" spans="1:37" x14ac:dyDescent="0.2">
      <c r="A217" s="75" t="s">
        <v>219</v>
      </c>
      <c r="B217" s="75">
        <v>7</v>
      </c>
      <c r="C217" s="70" t="s">
        <v>218</v>
      </c>
      <c r="D217" s="75">
        <v>325</v>
      </c>
      <c r="E217" s="75" t="s">
        <v>17</v>
      </c>
      <c r="F217" s="73" t="s">
        <v>440</v>
      </c>
      <c r="G217" s="74">
        <f t="shared" ca="1" si="171"/>
        <v>68852</v>
      </c>
      <c r="H217" s="74">
        <f t="shared" ca="1" si="172"/>
        <v>71609</v>
      </c>
      <c r="I217" s="74">
        <f t="shared" ca="1" si="173"/>
        <v>74478</v>
      </c>
      <c r="J217" s="74">
        <f t="shared" ca="1" si="174"/>
        <v>77458</v>
      </c>
      <c r="K217" s="74">
        <f t="shared" ca="1" si="175"/>
        <v>80560</v>
      </c>
      <c r="L217" s="74">
        <f t="shared" ca="1" si="166"/>
        <v>0</v>
      </c>
      <c r="M217" s="74">
        <f t="shared" ca="1" si="167"/>
        <v>0</v>
      </c>
      <c r="N217" s="72"/>
      <c r="P217" s="187" t="str">
        <f t="shared" si="181"/>
        <v>09924C</v>
      </c>
      <c r="Q217" s="191" t="s">
        <v>600</v>
      </c>
      <c r="R217" s="188" t="str">
        <f t="shared" si="145"/>
        <v>Supervisor Document Solution Center</v>
      </c>
      <c r="S217" s="189" t="str">
        <f t="shared" si="182"/>
        <v>12B</v>
      </c>
      <c r="T217" s="186" cm="1">
        <f t="array" aca="1" ref="T217" ca="1">ROUND(IF($Q217="Y",VLOOKUP($P217, INDIRECT($Q$3),T$8,0)*INDIRECT($P$2),VLOOKUP($P217, INDIRECT($Q$3),T$8,0)),IF($E217="E",0,3))</f>
        <v>68852</v>
      </c>
      <c r="U217" s="186" cm="1">
        <f t="array" aca="1" ref="U217" ca="1">ROUND(IF($Q217="Y",VLOOKUP($P217, INDIRECT($Q$3),U$8,0)*INDIRECT($P$2),VLOOKUP($P217, INDIRECT($Q$3),U$8,0)),IF($E217="E",0,3))</f>
        <v>71609</v>
      </c>
      <c r="V217" s="186" cm="1">
        <f t="array" aca="1" ref="V217" ca="1">ROUND(IF($Q217="Y",VLOOKUP($P217, INDIRECT($Q$3),V$8,0)*INDIRECT($P$2),VLOOKUP($P217, INDIRECT($Q$3),V$8,0)),IF($E217="E",0,3))</f>
        <v>74478</v>
      </c>
      <c r="W217" s="186" cm="1">
        <f t="array" aca="1" ref="W217" ca="1">ROUND(IF($Q217="Y",VLOOKUP($P217, INDIRECT($Q$3),W$8,0)*INDIRECT($P$2),VLOOKUP($P217, INDIRECT($Q$3),W$8,0)),IF($E217="E",0,3))</f>
        <v>77458</v>
      </c>
      <c r="X217" s="186" cm="1">
        <f t="array" aca="1" ref="X217" ca="1">ROUND(IF($Q217="Y",VLOOKUP($P217, INDIRECT($Q$3),X$8,0)*INDIRECT($P$2),VLOOKUP($P217, INDIRECT($Q$3),X$8,0)),IF($E217="E",0,3))</f>
        <v>80560</v>
      </c>
      <c r="Y217" s="186" cm="1">
        <f t="array" aca="1" ref="Y217" ca="1">ROUND(IF($Q217="Y",VLOOKUP($P217, INDIRECT($Q$3),Y$8,0)*INDIRECT($P$2),VLOOKUP($P217, INDIRECT($Q$3),Y$8,0)),IF($E217="E",0,3))</f>
        <v>0</v>
      </c>
      <c r="Z217" s="186" cm="1">
        <f t="array" aca="1" ref="Z217" ca="1">ROUND(IF($Q217="Y",VLOOKUP($P217, INDIRECT($Q$3),Z$8,0)*INDIRECT($P$2),VLOOKUP($P217, INDIRECT($Q$3),Z$8,0)),IF($E217="E",0,3))</f>
        <v>0</v>
      </c>
      <c r="AA217" s="186"/>
      <c r="AB217" s="282" t="str">
        <f t="shared" si="170"/>
        <v>09924C</v>
      </c>
      <c r="AC217" s="130" t="str">
        <f t="shared" si="146"/>
        <v>Supervisor Document Solution Center</v>
      </c>
      <c r="AD217" s="284" t="str">
        <f t="shared" si="147"/>
        <v>12B</v>
      </c>
      <c r="AE217" s="282">
        <f t="shared" ca="1" si="176"/>
        <v>33.101999999999997</v>
      </c>
      <c r="AF217" s="282">
        <f t="shared" ca="1" si="177"/>
        <v>34.427999999999997</v>
      </c>
      <c r="AG217" s="282">
        <f t="shared" ca="1" si="178"/>
        <v>35.806999999999995</v>
      </c>
      <c r="AH217" s="282">
        <f t="shared" ca="1" si="179"/>
        <v>37.239999999999995</v>
      </c>
      <c r="AI217" s="282">
        <f t="shared" ca="1" si="180"/>
        <v>38.730999999999995</v>
      </c>
      <c r="AJ217" s="282" t="str">
        <f t="shared" ca="1" si="168"/>
        <v/>
      </c>
      <c r="AK217" s="282" t="str">
        <f t="shared" ca="1" si="169"/>
        <v/>
      </c>
    </row>
    <row r="218" spans="1:37" x14ac:dyDescent="0.2">
      <c r="A218" s="75" t="s">
        <v>210</v>
      </c>
      <c r="B218" s="75">
        <v>9</v>
      </c>
      <c r="C218" s="70" t="s">
        <v>178</v>
      </c>
      <c r="D218" s="75">
        <v>425</v>
      </c>
      <c r="E218" s="75" t="s">
        <v>17</v>
      </c>
      <c r="F218" s="73" t="s">
        <v>441</v>
      </c>
      <c r="G218" s="74">
        <f t="shared" ca="1" si="171"/>
        <v>89585</v>
      </c>
      <c r="H218" s="74">
        <f t="shared" ca="1" si="172"/>
        <v>95577</v>
      </c>
      <c r="I218" s="74">
        <f t="shared" ca="1" si="173"/>
        <v>98254</v>
      </c>
      <c r="J218" s="74">
        <f t="shared" ca="1" si="174"/>
        <v>101006</v>
      </c>
      <c r="K218" s="74">
        <f t="shared" ca="1" si="175"/>
        <v>103887</v>
      </c>
      <c r="L218" s="74">
        <f t="shared" ca="1" si="166"/>
        <v>0</v>
      </c>
      <c r="M218" s="74">
        <f t="shared" ca="1" si="167"/>
        <v>0</v>
      </c>
      <c r="N218" s="72"/>
      <c r="P218" s="187" t="str">
        <f t="shared" si="181"/>
        <v>52915C</v>
      </c>
      <c r="Q218" s="191" t="s">
        <v>600</v>
      </c>
      <c r="R218" s="188" t="str">
        <f t="shared" si="145"/>
        <v>Supervisor Election Administration</v>
      </c>
      <c r="S218" s="189" t="str">
        <f t="shared" si="182"/>
        <v>36</v>
      </c>
      <c r="T218" s="186" cm="1">
        <f t="array" aca="1" ref="T218" ca="1">ROUND(IF($Q218="Y",VLOOKUP($P218, INDIRECT($Q$3),T$8,0)*INDIRECT($P$2),VLOOKUP($P218, INDIRECT($Q$3),T$8,0)),IF($E218="E",0,3))</f>
        <v>89585</v>
      </c>
      <c r="U218" s="186" cm="1">
        <f t="array" aca="1" ref="U218" ca="1">ROUND(IF($Q218="Y",VLOOKUP($P218, INDIRECT($Q$3),U$8,0)*INDIRECT($P$2),VLOOKUP($P218, INDIRECT($Q$3),U$8,0)),IF($E218="E",0,3))</f>
        <v>95577</v>
      </c>
      <c r="V218" s="186" cm="1">
        <f t="array" aca="1" ref="V218" ca="1">ROUND(IF($Q218="Y",VLOOKUP($P218, INDIRECT($Q$3),V$8,0)*INDIRECT($P$2),VLOOKUP($P218, INDIRECT($Q$3),V$8,0)),IF($E218="E",0,3))</f>
        <v>98254</v>
      </c>
      <c r="W218" s="186" cm="1">
        <f t="array" aca="1" ref="W218" ca="1">ROUND(IF($Q218="Y",VLOOKUP($P218, INDIRECT($Q$3),W$8,0)*INDIRECT($P$2),VLOOKUP($P218, INDIRECT($Q$3),W$8,0)),IF($E218="E",0,3))</f>
        <v>101006</v>
      </c>
      <c r="X218" s="186" cm="1">
        <f t="array" aca="1" ref="X218" ca="1">ROUND(IF($Q218="Y",VLOOKUP($P218, INDIRECT($Q$3),X$8,0)*INDIRECT($P$2),VLOOKUP($P218, INDIRECT($Q$3),X$8,0)),IF($E218="E",0,3))</f>
        <v>103887</v>
      </c>
      <c r="Y218" s="186" cm="1">
        <f t="array" aca="1" ref="Y218" ca="1">ROUND(IF($Q218="Y",VLOOKUP($P218, INDIRECT($Q$3),Y$8,0)*INDIRECT($P$2),VLOOKUP($P218, INDIRECT($Q$3),Y$8,0)),IF($E218="E",0,3))</f>
        <v>0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70"/>
        <v>52915C</v>
      </c>
      <c r="AC218" s="130" t="str">
        <f t="shared" si="146"/>
        <v>Supervisor Election Administration</v>
      </c>
      <c r="AD218" s="284" t="str">
        <f t="shared" si="147"/>
        <v>36</v>
      </c>
      <c r="AE218" s="282">
        <f t="shared" ca="1" si="176"/>
        <v>43.07</v>
      </c>
      <c r="AF218" s="282">
        <f t="shared" ca="1" si="177"/>
        <v>45.951000000000001</v>
      </c>
      <c r="AG218" s="282">
        <f t="shared" ca="1" si="178"/>
        <v>47.238</v>
      </c>
      <c r="AH218" s="282">
        <f t="shared" ca="1" si="179"/>
        <v>48.561</v>
      </c>
      <c r="AI218" s="282">
        <f t="shared" ca="1" si="180"/>
        <v>49.945999999999998</v>
      </c>
      <c r="AJ218" s="282" t="str">
        <f t="shared" ca="1" si="168"/>
        <v/>
      </c>
      <c r="AK218" s="282" t="str">
        <f t="shared" ca="1" si="169"/>
        <v/>
      </c>
    </row>
    <row r="219" spans="1:37" x14ac:dyDescent="0.2">
      <c r="A219" s="75" t="s">
        <v>220</v>
      </c>
      <c r="B219" s="75">
        <v>12</v>
      </c>
      <c r="C219" s="70" t="s">
        <v>60</v>
      </c>
      <c r="D219" s="75">
        <v>543</v>
      </c>
      <c r="E219" s="75" t="s">
        <v>17</v>
      </c>
      <c r="F219" s="73" t="s">
        <v>442</v>
      </c>
      <c r="G219" s="74">
        <f t="shared" ca="1" si="171"/>
        <v>109411</v>
      </c>
      <c r="H219" s="74">
        <f t="shared" ca="1" si="172"/>
        <v>115513</v>
      </c>
      <c r="I219" s="74">
        <f t="shared" ca="1" si="173"/>
        <v>123432</v>
      </c>
      <c r="J219" s="74">
        <f t="shared" ca="1" si="174"/>
        <v>126889</v>
      </c>
      <c r="K219" s="74">
        <f t="shared" ca="1" si="175"/>
        <v>130441</v>
      </c>
      <c r="L219" s="74">
        <f t="shared" ca="1" si="166"/>
        <v>134161</v>
      </c>
      <c r="M219" s="74">
        <f t="shared" ca="1" si="167"/>
        <v>0</v>
      </c>
      <c r="N219" s="72"/>
      <c r="P219" s="187" t="str">
        <f t="shared" si="181"/>
        <v>09986C</v>
      </c>
      <c r="Q219" s="191" t="s">
        <v>600</v>
      </c>
      <c r="R219" s="188" t="str">
        <f t="shared" ref="R219:R236" si="185">F219</f>
        <v>Supervisor Emergency Management Operators</v>
      </c>
      <c r="S219" s="189" t="str">
        <f t="shared" si="182"/>
        <v>44</v>
      </c>
      <c r="T219" s="186" cm="1">
        <f t="array" aca="1" ref="T219" ca="1">ROUND(IF($Q219="Y",VLOOKUP($P219, INDIRECT($Q$3),T$8,0)*INDIRECT($P$2),VLOOKUP($P219, INDIRECT($Q$3),T$8,0)),IF($E219="E",0,3))</f>
        <v>109411</v>
      </c>
      <c r="U219" s="186" cm="1">
        <f t="array" aca="1" ref="U219" ca="1">ROUND(IF($Q219="Y",VLOOKUP($P219, INDIRECT($Q$3),U$8,0)*INDIRECT($P$2),VLOOKUP($P219, INDIRECT($Q$3),U$8,0)),IF($E219="E",0,3))</f>
        <v>115513</v>
      </c>
      <c r="V219" s="186" cm="1">
        <f t="array" aca="1" ref="V219" ca="1">ROUND(IF($Q219="Y",VLOOKUP($P219, INDIRECT($Q$3),V$8,0)*INDIRECT($P$2),VLOOKUP($P219, INDIRECT($Q$3),V$8,0)),IF($E219="E",0,3))</f>
        <v>123432</v>
      </c>
      <c r="W219" s="186" cm="1">
        <f t="array" aca="1" ref="W219" ca="1">ROUND(IF($Q219="Y",VLOOKUP($P219, INDIRECT($Q$3),W$8,0)*INDIRECT($P$2),VLOOKUP($P219, INDIRECT($Q$3),W$8,0)),IF($E219="E",0,3))</f>
        <v>126889</v>
      </c>
      <c r="X219" s="186" cm="1">
        <f t="array" aca="1" ref="X219" ca="1">ROUND(IF($Q219="Y",VLOOKUP($P219, INDIRECT($Q$3),X$8,0)*INDIRECT($P$2),VLOOKUP($P219, INDIRECT($Q$3),X$8,0)),IF($E219="E",0,3))</f>
        <v>130441</v>
      </c>
      <c r="Y219" s="186" cm="1">
        <f t="array" aca="1" ref="Y219" ca="1">ROUND(IF($Q219="Y",VLOOKUP($P219, INDIRECT($Q$3),Y$8,0)*INDIRECT($P$2),VLOOKUP($P219, INDIRECT($Q$3),Y$8,0)),IF($E219="E",0,3))</f>
        <v>134161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70"/>
        <v>09986C</v>
      </c>
      <c r="AC219" s="130" t="str">
        <f t="shared" ref="AC219:AC236" si="186">F219</f>
        <v>Supervisor Emergency Management Operators</v>
      </c>
      <c r="AD219" s="284" t="str">
        <f t="shared" ref="AD219:AD236" si="187">C219</f>
        <v>44</v>
      </c>
      <c r="AE219" s="282">
        <f t="shared" ca="1" si="176"/>
        <v>52.601999999999997</v>
      </c>
      <c r="AF219" s="282">
        <f t="shared" ca="1" si="177"/>
        <v>55.535999999999994</v>
      </c>
      <c r="AG219" s="282">
        <f t="shared" ca="1" si="178"/>
        <v>59.342999999999996</v>
      </c>
      <c r="AH219" s="282">
        <f t="shared" ca="1" si="179"/>
        <v>61.004999999999995</v>
      </c>
      <c r="AI219" s="282">
        <f t="shared" ca="1" si="180"/>
        <v>62.713000000000001</v>
      </c>
      <c r="AJ219" s="282">
        <f t="shared" ca="1" si="168"/>
        <v>64.501000000000005</v>
      </c>
      <c r="AK219" s="282" t="str">
        <f t="shared" ca="1" si="169"/>
        <v/>
      </c>
    </row>
    <row r="220" spans="1:37" x14ac:dyDescent="0.2">
      <c r="A220" s="75" t="s">
        <v>1178</v>
      </c>
      <c r="B220" s="75">
        <v>9</v>
      </c>
      <c r="C220" s="70" t="s">
        <v>221</v>
      </c>
      <c r="D220" s="75">
        <v>428</v>
      </c>
      <c r="E220" s="75" t="s">
        <v>17</v>
      </c>
      <c r="F220" s="73" t="s">
        <v>1179</v>
      </c>
      <c r="G220" s="74">
        <f t="shared" ca="1" si="171"/>
        <v>92990</v>
      </c>
      <c r="H220" s="74">
        <f t="shared" ca="1" si="172"/>
        <v>96709</v>
      </c>
      <c r="I220" s="74">
        <f t="shared" ca="1" si="173"/>
        <v>100579</v>
      </c>
      <c r="J220" s="74">
        <f t="shared" ca="1" si="174"/>
        <v>104600</v>
      </c>
      <c r="K220" s="74">
        <f t="shared" ca="1" si="175"/>
        <v>108784</v>
      </c>
      <c r="L220" s="74">
        <f t="shared" ca="1" si="166"/>
        <v>0</v>
      </c>
      <c r="M220" s="74">
        <f t="shared" ca="1" si="167"/>
        <v>0</v>
      </c>
      <c r="N220" s="72"/>
      <c r="P220" s="187" t="str">
        <f t="shared" si="181"/>
        <v>59518C</v>
      </c>
      <c r="Q220" s="191" t="s">
        <v>600</v>
      </c>
      <c r="R220" s="188" t="str">
        <f t="shared" si="185"/>
        <v>Supervisor Fleet Management</v>
      </c>
      <c r="S220" s="189" t="str">
        <f t="shared" si="182"/>
        <v>12</v>
      </c>
      <c r="T220" s="186" cm="1">
        <f t="array" aca="1" ref="T220" ca="1">ROUND(IF($Q220="Y",VLOOKUP($P220, INDIRECT($Q$3),T$8,0)*INDIRECT($P$2),VLOOKUP($P220, INDIRECT($Q$3),T$8,0)),IF($E220="E",0,3))</f>
        <v>92990</v>
      </c>
      <c r="U220" s="186" cm="1">
        <f t="array" aca="1" ref="U220" ca="1">ROUND(IF($Q220="Y",VLOOKUP($P220, INDIRECT($Q$3),U$8,0)*INDIRECT($P$2),VLOOKUP($P220, INDIRECT($Q$3),U$8,0)),IF($E220="E",0,3))</f>
        <v>96709</v>
      </c>
      <c r="V220" s="186" cm="1">
        <f t="array" aca="1" ref="V220" ca="1">ROUND(IF($Q220="Y",VLOOKUP($P220, INDIRECT($Q$3),V$8,0)*INDIRECT($P$2),VLOOKUP($P220, INDIRECT($Q$3),V$8,0)),IF($E220="E",0,3))</f>
        <v>100579</v>
      </c>
      <c r="W220" s="186" cm="1">
        <f t="array" aca="1" ref="W220" ca="1">ROUND(IF($Q220="Y",VLOOKUP($P220, INDIRECT($Q$3),W$8,0)*INDIRECT($P$2),VLOOKUP($P220, INDIRECT($Q$3),W$8,0)),IF($E220="E",0,3))</f>
        <v>104600</v>
      </c>
      <c r="X220" s="186" cm="1">
        <f t="array" aca="1" ref="X220" ca="1">ROUND(IF($Q220="Y",VLOOKUP($P220, INDIRECT($Q$3),X$8,0)*INDIRECT($P$2),VLOOKUP($P220, INDIRECT($Q$3),X$8,0)),IF($E220="E",0,3))</f>
        <v>108784</v>
      </c>
      <c r="AA220" s="186"/>
      <c r="AB220" s="282" t="str">
        <f t="shared" si="170"/>
        <v>59518C</v>
      </c>
      <c r="AC220" s="130" t="str">
        <f t="shared" si="186"/>
        <v>Supervisor Fleet Management</v>
      </c>
      <c r="AD220" s="284" t="str">
        <f t="shared" si="187"/>
        <v>12</v>
      </c>
      <c r="AE220" s="282">
        <f t="shared" ca="1" si="176"/>
        <v>44.707000000000001</v>
      </c>
      <c r="AF220" s="282">
        <f t="shared" ca="1" si="177"/>
        <v>46.494999999999997</v>
      </c>
      <c r="AG220" s="282">
        <f t="shared" ca="1" si="178"/>
        <v>48.355999999999995</v>
      </c>
      <c r="AH220" s="282">
        <f t="shared" ca="1" si="179"/>
        <v>50.288999999999994</v>
      </c>
      <c r="AI220" s="282">
        <f t="shared" ca="1" si="180"/>
        <v>52.3</v>
      </c>
      <c r="AJ220" s="282" t="str">
        <f t="shared" si="168"/>
        <v/>
      </c>
      <c r="AK220" s="282" t="str">
        <f t="shared" si="169"/>
        <v/>
      </c>
    </row>
    <row r="221" spans="1:37" x14ac:dyDescent="0.2">
      <c r="A221" s="75" t="s">
        <v>847</v>
      </c>
      <c r="B221" s="75">
        <v>10</v>
      </c>
      <c r="C221" s="70" t="s">
        <v>1089</v>
      </c>
      <c r="D221" s="75">
        <v>490</v>
      </c>
      <c r="E221" s="75" t="s">
        <v>17</v>
      </c>
      <c r="F221" s="73" t="s">
        <v>1149</v>
      </c>
      <c r="G221" s="74">
        <f t="shared" ref="G221:M221" si="188">IF(E221="E",ROUND(T221,0),ROUND(T221,3))</f>
        <v>103128</v>
      </c>
      <c r="H221" s="74">
        <f t="shared" si="188"/>
        <v>108262</v>
      </c>
      <c r="I221" s="74">
        <f t="shared" si="188"/>
        <v>113687</v>
      </c>
      <c r="J221" s="74">
        <f t="shared" si="188"/>
        <v>121039</v>
      </c>
      <c r="K221" s="74">
        <f t="shared" si="188"/>
        <v>124428</v>
      </c>
      <c r="L221" s="74">
        <f t="shared" si="188"/>
        <v>127916</v>
      </c>
      <c r="M221" s="74">
        <f t="shared" si="188"/>
        <v>131560</v>
      </c>
      <c r="N221" s="72"/>
      <c r="P221" s="187" t="str">
        <f>A221</f>
        <v>53019C</v>
      </c>
      <c r="Q221" s="191" t="s">
        <v>600</v>
      </c>
      <c r="R221" s="188" t="str">
        <f>F221</f>
        <v>Supervisor Intelligence Analyst</v>
      </c>
      <c r="S221" s="189" t="str">
        <f>C221</f>
        <v>146</v>
      </c>
      <c r="T221" s="186">
        <v>103128</v>
      </c>
      <c r="U221" s="186">
        <v>108262</v>
      </c>
      <c r="V221" s="186">
        <v>113687</v>
      </c>
      <c r="W221" s="186">
        <v>121039</v>
      </c>
      <c r="X221" s="186">
        <v>124428</v>
      </c>
      <c r="Y221" s="186">
        <v>127916</v>
      </c>
      <c r="Z221" s="186">
        <v>131560</v>
      </c>
      <c r="AA221" s="186"/>
      <c r="AB221" s="282" t="str">
        <f>A221</f>
        <v>53019C</v>
      </c>
      <c r="AC221" s="130" t="str">
        <f>F221</f>
        <v>Supervisor Intelligence Analyst</v>
      </c>
      <c r="AD221" s="284" t="str">
        <f>C221</f>
        <v>146</v>
      </c>
      <c r="AE221" s="282">
        <f t="shared" ref="AE221:AK221" si="189">IF(T221=0,"",IF($E221="E",ROUNDUP(T221/2080,3),T221))</f>
        <v>49.580999999999996</v>
      </c>
      <c r="AF221" s="282">
        <f t="shared" si="189"/>
        <v>52.05</v>
      </c>
      <c r="AG221" s="282">
        <f t="shared" si="189"/>
        <v>54.657999999999994</v>
      </c>
      <c r="AH221" s="282">
        <f t="shared" si="189"/>
        <v>58.192</v>
      </c>
      <c r="AI221" s="282">
        <f t="shared" si="189"/>
        <v>59.821999999999996</v>
      </c>
      <c r="AJ221" s="282">
        <f t="shared" si="189"/>
        <v>61.498999999999995</v>
      </c>
      <c r="AK221" s="282">
        <f t="shared" si="189"/>
        <v>63.25</v>
      </c>
    </row>
    <row r="222" spans="1:37" x14ac:dyDescent="0.2">
      <c r="A222" s="75" t="s">
        <v>222</v>
      </c>
      <c r="B222" s="75">
        <v>9</v>
      </c>
      <c r="C222" s="70" t="s">
        <v>221</v>
      </c>
      <c r="D222" s="75">
        <v>428</v>
      </c>
      <c r="E222" s="75" t="s">
        <v>17</v>
      </c>
      <c r="F222" s="73" t="s">
        <v>443</v>
      </c>
      <c r="G222" s="74">
        <f t="shared" ca="1" si="171"/>
        <v>92990</v>
      </c>
      <c r="H222" s="74">
        <f t="shared" ca="1" si="172"/>
        <v>96709</v>
      </c>
      <c r="I222" s="74">
        <f t="shared" ca="1" si="173"/>
        <v>100579</v>
      </c>
      <c r="J222" s="74">
        <f t="shared" ca="1" si="174"/>
        <v>104600</v>
      </c>
      <c r="K222" s="74">
        <f t="shared" ca="1" si="175"/>
        <v>108784</v>
      </c>
      <c r="L222" s="74">
        <f t="shared" ca="1" si="166"/>
        <v>0</v>
      </c>
      <c r="M222" s="74">
        <f t="shared" ca="1" si="167"/>
        <v>0</v>
      </c>
      <c r="N222" s="72"/>
      <c r="P222" s="187" t="str">
        <f t="shared" si="181"/>
        <v>10077C</v>
      </c>
      <c r="Q222" s="191" t="s">
        <v>600</v>
      </c>
      <c r="R222" s="188" t="str">
        <f t="shared" si="185"/>
        <v>Supervisor IT Deskside Services</v>
      </c>
      <c r="S222" s="189" t="str">
        <f t="shared" si="182"/>
        <v>12</v>
      </c>
      <c r="T222" s="186" cm="1">
        <f t="array" aca="1" ref="T222" ca="1">ROUND(IF($Q222="Y",VLOOKUP($P222, INDIRECT($Q$3),T$8,0)*INDIRECT($P$2),VLOOKUP($P222, INDIRECT($Q$3),T$8,0)),IF($E222="E",0,3))</f>
        <v>92990</v>
      </c>
      <c r="U222" s="186" cm="1">
        <f t="array" aca="1" ref="U222" ca="1">ROUND(IF($Q222="Y",VLOOKUP($P222, INDIRECT($Q$3),U$8,0)*INDIRECT($P$2),VLOOKUP($P222, INDIRECT($Q$3),U$8,0)),IF($E222="E",0,3))</f>
        <v>96709</v>
      </c>
      <c r="V222" s="186" cm="1">
        <f t="array" aca="1" ref="V222" ca="1">ROUND(IF($Q222="Y",VLOOKUP($P222, INDIRECT($Q$3),V$8,0)*INDIRECT($P$2),VLOOKUP($P222, INDIRECT($Q$3),V$8,0)),IF($E222="E",0,3))</f>
        <v>100579</v>
      </c>
      <c r="W222" s="186" cm="1">
        <f t="array" aca="1" ref="W222" ca="1">ROUND(IF($Q222="Y",VLOOKUP($P222, INDIRECT($Q$3),W$8,0)*INDIRECT($P$2),VLOOKUP($P222, INDIRECT($Q$3),W$8,0)),IF($E222="E",0,3))</f>
        <v>104600</v>
      </c>
      <c r="X222" s="186" cm="1">
        <f t="array" aca="1" ref="X222" ca="1">ROUND(IF($Q222="Y",VLOOKUP($P222, INDIRECT($Q$3),X$8,0)*INDIRECT($P$2),VLOOKUP($P222, INDIRECT($Q$3),X$8,0)),IF($E222="E",0,3))</f>
        <v>108784</v>
      </c>
      <c r="Y222" s="186" cm="1">
        <f t="array" aca="1" ref="Y222" ca="1">ROUND(IF($Q222="Y",VLOOKUP($P222, INDIRECT($Q$3),Y$8,0)*INDIRECT($P$2),VLOOKUP($P222, INDIRECT($Q$3),Y$8,0)),IF($E222="E",0,3))</f>
        <v>0</v>
      </c>
      <c r="Z222" s="186" cm="1">
        <f t="array" aca="1" ref="Z222" ca="1">ROUND(IF($Q222="Y",VLOOKUP($P222, INDIRECT($Q$3),Z$8,0)*INDIRECT($P$2),VLOOKUP($P222, INDIRECT($Q$3),Z$8,0)),IF($E222="E",0,3))</f>
        <v>0</v>
      </c>
      <c r="AA222" s="186"/>
      <c r="AB222" s="282" t="str">
        <f t="shared" si="170"/>
        <v>10077C</v>
      </c>
      <c r="AC222" s="130" t="str">
        <f t="shared" si="186"/>
        <v>Supervisor IT Deskside Services</v>
      </c>
      <c r="AD222" s="284" t="str">
        <f t="shared" si="187"/>
        <v>12</v>
      </c>
      <c r="AE222" s="282">
        <f t="shared" ca="1" si="176"/>
        <v>44.707000000000001</v>
      </c>
      <c r="AF222" s="282">
        <f t="shared" ca="1" si="177"/>
        <v>46.494999999999997</v>
      </c>
      <c r="AG222" s="282">
        <f t="shared" ca="1" si="178"/>
        <v>48.355999999999995</v>
      </c>
      <c r="AH222" s="282">
        <f t="shared" ca="1" si="179"/>
        <v>50.288999999999994</v>
      </c>
      <c r="AI222" s="282">
        <f t="shared" ca="1" si="180"/>
        <v>52.3</v>
      </c>
      <c r="AJ222" s="282" t="str">
        <f t="shared" ca="1" si="168"/>
        <v/>
      </c>
      <c r="AK222" s="282" t="str">
        <f t="shared" ca="1" si="169"/>
        <v/>
      </c>
    </row>
    <row r="223" spans="1:37" x14ac:dyDescent="0.2">
      <c r="A223" s="75" t="s">
        <v>225</v>
      </c>
      <c r="B223" s="75">
        <v>8</v>
      </c>
      <c r="C223" s="70" t="s">
        <v>224</v>
      </c>
      <c r="D223" s="75">
        <v>368</v>
      </c>
      <c r="E223" s="75" t="s">
        <v>21</v>
      </c>
      <c r="F223" s="73" t="s">
        <v>445</v>
      </c>
      <c r="G223" s="74">
        <f t="shared" ca="1" si="171"/>
        <v>40.805</v>
      </c>
      <c r="H223" s="74">
        <f t="shared" ca="1" si="172"/>
        <v>41.948999999999998</v>
      </c>
      <c r="I223" s="74">
        <f t="shared" ca="1" si="173"/>
        <v>43.124000000000002</v>
      </c>
      <c r="J223" s="74">
        <f t="shared" ca="1" si="174"/>
        <v>44.350999999999999</v>
      </c>
      <c r="K223" s="74">
        <f t="shared" ca="1" si="175"/>
        <v>45.262</v>
      </c>
      <c r="L223" s="74">
        <f t="shared" ca="1" si="166"/>
        <v>0</v>
      </c>
      <c r="M223" s="74">
        <f t="shared" ca="1" si="167"/>
        <v>0</v>
      </c>
      <c r="N223" s="72"/>
      <c r="P223" s="187" t="str">
        <f t="shared" si="181"/>
        <v>10153C</v>
      </c>
      <c r="Q223" s="191" t="s">
        <v>600</v>
      </c>
      <c r="R223" s="188" t="str">
        <f t="shared" si="185"/>
        <v xml:space="preserve">Supervisor Payroll/Accounting </v>
      </c>
      <c r="S223" s="189" t="str">
        <f t="shared" si="182"/>
        <v>102</v>
      </c>
      <c r="T223" s="186" cm="1">
        <f t="array" aca="1" ref="T223" ca="1">ROUND(IF($Q223="Y",VLOOKUP($P223, INDIRECT($Q$3),T$8,0)*INDIRECT($P$2),VLOOKUP($P223, INDIRECT($Q$3),T$8,0)),IF($E223="E",0,3))</f>
        <v>40.805</v>
      </c>
      <c r="U223" s="186" cm="1">
        <f t="array" aca="1" ref="U223" ca="1">ROUND(IF($Q223="Y",VLOOKUP($P223, INDIRECT($Q$3),U$8,0)*INDIRECT($P$2),VLOOKUP($P223, INDIRECT($Q$3),U$8,0)),IF($E223="E",0,3))</f>
        <v>41.948999999999998</v>
      </c>
      <c r="V223" s="186" cm="1">
        <f t="array" aca="1" ref="V223" ca="1">ROUND(IF($Q223="Y",VLOOKUP($P223, INDIRECT($Q$3),V$8,0)*INDIRECT($P$2),VLOOKUP($P223, INDIRECT($Q$3),V$8,0)),IF($E223="E",0,3))</f>
        <v>43.124000000000002</v>
      </c>
      <c r="W223" s="186" cm="1">
        <f t="array" aca="1" ref="W223" ca="1">ROUND(IF($Q223="Y",VLOOKUP($P223, INDIRECT($Q$3),W$8,0)*INDIRECT($P$2),VLOOKUP($P223, INDIRECT($Q$3),W$8,0)),IF($E223="E",0,3))</f>
        <v>44.350999999999999</v>
      </c>
      <c r="X223" s="186" cm="1">
        <f t="array" aca="1" ref="X223" ca="1">ROUND(IF($Q223="Y",VLOOKUP($P223, INDIRECT($Q$3),X$8,0)*INDIRECT($P$2),VLOOKUP($P223, INDIRECT($Q$3),X$8,0)),IF($E223="E",0,3))</f>
        <v>45.262</v>
      </c>
      <c r="Y223" s="186" cm="1">
        <f t="array" aca="1" ref="Y223" ca="1">ROUND(IF($Q223="Y",VLOOKUP($P223, INDIRECT($Q$3),Y$8,0)*INDIRECT($P$2),VLOOKUP($P223, INDIRECT($Q$3),Y$8,0)),IF($E223="E",0,3))</f>
        <v>0</v>
      </c>
      <c r="Z223" s="186" cm="1">
        <f t="array" aca="1" ref="Z223" ca="1">ROUND(IF($Q223="Y",VLOOKUP($P223, INDIRECT($Q$3),Z$8,0)*INDIRECT($P$2),VLOOKUP($P223, INDIRECT($Q$3),Z$8,0)),IF($E223="E",0,3))</f>
        <v>0</v>
      </c>
      <c r="AA223" s="186"/>
      <c r="AB223" s="282" t="str">
        <f t="shared" si="170"/>
        <v>10153C</v>
      </c>
      <c r="AC223" s="130" t="str">
        <f t="shared" si="186"/>
        <v xml:space="preserve">Supervisor Payroll/Accounting </v>
      </c>
      <c r="AD223" s="284" t="str">
        <f t="shared" si="187"/>
        <v>102</v>
      </c>
      <c r="AE223" s="282">
        <f t="shared" ca="1" si="176"/>
        <v>40.805</v>
      </c>
      <c r="AF223" s="282">
        <f t="shared" ca="1" si="177"/>
        <v>41.948999999999998</v>
      </c>
      <c r="AG223" s="282">
        <f t="shared" ca="1" si="178"/>
        <v>43.124000000000002</v>
      </c>
      <c r="AH223" s="282">
        <f t="shared" ca="1" si="179"/>
        <v>44.350999999999999</v>
      </c>
      <c r="AI223" s="282">
        <f t="shared" ca="1" si="180"/>
        <v>45.262</v>
      </c>
      <c r="AJ223" s="282" t="str">
        <f t="shared" ca="1" si="168"/>
        <v/>
      </c>
      <c r="AK223" s="282" t="str">
        <f t="shared" ca="1" si="169"/>
        <v/>
      </c>
    </row>
    <row r="224" spans="1:37" x14ac:dyDescent="0.2">
      <c r="A224" s="75" t="s">
        <v>226</v>
      </c>
      <c r="B224" s="75">
        <v>12</v>
      </c>
      <c r="C224" s="70" t="s">
        <v>60</v>
      </c>
      <c r="D224" s="75">
        <v>550</v>
      </c>
      <c r="E224" s="75" t="s">
        <v>17</v>
      </c>
      <c r="F224" s="73" t="s">
        <v>446</v>
      </c>
      <c r="G224" s="74">
        <f t="shared" ca="1" si="171"/>
        <v>109411</v>
      </c>
      <c r="H224" s="74">
        <f t="shared" ca="1" si="172"/>
        <v>115513</v>
      </c>
      <c r="I224" s="74">
        <f t="shared" ca="1" si="173"/>
        <v>123432</v>
      </c>
      <c r="J224" s="74">
        <f t="shared" ca="1" si="174"/>
        <v>126889</v>
      </c>
      <c r="K224" s="74">
        <f t="shared" ca="1" si="175"/>
        <v>130441</v>
      </c>
      <c r="L224" s="74">
        <f t="shared" ca="1" si="166"/>
        <v>134161</v>
      </c>
      <c r="M224" s="74">
        <f t="shared" ca="1" si="167"/>
        <v>0</v>
      </c>
      <c r="N224" s="72"/>
      <c r="P224" s="187" t="str">
        <f t="shared" si="181"/>
        <v>10170C</v>
      </c>
      <c r="Q224" s="191" t="s">
        <v>600</v>
      </c>
      <c r="R224" s="188" t="str">
        <f t="shared" si="185"/>
        <v>Supervisor Plans Review</v>
      </c>
      <c r="S224" s="189" t="str">
        <f t="shared" si="182"/>
        <v>44</v>
      </c>
      <c r="T224" s="186" cm="1">
        <f t="array" aca="1" ref="T224" ca="1">ROUND(IF($Q224="Y",VLOOKUP($P224, INDIRECT($Q$3),T$8,0)*INDIRECT($P$2),VLOOKUP($P224, INDIRECT($Q$3),T$8,0)),IF($E224="E",0,3))</f>
        <v>109411</v>
      </c>
      <c r="U224" s="186" cm="1">
        <f t="array" aca="1" ref="U224" ca="1">ROUND(IF($Q224="Y",VLOOKUP($P224, INDIRECT($Q$3),U$8,0)*INDIRECT($P$2),VLOOKUP($P224, INDIRECT($Q$3),U$8,0)),IF($E224="E",0,3))</f>
        <v>115513</v>
      </c>
      <c r="V224" s="186" cm="1">
        <f t="array" aca="1" ref="V224" ca="1">ROUND(IF($Q224="Y",VLOOKUP($P224, INDIRECT($Q$3),V$8,0)*INDIRECT($P$2),VLOOKUP($P224, INDIRECT($Q$3),V$8,0)),IF($E224="E",0,3))</f>
        <v>123432</v>
      </c>
      <c r="W224" s="186" cm="1">
        <f t="array" aca="1" ref="W224" ca="1">ROUND(IF($Q224="Y",VLOOKUP($P224, INDIRECT($Q$3),W$8,0)*INDIRECT($P$2),VLOOKUP($P224, INDIRECT($Q$3),W$8,0)),IF($E224="E",0,3))</f>
        <v>126889</v>
      </c>
      <c r="X224" s="186" cm="1">
        <f t="array" aca="1" ref="X224" ca="1">ROUND(IF($Q224="Y",VLOOKUP($P224, INDIRECT($Q$3),X$8,0)*INDIRECT($P$2),VLOOKUP($P224, INDIRECT($Q$3),X$8,0)),IF($E224="E",0,3))</f>
        <v>130441</v>
      </c>
      <c r="Y224" s="186" cm="1">
        <f t="array" aca="1" ref="Y224" ca="1">ROUND(IF($Q224="Y",VLOOKUP($P224, INDIRECT($Q$3),Y$8,0)*INDIRECT($P$2),VLOOKUP($P224, INDIRECT($Q$3),Y$8,0)),IF($E224="E",0,3))</f>
        <v>134161</v>
      </c>
      <c r="Z224" s="186" cm="1">
        <f t="array" aca="1" ref="Z224" ca="1">ROUND(IF($Q224="Y",VLOOKUP($P224, INDIRECT($Q$3),Z$8,0)*INDIRECT($P$2),VLOOKUP($P224, INDIRECT($Q$3),Z$8,0)),IF($E224="E",0,3))</f>
        <v>0</v>
      </c>
      <c r="AA224" s="186"/>
      <c r="AB224" s="282" t="str">
        <f t="shared" si="170"/>
        <v>10170C</v>
      </c>
      <c r="AC224" s="130" t="str">
        <f t="shared" si="186"/>
        <v>Supervisor Plans Review</v>
      </c>
      <c r="AD224" s="284" t="str">
        <f t="shared" si="187"/>
        <v>44</v>
      </c>
      <c r="AE224" s="282">
        <f t="shared" ca="1" si="176"/>
        <v>52.601999999999997</v>
      </c>
      <c r="AF224" s="282">
        <f t="shared" ca="1" si="177"/>
        <v>55.535999999999994</v>
      </c>
      <c r="AG224" s="282">
        <f t="shared" ca="1" si="178"/>
        <v>59.342999999999996</v>
      </c>
      <c r="AH224" s="282">
        <f t="shared" ca="1" si="179"/>
        <v>61.004999999999995</v>
      </c>
      <c r="AI224" s="282">
        <f t="shared" ca="1" si="180"/>
        <v>62.713000000000001</v>
      </c>
      <c r="AJ224" s="282">
        <f t="shared" ca="1" si="168"/>
        <v>64.501000000000005</v>
      </c>
      <c r="AK224" s="282" t="str">
        <f t="shared" ca="1" si="169"/>
        <v/>
      </c>
    </row>
    <row r="225" spans="1:37" x14ac:dyDescent="0.2">
      <c r="A225" s="75" t="s">
        <v>1011</v>
      </c>
      <c r="B225" s="75">
        <v>10</v>
      </c>
      <c r="C225" s="70" t="s">
        <v>1012</v>
      </c>
      <c r="D225" s="75">
        <v>455</v>
      </c>
      <c r="E225" s="75" t="s">
        <v>17</v>
      </c>
      <c r="F225" s="73" t="s">
        <v>1124</v>
      </c>
      <c r="G225" s="74">
        <f t="shared" ca="1" si="171"/>
        <v>95316</v>
      </c>
      <c r="H225" s="74">
        <f t="shared" ca="1" si="172"/>
        <v>99133</v>
      </c>
      <c r="I225" s="74">
        <f t="shared" ca="1" si="173"/>
        <v>103102</v>
      </c>
      <c r="J225" s="74">
        <f t="shared" ca="1" si="174"/>
        <v>107230</v>
      </c>
      <c r="K225" s="74">
        <f t="shared" ca="1" si="175"/>
        <v>111524</v>
      </c>
      <c r="L225" s="74">
        <f t="shared" ca="1" si="166"/>
        <v>0</v>
      </c>
      <c r="M225" s="74">
        <f t="shared" ca="1" si="167"/>
        <v>0</v>
      </c>
      <c r="N225" s="72"/>
      <c r="P225" s="187" t="str">
        <f t="shared" si="181"/>
        <v>53061C</v>
      </c>
      <c r="Q225" s="191" t="s">
        <v>600</v>
      </c>
      <c r="R225" s="188" t="str">
        <f t="shared" si="185"/>
        <v>Supervisor Police Compliance Specialist</v>
      </c>
      <c r="S225" s="189" t="str">
        <f t="shared" si="182"/>
        <v>141</v>
      </c>
      <c r="T225" s="186" cm="1">
        <f t="array" aca="1" ref="T225" ca="1">ROUND(IF($Q225="Y",VLOOKUP($P225, INDIRECT($Q$3),T$8,0)*INDIRECT($P$2),VLOOKUP($P225, INDIRECT($Q$3),T$8,0)),IF($E225="E",0,3))</f>
        <v>95316</v>
      </c>
      <c r="U225" s="186" cm="1">
        <f t="array" aca="1" ref="U225" ca="1">ROUND(IF($Q225="Y",VLOOKUP($P225, INDIRECT($Q$3),U$8,0)*INDIRECT($P$2),VLOOKUP($P225, INDIRECT($Q$3),U$8,0)),IF($E225="E",0,3))</f>
        <v>99133</v>
      </c>
      <c r="V225" s="186" cm="1">
        <f t="array" aca="1" ref="V225" ca="1">ROUND(IF($Q225="Y",VLOOKUP($P225, INDIRECT($Q$3),V$8,0)*INDIRECT($P$2),VLOOKUP($P225, INDIRECT($Q$3),V$8,0)),IF($E225="E",0,3))</f>
        <v>103102</v>
      </c>
      <c r="W225" s="186" cm="1">
        <f t="array" aca="1" ref="W225" ca="1">ROUND(IF($Q225="Y",VLOOKUP($P225, INDIRECT($Q$3),W$8,0)*INDIRECT($P$2),VLOOKUP($P225, INDIRECT($Q$3),W$8,0)),IF($E225="E",0,3))</f>
        <v>107230</v>
      </c>
      <c r="X225" s="186" cm="1">
        <f t="array" aca="1" ref="X225" ca="1">ROUND(IF($Q225="Y",VLOOKUP($P225, INDIRECT($Q$3),X$8,0)*INDIRECT($P$2),VLOOKUP($P225, INDIRECT($Q$3),X$8,0)),IF($E225="E",0,3))</f>
        <v>111524</v>
      </c>
      <c r="Y225" s="186" cm="1">
        <f t="array" aca="1" ref="Y225" ca="1">ROUND(IF($Q225="Y",VLOOKUP($P225, INDIRECT($Q$3),Y$8,0)*INDIRECT($P$2),VLOOKUP($P225, INDIRECT($Q$3),Y$8,0)),IF($E225="E",0,3))</f>
        <v>0</v>
      </c>
      <c r="Z225" s="186" cm="1">
        <f t="array" aca="1" ref="Z225" ca="1">ROUND(IF($Q225="Y",VLOOKUP($P225, INDIRECT($Q$3),Z$8,0)*INDIRECT($P$2),VLOOKUP($P225, INDIRECT($Q$3),Z$8,0)),IF($E225="E",0,3))</f>
        <v>0</v>
      </c>
      <c r="AA225" s="186"/>
      <c r="AB225" s="282" t="str">
        <f t="shared" si="170"/>
        <v>53061C</v>
      </c>
      <c r="AC225" s="130" t="str">
        <f t="shared" si="186"/>
        <v>Supervisor Police Compliance Specialist</v>
      </c>
      <c r="AD225" s="284" t="str">
        <f t="shared" si="187"/>
        <v>141</v>
      </c>
      <c r="AE225" s="282">
        <f t="shared" ca="1" si="176"/>
        <v>45.825000000000003</v>
      </c>
      <c r="AF225" s="282">
        <f t="shared" ca="1" si="177"/>
        <v>47.660999999999994</v>
      </c>
      <c r="AG225" s="282">
        <f t="shared" ca="1" si="178"/>
        <v>49.568999999999996</v>
      </c>
      <c r="AH225" s="282">
        <f t="shared" ca="1" si="179"/>
        <v>51.552999999999997</v>
      </c>
      <c r="AI225" s="282">
        <f t="shared" ca="1" si="180"/>
        <v>53.617999999999995</v>
      </c>
      <c r="AJ225" s="282" t="str">
        <f t="shared" ca="1" si="168"/>
        <v/>
      </c>
      <c r="AK225" s="282" t="str">
        <f t="shared" ca="1" si="169"/>
        <v/>
      </c>
    </row>
    <row r="226" spans="1:37" x14ac:dyDescent="0.2">
      <c r="A226" s="75" t="s">
        <v>1088</v>
      </c>
      <c r="B226" s="75">
        <v>10</v>
      </c>
      <c r="C226" s="70" t="s">
        <v>1089</v>
      </c>
      <c r="D226" s="75">
        <v>480</v>
      </c>
      <c r="E226" s="75" t="s">
        <v>17</v>
      </c>
      <c r="F226" s="73" t="s">
        <v>1120</v>
      </c>
      <c r="G226" s="74">
        <f t="shared" ca="1" si="171"/>
        <v>103128</v>
      </c>
      <c r="H226" s="74">
        <f t="shared" ca="1" si="172"/>
        <v>108262</v>
      </c>
      <c r="I226" s="74">
        <f t="shared" ca="1" si="173"/>
        <v>113687</v>
      </c>
      <c r="J226" s="74">
        <f t="shared" ca="1" si="174"/>
        <v>121039</v>
      </c>
      <c r="K226" s="74">
        <f t="shared" ca="1" si="175"/>
        <v>124428</v>
      </c>
      <c r="L226" s="74">
        <f t="shared" ca="1" si="166"/>
        <v>127916</v>
      </c>
      <c r="M226" s="74">
        <f t="shared" ca="1" si="167"/>
        <v>131560</v>
      </c>
      <c r="N226" s="72"/>
      <c r="P226" s="187" t="str">
        <f t="shared" si="181"/>
        <v>59482C</v>
      </c>
      <c r="Q226" s="191" t="s">
        <v>600</v>
      </c>
      <c r="R226" s="188" t="str">
        <f t="shared" si="185"/>
        <v>Supervisor Police Crime Analyst</v>
      </c>
      <c r="S226" s="189" t="str">
        <f t="shared" si="182"/>
        <v>146</v>
      </c>
      <c r="T226" s="186" cm="1">
        <f t="array" aca="1" ref="T226" ca="1">ROUND(IF($Q226="Y",VLOOKUP($P226, INDIRECT($Q$3),T$8,0)*INDIRECT($P$2),VLOOKUP($P226, INDIRECT($Q$3),T$8,0)),IF($E226="E",0,3))</f>
        <v>103128</v>
      </c>
      <c r="U226" s="186" cm="1">
        <f t="array" aca="1" ref="U226" ca="1">ROUND(IF($Q226="Y",VLOOKUP($P226, INDIRECT($Q$3),U$8,0)*INDIRECT($P$2),VLOOKUP($P226, INDIRECT($Q$3),U$8,0)),IF($E226="E",0,3))</f>
        <v>108262</v>
      </c>
      <c r="V226" s="186" cm="1">
        <f t="array" aca="1" ref="V226" ca="1">ROUND(IF($Q226="Y",VLOOKUP($P226, INDIRECT($Q$3),V$8,0)*INDIRECT($P$2),VLOOKUP($P226, INDIRECT($Q$3),V$8,0)),IF($E226="E",0,3))</f>
        <v>113687</v>
      </c>
      <c r="W226" s="186" cm="1">
        <f t="array" aca="1" ref="W226" ca="1">ROUND(IF($Q226="Y",VLOOKUP($P226, INDIRECT($Q$3),W$8,0)*INDIRECT($P$2),VLOOKUP($P226, INDIRECT($Q$3),W$8,0)),IF($E226="E",0,3))</f>
        <v>121039</v>
      </c>
      <c r="X226" s="186" cm="1">
        <f t="array" aca="1" ref="X226" ca="1">ROUND(IF($Q226="Y",VLOOKUP($P226, INDIRECT($Q$3),X$8,0)*INDIRECT($P$2),VLOOKUP($P226, INDIRECT($Q$3),X$8,0)),IF($E226="E",0,3))</f>
        <v>124428</v>
      </c>
      <c r="Y226" s="186" cm="1">
        <f t="array" aca="1" ref="Y226" ca="1">ROUND(IF($Q226="Y",VLOOKUP($P226, INDIRECT($Q$3),Y$8,0)*INDIRECT($P$2),VLOOKUP($P226, INDIRECT($Q$3),Y$8,0)),IF($E226="E",0,3))</f>
        <v>127916</v>
      </c>
      <c r="Z226" s="186" cm="1">
        <f t="array" aca="1" ref="Z226" ca="1">ROUND(IF($Q226="Y",VLOOKUP($P226, INDIRECT($Q$3),Z$8,0)*INDIRECT($P$2),VLOOKUP($P226, INDIRECT($Q$3),Z$8,0)),IF($E226="E",0,3))</f>
        <v>131560</v>
      </c>
      <c r="AA226" s="186"/>
      <c r="AB226" s="282" t="str">
        <f t="shared" si="170"/>
        <v>59482C</v>
      </c>
      <c r="AC226" s="130" t="str">
        <f t="shared" si="186"/>
        <v>Supervisor Police Crime Analyst</v>
      </c>
      <c r="AD226" s="284" t="str">
        <f t="shared" si="187"/>
        <v>146</v>
      </c>
      <c r="AE226" s="282">
        <f t="shared" ca="1" si="176"/>
        <v>49.580999999999996</v>
      </c>
      <c r="AF226" s="282">
        <f t="shared" ca="1" si="177"/>
        <v>52.05</v>
      </c>
      <c r="AG226" s="282">
        <f t="shared" ca="1" si="178"/>
        <v>54.657999999999994</v>
      </c>
      <c r="AH226" s="282">
        <f t="shared" ca="1" si="179"/>
        <v>58.192</v>
      </c>
      <c r="AI226" s="282">
        <f t="shared" ca="1" si="180"/>
        <v>59.821999999999996</v>
      </c>
      <c r="AJ226" s="282">
        <f t="shared" ca="1" si="168"/>
        <v>61.498999999999995</v>
      </c>
      <c r="AK226" s="282">
        <f t="shared" ca="1" si="169"/>
        <v>63.25</v>
      </c>
    </row>
    <row r="227" spans="1:37" x14ac:dyDescent="0.2">
      <c r="A227" s="75" t="s">
        <v>227</v>
      </c>
      <c r="B227" s="75">
        <v>8</v>
      </c>
      <c r="C227" s="70" t="s">
        <v>575</v>
      </c>
      <c r="D227" s="75">
        <v>398</v>
      </c>
      <c r="E227" s="75" t="s">
        <v>17</v>
      </c>
      <c r="F227" s="73" t="s">
        <v>447</v>
      </c>
      <c r="G227" s="74">
        <f t="shared" ca="1" si="171"/>
        <v>81091</v>
      </c>
      <c r="H227" s="74">
        <f t="shared" ca="1" si="172"/>
        <v>84337</v>
      </c>
      <c r="I227" s="74">
        <f t="shared" ca="1" si="173"/>
        <v>87715</v>
      </c>
      <c r="J227" s="74">
        <f t="shared" ca="1" si="174"/>
        <v>91227</v>
      </c>
      <c r="K227" s="74">
        <f t="shared" ca="1" si="175"/>
        <v>94879</v>
      </c>
      <c r="L227" s="74">
        <f t="shared" ref="L227:L236" ca="1" si="190">IF(J227="E",ROUND(Y227,0),ROUND(Y227,3))</f>
        <v>0</v>
      </c>
      <c r="M227" s="74">
        <f t="shared" ref="M227:M236" ca="1" si="191">IF(K227="E",ROUND(Z227,0),ROUND(Z227,3))</f>
        <v>0</v>
      </c>
      <c r="N227" s="72"/>
      <c r="P227" s="187" t="str">
        <f t="shared" si="181"/>
        <v>10195C</v>
      </c>
      <c r="Q227" s="191" t="s">
        <v>600</v>
      </c>
      <c r="R227" s="188" t="str">
        <f t="shared" si="185"/>
        <v xml:space="preserve">Supervisor Police Support Services </v>
      </c>
      <c r="S227" s="189" t="str">
        <f t="shared" si="182"/>
        <v>022</v>
      </c>
      <c r="T227" s="186" cm="1">
        <f t="array" aca="1" ref="T227" ca="1">ROUND(IF($Q227="Y",VLOOKUP($P227, INDIRECT($Q$3),T$8,0)*INDIRECT($P$2),VLOOKUP($P227, INDIRECT($Q$3),T$8,0)),IF($E227="E",0,3))</f>
        <v>81091</v>
      </c>
      <c r="U227" s="186" cm="1">
        <f t="array" aca="1" ref="U227" ca="1">ROUND(IF($Q227="Y",VLOOKUP($P227, INDIRECT($Q$3),U$8,0)*INDIRECT($P$2),VLOOKUP($P227, INDIRECT($Q$3),U$8,0)),IF($E227="E",0,3))</f>
        <v>84337</v>
      </c>
      <c r="V227" s="186" cm="1">
        <f t="array" aca="1" ref="V227" ca="1">ROUND(IF($Q227="Y",VLOOKUP($P227, INDIRECT($Q$3),V$8,0)*INDIRECT($P$2),VLOOKUP($P227, INDIRECT($Q$3),V$8,0)),IF($E227="E",0,3))</f>
        <v>87715</v>
      </c>
      <c r="W227" s="186" cm="1">
        <f t="array" aca="1" ref="W227" ca="1">ROUND(IF($Q227="Y",VLOOKUP($P227, INDIRECT($Q$3),W$8,0)*INDIRECT($P$2),VLOOKUP($P227, INDIRECT($Q$3),W$8,0)),IF($E227="E",0,3))</f>
        <v>91227</v>
      </c>
      <c r="X227" s="186" cm="1">
        <f t="array" aca="1" ref="X227" ca="1">ROUND(IF($Q227="Y",VLOOKUP($P227, INDIRECT($Q$3),X$8,0)*INDIRECT($P$2),VLOOKUP($P227, INDIRECT($Q$3),X$8,0)),IF($E227="E",0,3))</f>
        <v>94879</v>
      </c>
      <c r="Y227" s="186" cm="1">
        <f t="array" aca="1" ref="Y227" ca="1">ROUND(IF($Q227="Y",VLOOKUP($P227, INDIRECT($Q$3),Y$8,0)*INDIRECT($P$2),VLOOKUP($P227, INDIRECT($Q$3),Y$8,0)),IF($E227="E",0,3))</f>
        <v>0</v>
      </c>
      <c r="Z227" s="186" cm="1">
        <f t="array" aca="1" ref="Z227" ca="1">ROUND(IF($Q227="Y",VLOOKUP($P227, INDIRECT($Q$3),Z$8,0)*INDIRECT($P$2),VLOOKUP($P227, INDIRECT($Q$3),Z$8,0)),IF($E227="E",0,3))</f>
        <v>0</v>
      </c>
      <c r="AA227" s="186"/>
      <c r="AB227" s="282" t="str">
        <f t="shared" si="170"/>
        <v>10195C</v>
      </c>
      <c r="AC227" s="130" t="str">
        <f t="shared" si="186"/>
        <v xml:space="preserve">Supervisor Police Support Services </v>
      </c>
      <c r="AD227" s="284" t="str">
        <f t="shared" si="187"/>
        <v>022</v>
      </c>
      <c r="AE227" s="282">
        <f t="shared" ca="1" si="176"/>
        <v>38.986999999999995</v>
      </c>
      <c r="AF227" s="282">
        <f t="shared" ca="1" si="177"/>
        <v>40.546999999999997</v>
      </c>
      <c r="AG227" s="282">
        <f t="shared" ca="1" si="178"/>
        <v>42.170999999999999</v>
      </c>
      <c r="AH227" s="282">
        <f t="shared" ca="1" si="179"/>
        <v>43.86</v>
      </c>
      <c r="AI227" s="282">
        <f t="shared" ca="1" si="180"/>
        <v>45.614999999999995</v>
      </c>
      <c r="AJ227" s="282" t="str">
        <f t="shared" ca="1" si="168"/>
        <v/>
      </c>
      <c r="AK227" s="282" t="str">
        <f t="shared" ca="1" si="169"/>
        <v/>
      </c>
    </row>
    <row r="228" spans="1:37" x14ac:dyDescent="0.2">
      <c r="A228" s="75" t="s">
        <v>179</v>
      </c>
      <c r="B228" s="75">
        <v>9</v>
      </c>
      <c r="C228" s="70" t="s">
        <v>178</v>
      </c>
      <c r="D228" s="75">
        <v>425</v>
      </c>
      <c r="E228" s="75" t="s">
        <v>17</v>
      </c>
      <c r="F228" s="73" t="s">
        <v>1158</v>
      </c>
      <c r="G228" s="74">
        <f t="shared" ref="G228:M228" ca="1" si="192">IF(E228="E",ROUND(T228,0),ROUND(T228,3))</f>
        <v>89585</v>
      </c>
      <c r="H228" s="74">
        <f t="shared" ca="1" si="192"/>
        <v>95577</v>
      </c>
      <c r="I228" s="74">
        <f t="shared" ca="1" si="192"/>
        <v>98254</v>
      </c>
      <c r="J228" s="74">
        <f t="shared" ca="1" si="192"/>
        <v>101006</v>
      </c>
      <c r="K228" s="74">
        <f t="shared" ca="1" si="192"/>
        <v>103887</v>
      </c>
      <c r="L228" s="74">
        <f t="shared" ca="1" si="192"/>
        <v>0</v>
      </c>
      <c r="M228" s="74">
        <f t="shared" ca="1" si="192"/>
        <v>0</v>
      </c>
      <c r="N228" s="72"/>
      <c r="P228" s="187" t="str">
        <f>A228</f>
        <v>08433C</v>
      </c>
      <c r="Q228" s="191" t="s">
        <v>600</v>
      </c>
      <c r="R228" s="188" t="str">
        <f>F228</f>
        <v>Supervisor Project Coordinator</v>
      </c>
      <c r="S228" s="189" t="str">
        <f>C228</f>
        <v>36</v>
      </c>
      <c r="T228" s="186" cm="1">
        <f t="array" aca="1" ref="T228" ca="1">ROUND(IF($Q228="Y",VLOOKUP($P228, INDIRECT($Q$3),T$8,0)*INDIRECT($P$2),VLOOKUP($P228, INDIRECT($Q$3),T$8,0)),IF($E228="E",0,3))</f>
        <v>89585</v>
      </c>
      <c r="U228" s="186" cm="1">
        <f t="array" aca="1" ref="U228" ca="1">ROUND(IF($Q228="Y",VLOOKUP($P228, INDIRECT($Q$3),U$8,0)*INDIRECT($P$2),VLOOKUP($P228, INDIRECT($Q$3),U$8,0)),IF($E228="E",0,3))</f>
        <v>95577</v>
      </c>
      <c r="V228" s="186" cm="1">
        <f t="array" aca="1" ref="V228" ca="1">ROUND(IF($Q228="Y",VLOOKUP($P228, INDIRECT($Q$3),V$8,0)*INDIRECT($P$2),VLOOKUP($P228, INDIRECT($Q$3),V$8,0)),IF($E228="E",0,3))</f>
        <v>98254</v>
      </c>
      <c r="W228" s="186" cm="1">
        <f t="array" aca="1" ref="W228" ca="1">ROUND(IF($Q228="Y",VLOOKUP($P228, INDIRECT($Q$3),W$8,0)*INDIRECT($P$2),VLOOKUP($P228, INDIRECT($Q$3),W$8,0)),IF($E228="E",0,3))</f>
        <v>101006</v>
      </c>
      <c r="X228" s="186" cm="1">
        <f t="array" aca="1" ref="X228" ca="1">ROUND(IF($Q228="Y",VLOOKUP($P228, INDIRECT($Q$3),X$8,0)*INDIRECT($P$2),VLOOKUP($P228, INDIRECT($Q$3),X$8,0)),IF($E228="E",0,3))</f>
        <v>103887</v>
      </c>
      <c r="Y228" s="186" cm="1">
        <f t="array" aca="1" ref="Y228" ca="1">ROUND(IF($Q228="Y",VLOOKUP($P228, INDIRECT($Q$3),Y$8,0)*INDIRECT($P$2),VLOOKUP($P228, INDIRECT($Q$3),Y$8,0)),IF($E228="E",0,3))</f>
        <v>0</v>
      </c>
      <c r="Z228" s="186" cm="1">
        <f t="array" aca="1" ref="Z228" ca="1">ROUND(IF($Q228="Y",VLOOKUP($P228, INDIRECT($Q$3),Z$8,0)*INDIRECT($P$2),VLOOKUP($P228, INDIRECT($Q$3),Z$8,0)),IF($E228="E",0,3))</f>
        <v>0</v>
      </c>
      <c r="AA228" s="186"/>
      <c r="AB228" s="282" t="str">
        <f>A228</f>
        <v>08433C</v>
      </c>
      <c r="AC228" s="130" t="str">
        <f>F228</f>
        <v>Supervisor Project Coordinator</v>
      </c>
      <c r="AD228" s="284" t="str">
        <f>C228</f>
        <v>36</v>
      </c>
      <c r="AE228" s="282">
        <f t="shared" ref="AE228:AK228" ca="1" si="193">IF(T228=0,"",IF($E228="E",ROUNDUP(T228/2080,3),T228))</f>
        <v>43.07</v>
      </c>
      <c r="AF228" s="282">
        <f t="shared" ca="1" si="193"/>
        <v>45.951000000000001</v>
      </c>
      <c r="AG228" s="282">
        <f t="shared" ca="1" si="193"/>
        <v>47.238</v>
      </c>
      <c r="AH228" s="282">
        <f t="shared" ca="1" si="193"/>
        <v>48.561</v>
      </c>
      <c r="AI228" s="282">
        <f t="shared" ca="1" si="193"/>
        <v>49.945999999999998</v>
      </c>
      <c r="AJ228" s="282" t="str">
        <f t="shared" ca="1" si="193"/>
        <v/>
      </c>
      <c r="AK228" s="282" t="str">
        <f t="shared" ca="1" si="193"/>
        <v/>
      </c>
    </row>
    <row r="229" spans="1:37" x14ac:dyDescent="0.2">
      <c r="A229" s="75" t="s">
        <v>230</v>
      </c>
      <c r="B229" s="75">
        <v>10</v>
      </c>
      <c r="C229" s="70" t="s">
        <v>580</v>
      </c>
      <c r="D229" s="75">
        <v>465</v>
      </c>
      <c r="E229" s="75" t="s">
        <v>17</v>
      </c>
      <c r="F229" s="73" t="s">
        <v>449</v>
      </c>
      <c r="G229" s="74">
        <f t="shared" ca="1" si="171"/>
        <v>96597</v>
      </c>
      <c r="H229" s="74">
        <f t="shared" ca="1" si="172"/>
        <v>100466</v>
      </c>
      <c r="I229" s="74">
        <f t="shared" ca="1" si="173"/>
        <v>104488</v>
      </c>
      <c r="J229" s="74">
        <f t="shared" ca="1" si="174"/>
        <v>108673</v>
      </c>
      <c r="K229" s="74">
        <f t="shared" ca="1" si="175"/>
        <v>113024</v>
      </c>
      <c r="L229" s="74">
        <f t="shared" ca="1" si="190"/>
        <v>0</v>
      </c>
      <c r="M229" s="74">
        <f t="shared" ca="1" si="191"/>
        <v>0</v>
      </c>
      <c r="N229" s="72"/>
      <c r="P229" s="187" t="str">
        <f t="shared" si="181"/>
        <v>10291C</v>
      </c>
      <c r="Q229" s="191" t="s">
        <v>600</v>
      </c>
      <c r="R229" s="188" t="str">
        <f t="shared" si="185"/>
        <v xml:space="preserve">Supervisor Space Planning  </v>
      </c>
      <c r="S229" s="189" t="str">
        <f t="shared" si="182"/>
        <v>034</v>
      </c>
      <c r="T229" s="186" cm="1">
        <f t="array" aca="1" ref="T229" ca="1">ROUND(IF($Q229="Y",VLOOKUP($P229, INDIRECT($Q$3),T$8,0)*INDIRECT($P$2),VLOOKUP($P229, INDIRECT($Q$3),T$8,0)),IF($E229="E",0,3))</f>
        <v>96597</v>
      </c>
      <c r="U229" s="186" cm="1">
        <f t="array" aca="1" ref="U229" ca="1">ROUND(IF($Q229="Y",VLOOKUP($P229, INDIRECT($Q$3),U$8,0)*INDIRECT($P$2),VLOOKUP($P229, INDIRECT($Q$3),U$8,0)),IF($E229="E",0,3))</f>
        <v>100466</v>
      </c>
      <c r="V229" s="186" cm="1">
        <f t="array" aca="1" ref="V229" ca="1">ROUND(IF($Q229="Y",VLOOKUP($P229, INDIRECT($Q$3),V$8,0)*INDIRECT($P$2),VLOOKUP($P229, INDIRECT($Q$3),V$8,0)),IF($E229="E",0,3))</f>
        <v>104488</v>
      </c>
      <c r="W229" s="186" cm="1">
        <f t="array" aca="1" ref="W229" ca="1">ROUND(IF($Q229="Y",VLOOKUP($P229, INDIRECT($Q$3),W$8,0)*INDIRECT($P$2),VLOOKUP($P229, INDIRECT($Q$3),W$8,0)),IF($E229="E",0,3))</f>
        <v>108673</v>
      </c>
      <c r="X229" s="186" cm="1">
        <f t="array" aca="1" ref="X229" ca="1">ROUND(IF($Q229="Y",VLOOKUP($P229, INDIRECT($Q$3),X$8,0)*INDIRECT($P$2),VLOOKUP($P229, INDIRECT($Q$3),X$8,0)),IF($E229="E",0,3))</f>
        <v>113024</v>
      </c>
      <c r="Y229" s="186" cm="1">
        <f t="array" aca="1" ref="Y229" ca="1">ROUND(IF($Q229="Y",VLOOKUP($P229, INDIRECT($Q$3),Y$8,0)*INDIRECT($P$2),VLOOKUP($P229, INDIRECT($Q$3),Y$8,0)),IF($E229="E",0,3))</f>
        <v>0</v>
      </c>
      <c r="Z229" s="186" cm="1">
        <f t="array" aca="1" ref="Z229" ca="1">ROUND(IF($Q229="Y",VLOOKUP($P229, INDIRECT($Q$3),Z$8,0)*INDIRECT($P$2),VLOOKUP($P229, INDIRECT($Q$3),Z$8,0)),IF($E229="E",0,3))</f>
        <v>0</v>
      </c>
      <c r="AA229" s="186"/>
      <c r="AB229" s="282" t="str">
        <f t="shared" si="170"/>
        <v>10291C</v>
      </c>
      <c r="AC229" s="130" t="str">
        <f t="shared" si="186"/>
        <v xml:space="preserve">Supervisor Space Planning  </v>
      </c>
      <c r="AD229" s="284" t="str">
        <f t="shared" si="187"/>
        <v>034</v>
      </c>
      <c r="AE229" s="282">
        <f t="shared" ca="1" si="176"/>
        <v>46.440999999999995</v>
      </c>
      <c r="AF229" s="282">
        <f t="shared" ca="1" si="177"/>
        <v>48.300999999999995</v>
      </c>
      <c r="AG229" s="282">
        <f t="shared" ca="1" si="178"/>
        <v>50.234999999999999</v>
      </c>
      <c r="AH229" s="282">
        <f t="shared" ca="1" si="179"/>
        <v>52.247</v>
      </c>
      <c r="AI229" s="282">
        <f t="shared" ca="1" si="180"/>
        <v>54.338999999999999</v>
      </c>
      <c r="AJ229" s="282" t="str">
        <f t="shared" ca="1" si="168"/>
        <v/>
      </c>
      <c r="AK229" s="282" t="str">
        <f t="shared" ca="1" si="169"/>
        <v/>
      </c>
    </row>
    <row r="230" spans="1:37" x14ac:dyDescent="0.2">
      <c r="A230" s="75" t="s">
        <v>233</v>
      </c>
      <c r="B230" s="75">
        <v>7</v>
      </c>
      <c r="C230" s="70" t="s">
        <v>232</v>
      </c>
      <c r="D230" s="75">
        <v>333</v>
      </c>
      <c r="E230" s="75" t="s">
        <v>17</v>
      </c>
      <c r="F230" s="73" t="s">
        <v>451</v>
      </c>
      <c r="G230" s="74">
        <f t="shared" ca="1" si="171"/>
        <v>68573</v>
      </c>
      <c r="H230" s="74">
        <f t="shared" ca="1" si="172"/>
        <v>70631</v>
      </c>
      <c r="I230" s="74">
        <f t="shared" ca="1" si="173"/>
        <v>72751</v>
      </c>
      <c r="J230" s="74">
        <f t="shared" ca="1" si="174"/>
        <v>74933</v>
      </c>
      <c r="K230" s="74">
        <f t="shared" ca="1" si="175"/>
        <v>77180</v>
      </c>
      <c r="L230" s="74">
        <f t="shared" ca="1" si="190"/>
        <v>79496</v>
      </c>
      <c r="M230" s="74">
        <f t="shared" ca="1" si="191"/>
        <v>81880</v>
      </c>
      <c r="N230" s="72"/>
      <c r="P230" s="187" t="str">
        <f t="shared" si="181"/>
        <v>10350C</v>
      </c>
      <c r="Q230" s="191" t="s">
        <v>600</v>
      </c>
      <c r="R230" s="188" t="str">
        <f t="shared" si="185"/>
        <v>Supervisor Treasury Division</v>
      </c>
      <c r="S230" s="189" t="str">
        <f t="shared" si="182"/>
        <v>17</v>
      </c>
      <c r="T230" s="186" cm="1">
        <f t="array" aca="1" ref="T230" ca="1">ROUND(IF($Q230="Y",VLOOKUP($P230, INDIRECT($Q$3),T$8,0)*INDIRECT($P$2),VLOOKUP($P230, INDIRECT($Q$3),T$8,0)),IF($E230="E",0,3))</f>
        <v>68573</v>
      </c>
      <c r="U230" s="186" cm="1">
        <f t="array" aca="1" ref="U230" ca="1">ROUND(IF($Q230="Y",VLOOKUP($P230, INDIRECT($Q$3),U$8,0)*INDIRECT($P$2),VLOOKUP($P230, INDIRECT($Q$3),U$8,0)),IF($E230="E",0,3))</f>
        <v>70631</v>
      </c>
      <c r="V230" s="186" cm="1">
        <f t="array" aca="1" ref="V230" ca="1">ROUND(IF($Q230="Y",VLOOKUP($P230, INDIRECT($Q$3),V$8,0)*INDIRECT($P$2),VLOOKUP($P230, INDIRECT($Q$3),V$8,0)),IF($E230="E",0,3))</f>
        <v>72751</v>
      </c>
      <c r="W230" s="186" cm="1">
        <f t="array" aca="1" ref="W230" ca="1">ROUND(IF($Q230="Y",VLOOKUP($P230, INDIRECT($Q$3),W$8,0)*INDIRECT($P$2),VLOOKUP($P230, INDIRECT($Q$3),W$8,0)),IF($E230="E",0,3))</f>
        <v>74933</v>
      </c>
      <c r="X230" s="186" cm="1">
        <f t="array" aca="1" ref="X230" ca="1">ROUND(IF($Q230="Y",VLOOKUP($P230, INDIRECT($Q$3),X$8,0)*INDIRECT($P$2),VLOOKUP($P230, INDIRECT($Q$3),X$8,0)),IF($E230="E",0,3))</f>
        <v>77180</v>
      </c>
      <c r="Y230" s="186" cm="1">
        <f t="array" aca="1" ref="Y230" ca="1">ROUND(IF($Q230="Y",VLOOKUP($P230, INDIRECT($Q$3),Y$8,0)*INDIRECT($P$2),VLOOKUP($P230, INDIRECT($Q$3),Y$8,0)),IF($E230="E",0,3))</f>
        <v>79496</v>
      </c>
      <c r="Z230" s="186" cm="1">
        <f t="array" aca="1" ref="Z230" ca="1">ROUND(IF($Q230="Y",VLOOKUP($P230, INDIRECT($Q$3),Z$8,0)*INDIRECT($P$2),VLOOKUP($P230, INDIRECT($Q$3),Z$8,0)),IF($E230="E",0,3))</f>
        <v>81880</v>
      </c>
      <c r="AA230" s="186"/>
      <c r="AB230" s="282" t="str">
        <f t="shared" si="170"/>
        <v>10350C</v>
      </c>
      <c r="AC230" s="130" t="str">
        <f t="shared" si="186"/>
        <v>Supervisor Treasury Division</v>
      </c>
      <c r="AD230" s="284" t="str">
        <f t="shared" si="187"/>
        <v>17</v>
      </c>
      <c r="AE230" s="282">
        <f t="shared" ca="1" si="176"/>
        <v>32.967999999999996</v>
      </c>
      <c r="AF230" s="282">
        <f t="shared" ca="1" si="177"/>
        <v>33.957999999999998</v>
      </c>
      <c r="AG230" s="282">
        <f t="shared" ca="1" si="178"/>
        <v>34.976999999999997</v>
      </c>
      <c r="AH230" s="282">
        <f t="shared" ca="1" si="179"/>
        <v>36.025999999999996</v>
      </c>
      <c r="AI230" s="282">
        <f t="shared" ca="1" si="180"/>
        <v>37.105999999999995</v>
      </c>
      <c r="AJ230" s="282">
        <f t="shared" ca="1" si="168"/>
        <v>38.22</v>
      </c>
      <c r="AK230" s="282">
        <f t="shared" ca="1" si="169"/>
        <v>39.366</v>
      </c>
    </row>
    <row r="231" spans="1:37" x14ac:dyDescent="0.2">
      <c r="A231" s="75" t="s">
        <v>59</v>
      </c>
      <c r="B231" s="75">
        <v>7</v>
      </c>
      <c r="C231" s="70" t="s">
        <v>638</v>
      </c>
      <c r="D231" s="75">
        <v>360</v>
      </c>
      <c r="E231" s="75" t="s">
        <v>21</v>
      </c>
      <c r="F231" s="73" t="s">
        <v>1035</v>
      </c>
      <c r="G231" s="74">
        <f t="shared" ca="1" si="171"/>
        <v>36.207000000000001</v>
      </c>
      <c r="H231" s="74">
        <f t="shared" ca="1" si="172"/>
        <v>37.655999999999999</v>
      </c>
      <c r="I231" s="74">
        <f t="shared" ca="1" si="173"/>
        <v>39.164000000000001</v>
      </c>
      <c r="J231" s="74">
        <f t="shared" ca="1" si="174"/>
        <v>40.732999999999997</v>
      </c>
      <c r="K231" s="74">
        <f t="shared" ca="1" si="175"/>
        <v>42.363</v>
      </c>
      <c r="L231" s="74">
        <f t="shared" ca="1" si="190"/>
        <v>0</v>
      </c>
      <c r="M231" s="74">
        <f t="shared" ca="1" si="191"/>
        <v>0</v>
      </c>
      <c r="N231" s="72"/>
      <c r="P231" s="187" t="str">
        <f t="shared" si="181"/>
        <v>09930C</v>
      </c>
      <c r="Q231" s="191" t="s">
        <v>600</v>
      </c>
      <c r="R231" s="188" t="str">
        <f t="shared" si="185"/>
        <v>Supervisor Utility Billing</v>
      </c>
      <c r="S231" s="189" t="str">
        <f t="shared" si="182"/>
        <v>070</v>
      </c>
      <c r="T231" s="186" cm="1">
        <f t="array" aca="1" ref="T231" ca="1">ROUND(IF($Q231="Y",VLOOKUP($P231, INDIRECT($Q$3),T$8,0)*INDIRECT($P$2),VLOOKUP($P231, INDIRECT($Q$3),T$8,0)),IF($E231="E",0,3))</f>
        <v>36.207000000000001</v>
      </c>
      <c r="U231" s="186" cm="1">
        <f t="array" aca="1" ref="U231" ca="1">ROUND(IF($Q231="Y",VLOOKUP($P231, INDIRECT($Q$3),U$8,0)*INDIRECT($P$2),VLOOKUP($P231, INDIRECT($Q$3),U$8,0)),IF($E231="E",0,3))</f>
        <v>37.655999999999999</v>
      </c>
      <c r="V231" s="186" cm="1">
        <f t="array" aca="1" ref="V231" ca="1">ROUND(IF($Q231="Y",VLOOKUP($P231, INDIRECT($Q$3),V$8,0)*INDIRECT($P$2),VLOOKUP($P231, INDIRECT($Q$3),V$8,0)),IF($E231="E",0,3))</f>
        <v>39.164000000000001</v>
      </c>
      <c r="W231" s="186" cm="1">
        <f t="array" aca="1" ref="W231" ca="1">ROUND(IF($Q231="Y",VLOOKUP($P231, INDIRECT($Q$3),W$8,0)*INDIRECT($P$2),VLOOKUP($P231, INDIRECT($Q$3),W$8,0)),IF($E231="E",0,3))</f>
        <v>40.732999999999997</v>
      </c>
      <c r="X231" s="186" cm="1">
        <f t="array" aca="1" ref="X231" ca="1">ROUND(IF($Q231="Y",VLOOKUP($P231, INDIRECT($Q$3),X$8,0)*INDIRECT($P$2),VLOOKUP($P231, INDIRECT($Q$3),X$8,0)),IF($E231="E",0,3))</f>
        <v>42.363</v>
      </c>
      <c r="Y231" s="186" cm="1">
        <f t="array" aca="1" ref="Y231" ca="1">ROUND(IF($Q231="Y",VLOOKUP($P231, INDIRECT($Q$3),Y$8,0)*INDIRECT($P$2),VLOOKUP($P231, INDIRECT($Q$3),Y$8,0)),IF($E231="E",0,3))</f>
        <v>0</v>
      </c>
      <c r="Z231" s="186" cm="1">
        <f t="array" aca="1" ref="Z231" ca="1">ROUND(IF($Q231="Y",VLOOKUP($P231, INDIRECT($Q$3),Z$8,0)*INDIRECT($P$2),VLOOKUP($P231, INDIRECT($Q$3),Z$8,0)),IF($E231="E",0,3))</f>
        <v>0</v>
      </c>
      <c r="AA231" s="186"/>
      <c r="AB231" s="282" t="str">
        <f t="shared" si="170"/>
        <v>09930C</v>
      </c>
      <c r="AC231" s="130" t="str">
        <f t="shared" si="186"/>
        <v>Supervisor Utility Billing</v>
      </c>
      <c r="AD231" s="284" t="str">
        <f t="shared" si="187"/>
        <v>070</v>
      </c>
      <c r="AE231" s="282">
        <f t="shared" ca="1" si="176"/>
        <v>36.207000000000001</v>
      </c>
      <c r="AF231" s="282">
        <f t="shared" ca="1" si="177"/>
        <v>37.655999999999999</v>
      </c>
      <c r="AG231" s="282">
        <f t="shared" ca="1" si="178"/>
        <v>39.164000000000001</v>
      </c>
      <c r="AH231" s="282">
        <f t="shared" ca="1" si="179"/>
        <v>40.732999999999997</v>
      </c>
      <c r="AI231" s="282">
        <f t="shared" ca="1" si="180"/>
        <v>42.363</v>
      </c>
      <c r="AJ231" s="282" t="str">
        <f t="shared" ca="1" si="168"/>
        <v/>
      </c>
      <c r="AK231" s="282" t="str">
        <f t="shared" ca="1" si="169"/>
        <v/>
      </c>
    </row>
    <row r="232" spans="1:37" x14ac:dyDescent="0.2">
      <c r="A232" s="75" t="s">
        <v>235</v>
      </c>
      <c r="B232" s="75">
        <v>9</v>
      </c>
      <c r="C232" s="70" t="s">
        <v>586</v>
      </c>
      <c r="D232" s="75">
        <v>413</v>
      </c>
      <c r="E232" s="75" t="s">
        <v>17</v>
      </c>
      <c r="F232" s="73" t="s">
        <v>452</v>
      </c>
      <c r="G232" s="74">
        <f t="shared" ca="1" si="171"/>
        <v>87233</v>
      </c>
      <c r="H232" s="74">
        <f t="shared" ca="1" si="172"/>
        <v>90726</v>
      </c>
      <c r="I232" s="74">
        <f t="shared" ca="1" si="173"/>
        <v>94358</v>
      </c>
      <c r="J232" s="74">
        <f t="shared" ca="1" si="174"/>
        <v>98136</v>
      </c>
      <c r="K232" s="74">
        <f t="shared" ca="1" si="175"/>
        <v>102066</v>
      </c>
      <c r="L232" s="74">
        <f t="shared" ca="1" si="190"/>
        <v>0</v>
      </c>
      <c r="M232" s="74">
        <f t="shared" ca="1" si="191"/>
        <v>0</v>
      </c>
      <c r="N232" s="72"/>
      <c r="P232" s="187" t="str">
        <f t="shared" si="181"/>
        <v>10633C</v>
      </c>
      <c r="Q232" s="191" t="s">
        <v>600</v>
      </c>
      <c r="R232" s="188" t="str">
        <f t="shared" si="185"/>
        <v>Training Development Supervisor</v>
      </c>
      <c r="S232" s="189" t="str">
        <f t="shared" si="182"/>
        <v>084</v>
      </c>
      <c r="T232" s="186" cm="1">
        <f t="array" aca="1" ref="T232" ca="1">ROUND(IF($Q232="Y",VLOOKUP($P232, INDIRECT($Q$3),T$8,0)*INDIRECT($P$2),VLOOKUP($P232, INDIRECT($Q$3),T$8,0)),IF($E232="E",0,3))</f>
        <v>87233</v>
      </c>
      <c r="U232" s="186" cm="1">
        <f t="array" aca="1" ref="U232" ca="1">ROUND(IF($Q232="Y",VLOOKUP($P232, INDIRECT($Q$3),U$8,0)*INDIRECT($P$2),VLOOKUP($P232, INDIRECT($Q$3),U$8,0)),IF($E232="E",0,3))</f>
        <v>90726</v>
      </c>
      <c r="V232" s="186" cm="1">
        <f t="array" aca="1" ref="V232" ca="1">ROUND(IF($Q232="Y",VLOOKUP($P232, INDIRECT($Q$3),V$8,0)*INDIRECT($P$2),VLOOKUP($P232, INDIRECT($Q$3),V$8,0)),IF($E232="E",0,3))</f>
        <v>94358</v>
      </c>
      <c r="W232" s="186" cm="1">
        <f t="array" aca="1" ref="W232" ca="1">ROUND(IF($Q232="Y",VLOOKUP($P232, INDIRECT($Q$3),W$8,0)*INDIRECT($P$2),VLOOKUP($P232, INDIRECT($Q$3),W$8,0)),IF($E232="E",0,3))</f>
        <v>98136</v>
      </c>
      <c r="X232" s="186" cm="1">
        <f t="array" aca="1" ref="X232" ca="1">ROUND(IF($Q232="Y",VLOOKUP($P232, INDIRECT($Q$3),X$8,0)*INDIRECT($P$2),VLOOKUP($P232, INDIRECT($Q$3),X$8,0)),IF($E232="E",0,3))</f>
        <v>102066</v>
      </c>
      <c r="Y232" s="186" cm="1">
        <f t="array" aca="1" ref="Y232" ca="1">ROUND(IF($Q232="Y",VLOOKUP($P232, INDIRECT($Q$3),Y$8,0)*INDIRECT($P$2),VLOOKUP($P232, INDIRECT($Q$3),Y$8,0)),IF($E232="E",0,3))</f>
        <v>0</v>
      </c>
      <c r="Z232" s="186" cm="1">
        <f t="array" aca="1" ref="Z232" ca="1">ROUND(IF($Q232="Y",VLOOKUP($P232, INDIRECT($Q$3),Z$8,0)*INDIRECT($P$2),VLOOKUP($P232, INDIRECT($Q$3),Z$8,0)),IF($E232="E",0,3))</f>
        <v>0</v>
      </c>
      <c r="AA232" s="186"/>
      <c r="AB232" s="282" t="str">
        <f t="shared" si="170"/>
        <v>10633C</v>
      </c>
      <c r="AC232" s="130" t="str">
        <f t="shared" si="186"/>
        <v>Training Development Supervisor</v>
      </c>
      <c r="AD232" s="284" t="str">
        <f t="shared" si="187"/>
        <v>084</v>
      </c>
      <c r="AE232" s="282">
        <f t="shared" ca="1" si="176"/>
        <v>41.939</v>
      </c>
      <c r="AF232" s="282">
        <f t="shared" ca="1" si="177"/>
        <v>43.619</v>
      </c>
      <c r="AG232" s="282">
        <f t="shared" ca="1" si="178"/>
        <v>45.364999999999995</v>
      </c>
      <c r="AH232" s="282">
        <f t="shared" ca="1" si="179"/>
        <v>47.180999999999997</v>
      </c>
      <c r="AI232" s="282">
        <f t="shared" ca="1" si="180"/>
        <v>49.070999999999998</v>
      </c>
      <c r="AJ232" s="282" t="str">
        <f t="shared" ca="1" si="168"/>
        <v/>
      </c>
      <c r="AK232" s="282" t="str">
        <f t="shared" ca="1" si="169"/>
        <v/>
      </c>
    </row>
    <row r="233" spans="1:37" x14ac:dyDescent="0.2">
      <c r="A233" s="75" t="s">
        <v>231</v>
      </c>
      <c r="B233" s="75">
        <v>12</v>
      </c>
      <c r="C233" s="70" t="s">
        <v>32</v>
      </c>
      <c r="D233" s="75">
        <v>573</v>
      </c>
      <c r="E233" s="75" t="s">
        <v>17</v>
      </c>
      <c r="F233" s="73" t="s">
        <v>849</v>
      </c>
      <c r="G233" s="74">
        <f t="shared" ca="1" si="171"/>
        <v>118343</v>
      </c>
      <c r="H233" s="74">
        <f t="shared" ca="1" si="172"/>
        <v>123076</v>
      </c>
      <c r="I233" s="74">
        <f t="shared" ca="1" si="173"/>
        <v>127998</v>
      </c>
      <c r="J233" s="74">
        <f t="shared" ca="1" si="174"/>
        <v>133118</v>
      </c>
      <c r="K233" s="74">
        <f t="shared" ca="1" si="175"/>
        <v>138442</v>
      </c>
      <c r="L233" s="74">
        <f t="shared" ca="1" si="190"/>
        <v>0</v>
      </c>
      <c r="M233" s="74">
        <f t="shared" ca="1" si="191"/>
        <v>0</v>
      </c>
      <c r="N233" s="72"/>
      <c r="P233" s="187" t="str">
        <f t="shared" si="181"/>
        <v>10335C</v>
      </c>
      <c r="Q233" s="191" t="s">
        <v>600</v>
      </c>
      <c r="R233" s="188" t="str">
        <f t="shared" si="185"/>
        <v>Transportation Planning Supervisor</v>
      </c>
      <c r="S233" s="189" t="str">
        <f t="shared" si="182"/>
        <v>105</v>
      </c>
      <c r="T233" s="186" cm="1">
        <f t="array" aca="1" ref="T233" ca="1">ROUND(IF($Q233="Y",VLOOKUP($P233, INDIRECT($Q$3),T$8,0)*INDIRECT($P$2),VLOOKUP($P233, INDIRECT($Q$3),T$8,0)),IF($E233="E",0,3))</f>
        <v>118343</v>
      </c>
      <c r="U233" s="186" cm="1">
        <f t="array" aca="1" ref="U233" ca="1">ROUND(IF($Q233="Y",VLOOKUP($P233, INDIRECT($Q$3),U$8,0)*INDIRECT($P$2),VLOOKUP($P233, INDIRECT($Q$3),U$8,0)),IF($E233="E",0,3))</f>
        <v>123076</v>
      </c>
      <c r="V233" s="186" cm="1">
        <f t="array" aca="1" ref="V233" ca="1">ROUND(IF($Q233="Y",VLOOKUP($P233, INDIRECT($Q$3),V$8,0)*INDIRECT($P$2),VLOOKUP($P233, INDIRECT($Q$3),V$8,0)),IF($E233="E",0,3))</f>
        <v>127998</v>
      </c>
      <c r="W233" s="186" cm="1">
        <f t="array" aca="1" ref="W233" ca="1">ROUND(IF($Q233="Y",VLOOKUP($P233, INDIRECT($Q$3),W$8,0)*INDIRECT($P$2),VLOOKUP($P233, INDIRECT($Q$3),W$8,0)),IF($E233="E",0,3))</f>
        <v>133118</v>
      </c>
      <c r="X233" s="186" cm="1">
        <f t="array" aca="1" ref="X233" ca="1">ROUND(IF($Q233="Y",VLOOKUP($P233, INDIRECT($Q$3),X$8,0)*INDIRECT($P$2),VLOOKUP($P233, INDIRECT($Q$3),X$8,0)),IF($E233="E",0,3))</f>
        <v>138442</v>
      </c>
      <c r="Y233" s="186" cm="1">
        <f t="array" aca="1" ref="Y233" ca="1">ROUND(IF($Q233="Y",VLOOKUP($P233, INDIRECT($Q$3),Y$8,0)*INDIRECT($P$2),VLOOKUP($P233, INDIRECT($Q$3),Y$8,0)),IF($E233="E",0,3))</f>
        <v>0</v>
      </c>
      <c r="Z233" s="186" cm="1">
        <f t="array" aca="1" ref="Z233" ca="1">ROUND(IF($Q233="Y",VLOOKUP($P233, INDIRECT($Q$3),Z$8,0)*INDIRECT($P$2),VLOOKUP($P233, INDIRECT($Q$3),Z$8,0)),IF($E233="E",0,3))</f>
        <v>0</v>
      </c>
      <c r="AA233" s="186"/>
      <c r="AB233" s="282" t="str">
        <f t="shared" si="170"/>
        <v>10335C</v>
      </c>
      <c r="AC233" s="130" t="str">
        <f t="shared" si="186"/>
        <v>Transportation Planning Supervisor</v>
      </c>
      <c r="AD233" s="284" t="str">
        <f t="shared" si="187"/>
        <v>105</v>
      </c>
      <c r="AE233" s="282">
        <f t="shared" ca="1" si="176"/>
        <v>56.896000000000001</v>
      </c>
      <c r="AF233" s="282">
        <f t="shared" ca="1" si="177"/>
        <v>59.171999999999997</v>
      </c>
      <c r="AG233" s="282">
        <f t="shared" ca="1" si="178"/>
        <v>61.537999999999997</v>
      </c>
      <c r="AH233" s="282">
        <f t="shared" ca="1" si="179"/>
        <v>64</v>
      </c>
      <c r="AI233" s="282">
        <f t="shared" ca="1" si="180"/>
        <v>66.559000000000012</v>
      </c>
      <c r="AJ233" s="282" t="str">
        <f t="shared" ca="1" si="168"/>
        <v/>
      </c>
      <c r="AK233" s="282" t="str">
        <f t="shared" ca="1" si="169"/>
        <v/>
      </c>
    </row>
    <row r="234" spans="1:37" x14ac:dyDescent="0.2">
      <c r="A234" s="75" t="s">
        <v>237</v>
      </c>
      <c r="B234" s="75">
        <v>5</v>
      </c>
      <c r="C234" s="70" t="s">
        <v>236</v>
      </c>
      <c r="D234" s="75">
        <v>140</v>
      </c>
      <c r="E234" s="75" t="s">
        <v>21</v>
      </c>
      <c r="F234" s="73" t="s">
        <v>238</v>
      </c>
      <c r="G234" s="74">
        <f t="shared" ca="1" si="171"/>
        <v>31.617000000000001</v>
      </c>
      <c r="H234" s="74">
        <f t="shared" ca="1" si="172"/>
        <v>0</v>
      </c>
      <c r="I234" s="74">
        <f t="shared" ca="1" si="173"/>
        <v>0</v>
      </c>
      <c r="J234" s="74">
        <f t="shared" ca="1" si="174"/>
        <v>0</v>
      </c>
      <c r="K234" s="74">
        <f t="shared" ca="1" si="175"/>
        <v>0</v>
      </c>
      <c r="L234" s="74">
        <f t="shared" ca="1" si="190"/>
        <v>0</v>
      </c>
      <c r="M234" s="74">
        <f t="shared" ca="1" si="191"/>
        <v>0</v>
      </c>
      <c r="N234" s="72"/>
      <c r="P234" s="187" t="str">
        <f t="shared" si="181"/>
        <v>52923C</v>
      </c>
      <c r="Q234" s="191" t="s">
        <v>600</v>
      </c>
      <c r="R234" s="188" t="str">
        <f t="shared" si="185"/>
        <v>Truck Operator</v>
      </c>
      <c r="S234" s="189" t="str">
        <f t="shared" si="182"/>
        <v>107</v>
      </c>
      <c r="T234" s="186" cm="1">
        <f t="array" aca="1" ref="T234" ca="1">ROUND(IF($Q234="Y",VLOOKUP($P234, INDIRECT($Q$3),T$8,0)*INDIRECT($P$2),VLOOKUP($P234, INDIRECT($Q$3),T$8,0)),IF($E234="E",0,3))</f>
        <v>31.617000000000001</v>
      </c>
      <c r="U234" s="186" cm="1">
        <f t="array" aca="1" ref="U234" ca="1">ROUND(IF($Q234="Y",VLOOKUP($P234, INDIRECT($Q$3),U$8,0)*INDIRECT($P$2),VLOOKUP($P234, INDIRECT($Q$3),U$8,0)),IF($E234="E",0,3))</f>
        <v>0</v>
      </c>
      <c r="V234" s="186" cm="1">
        <f t="array" aca="1" ref="V234" ca="1">ROUND(IF($Q234="Y",VLOOKUP($P234, INDIRECT($Q$3),V$8,0)*INDIRECT($P$2),VLOOKUP($P234, INDIRECT($Q$3),V$8,0)),IF($E234="E",0,3))</f>
        <v>0</v>
      </c>
      <c r="W234" s="186" cm="1">
        <f t="array" aca="1" ref="W234" ca="1">ROUND(IF($Q234="Y",VLOOKUP($P234, INDIRECT($Q$3),W$8,0)*INDIRECT($P$2),VLOOKUP($P234, INDIRECT($Q$3),W$8,0)),IF($E234="E",0,3))</f>
        <v>0</v>
      </c>
      <c r="X234" s="186" cm="1">
        <f t="array" aca="1" ref="X234" ca="1">ROUND(IF($Q234="Y",VLOOKUP($P234, INDIRECT($Q$3),X$8,0)*INDIRECT($P$2),VLOOKUP($P234, INDIRECT($Q$3),X$8,0)),IF($E234="E",0,3))</f>
        <v>0</v>
      </c>
      <c r="Y234" s="186" cm="1">
        <f t="array" aca="1" ref="Y234" ca="1">ROUND(IF($Q234="Y",VLOOKUP($P234, INDIRECT($Q$3),Y$8,0)*INDIRECT($P$2),VLOOKUP($P234, INDIRECT($Q$3),Y$8,0)),IF($E234="E",0,3))</f>
        <v>0</v>
      </c>
      <c r="Z234" s="186" cm="1">
        <f t="array" aca="1" ref="Z234" ca="1">ROUND(IF($Q234="Y",VLOOKUP($P234, INDIRECT($Q$3),Z$8,0)*INDIRECT($P$2),VLOOKUP($P234, INDIRECT($Q$3),Z$8,0)),IF($E234="E",0,3))</f>
        <v>0</v>
      </c>
      <c r="AA234" s="186"/>
      <c r="AB234" s="282" t="str">
        <f t="shared" si="170"/>
        <v>52923C</v>
      </c>
      <c r="AC234" s="130" t="str">
        <f t="shared" si="186"/>
        <v>Truck Operator</v>
      </c>
      <c r="AD234" s="284" t="str">
        <f t="shared" si="187"/>
        <v>107</v>
      </c>
      <c r="AE234" s="282">
        <f t="shared" ca="1" si="176"/>
        <v>31.617000000000001</v>
      </c>
      <c r="AF234" s="282" t="str">
        <f t="shared" ca="1" si="177"/>
        <v/>
      </c>
      <c r="AG234" s="282" t="str">
        <f t="shared" ca="1" si="178"/>
        <v/>
      </c>
      <c r="AH234" s="282" t="str">
        <f t="shared" ca="1" si="179"/>
        <v/>
      </c>
      <c r="AI234" s="282" t="str">
        <f t="shared" ca="1" si="180"/>
        <v/>
      </c>
      <c r="AJ234" s="282" t="str">
        <f t="shared" ca="1" si="168"/>
        <v/>
      </c>
      <c r="AK234" s="282" t="str">
        <f t="shared" ca="1" si="169"/>
        <v/>
      </c>
    </row>
    <row r="235" spans="1:37" x14ac:dyDescent="0.2">
      <c r="A235" s="75" t="s">
        <v>239</v>
      </c>
      <c r="B235" s="75">
        <v>11</v>
      </c>
      <c r="C235" s="70" t="s">
        <v>65</v>
      </c>
      <c r="D235" s="75">
        <v>518</v>
      </c>
      <c r="E235" s="75" t="s">
        <v>17</v>
      </c>
      <c r="F235" s="73" t="s">
        <v>453</v>
      </c>
      <c r="G235" s="74">
        <f t="shared" ca="1" si="171"/>
        <v>95950</v>
      </c>
      <c r="H235" s="74">
        <f t="shared" ca="1" si="172"/>
        <v>101002</v>
      </c>
      <c r="I235" s="74">
        <f t="shared" ca="1" si="173"/>
        <v>106315</v>
      </c>
      <c r="J235" s="74">
        <f t="shared" ca="1" si="174"/>
        <v>113545</v>
      </c>
      <c r="K235" s="74">
        <f t="shared" ca="1" si="175"/>
        <v>116726</v>
      </c>
      <c r="L235" s="74">
        <f t="shared" ca="1" si="190"/>
        <v>119996</v>
      </c>
      <c r="M235" s="74">
        <f t="shared" ca="1" si="191"/>
        <v>123415</v>
      </c>
      <c r="N235" s="72"/>
      <c r="P235" s="187" t="str">
        <f t="shared" si="181"/>
        <v>10857C</v>
      </c>
      <c r="Q235" s="191" t="s">
        <v>600</v>
      </c>
      <c r="R235" s="188" t="str">
        <f t="shared" si="185"/>
        <v>Water Business Enterprise System Manager</v>
      </c>
      <c r="S235" s="189" t="str">
        <f t="shared" si="182"/>
        <v>41C</v>
      </c>
      <c r="T235" s="186" cm="1">
        <f t="array" aca="1" ref="T235" ca="1">ROUND(IF($Q235="Y",VLOOKUP($P235, INDIRECT($Q$3),T$8,0)*INDIRECT($P$2),VLOOKUP($P235, INDIRECT($Q$3),T$8,0)),IF($E235="E",0,3))</f>
        <v>95950</v>
      </c>
      <c r="U235" s="186" cm="1">
        <f t="array" aca="1" ref="U235" ca="1">ROUND(IF($Q235="Y",VLOOKUP($P235, INDIRECT($Q$3),U$8,0)*INDIRECT($P$2),VLOOKUP($P235, INDIRECT($Q$3),U$8,0)),IF($E235="E",0,3))</f>
        <v>101002</v>
      </c>
      <c r="V235" s="186" cm="1">
        <f t="array" aca="1" ref="V235" ca="1">ROUND(IF($Q235="Y",VLOOKUP($P235, INDIRECT($Q$3),V$8,0)*INDIRECT($P$2),VLOOKUP($P235, INDIRECT($Q$3),V$8,0)),IF($E235="E",0,3))</f>
        <v>106315</v>
      </c>
      <c r="W235" s="186" cm="1">
        <f t="array" aca="1" ref="W235" ca="1">ROUND(IF($Q235="Y",VLOOKUP($P235, INDIRECT($Q$3),W$8,0)*INDIRECT($P$2),VLOOKUP($P235, INDIRECT($Q$3),W$8,0)),IF($E235="E",0,3))</f>
        <v>113545</v>
      </c>
      <c r="X235" s="186" cm="1">
        <f t="array" aca="1" ref="X235" ca="1">ROUND(IF($Q235="Y",VLOOKUP($P235, INDIRECT($Q$3),X$8,0)*INDIRECT($P$2),VLOOKUP($P235, INDIRECT($Q$3),X$8,0)),IF($E235="E",0,3))</f>
        <v>116726</v>
      </c>
      <c r="Y235" s="186" cm="1">
        <f t="array" aca="1" ref="Y235" ca="1">ROUND(IF($Q235="Y",VLOOKUP($P235, INDIRECT($Q$3),Y$8,0)*INDIRECT($P$2),VLOOKUP($P235, INDIRECT($Q$3),Y$8,0)),IF($E235="E",0,3))</f>
        <v>119996</v>
      </c>
      <c r="Z235" s="186" cm="1">
        <f t="array" aca="1" ref="Z235" ca="1">ROUND(IF($Q235="Y",VLOOKUP($P235, INDIRECT($Q$3),Z$8,0)*INDIRECT($P$2),VLOOKUP($P235, INDIRECT($Q$3),Z$8,0)),IF($E235="E",0,3))</f>
        <v>123415</v>
      </c>
      <c r="AA235" s="186"/>
      <c r="AB235" s="282" t="str">
        <f t="shared" si="170"/>
        <v>10857C</v>
      </c>
      <c r="AC235" s="130" t="str">
        <f t="shared" si="186"/>
        <v>Water Business Enterprise System Manager</v>
      </c>
      <c r="AD235" s="284" t="str">
        <f t="shared" si="187"/>
        <v>41C</v>
      </c>
      <c r="AE235" s="282">
        <f t="shared" ca="1" si="176"/>
        <v>46.129999999999995</v>
      </c>
      <c r="AF235" s="282">
        <f t="shared" ca="1" si="177"/>
        <v>48.558999999999997</v>
      </c>
      <c r="AG235" s="282">
        <f t="shared" ca="1" si="178"/>
        <v>51.113</v>
      </c>
      <c r="AH235" s="282">
        <f t="shared" ca="1" si="179"/>
        <v>54.588999999999999</v>
      </c>
      <c r="AI235" s="282">
        <f t="shared" ca="1" si="180"/>
        <v>56.119</v>
      </c>
      <c r="AJ235" s="282">
        <f t="shared" ca="1" si="168"/>
        <v>57.690999999999995</v>
      </c>
      <c r="AK235" s="282">
        <f t="shared" ca="1" si="169"/>
        <v>59.335000000000001</v>
      </c>
    </row>
    <row r="236" spans="1:37" x14ac:dyDescent="0.2">
      <c r="A236" s="75" t="s">
        <v>138</v>
      </c>
      <c r="B236" s="75">
        <v>12</v>
      </c>
      <c r="C236" s="70" t="s">
        <v>574</v>
      </c>
      <c r="D236" s="75">
        <v>545</v>
      </c>
      <c r="E236" s="75" t="s">
        <v>17</v>
      </c>
      <c r="F236" s="73" t="s">
        <v>872</v>
      </c>
      <c r="G236" s="74">
        <f t="shared" ca="1" si="171"/>
        <v>114665</v>
      </c>
      <c r="H236" s="74">
        <f t="shared" ca="1" si="172"/>
        <v>119256</v>
      </c>
      <c r="I236" s="74">
        <f t="shared" ca="1" si="173"/>
        <v>124030</v>
      </c>
      <c r="J236" s="74">
        <f t="shared" ca="1" si="174"/>
        <v>128996</v>
      </c>
      <c r="K236" s="74">
        <f t="shared" ca="1" si="175"/>
        <v>134163</v>
      </c>
      <c r="L236" s="74">
        <f t="shared" ca="1" si="190"/>
        <v>0</v>
      </c>
      <c r="M236" s="74">
        <f t="shared" ca="1" si="191"/>
        <v>0</v>
      </c>
      <c r="N236" s="72"/>
      <c r="P236" s="187" t="str">
        <f t="shared" si="181"/>
        <v>06835C</v>
      </c>
      <c r="Q236" s="191" t="s">
        <v>600</v>
      </c>
      <c r="R236" s="188" t="str">
        <f t="shared" si="185"/>
        <v>Workforce Development Manager</v>
      </c>
      <c r="S236" s="189" t="str">
        <f t="shared" si="182"/>
        <v>044</v>
      </c>
      <c r="T236" s="186" cm="1">
        <f t="array" aca="1" ref="T236" ca="1">ROUND(IF($Q236="Y",VLOOKUP($P236, INDIRECT($Q$3),T$8,0)*INDIRECT($P$2),VLOOKUP($P236, INDIRECT($Q$3),T$8,0)),IF($E236="E",0,3))</f>
        <v>114665</v>
      </c>
      <c r="U236" s="186" cm="1">
        <f t="array" aca="1" ref="U236" ca="1">ROUND(IF($Q236="Y",VLOOKUP($P236, INDIRECT($Q$3),U$8,0)*INDIRECT($P$2),VLOOKUP($P236, INDIRECT($Q$3),U$8,0)),IF($E236="E",0,3))</f>
        <v>119256</v>
      </c>
      <c r="V236" s="186" cm="1">
        <f t="array" aca="1" ref="V236" ca="1">ROUND(IF($Q236="Y",VLOOKUP($P236, INDIRECT($Q$3),V$8,0)*INDIRECT($P$2),VLOOKUP($P236, INDIRECT($Q$3),V$8,0)),IF($E236="E",0,3))</f>
        <v>124030</v>
      </c>
      <c r="W236" s="186" cm="1">
        <f t="array" aca="1" ref="W236" ca="1">ROUND(IF($Q236="Y",VLOOKUP($P236, INDIRECT($Q$3),W$8,0)*INDIRECT($P$2),VLOOKUP($P236, INDIRECT($Q$3),W$8,0)),IF($E236="E",0,3))</f>
        <v>128996</v>
      </c>
      <c r="X236" s="186" cm="1">
        <f t="array" aca="1" ref="X236" ca="1">ROUND(IF($Q236="Y",VLOOKUP($P236, INDIRECT($Q$3),X$8,0)*INDIRECT($P$2),VLOOKUP($P236, INDIRECT($Q$3),X$8,0)),IF($E236="E",0,3))</f>
        <v>134163</v>
      </c>
      <c r="Y236" s="186" cm="1">
        <f t="array" aca="1" ref="Y236" ca="1">ROUND(IF($Q236="Y",VLOOKUP($P236, INDIRECT($Q$3),Y$8,0)*INDIRECT($P$2),VLOOKUP($P236, INDIRECT($Q$3),Y$8,0)),IF($E236="E",0,3))</f>
        <v>0</v>
      </c>
      <c r="Z236" s="186" cm="1">
        <f t="array" aca="1" ref="Z236" ca="1">ROUND(IF($Q236="Y",VLOOKUP($P236, INDIRECT($Q$3),Z$8,0)*INDIRECT($P$2),VLOOKUP($P236, INDIRECT($Q$3),Z$8,0)),IF($E236="E",0,3))</f>
        <v>0</v>
      </c>
      <c r="AA236" s="186"/>
      <c r="AB236" s="282" t="str">
        <f t="shared" si="170"/>
        <v>06835C</v>
      </c>
      <c r="AC236" s="130" t="str">
        <f t="shared" si="186"/>
        <v>Workforce Development Manager</v>
      </c>
      <c r="AD236" s="284" t="str">
        <f t="shared" si="187"/>
        <v>044</v>
      </c>
      <c r="AE236" s="282">
        <f t="shared" ca="1" si="176"/>
        <v>55.128</v>
      </c>
      <c r="AF236" s="282">
        <f t="shared" ca="1" si="177"/>
        <v>57.335000000000001</v>
      </c>
      <c r="AG236" s="282">
        <f t="shared" ca="1" si="178"/>
        <v>59.629999999999995</v>
      </c>
      <c r="AH236" s="282">
        <f t="shared" ca="1" si="179"/>
        <v>62.018000000000001</v>
      </c>
      <c r="AI236" s="282">
        <f t="shared" ca="1" si="180"/>
        <v>64.50200000000001</v>
      </c>
      <c r="AJ236" s="282" t="str">
        <f t="shared" ca="1" si="168"/>
        <v/>
      </c>
      <c r="AK236" s="282" t="str">
        <f t="shared" ca="1" si="169"/>
        <v/>
      </c>
    </row>
    <row r="237" spans="1:37" x14ac:dyDescent="0.2">
      <c r="G237" s="231"/>
      <c r="H237" s="231"/>
      <c r="I237" s="231"/>
      <c r="J237" s="231"/>
      <c r="K237" s="231"/>
      <c r="L237" s="72"/>
      <c r="M237" s="72"/>
      <c r="N237" s="72"/>
      <c r="P237" s="187"/>
      <c r="R237" s="188"/>
      <c r="S237" s="189"/>
      <c r="AA237" s="186"/>
    </row>
    <row r="238" spans="1:37" x14ac:dyDescent="0.2">
      <c r="A238" s="76" t="s">
        <v>754</v>
      </c>
      <c r="B238" s="76"/>
      <c r="D238" s="71"/>
      <c r="E238" s="71"/>
      <c r="F238" s="233"/>
      <c r="G238" s="375"/>
      <c r="H238" s="232"/>
      <c r="I238" s="232"/>
      <c r="J238" s="232"/>
      <c r="K238" s="232"/>
      <c r="L238" s="69"/>
      <c r="M238" s="72"/>
      <c r="N238" s="234"/>
      <c r="P238" s="187"/>
      <c r="R238" s="188"/>
      <c r="S238" s="189"/>
      <c r="AA238" s="186"/>
    </row>
    <row r="239" spans="1:37" x14ac:dyDescent="0.2">
      <c r="A239" s="76" t="s">
        <v>485</v>
      </c>
      <c r="B239" s="76"/>
      <c r="D239" s="71"/>
      <c r="E239" s="71"/>
      <c r="F239" s="224"/>
      <c r="G239" s="374"/>
      <c r="H239" s="242"/>
      <c r="I239" s="242"/>
      <c r="J239" s="242"/>
      <c r="K239" s="242"/>
      <c r="L239" s="234"/>
      <c r="M239" s="234"/>
      <c r="N239" s="234"/>
      <c r="P239" s="188"/>
      <c r="Q239" s="187"/>
      <c r="AA239" s="186"/>
    </row>
    <row r="240" spans="1:37" x14ac:dyDescent="0.2">
      <c r="A240" s="61">
        <f ca="1">T241</f>
        <v>512.45399999999995</v>
      </c>
      <c r="B240" s="79" t="s">
        <v>240</v>
      </c>
      <c r="D240" s="71"/>
      <c r="E240" s="71"/>
      <c r="F240" s="224"/>
      <c r="G240" s="234"/>
      <c r="H240" s="234"/>
      <c r="I240" s="234"/>
      <c r="J240" s="234"/>
      <c r="K240" s="234"/>
      <c r="L240" s="234"/>
      <c r="M240" s="234"/>
      <c r="N240" s="234"/>
      <c r="P240" s="193"/>
      <c r="Q240" s="289" t="s">
        <v>792</v>
      </c>
      <c r="R240" s="177"/>
      <c r="T240" s="289" t="str">
        <f>Q240</f>
        <v>Longevity - Exempt</v>
      </c>
      <c r="AA240" s="186"/>
      <c r="AB240" s="310" t="str">
        <f>Q240</f>
        <v>Longevity - Exempt</v>
      </c>
      <c r="AE240" s="304" t="str">
        <f>T240</f>
        <v>Longevity - Exempt</v>
      </c>
      <c r="AF240" s="125"/>
      <c r="AG240" s="125"/>
    </row>
    <row r="241" spans="1:38" x14ac:dyDescent="0.2">
      <c r="A241" s="61">
        <f ca="1">T242</f>
        <v>988.476</v>
      </c>
      <c r="B241" s="79" t="s">
        <v>241</v>
      </c>
      <c r="C241" s="236"/>
      <c r="D241" s="71"/>
      <c r="E241" s="71"/>
      <c r="F241" s="224"/>
      <c r="G241" s="234"/>
      <c r="H241" s="234"/>
      <c r="I241" s="234"/>
      <c r="J241" s="234"/>
      <c r="K241" s="234"/>
      <c r="L241" s="234"/>
      <c r="M241" s="234"/>
      <c r="N241" s="234"/>
      <c r="P241" s="192" t="s">
        <v>718</v>
      </c>
      <c r="Q241" s="192" t="s">
        <v>600</v>
      </c>
      <c r="R241" s="177"/>
      <c r="T241" s="186" cm="1">
        <f t="array" aca="1" ref="T241" ca="1">ROUND(IF($Q241="Y",VLOOKUP($P241, INDIRECT($Q$3),T$8,0)*INDIRECT($P$2),VLOOKUP($P241, INDIRECT($Q$3),T$8,0)),IF($E241="E",0,3))</f>
        <v>512.45399999999995</v>
      </c>
      <c r="AA241" s="186"/>
      <c r="AB241" s="286" t="str">
        <f>P241</f>
        <v>Ex10</v>
      </c>
      <c r="AE241" s="282">
        <f ca="1">AE247</f>
        <v>0.246</v>
      </c>
    </row>
    <row r="242" spans="1:38" s="72" customFormat="1" x14ac:dyDescent="0.2">
      <c r="A242" s="61">
        <f ca="1">T243</f>
        <v>1192.4860000000001</v>
      </c>
      <c r="B242" s="79" t="s">
        <v>242</v>
      </c>
      <c r="C242" s="236"/>
      <c r="F242" s="224"/>
      <c r="G242" s="234"/>
      <c r="H242" s="234"/>
      <c r="I242" s="234"/>
      <c r="J242" s="234"/>
      <c r="K242" s="234"/>
      <c r="L242" s="234"/>
      <c r="M242" s="234"/>
      <c r="N242" s="234"/>
      <c r="P242" s="192" t="s">
        <v>719</v>
      </c>
      <c r="Q242" s="192" t="s">
        <v>600</v>
      </c>
      <c r="R242" s="177"/>
      <c r="S242" s="186"/>
      <c r="T242" s="186" cm="1">
        <f t="array" aca="1" ref="T242" ca="1">ROUND(IF($Q242="Y",VLOOKUP($P242, INDIRECT($Q$3),T$8,0)*INDIRECT($P$2),VLOOKUP($P242, INDIRECT($Q$3),T$8,0)),IF($E242="E",0,3))</f>
        <v>988.476</v>
      </c>
      <c r="U242" s="179"/>
      <c r="V242" s="179"/>
      <c r="W242" s="179"/>
      <c r="X242" s="179"/>
      <c r="Y242" s="179"/>
      <c r="Z242" s="179"/>
      <c r="AA242" s="179"/>
      <c r="AB242" s="286" t="str">
        <f>P242</f>
        <v>Ex15</v>
      </c>
      <c r="AC242" s="285"/>
      <c r="AD242" s="285"/>
      <c r="AE242" s="282">
        <f ca="1">AE248</f>
        <v>0.47499999999999998</v>
      </c>
      <c r="AF242" s="285"/>
      <c r="AG242" s="285"/>
      <c r="AH242" s="285"/>
      <c r="AI242" s="285"/>
      <c r="AJ242" s="285"/>
      <c r="AK242" s="285"/>
      <c r="AL242" s="285"/>
    </row>
    <row r="243" spans="1:38" s="72" customFormat="1" x14ac:dyDescent="0.2">
      <c r="A243" s="61">
        <f ca="1">T244</f>
        <v>1566.5039999999999</v>
      </c>
      <c r="B243" s="79" t="s">
        <v>243</v>
      </c>
      <c r="C243" s="236"/>
      <c r="F243" s="224"/>
      <c r="G243" s="234"/>
      <c r="H243" s="234"/>
      <c r="I243" s="234"/>
      <c r="J243" s="234"/>
      <c r="K243" s="234"/>
      <c r="L243" s="234"/>
      <c r="M243" s="234"/>
      <c r="N243" s="234"/>
      <c r="P243" s="192" t="s">
        <v>720</v>
      </c>
      <c r="Q243" s="192" t="s">
        <v>600</v>
      </c>
      <c r="R243" s="177"/>
      <c r="S243" s="186"/>
      <c r="T243" s="186" cm="1">
        <f t="array" aca="1" ref="T243" ca="1">ROUND(IF($Q243="Y",VLOOKUP($P243, INDIRECT($Q$3),T$8,0)*INDIRECT($P$2),VLOOKUP($P243, INDIRECT($Q$3),T$8,0)),IF($E243="E",0,3))</f>
        <v>1192.4860000000001</v>
      </c>
      <c r="U243" s="179"/>
      <c r="V243" s="179"/>
      <c r="W243" s="179"/>
      <c r="X243" s="179"/>
      <c r="Y243" s="179"/>
      <c r="Z243" s="179"/>
      <c r="AA243" s="179"/>
      <c r="AB243" s="286" t="str">
        <f>P243</f>
        <v>Ex20</v>
      </c>
      <c r="AC243" s="285"/>
      <c r="AD243" s="285"/>
      <c r="AE243" s="282">
        <f ca="1">AE249</f>
        <v>0.57399999999999995</v>
      </c>
      <c r="AF243" s="285"/>
      <c r="AG243" s="285"/>
      <c r="AH243" s="285"/>
      <c r="AI243" s="285"/>
      <c r="AJ243" s="285"/>
      <c r="AK243" s="285"/>
      <c r="AL243" s="285"/>
    </row>
    <row r="244" spans="1:38" s="72" customFormat="1" x14ac:dyDescent="0.2">
      <c r="A244" s="57"/>
      <c r="B244" s="57"/>
      <c r="C244" s="236">
        <v>0</v>
      </c>
      <c r="F244" s="224"/>
      <c r="G244" s="69"/>
      <c r="H244" s="69"/>
      <c r="I244" s="69"/>
      <c r="J244" s="69"/>
      <c r="K244" s="69"/>
      <c r="M244" s="234"/>
      <c r="N244" s="234"/>
      <c r="P244" s="192" t="s">
        <v>721</v>
      </c>
      <c r="Q244" s="192" t="s">
        <v>600</v>
      </c>
      <c r="R244" s="177"/>
      <c r="S244" s="186"/>
      <c r="T244" s="186" cm="1">
        <f t="array" aca="1" ref="T244" ca="1">ROUND(IF($Q244="Y",VLOOKUP($P244, INDIRECT($Q$3),T$8,0)*INDIRECT($P$2),VLOOKUP($P244, INDIRECT($Q$3),T$8,0)),IF($E244="E",0,3))</f>
        <v>1566.5039999999999</v>
      </c>
      <c r="U244" s="175"/>
      <c r="V244" s="175"/>
      <c r="W244" s="175"/>
      <c r="X244" s="175"/>
      <c r="Y244" s="175"/>
      <c r="Z244" s="175"/>
      <c r="AA244" s="175"/>
      <c r="AB244" s="286" t="str">
        <f>P244</f>
        <v>Ex25</v>
      </c>
      <c r="AC244" s="285"/>
      <c r="AD244" s="285"/>
      <c r="AE244" s="282">
        <f ca="1">AE250</f>
        <v>0.753</v>
      </c>
      <c r="AF244" s="285"/>
      <c r="AG244" s="285"/>
      <c r="AH244" s="285"/>
      <c r="AI244" s="285"/>
      <c r="AJ244" s="285"/>
      <c r="AK244" s="285"/>
      <c r="AL244" s="285"/>
    </row>
    <row r="245" spans="1:38" s="72" customFormat="1" x14ac:dyDescent="0.2">
      <c r="A245" s="76" t="s">
        <v>244</v>
      </c>
      <c r="B245" s="76"/>
      <c r="C245" s="236"/>
      <c r="F245" s="224"/>
      <c r="G245" s="69"/>
      <c r="H245" s="69"/>
      <c r="I245" s="69"/>
      <c r="J245" s="69"/>
      <c r="K245" s="69"/>
      <c r="M245" s="234"/>
      <c r="N245" s="234"/>
      <c r="P245" s="193"/>
      <c r="Q245" s="192"/>
      <c r="R245" s="177"/>
      <c r="S245" s="186"/>
      <c r="T245" s="175"/>
      <c r="U245" s="175"/>
      <c r="V245" s="175"/>
      <c r="W245" s="175"/>
      <c r="X245" s="175"/>
      <c r="Y245" s="175"/>
      <c r="Z245" s="175"/>
      <c r="AA245" s="175"/>
      <c r="AB245" s="286"/>
      <c r="AC245" s="285"/>
      <c r="AD245" s="285"/>
      <c r="AE245" s="285"/>
      <c r="AF245" s="285"/>
      <c r="AG245" s="285"/>
      <c r="AH245" s="285"/>
      <c r="AI245" s="285"/>
      <c r="AJ245" s="285"/>
      <c r="AK245" s="285"/>
      <c r="AL245" s="285"/>
    </row>
    <row r="246" spans="1:38" s="72" customFormat="1" x14ac:dyDescent="0.2">
      <c r="A246" s="95">
        <f ca="1">T247</f>
        <v>0.246</v>
      </c>
      <c r="B246" s="79" t="s">
        <v>245</v>
      </c>
      <c r="C246" s="236"/>
      <c r="F246" s="224"/>
      <c r="G246" s="69"/>
      <c r="H246" s="69"/>
      <c r="I246" s="69"/>
      <c r="J246" s="69"/>
      <c r="K246" s="69"/>
      <c r="M246" s="234"/>
      <c r="N246" s="234"/>
      <c r="P246" s="193"/>
      <c r="Q246" s="289" t="s">
        <v>793</v>
      </c>
      <c r="R246" s="177"/>
      <c r="S246" s="186"/>
      <c r="T246" s="289" t="str">
        <f>Q246</f>
        <v>Longevity - NonExempt</v>
      </c>
      <c r="U246" s="175"/>
      <c r="V246" s="175"/>
      <c r="W246" s="175"/>
      <c r="X246" s="175"/>
      <c r="Y246" s="175"/>
      <c r="Z246" s="175"/>
      <c r="AA246" s="175"/>
      <c r="AB246" s="310" t="str">
        <f>Q246</f>
        <v>Longevity - NonExempt</v>
      </c>
      <c r="AC246" s="285"/>
      <c r="AD246" s="285"/>
      <c r="AE246" s="305" t="str">
        <f>T246</f>
        <v>Longevity - NonExempt</v>
      </c>
      <c r="AF246" s="131"/>
      <c r="AG246" s="131"/>
      <c r="AH246" s="285"/>
      <c r="AI246" s="285"/>
      <c r="AJ246" s="285"/>
      <c r="AK246" s="285"/>
      <c r="AL246" s="285"/>
    </row>
    <row r="247" spans="1:38" s="72" customFormat="1" x14ac:dyDescent="0.2">
      <c r="A247" s="95">
        <f ca="1">T248</f>
        <v>0.47499999999999998</v>
      </c>
      <c r="B247" s="79" t="s">
        <v>246</v>
      </c>
      <c r="C247" s="236"/>
      <c r="F247" s="224"/>
      <c r="G247" s="69"/>
      <c r="H247" s="69"/>
      <c r="I247" s="69"/>
      <c r="J247" s="69"/>
      <c r="K247" s="69"/>
      <c r="M247" s="234"/>
      <c r="N247" s="234"/>
      <c r="P247" s="192" t="s">
        <v>722</v>
      </c>
      <c r="Q247" s="192" t="s">
        <v>600</v>
      </c>
      <c r="R247" s="177"/>
      <c r="S247" s="186"/>
      <c r="T247" s="186" cm="1">
        <f t="array" aca="1" ref="T247" ca="1">ROUND(IF($Q247="Y",VLOOKUP($P247, INDIRECT($Q$3),T$8,0)*INDIRECT($P$2),VLOOKUP($P247, INDIRECT($Q$3),T$8,0)),IF($E247="E",0,3))</f>
        <v>0.246</v>
      </c>
      <c r="U247" s="175"/>
      <c r="V247" s="175"/>
      <c r="W247" s="175"/>
      <c r="X247" s="175"/>
      <c r="Y247" s="175"/>
      <c r="Z247" s="175"/>
      <c r="AA247" s="175"/>
      <c r="AB247" s="286" t="str">
        <f>P247</f>
        <v>NEx10</v>
      </c>
      <c r="AC247" s="285"/>
      <c r="AD247" s="285"/>
      <c r="AE247" s="282">
        <f ca="1">ROUNDUP(T247,3)</f>
        <v>0.246</v>
      </c>
      <c r="AF247" s="285"/>
      <c r="AG247" s="285"/>
      <c r="AH247" s="285"/>
      <c r="AI247" s="285"/>
      <c r="AJ247" s="285"/>
      <c r="AK247" s="285"/>
      <c r="AL247" s="285"/>
    </row>
    <row r="248" spans="1:38" s="72" customFormat="1" x14ac:dyDescent="0.2">
      <c r="A248" s="95">
        <f ca="1">T249</f>
        <v>0.57399999999999995</v>
      </c>
      <c r="B248" s="79" t="s">
        <v>247</v>
      </c>
      <c r="C248" s="236"/>
      <c r="F248" s="224"/>
      <c r="G248" s="69"/>
      <c r="H248" s="69"/>
      <c r="I248" s="69"/>
      <c r="J248" s="69"/>
      <c r="K248" s="69"/>
      <c r="M248" s="234"/>
      <c r="N248" s="234"/>
      <c r="P248" s="192" t="s">
        <v>723</v>
      </c>
      <c r="Q248" s="192" t="s">
        <v>600</v>
      </c>
      <c r="R248" s="177"/>
      <c r="S248" s="186"/>
      <c r="T248" s="186" cm="1">
        <f t="array" aca="1" ref="T248" ca="1">ROUND(IF($Q248="Y",VLOOKUP($P248, INDIRECT($Q$3),T$8,0)*INDIRECT($P$2),VLOOKUP($P248, INDIRECT($Q$3),T$8,0)),IF($E248="E",0,3))</f>
        <v>0.47499999999999998</v>
      </c>
      <c r="U248" s="175"/>
      <c r="V248" s="175"/>
      <c r="W248" s="175"/>
      <c r="X248" s="175"/>
      <c r="Y248" s="175"/>
      <c r="Z248" s="175"/>
      <c r="AA248" s="175"/>
      <c r="AB248" s="286" t="str">
        <f>P248</f>
        <v>NEx15</v>
      </c>
      <c r="AC248" s="285"/>
      <c r="AD248" s="285"/>
      <c r="AE248" s="282">
        <f ca="1">ROUNDUP(T248,3)</f>
        <v>0.47499999999999998</v>
      </c>
      <c r="AF248" s="285"/>
      <c r="AG248" s="285"/>
      <c r="AH248" s="285"/>
      <c r="AI248" s="285"/>
      <c r="AJ248" s="285"/>
      <c r="AK248" s="285"/>
      <c r="AL248" s="285"/>
    </row>
    <row r="249" spans="1:38" s="72" customFormat="1" x14ac:dyDescent="0.2">
      <c r="A249" s="95">
        <f ca="1">T250</f>
        <v>0.753</v>
      </c>
      <c r="B249" s="79" t="s">
        <v>248</v>
      </c>
      <c r="C249" s="236"/>
      <c r="F249" s="224"/>
      <c r="G249" s="69"/>
      <c r="H249" s="69"/>
      <c r="I249" s="69"/>
      <c r="J249" s="69"/>
      <c r="K249" s="69"/>
      <c r="M249" s="234"/>
      <c r="N249" s="234"/>
      <c r="P249" s="192" t="s">
        <v>724</v>
      </c>
      <c r="Q249" s="192" t="s">
        <v>600</v>
      </c>
      <c r="R249" s="177"/>
      <c r="S249" s="186"/>
      <c r="T249" s="186" cm="1">
        <f t="array" aca="1" ref="T249" ca="1">ROUND(IF($Q249="Y",VLOOKUP($P249, INDIRECT($Q$3),T$8,0)*INDIRECT($P$2),VLOOKUP($P249, INDIRECT($Q$3),T$8,0)),IF($E249="E",0,3))</f>
        <v>0.57399999999999995</v>
      </c>
      <c r="U249" s="175"/>
      <c r="V249" s="175"/>
      <c r="W249" s="175"/>
      <c r="X249" s="175"/>
      <c r="Y249" s="175"/>
      <c r="Z249" s="175"/>
      <c r="AA249" s="175"/>
      <c r="AB249" s="286" t="str">
        <f>P249</f>
        <v>NEx20</v>
      </c>
      <c r="AC249" s="285"/>
      <c r="AD249" s="285"/>
      <c r="AE249" s="282">
        <f ca="1">ROUNDUP(T249,3)</f>
        <v>0.57399999999999995</v>
      </c>
      <c r="AF249" s="285"/>
      <c r="AG249" s="285"/>
      <c r="AH249" s="285"/>
      <c r="AI249" s="285"/>
      <c r="AJ249" s="285"/>
      <c r="AK249" s="285"/>
      <c r="AL249" s="285"/>
    </row>
    <row r="250" spans="1:38" s="72" customFormat="1" x14ac:dyDescent="0.2">
      <c r="A250" s="223"/>
      <c r="B250" s="223"/>
      <c r="C250" s="236">
        <v>0.47599999999999998</v>
      </c>
      <c r="F250" s="224"/>
      <c r="G250" s="69"/>
      <c r="H250" s="69"/>
      <c r="I250" s="69"/>
      <c r="J250" s="69"/>
      <c r="K250" s="69"/>
      <c r="L250" s="69"/>
      <c r="P250" s="192" t="s">
        <v>725</v>
      </c>
      <c r="Q250" s="192" t="s">
        <v>600</v>
      </c>
      <c r="R250" s="177"/>
      <c r="S250" s="186"/>
      <c r="T250" s="186" cm="1">
        <f t="array" aca="1" ref="T250" ca="1">ROUND(IF($Q250="Y",VLOOKUP($P250, INDIRECT($Q$3),T$8,0)*INDIRECT($P$2),VLOOKUP($P250, INDIRECT($Q$3),T$8,0)),IF($E250="E",0,3))</f>
        <v>0.753</v>
      </c>
      <c r="U250" s="175"/>
      <c r="V250" s="175"/>
      <c r="W250" s="175"/>
      <c r="X250" s="175"/>
      <c r="Y250" s="175"/>
      <c r="Z250" s="175"/>
      <c r="AA250" s="175"/>
      <c r="AB250" s="286" t="str">
        <f>P250</f>
        <v>NEx25</v>
      </c>
      <c r="AC250" s="285"/>
      <c r="AD250" s="285"/>
      <c r="AE250" s="282">
        <f ca="1">ROUNDUP(T250,3)</f>
        <v>0.753</v>
      </c>
      <c r="AF250" s="285"/>
      <c r="AG250" s="285"/>
      <c r="AH250" s="285"/>
      <c r="AI250" s="285"/>
      <c r="AJ250" s="285"/>
      <c r="AK250" s="285"/>
      <c r="AL250" s="285"/>
    </row>
    <row r="251" spans="1:38" s="72" customFormat="1" x14ac:dyDescent="0.2">
      <c r="A251" s="76" t="s">
        <v>737</v>
      </c>
      <c r="B251" s="76"/>
      <c r="C251" s="69"/>
      <c r="F251" s="224"/>
      <c r="G251" s="69"/>
      <c r="H251" s="69"/>
      <c r="I251" s="69"/>
      <c r="J251" s="69"/>
      <c r="K251" s="69"/>
      <c r="L251" s="69"/>
      <c r="P251" s="176"/>
      <c r="Q251" s="175"/>
      <c r="R251" s="177"/>
      <c r="S251" s="179"/>
      <c r="T251" s="179"/>
      <c r="U251" s="179"/>
      <c r="V251" s="179"/>
      <c r="W251" s="179"/>
      <c r="X251" s="179"/>
      <c r="Y251" s="179"/>
      <c r="Z251" s="179"/>
      <c r="AA251" s="179"/>
      <c r="AB251" s="286"/>
      <c r="AC251" s="285"/>
      <c r="AD251" s="285"/>
      <c r="AE251" s="285"/>
      <c r="AF251" s="285"/>
      <c r="AG251" s="285"/>
      <c r="AH251" s="285"/>
      <c r="AI251" s="285"/>
      <c r="AJ251" s="285"/>
      <c r="AK251" s="285"/>
      <c r="AL251" s="285"/>
    </row>
    <row r="252" spans="1:38" x14ac:dyDescent="0.2">
      <c r="A252" s="81" t="s">
        <v>739</v>
      </c>
      <c r="B252" s="81"/>
      <c r="D252" s="71"/>
      <c r="E252" s="71"/>
      <c r="F252" s="224"/>
      <c r="G252" s="69"/>
      <c r="H252" s="69"/>
      <c r="I252" s="69"/>
      <c r="J252" s="69"/>
      <c r="K252" s="69"/>
      <c r="L252" s="69"/>
      <c r="M252" s="72"/>
      <c r="N252" s="72"/>
      <c r="P252" s="176"/>
      <c r="Q252" s="175"/>
      <c r="R252" s="177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31"/>
    </row>
    <row r="253" spans="1:38" s="72" customFormat="1" x14ac:dyDescent="0.2">
      <c r="A253" s="57"/>
      <c r="B253" s="57"/>
      <c r="C253" s="226"/>
      <c r="F253" s="224"/>
      <c r="G253" s="69"/>
      <c r="H253" s="69"/>
      <c r="I253" s="69"/>
      <c r="J253" s="69"/>
      <c r="K253" s="69"/>
      <c r="L253" s="69"/>
      <c r="P253" s="176"/>
      <c r="Q253" s="175"/>
      <c r="R253" s="177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31"/>
      <c r="AC253" s="285"/>
      <c r="AD253" s="285"/>
      <c r="AE253" s="285"/>
      <c r="AF253" s="285"/>
      <c r="AG253" s="285"/>
      <c r="AH253" s="285"/>
      <c r="AI253" s="285"/>
      <c r="AJ253" s="285"/>
      <c r="AK253" s="285"/>
      <c r="AL253" s="285"/>
    </row>
    <row r="254" spans="1:38" s="72" customFormat="1" x14ac:dyDescent="0.2">
      <c r="A254" s="81" t="s">
        <v>740</v>
      </c>
      <c r="B254" s="81"/>
      <c r="C254" s="226"/>
      <c r="F254" s="224"/>
      <c r="G254" s="69"/>
      <c r="H254" s="69"/>
      <c r="I254" s="69"/>
      <c r="J254" s="69"/>
      <c r="K254" s="69"/>
      <c r="L254" s="69"/>
      <c r="P254" s="176"/>
      <c r="Q254" s="175"/>
      <c r="R254" s="177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31"/>
      <c r="AC254" s="285"/>
      <c r="AD254" s="285"/>
      <c r="AE254" s="285"/>
      <c r="AF254" s="285"/>
      <c r="AG254" s="285"/>
      <c r="AH254" s="285"/>
      <c r="AI254" s="285"/>
      <c r="AJ254" s="285"/>
      <c r="AK254" s="285"/>
      <c r="AL254" s="285"/>
    </row>
    <row r="255" spans="1:38" s="72" customFormat="1" x14ac:dyDescent="0.2">
      <c r="A255" s="81" t="s">
        <v>741</v>
      </c>
      <c r="B255" s="81"/>
      <c r="C255" s="226"/>
      <c r="F255" s="224"/>
      <c r="G255" s="69"/>
      <c r="H255" s="69"/>
      <c r="I255" s="69"/>
      <c r="J255" s="69"/>
      <c r="K255" s="69"/>
      <c r="L255" s="69"/>
      <c r="P255" s="176"/>
      <c r="Q255" s="175"/>
      <c r="R255" s="177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31"/>
      <c r="AC255" s="285"/>
      <c r="AD255" s="285"/>
      <c r="AE255" s="285"/>
      <c r="AF255" s="285"/>
      <c r="AG255" s="285"/>
      <c r="AH255" s="285"/>
      <c r="AI255" s="285"/>
      <c r="AJ255" s="285"/>
      <c r="AK255" s="285"/>
      <c r="AL255" s="285"/>
    </row>
    <row r="256" spans="1:38" s="72" customFormat="1" x14ac:dyDescent="0.2">
      <c r="A256" s="81"/>
      <c r="B256" s="81"/>
      <c r="C256" s="226"/>
      <c r="F256" s="224"/>
      <c r="G256" s="69"/>
      <c r="H256" s="69"/>
      <c r="I256" s="69"/>
      <c r="J256" s="69"/>
      <c r="K256" s="69"/>
      <c r="L256" s="69"/>
      <c r="P256" s="176"/>
      <c r="Q256" s="175"/>
      <c r="R256" s="177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31"/>
      <c r="AC256" s="285"/>
      <c r="AD256" s="285"/>
      <c r="AE256" s="285"/>
      <c r="AF256" s="285"/>
      <c r="AG256" s="285"/>
      <c r="AH256" s="285"/>
      <c r="AI256" s="285"/>
      <c r="AJ256" s="285"/>
      <c r="AK256" s="285"/>
      <c r="AL256" s="285"/>
    </row>
    <row r="257" spans="1:38" s="72" customFormat="1" x14ac:dyDescent="0.2">
      <c r="A257" s="81" t="s">
        <v>742</v>
      </c>
      <c r="B257" s="81"/>
      <c r="C257" s="226"/>
      <c r="F257" s="224"/>
      <c r="G257" s="69"/>
      <c r="H257" s="69"/>
      <c r="I257" s="69"/>
      <c r="J257" s="69"/>
      <c r="K257" s="69"/>
      <c r="L257" s="69"/>
      <c r="P257" s="176"/>
      <c r="Q257" s="175"/>
      <c r="R257" s="177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31"/>
      <c r="AC257" s="285"/>
      <c r="AD257" s="285"/>
      <c r="AE257" s="285"/>
      <c r="AF257" s="285"/>
      <c r="AG257" s="285"/>
      <c r="AH257" s="285"/>
      <c r="AI257" s="285"/>
      <c r="AJ257" s="285"/>
      <c r="AK257" s="285"/>
      <c r="AL257" s="285"/>
    </row>
    <row r="258" spans="1:38" s="72" customFormat="1" x14ac:dyDescent="0.2">
      <c r="A258" s="81"/>
      <c r="B258" s="81"/>
      <c r="C258" s="226"/>
      <c r="F258" s="224"/>
      <c r="G258" s="69"/>
      <c r="H258" s="69"/>
      <c r="I258" s="69"/>
      <c r="J258" s="69"/>
      <c r="K258" s="69"/>
      <c r="L258" s="69"/>
      <c r="P258" s="176"/>
      <c r="Q258" s="175"/>
      <c r="R258" s="177"/>
      <c r="S258" s="175"/>
      <c r="T258" s="175"/>
      <c r="U258" s="175"/>
      <c r="V258" s="175"/>
      <c r="W258" s="175"/>
      <c r="X258" s="175"/>
      <c r="Y258" s="175"/>
      <c r="Z258" s="175"/>
      <c r="AA258" s="175"/>
      <c r="AB258" s="131"/>
      <c r="AC258" s="285"/>
      <c r="AD258" s="285"/>
      <c r="AE258" s="285"/>
      <c r="AF258" s="285"/>
      <c r="AG258" s="285"/>
      <c r="AH258" s="285"/>
      <c r="AI258" s="285"/>
      <c r="AJ258" s="285"/>
      <c r="AK258" s="285"/>
      <c r="AL258" s="285"/>
    </row>
    <row r="259" spans="1:38" s="294" customFormat="1" x14ac:dyDescent="0.2">
      <c r="A259" s="54" t="s">
        <v>738</v>
      </c>
      <c r="B259" s="54"/>
      <c r="F259" s="295"/>
      <c r="G259" s="296"/>
      <c r="H259" s="296"/>
      <c r="I259" s="296"/>
      <c r="J259" s="296"/>
      <c r="K259" s="296"/>
      <c r="L259" s="296"/>
      <c r="M259" s="296"/>
      <c r="N259" s="296"/>
      <c r="P259" s="297"/>
      <c r="Q259" s="291"/>
      <c r="R259" s="298"/>
      <c r="S259" s="291"/>
      <c r="T259" s="291"/>
      <c r="U259" s="291"/>
      <c r="V259" s="291"/>
      <c r="W259" s="291"/>
      <c r="X259" s="291"/>
      <c r="Y259" s="291"/>
      <c r="Z259" s="291"/>
      <c r="AA259" s="291"/>
      <c r="AB259" s="311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</row>
    <row r="260" spans="1:38" s="294" customFormat="1" x14ac:dyDescent="0.2">
      <c r="A260" s="55" t="s">
        <v>503</v>
      </c>
      <c r="B260" s="55"/>
      <c r="F260" s="295"/>
      <c r="G260" s="296"/>
      <c r="H260" s="296"/>
      <c r="I260" s="296"/>
      <c r="J260" s="296"/>
      <c r="K260" s="296"/>
      <c r="L260" s="296"/>
      <c r="M260" s="296"/>
      <c r="N260" s="296"/>
      <c r="P260" s="249"/>
      <c r="Q260" s="291"/>
      <c r="R260" s="249"/>
      <c r="S260" s="300"/>
      <c r="T260" s="292"/>
      <c r="U260" s="291"/>
      <c r="V260" s="291"/>
      <c r="W260" s="291"/>
      <c r="X260" s="291"/>
      <c r="Y260" s="291"/>
      <c r="Z260" s="291"/>
      <c r="AA260" s="291"/>
      <c r="AB260" s="311"/>
      <c r="AC260" s="299"/>
      <c r="AD260" s="299"/>
      <c r="AE260" s="299"/>
      <c r="AF260" s="299"/>
      <c r="AG260" s="299"/>
      <c r="AH260" s="299"/>
      <c r="AI260" s="299"/>
      <c r="AJ260" s="299"/>
      <c r="AK260" s="299"/>
      <c r="AL260" s="299"/>
    </row>
    <row r="261" spans="1:38" s="294" customFormat="1" x14ac:dyDescent="0.2">
      <c r="A261" s="213" t="str">
        <f>TEXT(T261,"$0.000")&amp;" per day when assigned and used."</f>
        <v>$10.430 per day when assigned and used.</v>
      </c>
      <c r="B261" s="213"/>
      <c r="F261" s="295"/>
      <c r="G261" s="296"/>
      <c r="H261" s="296"/>
      <c r="I261" s="296"/>
      <c r="J261" s="296"/>
      <c r="K261" s="296"/>
      <c r="L261" s="296"/>
      <c r="M261" s="296"/>
      <c r="N261" s="296"/>
      <c r="P261" s="249" t="s">
        <v>622</v>
      </c>
      <c r="Q261" s="291" t="s">
        <v>600</v>
      </c>
      <c r="R261" s="249" t="s">
        <v>623</v>
      </c>
      <c r="S261" s="300"/>
      <c r="T261" s="186">
        <v>10.43</v>
      </c>
      <c r="U261" s="297" t="s">
        <v>993</v>
      </c>
      <c r="V261" s="291"/>
      <c r="W261" s="291"/>
      <c r="X261" s="291"/>
      <c r="Y261" s="291"/>
      <c r="Z261" s="291"/>
      <c r="AA261" s="291"/>
      <c r="AB261" s="311" t="str">
        <f>P261</f>
        <v>CNRBIL</v>
      </c>
      <c r="AC261" s="299" t="str">
        <f>R261</f>
        <v>Bi-lingual Premium Pay</v>
      </c>
      <c r="AD261" s="299"/>
      <c r="AE261" s="282">
        <f>ROUND(T261,3)</f>
        <v>10.43</v>
      </c>
      <c r="AF261" s="299"/>
      <c r="AG261" s="299"/>
      <c r="AH261" s="299"/>
      <c r="AI261" s="299"/>
      <c r="AJ261" s="299"/>
      <c r="AK261" s="299"/>
      <c r="AL261" s="299"/>
    </row>
    <row r="262" spans="1:38" x14ac:dyDescent="0.2">
      <c r="A262" s="223"/>
      <c r="B262" s="223"/>
      <c r="D262" s="71"/>
      <c r="E262" s="71"/>
      <c r="F262" s="224"/>
      <c r="G262" s="69"/>
      <c r="H262" s="69"/>
      <c r="I262" s="69"/>
      <c r="J262" s="69"/>
      <c r="K262" s="69"/>
      <c r="L262" s="69"/>
      <c r="M262" s="72"/>
      <c r="N262" s="72"/>
      <c r="P262" s="297"/>
      <c r="Q262" s="291"/>
      <c r="R262" s="298"/>
      <c r="S262" s="291"/>
      <c r="T262" s="291"/>
      <c r="U262" s="179"/>
      <c r="V262" s="179"/>
      <c r="W262" s="179"/>
      <c r="X262" s="179"/>
      <c r="Y262" s="179"/>
      <c r="Z262" s="179"/>
      <c r="AA262" s="179"/>
      <c r="AB262" s="133"/>
    </row>
    <row r="263" spans="1:38" s="69" customFormat="1" x14ac:dyDescent="0.2">
      <c r="A263" s="76" t="s">
        <v>736</v>
      </c>
      <c r="B263" s="76"/>
      <c r="F263" s="224"/>
      <c r="M263" s="72"/>
      <c r="N263" s="72"/>
      <c r="P263" s="176"/>
      <c r="Q263" s="175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33"/>
      <c r="AC263" s="283"/>
      <c r="AD263" s="283"/>
      <c r="AE263" s="283"/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1" t="s">
        <v>743</v>
      </c>
      <c r="B264" s="81"/>
      <c r="F264" s="224"/>
      <c r="M264" s="72"/>
      <c r="N264" s="72"/>
      <c r="P264" s="179"/>
      <c r="Q264" s="175"/>
      <c r="R264" s="179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s="69" customFormat="1" x14ac:dyDescent="0.2">
      <c r="A265" s="63" t="str">
        <f ca="1">"Employees who are scheduled to work a full shift which begins between the 12:00 noon and 1:29 p.m. shall be paid an additional "&amp;TEXT(T265,"$0.000")&amp;" cents per hour"</f>
        <v>Employees who are scheduled to work a full shift which begins between the 12:00 noon and 1:29 p.m. shall be paid an additional $0.493 cents per hour</v>
      </c>
      <c r="B265" s="63"/>
      <c r="F265" s="224"/>
      <c r="M265" s="72"/>
      <c r="N265" s="72"/>
      <c r="P265" s="249" t="s">
        <v>611</v>
      </c>
      <c r="Q265" s="175" t="s">
        <v>600</v>
      </c>
      <c r="R265" s="249" t="s">
        <v>612</v>
      </c>
      <c r="S265" s="250"/>
      <c r="T265" s="186" cm="1">
        <f t="array" aca="1" ref="T265" ca="1">ROUND(IF($Q265="Y",VLOOKUP($P265, INDIRECT($Q$3),T$8,0)*INDIRECT($P$2),VLOOKUP($P265, INDIRECT($Q$3),T$8,0)),IF($E265="E",0,3))</f>
        <v>0.49299999999999999</v>
      </c>
      <c r="U265" s="179"/>
      <c r="V265" s="179"/>
      <c r="W265" s="179"/>
      <c r="X265" s="179"/>
      <c r="Y265" s="179"/>
      <c r="Z265" s="179"/>
      <c r="AA265" s="179"/>
      <c r="AB265" s="311" t="str">
        <f>P265</f>
        <v>CNREVE</v>
      </c>
      <c r="AC265" s="299" t="str">
        <f>R265</f>
        <v>TL-Evening Shift Premium-CNR</v>
      </c>
      <c r="AD265" s="299"/>
      <c r="AE265" s="282">
        <f ca="1">ROUND(T265,3)</f>
        <v>0.49299999999999999</v>
      </c>
      <c r="AF265" s="283"/>
      <c r="AG265" s="283"/>
      <c r="AH265" s="283"/>
      <c r="AI265" s="283"/>
      <c r="AJ265" s="283"/>
      <c r="AK265" s="283"/>
      <c r="AL265" s="283"/>
    </row>
    <row r="266" spans="1:38" s="69" customFormat="1" x14ac:dyDescent="0.2">
      <c r="A266" s="81" t="s">
        <v>255</v>
      </c>
      <c r="B266" s="81"/>
      <c r="F266" s="224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  <c r="AC266" s="283"/>
      <c r="AD266" s="283"/>
      <c r="AE266" s="283"/>
      <c r="AF266" s="283"/>
      <c r="AG266" s="283"/>
      <c r="AH266" s="283"/>
      <c r="AI266" s="283"/>
      <c r="AJ266" s="283"/>
      <c r="AK266" s="283"/>
      <c r="AL266" s="283"/>
    </row>
    <row r="267" spans="1:38" s="69" customFormat="1" x14ac:dyDescent="0.2">
      <c r="A267" s="214" t="str">
        <f ca="1">"adjacent to such a shift, the "&amp;(TEXT(T265,"$0.000")&amp;" differential shall also be applied to those overtime hours.")</f>
        <v>adjacent to such a shift, the $0.493 differential shall also be applied to those overtime hours.</v>
      </c>
      <c r="B267" s="214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85"/>
      <c r="B268" s="85"/>
      <c r="F268" s="224"/>
      <c r="M268" s="72"/>
      <c r="N268" s="72"/>
      <c r="P268" s="176"/>
      <c r="Q268" s="175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33"/>
      <c r="AC268" s="283"/>
      <c r="AD268" s="283"/>
      <c r="AE268" s="283"/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214" t="str">
        <f ca="1">"Employees who are scheduled to work a full shift which begins between the 1:30 p.m. and 1:59 a.m. shall be paid an additional "&amp;TEXT(T269,"$0.000")&amp;" per hour"</f>
        <v>Employees who are scheduled to work a full shift which begins between the 1:30 p.m. and 1:59 a.m. shall be paid an additional $1.168 per hour</v>
      </c>
      <c r="B269" s="214"/>
      <c r="F269" s="224"/>
      <c r="M269" s="72"/>
      <c r="N269" s="72"/>
      <c r="P269" s="249" t="s">
        <v>613</v>
      </c>
      <c r="Q269" s="175" t="s">
        <v>600</v>
      </c>
      <c r="R269" s="249" t="s">
        <v>614</v>
      </c>
      <c r="S269" s="250"/>
      <c r="T269" s="186" cm="1">
        <f t="array" aca="1" ref="T269" ca="1">ROUND(IF($Q269="Y",VLOOKUP($P269, INDIRECT($Q$3),T$8,0)*INDIRECT($P$2),VLOOKUP($P269, INDIRECT($Q$3),T$8,0)),IF($E269="E",0,3))</f>
        <v>1.1679999999999999</v>
      </c>
      <c r="U269" s="179"/>
      <c r="V269" s="179"/>
      <c r="W269" s="179"/>
      <c r="X269" s="179"/>
      <c r="Y269" s="179"/>
      <c r="Z269" s="179"/>
      <c r="AA269" s="179"/>
      <c r="AB269" s="311" t="str">
        <f>P269</f>
        <v>CNRNIT</v>
      </c>
      <c r="AC269" s="299" t="str">
        <f>R269</f>
        <v>TL-Night Shift Premium-CNR</v>
      </c>
      <c r="AD269" s="299"/>
      <c r="AE269" s="282">
        <f ca="1">ROUND(T269,3)</f>
        <v>1.1679999999999999</v>
      </c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85" t="s">
        <v>255</v>
      </c>
      <c r="B270" s="85"/>
      <c r="F270" s="224"/>
      <c r="M270" s="72"/>
      <c r="N270" s="72"/>
      <c r="P270" s="176"/>
      <c r="Q270" s="175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33"/>
      <c r="AC270" s="283"/>
      <c r="AD270" s="283"/>
      <c r="AE270" s="283"/>
      <c r="AF270" s="283"/>
      <c r="AG270" s="283"/>
      <c r="AH270" s="283"/>
      <c r="AI270" s="283"/>
      <c r="AJ270" s="283"/>
      <c r="AK270" s="283"/>
      <c r="AL270" s="283"/>
    </row>
    <row r="271" spans="1:38" x14ac:dyDescent="0.2">
      <c r="A271" s="214" t="str">
        <f ca="1">"adjacent to such a shift, the "&amp;TEXT(T269,"$0.000")&amp;" differential shall also be applied to those overtime hours."</f>
        <v>adjacent to such a shift, the $1.168 differential shall also be applied to those overtime hours.</v>
      </c>
      <c r="B271" s="214"/>
      <c r="D271" s="71"/>
      <c r="E271" s="71"/>
      <c r="F271" s="224"/>
      <c r="G271" s="69"/>
      <c r="H271" s="69"/>
      <c r="I271" s="69"/>
      <c r="J271" s="69"/>
      <c r="K271" s="69"/>
      <c r="L271" s="69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</row>
    <row r="272" spans="1:38" x14ac:dyDescent="0.2">
      <c r="A272" s="214"/>
      <c r="B272" s="214"/>
      <c r="D272" s="71"/>
      <c r="E272" s="71"/>
      <c r="F272" s="224"/>
      <c r="G272" s="69"/>
      <c r="H272" s="69"/>
      <c r="I272" s="69"/>
      <c r="J272" s="69"/>
      <c r="K272" s="69"/>
      <c r="L272" s="69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</row>
    <row r="273" spans="1:38" s="69" customFormat="1" x14ac:dyDescent="0.2">
      <c r="A273" s="76" t="s">
        <v>807</v>
      </c>
      <c r="B273" s="57"/>
      <c r="F273" s="224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81" t="s">
        <v>744</v>
      </c>
      <c r="B274" s="81"/>
      <c r="C274" s="71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81" t="s">
        <v>260</v>
      </c>
      <c r="B275" s="8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69" customFormat="1" x14ac:dyDescent="0.2">
      <c r="A276" s="81" t="s">
        <v>261</v>
      </c>
      <c r="B276" s="8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</row>
    <row r="277" spans="1:38" s="69" customFormat="1" x14ac:dyDescent="0.2">
      <c r="A277" s="81" t="s">
        <v>262</v>
      </c>
      <c r="B277" s="8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</row>
    <row r="278" spans="1:38" s="69" customFormat="1" x14ac:dyDescent="0.2">
      <c r="A278" s="81"/>
      <c r="B278" s="81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</row>
    <row r="279" spans="1:38" s="69" customFormat="1" x14ac:dyDescent="0.2">
      <c r="A279" s="76" t="s">
        <v>263</v>
      </c>
      <c r="B279" s="76"/>
      <c r="F279" s="224"/>
      <c r="M279" s="72"/>
      <c r="N279" s="72"/>
      <c r="P279" s="176"/>
      <c r="Q279" s="175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283"/>
      <c r="AD279" s="283"/>
      <c r="AE279" s="283"/>
      <c r="AF279" s="283"/>
      <c r="AG279" s="283"/>
      <c r="AH279" s="283"/>
      <c r="AI279" s="283"/>
      <c r="AJ279" s="283"/>
      <c r="AK279" s="283"/>
      <c r="AL279" s="283"/>
    </row>
    <row r="280" spans="1:38" s="69" customFormat="1" x14ac:dyDescent="0.2">
      <c r="A280" s="64" t="s">
        <v>755</v>
      </c>
      <c r="B280" s="64"/>
      <c r="C280" s="71"/>
      <c r="F280" s="233"/>
      <c r="M280" s="72"/>
      <c r="N280" s="72"/>
      <c r="P280" s="176" t="s">
        <v>263</v>
      </c>
      <c r="Q280" s="175" t="s">
        <v>21</v>
      </c>
      <c r="R280" s="177"/>
      <c r="S280" s="179"/>
      <c r="T280" s="186">
        <v>208</v>
      </c>
      <c r="U280" s="179"/>
      <c r="V280" s="179"/>
      <c r="W280" s="179"/>
      <c r="X280" s="179"/>
      <c r="Y280" s="179"/>
      <c r="Z280" s="179"/>
      <c r="AA280" s="179"/>
      <c r="AB280" s="311" t="str">
        <f>P280</f>
        <v>Safety Shoes</v>
      </c>
      <c r="AC280" s="299"/>
      <c r="AD280" s="299"/>
      <c r="AE280" s="285">
        <f>ROUND(T280,0)</f>
        <v>208</v>
      </c>
      <c r="AF280" s="283"/>
      <c r="AG280" s="283"/>
      <c r="AH280" s="283"/>
      <c r="AI280" s="283"/>
      <c r="AJ280" s="283"/>
      <c r="AK280" s="283"/>
      <c r="AL280" s="283"/>
    </row>
    <row r="281" spans="1:38" s="69" customFormat="1" x14ac:dyDescent="0.2">
      <c r="A281" s="81" t="s">
        <v>265</v>
      </c>
      <c r="B281" s="81"/>
      <c r="C281" s="71"/>
      <c r="F281" s="224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283"/>
      <c r="AD281" s="283"/>
      <c r="AE281" s="283"/>
      <c r="AF281" s="283"/>
      <c r="AG281" s="283"/>
      <c r="AH281" s="283"/>
      <c r="AI281" s="283"/>
      <c r="AJ281" s="283"/>
      <c r="AK281" s="283"/>
      <c r="AL281" s="283"/>
    </row>
    <row r="282" spans="1:38" s="69" customFormat="1" x14ac:dyDescent="0.2">
      <c r="A282" s="63" t="str">
        <f>TEXT(T280,"$#,###")&amp;" per 12 months actually worked. "</f>
        <v xml:space="preserve">$208 per 12 months actually worked. </v>
      </c>
      <c r="B282" s="63"/>
      <c r="C282" s="71"/>
      <c r="F282" s="224"/>
      <c r="M282" s="72"/>
      <c r="N282" s="72"/>
      <c r="P282" s="176"/>
      <c r="Q282" s="175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283"/>
      <c r="AD282" s="283"/>
      <c r="AE282" s="283"/>
      <c r="AF282" s="283"/>
      <c r="AG282" s="283"/>
      <c r="AH282" s="283"/>
      <c r="AI282" s="283"/>
      <c r="AJ282" s="283"/>
      <c r="AK282" s="283"/>
      <c r="AL282" s="283"/>
    </row>
    <row r="283" spans="1:38" s="69" customFormat="1" x14ac:dyDescent="0.2">
      <c r="A283" s="223"/>
      <c r="B283" s="223"/>
      <c r="C283" s="71"/>
      <c r="F283" s="224"/>
      <c r="M283" s="72"/>
      <c r="N283" s="72"/>
      <c r="P283" s="176"/>
      <c r="Q283" s="175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283"/>
      <c r="AD283" s="283"/>
      <c r="AE283" s="283"/>
      <c r="AF283" s="283"/>
      <c r="AG283" s="283"/>
      <c r="AH283" s="283"/>
      <c r="AI283" s="283"/>
      <c r="AJ283" s="283"/>
      <c r="AK283" s="283"/>
      <c r="AL283" s="283"/>
    </row>
    <row r="284" spans="1:38" s="69" customFormat="1" x14ac:dyDescent="0.2">
      <c r="A284" s="76" t="s">
        <v>732</v>
      </c>
      <c r="B284" s="76"/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</row>
    <row r="285" spans="1:38" s="69" customFormat="1" x14ac:dyDescent="0.2">
      <c r="A285" s="81" t="s">
        <v>745</v>
      </c>
      <c r="B285" s="81"/>
      <c r="C285" s="71"/>
      <c r="F285" s="224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283"/>
      <c r="AD285" s="283"/>
      <c r="AE285" s="283"/>
      <c r="AF285" s="283"/>
      <c r="AG285" s="283"/>
      <c r="AH285" s="283"/>
      <c r="AI285" s="283"/>
      <c r="AJ285" s="283"/>
      <c r="AK285" s="283"/>
      <c r="AL285" s="283"/>
    </row>
    <row r="286" spans="1:38" s="69" customFormat="1" x14ac:dyDescent="0.2">
      <c r="A286" s="215" t="s">
        <v>733</v>
      </c>
      <c r="B286" s="215"/>
      <c r="C286" s="71"/>
      <c r="F286" s="224"/>
      <c r="M286" s="72"/>
      <c r="N286" s="72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</row>
    <row r="287" spans="1:38" s="69" customFormat="1" x14ac:dyDescent="0.2">
      <c r="A287" s="215" t="s">
        <v>734</v>
      </c>
      <c r="B287" s="215"/>
      <c r="C287" s="71"/>
      <c r="F287" s="224"/>
      <c r="M287" s="72"/>
      <c r="N287" s="72"/>
      <c r="P287" s="176"/>
      <c r="Q287" s="175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</row>
    <row r="288" spans="1:38" s="69" customFormat="1" x14ac:dyDescent="0.2">
      <c r="A288" s="81" t="s">
        <v>735</v>
      </c>
      <c r="B288" s="81"/>
      <c r="C288" s="71"/>
      <c r="F288" s="224"/>
      <c r="M288" s="72"/>
      <c r="N288" s="72"/>
      <c r="P288" s="249" t="s">
        <v>617</v>
      </c>
      <c r="Q288" s="175" t="s">
        <v>21</v>
      </c>
      <c r="R288" s="249" t="s">
        <v>618</v>
      </c>
      <c r="S288" s="250"/>
      <c r="T288" s="369" cm="1">
        <f t="array" aca="1" ref="T288" ca="1">ROUND(IF($Q288="Y",VLOOKUP($P288, INDIRECT($Q$3),T$8,0)*INDIRECT($P$2),VLOOKUP($P288, INDIRECT($Q$3),T$8,0)),IF($E288="E",0,3))</f>
        <v>43</v>
      </c>
      <c r="U288" s="386" t="s">
        <v>994</v>
      </c>
      <c r="V288" s="179"/>
      <c r="W288" s="179"/>
      <c r="X288" s="179"/>
      <c r="Y288" s="179"/>
      <c r="Z288" s="179"/>
      <c r="AA288" s="179"/>
      <c r="AB288" s="311" t="str">
        <f>P288</f>
        <v>CNRCDY</v>
      </c>
      <c r="AC288" s="299" t="str">
        <f>R288</f>
        <v>TL-On call by the day-CNR</v>
      </c>
      <c r="AD288" s="299"/>
      <c r="AE288" s="282">
        <f ca="1">ROUND(T288,3)</f>
        <v>43</v>
      </c>
      <c r="AF288" s="283"/>
      <c r="AG288" s="283"/>
      <c r="AH288" s="283"/>
      <c r="AI288" s="283"/>
      <c r="AJ288" s="283"/>
      <c r="AK288" s="283"/>
      <c r="AL288" s="283"/>
    </row>
    <row r="289" spans="1:38" s="69" customFormat="1" x14ac:dyDescent="0.2">
      <c r="A289" s="216" t="s">
        <v>746</v>
      </c>
      <c r="B289" s="79" t="str">
        <f ca="1">"An employee will receive "&amp;TEXT(T288,"$0.000")&amp;" for each weekday the employee is on call.  The employee will receive "&amp;TEXT(T289,"$0.000")&amp;" for each weekend day (Saturday or"</f>
        <v>An employee will receive $43.000 for each weekday the employee is on call.  The employee will receive $53.000 for each weekend day (Saturday or</v>
      </c>
      <c r="C289" s="71"/>
      <c r="F289" s="224"/>
      <c r="M289" s="72"/>
      <c r="N289" s="72"/>
      <c r="P289" s="249" t="s">
        <v>616</v>
      </c>
      <c r="Q289" s="175" t="s">
        <v>21</v>
      </c>
      <c r="R289" s="249" t="s">
        <v>619</v>
      </c>
      <c r="S289" s="250"/>
      <c r="T289" s="369" cm="1">
        <f t="array" aca="1" ref="T289" ca="1">ROUND(IF($Q289="Y",VLOOKUP($P289, INDIRECT($Q$3),T$8,0)*INDIRECT($P$2),VLOOKUP($P289, INDIRECT($Q$3),T$8,0)),IF($E289="E",0,3))</f>
        <v>53</v>
      </c>
      <c r="U289" s="386" t="s">
        <v>994</v>
      </c>
      <c r="V289" s="179"/>
      <c r="W289" s="179"/>
      <c r="X289" s="179"/>
      <c r="Y289" s="179"/>
      <c r="Z289" s="179"/>
      <c r="AA289" s="179"/>
      <c r="AB289" s="311" t="str">
        <f>P289</f>
        <v>CNRCWE</v>
      </c>
      <c r="AC289" s="299" t="str">
        <f>R289</f>
        <v>TL-On call by day Weekend-CNR</v>
      </c>
      <c r="AD289" s="299"/>
      <c r="AE289" s="282">
        <f ca="1">ROUND(T289,3)</f>
        <v>53</v>
      </c>
      <c r="AF289" s="283"/>
      <c r="AG289" s="283"/>
      <c r="AH289" s="283"/>
      <c r="AI289" s="283"/>
      <c r="AJ289" s="283"/>
      <c r="AK289" s="283"/>
      <c r="AL289" s="283"/>
    </row>
    <row r="290" spans="1:38" s="69" customFormat="1" x14ac:dyDescent="0.2">
      <c r="A290" s="57"/>
      <c r="B290" s="215" t="s">
        <v>747</v>
      </c>
      <c r="C290" s="71"/>
      <c r="F290" s="224"/>
      <c r="M290" s="72"/>
      <c r="N290" s="72"/>
      <c r="P290" s="176"/>
      <c r="Q290" s="175"/>
      <c r="R290" s="177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33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</row>
    <row r="291" spans="1:38" s="69" customFormat="1" x14ac:dyDescent="0.2">
      <c r="A291" s="216" t="s">
        <v>748</v>
      </c>
      <c r="B291" s="79" t="s">
        <v>749</v>
      </c>
      <c r="C291" s="71"/>
      <c r="F291" s="224"/>
      <c r="M291" s="72"/>
      <c r="N291" s="72"/>
      <c r="P291" s="249" t="s">
        <v>726</v>
      </c>
      <c r="Q291" s="175" t="s">
        <v>600</v>
      </c>
      <c r="R291" s="249" t="s">
        <v>727</v>
      </c>
      <c r="S291" s="250"/>
      <c r="T291" s="186" cm="1">
        <f t="array" aca="1" ref="T291" ca="1">ROUND(IF($Q291="Y",VLOOKUP($P291, INDIRECT($Q$3),T$8,0)*INDIRECT($P$2),VLOOKUP($P291, INDIRECT($Q$3),T$8,0)),IF($E291="E",0,3))</f>
        <v>2.4449999999999998</v>
      </c>
      <c r="U291" s="179"/>
      <c r="V291" s="179"/>
      <c r="W291" s="179"/>
      <c r="X291" s="179"/>
      <c r="Y291" s="179"/>
      <c r="Z291" s="179"/>
      <c r="AA291" s="179"/>
      <c r="AB291" s="311" t="str">
        <f>P291</f>
        <v>CNRLDS</v>
      </c>
      <c r="AC291" s="299" t="str">
        <f>R291</f>
        <v>MOD-Premium Pay</v>
      </c>
      <c r="AD291" s="299"/>
      <c r="AE291" s="282">
        <f ca="1">ROUND(T291,3)</f>
        <v>2.4449999999999998</v>
      </c>
      <c r="AF291" s="283"/>
      <c r="AG291" s="283"/>
      <c r="AH291" s="283"/>
      <c r="AI291" s="283"/>
      <c r="AJ291" s="283"/>
      <c r="AK291" s="283"/>
      <c r="AL291" s="283"/>
    </row>
    <row r="292" spans="1:38" s="69" customFormat="1" x14ac:dyDescent="0.2">
      <c r="A292" s="57"/>
      <c r="B292" s="79" t="s">
        <v>751</v>
      </c>
      <c r="C292" s="71"/>
      <c r="F292" s="224"/>
      <c r="M292" s="72"/>
      <c r="N292" s="72"/>
      <c r="P292" s="249"/>
      <c r="Q292" s="175"/>
      <c r="R292" s="249"/>
      <c r="S292" s="250"/>
      <c r="T292" s="293"/>
      <c r="U292" s="179"/>
      <c r="V292" s="179"/>
      <c r="W292" s="179"/>
      <c r="X292" s="179"/>
      <c r="Y292" s="179"/>
      <c r="Z292" s="179"/>
      <c r="AA292" s="179"/>
      <c r="AB292" s="133"/>
      <c r="AC292" s="283"/>
      <c r="AD292" s="283"/>
      <c r="AE292" s="283"/>
      <c r="AF292" s="283"/>
      <c r="AG292" s="283"/>
      <c r="AH292" s="283"/>
      <c r="AI292" s="283"/>
      <c r="AJ292" s="283"/>
      <c r="AK292" s="283"/>
      <c r="AL292" s="283"/>
    </row>
    <row r="293" spans="1:38" s="69" customFormat="1" x14ac:dyDescent="0.2">
      <c r="A293" s="216" t="s">
        <v>750</v>
      </c>
      <c r="B293" s="217" t="s">
        <v>752</v>
      </c>
      <c r="C293" s="71"/>
      <c r="F293" s="224"/>
      <c r="M293" s="72"/>
      <c r="N293" s="72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33"/>
      <c r="AC293" s="283"/>
      <c r="AD293" s="283"/>
      <c r="AE293" s="283"/>
      <c r="AF293" s="283"/>
      <c r="AG293" s="283"/>
      <c r="AH293" s="283"/>
      <c r="AI293" s="283"/>
      <c r="AJ293" s="283"/>
      <c r="AK293" s="283"/>
      <c r="AL293" s="283"/>
    </row>
    <row r="294" spans="1:38" s="69" customFormat="1" x14ac:dyDescent="0.2">
      <c r="A294" s="57"/>
      <c r="B294" s="217" t="s">
        <v>753</v>
      </c>
      <c r="C294" s="71"/>
      <c r="F294" s="224"/>
      <c r="M294" s="72"/>
      <c r="N294" s="72"/>
      <c r="P294" s="179"/>
      <c r="Q294" s="179"/>
      <c r="R294" s="179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283"/>
      <c r="AD294" s="283"/>
      <c r="AE294" s="283"/>
      <c r="AF294" s="283"/>
      <c r="AG294" s="283"/>
      <c r="AH294" s="283"/>
      <c r="AI294" s="283"/>
      <c r="AJ294" s="283"/>
      <c r="AK294" s="283"/>
      <c r="AL294" s="283"/>
    </row>
    <row r="295" spans="1:38" s="69" customFormat="1" x14ac:dyDescent="0.2">
      <c r="A295" s="223"/>
      <c r="B295" s="223"/>
      <c r="C295" s="71"/>
      <c r="F295" s="224"/>
      <c r="M295" s="72"/>
      <c r="N295" s="72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  <c r="AC295" s="283"/>
      <c r="AD295" s="283"/>
      <c r="AE295" s="283"/>
      <c r="AF295" s="283"/>
      <c r="AG295" s="283"/>
      <c r="AH295" s="283"/>
      <c r="AI295" s="283"/>
      <c r="AJ295" s="283"/>
      <c r="AK295" s="283"/>
      <c r="AL295" s="283"/>
    </row>
    <row r="296" spans="1:38" s="69" customFormat="1" x14ac:dyDescent="0.2">
      <c r="A296" s="76" t="s">
        <v>1077</v>
      </c>
      <c r="B296" s="76"/>
      <c r="C296" s="71"/>
      <c r="F296" s="224"/>
      <c r="M296" s="72"/>
      <c r="N296" s="72"/>
      <c r="P296" s="176"/>
      <c r="Q296" s="175"/>
      <c r="R296" s="177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34"/>
      <c r="AC296" s="283"/>
      <c r="AD296" s="283"/>
      <c r="AE296" s="283"/>
      <c r="AF296" s="283"/>
      <c r="AG296" s="283"/>
      <c r="AH296" s="283"/>
      <c r="AI296" s="283"/>
      <c r="AJ296" s="283"/>
      <c r="AK296" s="283"/>
      <c r="AL296" s="283"/>
    </row>
    <row r="297" spans="1:38" s="234" customFormat="1" x14ac:dyDescent="0.2">
      <c r="A297" s="63" t="str">
        <f ca="1">"311 Call Center Supervisors shall be paid "&amp;TEXT(T297,"$0.000")&amp;" per hour for all hours worked on Saturday and/or Sunday.  Employees receiving the Weekend Shift Premium"</f>
        <v>311 Call Center Supervisors shall be paid $0.677 per hour for all hours worked on Saturday and/or Sunday.  Employees receiving the Weekend Shift Premium</v>
      </c>
      <c r="B297" s="63"/>
      <c r="C297" s="71"/>
      <c r="F297" s="224"/>
      <c r="G297" s="69"/>
      <c r="H297" s="69"/>
      <c r="I297" s="69"/>
      <c r="J297" s="69"/>
      <c r="K297" s="69"/>
      <c r="L297" s="69"/>
      <c r="M297" s="72"/>
      <c r="N297" s="72"/>
      <c r="P297" s="249" t="s">
        <v>620</v>
      </c>
      <c r="Q297" s="175" t="s">
        <v>600</v>
      </c>
      <c r="R297" s="249" t="s">
        <v>621</v>
      </c>
      <c r="S297" s="250"/>
      <c r="T297" s="186" cm="1">
        <f t="array" aca="1" ref="T297" ca="1">ROUND(IF($Q297="Y",VLOOKUP($P297, INDIRECT($Q$3),T$8,0)*INDIRECT($P$2),VLOOKUP($P297, INDIRECT($Q$3),T$8,0)),IF($E297="E",0,3))</f>
        <v>0.67700000000000005</v>
      </c>
      <c r="U297" s="192"/>
      <c r="V297" s="192"/>
      <c r="W297" s="192"/>
      <c r="X297" s="192"/>
      <c r="Y297" s="192"/>
      <c r="Z297" s="192"/>
      <c r="AA297" s="192"/>
      <c r="AB297" s="311" t="str">
        <f>P297</f>
        <v>CNRWKE</v>
      </c>
      <c r="AC297" s="299" t="str">
        <f>R297</f>
        <v>TL-Weekend Shift-CNR</v>
      </c>
      <c r="AD297" s="299"/>
      <c r="AE297" s="282">
        <f ca="1">ROUND(T297,3)</f>
        <v>0.67700000000000005</v>
      </c>
      <c r="AF297" s="286"/>
      <c r="AG297" s="286"/>
      <c r="AH297" s="286"/>
      <c r="AI297" s="286"/>
      <c r="AJ297" s="286"/>
      <c r="AK297" s="286"/>
      <c r="AL297" s="286"/>
    </row>
    <row r="298" spans="1:38" s="234" customFormat="1" x14ac:dyDescent="0.2">
      <c r="A298" s="81" t="s">
        <v>1075</v>
      </c>
      <c r="B298" s="81"/>
      <c r="C298" s="71"/>
      <c r="F298" s="224"/>
      <c r="G298" s="69"/>
      <c r="H298" s="69"/>
      <c r="I298" s="69"/>
      <c r="J298" s="69"/>
      <c r="K298" s="69"/>
      <c r="L298" s="69"/>
      <c r="M298" s="72"/>
      <c r="N298" s="72"/>
      <c r="P298" s="249"/>
      <c r="Q298" s="175"/>
      <c r="R298" s="249"/>
      <c r="S298" s="250"/>
      <c r="T298" s="293"/>
      <c r="U298" s="192"/>
      <c r="V298" s="192"/>
      <c r="W298" s="192"/>
      <c r="X298" s="192"/>
      <c r="Y298" s="192"/>
      <c r="Z298" s="192"/>
      <c r="AA298" s="192"/>
      <c r="AB298" s="134"/>
      <c r="AC298" s="286"/>
      <c r="AD298" s="286"/>
      <c r="AE298" s="286"/>
      <c r="AF298" s="286"/>
      <c r="AG298" s="286"/>
      <c r="AH298" s="286"/>
      <c r="AI298" s="286"/>
      <c r="AJ298" s="286"/>
      <c r="AK298" s="286"/>
      <c r="AL298" s="286"/>
    </row>
    <row r="299" spans="1:38" s="234" customFormat="1" x14ac:dyDescent="0.2">
      <c r="A299" s="81" t="s">
        <v>1076</v>
      </c>
      <c r="B299" s="81"/>
      <c r="C299" s="71"/>
      <c r="F299" s="224"/>
      <c r="G299" s="69"/>
      <c r="H299" s="69"/>
      <c r="I299" s="69"/>
      <c r="J299" s="69"/>
      <c r="K299" s="69"/>
      <c r="L299" s="69"/>
      <c r="M299" s="72"/>
      <c r="N299" s="72"/>
      <c r="P299" s="176"/>
      <c r="Q299" s="175"/>
      <c r="R299" s="177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34"/>
      <c r="AC299" s="286"/>
      <c r="AD299" s="286"/>
      <c r="AE299" s="286"/>
      <c r="AF299" s="286"/>
      <c r="AG299" s="286"/>
      <c r="AH299" s="286"/>
      <c r="AI299" s="286"/>
      <c r="AJ299" s="286"/>
      <c r="AK299" s="286"/>
      <c r="AL299" s="286"/>
    </row>
    <row r="300" spans="1:38" s="234" customFormat="1" x14ac:dyDescent="0.2">
      <c r="B300" s="81"/>
      <c r="C300" s="71"/>
      <c r="F300" s="224"/>
      <c r="G300" s="69"/>
      <c r="H300" s="69"/>
      <c r="I300" s="69"/>
      <c r="J300" s="69"/>
      <c r="K300" s="69"/>
      <c r="L300" s="69"/>
      <c r="M300" s="72"/>
      <c r="N300" s="72"/>
      <c r="P300" s="176"/>
      <c r="Q300" s="175"/>
      <c r="R300" s="177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34"/>
      <c r="AC300" s="286"/>
      <c r="AD300" s="286"/>
      <c r="AE300" s="286"/>
      <c r="AF300" s="286"/>
      <c r="AG300" s="286"/>
      <c r="AH300" s="286"/>
      <c r="AI300" s="286"/>
      <c r="AJ300" s="286"/>
      <c r="AK300" s="286"/>
      <c r="AL300" s="286"/>
    </row>
    <row r="301" spans="1:38" ht="13.5" thickBot="1" x14ac:dyDescent="0.25">
      <c r="A301" s="345"/>
      <c r="B301" s="345"/>
      <c r="C301" s="346"/>
      <c r="D301" s="347"/>
      <c r="E301" s="347"/>
      <c r="F301" s="348"/>
      <c r="G301" s="346"/>
      <c r="H301" s="346"/>
      <c r="I301" s="346"/>
      <c r="J301" s="346"/>
      <c r="K301" s="346"/>
      <c r="L301" s="346"/>
      <c r="M301" s="349"/>
      <c r="N301" s="349"/>
      <c r="P301" s="176"/>
      <c r="Q301" s="175"/>
      <c r="R301" s="177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33"/>
    </row>
    <row r="302" spans="1:38" x14ac:dyDescent="0.2">
      <c r="A302" s="222" t="s">
        <v>273</v>
      </c>
      <c r="B302" s="223"/>
      <c r="C302" s="71"/>
      <c r="D302" s="71"/>
      <c r="E302" s="71"/>
      <c r="F302" s="224"/>
      <c r="G302" s="69"/>
      <c r="H302" s="69"/>
      <c r="I302" s="69"/>
      <c r="J302" s="69"/>
      <c r="K302" s="69"/>
      <c r="L302" s="69"/>
      <c r="M302" s="72"/>
      <c r="N302" s="72"/>
      <c r="P302" s="176"/>
      <c r="Q302" s="175"/>
      <c r="R302" s="177"/>
      <c r="S302" s="179"/>
      <c r="T302" s="179"/>
      <c r="U302" s="179"/>
      <c r="V302" s="179"/>
      <c r="W302" s="179"/>
      <c r="X302" s="179"/>
      <c r="Y302" s="179"/>
      <c r="Z302" s="179"/>
      <c r="AA302" s="179"/>
      <c r="AB302" s="133"/>
    </row>
    <row r="303" spans="1:38" x14ac:dyDescent="0.2">
      <c r="A303" s="228" t="s">
        <v>1074</v>
      </c>
      <c r="B303" s="223"/>
      <c r="C303" s="71"/>
      <c r="D303" s="71"/>
      <c r="E303" s="71"/>
      <c r="F303" s="224"/>
      <c r="G303" s="69"/>
      <c r="H303" s="69"/>
      <c r="I303" s="69"/>
      <c r="J303" s="69"/>
      <c r="K303" s="69"/>
      <c r="L303" s="69"/>
      <c r="M303" s="72"/>
      <c r="N303" s="72"/>
      <c r="P303" s="176"/>
      <c r="Q303" s="175"/>
      <c r="R303" s="177"/>
      <c r="S303" s="179"/>
      <c r="T303" s="179">
        <v>5</v>
      </c>
      <c r="U303" s="179">
        <f t="shared" ref="U303:Z303" si="194">T303+1</f>
        <v>6</v>
      </c>
      <c r="V303" s="179">
        <f t="shared" si="194"/>
        <v>7</v>
      </c>
      <c r="W303" s="179">
        <f t="shared" si="194"/>
        <v>8</v>
      </c>
      <c r="X303" s="179">
        <f t="shared" si="194"/>
        <v>9</v>
      </c>
      <c r="Y303" s="179">
        <f t="shared" si="194"/>
        <v>10</v>
      </c>
      <c r="Z303" s="179">
        <f t="shared" si="194"/>
        <v>11</v>
      </c>
      <c r="AA303" s="179">
        <v>12</v>
      </c>
    </row>
    <row r="304" spans="1:38" ht="38.25" x14ac:dyDescent="0.2">
      <c r="A304" s="65" t="s">
        <v>6</v>
      </c>
      <c r="B304" s="279"/>
      <c r="C304" s="229" t="s">
        <v>274</v>
      </c>
      <c r="D304" s="279"/>
      <c r="E304" s="65" t="s">
        <v>4</v>
      </c>
      <c r="F304" s="320" t="s">
        <v>7</v>
      </c>
      <c r="G304" s="118" t="s">
        <v>772</v>
      </c>
      <c r="H304" s="118" t="s">
        <v>773</v>
      </c>
      <c r="I304" s="254" t="s">
        <v>12</v>
      </c>
      <c r="J304" s="254" t="s">
        <v>13</v>
      </c>
      <c r="K304" s="254" t="s">
        <v>14</v>
      </c>
      <c r="L304" s="254" t="s">
        <v>15</v>
      </c>
      <c r="M304" s="254" t="s">
        <v>16</v>
      </c>
      <c r="N304" s="255" t="s">
        <v>275</v>
      </c>
      <c r="P304" s="301" t="s">
        <v>6</v>
      </c>
      <c r="Q304" s="198" t="s">
        <v>599</v>
      </c>
      <c r="R304" s="302" t="s">
        <v>7</v>
      </c>
      <c r="S304" s="288" t="s">
        <v>274</v>
      </c>
      <c r="T304" s="272" t="s">
        <v>10</v>
      </c>
      <c r="U304" s="303" t="s">
        <v>11</v>
      </c>
      <c r="V304" s="303" t="s">
        <v>12</v>
      </c>
      <c r="W304" s="303" t="s">
        <v>13</v>
      </c>
      <c r="X304" s="303" t="s">
        <v>14</v>
      </c>
      <c r="Y304" s="303" t="s">
        <v>15</v>
      </c>
      <c r="Z304" s="303" t="s">
        <v>16</v>
      </c>
      <c r="AA304" s="303" t="s">
        <v>275</v>
      </c>
      <c r="AB304" s="312" t="s">
        <v>6</v>
      </c>
      <c r="AC304" s="307" t="s">
        <v>7</v>
      </c>
      <c r="AD304" s="308" t="s">
        <v>274</v>
      </c>
      <c r="AE304" s="126" t="s">
        <v>10</v>
      </c>
      <c r="AF304" s="309" t="s">
        <v>11</v>
      </c>
      <c r="AG304" s="309" t="s">
        <v>12</v>
      </c>
      <c r="AH304" s="309" t="s">
        <v>13</v>
      </c>
      <c r="AI304" s="309" t="s">
        <v>14</v>
      </c>
      <c r="AJ304" s="309" t="s">
        <v>15</v>
      </c>
      <c r="AK304" s="309" t="s">
        <v>16</v>
      </c>
      <c r="AL304" s="309" t="s">
        <v>275</v>
      </c>
    </row>
    <row r="305" spans="1:38" s="234" customFormat="1" x14ac:dyDescent="0.2">
      <c r="A305" s="69" t="s">
        <v>278</v>
      </c>
      <c r="C305" s="223" t="s">
        <v>277</v>
      </c>
      <c r="E305" s="69" t="s">
        <v>276</v>
      </c>
      <c r="F305" s="239" t="s">
        <v>279</v>
      </c>
      <c r="G305" s="240" t="s">
        <v>766</v>
      </c>
      <c r="H305" s="231">
        <f t="shared" ref="H305:H312" ca="1" si="195">ROUND(U305,3)</f>
        <v>30.077999999999999</v>
      </c>
      <c r="I305" s="69"/>
      <c r="J305" s="69"/>
      <c r="K305" s="69"/>
      <c r="L305" s="69"/>
      <c r="M305" s="69"/>
      <c r="N305" s="72"/>
      <c r="P305" s="176" t="str">
        <f t="shared" ref="P305:P312" si="196">A305</f>
        <v>C08906</v>
      </c>
      <c r="Q305" s="175" t="s">
        <v>600</v>
      </c>
      <c r="R305" s="209" t="str">
        <f t="shared" ref="R305:R312" si="197">F305</f>
        <v>Saeks' Fellow (MN Law Public Interest Residency Program)</v>
      </c>
      <c r="S305" s="192" t="str">
        <f t="shared" ref="S305:S312" si="198">C305</f>
        <v>01J</v>
      </c>
      <c r="T305" s="186"/>
      <c r="U305" s="186" cm="1">
        <f t="array" aca="1" ref="U305" ca="1">ROUND(IF($Q305="Y",VLOOKUP($P305, INDIRECT($Q$3),U$303,0)*INDIRECT($P$2),VLOOKUP($P305, INDIRECT($Q$3),U$303,0)),IF($E305="E",0,3))</f>
        <v>30.077999999999999</v>
      </c>
      <c r="V305" s="186" cm="1">
        <f t="array" aca="1" ref="V305" ca="1">ROUND(IF($Q305="Y",VLOOKUP($P305, INDIRECT($Q$3),V$303,0)*INDIRECT($P$2),VLOOKUP($P305, INDIRECT($Q$3),V$303,0)),IF($E305="E",0,3))</f>
        <v>0</v>
      </c>
      <c r="W305" s="186" cm="1">
        <f t="array" aca="1" ref="W305" ca="1">ROUND(IF($Q305="Y",VLOOKUP($P305, INDIRECT($Q$3),W$303,0)*INDIRECT($P$2),VLOOKUP($P305, INDIRECT($Q$3),W$303,0)),IF($E305="E",0,3))</f>
        <v>0</v>
      </c>
      <c r="X305" s="186" cm="1">
        <f t="array" aca="1" ref="X305" ca="1">ROUND(IF($Q305="Y",VLOOKUP($P305, INDIRECT($Q$3),X$303,0)*INDIRECT($P$2),VLOOKUP($P305, INDIRECT($Q$3),X$303,0)),IF($E305="E",0,3))</f>
        <v>0</v>
      </c>
      <c r="Y305" s="186" cm="1">
        <f t="array" aca="1" ref="Y305" ca="1">ROUND(IF($Q305="Y",VLOOKUP($P305, INDIRECT($Q$3),Y$303,0)*INDIRECT($P$2),VLOOKUP($P305, INDIRECT($Q$3),Y$303,0)),IF($E305="E",0,3))</f>
        <v>0</v>
      </c>
      <c r="Z305" s="186" cm="1">
        <f t="array" aca="1" ref="Z305" ca="1">ROUND(IF($Q305="Y",VLOOKUP($P305, INDIRECT($Q$3),Z$303,0)*INDIRECT($P$2),VLOOKUP($P305, INDIRECT($Q$3),Z$303,0)),IF($E305="E",0,3))</f>
        <v>0</v>
      </c>
      <c r="AA305" s="186" cm="1">
        <f t="array" aca="1" ref="AA305" ca="1">ROUND(IF($Q305="Y",VLOOKUP($P305, INDIRECT($Q$3),AA$303,0)*INDIRECT($P$2),VLOOKUP($P305, INDIRECT($Q$3),AA$303,0)),IF($E305="E",0,3))</f>
        <v>0</v>
      </c>
      <c r="AB305" s="282" t="str">
        <f t="shared" ref="AB305:AB314" si="199">A305</f>
        <v>C08906</v>
      </c>
      <c r="AC305" s="130" t="str">
        <f t="shared" ref="AC305:AC314" si="200">F305</f>
        <v>Saeks' Fellow (MN Law Public Interest Residency Program)</v>
      </c>
      <c r="AD305" s="284" t="str">
        <f t="shared" ref="AD305:AD314" si="201">C305</f>
        <v>01J</v>
      </c>
      <c r="AE305" s="282" t="str">
        <f>IF(T305=0,"",T305)</f>
        <v/>
      </c>
      <c r="AF305" s="282">
        <f t="shared" ref="AF305:AL312" ca="1" si="202">IF(U305=0,"",U305)</f>
        <v>30.077999999999999</v>
      </c>
      <c r="AG305" s="282" t="str">
        <f t="shared" ca="1" si="202"/>
        <v/>
      </c>
      <c r="AH305" s="282" t="str">
        <f t="shared" ca="1" si="202"/>
        <v/>
      </c>
      <c r="AI305" s="282" t="str">
        <f t="shared" ca="1" si="202"/>
        <v/>
      </c>
      <c r="AJ305" s="282" t="str">
        <f t="shared" ca="1" si="202"/>
        <v/>
      </c>
      <c r="AK305" s="282" t="str">
        <f t="shared" ca="1" si="202"/>
        <v/>
      </c>
      <c r="AL305" s="282" t="str">
        <f t="shared" ca="1" si="202"/>
        <v/>
      </c>
    </row>
    <row r="306" spans="1:38" s="234" customFormat="1" x14ac:dyDescent="0.2">
      <c r="A306" s="69" t="s">
        <v>282</v>
      </c>
      <c r="C306" s="223" t="s">
        <v>281</v>
      </c>
      <c r="E306" s="69" t="s">
        <v>276</v>
      </c>
      <c r="F306" s="239" t="s">
        <v>283</v>
      </c>
      <c r="G306" s="231">
        <f t="shared" ref="G306:G314" ca="1" si="203">ROUND(T306,3)</f>
        <v>27.161000000000001</v>
      </c>
      <c r="H306" s="231">
        <f t="shared" ca="1" si="195"/>
        <v>28.395</v>
      </c>
      <c r="I306" s="231">
        <f ca="1">ROUND(V306,3)</f>
        <v>29.516999999999999</v>
      </c>
      <c r="J306" s="231"/>
      <c r="K306" s="231"/>
      <c r="L306" s="231"/>
      <c r="M306" s="231"/>
      <c r="N306" s="231"/>
      <c r="P306" s="176" t="str">
        <f t="shared" si="196"/>
        <v>04352C</v>
      </c>
      <c r="Q306" s="201" t="s">
        <v>600</v>
      </c>
      <c r="R306" s="209" t="str">
        <f t="shared" si="197"/>
        <v>Financial Graduate Fellowship</v>
      </c>
      <c r="S306" s="192" t="str">
        <f t="shared" si="198"/>
        <v>01N</v>
      </c>
      <c r="T306" s="186" cm="1">
        <f t="array" aca="1" ref="T306" ca="1">ROUND(IF($Q306="Y",VLOOKUP($P306, INDIRECT($Q$3),T$8,0)*INDIRECT($P$2),VLOOKUP($P306, INDIRECT($Q$3),T$8,0)),IF($E306="E",0,3))</f>
        <v>27.161000000000001</v>
      </c>
      <c r="U306" s="186" cm="1">
        <f t="array" aca="1" ref="U306" ca="1">ROUND(IF($Q306="Y",VLOOKUP($P306, INDIRECT($Q$3),U$303,0)*INDIRECT($P$2),VLOOKUP($P306, INDIRECT($Q$3),U$303,0)),IF($E306="E",0,3))</f>
        <v>28.395</v>
      </c>
      <c r="V306" s="186" cm="1">
        <f t="array" aca="1" ref="V306" ca="1">ROUND(IF($Q306="Y",VLOOKUP($P306, INDIRECT($Q$3),V$303,0)*INDIRECT($P$2),VLOOKUP($P306, INDIRECT($Q$3),V$303,0)),IF($E306="E",0,3))</f>
        <v>29.516999999999999</v>
      </c>
      <c r="W306" s="186" cm="1">
        <f t="array" aca="1" ref="W306" ca="1">ROUND(IF($Q306="Y",VLOOKUP($P306, INDIRECT($Q$3),W$303,0)*INDIRECT($P$2),VLOOKUP($P306, INDIRECT($Q$3),W$303,0)),IF($E306="E",0,3))</f>
        <v>0</v>
      </c>
      <c r="X306" s="186" cm="1">
        <f t="array" aca="1" ref="X306" ca="1">ROUND(IF($Q306="Y",VLOOKUP($P306, INDIRECT($Q$3),X$303,0)*INDIRECT($P$2),VLOOKUP($P306, INDIRECT($Q$3),X$303,0)),IF($E306="E",0,3))</f>
        <v>0</v>
      </c>
      <c r="Y306" s="186" cm="1">
        <f t="array" aca="1" ref="Y306" ca="1">ROUND(IF($Q306="Y",VLOOKUP($P306, INDIRECT($Q$3),Y$303,0)*INDIRECT($P$2),VLOOKUP($P306, INDIRECT($Q$3),Y$303,0)),IF($E306="E",0,3))</f>
        <v>0</v>
      </c>
      <c r="Z306" s="186" cm="1">
        <f t="array" aca="1" ref="Z306" ca="1">ROUND(IF($Q306="Y",VLOOKUP($P306, INDIRECT($Q$3),Z$303,0)*INDIRECT($P$2),VLOOKUP($P306, INDIRECT($Q$3),Z$303,0)),IF($E306="E",0,3))</f>
        <v>0</v>
      </c>
      <c r="AA306" s="186" cm="1">
        <f t="array" aca="1" ref="AA306" ca="1">ROUND(IF($Q306="Y",VLOOKUP($P306, INDIRECT($Q$3),AA$303,0)*INDIRECT($P$2),VLOOKUP($P306, INDIRECT($Q$3),AA$303,0)),IF($E306="E",0,3))</f>
        <v>0</v>
      </c>
      <c r="AB306" s="282" t="str">
        <f t="shared" si="199"/>
        <v>04352C</v>
      </c>
      <c r="AC306" s="130" t="str">
        <f t="shared" si="200"/>
        <v>Financial Graduate Fellowship</v>
      </c>
      <c r="AD306" s="284" t="str">
        <f t="shared" si="201"/>
        <v>01N</v>
      </c>
      <c r="AE306" s="282">
        <f ca="1">IF(T306=0,"",T306)</f>
        <v>27.161000000000001</v>
      </c>
      <c r="AF306" s="282">
        <f ca="1">IF(U306=0,"",U306)</f>
        <v>28.395</v>
      </c>
      <c r="AG306" s="282">
        <f t="shared" ca="1" si="202"/>
        <v>29.516999999999999</v>
      </c>
      <c r="AH306" s="282" t="str">
        <f t="shared" ca="1" si="202"/>
        <v/>
      </c>
      <c r="AI306" s="282" t="str">
        <f t="shared" ca="1" si="202"/>
        <v/>
      </c>
      <c r="AJ306" s="282" t="str">
        <f t="shared" ca="1" si="202"/>
        <v/>
      </c>
      <c r="AK306" s="282" t="str">
        <f t="shared" ca="1" si="202"/>
        <v/>
      </c>
      <c r="AL306" s="282" t="str">
        <f t="shared" ca="1" si="202"/>
        <v/>
      </c>
    </row>
    <row r="307" spans="1:38" s="234" customFormat="1" x14ac:dyDescent="0.2">
      <c r="A307" s="69" t="s">
        <v>1005</v>
      </c>
      <c r="C307" s="223" t="s">
        <v>897</v>
      </c>
      <c r="E307" s="69" t="s">
        <v>276</v>
      </c>
      <c r="F307" s="239" t="s">
        <v>896</v>
      </c>
      <c r="G307" s="231">
        <f t="shared" ca="1" si="203"/>
        <v>22.497</v>
      </c>
      <c r="H307" s="231">
        <f t="shared" ca="1" si="195"/>
        <v>22.832999999999998</v>
      </c>
      <c r="I307" s="231"/>
      <c r="J307" s="231"/>
      <c r="K307" s="231"/>
      <c r="L307" s="231"/>
      <c r="M307" s="231"/>
      <c r="N307" s="231"/>
      <c r="P307" s="176" t="str">
        <f t="shared" si="196"/>
        <v>59438C</v>
      </c>
      <c r="Q307" s="201" t="s">
        <v>600</v>
      </c>
      <c r="R307" s="209" t="str">
        <f t="shared" si="197"/>
        <v>Public Works Engineering Intern</v>
      </c>
      <c r="S307" s="192" t="str">
        <f t="shared" si="198"/>
        <v>117</v>
      </c>
      <c r="T307" s="264" cm="1">
        <f t="array" aca="1" ref="T307" ca="1">ROUND(IF($Q307="Y",VLOOKUP($P307, INDIRECT($Q$3),T$8,0)*INDIRECT($P$2),VLOOKUP($P307, INDIRECT($Q$3),T$8,0)),IF($E307="E",0,3))</f>
        <v>22.497</v>
      </c>
      <c r="U307" s="264" cm="1">
        <f t="array" aca="1" ref="U307" ca="1">ROUND(IF($Q307="Y",VLOOKUP($P307, INDIRECT($Q$3),U$303,0)*INDIRECT($P$2),VLOOKUP($P307, INDIRECT($Q$3),U$303,0)),IF($E307="E",0,3))</f>
        <v>22.832999999999998</v>
      </c>
      <c r="V307" s="186" cm="1">
        <f t="array" aca="1" ref="V307" ca="1">ROUND(IF($Q307="Y",VLOOKUP($P307, INDIRECT($Q$3),V$303,0)*INDIRECT($P$2),VLOOKUP($P307, INDIRECT($Q$3),V$303,0)),IF($E307="E",0,3))</f>
        <v>0</v>
      </c>
      <c r="W307" s="186" cm="1">
        <f t="array" aca="1" ref="W307" ca="1">ROUND(IF($Q307="Y",VLOOKUP($P307, INDIRECT($Q$3),W$303,0)*INDIRECT($P$2),VLOOKUP($P307, INDIRECT($Q$3),W$303,0)),IF($E307="E",0,3))</f>
        <v>0</v>
      </c>
      <c r="X307" s="186" cm="1">
        <f t="array" aca="1" ref="X307" ca="1">ROUND(IF($Q307="Y",VLOOKUP($P307, INDIRECT($Q$3),X$303,0)*INDIRECT($P$2),VLOOKUP($P307, INDIRECT($Q$3),X$303,0)),IF($E307="E",0,3))</f>
        <v>0</v>
      </c>
      <c r="Y307" s="186" cm="1">
        <f t="array" aca="1" ref="Y307" ca="1">ROUND(IF($Q307="Y",VLOOKUP($P307, INDIRECT($Q$3),Y$303,0)*INDIRECT($P$2),VLOOKUP($P307, INDIRECT($Q$3),Y$303,0)),IF($E307="E",0,3))</f>
        <v>0</v>
      </c>
      <c r="Z307" s="186" cm="1">
        <f t="array" aca="1" ref="Z307" ca="1">ROUND(IF($Q307="Y",VLOOKUP($P307, INDIRECT($Q$3),Z$303,0)*INDIRECT($P$2),VLOOKUP($P307, INDIRECT($Q$3),Z$303,0)),IF($E307="E",0,3))</f>
        <v>0</v>
      </c>
      <c r="AA307" s="186" cm="1">
        <f t="array" aca="1" ref="AA307" ca="1">ROUND(IF($Q307="Y",VLOOKUP($P307, INDIRECT($Q$3),AA$303,0)*INDIRECT($P$2),VLOOKUP($P307, INDIRECT($Q$3),AA$303,0)),IF($E307="E",0,3))</f>
        <v>0</v>
      </c>
      <c r="AB307" s="282" t="str">
        <f t="shared" si="199"/>
        <v>59438C</v>
      </c>
      <c r="AC307" s="130" t="str">
        <f t="shared" si="200"/>
        <v>Public Works Engineering Intern</v>
      </c>
      <c r="AD307" s="284" t="str">
        <f t="shared" si="201"/>
        <v>117</v>
      </c>
      <c r="AE307" s="282">
        <f t="shared" ref="AE307:AF312" ca="1" si="204">IF(T307=0,"",T307)</f>
        <v>22.497</v>
      </c>
      <c r="AF307" s="282">
        <f t="shared" ca="1" si="204"/>
        <v>22.832999999999998</v>
      </c>
      <c r="AG307" s="282" t="str">
        <f t="shared" ca="1" si="202"/>
        <v/>
      </c>
      <c r="AH307" s="282" t="str">
        <f t="shared" ca="1" si="202"/>
        <v/>
      </c>
      <c r="AI307" s="282" t="str">
        <f t="shared" ca="1" si="202"/>
        <v/>
      </c>
      <c r="AJ307" s="282" t="str">
        <f t="shared" ca="1" si="202"/>
        <v/>
      </c>
      <c r="AK307" s="282" t="str">
        <f t="shared" ca="1" si="202"/>
        <v/>
      </c>
      <c r="AL307" s="282" t="str">
        <f t="shared" ca="1" si="202"/>
        <v/>
      </c>
    </row>
    <row r="308" spans="1:38" s="234" customFormat="1" x14ac:dyDescent="0.2">
      <c r="A308" s="69" t="s">
        <v>285</v>
      </c>
      <c r="C308" s="223" t="s">
        <v>284</v>
      </c>
      <c r="E308" s="69" t="s">
        <v>276</v>
      </c>
      <c r="F308" s="239" t="s">
        <v>286</v>
      </c>
      <c r="G308" s="231">
        <f t="shared" ca="1" si="203"/>
        <v>16.509</v>
      </c>
      <c r="H308" s="231">
        <f t="shared" ca="1" si="195"/>
        <v>17.170999999999999</v>
      </c>
      <c r="I308" s="231">
        <f t="shared" ref="I308:J310" ca="1" si="205">ROUND(V308,3)</f>
        <v>17.396000000000001</v>
      </c>
      <c r="J308" s="231">
        <f t="shared" ca="1" si="205"/>
        <v>17.731999999999999</v>
      </c>
      <c r="K308" s="231"/>
      <c r="L308" s="231"/>
      <c r="M308" s="231"/>
      <c r="N308" s="231"/>
      <c r="P308" s="176" t="str">
        <f t="shared" si="196"/>
        <v>C09480</v>
      </c>
      <c r="Q308" s="201" t="s">
        <v>600</v>
      </c>
      <c r="R308" s="209" t="str">
        <f t="shared" si="197"/>
        <v>Student Intern - High School (enrolled)</v>
      </c>
      <c r="S308" s="192" t="str">
        <f t="shared" si="198"/>
        <v>01K</v>
      </c>
      <c r="T308" s="186" cm="1">
        <f t="array" aca="1" ref="T308" ca="1">ROUND(IF($Q308="Y",VLOOKUP($P308, INDIRECT($Q$3),T$8,0)*INDIRECT($P$2),VLOOKUP($P308, INDIRECT($Q$3),T$8,0)),IF($E308="E",0,3))</f>
        <v>16.509</v>
      </c>
      <c r="U308" s="186" cm="1">
        <f t="array" aca="1" ref="U308" ca="1">ROUND(IF($Q308="Y",VLOOKUP($P308, INDIRECT($Q$3),U$303,0)*INDIRECT($P$2),VLOOKUP($P308, INDIRECT($Q$3),U$303,0)),IF($E308="E",0,3))</f>
        <v>17.170999999999999</v>
      </c>
      <c r="V308" s="186" cm="1">
        <f t="array" aca="1" ref="V308" ca="1">ROUND(IF($Q308="Y",VLOOKUP($P308, INDIRECT($Q$3),V$303,0)*INDIRECT($P$2),VLOOKUP($P308, INDIRECT($Q$3),V$303,0)),IF($E308="E",0,3))</f>
        <v>17.396000000000001</v>
      </c>
      <c r="W308" s="186" cm="1">
        <f t="array" aca="1" ref="W308" ca="1">ROUND(IF($Q308="Y",VLOOKUP($P308, INDIRECT($Q$3),W$303,0)*INDIRECT($P$2),VLOOKUP($P308, INDIRECT($Q$3),W$303,0)),IF($E308="E",0,3))</f>
        <v>17.731999999999999</v>
      </c>
      <c r="X308" s="186" cm="1">
        <f t="array" aca="1" ref="X308" ca="1">ROUND(IF($Q308="Y",VLOOKUP($P308, INDIRECT($Q$3),X$303,0)*INDIRECT($P$2),VLOOKUP($P308, INDIRECT($Q$3),X$303,0)),IF($E308="E",0,3))</f>
        <v>0</v>
      </c>
      <c r="Y308" s="186" cm="1">
        <f t="array" aca="1" ref="Y308" ca="1">ROUND(IF($Q308="Y",VLOOKUP($P308, INDIRECT($Q$3),Y$303,0)*INDIRECT($P$2),VLOOKUP($P308, INDIRECT($Q$3),Y$303,0)),IF($E308="E",0,3))</f>
        <v>0</v>
      </c>
      <c r="Z308" s="186" cm="1">
        <f t="array" aca="1" ref="Z308" ca="1">ROUND(IF($Q308="Y",VLOOKUP($P308, INDIRECT($Q$3),Z$303,0)*INDIRECT($P$2),VLOOKUP($P308, INDIRECT($Q$3),Z$303,0)),IF($E308="E",0,3))</f>
        <v>0</v>
      </c>
      <c r="AA308" s="186" cm="1">
        <f t="array" aca="1" ref="AA308" ca="1">ROUND(IF($Q308="Y",VLOOKUP($P308, INDIRECT($Q$3),AA$303,0)*INDIRECT($P$2),VLOOKUP($P308, INDIRECT($Q$3),AA$303,0)),IF($E308="E",0,3))</f>
        <v>0</v>
      </c>
      <c r="AB308" s="282" t="str">
        <f t="shared" si="199"/>
        <v>C09480</v>
      </c>
      <c r="AC308" s="130" t="str">
        <f t="shared" si="200"/>
        <v>Student Intern - High School (enrolled)</v>
      </c>
      <c r="AD308" s="284" t="str">
        <f t="shared" si="201"/>
        <v>01K</v>
      </c>
      <c r="AE308" s="282">
        <f t="shared" ca="1" si="204"/>
        <v>16.509</v>
      </c>
      <c r="AF308" s="282">
        <f t="shared" ca="1" si="204"/>
        <v>17.170999999999999</v>
      </c>
      <c r="AG308" s="282">
        <f t="shared" ca="1" si="202"/>
        <v>17.396000000000001</v>
      </c>
      <c r="AH308" s="282">
        <f t="shared" ca="1" si="202"/>
        <v>17.731999999999999</v>
      </c>
      <c r="AI308" s="282" t="str">
        <f t="shared" ca="1" si="202"/>
        <v/>
      </c>
      <c r="AJ308" s="282" t="str">
        <f t="shared" ca="1" si="202"/>
        <v/>
      </c>
      <c r="AK308" s="282" t="str">
        <f t="shared" ca="1" si="202"/>
        <v/>
      </c>
      <c r="AL308" s="282" t="str">
        <f t="shared" ca="1" si="202"/>
        <v/>
      </c>
    </row>
    <row r="309" spans="1:38" s="234" customFormat="1" x14ac:dyDescent="0.2">
      <c r="A309" s="69" t="s">
        <v>288</v>
      </c>
      <c r="C309" s="223" t="s">
        <v>287</v>
      </c>
      <c r="E309" s="69" t="s">
        <v>276</v>
      </c>
      <c r="F309" s="239" t="s">
        <v>310</v>
      </c>
      <c r="G309" s="231">
        <f t="shared" ca="1" si="203"/>
        <v>17.170999999999999</v>
      </c>
      <c r="H309" s="231">
        <f t="shared" ca="1" si="195"/>
        <v>17.396000000000001</v>
      </c>
      <c r="I309" s="231">
        <f t="shared" ca="1" si="205"/>
        <v>17.731999999999999</v>
      </c>
      <c r="J309" s="231">
        <f t="shared" ca="1" si="205"/>
        <v>18.855</v>
      </c>
      <c r="K309" s="231">
        <f t="shared" ref="K309:N310" ca="1" si="206">ROUND(X309,3)</f>
        <v>20.09</v>
      </c>
      <c r="L309" s="231">
        <f t="shared" ca="1" si="206"/>
        <v>21.212</v>
      </c>
      <c r="M309" s="231">
        <f t="shared" ca="1" si="206"/>
        <v>22.446000000000002</v>
      </c>
      <c r="N309" s="231">
        <f t="shared" ca="1" si="206"/>
        <v>23.681999999999999</v>
      </c>
      <c r="P309" s="176" t="str">
        <f t="shared" si="196"/>
        <v>C09485</v>
      </c>
      <c r="Q309" s="201" t="s">
        <v>600</v>
      </c>
      <c r="R309" s="209" t="str">
        <f t="shared" si="197"/>
        <v>Student Intern - Undergrad (enrolled)</v>
      </c>
      <c r="S309" s="192" t="str">
        <f t="shared" si="198"/>
        <v>01L</v>
      </c>
      <c r="T309" s="186" cm="1">
        <f t="array" aca="1" ref="T309" ca="1">ROUND(IF($Q309="Y",VLOOKUP($P309, INDIRECT($Q$3),T$8,0)*INDIRECT($P$2),VLOOKUP($P309, INDIRECT($Q$3),T$8,0)),IF($E309="E",0,3))</f>
        <v>17.170999999999999</v>
      </c>
      <c r="U309" s="186" cm="1">
        <f t="array" aca="1" ref="U309" ca="1">ROUND(IF($Q309="Y",VLOOKUP($P309, INDIRECT($Q$3),U$303,0)*INDIRECT($P$2),VLOOKUP($P309, INDIRECT($Q$3),U$303,0)),IF($E309="E",0,3))</f>
        <v>17.396000000000001</v>
      </c>
      <c r="V309" s="186" cm="1">
        <f t="array" aca="1" ref="V309" ca="1">ROUND(IF($Q309="Y",VLOOKUP($P309, INDIRECT($Q$3),V$303,0)*INDIRECT($P$2),VLOOKUP($P309, INDIRECT($Q$3),V$303,0)),IF($E309="E",0,3))</f>
        <v>17.731999999999999</v>
      </c>
      <c r="W309" s="186" cm="1">
        <f t="array" aca="1" ref="W309" ca="1">ROUND(IF($Q309="Y",VLOOKUP($P309, INDIRECT($Q$3),W$303,0)*INDIRECT($P$2),VLOOKUP($P309, INDIRECT($Q$3),W$303,0)),IF($E309="E",0,3))</f>
        <v>18.855</v>
      </c>
      <c r="X309" s="186" cm="1">
        <f t="array" aca="1" ref="X309" ca="1">ROUND(IF($Q309="Y",VLOOKUP($P309, INDIRECT($Q$3),X$303,0)*INDIRECT($P$2),VLOOKUP($P309, INDIRECT($Q$3),X$303,0)),IF($E309="E",0,3))</f>
        <v>20.09</v>
      </c>
      <c r="Y309" s="186" cm="1">
        <f t="array" aca="1" ref="Y309" ca="1">ROUND(IF($Q309="Y",VLOOKUP($P309, INDIRECT($Q$3),Y$303,0)*INDIRECT($P$2),VLOOKUP($P309, INDIRECT($Q$3),Y$303,0)),IF($E309="E",0,3))</f>
        <v>21.212</v>
      </c>
      <c r="Z309" s="186" cm="1">
        <f t="array" aca="1" ref="Z309" ca="1">ROUND(IF($Q309="Y",VLOOKUP($P309, INDIRECT($Q$3),Z$303,0)*INDIRECT($P$2),VLOOKUP($P309, INDIRECT($Q$3),Z$303,0)),IF($E309="E",0,3))</f>
        <v>22.446000000000002</v>
      </c>
      <c r="AA309" s="186" cm="1">
        <f t="array" aca="1" ref="AA309" ca="1">ROUND(IF($Q309="Y",VLOOKUP($P309, INDIRECT($Q$3),AA$303,0)*INDIRECT($P$2),VLOOKUP($P309, INDIRECT($Q$3),AA$303,0)),IF($E309="E",0,3))</f>
        <v>23.681999999999999</v>
      </c>
      <c r="AB309" s="282" t="str">
        <f t="shared" si="199"/>
        <v>C09485</v>
      </c>
      <c r="AC309" s="130" t="str">
        <f t="shared" si="200"/>
        <v>Student Intern - Undergrad (enrolled)</v>
      </c>
      <c r="AD309" s="284" t="str">
        <f t="shared" si="201"/>
        <v>01L</v>
      </c>
      <c r="AE309" s="282">
        <f t="shared" ca="1" si="204"/>
        <v>17.170999999999999</v>
      </c>
      <c r="AF309" s="282">
        <f t="shared" ca="1" si="204"/>
        <v>17.396000000000001</v>
      </c>
      <c r="AG309" s="282">
        <f t="shared" ca="1" si="202"/>
        <v>17.731999999999999</v>
      </c>
      <c r="AH309" s="282">
        <f t="shared" ca="1" si="202"/>
        <v>18.855</v>
      </c>
      <c r="AI309" s="282">
        <f t="shared" ca="1" si="202"/>
        <v>20.09</v>
      </c>
      <c r="AJ309" s="282">
        <f t="shared" ca="1" si="202"/>
        <v>21.212</v>
      </c>
      <c r="AK309" s="282">
        <f t="shared" ca="1" si="202"/>
        <v>22.446000000000002</v>
      </c>
      <c r="AL309" s="282">
        <f t="shared" ca="1" si="202"/>
        <v>23.681999999999999</v>
      </c>
    </row>
    <row r="310" spans="1:38" s="234" customFormat="1" x14ac:dyDescent="0.2">
      <c r="A310" s="69" t="s">
        <v>290</v>
      </c>
      <c r="C310" s="223" t="s">
        <v>289</v>
      </c>
      <c r="E310" s="69" t="s">
        <v>276</v>
      </c>
      <c r="F310" s="239" t="s">
        <v>311</v>
      </c>
      <c r="G310" s="231">
        <f t="shared" ca="1" si="203"/>
        <v>17.731999999999999</v>
      </c>
      <c r="H310" s="231">
        <f t="shared" ca="1" si="195"/>
        <v>19.529</v>
      </c>
      <c r="I310" s="231">
        <f t="shared" ca="1" si="205"/>
        <v>21.212</v>
      </c>
      <c r="J310" s="231">
        <f t="shared" ca="1" si="205"/>
        <v>23.007999999999999</v>
      </c>
      <c r="K310" s="231">
        <f t="shared" ca="1" si="206"/>
        <v>24.803000000000001</v>
      </c>
      <c r="L310" s="231">
        <f t="shared" ca="1" si="206"/>
        <v>26.599</v>
      </c>
      <c r="M310" s="231">
        <f t="shared" ca="1" si="206"/>
        <v>28.395</v>
      </c>
      <c r="N310" s="231">
        <f t="shared" ca="1" si="206"/>
        <v>30.077999999999999</v>
      </c>
      <c r="P310" s="176" t="str">
        <f t="shared" si="196"/>
        <v>C09475</v>
      </c>
      <c r="Q310" s="201" t="s">
        <v>600</v>
      </c>
      <c r="R310" s="209" t="str">
        <f t="shared" si="197"/>
        <v>Student Intern - Graduate (enrolled)</v>
      </c>
      <c r="S310" s="192" t="str">
        <f t="shared" si="198"/>
        <v>01M</v>
      </c>
      <c r="T310" s="186" cm="1">
        <f t="array" aca="1" ref="T310" ca="1">ROUND(IF($Q310="Y",VLOOKUP($P310, INDIRECT($Q$3),T$8,0)*INDIRECT($P$2),VLOOKUP($P310, INDIRECT($Q$3),T$8,0)),IF($E310="E",0,3))</f>
        <v>17.731999999999999</v>
      </c>
      <c r="U310" s="186" cm="1">
        <f t="array" aca="1" ref="U310" ca="1">ROUND(IF($Q310="Y",VLOOKUP($P310, INDIRECT($Q$3),U$303,0)*INDIRECT($P$2),VLOOKUP($P310, INDIRECT($Q$3),U$303,0)),IF($E310="E",0,3))</f>
        <v>19.529</v>
      </c>
      <c r="V310" s="186" cm="1">
        <f t="array" aca="1" ref="V310" ca="1">ROUND(IF($Q310="Y",VLOOKUP($P310, INDIRECT($Q$3),V$303,0)*INDIRECT($P$2),VLOOKUP($P310, INDIRECT($Q$3),V$303,0)),IF($E310="E",0,3))</f>
        <v>21.212</v>
      </c>
      <c r="W310" s="186" cm="1">
        <f t="array" aca="1" ref="W310" ca="1">ROUND(IF($Q310="Y",VLOOKUP($P310, INDIRECT($Q$3),W$303,0)*INDIRECT($P$2),VLOOKUP($P310, INDIRECT($Q$3),W$303,0)),IF($E310="E",0,3))</f>
        <v>23.007999999999999</v>
      </c>
      <c r="X310" s="186" cm="1">
        <f t="array" aca="1" ref="X310" ca="1">ROUND(IF($Q310="Y",VLOOKUP($P310, INDIRECT($Q$3),X$303,0)*INDIRECT($P$2),VLOOKUP($P310, INDIRECT($Q$3),X$303,0)),IF($E310="E",0,3))</f>
        <v>24.803000000000001</v>
      </c>
      <c r="Y310" s="186" cm="1">
        <f t="array" aca="1" ref="Y310" ca="1">ROUND(IF($Q310="Y",VLOOKUP($P310, INDIRECT($Q$3),Y$303,0)*INDIRECT($P$2),VLOOKUP($P310, INDIRECT($Q$3),Y$303,0)),IF($E310="E",0,3))</f>
        <v>26.599</v>
      </c>
      <c r="Z310" s="186" cm="1">
        <f t="array" aca="1" ref="Z310" ca="1">ROUND(IF($Q310="Y",VLOOKUP($P310, INDIRECT($Q$3),Z$303,0)*INDIRECT($P$2),VLOOKUP($P310, INDIRECT($Q$3),Z$303,0)),IF($E310="E",0,3))</f>
        <v>28.395</v>
      </c>
      <c r="AA310" s="186" cm="1">
        <f t="array" aca="1" ref="AA310" ca="1">ROUND(IF($Q310="Y",VLOOKUP($P310, INDIRECT($Q$3),AA$303,0)*INDIRECT($P$2),VLOOKUP($P310, INDIRECT($Q$3),AA$303,0)),IF($E310="E",0,3))</f>
        <v>30.077999999999999</v>
      </c>
      <c r="AB310" s="282" t="str">
        <f t="shared" si="199"/>
        <v>C09475</v>
      </c>
      <c r="AC310" s="130" t="str">
        <f t="shared" si="200"/>
        <v>Student Intern - Graduate (enrolled)</v>
      </c>
      <c r="AD310" s="284" t="str">
        <f t="shared" si="201"/>
        <v>01M</v>
      </c>
      <c r="AE310" s="282">
        <f t="shared" ca="1" si="204"/>
        <v>17.731999999999999</v>
      </c>
      <c r="AF310" s="282">
        <f t="shared" ca="1" si="204"/>
        <v>19.529</v>
      </c>
      <c r="AG310" s="282">
        <f t="shared" ca="1" si="202"/>
        <v>21.212</v>
      </c>
      <c r="AH310" s="282">
        <f t="shared" ca="1" si="202"/>
        <v>23.007999999999999</v>
      </c>
      <c r="AI310" s="282">
        <f t="shared" ca="1" si="202"/>
        <v>24.803000000000001</v>
      </c>
      <c r="AJ310" s="282">
        <f t="shared" ca="1" si="202"/>
        <v>26.599</v>
      </c>
      <c r="AK310" s="282">
        <f t="shared" ca="1" si="202"/>
        <v>28.395</v>
      </c>
      <c r="AL310" s="282">
        <f t="shared" ca="1" si="202"/>
        <v>30.077999999999999</v>
      </c>
    </row>
    <row r="311" spans="1:38" s="234" customFormat="1" x14ac:dyDescent="0.2">
      <c r="A311" s="69" t="s">
        <v>292</v>
      </c>
      <c r="C311" s="223" t="s">
        <v>291</v>
      </c>
      <c r="E311" s="69" t="s">
        <v>276</v>
      </c>
      <c r="F311" s="239" t="s">
        <v>293</v>
      </c>
      <c r="G311" s="231">
        <f t="shared" ca="1" si="203"/>
        <v>18.855</v>
      </c>
      <c r="H311" s="231">
        <f t="shared" ca="1" si="195"/>
        <v>20.09</v>
      </c>
      <c r="I311" s="231">
        <f ca="1">ROUND(V311,3)</f>
        <v>21.212</v>
      </c>
      <c r="J311" s="231"/>
      <c r="K311" s="231"/>
      <c r="L311" s="231"/>
      <c r="M311" s="231"/>
      <c r="N311" s="231"/>
      <c r="P311" s="176" t="str">
        <f t="shared" si="196"/>
        <v>C09495</v>
      </c>
      <c r="Q311" s="201" t="s">
        <v>600</v>
      </c>
      <c r="R311" s="209" t="str">
        <f t="shared" si="197"/>
        <v>Urban Scholar College Undergraduate</v>
      </c>
      <c r="S311" s="192" t="str">
        <f t="shared" si="198"/>
        <v>01G</v>
      </c>
      <c r="T311" s="186" cm="1">
        <f t="array" aca="1" ref="T311" ca="1">ROUND(IF($Q311="Y",VLOOKUP($P311, INDIRECT($Q$3),T$8,0)*INDIRECT($P$2),VLOOKUP($P311, INDIRECT($Q$3),T$8,0)),IF($E311="E",0,3))</f>
        <v>18.855</v>
      </c>
      <c r="U311" s="186" cm="1">
        <f t="array" aca="1" ref="U311" ca="1">ROUND(IF($Q311="Y",VLOOKUP($P311, INDIRECT($Q$3),U$303,0)*INDIRECT($P$2),VLOOKUP($P311, INDIRECT($Q$3),U$303,0)),IF($E311="E",0,3))</f>
        <v>20.09</v>
      </c>
      <c r="V311" s="186" cm="1">
        <f t="array" aca="1" ref="V311" ca="1">ROUND(IF($Q311="Y",VLOOKUP($P311, INDIRECT($Q$3),V$303,0)*INDIRECT($P$2),VLOOKUP($P311, INDIRECT($Q$3),V$303,0)),IF($E311="E",0,3))</f>
        <v>21.212</v>
      </c>
      <c r="W311" s="186" cm="1">
        <f t="array" aca="1" ref="W311" ca="1">ROUND(IF($Q311="Y",VLOOKUP($P311, INDIRECT($Q$3),W$303,0)*INDIRECT($P$2),VLOOKUP($P311, INDIRECT($Q$3),W$303,0)),IF($E311="E",0,3))</f>
        <v>0</v>
      </c>
      <c r="X311" s="186" cm="1">
        <f t="array" aca="1" ref="X311" ca="1">ROUND(IF($Q311="Y",VLOOKUP($P311, INDIRECT($Q$3),X$303,0)*INDIRECT($P$2),VLOOKUP($P311, INDIRECT($Q$3),X$303,0)),IF($E311="E",0,3))</f>
        <v>0</v>
      </c>
      <c r="Y311" s="186" cm="1">
        <f t="array" aca="1" ref="Y311" ca="1">ROUND(IF($Q311="Y",VLOOKUP($P311, INDIRECT($Q$3),Y$303,0)*INDIRECT($P$2),VLOOKUP($P311, INDIRECT($Q$3),Y$303,0)),IF($E311="E",0,3))</f>
        <v>0</v>
      </c>
      <c r="Z311" s="186" cm="1">
        <f t="array" aca="1" ref="Z311" ca="1">ROUND(IF($Q311="Y",VLOOKUP($P311, INDIRECT($Q$3),Z$303,0)*INDIRECT($P$2),VLOOKUP($P311, INDIRECT($Q$3),Z$303,0)),IF($E311="E",0,3))</f>
        <v>0</v>
      </c>
      <c r="AA311" s="186" cm="1">
        <f t="array" aca="1" ref="AA311" ca="1">ROUND(IF($Q311="Y",VLOOKUP($P311, INDIRECT($Q$3),AA$303,0)*INDIRECT($P$2),VLOOKUP($P311, INDIRECT($Q$3),AA$303,0)),IF($E311="E",0,3))</f>
        <v>0</v>
      </c>
      <c r="AB311" s="282" t="str">
        <f t="shared" si="199"/>
        <v>C09495</v>
      </c>
      <c r="AC311" s="130" t="str">
        <f t="shared" si="200"/>
        <v>Urban Scholar College Undergraduate</v>
      </c>
      <c r="AD311" s="284" t="str">
        <f t="shared" si="201"/>
        <v>01G</v>
      </c>
      <c r="AE311" s="282">
        <f t="shared" ca="1" si="204"/>
        <v>18.855</v>
      </c>
      <c r="AF311" s="282">
        <f t="shared" ca="1" si="204"/>
        <v>20.09</v>
      </c>
      <c r="AG311" s="282">
        <f t="shared" ca="1" si="202"/>
        <v>21.212</v>
      </c>
      <c r="AH311" s="282" t="str">
        <f t="shared" ca="1" si="202"/>
        <v/>
      </c>
      <c r="AI311" s="282" t="str">
        <f t="shared" ca="1" si="202"/>
        <v/>
      </c>
      <c r="AJ311" s="282" t="str">
        <f t="shared" ca="1" si="202"/>
        <v/>
      </c>
      <c r="AK311" s="282" t="str">
        <f t="shared" ca="1" si="202"/>
        <v/>
      </c>
      <c r="AL311" s="282" t="str">
        <f t="shared" ca="1" si="202"/>
        <v/>
      </c>
    </row>
    <row r="312" spans="1:38" s="234" customFormat="1" x14ac:dyDescent="0.2">
      <c r="A312" s="69" t="s">
        <v>295</v>
      </c>
      <c r="C312" s="223" t="s">
        <v>294</v>
      </c>
      <c r="E312" s="69" t="s">
        <v>276</v>
      </c>
      <c r="F312" s="239" t="s">
        <v>296</v>
      </c>
      <c r="G312" s="231">
        <f t="shared" ca="1" si="203"/>
        <v>23.344999999999999</v>
      </c>
      <c r="H312" s="231">
        <f t="shared" ca="1" si="195"/>
        <v>25.14</v>
      </c>
      <c r="I312" s="231">
        <f ca="1">ROUND(V312,3)</f>
        <v>26.824000000000002</v>
      </c>
      <c r="J312" s="231"/>
      <c r="K312" s="231"/>
      <c r="L312" s="231"/>
      <c r="M312" s="231"/>
      <c r="N312" s="231"/>
      <c r="P312" s="176" t="str">
        <f t="shared" si="196"/>
        <v>C09490</v>
      </c>
      <c r="Q312" s="201" t="s">
        <v>600</v>
      </c>
      <c r="R312" s="209" t="str">
        <f t="shared" si="197"/>
        <v>Urban Scholar Graduate School</v>
      </c>
      <c r="S312" s="192" t="str">
        <f t="shared" si="198"/>
        <v>01F</v>
      </c>
      <c r="T312" s="186" cm="1">
        <f t="array" aca="1" ref="T312" ca="1">ROUND(IF($Q312="Y",VLOOKUP($P312, INDIRECT($Q$3),T$8,0)*INDIRECT($P$2),VLOOKUP($P312, INDIRECT($Q$3),T$8,0)),IF($E312="E",0,3))</f>
        <v>23.344999999999999</v>
      </c>
      <c r="U312" s="186" cm="1">
        <f t="array" aca="1" ref="U312" ca="1">ROUND(IF($Q312="Y",VLOOKUP($P312, INDIRECT($Q$3),U$303,0)*INDIRECT($P$2),VLOOKUP($P312, INDIRECT($Q$3),U$303,0)),IF($E312="E",0,3))</f>
        <v>25.14</v>
      </c>
      <c r="V312" s="186" cm="1">
        <f t="array" aca="1" ref="V312" ca="1">ROUND(IF($Q312="Y",VLOOKUP($P312, INDIRECT($Q$3),V$303,0)*INDIRECT($P$2),VLOOKUP($P312, INDIRECT($Q$3),V$303,0)),IF($E312="E",0,3))</f>
        <v>26.824000000000002</v>
      </c>
      <c r="W312" s="186" cm="1">
        <f t="array" aca="1" ref="W312" ca="1">ROUND(IF($Q312="Y",VLOOKUP($P312, INDIRECT($Q$3),W$303,0)*INDIRECT($P$2),VLOOKUP($P312, INDIRECT($Q$3),W$303,0)),IF($E312="E",0,3))</f>
        <v>0</v>
      </c>
      <c r="X312" s="186" cm="1">
        <f t="array" aca="1" ref="X312" ca="1">ROUND(IF($Q312="Y",VLOOKUP($P312, INDIRECT($Q$3),X$303,0)*INDIRECT($P$2),VLOOKUP($P312, INDIRECT($Q$3),X$303,0)),IF($E312="E",0,3))</f>
        <v>0</v>
      </c>
      <c r="Y312" s="186" cm="1">
        <f t="array" aca="1" ref="Y312" ca="1">ROUND(IF($Q312="Y",VLOOKUP($P312, INDIRECT($Q$3),Y$303,0)*INDIRECT($P$2),VLOOKUP($P312, INDIRECT($Q$3),Y$303,0)),IF($E312="E",0,3))</f>
        <v>0</v>
      </c>
      <c r="Z312" s="186" cm="1">
        <f t="array" aca="1" ref="Z312" ca="1">ROUND(IF($Q312="Y",VLOOKUP($P312, INDIRECT($Q$3),Z$303,0)*INDIRECT($P$2),VLOOKUP($P312, INDIRECT($Q$3),Z$303,0)),IF($E312="E",0,3))</f>
        <v>0</v>
      </c>
      <c r="AA312" s="186" cm="1">
        <f t="array" aca="1" ref="AA312" ca="1">ROUND(IF($Q312="Y",VLOOKUP($P312, INDIRECT($Q$3),AA$303,0)*INDIRECT($P$2),VLOOKUP($P312, INDIRECT($Q$3),AA$303,0)),IF($E312="E",0,3))</f>
        <v>0</v>
      </c>
      <c r="AB312" s="282" t="str">
        <f t="shared" si="199"/>
        <v>C09490</v>
      </c>
      <c r="AC312" s="130" t="str">
        <f t="shared" si="200"/>
        <v>Urban Scholar Graduate School</v>
      </c>
      <c r="AD312" s="284" t="str">
        <f t="shared" si="201"/>
        <v>01F</v>
      </c>
      <c r="AE312" s="282">
        <f t="shared" ca="1" si="204"/>
        <v>23.344999999999999</v>
      </c>
      <c r="AF312" s="282">
        <f t="shared" ca="1" si="204"/>
        <v>25.14</v>
      </c>
      <c r="AG312" s="282">
        <f t="shared" ca="1" si="202"/>
        <v>26.824000000000002</v>
      </c>
      <c r="AH312" s="282" t="str">
        <f t="shared" ca="1" si="202"/>
        <v/>
      </c>
      <c r="AI312" s="282" t="str">
        <f t="shared" ca="1" si="202"/>
        <v/>
      </c>
      <c r="AJ312" s="282" t="str">
        <f t="shared" ca="1" si="202"/>
        <v/>
      </c>
      <c r="AK312" s="282" t="str">
        <f t="shared" ca="1" si="202"/>
        <v/>
      </c>
      <c r="AL312" s="282" t="str">
        <f t="shared" ca="1" si="202"/>
        <v/>
      </c>
    </row>
    <row r="313" spans="1:38" s="234" customFormat="1" x14ac:dyDescent="0.2">
      <c r="A313" s="69" t="s">
        <v>1095</v>
      </c>
      <c r="C313" s="223" t="s">
        <v>1094</v>
      </c>
      <c r="E313" s="69" t="s">
        <v>276</v>
      </c>
      <c r="F313" s="239" t="s">
        <v>1126</v>
      </c>
      <c r="G313" s="231">
        <f t="shared" ca="1" si="203"/>
        <v>22.823</v>
      </c>
      <c r="H313" s="231"/>
      <c r="I313" s="231"/>
      <c r="J313" s="231"/>
      <c r="K313" s="231"/>
      <c r="L313" s="231"/>
      <c r="M313" s="231"/>
      <c r="N313" s="231"/>
      <c r="P313" s="176" t="str">
        <f>A313</f>
        <v>09076C</v>
      </c>
      <c r="Q313" s="201" t="s">
        <v>600</v>
      </c>
      <c r="R313" s="209" t="str">
        <f>F313</f>
        <v>Police Pathways Intern Program</v>
      </c>
      <c r="S313" s="192" t="str">
        <f>C313</f>
        <v>01P</v>
      </c>
      <c r="T313" s="186" cm="1">
        <f t="array" aca="1" ref="T313" ca="1">ROUND(IF($Q313="Y",VLOOKUP($P313, INDIRECT($Q$3),T$8,0)*INDIRECT($P$2),VLOOKUP($P313, INDIRECT($Q$3),T$8,0)),IF($E313="E",0,3))</f>
        <v>22.823</v>
      </c>
      <c r="U313" s="186"/>
      <c r="V313" s="186"/>
      <c r="W313" s="186"/>
      <c r="X313" s="186"/>
      <c r="Y313" s="186"/>
      <c r="Z313" s="186"/>
      <c r="AA313" s="186"/>
      <c r="AB313" s="282" t="str">
        <f t="shared" si="199"/>
        <v>09076C</v>
      </c>
      <c r="AC313" s="130" t="str">
        <f t="shared" si="200"/>
        <v>Police Pathways Intern Program</v>
      </c>
      <c r="AD313" s="284" t="str">
        <f t="shared" si="201"/>
        <v>01P</v>
      </c>
      <c r="AE313" s="282">
        <f ca="1">IF(T313=0,"",T313)</f>
        <v>22.823</v>
      </c>
      <c r="AF313" s="282"/>
      <c r="AG313" s="282"/>
      <c r="AH313" s="282"/>
      <c r="AI313" s="282"/>
      <c r="AJ313" s="282"/>
      <c r="AK313" s="282"/>
      <c r="AL313" s="282"/>
    </row>
    <row r="314" spans="1:38" s="234" customFormat="1" x14ac:dyDescent="0.2">
      <c r="A314" s="69" t="s">
        <v>1096</v>
      </c>
      <c r="C314" s="223" t="s">
        <v>1094</v>
      </c>
      <c r="E314" s="69" t="s">
        <v>276</v>
      </c>
      <c r="F314" s="239" t="s">
        <v>1098</v>
      </c>
      <c r="G314" s="231">
        <f t="shared" ca="1" si="203"/>
        <v>22.823</v>
      </c>
      <c r="H314" s="231"/>
      <c r="I314" s="231"/>
      <c r="J314" s="231"/>
      <c r="K314" s="231"/>
      <c r="L314" s="231"/>
      <c r="M314" s="231"/>
      <c r="N314" s="231"/>
      <c r="P314" s="176" t="str">
        <f>A314</f>
        <v>53062C</v>
      </c>
      <c r="Q314" s="201" t="s">
        <v>600</v>
      </c>
      <c r="R314" s="209" t="str">
        <f>F314</f>
        <v>Office of Community Safety Intern</v>
      </c>
      <c r="S314" s="192" t="str">
        <f>C314</f>
        <v>01P</v>
      </c>
      <c r="T314" s="186" cm="1">
        <f t="array" aca="1" ref="T314" ca="1">ROUND(IF($Q314="Y",VLOOKUP($P314, INDIRECT($Q$3),T$8,0)*INDIRECT($P$2),VLOOKUP($P314, INDIRECT($Q$3),T$8,0)),IF($E314="E",0,3))</f>
        <v>22.823</v>
      </c>
      <c r="U314" s="186"/>
      <c r="V314" s="186"/>
      <c r="W314" s="186"/>
      <c r="X314" s="186"/>
      <c r="Y314" s="186"/>
      <c r="Z314" s="186"/>
      <c r="AA314" s="186"/>
      <c r="AB314" s="282" t="str">
        <f t="shared" si="199"/>
        <v>53062C</v>
      </c>
      <c r="AC314" s="130" t="str">
        <f t="shared" si="200"/>
        <v>Office of Community Safety Intern</v>
      </c>
      <c r="AD314" s="284" t="str">
        <f t="shared" si="201"/>
        <v>01P</v>
      </c>
      <c r="AE314" s="282">
        <f ca="1">IF(T314=0,"",T314)</f>
        <v>22.823</v>
      </c>
      <c r="AF314" s="282"/>
      <c r="AG314" s="282"/>
      <c r="AH314" s="282"/>
      <c r="AI314" s="282"/>
      <c r="AJ314" s="282"/>
      <c r="AK314" s="282"/>
      <c r="AL314" s="282"/>
    </row>
    <row r="315" spans="1:38" x14ac:dyDescent="0.2">
      <c r="A315" s="71"/>
      <c r="B315" s="71"/>
      <c r="D315" s="70"/>
      <c r="E315" s="70"/>
      <c r="G315" s="275" t="s">
        <v>767</v>
      </c>
      <c r="H315" s="121"/>
      <c r="I315" s="121"/>
      <c r="J315" s="121"/>
      <c r="K315" s="121"/>
      <c r="L315" s="121"/>
      <c r="M315" s="121"/>
      <c r="O315" s="93"/>
      <c r="P315" s="176"/>
      <c r="R315" s="203"/>
      <c r="S315" s="192"/>
      <c r="T315" s="192"/>
      <c r="U315" s="192"/>
      <c r="V315" s="192"/>
      <c r="W315" s="192"/>
      <c r="X315" s="192"/>
      <c r="Y315" s="192"/>
      <c r="Z315" s="192"/>
      <c r="AD315" s="281"/>
    </row>
    <row r="316" spans="1:38" x14ac:dyDescent="0.2">
      <c r="B316" s="121"/>
      <c r="D316" s="70"/>
      <c r="E316" s="70"/>
      <c r="G316" s="121"/>
      <c r="H316" s="121"/>
      <c r="I316" s="121"/>
      <c r="J316" s="121"/>
      <c r="K316" s="121"/>
      <c r="L316" s="121"/>
      <c r="M316" s="121"/>
      <c r="O316" s="93"/>
      <c r="P316" s="176"/>
      <c r="R316" s="203"/>
      <c r="S316" s="192"/>
      <c r="T316" s="192"/>
      <c r="U316" s="192"/>
      <c r="V316" s="192"/>
      <c r="W316" s="192"/>
      <c r="X316" s="192"/>
      <c r="Y316" s="192"/>
      <c r="Z316" s="192"/>
    </row>
    <row r="317" spans="1:38" s="78" customFormat="1" x14ac:dyDescent="0.2">
      <c r="A317" s="218" t="s">
        <v>762</v>
      </c>
      <c r="B317" s="58"/>
      <c r="C317" s="58"/>
      <c r="E317" s="218"/>
      <c r="F317" s="59"/>
      <c r="G317" s="58"/>
      <c r="H317" s="58"/>
      <c r="I317" s="58"/>
      <c r="J317" s="58"/>
      <c r="K317" s="58"/>
      <c r="L317" s="61"/>
      <c r="M317" s="61"/>
      <c r="N317" s="61"/>
      <c r="O317" s="61"/>
      <c r="P317" s="176"/>
      <c r="Q317" s="191"/>
      <c r="R317" s="203"/>
      <c r="S317" s="192"/>
      <c r="T317" s="385" t="s">
        <v>992</v>
      </c>
      <c r="U317" s="192"/>
      <c r="V317" s="192"/>
      <c r="W317" s="192"/>
      <c r="X317" s="192"/>
      <c r="Y317" s="192"/>
      <c r="Z317" s="192"/>
      <c r="AA317" s="190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</row>
    <row r="318" spans="1:38" s="78" customFormat="1" x14ac:dyDescent="0.2">
      <c r="A318" s="81" t="s">
        <v>756</v>
      </c>
      <c r="B318" s="58"/>
      <c r="C318" s="58"/>
      <c r="E318" s="81"/>
      <c r="F318" s="59"/>
      <c r="G318" s="58"/>
      <c r="H318" s="58"/>
      <c r="I318" s="58"/>
      <c r="J318" s="58"/>
      <c r="K318" s="58"/>
      <c r="L318" s="61"/>
      <c r="M318" s="61"/>
      <c r="N318" s="61"/>
      <c r="O318" s="61"/>
      <c r="P318" s="176"/>
      <c r="Q318" s="175"/>
      <c r="R318" s="203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</row>
    <row r="319" spans="1:38" s="78" customFormat="1" x14ac:dyDescent="0.2">
      <c r="A319" s="81" t="s">
        <v>298</v>
      </c>
      <c r="B319" s="58"/>
      <c r="C319" s="58"/>
      <c r="E319" s="81"/>
      <c r="F319" s="59"/>
      <c r="G319" s="58"/>
      <c r="H319" s="58"/>
      <c r="I319" s="58"/>
      <c r="J319" s="58"/>
      <c r="K319" s="58"/>
      <c r="L319" s="61"/>
      <c r="M319" s="61"/>
      <c r="N319" s="61"/>
      <c r="O319" s="61"/>
      <c r="P319" s="176"/>
      <c r="Q319" s="175"/>
      <c r="R319" s="203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</row>
    <row r="320" spans="1:38" s="78" customFormat="1" x14ac:dyDescent="0.2">
      <c r="A320" s="81" t="s">
        <v>760</v>
      </c>
      <c r="B320" s="58"/>
      <c r="C320" s="58"/>
      <c r="E320" s="81"/>
      <c r="F320" s="59"/>
      <c r="G320" s="58"/>
      <c r="H320" s="58"/>
      <c r="I320" s="58"/>
      <c r="J320" s="58"/>
      <c r="K320" s="58"/>
      <c r="L320" s="61"/>
      <c r="M320" s="61"/>
      <c r="N320" s="61"/>
      <c r="O320" s="61"/>
      <c r="P320" s="176"/>
      <c r="Q320" s="175"/>
      <c r="R320" s="177"/>
      <c r="S320" s="192"/>
      <c r="T320" s="192"/>
      <c r="U320" s="192"/>
      <c r="V320" s="192"/>
      <c r="W320" s="192"/>
      <c r="X320" s="192"/>
      <c r="Y320" s="192"/>
      <c r="Z320" s="192"/>
      <c r="AA320" s="192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</row>
    <row r="321" spans="1:38" s="78" customFormat="1" x14ac:dyDescent="0.2">
      <c r="A321" s="81"/>
      <c r="B321" s="58"/>
      <c r="C321" s="58"/>
      <c r="E321" s="81"/>
      <c r="F321" s="59"/>
      <c r="G321" s="58"/>
      <c r="H321" s="58"/>
      <c r="I321" s="58"/>
      <c r="J321" s="58"/>
      <c r="K321" s="58"/>
      <c r="L321" s="61"/>
      <c r="M321" s="61"/>
      <c r="N321" s="61"/>
      <c r="O321" s="61"/>
      <c r="P321" s="176"/>
      <c r="Q321" s="175"/>
      <c r="R321" s="177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34"/>
      <c r="AC321" s="134"/>
      <c r="AD321" s="134"/>
      <c r="AE321" s="134"/>
      <c r="AF321" s="134"/>
      <c r="AG321" s="134"/>
      <c r="AH321" s="134"/>
      <c r="AI321" s="134"/>
      <c r="AJ321" s="134"/>
      <c r="AK321" s="134"/>
      <c r="AL321" s="134"/>
    </row>
    <row r="322" spans="1:38" s="58" customFormat="1" x14ac:dyDescent="0.2">
      <c r="A322" s="76" t="s">
        <v>763</v>
      </c>
      <c r="E322" s="76"/>
      <c r="F322" s="59"/>
      <c r="L322" s="61"/>
      <c r="M322" s="61"/>
      <c r="N322" s="61"/>
      <c r="O322" s="61"/>
      <c r="P322" s="176"/>
      <c r="Q322" s="175"/>
      <c r="R322" s="177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</row>
    <row r="323" spans="1:38" s="58" customFormat="1" x14ac:dyDescent="0.2">
      <c r="A323" s="81" t="s">
        <v>871</v>
      </c>
      <c r="E323" s="81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 t="s">
        <v>301</v>
      </c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81"/>
      <c r="E325" s="81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76" t="s">
        <v>737</v>
      </c>
      <c r="E326" s="76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81" t="s">
        <v>758</v>
      </c>
      <c r="E327" s="81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81" t="s">
        <v>303</v>
      </c>
      <c r="E328" s="81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s="58" customFormat="1" x14ac:dyDescent="0.2">
      <c r="A329" s="81"/>
      <c r="E329" s="81"/>
      <c r="F329" s="59"/>
      <c r="L329" s="61"/>
      <c r="M329" s="61"/>
      <c r="N329" s="61"/>
      <c r="O329" s="61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</row>
    <row r="330" spans="1:38" s="58" customFormat="1" x14ac:dyDescent="0.2">
      <c r="A330" s="76" t="s">
        <v>732</v>
      </c>
      <c r="E330" s="76"/>
      <c r="F330" s="59"/>
      <c r="L330" s="61"/>
      <c r="M330" s="61"/>
      <c r="N330" s="61"/>
      <c r="O330" s="61"/>
      <c r="P330" s="176"/>
      <c r="Q330" s="175"/>
      <c r="R330" s="177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</row>
    <row r="331" spans="1:38" s="58" customFormat="1" x14ac:dyDescent="0.2">
      <c r="A331" s="81" t="s">
        <v>759</v>
      </c>
      <c r="E331" s="81"/>
      <c r="F331" s="59"/>
      <c r="L331" s="61"/>
      <c r="M331" s="61"/>
      <c r="N331" s="61"/>
      <c r="O331" s="61"/>
      <c r="P331" s="176"/>
      <c r="Q331" s="175"/>
      <c r="R331" s="177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</row>
    <row r="332" spans="1:38" s="58" customFormat="1" x14ac:dyDescent="0.2">
      <c r="A332" s="81"/>
      <c r="E332" s="81"/>
      <c r="F332" s="59"/>
      <c r="L332" s="61"/>
      <c r="M332" s="61"/>
      <c r="N332" s="61"/>
      <c r="O332" s="61"/>
      <c r="P332" s="176"/>
      <c r="Q332" s="175"/>
      <c r="R332" s="177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</row>
    <row r="333" spans="1:38" s="58" customFormat="1" x14ac:dyDescent="0.2">
      <c r="A333" s="76" t="s">
        <v>764</v>
      </c>
      <c r="E333" s="76"/>
      <c r="F333" s="59"/>
      <c r="L333" s="61"/>
      <c r="M333" s="61"/>
      <c r="N333" s="61"/>
      <c r="O333" s="61"/>
      <c r="P333" s="176"/>
      <c r="Q333" s="175"/>
      <c r="R333" s="177"/>
      <c r="S333" s="179"/>
      <c r="T333" s="179"/>
      <c r="U333" s="179"/>
      <c r="V333" s="179"/>
      <c r="W333" s="179"/>
      <c r="X333" s="179"/>
      <c r="Y333" s="179"/>
      <c r="Z333" s="179"/>
      <c r="AA333" s="179"/>
      <c r="AB333" s="133"/>
      <c r="AC333" s="133"/>
      <c r="AD333" s="133"/>
      <c r="AE333" s="133"/>
      <c r="AF333" s="133"/>
      <c r="AG333" s="133"/>
      <c r="AH333" s="133"/>
      <c r="AI333" s="133"/>
      <c r="AJ333" s="133"/>
      <c r="AK333" s="133"/>
      <c r="AL333" s="133"/>
    </row>
    <row r="334" spans="1:38" x14ac:dyDescent="0.2">
      <c r="A334" s="64" t="s">
        <v>765</v>
      </c>
      <c r="B334" s="121"/>
      <c r="D334" s="71"/>
      <c r="E334" s="64"/>
      <c r="G334" s="121"/>
      <c r="H334" s="121"/>
      <c r="I334" s="121"/>
      <c r="J334" s="121"/>
      <c r="K334" s="121"/>
      <c r="L334" s="121"/>
      <c r="M334" s="121"/>
      <c r="O334" s="93"/>
      <c r="P334" s="176"/>
      <c r="Q334" s="175"/>
      <c r="R334" s="177"/>
      <c r="S334" s="179"/>
      <c r="T334" s="179"/>
      <c r="U334" s="179"/>
      <c r="V334" s="179"/>
      <c r="W334" s="179"/>
      <c r="X334" s="179"/>
      <c r="Y334" s="179"/>
      <c r="Z334" s="179"/>
      <c r="AA334" s="179"/>
    </row>
    <row r="335" spans="1:38" x14ac:dyDescent="0.2">
      <c r="A335" s="81" t="s">
        <v>307</v>
      </c>
      <c r="B335" s="121"/>
      <c r="D335" s="71"/>
      <c r="E335" s="81"/>
      <c r="G335" s="121"/>
      <c r="H335" s="121"/>
      <c r="I335" s="121"/>
      <c r="J335" s="121"/>
      <c r="K335" s="121"/>
      <c r="L335" s="121"/>
      <c r="M335" s="121"/>
      <c r="O335" s="93"/>
    </row>
    <row r="336" spans="1:38" x14ac:dyDescent="0.2">
      <c r="A336" s="81" t="s">
        <v>308</v>
      </c>
      <c r="B336" s="121"/>
      <c r="D336" s="71"/>
      <c r="E336" s="81"/>
      <c r="G336" s="121"/>
      <c r="H336" s="121"/>
      <c r="I336" s="121"/>
      <c r="J336" s="121"/>
      <c r="K336" s="121"/>
      <c r="L336" s="121"/>
      <c r="M336" s="121"/>
      <c r="O336" s="93"/>
    </row>
    <row r="338" spans="1:27" x14ac:dyDescent="0.2">
      <c r="P338" s="176"/>
      <c r="R338" s="203"/>
      <c r="S338" s="192"/>
      <c r="T338" s="192"/>
      <c r="U338" s="192"/>
      <c r="V338" s="192"/>
      <c r="W338" s="192"/>
      <c r="X338" s="192"/>
      <c r="Y338" s="192"/>
      <c r="Z338" s="192"/>
    </row>
    <row r="339" spans="1:27" x14ac:dyDescent="0.2">
      <c r="A339" s="226" t="str">
        <f>A6</f>
        <v>Last Updated 2/24/2026</v>
      </c>
      <c r="P339" s="176"/>
      <c r="Q339" s="175"/>
      <c r="R339" s="203"/>
      <c r="S339" s="192"/>
      <c r="T339" s="192"/>
      <c r="U339" s="192"/>
      <c r="V339" s="192"/>
      <c r="W339" s="192"/>
      <c r="X339" s="192"/>
      <c r="Y339" s="192"/>
      <c r="Z339" s="192"/>
      <c r="AA339" s="192"/>
    </row>
    <row r="340" spans="1:27" x14ac:dyDescent="0.2">
      <c r="P340" s="176"/>
      <c r="Q340" s="175"/>
      <c r="R340" s="203"/>
      <c r="S340" s="192"/>
      <c r="T340" s="192"/>
      <c r="U340" s="192"/>
      <c r="V340" s="192"/>
      <c r="W340" s="192"/>
      <c r="X340" s="192"/>
      <c r="Y340" s="192"/>
      <c r="Z340" s="192"/>
      <c r="AA340" s="192"/>
    </row>
  </sheetData>
  <sheetProtection sheet="1" autoFilter="0"/>
  <autoFilter ref="A9:AO236" xr:uid="{03A4D56C-FF89-4EF1-8A08-C9CB0A68CBF9}"/>
  <sortState xmlns:xlrd2="http://schemas.microsoft.com/office/spreadsheetml/2017/richdata2" ref="A10:AL236">
    <sortCondition ref="F10:F236"/>
  </sortState>
  <conditionalFormatting sqref="G10:M236">
    <cfRule type="cellIs" dxfId="46" priority="31" operator="greaterThanOrEqual">
      <formula>100</formula>
    </cfRule>
    <cfRule type="cellIs" dxfId="45" priority="32" operator="lessThan">
      <formula>100</formula>
    </cfRule>
    <cfRule type="cellIs" dxfId="44" priority="33" operator="equal">
      <formula>0</formula>
    </cfRule>
    <cfRule type="cellIs" dxfId="43" priority="34" operator="greaterThan">
      <formula>100</formula>
    </cfRule>
    <cfRule type="cellIs" dxfId="42" priority="35" operator="lessThanOrEqual">
      <formula>100</formula>
    </cfRule>
    <cfRule type="cellIs" dxfId="41" priority="36" operator="greaterThan">
      <formula>150</formula>
    </cfRule>
  </conditionalFormatting>
  <conditionalFormatting sqref="T295:T298">
    <cfRule type="cellIs" dxfId="40" priority="42" operator="lessThan">
      <formula>100</formula>
    </cfRule>
  </conditionalFormatting>
  <conditionalFormatting sqref="T114:X115">
    <cfRule type="cellIs" dxfId="39" priority="1" operator="greaterThanOrEqual">
      <formula>100</formula>
    </cfRule>
    <cfRule type="cellIs" dxfId="38" priority="2" operator="equal">
      <formula>0</formula>
    </cfRule>
    <cfRule type="cellIs" dxfId="37" priority="3" operator="lessThan">
      <formula>100</formula>
    </cfRule>
  </conditionalFormatting>
  <conditionalFormatting sqref="T1:Z113 Y115:Z115 T116:Z212 T214:Z1048576 AA305:AA314">
    <cfRule type="cellIs" dxfId="36" priority="53" operator="equal">
      <formula>0</formula>
    </cfRule>
  </conditionalFormatting>
  <conditionalFormatting sqref="T2:Z7 T9:AA113 Y115:AA115 T116:AA212 AA213:AA215 T214:AA214 AA237:AA302 U260:Z298 T299:Z302">
    <cfRule type="cellIs" dxfId="35" priority="95" operator="lessThan">
      <formula>100</formula>
    </cfRule>
  </conditionalFormatting>
  <conditionalFormatting sqref="T2:Z7 AA213:AA215 AA237:AA302 U260:Z298 T299:Z302">
    <cfRule type="cellIs" dxfId="34" priority="94" operator="greaterThanOrEqual">
      <formula>100</formula>
    </cfRule>
  </conditionalFormatting>
  <conditionalFormatting sqref="T214:Z215">
    <cfRule type="cellIs" dxfId="33" priority="11" operator="lessThan">
      <formula>100</formula>
    </cfRule>
  </conditionalFormatting>
  <conditionalFormatting sqref="T215:Z215">
    <cfRule type="cellIs" dxfId="32" priority="10" operator="greaterThanOrEqual">
      <formula>100</formula>
    </cfRule>
  </conditionalFormatting>
  <conditionalFormatting sqref="T221:Z221">
    <cfRule type="cellIs" dxfId="31" priority="7" operator="greaterThanOrEqual">
      <formula>100</formula>
    </cfRule>
    <cfRule type="cellIs" dxfId="30" priority="8" operator="lessThan">
      <formula>100</formula>
    </cfRule>
  </conditionalFormatting>
  <conditionalFormatting sqref="T237:Z259">
    <cfRule type="cellIs" dxfId="29" priority="27" operator="lessThan">
      <formula>100</formula>
    </cfRule>
    <cfRule type="cellIs" dxfId="28" priority="68" operator="greaterThanOrEqual">
      <formula>100</formula>
    </cfRule>
  </conditionalFormatting>
  <conditionalFormatting sqref="T315:Z1048576">
    <cfRule type="cellIs" dxfId="27" priority="88" operator="greaterThanOrEqual">
      <formula>100</formula>
    </cfRule>
    <cfRule type="cellIs" dxfId="26" priority="89" operator="lessThan">
      <formula>100</formula>
    </cfRule>
  </conditionalFormatting>
  <conditionalFormatting sqref="T9:AA113 Y115:AA115 T116:AA212 T241">
    <cfRule type="cellIs" dxfId="25" priority="26" operator="greaterThanOrEqual">
      <formula>100</formula>
    </cfRule>
  </conditionalFormatting>
  <conditionalFormatting sqref="T214:AA214 T295:T298">
    <cfRule type="cellIs" dxfId="24" priority="41" operator="greaterThanOrEqual">
      <formula>100</formula>
    </cfRule>
  </conditionalFormatting>
  <conditionalFormatting sqref="T216:AA236 T260:T292 T305:AA314">
    <cfRule type="cellIs" dxfId="23" priority="12" operator="greaterThanOrEqual">
      <formula>100</formula>
    </cfRule>
    <cfRule type="cellIs" dxfId="22" priority="13" operator="lessThan">
      <formula>100</formula>
    </cfRule>
  </conditionalFormatting>
  <conditionalFormatting sqref="AE9:AK10">
    <cfRule type="cellIs" dxfId="21" priority="80" operator="greaterThanOrEqual">
      <formula>100</formula>
    </cfRule>
    <cfRule type="cellIs" dxfId="20" priority="81" operator="lessThan">
      <formula>100</formula>
    </cfRule>
  </conditionalFormatting>
  <pageMargins left="0.25" right="0.25" top="0.75" bottom="0.75" header="0.3" footer="0.3"/>
  <pageSetup scale="22" fitToHeight="0" orientation="landscape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A4B3-A85C-45B6-86D6-2806F7A83826}">
  <sheetPr codeName="Sheet12">
    <tabColor theme="8"/>
    <pageSetUpPr fitToPage="1"/>
  </sheetPr>
  <dimension ref="A1:AX339"/>
  <sheetViews>
    <sheetView showGridLines="0" tabSelected="1" topLeftCell="A75" zoomScaleNormal="100" workbookViewId="0">
      <selection activeCell="A7" sqref="A7"/>
    </sheetView>
  </sheetViews>
  <sheetFormatPr defaultColWidth="8.5703125" defaultRowHeight="12.75" x14ac:dyDescent="0.2"/>
  <cols>
    <col min="1" max="1" width="8.28515625" style="69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1" width="12.28515625" style="93" customWidth="1"/>
    <col min="12" max="12" width="14" style="93" customWidth="1"/>
    <col min="13" max="13" width="11" style="93" bestFit="1" customWidth="1"/>
    <col min="14" max="14" width="7.42578125" style="93" customWidth="1"/>
    <col min="15" max="15" width="4.42578125" style="71" customWidth="1"/>
    <col min="16" max="16" width="23.140625" style="202" hidden="1" customWidth="1"/>
    <col min="17" max="17" width="18.7109375" style="191" hidden="1" customWidth="1"/>
    <col min="18" max="18" width="66.28515625" style="189" hidden="1" customWidth="1"/>
    <col min="19" max="19" width="12.85546875" style="186" hidden="1" customWidth="1"/>
    <col min="20" max="20" width="17.5703125" style="186" hidden="1" customWidth="1"/>
    <col min="21" max="21" width="12.570312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855468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50" width="8.5703125" style="71" customWidth="1"/>
    <col min="51" max="16384" width="8.5703125" style="71"/>
  </cols>
  <sheetData>
    <row r="1" spans="1:50" ht="15.75" x14ac:dyDescent="0.25">
      <c r="A1" s="403" t="s">
        <v>1072</v>
      </c>
      <c r="AP1" s="432"/>
      <c r="AQ1" s="432"/>
      <c r="AR1" s="432"/>
      <c r="AS1" s="432"/>
      <c r="AT1" s="432"/>
      <c r="AU1" s="432"/>
      <c r="AV1" s="432"/>
    </row>
    <row r="2" spans="1:50" x14ac:dyDescent="0.2">
      <c r="A2" s="222" t="s">
        <v>0</v>
      </c>
      <c r="B2" s="224"/>
      <c r="F2" s="224"/>
      <c r="G2" s="72"/>
      <c r="H2" s="72"/>
      <c r="I2" s="72"/>
      <c r="J2" s="72"/>
      <c r="K2" s="72"/>
      <c r="L2" s="69"/>
      <c r="M2" s="72"/>
      <c r="P2" s="176" t="s">
        <v>1189</v>
      </c>
      <c r="Q2" s="363">
        <v>1.04</v>
      </c>
      <c r="R2" s="362"/>
      <c r="S2" s="244"/>
      <c r="T2" s="179"/>
      <c r="U2" s="179"/>
      <c r="V2" s="179"/>
      <c r="W2" s="179"/>
      <c r="X2" s="179"/>
      <c r="Y2" s="179"/>
      <c r="Z2" s="179"/>
      <c r="AA2" s="180"/>
    </row>
    <row r="3" spans="1:50" x14ac:dyDescent="0.2">
      <c r="A3" s="228" t="s">
        <v>1190</v>
      </c>
      <c r="B3" s="224"/>
      <c r="F3" s="224"/>
      <c r="G3" s="69"/>
      <c r="H3" s="69"/>
      <c r="I3" s="69"/>
      <c r="J3" s="69"/>
      <c r="K3" s="69"/>
      <c r="L3" s="69"/>
      <c r="M3" s="72"/>
      <c r="N3" s="225"/>
      <c r="P3" s="203" t="s">
        <v>889</v>
      </c>
      <c r="Q3" s="176" t="s">
        <v>1188</v>
      </c>
      <c r="S3" s="244"/>
      <c r="T3" s="179"/>
      <c r="U3" s="179"/>
      <c r="V3" s="179"/>
      <c r="W3" s="179"/>
      <c r="X3" s="179"/>
      <c r="Y3" s="179"/>
      <c r="Z3" s="179"/>
      <c r="AA3" s="180"/>
    </row>
    <row r="4" spans="1:50" x14ac:dyDescent="0.2">
      <c r="A4" s="226" t="s">
        <v>780</v>
      </c>
      <c r="B4" s="224"/>
      <c r="D4" s="227"/>
      <c r="E4" s="227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50" x14ac:dyDescent="0.2">
      <c r="A5" s="228" t="s">
        <v>1073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50" x14ac:dyDescent="0.2">
      <c r="A6" s="226" t="s">
        <v>1216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5"/>
      <c r="R6" s="177"/>
      <c r="S6" s="179"/>
      <c r="T6" s="179"/>
      <c r="U6" s="179"/>
      <c r="V6" s="179"/>
      <c r="W6" s="179"/>
      <c r="X6" s="179"/>
      <c r="Y6" s="179"/>
      <c r="Z6" s="179"/>
      <c r="AA6" s="180"/>
    </row>
    <row r="7" spans="1:50" x14ac:dyDescent="0.2">
      <c r="A7" s="226"/>
      <c r="B7" s="224"/>
      <c r="F7" s="224"/>
      <c r="G7" s="69"/>
      <c r="H7" s="69"/>
      <c r="I7" s="69"/>
      <c r="J7" s="69"/>
      <c r="K7" s="69"/>
      <c r="L7" s="69"/>
      <c r="M7" s="72"/>
      <c r="N7" s="72"/>
      <c r="P7" s="176"/>
      <c r="Q7" s="175"/>
      <c r="R7" s="177"/>
      <c r="S7" s="179"/>
      <c r="T7" s="179"/>
      <c r="U7" s="179"/>
      <c r="V7" s="179"/>
      <c r="W7" s="179"/>
      <c r="X7" s="179"/>
      <c r="Y7" s="179"/>
      <c r="Z7" s="179"/>
      <c r="AA7" s="180"/>
    </row>
    <row r="8" spans="1:50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7</v>
      </c>
      <c r="U8" s="204">
        <f t="shared" ref="U8:Z8" si="0">T8+1</f>
        <v>8</v>
      </c>
      <c r="V8" s="204">
        <f t="shared" si="0"/>
        <v>9</v>
      </c>
      <c r="W8" s="204">
        <f t="shared" si="0"/>
        <v>10</v>
      </c>
      <c r="X8" s="204">
        <f t="shared" si="0"/>
        <v>11</v>
      </c>
      <c r="Y8" s="204">
        <f t="shared" si="0"/>
        <v>12</v>
      </c>
      <c r="Z8" s="204">
        <f t="shared" si="0"/>
        <v>13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50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1191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50" x14ac:dyDescent="0.2">
      <c r="A10" s="424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M38" ca="1" si="1">IF(E10="E",ROUND(T10,0),ROUND(T10,3))</f>
        <v>96710</v>
      </c>
      <c r="H10" s="74">
        <f t="shared" ca="1" si="1"/>
        <v>100577</v>
      </c>
      <c r="I10" s="74">
        <f t="shared" ca="1" si="1"/>
        <v>104602</v>
      </c>
      <c r="J10" s="74">
        <f t="shared" ca="1" si="1"/>
        <v>108784</v>
      </c>
      <c r="K10" s="74">
        <f t="shared" ca="1" si="1"/>
        <v>113135</v>
      </c>
      <c r="L10" s="74">
        <f t="shared" ca="1" si="1"/>
        <v>0</v>
      </c>
      <c r="M10" s="74">
        <f t="shared" ca="1" si="1"/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186" cm="1">
        <f t="array" aca="1" ref="T10" ca="1">ROUND(IF($Q10="Y",VLOOKUP($P10, INDIRECT($Q$3),T$8,0)*INDIRECT($P$2),VLOOKUP($P10, INDIRECT($Q$3),T$8,0)),IF($E10="E",0,3))</f>
        <v>96710</v>
      </c>
      <c r="U10" s="186" cm="1">
        <f t="array" aca="1" ref="U10" ca="1">ROUND(IF($Q10="Y",VLOOKUP($P10, INDIRECT($Q$3),U$8,0)*INDIRECT($P$2),VLOOKUP($P10, INDIRECT($Q$3),U$8,0)),IF($E10="E",0,3))</f>
        <v>100577</v>
      </c>
      <c r="V10" s="186" cm="1">
        <f t="array" aca="1" ref="V10" ca="1">ROUND(IF($Q10="Y",VLOOKUP($P10, INDIRECT($Q$3),V$8,0)*INDIRECT($P$2),VLOOKUP($P10, INDIRECT($Q$3),V$8,0)),IF($E10="E",0,3))</f>
        <v>104602</v>
      </c>
      <c r="W10" s="186" cm="1">
        <f t="array" aca="1" ref="W10" ca="1">ROUND(IF($Q10="Y",VLOOKUP($P10, INDIRECT($Q$3),W$8,0)*INDIRECT($P$2),VLOOKUP($P10, INDIRECT($Q$3),W$8,0)),IF($E10="E",0,3))</f>
        <v>108784</v>
      </c>
      <c r="X10" s="186" cm="1">
        <f t="array" aca="1" ref="X10" ca="1">ROUND(IF($Q10="Y",VLOOKUP($P10, INDIRECT($Q$3),X$8,0)*INDIRECT($P$2),VLOOKUP($P10, INDIRECT($Q$3),X$8,0)),IF($E10="E",0,3))</f>
        <v>113135</v>
      </c>
      <c r="Y10" s="186" cm="1">
        <f t="array" aca="1" ref="Y10" ca="1">ROUND(IF($Q10="Y",VLOOKUP($P10, INDIRECT($Q$3),Y$8,0)*INDIRECT($P$2),VLOOKUP($P10, INDIRECT($Q$3),Y$8,0)),IF($E10="E",0,3))</f>
        <v>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35" si="2">A10</f>
        <v>09201C</v>
      </c>
      <c r="AC10" s="130" t="str">
        <f t="shared" ref="AC10:AC22" si="3">F10</f>
        <v>311 Call Center Supervisor</v>
      </c>
      <c r="AD10" s="284" t="str">
        <f t="shared" ref="AD10:AD22" si="4">C10</f>
        <v>12</v>
      </c>
      <c r="AE10" s="282">
        <f t="shared" ref="AE10:AK38" ca="1" si="5">IF(T10=0,"",IF($E10="E",ROUNDUP(T10/2080,3),T10))</f>
        <v>46.495999999999995</v>
      </c>
      <c r="AF10" s="282">
        <f t="shared" ca="1" si="5"/>
        <v>48.354999999999997</v>
      </c>
      <c r="AG10" s="282">
        <f t="shared" ca="1" si="5"/>
        <v>50.29</v>
      </c>
      <c r="AH10" s="282">
        <f t="shared" ca="1" si="5"/>
        <v>52.3</v>
      </c>
      <c r="AI10" s="282">
        <f t="shared" ca="1" si="5"/>
        <v>54.391999999999996</v>
      </c>
      <c r="AJ10" s="282" t="str">
        <f t="shared" ca="1" si="5"/>
        <v/>
      </c>
      <c r="AK10" s="282" t="str">
        <f t="shared" ca="1" si="5"/>
        <v/>
      </c>
      <c r="AP10" s="427"/>
      <c r="AQ10" s="427"/>
      <c r="AR10" s="427"/>
      <c r="AS10" s="427"/>
      <c r="AT10" s="427"/>
      <c r="AU10" s="427"/>
      <c r="AV10" s="427"/>
      <c r="AW10" s="427" t="str">
        <f>IFERROR(AA10/'2025'!N10,"")</f>
        <v/>
      </c>
      <c r="AX10" s="427"/>
    </row>
    <row r="11" spans="1:50" x14ac:dyDescent="0.2">
      <c r="A11" s="424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ca="1" si="1"/>
        <v>119252</v>
      </c>
      <c r="H11" s="74">
        <f t="shared" ca="1" si="1"/>
        <v>124026</v>
      </c>
      <c r="I11" s="74">
        <f t="shared" ca="1" si="1"/>
        <v>128991</v>
      </c>
      <c r="J11" s="74">
        <f t="shared" ca="1" si="1"/>
        <v>134156</v>
      </c>
      <c r="K11" s="74">
        <f t="shared" ca="1" si="1"/>
        <v>139530</v>
      </c>
      <c r="L11" s="74">
        <f t="shared" ca="1" si="1"/>
        <v>0</v>
      </c>
      <c r="M11" s="74">
        <f t="shared" ca="1" si="1"/>
        <v>0</v>
      </c>
      <c r="N11" s="72"/>
      <c r="P11" s="187" t="str">
        <f t="shared" ref="P11:P20" si="6">A11</f>
        <v>59449C</v>
      </c>
      <c r="Q11" s="186" t="s">
        <v>600</v>
      </c>
      <c r="R11" s="188" t="str">
        <f t="shared" ref="R11:R22" si="7">F11</f>
        <v>311 Service Center Operations Manager</v>
      </c>
      <c r="S11" s="189" t="str">
        <f t="shared" ref="S11:S22" si="8">C11</f>
        <v>044</v>
      </c>
      <c r="T11" s="186" cm="1">
        <f t="array" aca="1" ref="T11" ca="1">ROUND(IF($Q11="Y",VLOOKUP($P11, INDIRECT($Q$3),T$8,0)*INDIRECT($P$2),VLOOKUP($P11, INDIRECT($Q$3),T$8,0)),IF($E11="E",0,3))</f>
        <v>119252</v>
      </c>
      <c r="U11" s="186" cm="1">
        <f t="array" aca="1" ref="U11" ca="1">ROUND(IF($Q11="Y",VLOOKUP($P11, INDIRECT($Q$3),U$8,0)*INDIRECT($P$2),VLOOKUP($P11, INDIRECT($Q$3),U$8,0)),IF($E11="E",0,3))</f>
        <v>124026</v>
      </c>
      <c r="V11" s="186" cm="1">
        <f t="array" aca="1" ref="V11" ca="1">ROUND(IF($Q11="Y",VLOOKUP($P11, INDIRECT($Q$3),V$8,0)*INDIRECT($P$2),VLOOKUP($P11, INDIRECT($Q$3),V$8,0)),IF($E11="E",0,3))</f>
        <v>128991</v>
      </c>
      <c r="W11" s="186" cm="1">
        <f t="array" aca="1" ref="W11" ca="1">ROUND(IF($Q11="Y",VLOOKUP($P11, INDIRECT($Q$3),W$8,0)*INDIRECT($P$2),VLOOKUP($P11, INDIRECT($Q$3),W$8,0)),IF($E11="E",0,3))</f>
        <v>134156</v>
      </c>
      <c r="X11" s="186" cm="1">
        <f t="array" aca="1" ref="X11" ca="1">ROUND(IF($Q11="Y",VLOOKUP($P11, INDIRECT($Q$3),X$8,0)*INDIRECT($P$2),VLOOKUP($P11, INDIRECT($Q$3),X$8,0)),IF($E11="E",0,3))</f>
        <v>139530</v>
      </c>
      <c r="Y11" s="186" cm="1">
        <f t="array" aca="1" ref="Y11" ca="1">ROUND(IF($Q11="Y",VLOOKUP($P11, INDIRECT($Q$3),Y$8,0)*INDIRECT($P$2),VLOOKUP($P11, INDIRECT($Q$3),Y$8,0)),IF($E11="E",0,3))</f>
        <v>0</v>
      </c>
      <c r="Z11" s="186" cm="1">
        <f t="array" aca="1" ref="Z11" ca="1">ROUND(IF($Q11="Y",VLOOKUP($P11, INDIRECT($Q$3),Z$8,0)*INDIRECT($P$2),VLOOKUP($P11, INDIRECT($Q$3),Z$8,0)),IF($E11="E",0,3))</f>
        <v>0</v>
      </c>
      <c r="AA11" s="186"/>
      <c r="AB11" s="282" t="str">
        <f t="shared" si="2"/>
        <v>59449C</v>
      </c>
      <c r="AC11" s="130" t="str">
        <f t="shared" si="3"/>
        <v>311 Service Center Operations Manager</v>
      </c>
      <c r="AD11" s="284" t="str">
        <f t="shared" si="4"/>
        <v>044</v>
      </c>
      <c r="AE11" s="282">
        <f t="shared" ca="1" si="5"/>
        <v>57.332999999999998</v>
      </c>
      <c r="AF11" s="282">
        <f t="shared" ca="1" si="5"/>
        <v>59.628</v>
      </c>
      <c r="AG11" s="282">
        <f t="shared" ca="1" si="5"/>
        <v>62.015000000000001</v>
      </c>
      <c r="AH11" s="282">
        <f t="shared" ca="1" si="5"/>
        <v>64.499000000000009</v>
      </c>
      <c r="AI11" s="282">
        <f t="shared" ca="1" si="5"/>
        <v>67.082000000000008</v>
      </c>
      <c r="AJ11" s="282" t="str">
        <f t="shared" ca="1" si="5"/>
        <v/>
      </c>
      <c r="AK11" s="282" t="str">
        <f t="shared" ca="1" si="5"/>
        <v/>
      </c>
      <c r="AP11" s="427"/>
      <c r="AQ11" s="427"/>
      <c r="AR11" s="427"/>
      <c r="AS11" s="427"/>
      <c r="AT11" s="427"/>
      <c r="AU11" s="427"/>
      <c r="AV11" s="427"/>
      <c r="AW11" s="427" t="str">
        <f>IFERROR(AA11/'2025'!N11,"")</f>
        <v/>
      </c>
    </row>
    <row r="12" spans="1:50" x14ac:dyDescent="0.2">
      <c r="A12" s="424" t="s">
        <v>1004</v>
      </c>
      <c r="B12" s="75">
        <v>9</v>
      </c>
      <c r="C12" s="70" t="s">
        <v>1091</v>
      </c>
      <c r="D12" s="75">
        <v>445</v>
      </c>
      <c r="E12" s="75" t="s">
        <v>17</v>
      </c>
      <c r="F12" s="73" t="s">
        <v>1022</v>
      </c>
      <c r="G12" s="74">
        <f t="shared" ca="1" si="1"/>
        <v>90808</v>
      </c>
      <c r="H12" s="74">
        <f t="shared" ca="1" si="1"/>
        <v>95587</v>
      </c>
      <c r="I12" s="74">
        <f t="shared" ca="1" si="1"/>
        <v>100617</v>
      </c>
      <c r="J12" s="74">
        <f t="shared" ca="1" si="1"/>
        <v>105914</v>
      </c>
      <c r="K12" s="74">
        <f t="shared" ca="1" si="1"/>
        <v>108880</v>
      </c>
      <c r="L12" s="74">
        <f t="shared" ca="1" si="1"/>
        <v>111927</v>
      </c>
      <c r="M12" s="74">
        <f t="shared" ca="1" si="1"/>
        <v>115118</v>
      </c>
      <c r="N12" s="72"/>
      <c r="P12" s="187" t="str">
        <f t="shared" si="6"/>
        <v>06999C</v>
      </c>
      <c r="Q12" s="191" t="s">
        <v>600</v>
      </c>
      <c r="R12" s="188" t="str">
        <f t="shared" si="7"/>
        <v>911 Training and Quality Assurance Manager</v>
      </c>
      <c r="S12" s="189" t="str">
        <f t="shared" si="8"/>
        <v>147</v>
      </c>
      <c r="T12" s="186" cm="1">
        <f t="array" aca="1" ref="T12" ca="1">ROUND(IF($Q12="Y",VLOOKUP($P12, INDIRECT($Q$3),T$8,0)*INDIRECT($P$2),VLOOKUP($P12, INDIRECT($Q$3),T$8,0)),IF($E12="E",0,3))</f>
        <v>90808</v>
      </c>
      <c r="U12" s="186" cm="1">
        <f t="array" aca="1" ref="U12" ca="1">ROUND(IF($Q12="Y",VLOOKUP($P12, INDIRECT($Q$3),U$8,0)*INDIRECT($P$2),VLOOKUP($P12, INDIRECT($Q$3),U$8,0)),IF($E12="E",0,3))</f>
        <v>95587</v>
      </c>
      <c r="V12" s="186" cm="1">
        <f t="array" aca="1" ref="V12" ca="1">ROUND(IF($Q12="Y",VLOOKUP($P12, INDIRECT($Q$3),V$8,0)*INDIRECT($P$2),VLOOKUP($P12, INDIRECT($Q$3),V$8,0)),IF($E12="E",0,3))</f>
        <v>100617</v>
      </c>
      <c r="W12" s="186" cm="1">
        <f t="array" aca="1" ref="W12" ca="1">ROUND(IF($Q12="Y",VLOOKUP($P12, INDIRECT($Q$3),W$8,0)*INDIRECT($P$2),VLOOKUP($P12, INDIRECT($Q$3),W$8,0)),IF($E12="E",0,3))</f>
        <v>105914</v>
      </c>
      <c r="X12" s="186" cm="1">
        <f t="array" aca="1" ref="X12" ca="1">ROUND(IF($Q12="Y",VLOOKUP($P12, INDIRECT($Q$3),X$8,0)*INDIRECT($P$2),VLOOKUP($P12, INDIRECT($Q$3),X$8,0)),IF($E12="E",0,3))</f>
        <v>108880</v>
      </c>
      <c r="Y12" s="186" cm="1">
        <f t="array" aca="1" ref="Y12" ca="1">ROUND(IF($Q12="Y",VLOOKUP($P12, INDIRECT($Q$3),Y$8,0)*INDIRECT($P$2),VLOOKUP($P12, INDIRECT($Q$3),Y$8,0)),IF($E12="E",0,3))</f>
        <v>111927</v>
      </c>
      <c r="Z12" s="186" cm="1">
        <f t="array" aca="1" ref="Z12" ca="1">ROUND(IF($Q12="Y",VLOOKUP($P12, INDIRECT($Q$3),Z$8,0)*INDIRECT($P$2),VLOOKUP($P12, INDIRECT($Q$3),Z$8,0)),IF($E12="E",0,3))</f>
        <v>115118</v>
      </c>
      <c r="AA12" s="186"/>
      <c r="AB12" s="282" t="str">
        <f t="shared" si="2"/>
        <v>06999C</v>
      </c>
      <c r="AC12" s="130" t="str">
        <f t="shared" si="3"/>
        <v>911 Training and Quality Assurance Manager</v>
      </c>
      <c r="AD12" s="284" t="str">
        <f t="shared" si="4"/>
        <v>147</v>
      </c>
      <c r="AE12" s="282">
        <f t="shared" ca="1" si="5"/>
        <v>43.657999999999994</v>
      </c>
      <c r="AF12" s="282">
        <f t="shared" ca="1" si="5"/>
        <v>45.955999999999996</v>
      </c>
      <c r="AG12" s="282">
        <f t="shared" ca="1" si="5"/>
        <v>48.373999999999995</v>
      </c>
      <c r="AH12" s="282">
        <f t="shared" ca="1" si="5"/>
        <v>50.920999999999999</v>
      </c>
      <c r="AI12" s="282">
        <f t="shared" ca="1" si="5"/>
        <v>52.346999999999994</v>
      </c>
      <c r="AJ12" s="282">
        <f t="shared" ca="1" si="5"/>
        <v>53.811999999999998</v>
      </c>
      <c r="AK12" s="282">
        <f t="shared" ca="1" si="5"/>
        <v>55.345999999999997</v>
      </c>
      <c r="AP12" s="427"/>
      <c r="AQ12" s="427"/>
      <c r="AR12" s="427"/>
      <c r="AS12" s="427"/>
      <c r="AT12" s="427"/>
      <c r="AU12" s="427"/>
      <c r="AV12" s="427"/>
      <c r="AW12" s="427" t="str">
        <f>IFERROR(AA12/'2025'!N12,"")</f>
        <v/>
      </c>
    </row>
    <row r="13" spans="1:50" x14ac:dyDescent="0.2">
      <c r="A13" s="424" t="s">
        <v>23</v>
      </c>
      <c r="B13" s="75">
        <v>8</v>
      </c>
      <c r="C13" s="70" t="s">
        <v>1051</v>
      </c>
      <c r="D13" s="75">
        <v>365</v>
      </c>
      <c r="E13" s="75" t="s">
        <v>21</v>
      </c>
      <c r="F13" s="73" t="s">
        <v>314</v>
      </c>
      <c r="G13" s="74">
        <f t="shared" ca="1" si="1"/>
        <v>38.475999999999999</v>
      </c>
      <c r="H13" s="74">
        <f t="shared" ca="1" si="1"/>
        <v>40.015999999999998</v>
      </c>
      <c r="I13" s="74">
        <f t="shared" ca="1" si="1"/>
        <v>41.619</v>
      </c>
      <c r="J13" s="74">
        <f t="shared" ca="1" si="1"/>
        <v>43.286000000000001</v>
      </c>
      <c r="K13" s="74">
        <f t="shared" ca="1" si="1"/>
        <v>45.018000000000001</v>
      </c>
      <c r="L13" s="74">
        <f t="shared" ca="1" si="1"/>
        <v>0</v>
      </c>
      <c r="M13" s="74">
        <f t="shared" ca="1" si="1"/>
        <v>0</v>
      </c>
      <c r="N13" s="72"/>
      <c r="P13" s="187" t="str">
        <f t="shared" si="6"/>
        <v>09800C</v>
      </c>
      <c r="Q13" s="186" t="s">
        <v>600</v>
      </c>
      <c r="R13" s="188" t="str">
        <f t="shared" si="7"/>
        <v>Account Maintenance Supervisor</v>
      </c>
      <c r="S13" s="189" t="str">
        <f t="shared" si="8"/>
        <v>151</v>
      </c>
      <c r="T13" s="186" cm="1">
        <f t="array" aca="1" ref="T13" ca="1">ROUND(IF($Q13="Y",VLOOKUP($P13, INDIRECT($Q$3),T$8,0)*INDIRECT($P$2),VLOOKUP($P13, INDIRECT($Q$3),T$8,0)),IF($E13="E",0,3))</f>
        <v>38.475999999999999</v>
      </c>
      <c r="U13" s="186" cm="1">
        <f t="array" aca="1" ref="U13" ca="1">ROUND(IF($Q13="Y",VLOOKUP($P13, INDIRECT($Q$3),U$8,0)*INDIRECT($P$2),VLOOKUP($P13, INDIRECT($Q$3),U$8,0)),IF($E13="E",0,3))</f>
        <v>40.015999999999998</v>
      </c>
      <c r="V13" s="186" cm="1">
        <f t="array" aca="1" ref="V13" ca="1">ROUND(IF($Q13="Y",VLOOKUP($P13, INDIRECT($Q$3),V$8,0)*INDIRECT($P$2),VLOOKUP($P13, INDIRECT($Q$3),V$8,0)),IF($E13="E",0,3))</f>
        <v>41.619</v>
      </c>
      <c r="W13" s="186" cm="1">
        <f t="array" aca="1" ref="W13" ca="1">ROUND(IF($Q13="Y",VLOOKUP($P13, INDIRECT($Q$3),W$8,0)*INDIRECT($P$2),VLOOKUP($P13, INDIRECT($Q$3),W$8,0)),IF($E13="E",0,3))</f>
        <v>43.286000000000001</v>
      </c>
      <c r="X13" s="186" cm="1">
        <f t="array" aca="1" ref="X13" ca="1">ROUND(IF($Q13="Y",VLOOKUP($P13, INDIRECT($Q$3),X$8,0)*INDIRECT($P$2),VLOOKUP($P13, INDIRECT($Q$3),X$8,0)),IF($E13="E",0,3))</f>
        <v>45.018000000000001</v>
      </c>
      <c r="Y13" s="186" cm="1">
        <f t="array" aca="1" ref="Y13" ca="1">ROUND(IF($Q13="Y",VLOOKUP($P13, INDIRECT($Q$3),Y$8,0)*INDIRECT($P$2),VLOOKUP($P13, INDIRECT($Q$3),Y$8,0)),IF($E13="E",0,3))</f>
        <v>0</v>
      </c>
      <c r="Z13" s="186" cm="1">
        <f t="array" aca="1" ref="Z13" ca="1">ROUND(IF($Q13="Y",VLOOKUP($P13, INDIRECT($Q$3),Z$8,0)*INDIRECT($P$2),VLOOKUP($P13, INDIRECT($Q$3),Z$8,0)),IF($E13="E",0,3))</f>
        <v>0</v>
      </c>
      <c r="AA13" s="186"/>
      <c r="AB13" s="282" t="str">
        <f t="shared" si="2"/>
        <v>09800C</v>
      </c>
      <c r="AC13" s="130" t="str">
        <f t="shared" si="3"/>
        <v>Account Maintenance Supervisor</v>
      </c>
      <c r="AD13" s="284" t="str">
        <f t="shared" si="4"/>
        <v>151</v>
      </c>
      <c r="AE13" s="282">
        <f t="shared" ca="1" si="5"/>
        <v>38.475999999999999</v>
      </c>
      <c r="AF13" s="282">
        <f t="shared" ca="1" si="5"/>
        <v>40.015999999999998</v>
      </c>
      <c r="AG13" s="282">
        <f t="shared" ca="1" si="5"/>
        <v>41.619</v>
      </c>
      <c r="AH13" s="282">
        <f t="shared" ca="1" si="5"/>
        <v>43.286000000000001</v>
      </c>
      <c r="AI13" s="282">
        <f t="shared" ca="1" si="5"/>
        <v>45.018000000000001</v>
      </c>
      <c r="AJ13" s="282" t="str">
        <f t="shared" ca="1" si="5"/>
        <v/>
      </c>
      <c r="AK13" s="282" t="str">
        <f t="shared" ca="1" si="5"/>
        <v/>
      </c>
      <c r="AP13" s="427"/>
      <c r="AQ13" s="427"/>
      <c r="AR13" s="427"/>
      <c r="AS13" s="427"/>
      <c r="AT13" s="427"/>
      <c r="AU13" s="427"/>
      <c r="AV13" s="427"/>
      <c r="AW13" s="427" t="str">
        <f>IFERROR(AA13/'2025'!N13,"")</f>
        <v/>
      </c>
    </row>
    <row r="14" spans="1:50" x14ac:dyDescent="0.2">
      <c r="A14" s="424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85402</v>
      </c>
      <c r="H14" s="74">
        <f t="shared" ca="1" si="1"/>
        <v>89893</v>
      </c>
      <c r="I14" s="74">
        <f t="shared" ca="1" si="1"/>
        <v>94624</v>
      </c>
      <c r="J14" s="74">
        <f t="shared" ca="1" si="1"/>
        <v>99607</v>
      </c>
      <c r="K14" s="74">
        <f t="shared" ca="1" si="1"/>
        <v>102398</v>
      </c>
      <c r="L14" s="74">
        <f t="shared" ca="1" si="1"/>
        <v>105265</v>
      </c>
      <c r="M14" s="74">
        <f t="shared" ca="1" si="1"/>
        <v>108265</v>
      </c>
      <c r="N14" s="72"/>
      <c r="P14" s="187" t="str">
        <f t="shared" si="6"/>
        <v>00221C</v>
      </c>
      <c r="Q14" s="186" t="s">
        <v>600</v>
      </c>
      <c r="R14" s="188" t="str">
        <f t="shared" si="7"/>
        <v>Accountant Il  (Supervisory)</v>
      </c>
      <c r="S14" s="189" t="str">
        <f t="shared" si="8"/>
        <v>86</v>
      </c>
      <c r="T14" s="186" cm="1">
        <f t="array" aca="1" ref="T14" ca="1">ROUND(IF($Q14="Y",VLOOKUP($P14, INDIRECT($Q$3),T$8,0)*INDIRECT($P$2),VLOOKUP($P14, INDIRECT($Q$3),T$8,0)),IF($E14="E",0,3))</f>
        <v>85402</v>
      </c>
      <c r="U14" s="186" cm="1">
        <f t="array" aca="1" ref="U14" ca="1">ROUND(IF($Q14="Y",VLOOKUP($P14, INDIRECT($Q$3),U$8,0)*INDIRECT($P$2),VLOOKUP($P14, INDIRECT($Q$3),U$8,0)),IF($E14="E",0,3))</f>
        <v>89893</v>
      </c>
      <c r="V14" s="186" cm="1">
        <f t="array" aca="1" ref="V14" ca="1">ROUND(IF($Q14="Y",VLOOKUP($P14, INDIRECT($Q$3),V$8,0)*INDIRECT($P$2),VLOOKUP($P14, INDIRECT($Q$3),V$8,0)),IF($E14="E",0,3))</f>
        <v>94624</v>
      </c>
      <c r="W14" s="186" cm="1">
        <f t="array" aca="1" ref="W14" ca="1">ROUND(IF($Q14="Y",VLOOKUP($P14, INDIRECT($Q$3),W$8,0)*INDIRECT($P$2),VLOOKUP($P14, INDIRECT($Q$3),W$8,0)),IF($E14="E",0,3))</f>
        <v>99607</v>
      </c>
      <c r="X14" s="186" cm="1">
        <f t="array" aca="1" ref="X14" ca="1">ROUND(IF($Q14="Y",VLOOKUP($P14, INDIRECT($Q$3),X$8,0)*INDIRECT($P$2),VLOOKUP($P14, INDIRECT($Q$3),X$8,0)),IF($E14="E",0,3))</f>
        <v>102398</v>
      </c>
      <c r="Y14" s="186" cm="1">
        <f t="array" aca="1" ref="Y14" ca="1">ROUND(IF($Q14="Y",VLOOKUP($P14, INDIRECT($Q$3),Y$8,0)*INDIRECT($P$2),VLOOKUP($P14, INDIRECT($Q$3),Y$8,0)),IF($E14="E",0,3))</f>
        <v>105265</v>
      </c>
      <c r="Z14" s="186" cm="1">
        <f t="array" aca="1" ref="Z14" ca="1">ROUND(IF($Q14="Y",VLOOKUP($P14, INDIRECT($Q$3),Z$8,0)*INDIRECT($P$2),VLOOKUP($P14, INDIRECT($Q$3),Z$8,0)),IF($E14="E",0,3))</f>
        <v>108265</v>
      </c>
      <c r="AA14" s="186"/>
      <c r="AB14" s="282" t="str">
        <f t="shared" si="2"/>
        <v>00221C</v>
      </c>
      <c r="AC14" s="130" t="str">
        <f t="shared" si="3"/>
        <v>Accountant Il  (Supervisory)</v>
      </c>
      <c r="AD14" s="284" t="str">
        <f t="shared" si="4"/>
        <v>86</v>
      </c>
      <c r="AE14" s="282">
        <f t="shared" ca="1" si="5"/>
        <v>41.058999999999997</v>
      </c>
      <c r="AF14" s="282">
        <f t="shared" ca="1" si="5"/>
        <v>43.217999999999996</v>
      </c>
      <c r="AG14" s="282">
        <f t="shared" ca="1" si="5"/>
        <v>45.492999999999995</v>
      </c>
      <c r="AH14" s="282">
        <f t="shared" ca="1" si="5"/>
        <v>47.887999999999998</v>
      </c>
      <c r="AI14" s="282">
        <f t="shared" ca="1" si="5"/>
        <v>49.23</v>
      </c>
      <c r="AJ14" s="282">
        <f t="shared" ca="1" si="5"/>
        <v>50.608999999999995</v>
      </c>
      <c r="AK14" s="282">
        <f t="shared" ca="1" si="5"/>
        <v>52.050999999999995</v>
      </c>
      <c r="AP14" s="427"/>
      <c r="AQ14" s="427"/>
      <c r="AR14" s="427"/>
      <c r="AS14" s="427"/>
      <c r="AT14" s="427"/>
      <c r="AU14" s="427"/>
      <c r="AV14" s="427"/>
      <c r="AW14" s="427" t="str">
        <f>IFERROR(AA14/'2025'!N14,"")</f>
        <v/>
      </c>
    </row>
    <row r="15" spans="1:50" x14ac:dyDescent="0.2">
      <c r="A15" s="424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1119</v>
      </c>
      <c r="G15" s="74">
        <f t="shared" ca="1" si="1"/>
        <v>92527</v>
      </c>
      <c r="H15" s="74">
        <f t="shared" ca="1" si="1"/>
        <v>97132</v>
      </c>
      <c r="I15" s="74">
        <f t="shared" ca="1" si="1"/>
        <v>101999</v>
      </c>
      <c r="J15" s="74">
        <f t="shared" ca="1" si="1"/>
        <v>108596</v>
      </c>
      <c r="K15" s="74">
        <f t="shared" ca="1" si="1"/>
        <v>111637</v>
      </c>
      <c r="L15" s="74">
        <f t="shared" ca="1" si="1"/>
        <v>114765</v>
      </c>
      <c r="M15" s="74">
        <f t="shared" ca="1" si="1"/>
        <v>118035</v>
      </c>
      <c r="N15" s="72"/>
      <c r="P15" s="187" t="str">
        <f t="shared" si="6"/>
        <v>53005C</v>
      </c>
      <c r="Q15" s="191" t="s">
        <v>600</v>
      </c>
      <c r="R15" s="188" t="str">
        <f t="shared" si="7"/>
        <v>Accounting Manager - Police</v>
      </c>
      <c r="S15" s="189" t="str">
        <f t="shared" si="8"/>
        <v>010</v>
      </c>
      <c r="T15" s="186" cm="1">
        <f t="array" aca="1" ref="T15" ca="1">ROUND(IF($Q15="Y",VLOOKUP($P15, INDIRECT($Q$3),T$8,0)*INDIRECT($P$2),VLOOKUP($P15, INDIRECT($Q$3),T$8,0)),IF($E15="E",0,3))</f>
        <v>92527</v>
      </c>
      <c r="U15" s="186" cm="1">
        <f t="array" aca="1" ref="U15" ca="1">ROUND(IF($Q15="Y",VLOOKUP($P15, INDIRECT($Q$3),U$8,0)*INDIRECT($P$2),VLOOKUP($P15, INDIRECT($Q$3),U$8,0)),IF($E15="E",0,3))</f>
        <v>97132</v>
      </c>
      <c r="V15" s="186" cm="1">
        <f t="array" aca="1" ref="V15" ca="1">ROUND(IF($Q15="Y",VLOOKUP($P15, INDIRECT($Q$3),V$8,0)*INDIRECT($P$2),VLOOKUP($P15, INDIRECT($Q$3),V$8,0)),IF($E15="E",0,3))</f>
        <v>101999</v>
      </c>
      <c r="W15" s="186" cm="1">
        <f t="array" aca="1" ref="W15" ca="1">ROUND(IF($Q15="Y",VLOOKUP($P15, INDIRECT($Q$3),W$8,0)*INDIRECT($P$2),VLOOKUP($P15, INDIRECT($Q$3),W$8,0)),IF($E15="E",0,3))</f>
        <v>108596</v>
      </c>
      <c r="X15" s="186" cm="1">
        <f t="array" aca="1" ref="X15" ca="1">ROUND(IF($Q15="Y",VLOOKUP($P15, INDIRECT($Q$3),X$8,0)*INDIRECT($P$2),VLOOKUP($P15, INDIRECT($Q$3),X$8,0)),IF($E15="E",0,3))</f>
        <v>111637</v>
      </c>
      <c r="Y15" s="186" cm="1">
        <f t="array" aca="1" ref="Y15" ca="1">ROUND(IF($Q15="Y",VLOOKUP($P15, INDIRECT($Q$3),Y$8,0)*INDIRECT($P$2),VLOOKUP($P15, INDIRECT($Q$3),Y$8,0)),IF($E15="E",0,3))</f>
        <v>114765</v>
      </c>
      <c r="Z15" s="186" cm="1">
        <f t="array" aca="1" ref="Z15" ca="1">ROUND(IF($Q15="Y",VLOOKUP($P15, INDIRECT($Q$3),Z$8,0)*INDIRECT($P$2),VLOOKUP($P15, INDIRECT($Q$3),Z$8,0)),IF($E15="E",0,3))</f>
        <v>118035</v>
      </c>
      <c r="AA15" s="186"/>
      <c r="AB15" s="282" t="str">
        <f t="shared" si="2"/>
        <v>53005C</v>
      </c>
      <c r="AC15" s="130" t="str">
        <f t="shared" si="3"/>
        <v>Accounting Manager - Police</v>
      </c>
      <c r="AD15" s="284" t="str">
        <f t="shared" si="4"/>
        <v>010</v>
      </c>
      <c r="AE15" s="282">
        <f t="shared" ca="1" si="5"/>
        <v>44.484999999999999</v>
      </c>
      <c r="AF15" s="282">
        <f t="shared" ca="1" si="5"/>
        <v>46.698999999999998</v>
      </c>
      <c r="AG15" s="282">
        <f t="shared" ca="1" si="5"/>
        <v>49.037999999999997</v>
      </c>
      <c r="AH15" s="282">
        <f t="shared" ca="1" si="5"/>
        <v>52.21</v>
      </c>
      <c r="AI15" s="282">
        <f t="shared" ca="1" si="5"/>
        <v>53.671999999999997</v>
      </c>
      <c r="AJ15" s="282">
        <f t="shared" ca="1" si="5"/>
        <v>55.175999999999995</v>
      </c>
      <c r="AK15" s="282">
        <f t="shared" ca="1" si="5"/>
        <v>56.747999999999998</v>
      </c>
      <c r="AP15" s="427"/>
      <c r="AQ15" s="427"/>
      <c r="AR15" s="427"/>
      <c r="AS15" s="427"/>
      <c r="AT15" s="427"/>
      <c r="AU15" s="427"/>
      <c r="AV15" s="427"/>
      <c r="AW15" s="427" t="str">
        <f>IFERROR(AA15/'2025'!N15,"")</f>
        <v/>
      </c>
    </row>
    <row r="16" spans="1:50" x14ac:dyDescent="0.2">
      <c r="A16" s="424" t="s">
        <v>1059</v>
      </c>
      <c r="B16" s="75">
        <v>7</v>
      </c>
      <c r="C16" s="70" t="s">
        <v>1063</v>
      </c>
      <c r="D16" s="75">
        <v>343</v>
      </c>
      <c r="E16" s="75" t="s">
        <v>21</v>
      </c>
      <c r="F16" s="73" t="s">
        <v>1061</v>
      </c>
      <c r="G16" s="74">
        <f t="shared" ca="1" si="1"/>
        <v>35.817999999999998</v>
      </c>
      <c r="H16" s="74">
        <f t="shared" ca="1" si="1"/>
        <v>37.253</v>
      </c>
      <c r="I16" s="74">
        <f t="shared" ca="1" si="1"/>
        <v>38.743000000000002</v>
      </c>
      <c r="J16" s="74">
        <f t="shared" ca="1" si="1"/>
        <v>40.293999999999997</v>
      </c>
      <c r="K16" s="74">
        <f t="shared" ca="1" si="1"/>
        <v>41.908999999999999</v>
      </c>
      <c r="L16" s="74">
        <f t="shared" ca="1" si="1"/>
        <v>0</v>
      </c>
      <c r="M16" s="74">
        <f t="shared" ca="1" si="1"/>
        <v>0</v>
      </c>
      <c r="N16" s="72"/>
      <c r="P16" s="187" t="str">
        <f t="shared" si="6"/>
        <v>00320C</v>
      </c>
      <c r="Q16" s="191" t="s">
        <v>600</v>
      </c>
      <c r="R16" s="188" t="str">
        <f t="shared" si="7"/>
        <v>Administrative Analyst I - Confidential</v>
      </c>
      <c r="S16" s="189" t="str">
        <f t="shared" si="8"/>
        <v>150</v>
      </c>
      <c r="T16" s="186" cm="1">
        <f t="array" aca="1" ref="T16" ca="1">ROUND(IF($Q16="Y",VLOOKUP($P16, INDIRECT($Q$3),T$8,0)*INDIRECT($P$2),VLOOKUP($P16, INDIRECT($Q$3),T$8,0)),IF($E16="E",0,3))</f>
        <v>35.817999999999998</v>
      </c>
      <c r="U16" s="186" cm="1">
        <f t="array" aca="1" ref="U16" ca="1">ROUND(IF($Q16="Y",VLOOKUP($P16, INDIRECT($Q$3),U$8,0)*INDIRECT($P$2),VLOOKUP($P16, INDIRECT($Q$3),U$8,0)),IF($E16="E",0,3))</f>
        <v>37.253</v>
      </c>
      <c r="V16" s="186" cm="1">
        <f t="array" aca="1" ref="V16" ca="1">ROUND(IF($Q16="Y",VLOOKUP($P16, INDIRECT($Q$3),V$8,0)*INDIRECT($P$2),VLOOKUP($P16, INDIRECT($Q$3),V$8,0)),IF($E16="E",0,3))</f>
        <v>38.743000000000002</v>
      </c>
      <c r="W16" s="186" cm="1">
        <f t="array" aca="1" ref="W16" ca="1">ROUND(IF($Q16="Y",VLOOKUP($P16, INDIRECT($Q$3),W$8,0)*INDIRECT($P$2),VLOOKUP($P16, INDIRECT($Q$3),W$8,0)),IF($E16="E",0,3))</f>
        <v>40.293999999999997</v>
      </c>
      <c r="X16" s="186" cm="1">
        <f t="array" aca="1" ref="X16" ca="1">ROUND(IF($Q16="Y",VLOOKUP($P16, INDIRECT($Q$3),X$8,0)*INDIRECT($P$2),VLOOKUP($P16, INDIRECT($Q$3),X$8,0)),IF($E16="E",0,3))</f>
        <v>41.908999999999999</v>
      </c>
      <c r="Y16" s="186" cm="1">
        <f t="array" aca="1" ref="Y16" ca="1">ROUND(IF($Q16="Y",VLOOKUP($P16, INDIRECT($Q$3),Y$8,0)*INDIRECT($P$2),VLOOKUP($P16, INDIRECT($Q$3),Y$8,0)),IF($E16="E",0,3))</f>
        <v>0</v>
      </c>
      <c r="Z16" s="186" cm="1">
        <f t="array" aca="1" ref="Z16" ca="1">ROUND(IF($Q16="Y",VLOOKUP($P16, INDIRECT($Q$3),Z$8,0)*INDIRECT($P$2),VLOOKUP($P16, INDIRECT($Q$3),Z$8,0)),IF($E16="E",0,3))</f>
        <v>0</v>
      </c>
      <c r="AA16" s="186"/>
      <c r="AB16" s="282" t="str">
        <f t="shared" si="2"/>
        <v>00320C</v>
      </c>
      <c r="AC16" s="130" t="str">
        <f t="shared" si="3"/>
        <v>Administrative Analyst I - Confidential</v>
      </c>
      <c r="AD16" s="284" t="str">
        <f t="shared" si="4"/>
        <v>150</v>
      </c>
      <c r="AE16" s="282">
        <f t="shared" ca="1" si="5"/>
        <v>35.817999999999998</v>
      </c>
      <c r="AF16" s="282">
        <f t="shared" ca="1" si="5"/>
        <v>37.253</v>
      </c>
      <c r="AG16" s="282">
        <f t="shared" ca="1" si="5"/>
        <v>38.743000000000002</v>
      </c>
      <c r="AH16" s="282">
        <f t="shared" ca="1" si="5"/>
        <v>40.293999999999997</v>
      </c>
      <c r="AI16" s="282">
        <f t="shared" ca="1" si="5"/>
        <v>41.908999999999999</v>
      </c>
      <c r="AJ16" s="282" t="str">
        <f t="shared" ca="1" si="5"/>
        <v/>
      </c>
      <c r="AK16" s="282" t="str">
        <f t="shared" ca="1" si="5"/>
        <v/>
      </c>
      <c r="AP16" s="427"/>
      <c r="AQ16" s="427"/>
      <c r="AR16" s="427"/>
      <c r="AS16" s="427"/>
      <c r="AT16" s="427"/>
      <c r="AU16" s="427"/>
      <c r="AV16" s="427"/>
      <c r="AW16" s="427" t="str">
        <f>IFERROR(AA16/'2025'!N16,"")</f>
        <v/>
      </c>
    </row>
    <row r="17" spans="1:49" x14ac:dyDescent="0.2">
      <c r="A17" s="424" t="s">
        <v>1060</v>
      </c>
      <c r="B17" s="75">
        <v>8</v>
      </c>
      <c r="C17" s="70" t="s">
        <v>576</v>
      </c>
      <c r="D17" s="75">
        <v>393</v>
      </c>
      <c r="E17" s="75" t="s">
        <v>17</v>
      </c>
      <c r="F17" s="73" t="s">
        <v>1062</v>
      </c>
      <c r="G17" s="74">
        <f t="shared" ca="1" si="1"/>
        <v>84659</v>
      </c>
      <c r="H17" s="74">
        <f t="shared" ca="1" si="1"/>
        <v>88051</v>
      </c>
      <c r="I17" s="74">
        <f t="shared" ca="1" si="1"/>
        <v>91574</v>
      </c>
      <c r="J17" s="74">
        <f t="shared" ca="1" si="1"/>
        <v>95240</v>
      </c>
      <c r="K17" s="74">
        <f t="shared" ca="1" si="1"/>
        <v>99057</v>
      </c>
      <c r="L17" s="74">
        <f t="shared" ca="1" si="1"/>
        <v>0</v>
      </c>
      <c r="M17" s="74">
        <f t="shared" ca="1" si="1"/>
        <v>0</v>
      </c>
      <c r="N17" s="72"/>
      <c r="P17" s="187" t="str">
        <f t="shared" si="6"/>
        <v>00340C</v>
      </c>
      <c r="Q17" s="191" t="s">
        <v>600</v>
      </c>
      <c r="R17" s="188" t="str">
        <f t="shared" si="7"/>
        <v>Administrative Analyst II - Confidential</v>
      </c>
      <c r="S17" s="189" t="str">
        <f t="shared" si="8"/>
        <v>099</v>
      </c>
      <c r="T17" s="186" cm="1">
        <f t="array" aca="1" ref="T17" ca="1">ROUND(IF($Q17="Y",VLOOKUP($P17, INDIRECT($Q$3),T$8,0)*INDIRECT($P$2),VLOOKUP($P17, INDIRECT($Q$3),T$8,0)),IF($E17="E",0,3))</f>
        <v>84659</v>
      </c>
      <c r="U17" s="186" cm="1">
        <f t="array" aca="1" ref="U17" ca="1">ROUND(IF($Q17="Y",VLOOKUP($P17, INDIRECT($Q$3),U$8,0)*INDIRECT($P$2),VLOOKUP($P17, INDIRECT($Q$3),U$8,0)),IF($E17="E",0,3))</f>
        <v>88051</v>
      </c>
      <c r="V17" s="186" cm="1">
        <f t="array" aca="1" ref="V17" ca="1">ROUND(IF($Q17="Y",VLOOKUP($P17, INDIRECT($Q$3),V$8,0)*INDIRECT($P$2),VLOOKUP($P17, INDIRECT($Q$3),V$8,0)),IF($E17="E",0,3))</f>
        <v>91574</v>
      </c>
      <c r="W17" s="186" cm="1">
        <f t="array" aca="1" ref="W17" ca="1">ROUND(IF($Q17="Y",VLOOKUP($P17, INDIRECT($Q$3),W$8,0)*INDIRECT($P$2),VLOOKUP($P17, INDIRECT($Q$3),W$8,0)),IF($E17="E",0,3))</f>
        <v>95240</v>
      </c>
      <c r="X17" s="186" cm="1">
        <f t="array" aca="1" ref="X17" ca="1">ROUND(IF($Q17="Y",VLOOKUP($P17, INDIRECT($Q$3),X$8,0)*INDIRECT($P$2),VLOOKUP($P17, INDIRECT($Q$3),X$8,0)),IF($E17="E",0,3))</f>
        <v>99057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2"/>
        <v>00340C</v>
      </c>
      <c r="AC17" s="130" t="str">
        <f t="shared" si="3"/>
        <v>Administrative Analyst II - Confidential</v>
      </c>
      <c r="AD17" s="284" t="str">
        <f t="shared" si="4"/>
        <v>099</v>
      </c>
      <c r="AE17" s="282">
        <f t="shared" ca="1" si="5"/>
        <v>40.701999999999998</v>
      </c>
      <c r="AF17" s="282">
        <f t="shared" ca="1" si="5"/>
        <v>42.332999999999998</v>
      </c>
      <c r="AG17" s="282">
        <f t="shared" ca="1" si="5"/>
        <v>44.025999999999996</v>
      </c>
      <c r="AH17" s="282">
        <f t="shared" ca="1" si="5"/>
        <v>45.788999999999994</v>
      </c>
      <c r="AI17" s="282">
        <f t="shared" ca="1" si="5"/>
        <v>47.623999999999995</v>
      </c>
      <c r="AJ17" s="282" t="str">
        <f t="shared" ca="1" si="5"/>
        <v/>
      </c>
      <c r="AK17" s="282" t="str">
        <f t="shared" ca="1" si="5"/>
        <v/>
      </c>
      <c r="AP17" s="427"/>
      <c r="AQ17" s="427"/>
      <c r="AR17" s="427"/>
      <c r="AS17" s="427"/>
      <c r="AT17" s="427"/>
      <c r="AU17" s="427"/>
      <c r="AV17" s="427"/>
      <c r="AW17" s="427" t="str">
        <f>IFERROR(AA17/'2025'!N17,"")</f>
        <v/>
      </c>
    </row>
    <row r="18" spans="1:49" x14ac:dyDescent="0.2">
      <c r="A18" s="424" t="s">
        <v>29</v>
      </c>
      <c r="B18" s="75">
        <v>8</v>
      </c>
      <c r="C18" s="70" t="s">
        <v>28</v>
      </c>
      <c r="D18" s="75">
        <v>398</v>
      </c>
      <c r="E18" s="75" t="s">
        <v>17</v>
      </c>
      <c r="F18" s="73" t="s">
        <v>316</v>
      </c>
      <c r="G18" s="74">
        <f t="shared" ca="1" si="1"/>
        <v>78285</v>
      </c>
      <c r="H18" s="74">
        <f t="shared" ca="1" si="1"/>
        <v>81418</v>
      </c>
      <c r="I18" s="74">
        <f t="shared" ca="1" si="1"/>
        <v>84672</v>
      </c>
      <c r="J18" s="74">
        <f t="shared" ca="1" si="1"/>
        <v>88060</v>
      </c>
      <c r="K18" s="74">
        <f t="shared" ca="1" si="1"/>
        <v>91583</v>
      </c>
      <c r="L18" s="74">
        <f t="shared" ca="1" si="1"/>
        <v>95245</v>
      </c>
      <c r="M18" s="74">
        <f t="shared" ca="1" si="1"/>
        <v>99055</v>
      </c>
      <c r="N18" s="72"/>
      <c r="P18" s="187" t="str">
        <f t="shared" si="6"/>
        <v>00351C</v>
      </c>
      <c r="Q18" s="186" t="s">
        <v>600</v>
      </c>
      <c r="R18" s="188" t="str">
        <f t="shared" si="7"/>
        <v>Administrative Analyst II Supervisory</v>
      </c>
      <c r="S18" s="189" t="str">
        <f t="shared" si="8"/>
        <v>99</v>
      </c>
      <c r="T18" s="186" cm="1">
        <f t="array" aca="1" ref="T18" ca="1">ROUND(IF($Q18="Y",VLOOKUP($P18, INDIRECT($Q$3),T$8,0)*INDIRECT($P$2),VLOOKUP($P18, INDIRECT($Q$3),T$8,0)),IF($E18="E",0,3))</f>
        <v>78285</v>
      </c>
      <c r="U18" s="186" cm="1">
        <f t="array" aca="1" ref="U18" ca="1">ROUND(IF($Q18="Y",VLOOKUP($P18, INDIRECT($Q$3),U$8,0)*INDIRECT($P$2),VLOOKUP($P18, INDIRECT($Q$3),U$8,0)),IF($E18="E",0,3))</f>
        <v>81418</v>
      </c>
      <c r="V18" s="186" cm="1">
        <f t="array" aca="1" ref="V18" ca="1">ROUND(IF($Q18="Y",VLOOKUP($P18, INDIRECT($Q$3),V$8,0)*INDIRECT($P$2),VLOOKUP($P18, INDIRECT($Q$3),V$8,0)),IF($E18="E",0,3))</f>
        <v>84672</v>
      </c>
      <c r="W18" s="186" cm="1">
        <f t="array" aca="1" ref="W18" ca="1">ROUND(IF($Q18="Y",VLOOKUP($P18, INDIRECT($Q$3),W$8,0)*INDIRECT($P$2),VLOOKUP($P18, INDIRECT($Q$3),W$8,0)),IF($E18="E",0,3))</f>
        <v>88060</v>
      </c>
      <c r="X18" s="186" cm="1">
        <f t="array" aca="1" ref="X18" ca="1">ROUND(IF($Q18="Y",VLOOKUP($P18, INDIRECT($Q$3),X$8,0)*INDIRECT($P$2),VLOOKUP($P18, INDIRECT($Q$3),X$8,0)),IF($E18="E",0,3))</f>
        <v>91583</v>
      </c>
      <c r="Y18" s="186" cm="1">
        <f t="array" aca="1" ref="Y18" ca="1">ROUND(IF($Q18="Y",VLOOKUP($P18, INDIRECT($Q$3),Y$8,0)*INDIRECT($P$2),VLOOKUP($P18, INDIRECT($Q$3),Y$8,0)),IF($E18="E",0,3))</f>
        <v>95245</v>
      </c>
      <c r="Z18" s="186" cm="1">
        <f t="array" aca="1" ref="Z18" ca="1">ROUND(IF($Q18="Y",VLOOKUP($P18, INDIRECT($Q$3),Z$8,0)*INDIRECT($P$2),VLOOKUP($P18, INDIRECT($Q$3),Z$8,0)),IF($E18="E",0,3))</f>
        <v>99055</v>
      </c>
      <c r="AA18" s="186"/>
      <c r="AB18" s="282" t="str">
        <f t="shared" si="2"/>
        <v>00351C</v>
      </c>
      <c r="AC18" s="130" t="str">
        <f t="shared" si="3"/>
        <v>Administrative Analyst II Supervisory</v>
      </c>
      <c r="AD18" s="284" t="str">
        <f t="shared" si="4"/>
        <v>99</v>
      </c>
      <c r="AE18" s="282">
        <f t="shared" ca="1" si="5"/>
        <v>37.637999999999998</v>
      </c>
      <c r="AF18" s="282">
        <f t="shared" ca="1" si="5"/>
        <v>39.143999999999998</v>
      </c>
      <c r="AG18" s="282">
        <f t="shared" ca="1" si="5"/>
        <v>40.707999999999998</v>
      </c>
      <c r="AH18" s="282">
        <f t="shared" ca="1" si="5"/>
        <v>42.336999999999996</v>
      </c>
      <c r="AI18" s="282">
        <f t="shared" ca="1" si="5"/>
        <v>44.030999999999999</v>
      </c>
      <c r="AJ18" s="282">
        <f t="shared" ca="1" si="5"/>
        <v>45.790999999999997</v>
      </c>
      <c r="AK18" s="282">
        <f t="shared" ca="1" si="5"/>
        <v>47.622999999999998</v>
      </c>
      <c r="AP18" s="427"/>
      <c r="AQ18" s="427"/>
      <c r="AR18" s="427"/>
      <c r="AS18" s="427"/>
      <c r="AT18" s="427"/>
      <c r="AU18" s="427"/>
      <c r="AV18" s="427"/>
      <c r="AW18" s="427" t="str">
        <f>IFERROR(AA18/'2025'!N18,"")</f>
        <v/>
      </c>
    </row>
    <row r="19" spans="1:49" x14ac:dyDescent="0.2">
      <c r="A19" s="424" t="s">
        <v>27</v>
      </c>
      <c r="B19" s="75">
        <v>7</v>
      </c>
      <c r="C19" s="70" t="s">
        <v>26</v>
      </c>
      <c r="D19" s="75">
        <v>358</v>
      </c>
      <c r="E19" s="75" t="s">
        <v>21</v>
      </c>
      <c r="F19" s="73" t="s">
        <v>317</v>
      </c>
      <c r="G19" s="74">
        <f t="shared" ca="1" si="1"/>
        <v>37.445999999999998</v>
      </c>
      <c r="H19" s="74">
        <f t="shared" ca="1" si="1"/>
        <v>38.945999999999998</v>
      </c>
      <c r="I19" s="74">
        <f t="shared" ca="1" si="1"/>
        <v>40.503999999999998</v>
      </c>
      <c r="J19" s="74">
        <f t="shared" ca="1" si="1"/>
        <v>42.125999999999998</v>
      </c>
      <c r="K19" s="74">
        <f t="shared" ca="1" si="1"/>
        <v>43.813000000000002</v>
      </c>
      <c r="L19" s="74">
        <f t="shared" ca="1" si="1"/>
        <v>0</v>
      </c>
      <c r="M19" s="74">
        <f t="shared" ca="1" si="1"/>
        <v>0</v>
      </c>
      <c r="N19" s="72"/>
      <c r="P19" s="187" t="str">
        <f t="shared" si="6"/>
        <v>00361C</v>
      </c>
      <c r="Q19" s="191" t="s">
        <v>600</v>
      </c>
      <c r="R19" s="188" t="str">
        <f t="shared" si="7"/>
        <v>Administrative Assistant to Police Administration</v>
      </c>
      <c r="S19" s="189" t="str">
        <f t="shared" si="8"/>
        <v>98</v>
      </c>
      <c r="T19" s="186" cm="1">
        <f t="array" aca="1" ref="T19" ca="1">ROUND(IF($Q19="Y",VLOOKUP($P19, INDIRECT($Q$3),T$8,0)*INDIRECT($P$2),VLOOKUP($P19, INDIRECT($Q$3),T$8,0)),IF($E19="E",0,3))</f>
        <v>37.445999999999998</v>
      </c>
      <c r="U19" s="186" cm="1">
        <f t="array" aca="1" ref="U19" ca="1">ROUND(IF($Q19="Y",VLOOKUP($P19, INDIRECT($Q$3),U$8,0)*INDIRECT($P$2),VLOOKUP($P19, INDIRECT($Q$3),U$8,0)),IF($E19="E",0,3))</f>
        <v>38.945999999999998</v>
      </c>
      <c r="V19" s="186" cm="1">
        <f t="array" aca="1" ref="V19" ca="1">ROUND(IF($Q19="Y",VLOOKUP($P19, INDIRECT($Q$3),V$8,0)*INDIRECT($P$2),VLOOKUP($P19, INDIRECT($Q$3),V$8,0)),IF($E19="E",0,3))</f>
        <v>40.503999999999998</v>
      </c>
      <c r="W19" s="186" cm="1">
        <f t="array" aca="1" ref="W19" ca="1">ROUND(IF($Q19="Y",VLOOKUP($P19, INDIRECT($Q$3),W$8,0)*INDIRECT($P$2),VLOOKUP($P19, INDIRECT($Q$3),W$8,0)),IF($E19="E",0,3))</f>
        <v>42.125999999999998</v>
      </c>
      <c r="X19" s="186" cm="1">
        <f t="array" aca="1" ref="X19" ca="1">ROUND(IF($Q19="Y",VLOOKUP($P19, INDIRECT($Q$3),X$8,0)*INDIRECT($P$2),VLOOKUP($P19, INDIRECT($Q$3),X$8,0)),IF($E19="E",0,3))</f>
        <v>43.813000000000002</v>
      </c>
      <c r="Y19" s="186" cm="1">
        <f t="array" aca="1" ref="Y19" ca="1">ROUND(IF($Q19="Y",VLOOKUP($P19, INDIRECT($Q$3),Y$8,0)*INDIRECT($P$2),VLOOKUP($P19, INDIRECT($Q$3),Y$8,0)),IF($E19="E",0,3))</f>
        <v>0</v>
      </c>
      <c r="Z19" s="186" cm="1">
        <f t="array" aca="1" ref="Z19" ca="1">ROUND(IF($Q19="Y",VLOOKUP($P19, INDIRECT($Q$3),Z$8,0)*INDIRECT($P$2),VLOOKUP($P19, INDIRECT($Q$3),Z$8,0)),IF($E19="E",0,3))</f>
        <v>0</v>
      </c>
      <c r="AA19" s="186"/>
      <c r="AB19" s="282" t="str">
        <f t="shared" si="2"/>
        <v>00361C</v>
      </c>
      <c r="AC19" s="130" t="str">
        <f t="shared" si="3"/>
        <v>Administrative Assistant to Police Administration</v>
      </c>
      <c r="AD19" s="284" t="str">
        <f t="shared" si="4"/>
        <v>98</v>
      </c>
      <c r="AE19" s="282">
        <f t="shared" ca="1" si="5"/>
        <v>37.445999999999998</v>
      </c>
      <c r="AF19" s="282">
        <f t="shared" ca="1" si="5"/>
        <v>38.945999999999998</v>
      </c>
      <c r="AG19" s="282">
        <f t="shared" ca="1" si="5"/>
        <v>40.503999999999998</v>
      </c>
      <c r="AH19" s="282">
        <f t="shared" ca="1" si="5"/>
        <v>42.125999999999998</v>
      </c>
      <c r="AI19" s="282">
        <f t="shared" ca="1" si="5"/>
        <v>43.813000000000002</v>
      </c>
      <c r="AJ19" s="282" t="str">
        <f t="shared" ca="1" si="5"/>
        <v/>
      </c>
      <c r="AK19" s="282" t="str">
        <f t="shared" ca="1" si="5"/>
        <v/>
      </c>
      <c r="AP19" s="427"/>
      <c r="AQ19" s="427"/>
      <c r="AR19" s="427"/>
      <c r="AS19" s="427"/>
      <c r="AT19" s="427"/>
      <c r="AU19" s="427"/>
      <c r="AV19" s="427"/>
      <c r="AW19" s="427" t="str">
        <f>IFERROR(AA19/'2025'!N19,"")</f>
        <v/>
      </c>
    </row>
    <row r="20" spans="1:49" x14ac:dyDescent="0.2">
      <c r="A20" s="424" t="s">
        <v>75</v>
      </c>
      <c r="B20" s="75">
        <v>8</v>
      </c>
      <c r="C20" s="70" t="s">
        <v>30</v>
      </c>
      <c r="D20" s="75">
        <v>393</v>
      </c>
      <c r="E20" s="75" t="s">
        <v>17</v>
      </c>
      <c r="F20" s="73" t="s">
        <v>829</v>
      </c>
      <c r="G20" s="74">
        <f t="shared" ca="1" si="1"/>
        <v>76705</v>
      </c>
      <c r="H20" s="74">
        <f t="shared" ca="1" si="1"/>
        <v>80822</v>
      </c>
      <c r="I20" s="74">
        <f t="shared" ca="1" si="1"/>
        <v>85107</v>
      </c>
      <c r="J20" s="74">
        <f t="shared" ca="1" si="1"/>
        <v>91134</v>
      </c>
      <c r="K20" s="74">
        <f t="shared" ca="1" si="1"/>
        <v>93688</v>
      </c>
      <c r="L20" s="74">
        <f t="shared" ca="1" si="1"/>
        <v>96311</v>
      </c>
      <c r="M20" s="74">
        <f t="shared" ca="1" si="1"/>
        <v>99057</v>
      </c>
      <c r="N20" s="72"/>
      <c r="P20" s="187" t="str">
        <f t="shared" si="6"/>
        <v>00463C</v>
      </c>
      <c r="Q20" s="191" t="s">
        <v>600</v>
      </c>
      <c r="R20" s="188" t="str">
        <f t="shared" si="7"/>
        <v>Aide to the City Coordinator</v>
      </c>
      <c r="S20" s="189" t="str">
        <f t="shared" si="8"/>
        <v>21</v>
      </c>
      <c r="T20" s="186" cm="1">
        <f t="array" aca="1" ref="T20" ca="1">ROUND(IF($Q20="Y",VLOOKUP($P20, INDIRECT($Q$3),T$8,0)*INDIRECT($P$2),VLOOKUP($P20, INDIRECT($Q$3),T$8,0)),IF($E20="E",0,3))</f>
        <v>76705</v>
      </c>
      <c r="U20" s="186" cm="1">
        <f t="array" aca="1" ref="U20" ca="1">ROUND(IF($Q20="Y",VLOOKUP($P20, INDIRECT($Q$3),U$8,0)*INDIRECT($P$2),VLOOKUP($P20, INDIRECT($Q$3),U$8,0)),IF($E20="E",0,3))</f>
        <v>80822</v>
      </c>
      <c r="V20" s="186" cm="1">
        <f t="array" aca="1" ref="V20" ca="1">ROUND(IF($Q20="Y",VLOOKUP($P20, INDIRECT($Q$3),V$8,0)*INDIRECT($P$2),VLOOKUP($P20, INDIRECT($Q$3),V$8,0)),IF($E20="E",0,3))</f>
        <v>85107</v>
      </c>
      <c r="W20" s="186" cm="1">
        <f t="array" aca="1" ref="W20" ca="1">ROUND(IF($Q20="Y",VLOOKUP($P20, INDIRECT($Q$3),W$8,0)*INDIRECT($P$2),VLOOKUP($P20, INDIRECT($Q$3),W$8,0)),IF($E20="E",0,3))</f>
        <v>91134</v>
      </c>
      <c r="X20" s="186" cm="1">
        <f t="array" aca="1" ref="X20" ca="1">ROUND(IF($Q20="Y",VLOOKUP($P20, INDIRECT($Q$3),X$8,0)*INDIRECT($P$2),VLOOKUP($P20, INDIRECT($Q$3),X$8,0)),IF($E20="E",0,3))</f>
        <v>93688</v>
      </c>
      <c r="Y20" s="186" cm="1">
        <f t="array" aca="1" ref="Y20" ca="1">ROUND(IF($Q20="Y",VLOOKUP($P20, INDIRECT($Q$3),Y$8,0)*INDIRECT($P$2),VLOOKUP($P20, INDIRECT($Q$3),Y$8,0)),IF($E20="E",0,3))</f>
        <v>96311</v>
      </c>
      <c r="Z20" s="186" cm="1">
        <f t="array" aca="1" ref="Z20" ca="1">ROUND(IF($Q20="Y",VLOOKUP($P20, INDIRECT($Q$3),Z$8,0)*INDIRECT($P$2),VLOOKUP($P20, INDIRECT($Q$3),Z$8,0)),IF($E20="E",0,3))</f>
        <v>99057</v>
      </c>
      <c r="AA20" s="186"/>
      <c r="AB20" s="282" t="str">
        <f t="shared" si="2"/>
        <v>00463C</v>
      </c>
      <c r="AC20" s="130" t="str">
        <f t="shared" si="3"/>
        <v>Aide to the City Coordinator</v>
      </c>
      <c r="AD20" s="284" t="str">
        <f t="shared" si="4"/>
        <v>21</v>
      </c>
      <c r="AE20" s="282">
        <f t="shared" ca="1" si="5"/>
        <v>36.878</v>
      </c>
      <c r="AF20" s="282">
        <f t="shared" ca="1" si="5"/>
        <v>38.856999999999999</v>
      </c>
      <c r="AG20" s="282">
        <f t="shared" ca="1" si="5"/>
        <v>40.916999999999994</v>
      </c>
      <c r="AH20" s="282">
        <f t="shared" ca="1" si="5"/>
        <v>43.814999999999998</v>
      </c>
      <c r="AI20" s="282">
        <f t="shared" ca="1" si="5"/>
        <v>45.042999999999999</v>
      </c>
      <c r="AJ20" s="282">
        <f t="shared" ca="1" si="5"/>
        <v>46.303999999999995</v>
      </c>
      <c r="AK20" s="282">
        <f t="shared" ca="1" si="5"/>
        <v>47.623999999999995</v>
      </c>
      <c r="AP20" s="427"/>
      <c r="AQ20" s="427"/>
      <c r="AR20" s="427"/>
      <c r="AS20" s="427"/>
      <c r="AT20" s="427"/>
      <c r="AU20" s="427"/>
      <c r="AV20" s="427"/>
      <c r="AW20" s="427" t="str">
        <f>IFERROR(AA20/'2025'!N20,"")</f>
        <v/>
      </c>
    </row>
    <row r="21" spans="1:49" x14ac:dyDescent="0.2">
      <c r="A21" s="424" t="s">
        <v>876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877</v>
      </c>
      <c r="G21" s="74">
        <f t="shared" ca="1" si="1"/>
        <v>76705</v>
      </c>
      <c r="H21" s="74">
        <f t="shared" ca="1" si="1"/>
        <v>80822</v>
      </c>
      <c r="I21" s="74">
        <f t="shared" ca="1" si="1"/>
        <v>85107</v>
      </c>
      <c r="J21" s="74">
        <f t="shared" ca="1" si="1"/>
        <v>91134</v>
      </c>
      <c r="K21" s="74">
        <f t="shared" ca="1" si="1"/>
        <v>93688</v>
      </c>
      <c r="L21" s="74">
        <f t="shared" ca="1" si="1"/>
        <v>96311</v>
      </c>
      <c r="M21" s="74">
        <f t="shared" ca="1" si="1"/>
        <v>99057</v>
      </c>
      <c r="N21" s="72"/>
      <c r="P21" s="187" t="s">
        <v>876</v>
      </c>
      <c r="Q21" s="191" t="s">
        <v>600</v>
      </c>
      <c r="R21" s="188" t="str">
        <f t="shared" si="7"/>
        <v>Aide to the Community Safety Commissioner</v>
      </c>
      <c r="S21" s="189" t="str">
        <f t="shared" si="8"/>
        <v>21</v>
      </c>
      <c r="T21" s="186" cm="1">
        <f t="array" aca="1" ref="T21" ca="1">ROUND(IF($Q21="Y",VLOOKUP($P21, INDIRECT($Q$3),T$8,0)*INDIRECT($P$2),VLOOKUP($P21, INDIRECT($Q$3),T$8,0)),IF($E21="E",0,3))</f>
        <v>76705</v>
      </c>
      <c r="U21" s="186" cm="1">
        <f t="array" aca="1" ref="U21" ca="1">ROUND(IF($Q21="Y",VLOOKUP($P21, INDIRECT($Q$3),U$8,0)*INDIRECT($P$2),VLOOKUP($P21, INDIRECT($Q$3),U$8,0)),IF($E21="E",0,3))</f>
        <v>80822</v>
      </c>
      <c r="V21" s="186" cm="1">
        <f t="array" aca="1" ref="V21" ca="1">ROUND(IF($Q21="Y",VLOOKUP($P21, INDIRECT($Q$3),V$8,0)*INDIRECT($P$2),VLOOKUP($P21, INDIRECT($Q$3),V$8,0)),IF($E21="E",0,3))</f>
        <v>85107</v>
      </c>
      <c r="W21" s="186" cm="1">
        <f t="array" aca="1" ref="W21" ca="1">ROUND(IF($Q21="Y",VLOOKUP($P21, INDIRECT($Q$3),W$8,0)*INDIRECT($P$2),VLOOKUP($P21, INDIRECT($Q$3),W$8,0)),IF($E21="E",0,3))</f>
        <v>91134</v>
      </c>
      <c r="X21" s="186" cm="1">
        <f t="array" aca="1" ref="X21" ca="1">ROUND(IF($Q21="Y",VLOOKUP($P21, INDIRECT($Q$3),X$8,0)*INDIRECT($P$2),VLOOKUP($P21, INDIRECT($Q$3),X$8,0)),IF($E21="E",0,3))</f>
        <v>93688</v>
      </c>
      <c r="Y21" s="186" cm="1">
        <f t="array" aca="1" ref="Y21" ca="1">ROUND(IF($Q21="Y",VLOOKUP($P21, INDIRECT($Q$3),Y$8,0)*INDIRECT($P$2),VLOOKUP($P21, INDIRECT($Q$3),Y$8,0)),IF($E21="E",0,3))</f>
        <v>96311</v>
      </c>
      <c r="Z21" s="186" cm="1">
        <f t="array" aca="1" ref="Z21" ca="1">ROUND(IF($Q21="Y",VLOOKUP($P21, INDIRECT($Q$3),Z$8,0)*INDIRECT($P$2),VLOOKUP($P21, INDIRECT($Q$3),Z$8,0)),IF($E21="E",0,3))</f>
        <v>99057</v>
      </c>
      <c r="AA21" s="186"/>
      <c r="AB21" s="282" t="str">
        <f t="shared" si="2"/>
        <v>59433C</v>
      </c>
      <c r="AC21" s="130" t="str">
        <f t="shared" si="3"/>
        <v>Aide to the Community Safety Commissioner</v>
      </c>
      <c r="AD21" s="284" t="str">
        <f t="shared" si="4"/>
        <v>21</v>
      </c>
      <c r="AE21" s="282">
        <f t="shared" ca="1" si="5"/>
        <v>36.878</v>
      </c>
      <c r="AF21" s="282">
        <f t="shared" ca="1" si="5"/>
        <v>38.856999999999999</v>
      </c>
      <c r="AG21" s="282">
        <f t="shared" ca="1" si="5"/>
        <v>40.916999999999994</v>
      </c>
      <c r="AH21" s="282">
        <f t="shared" ca="1" si="5"/>
        <v>43.814999999999998</v>
      </c>
      <c r="AI21" s="282">
        <f t="shared" ca="1" si="5"/>
        <v>45.042999999999999</v>
      </c>
      <c r="AJ21" s="282">
        <f t="shared" ca="1" si="5"/>
        <v>46.303999999999995</v>
      </c>
      <c r="AK21" s="282">
        <f t="shared" ca="1" si="5"/>
        <v>47.623999999999995</v>
      </c>
      <c r="AP21" s="427"/>
      <c r="AQ21" s="427"/>
      <c r="AR21" s="427"/>
      <c r="AS21" s="427"/>
      <c r="AT21" s="427"/>
      <c r="AU21" s="427"/>
      <c r="AV21" s="427"/>
      <c r="AW21" s="427" t="str">
        <f>IFERROR(AA21/'2025'!N21,"")</f>
        <v/>
      </c>
    </row>
    <row r="22" spans="1:49" x14ac:dyDescent="0.2">
      <c r="A22" s="424" t="s">
        <v>1017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1016</v>
      </c>
      <c r="G22" s="74">
        <f t="shared" ca="1" si="1"/>
        <v>76705</v>
      </c>
      <c r="H22" s="74">
        <f t="shared" ca="1" si="1"/>
        <v>80822</v>
      </c>
      <c r="I22" s="74">
        <f t="shared" ca="1" si="1"/>
        <v>85107</v>
      </c>
      <c r="J22" s="74">
        <f t="shared" ca="1" si="1"/>
        <v>91134</v>
      </c>
      <c r="K22" s="74">
        <f t="shared" ca="1" si="1"/>
        <v>93688</v>
      </c>
      <c r="L22" s="74">
        <f t="shared" ca="1" si="1"/>
        <v>96311</v>
      </c>
      <c r="M22" s="74">
        <f t="shared" ca="1" si="1"/>
        <v>99057</v>
      </c>
      <c r="N22" s="72"/>
      <c r="P22" s="187" t="s">
        <v>1017</v>
      </c>
      <c r="Q22" s="191" t="s">
        <v>600</v>
      </c>
      <c r="R22" s="188" t="str">
        <f t="shared" si="7"/>
        <v>Aide to the Director of Neighborhood Safety</v>
      </c>
      <c r="S22" s="189" t="str">
        <f t="shared" si="8"/>
        <v>21</v>
      </c>
      <c r="T22" s="186" cm="1">
        <f t="array" aca="1" ref="T22" ca="1">ROUND(IF($Q22="Y",VLOOKUP($P22, INDIRECT($Q$3),T$8,0)*INDIRECT($P$2),VLOOKUP($P22, INDIRECT($Q$3),T$8,0)),IF($E22="E",0,3))</f>
        <v>76705</v>
      </c>
      <c r="U22" s="186" cm="1">
        <f t="array" aca="1" ref="U22" ca="1">ROUND(IF($Q22="Y",VLOOKUP($P22, INDIRECT($Q$3),U$8,0)*INDIRECT($P$2),VLOOKUP($P22, INDIRECT($Q$3),U$8,0)),IF($E22="E",0,3))</f>
        <v>80822</v>
      </c>
      <c r="V22" s="186" cm="1">
        <f t="array" aca="1" ref="V22" ca="1">ROUND(IF($Q22="Y",VLOOKUP($P22, INDIRECT($Q$3),V$8,0)*INDIRECT($P$2),VLOOKUP($P22, INDIRECT($Q$3),V$8,0)),IF($E22="E",0,3))</f>
        <v>85107</v>
      </c>
      <c r="W22" s="186" cm="1">
        <f t="array" aca="1" ref="W22" ca="1">ROUND(IF($Q22="Y",VLOOKUP($P22, INDIRECT($Q$3),W$8,0)*INDIRECT($P$2),VLOOKUP($P22, INDIRECT($Q$3),W$8,0)),IF($E22="E",0,3))</f>
        <v>91134</v>
      </c>
      <c r="X22" s="186" cm="1">
        <f t="array" aca="1" ref="X22" ca="1">ROUND(IF($Q22="Y",VLOOKUP($P22, INDIRECT($Q$3),X$8,0)*INDIRECT($P$2),VLOOKUP($P22, INDIRECT($Q$3),X$8,0)),IF($E22="E",0,3))</f>
        <v>93688</v>
      </c>
      <c r="Y22" s="186" cm="1">
        <f t="array" aca="1" ref="Y22" ca="1">ROUND(IF($Q22="Y",VLOOKUP($P22, INDIRECT($Q$3),Y$8,0)*INDIRECT($P$2),VLOOKUP($P22, INDIRECT($Q$3),Y$8,0)),IF($E22="E",0,3))</f>
        <v>96311</v>
      </c>
      <c r="Z22" s="186" cm="1">
        <f t="array" aca="1" ref="Z22" ca="1">ROUND(IF($Q22="Y",VLOOKUP($P22, INDIRECT($Q$3),Z$8,0)*INDIRECT($P$2),VLOOKUP($P22, INDIRECT($Q$3),Z$8,0)),IF($E22="E",0,3))</f>
        <v>99057</v>
      </c>
      <c r="AA22" s="186"/>
      <c r="AB22" s="282" t="str">
        <f t="shared" si="2"/>
        <v>53071C</v>
      </c>
      <c r="AC22" s="130" t="str">
        <f t="shared" si="3"/>
        <v>Aide to the Director of Neighborhood Safety</v>
      </c>
      <c r="AD22" s="284" t="str">
        <f t="shared" si="4"/>
        <v>21</v>
      </c>
      <c r="AE22" s="282">
        <f t="shared" ca="1" si="5"/>
        <v>36.878</v>
      </c>
      <c r="AF22" s="282">
        <f t="shared" ca="1" si="5"/>
        <v>38.856999999999999</v>
      </c>
      <c r="AG22" s="282">
        <f t="shared" ca="1" si="5"/>
        <v>40.916999999999994</v>
      </c>
      <c r="AH22" s="282">
        <f t="shared" ca="1" si="5"/>
        <v>43.814999999999998</v>
      </c>
      <c r="AI22" s="282">
        <f t="shared" ca="1" si="5"/>
        <v>45.042999999999999</v>
      </c>
      <c r="AJ22" s="282">
        <f t="shared" ca="1" si="5"/>
        <v>46.303999999999995</v>
      </c>
      <c r="AK22" s="282">
        <f t="shared" ca="1" si="5"/>
        <v>47.623999999999995</v>
      </c>
      <c r="AP22" s="427"/>
      <c r="AQ22" s="427"/>
      <c r="AR22" s="427"/>
      <c r="AS22" s="427"/>
      <c r="AT22" s="427"/>
      <c r="AU22" s="427"/>
      <c r="AV22" s="427"/>
      <c r="AW22" s="427" t="str">
        <f>IFERROR(AA22/'2025'!N22,"")</f>
        <v/>
      </c>
    </row>
    <row r="23" spans="1:49" x14ac:dyDescent="0.2">
      <c r="A23" s="424" t="s">
        <v>910</v>
      </c>
      <c r="B23" s="75">
        <v>8</v>
      </c>
      <c r="C23" s="70" t="s">
        <v>1002</v>
      </c>
      <c r="D23" s="75">
        <v>393</v>
      </c>
      <c r="E23" s="75" t="s">
        <v>17</v>
      </c>
      <c r="F23" s="73" t="s">
        <v>976</v>
      </c>
      <c r="G23" s="74">
        <f t="shared" ca="1" si="1"/>
        <v>76705</v>
      </c>
      <c r="H23" s="74">
        <f t="shared" ca="1" si="1"/>
        <v>80822</v>
      </c>
      <c r="I23" s="74">
        <f t="shared" ca="1" si="1"/>
        <v>85107</v>
      </c>
      <c r="J23" s="74">
        <f t="shared" ca="1" si="1"/>
        <v>91134</v>
      </c>
      <c r="K23" s="74">
        <f t="shared" ca="1" si="1"/>
        <v>93688</v>
      </c>
      <c r="L23" s="74">
        <f t="shared" ca="1" si="1"/>
        <v>96311</v>
      </c>
      <c r="M23" s="74">
        <f t="shared" ca="1" si="1"/>
        <v>99057</v>
      </c>
      <c r="N23" s="72"/>
      <c r="P23" s="187" t="s">
        <v>910</v>
      </c>
      <c r="Q23" s="191" t="s">
        <v>600</v>
      </c>
      <c r="R23" s="188" t="s">
        <v>912</v>
      </c>
      <c r="S23" s="189" t="s">
        <v>1002</v>
      </c>
      <c r="T23" s="186" cm="1">
        <f t="array" aca="1" ref="T23" ca="1">ROUND(IF($Q23="Y",VLOOKUP($P23, INDIRECT($Q$3),T$8,0)*INDIRECT($P$2),VLOOKUP($P23, INDIRECT($Q$3),T$8,0)),IF($E23="E",0,3))</f>
        <v>76705</v>
      </c>
      <c r="U23" s="186" cm="1">
        <f t="array" aca="1" ref="U23" ca="1">ROUND(IF($Q23="Y",VLOOKUP($P23, INDIRECT($Q$3),U$8,0)*INDIRECT($P$2),VLOOKUP($P23, INDIRECT($Q$3),U$8,0)),IF($E23="E",0,3))</f>
        <v>80822</v>
      </c>
      <c r="V23" s="186" cm="1">
        <f t="array" aca="1" ref="V23" ca="1">ROUND(IF($Q23="Y",VLOOKUP($P23, INDIRECT($Q$3),V$8,0)*INDIRECT($P$2),VLOOKUP($P23, INDIRECT($Q$3),V$8,0)),IF($E23="E",0,3))</f>
        <v>85107</v>
      </c>
      <c r="W23" s="186" cm="1">
        <f t="array" aca="1" ref="W23" ca="1">ROUND(IF($Q23="Y",VLOOKUP($P23, INDIRECT($Q$3),W$8,0)*INDIRECT($P$2),VLOOKUP($P23, INDIRECT($Q$3),W$8,0)),IF($E23="E",0,3))</f>
        <v>91134</v>
      </c>
      <c r="X23" s="186" cm="1">
        <f t="array" aca="1" ref="X23" ca="1">ROUND(IF($Q23="Y",VLOOKUP($P23, INDIRECT($Q$3),X$8,0)*INDIRECT($P$2),VLOOKUP($P23, INDIRECT($Q$3),X$8,0)),IF($E23="E",0,3))</f>
        <v>93688</v>
      </c>
      <c r="Y23" s="186" cm="1">
        <f t="array" aca="1" ref="Y23" ca="1">ROUND(IF($Q23="Y",VLOOKUP($P23, INDIRECT($Q$3),Y$8,0)*INDIRECT($P$2),VLOOKUP($P23, INDIRECT($Q$3),Y$8,0)),IF($E23="E",0,3))</f>
        <v>96311</v>
      </c>
      <c r="Z23" s="186" cm="1">
        <f t="array" aca="1" ref="Z23" ca="1">ROUND(IF($Q23="Y",VLOOKUP($P23, INDIRECT($Q$3),Z$8,0)*INDIRECT($P$2),VLOOKUP($P23, INDIRECT($Q$3),Z$8,0)),IF($E23="E",0,3))</f>
        <v>99057</v>
      </c>
      <c r="AA23" s="186"/>
      <c r="AB23" s="282" t="str">
        <f t="shared" si="2"/>
        <v>53040C</v>
      </c>
      <c r="AC23" s="371" t="s">
        <v>912</v>
      </c>
      <c r="AD23" s="284" t="s">
        <v>1002</v>
      </c>
      <c r="AE23" s="282">
        <f t="shared" ca="1" si="5"/>
        <v>36.878</v>
      </c>
      <c r="AF23" s="282">
        <f t="shared" ca="1" si="5"/>
        <v>38.856999999999999</v>
      </c>
      <c r="AG23" s="282">
        <f t="shared" ca="1" si="5"/>
        <v>40.916999999999994</v>
      </c>
      <c r="AH23" s="282">
        <f t="shared" ca="1" si="5"/>
        <v>43.814999999999998</v>
      </c>
      <c r="AI23" s="282">
        <f t="shared" ca="1" si="5"/>
        <v>45.042999999999999</v>
      </c>
      <c r="AJ23" s="282">
        <f t="shared" ca="1" si="5"/>
        <v>46.303999999999995</v>
      </c>
      <c r="AK23" s="282">
        <f t="shared" ca="1" si="5"/>
        <v>47.623999999999995</v>
      </c>
      <c r="AP23" s="427"/>
      <c r="AQ23" s="427"/>
      <c r="AR23" s="427"/>
      <c r="AS23" s="427"/>
      <c r="AT23" s="427"/>
      <c r="AU23" s="427"/>
      <c r="AV23" s="427"/>
      <c r="AW23" s="427" t="str">
        <f>IFERROR(AA23/'2025'!N23,"")</f>
        <v/>
      </c>
    </row>
    <row r="24" spans="1:49" x14ac:dyDescent="0.2">
      <c r="A24" s="424" t="s">
        <v>33</v>
      </c>
      <c r="B24" s="75">
        <v>12</v>
      </c>
      <c r="C24" s="70" t="s">
        <v>32</v>
      </c>
      <c r="D24" s="75">
        <v>583</v>
      </c>
      <c r="E24" s="75" t="s">
        <v>17</v>
      </c>
      <c r="F24" s="73" t="s">
        <v>319</v>
      </c>
      <c r="G24" s="74">
        <f t="shared" ca="1" si="1"/>
        <v>123077</v>
      </c>
      <c r="H24" s="74">
        <f t="shared" ca="1" si="1"/>
        <v>127999</v>
      </c>
      <c r="I24" s="74">
        <f t="shared" ca="1" si="1"/>
        <v>133118</v>
      </c>
      <c r="J24" s="74">
        <f t="shared" ca="1" si="1"/>
        <v>138443</v>
      </c>
      <c r="K24" s="74">
        <f t="shared" ca="1" si="1"/>
        <v>143980</v>
      </c>
      <c r="L24" s="74">
        <f t="shared" ca="1" si="1"/>
        <v>0</v>
      </c>
      <c r="M24" s="74">
        <f t="shared" ca="1" si="1"/>
        <v>0</v>
      </c>
      <c r="N24" s="72"/>
      <c r="P24" s="187" t="str">
        <f t="shared" ref="P24:P35" si="9">A24</f>
        <v>00590C</v>
      </c>
      <c r="Q24" s="191" t="s">
        <v>600</v>
      </c>
      <c r="R24" s="188" t="str">
        <f t="shared" ref="R24:R35" si="10">F24</f>
        <v>Assistant Building Official</v>
      </c>
      <c r="S24" s="189" t="str">
        <f t="shared" ref="S24:S35" si="11">C24</f>
        <v>105</v>
      </c>
      <c r="T24" s="186" cm="1">
        <f t="array" aca="1" ref="T24" ca="1">ROUND(IF($Q24="Y",VLOOKUP($P24, INDIRECT($Q$3),T$8,0)*INDIRECT($P$2),VLOOKUP($P24, INDIRECT($Q$3),T$8,0)),IF($E24="E",0,3))</f>
        <v>123077</v>
      </c>
      <c r="U24" s="186" cm="1">
        <f t="array" aca="1" ref="U24" ca="1">ROUND(IF($Q24="Y",VLOOKUP($P24, INDIRECT($Q$3),U$8,0)*INDIRECT($P$2),VLOOKUP($P24, INDIRECT($Q$3),U$8,0)),IF($E24="E",0,3))</f>
        <v>127999</v>
      </c>
      <c r="V24" s="186" cm="1">
        <f t="array" aca="1" ref="V24" ca="1">ROUND(IF($Q24="Y",VLOOKUP($P24, INDIRECT($Q$3),V$8,0)*INDIRECT($P$2),VLOOKUP($P24, INDIRECT($Q$3),V$8,0)),IF($E24="E",0,3))</f>
        <v>133118</v>
      </c>
      <c r="W24" s="186" cm="1">
        <f t="array" aca="1" ref="W24" ca="1">ROUND(IF($Q24="Y",VLOOKUP($P24, INDIRECT($Q$3),W$8,0)*INDIRECT($P$2),VLOOKUP($P24, INDIRECT($Q$3),W$8,0)),IF($E24="E",0,3))</f>
        <v>138443</v>
      </c>
      <c r="X24" s="186" cm="1">
        <f t="array" aca="1" ref="X24" ca="1">ROUND(IF($Q24="Y",VLOOKUP($P24, INDIRECT($Q$3),X$8,0)*INDIRECT($P$2),VLOOKUP($P24, INDIRECT($Q$3),X$8,0)),IF($E24="E",0,3))</f>
        <v>143980</v>
      </c>
      <c r="Y24" s="186" cm="1">
        <f t="array" aca="1" ref="Y24" ca="1">ROUND(IF($Q24="Y",VLOOKUP($P24, INDIRECT($Q$3),Y$8,0)*INDIRECT($P$2),VLOOKUP($P24, INDIRECT($Q$3),Y$8,0)),IF($E24="E",0,3))</f>
        <v>0</v>
      </c>
      <c r="Z24" s="186" cm="1">
        <f t="array" aca="1" ref="Z24" ca="1">ROUND(IF($Q24="Y",VLOOKUP($P24, INDIRECT($Q$3),Z$8,0)*INDIRECT($P$2),VLOOKUP($P24, INDIRECT($Q$3),Z$8,0)),IF($E24="E",0,3))</f>
        <v>0</v>
      </c>
      <c r="AA24" s="186"/>
      <c r="AB24" s="282" t="str">
        <f t="shared" si="2"/>
        <v>00590C</v>
      </c>
      <c r="AC24" s="130" t="str">
        <f t="shared" ref="AC24:AC35" si="12">F24</f>
        <v>Assistant Building Official</v>
      </c>
      <c r="AD24" s="284" t="str">
        <f t="shared" ref="AD24:AD35" si="13">C24</f>
        <v>105</v>
      </c>
      <c r="AE24" s="282">
        <f t="shared" ca="1" si="5"/>
        <v>59.171999999999997</v>
      </c>
      <c r="AF24" s="282">
        <f t="shared" ca="1" si="5"/>
        <v>61.537999999999997</v>
      </c>
      <c r="AG24" s="282">
        <f t="shared" ca="1" si="5"/>
        <v>64</v>
      </c>
      <c r="AH24" s="282">
        <f t="shared" ca="1" si="5"/>
        <v>66.56</v>
      </c>
      <c r="AI24" s="282">
        <f t="shared" ca="1" si="5"/>
        <v>69.222000000000008</v>
      </c>
      <c r="AJ24" s="282" t="str">
        <f t="shared" ca="1" si="5"/>
        <v/>
      </c>
      <c r="AK24" s="282" t="str">
        <f t="shared" ca="1" si="5"/>
        <v/>
      </c>
      <c r="AP24" s="427"/>
      <c r="AQ24" s="427"/>
      <c r="AR24" s="427"/>
      <c r="AS24" s="427"/>
      <c r="AT24" s="427"/>
      <c r="AU24" s="427"/>
      <c r="AV24" s="427"/>
      <c r="AW24" s="427" t="str">
        <f>IFERROR(AA24/'2025'!N24,"")</f>
        <v/>
      </c>
    </row>
    <row r="25" spans="1:49" x14ac:dyDescent="0.2">
      <c r="A25" s="424" t="s">
        <v>36</v>
      </c>
      <c r="B25" s="75">
        <v>13</v>
      </c>
      <c r="C25" s="70" t="s">
        <v>1025</v>
      </c>
      <c r="D25" s="75">
        <v>590</v>
      </c>
      <c r="E25" s="75" t="s">
        <v>17</v>
      </c>
      <c r="F25" s="73" t="s">
        <v>1024</v>
      </c>
      <c r="G25" s="74">
        <f t="shared" ca="1" si="1"/>
        <v>151930</v>
      </c>
      <c r="H25" s="74">
        <f t="shared" ca="1" si="1"/>
        <v>160218</v>
      </c>
      <c r="I25" s="74">
        <f t="shared" ca="1" si="1"/>
        <v>168812</v>
      </c>
      <c r="J25" s="74">
        <f t="shared" ca="1" si="1"/>
        <v>174704</v>
      </c>
      <c r="K25" s="74">
        <f t="shared" ca="1" si="1"/>
        <v>179593</v>
      </c>
      <c r="L25" s="74">
        <f t="shared" ca="1" si="1"/>
        <v>184622</v>
      </c>
      <c r="M25" s="74">
        <f t="shared" ca="1" si="1"/>
        <v>189885</v>
      </c>
      <c r="N25" s="60"/>
      <c r="O25" s="73"/>
      <c r="P25" s="187" t="str">
        <f t="shared" si="9"/>
        <v>00637C</v>
      </c>
      <c r="Q25" s="191" t="s">
        <v>600</v>
      </c>
      <c r="R25" s="188" t="str">
        <f t="shared" si="10"/>
        <v>Assistant City Attorney - Labor and Employment Law</v>
      </c>
      <c r="S25" s="189" t="str">
        <f t="shared" si="11"/>
        <v>142</v>
      </c>
      <c r="T25" s="186" cm="1">
        <f t="array" aca="1" ref="T25" ca="1">ROUND(IF($Q25="Y",VLOOKUP($P25, INDIRECT($Q$3),T$8,0)*INDIRECT($P$2),VLOOKUP($P25, INDIRECT($Q$3),T$8,0)),IF($E25="E",0,3))</f>
        <v>151930</v>
      </c>
      <c r="U25" s="186" cm="1">
        <f t="array" aca="1" ref="U25" ca="1">ROUND(IF($Q25="Y",VLOOKUP($P25, INDIRECT($Q$3),U$8,0)*INDIRECT($P$2),VLOOKUP($P25, INDIRECT($Q$3),U$8,0)),IF($E25="E",0,3))</f>
        <v>160218</v>
      </c>
      <c r="V25" s="186" cm="1">
        <f t="array" aca="1" ref="V25" ca="1">ROUND(IF($Q25="Y",VLOOKUP($P25, INDIRECT($Q$3),V$8,0)*INDIRECT($P$2),VLOOKUP($P25, INDIRECT($Q$3),V$8,0)),IF($E25="E",0,3))</f>
        <v>168812</v>
      </c>
      <c r="W25" s="186" cm="1">
        <f t="array" aca="1" ref="W25" ca="1">ROUND(IF($Q25="Y",VLOOKUP($P25, INDIRECT($Q$3),W$8,0)*INDIRECT($P$2),VLOOKUP($P25, INDIRECT($Q$3),W$8,0)),IF($E25="E",0,3))</f>
        <v>174704</v>
      </c>
      <c r="X25" s="186" cm="1">
        <f t="array" aca="1" ref="X25" ca="1">ROUND(IF($Q25="Y",VLOOKUP($P25, INDIRECT($Q$3),X$8,0)*INDIRECT($P$2),VLOOKUP($P25, INDIRECT($Q$3),X$8,0)),IF($E25="E",0,3))</f>
        <v>179593</v>
      </c>
      <c r="Y25" s="186" cm="1">
        <f t="array" aca="1" ref="Y25" ca="1">ROUND(IF($Q25="Y",VLOOKUP($P25, INDIRECT($Q$3),Y$8,0)*INDIRECT($P$2),VLOOKUP($P25, INDIRECT($Q$3),Y$8,0)),IF($E25="E",0,3))</f>
        <v>184622</v>
      </c>
      <c r="Z25" s="186" cm="1">
        <f t="array" aca="1" ref="Z25" ca="1">ROUND(IF($Q25="Y",VLOOKUP($P25, INDIRECT($Q$3),Z$8,0)*INDIRECT($P$2),VLOOKUP($P25, INDIRECT($Q$3),Z$8,0)),IF($E25="E",0,3))</f>
        <v>189885</v>
      </c>
      <c r="AA25" s="186"/>
      <c r="AB25" s="282" t="str">
        <f t="shared" si="2"/>
        <v>00637C</v>
      </c>
      <c r="AC25" s="130" t="str">
        <f t="shared" si="12"/>
        <v>Assistant City Attorney - Labor and Employment Law</v>
      </c>
      <c r="AD25" s="284" t="str">
        <f t="shared" si="13"/>
        <v>142</v>
      </c>
      <c r="AE25" s="282">
        <f t="shared" ca="1" si="5"/>
        <v>73.044000000000011</v>
      </c>
      <c r="AF25" s="282">
        <f t="shared" ca="1" si="5"/>
        <v>77.028000000000006</v>
      </c>
      <c r="AG25" s="282">
        <f t="shared" ca="1" si="5"/>
        <v>81.160000000000011</v>
      </c>
      <c r="AH25" s="282">
        <f t="shared" ca="1" si="5"/>
        <v>83.993000000000009</v>
      </c>
      <c r="AI25" s="282">
        <f t="shared" ca="1" si="5"/>
        <v>86.343000000000004</v>
      </c>
      <c r="AJ25" s="282">
        <f t="shared" ca="1" si="5"/>
        <v>88.76100000000001</v>
      </c>
      <c r="AK25" s="282">
        <f t="shared" ca="1" si="5"/>
        <v>91.291000000000011</v>
      </c>
      <c r="AP25" s="427"/>
      <c r="AQ25" s="427"/>
      <c r="AR25" s="427"/>
      <c r="AS25" s="427"/>
      <c r="AT25" s="427"/>
      <c r="AU25" s="427"/>
      <c r="AV25" s="427"/>
      <c r="AW25" s="427" t="str">
        <f>IFERROR(AA25/'2025'!N25,"")</f>
        <v/>
      </c>
    </row>
    <row r="26" spans="1:49" x14ac:dyDescent="0.2">
      <c r="A26" s="424" t="s">
        <v>37</v>
      </c>
      <c r="B26" s="75">
        <v>7</v>
      </c>
      <c r="C26" s="70" t="s">
        <v>22</v>
      </c>
      <c r="D26" s="75">
        <v>341</v>
      </c>
      <c r="E26" s="75" t="s">
        <v>21</v>
      </c>
      <c r="F26" s="73" t="s">
        <v>321</v>
      </c>
      <c r="G26" s="74">
        <f t="shared" ca="1" si="1"/>
        <v>32.258000000000003</v>
      </c>
      <c r="H26" s="74">
        <f t="shared" ca="1" si="1"/>
        <v>33.959000000000003</v>
      </c>
      <c r="I26" s="74">
        <f t="shared" ca="1" si="1"/>
        <v>35.744999999999997</v>
      </c>
      <c r="J26" s="74">
        <f t="shared" ca="1" si="1"/>
        <v>37.627000000000002</v>
      </c>
      <c r="K26" s="74">
        <f t="shared" ca="1" si="1"/>
        <v>38.68</v>
      </c>
      <c r="L26" s="74">
        <f t="shared" ca="1" si="1"/>
        <v>39.764000000000003</v>
      </c>
      <c r="M26" s="74">
        <f t="shared" ca="1" si="1"/>
        <v>40.896000000000001</v>
      </c>
      <c r="N26" s="72"/>
      <c r="P26" s="187" t="str">
        <f t="shared" si="9"/>
        <v>00965C</v>
      </c>
      <c r="Q26" s="191" t="s">
        <v>600</v>
      </c>
      <c r="R26" s="188" t="str">
        <f t="shared" si="10"/>
        <v>Assistant Supervisor Police Record Services</v>
      </c>
      <c r="S26" s="189" t="str">
        <f t="shared" si="11"/>
        <v>13</v>
      </c>
      <c r="T26" s="186" cm="1">
        <f t="array" aca="1" ref="T26" ca="1">ROUND(IF($Q26="Y",VLOOKUP($P26, INDIRECT($Q$3),T$8,0)*INDIRECT($P$2),VLOOKUP($P26, INDIRECT($Q$3),T$8,0)),IF($E26="E",0,3))</f>
        <v>32.258000000000003</v>
      </c>
      <c r="U26" s="186" cm="1">
        <f t="array" aca="1" ref="U26" ca="1">ROUND(IF($Q26="Y",VLOOKUP($P26, INDIRECT($Q$3),U$8,0)*INDIRECT($P$2),VLOOKUP($P26, INDIRECT($Q$3),U$8,0)),IF($E26="E",0,3))</f>
        <v>33.959000000000003</v>
      </c>
      <c r="V26" s="186" cm="1">
        <f t="array" aca="1" ref="V26" ca="1">ROUND(IF($Q26="Y",VLOOKUP($P26, INDIRECT($Q$3),V$8,0)*INDIRECT($P$2),VLOOKUP($P26, INDIRECT($Q$3),V$8,0)),IF($E26="E",0,3))</f>
        <v>35.744999999999997</v>
      </c>
      <c r="W26" s="186" cm="1">
        <f t="array" aca="1" ref="W26" ca="1">ROUND(IF($Q26="Y",VLOOKUP($P26, INDIRECT($Q$3),W$8,0)*INDIRECT($P$2),VLOOKUP($P26, INDIRECT($Q$3),W$8,0)),IF($E26="E",0,3))</f>
        <v>37.627000000000002</v>
      </c>
      <c r="X26" s="186" cm="1">
        <f t="array" aca="1" ref="X26" ca="1">ROUND(IF($Q26="Y",VLOOKUP($P26, INDIRECT($Q$3),X$8,0)*INDIRECT($P$2),VLOOKUP($P26, INDIRECT($Q$3),X$8,0)),IF($E26="E",0,3))</f>
        <v>38.68</v>
      </c>
      <c r="Y26" s="186" cm="1">
        <f t="array" aca="1" ref="Y26" ca="1">ROUND(IF($Q26="Y",VLOOKUP($P26, INDIRECT($Q$3),Y$8,0)*INDIRECT($P$2),VLOOKUP($P26, INDIRECT($Q$3),Y$8,0)),IF($E26="E",0,3))</f>
        <v>39.764000000000003</v>
      </c>
      <c r="Z26" s="186" cm="1">
        <f t="array" aca="1" ref="Z26" ca="1">ROUND(IF($Q26="Y",VLOOKUP($P26, INDIRECT($Q$3),Z$8,0)*INDIRECT($P$2),VLOOKUP($P26, INDIRECT($Q$3),Z$8,0)),IF($E26="E",0,3))</f>
        <v>40.896000000000001</v>
      </c>
      <c r="AA26" s="186"/>
      <c r="AB26" s="282" t="str">
        <f t="shared" si="2"/>
        <v>00965C</v>
      </c>
      <c r="AC26" s="130" t="str">
        <f t="shared" si="12"/>
        <v>Assistant Supervisor Police Record Services</v>
      </c>
      <c r="AD26" s="284" t="str">
        <f t="shared" si="13"/>
        <v>13</v>
      </c>
      <c r="AE26" s="282">
        <f t="shared" ca="1" si="5"/>
        <v>32.258000000000003</v>
      </c>
      <c r="AF26" s="282">
        <f t="shared" ca="1" si="5"/>
        <v>33.959000000000003</v>
      </c>
      <c r="AG26" s="282">
        <f t="shared" ca="1" si="5"/>
        <v>35.744999999999997</v>
      </c>
      <c r="AH26" s="282">
        <f t="shared" ca="1" si="5"/>
        <v>37.627000000000002</v>
      </c>
      <c r="AI26" s="282">
        <f t="shared" ca="1" si="5"/>
        <v>38.68</v>
      </c>
      <c r="AJ26" s="282">
        <f t="shared" ca="1" si="5"/>
        <v>39.764000000000003</v>
      </c>
      <c r="AK26" s="282">
        <f t="shared" ca="1" si="5"/>
        <v>40.896000000000001</v>
      </c>
      <c r="AP26" s="427"/>
      <c r="AQ26" s="427"/>
      <c r="AR26" s="427"/>
      <c r="AS26" s="427"/>
      <c r="AT26" s="427"/>
      <c r="AU26" s="427"/>
      <c r="AV26" s="427"/>
      <c r="AW26" s="427" t="str">
        <f>IFERROR(AA26/'2025'!N26,"")</f>
        <v/>
      </c>
    </row>
    <row r="27" spans="1:49" x14ac:dyDescent="0.2">
      <c r="A27" s="424" t="s">
        <v>471</v>
      </c>
      <c r="B27" s="75">
        <v>9</v>
      </c>
      <c r="C27" s="70" t="s">
        <v>572</v>
      </c>
      <c r="D27" s="75">
        <v>423</v>
      </c>
      <c r="E27" s="75" t="s">
        <v>17</v>
      </c>
      <c r="F27" s="73" t="s">
        <v>465</v>
      </c>
      <c r="G27" s="74">
        <f t="shared" ca="1" si="1"/>
        <v>92531</v>
      </c>
      <c r="H27" s="74">
        <f t="shared" ca="1" si="1"/>
        <v>96237</v>
      </c>
      <c r="I27" s="74">
        <f t="shared" ca="1" si="1"/>
        <v>100092</v>
      </c>
      <c r="J27" s="74">
        <f t="shared" ca="1" si="1"/>
        <v>104097</v>
      </c>
      <c r="K27" s="74">
        <f t="shared" ca="1" si="1"/>
        <v>108264</v>
      </c>
      <c r="L27" s="74">
        <f t="shared" ca="1" si="1"/>
        <v>0</v>
      </c>
      <c r="M27" s="74">
        <f t="shared" ca="1" si="1"/>
        <v>0</v>
      </c>
      <c r="N27" s="72"/>
      <c r="P27" s="187" t="str">
        <f t="shared" si="9"/>
        <v>52933C</v>
      </c>
      <c r="Q27" s="191" t="s">
        <v>600</v>
      </c>
      <c r="R27" s="188" t="str">
        <f t="shared" si="10"/>
        <v>Budget and Evaluation Analyst</v>
      </c>
      <c r="S27" s="189" t="str">
        <f t="shared" si="11"/>
        <v>086</v>
      </c>
      <c r="T27" s="186" cm="1">
        <f t="array" aca="1" ref="T27" ca="1">ROUND(IF($Q27="Y",VLOOKUP($P27, INDIRECT($Q$3),T$8,0)*INDIRECT($P$2),VLOOKUP($P27, INDIRECT($Q$3),T$8,0)),IF($E27="E",0,3))</f>
        <v>92531</v>
      </c>
      <c r="U27" s="186" cm="1">
        <f t="array" aca="1" ref="U27" ca="1">ROUND(IF($Q27="Y",VLOOKUP($P27, INDIRECT($Q$3),U$8,0)*INDIRECT($P$2),VLOOKUP($P27, INDIRECT($Q$3),U$8,0)),IF($E27="E",0,3))</f>
        <v>96237</v>
      </c>
      <c r="V27" s="186" cm="1">
        <f t="array" aca="1" ref="V27" ca="1">ROUND(IF($Q27="Y",VLOOKUP($P27, INDIRECT($Q$3),V$8,0)*INDIRECT($P$2),VLOOKUP($P27, INDIRECT($Q$3),V$8,0)),IF($E27="E",0,3))</f>
        <v>100092</v>
      </c>
      <c r="W27" s="186" cm="1">
        <f t="array" aca="1" ref="W27" ca="1">ROUND(IF($Q27="Y",VLOOKUP($P27, INDIRECT($Q$3),W$8,0)*INDIRECT($P$2),VLOOKUP($P27, INDIRECT($Q$3),W$8,0)),IF($E27="E",0,3))</f>
        <v>104097</v>
      </c>
      <c r="X27" s="186" cm="1">
        <f t="array" aca="1" ref="X27" ca="1">ROUND(IF($Q27="Y",VLOOKUP($P27, INDIRECT($Q$3),X$8,0)*INDIRECT($P$2),VLOOKUP($P27, INDIRECT($Q$3),X$8,0)),IF($E27="E",0,3))</f>
        <v>108264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2"/>
        <v>52933C</v>
      </c>
      <c r="AC27" s="130" t="str">
        <f t="shared" si="12"/>
        <v>Budget and Evaluation Analyst</v>
      </c>
      <c r="AD27" s="284" t="str">
        <f t="shared" si="13"/>
        <v>086</v>
      </c>
      <c r="AE27" s="282">
        <f t="shared" ca="1" si="5"/>
        <v>44.486999999999995</v>
      </c>
      <c r="AF27" s="282">
        <f t="shared" ca="1" si="5"/>
        <v>46.268000000000001</v>
      </c>
      <c r="AG27" s="282">
        <f t="shared" ca="1" si="5"/>
        <v>48.122</v>
      </c>
      <c r="AH27" s="282">
        <f t="shared" ca="1" si="5"/>
        <v>50.046999999999997</v>
      </c>
      <c r="AI27" s="282">
        <f t="shared" ca="1" si="5"/>
        <v>52.05</v>
      </c>
      <c r="AJ27" s="282" t="str">
        <f t="shared" ca="1" si="5"/>
        <v/>
      </c>
      <c r="AK27" s="282" t="str">
        <f t="shared" ca="1" si="5"/>
        <v/>
      </c>
      <c r="AP27" s="427"/>
      <c r="AQ27" s="427"/>
      <c r="AR27" s="427"/>
      <c r="AS27" s="427"/>
      <c r="AT27" s="427"/>
      <c r="AU27" s="427"/>
      <c r="AV27" s="427"/>
      <c r="AW27" s="427" t="str">
        <f>IFERROR(AA27/'2025'!N27,"")</f>
        <v/>
      </c>
    </row>
    <row r="28" spans="1:49" x14ac:dyDescent="0.2">
      <c r="A28" s="424" t="s">
        <v>41</v>
      </c>
      <c r="B28" s="75">
        <v>14</v>
      </c>
      <c r="C28" s="70" t="s">
        <v>40</v>
      </c>
      <c r="D28" s="75">
        <v>650</v>
      </c>
      <c r="E28" s="75" t="s">
        <v>17</v>
      </c>
      <c r="F28" s="73" t="s">
        <v>323</v>
      </c>
      <c r="G28" s="74">
        <f t="shared" ca="1" si="1"/>
        <v>135607</v>
      </c>
      <c r="H28" s="74">
        <f t="shared" ca="1" si="1"/>
        <v>141030</v>
      </c>
      <c r="I28" s="74">
        <f t="shared" ca="1" si="1"/>
        <v>146670</v>
      </c>
      <c r="J28" s="74">
        <f t="shared" ca="1" si="1"/>
        <v>152537</v>
      </c>
      <c r="K28" s="74">
        <f t="shared" ca="1" si="1"/>
        <v>158638</v>
      </c>
      <c r="L28" s="74">
        <f t="shared" ca="1" si="1"/>
        <v>0</v>
      </c>
      <c r="M28" s="74">
        <f t="shared" ca="1" si="1"/>
        <v>0</v>
      </c>
      <c r="N28" s="72"/>
      <c r="P28" s="187" t="str">
        <f t="shared" si="9"/>
        <v>01449C</v>
      </c>
      <c r="Q28" s="191" t="s">
        <v>600</v>
      </c>
      <c r="R28" s="188" t="str">
        <f t="shared" si="10"/>
        <v xml:space="preserve">Building Official </v>
      </c>
      <c r="S28" s="189" t="str">
        <f t="shared" si="11"/>
        <v>106</v>
      </c>
      <c r="T28" s="186" cm="1">
        <f t="array" aca="1" ref="T28" ca="1">ROUND(IF($Q28="Y",VLOOKUP($P28, INDIRECT($Q$3),T$8,0)*INDIRECT($P$2),VLOOKUP($P28, INDIRECT($Q$3),T$8,0)),IF($E28="E",0,3))</f>
        <v>135607</v>
      </c>
      <c r="U28" s="186" cm="1">
        <f t="array" aca="1" ref="U28" ca="1">ROUND(IF($Q28="Y",VLOOKUP($P28, INDIRECT($Q$3),U$8,0)*INDIRECT($P$2),VLOOKUP($P28, INDIRECT($Q$3),U$8,0)),IF($E28="E",0,3))</f>
        <v>141030</v>
      </c>
      <c r="V28" s="186" cm="1">
        <f t="array" aca="1" ref="V28" ca="1">ROUND(IF($Q28="Y",VLOOKUP($P28, INDIRECT($Q$3),V$8,0)*INDIRECT($P$2),VLOOKUP($P28, INDIRECT($Q$3),V$8,0)),IF($E28="E",0,3))</f>
        <v>146670</v>
      </c>
      <c r="W28" s="186" cm="1">
        <f t="array" aca="1" ref="W28" ca="1">ROUND(IF($Q28="Y",VLOOKUP($P28, INDIRECT($Q$3),W$8,0)*INDIRECT($P$2),VLOOKUP($P28, INDIRECT($Q$3),W$8,0)),IF($E28="E",0,3))</f>
        <v>152537</v>
      </c>
      <c r="X28" s="186" cm="1">
        <f t="array" aca="1" ref="X28" ca="1">ROUND(IF($Q28="Y",VLOOKUP($P28, INDIRECT($Q$3),X$8,0)*INDIRECT($P$2),VLOOKUP($P28, INDIRECT($Q$3),X$8,0)),IF($E28="E",0,3))</f>
        <v>158638</v>
      </c>
      <c r="Y28" s="186" cm="1">
        <f t="array" aca="1" ref="Y28" ca="1">ROUND(IF($Q28="Y",VLOOKUP($P28, INDIRECT($Q$3),Y$8,0)*INDIRECT($P$2),VLOOKUP($P28, INDIRECT($Q$3),Y$8,0)),IF($E28="E",0,3))</f>
        <v>0</v>
      </c>
      <c r="Z28" s="186" cm="1">
        <f t="array" aca="1" ref="Z28" ca="1">ROUND(IF($Q28="Y",VLOOKUP($P28, INDIRECT($Q$3),Z$8,0)*INDIRECT($P$2),VLOOKUP($P28, INDIRECT($Q$3),Z$8,0)),IF($E28="E",0,3))</f>
        <v>0</v>
      </c>
      <c r="AA28" s="186"/>
      <c r="AB28" s="282" t="str">
        <f t="shared" si="2"/>
        <v>01449C</v>
      </c>
      <c r="AC28" s="130" t="str">
        <f t="shared" si="12"/>
        <v xml:space="preserve">Building Official </v>
      </c>
      <c r="AD28" s="284" t="str">
        <f t="shared" si="13"/>
        <v>106</v>
      </c>
      <c r="AE28" s="282">
        <f t="shared" ca="1" si="5"/>
        <v>65.195999999999998</v>
      </c>
      <c r="AF28" s="282">
        <f t="shared" ca="1" si="5"/>
        <v>67.803000000000011</v>
      </c>
      <c r="AG28" s="282">
        <f t="shared" ca="1" si="5"/>
        <v>70.515000000000001</v>
      </c>
      <c r="AH28" s="282">
        <f t="shared" ca="1" si="5"/>
        <v>73.335999999999999</v>
      </c>
      <c r="AI28" s="282">
        <f t="shared" ca="1" si="5"/>
        <v>76.269000000000005</v>
      </c>
      <c r="AJ28" s="282" t="str">
        <f t="shared" ca="1" si="5"/>
        <v/>
      </c>
      <c r="AK28" s="282" t="str">
        <f t="shared" ca="1" si="5"/>
        <v/>
      </c>
      <c r="AP28" s="427"/>
      <c r="AQ28" s="427"/>
      <c r="AR28" s="427"/>
      <c r="AS28" s="427"/>
      <c r="AT28" s="427"/>
      <c r="AU28" s="427"/>
      <c r="AV28" s="427"/>
      <c r="AW28" s="427" t="str">
        <f>IFERROR(AA28/'2025'!N28,"")</f>
        <v/>
      </c>
    </row>
    <row r="29" spans="1:49" x14ac:dyDescent="0.2">
      <c r="A29" s="424" t="s">
        <v>43</v>
      </c>
      <c r="B29" s="75">
        <v>10</v>
      </c>
      <c r="C29" s="70" t="s">
        <v>573</v>
      </c>
      <c r="D29" s="75">
        <v>468</v>
      </c>
      <c r="E29" s="75" t="s">
        <v>17</v>
      </c>
      <c r="F29" s="73" t="s">
        <v>324</v>
      </c>
      <c r="G29" s="74">
        <f t="shared" ca="1" si="1"/>
        <v>103200</v>
      </c>
      <c r="H29" s="74">
        <f t="shared" ca="1" si="1"/>
        <v>107332</v>
      </c>
      <c r="I29" s="74">
        <f t="shared" ca="1" si="1"/>
        <v>111628</v>
      </c>
      <c r="J29" s="74">
        <f t="shared" ca="1" si="1"/>
        <v>116099</v>
      </c>
      <c r="K29" s="74">
        <f t="shared" ca="1" si="1"/>
        <v>120746</v>
      </c>
      <c r="L29" s="74">
        <f t="shared" ca="1" si="1"/>
        <v>0</v>
      </c>
      <c r="M29" s="74">
        <f t="shared" ca="1" si="1"/>
        <v>0</v>
      </c>
      <c r="N29" s="72"/>
      <c r="P29" s="187" t="str">
        <f t="shared" si="9"/>
        <v>01457C</v>
      </c>
      <c r="Q29" s="191" t="s">
        <v>600</v>
      </c>
      <c r="R29" s="188" t="str">
        <f t="shared" si="10"/>
        <v>Business Application Manager - Supervisory</v>
      </c>
      <c r="S29" s="189" t="str">
        <f t="shared" si="11"/>
        <v>085</v>
      </c>
      <c r="T29" s="186" cm="1">
        <f t="array" aca="1" ref="T29" ca="1">ROUND(IF($Q29="Y",VLOOKUP($P29, INDIRECT($Q$3),T$8,0)*INDIRECT($P$2),VLOOKUP($P29, INDIRECT($Q$3),T$8,0)),IF($E29="E",0,3))</f>
        <v>103200</v>
      </c>
      <c r="U29" s="186" cm="1">
        <f t="array" aca="1" ref="U29" ca="1">ROUND(IF($Q29="Y",VLOOKUP($P29, INDIRECT($Q$3),U$8,0)*INDIRECT($P$2),VLOOKUP($P29, INDIRECT($Q$3),U$8,0)),IF($E29="E",0,3))</f>
        <v>107332</v>
      </c>
      <c r="V29" s="186" cm="1">
        <f t="array" aca="1" ref="V29" ca="1">ROUND(IF($Q29="Y",VLOOKUP($P29, INDIRECT($Q$3),V$8,0)*INDIRECT($P$2),VLOOKUP($P29, INDIRECT($Q$3),V$8,0)),IF($E29="E",0,3))</f>
        <v>111628</v>
      </c>
      <c r="W29" s="186" cm="1">
        <f t="array" aca="1" ref="W29" ca="1">ROUND(IF($Q29="Y",VLOOKUP($P29, INDIRECT($Q$3),W$8,0)*INDIRECT($P$2),VLOOKUP($P29, INDIRECT($Q$3),W$8,0)),IF($E29="E",0,3))</f>
        <v>116099</v>
      </c>
      <c r="X29" s="186" cm="1">
        <f t="array" aca="1" ref="X29" ca="1">ROUND(IF($Q29="Y",VLOOKUP($P29, INDIRECT($Q$3),X$8,0)*INDIRECT($P$2),VLOOKUP($P29, INDIRECT($Q$3),X$8,0)),IF($E29="E",0,3))</f>
        <v>120746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2"/>
        <v>01457C</v>
      </c>
      <c r="AC29" s="130" t="str">
        <f t="shared" si="12"/>
        <v>Business Application Manager - Supervisory</v>
      </c>
      <c r="AD29" s="284" t="str">
        <f t="shared" si="13"/>
        <v>085</v>
      </c>
      <c r="AE29" s="282">
        <f t="shared" ca="1" si="5"/>
        <v>49.616</v>
      </c>
      <c r="AF29" s="282">
        <f t="shared" ca="1" si="5"/>
        <v>51.601999999999997</v>
      </c>
      <c r="AG29" s="282">
        <f t="shared" ca="1" si="5"/>
        <v>53.667999999999999</v>
      </c>
      <c r="AH29" s="282">
        <f t="shared" ca="1" si="5"/>
        <v>55.817</v>
      </c>
      <c r="AI29" s="282">
        <f t="shared" ca="1" si="5"/>
        <v>58.050999999999995</v>
      </c>
      <c r="AJ29" s="282" t="str">
        <f t="shared" ca="1" si="5"/>
        <v/>
      </c>
      <c r="AK29" s="282" t="str">
        <f t="shared" ca="1" si="5"/>
        <v/>
      </c>
      <c r="AP29" s="427"/>
      <c r="AQ29" s="427"/>
      <c r="AR29" s="427"/>
      <c r="AS29" s="427"/>
      <c r="AT29" s="427"/>
      <c r="AU29" s="427"/>
      <c r="AV29" s="427"/>
      <c r="AW29" s="427" t="str">
        <f>IFERROR(AA29/'2025'!N29,"")</f>
        <v/>
      </c>
    </row>
    <row r="30" spans="1:49" x14ac:dyDescent="0.2">
      <c r="A30" s="424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123077</v>
      </c>
      <c r="H30" s="74">
        <f t="shared" ca="1" si="1"/>
        <v>127999</v>
      </c>
      <c r="I30" s="74">
        <f t="shared" ca="1" si="1"/>
        <v>133118</v>
      </c>
      <c r="J30" s="74">
        <f t="shared" ca="1" si="1"/>
        <v>138443</v>
      </c>
      <c r="K30" s="74">
        <f t="shared" ca="1" si="1"/>
        <v>143980</v>
      </c>
      <c r="L30" s="74">
        <f t="shared" ca="1" si="1"/>
        <v>0</v>
      </c>
      <c r="M30" s="74">
        <f t="shared" ca="1" si="1"/>
        <v>0</v>
      </c>
      <c r="N30" s="72"/>
      <c r="P30" s="187" t="str">
        <f t="shared" si="9"/>
        <v>10160C</v>
      </c>
      <c r="Q30" s="191" t="s">
        <v>600</v>
      </c>
      <c r="R30" s="188" t="str">
        <f t="shared" si="10"/>
        <v>City Planning Manager</v>
      </c>
      <c r="S30" s="189" t="str">
        <f t="shared" si="11"/>
        <v>105</v>
      </c>
      <c r="T30" s="186" cm="1">
        <f t="array" aca="1" ref="T30" ca="1">ROUND(IF($Q30="Y",VLOOKUP($P30, INDIRECT($Q$3),T$8,0)*INDIRECT($P$2),VLOOKUP($P30, INDIRECT($Q$3),T$8,0)),IF($E30="E",0,3))</f>
        <v>123077</v>
      </c>
      <c r="U30" s="186" cm="1">
        <f t="array" aca="1" ref="U30" ca="1">ROUND(IF($Q30="Y",VLOOKUP($P30, INDIRECT($Q$3),U$8,0)*INDIRECT($P$2),VLOOKUP($P30, INDIRECT($Q$3),U$8,0)),IF($E30="E",0,3))</f>
        <v>127999</v>
      </c>
      <c r="V30" s="186" cm="1">
        <f t="array" aca="1" ref="V30" ca="1">ROUND(IF($Q30="Y",VLOOKUP($P30, INDIRECT($Q$3),V$8,0)*INDIRECT($P$2),VLOOKUP($P30, INDIRECT($Q$3),V$8,0)),IF($E30="E",0,3))</f>
        <v>133118</v>
      </c>
      <c r="W30" s="186" cm="1">
        <f t="array" aca="1" ref="W30" ca="1">ROUND(IF($Q30="Y",VLOOKUP($P30, INDIRECT($Q$3),W$8,0)*INDIRECT($P$2),VLOOKUP($P30, INDIRECT($Q$3),W$8,0)),IF($E30="E",0,3))</f>
        <v>138443</v>
      </c>
      <c r="X30" s="186" cm="1">
        <f t="array" aca="1" ref="X30" ca="1">ROUND(IF($Q30="Y",VLOOKUP($P30, INDIRECT($Q$3),X$8,0)*INDIRECT($P$2),VLOOKUP($P30, INDIRECT($Q$3),X$8,0)),IF($E30="E",0,3))</f>
        <v>143980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2"/>
        <v>10160C</v>
      </c>
      <c r="AC30" s="130" t="str">
        <f t="shared" si="12"/>
        <v>City Planning Manager</v>
      </c>
      <c r="AD30" s="284" t="str">
        <f t="shared" si="13"/>
        <v>105</v>
      </c>
      <c r="AE30" s="282">
        <f t="shared" ca="1" si="5"/>
        <v>59.171999999999997</v>
      </c>
      <c r="AF30" s="282">
        <f t="shared" ca="1" si="5"/>
        <v>61.537999999999997</v>
      </c>
      <c r="AG30" s="282">
        <f t="shared" ca="1" si="5"/>
        <v>64</v>
      </c>
      <c r="AH30" s="282">
        <f t="shared" ca="1" si="5"/>
        <v>66.56</v>
      </c>
      <c r="AI30" s="282">
        <f t="shared" ca="1" si="5"/>
        <v>69.222000000000008</v>
      </c>
      <c r="AJ30" s="282" t="str">
        <f t="shared" ca="1" si="5"/>
        <v/>
      </c>
      <c r="AK30" s="282" t="str">
        <f t="shared" ca="1" si="5"/>
        <v/>
      </c>
      <c r="AP30" s="427"/>
      <c r="AQ30" s="427"/>
      <c r="AR30" s="427"/>
      <c r="AS30" s="427"/>
      <c r="AT30" s="427"/>
      <c r="AU30" s="427"/>
      <c r="AV30" s="427"/>
      <c r="AW30" s="427" t="str">
        <f>IFERROR(AA30/'2025'!N30,"")</f>
        <v/>
      </c>
    </row>
    <row r="31" spans="1:49" x14ac:dyDescent="0.2">
      <c r="A31" s="424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90531</v>
      </c>
      <c r="H31" s="74">
        <f t="shared" ca="1" si="1"/>
        <v>95293</v>
      </c>
      <c r="I31" s="74">
        <f t="shared" ca="1" si="1"/>
        <v>100320</v>
      </c>
      <c r="J31" s="74">
        <f t="shared" ca="1" si="1"/>
        <v>111093</v>
      </c>
      <c r="K31" s="74">
        <f t="shared" ca="1" si="1"/>
        <v>114202</v>
      </c>
      <c r="L31" s="74">
        <f t="shared" ca="1" si="1"/>
        <v>117401</v>
      </c>
      <c r="M31" s="74">
        <f t="shared" ca="1" si="1"/>
        <v>120745</v>
      </c>
      <c r="N31" s="72"/>
      <c r="P31" s="187" t="str">
        <f t="shared" si="9"/>
        <v>08703C</v>
      </c>
      <c r="Q31" s="191" t="s">
        <v>600</v>
      </c>
      <c r="R31" s="188" t="str">
        <f t="shared" si="10"/>
        <v xml:space="preserve">City Records Manager </v>
      </c>
      <c r="S31" s="189" t="str">
        <f t="shared" si="11"/>
        <v>85</v>
      </c>
      <c r="T31" s="186" cm="1">
        <f t="array" aca="1" ref="T31" ca="1">ROUND(IF($Q31="Y",VLOOKUP($P31, INDIRECT($Q$3),T$8,0)*INDIRECT($P$2),VLOOKUP($P31, INDIRECT($Q$3),T$8,0)),IF($E31="E",0,3))</f>
        <v>90531</v>
      </c>
      <c r="U31" s="186" cm="1">
        <f t="array" aca="1" ref="U31" ca="1">ROUND(IF($Q31="Y",VLOOKUP($P31, INDIRECT($Q$3),U$8,0)*INDIRECT($P$2),VLOOKUP($P31, INDIRECT($Q$3),U$8,0)),IF($E31="E",0,3))</f>
        <v>95293</v>
      </c>
      <c r="V31" s="186" cm="1">
        <f t="array" aca="1" ref="V31" ca="1">ROUND(IF($Q31="Y",VLOOKUP($P31, INDIRECT($Q$3),V$8,0)*INDIRECT($P$2),VLOOKUP($P31, INDIRECT($Q$3),V$8,0)),IF($E31="E",0,3))</f>
        <v>100320</v>
      </c>
      <c r="W31" s="186" cm="1">
        <f t="array" aca="1" ref="W31" ca="1">ROUND(IF($Q31="Y",VLOOKUP($P31, INDIRECT($Q$3),W$8,0)*INDIRECT($P$2),VLOOKUP($P31, INDIRECT($Q$3),W$8,0)),IF($E31="E",0,3))</f>
        <v>111093</v>
      </c>
      <c r="X31" s="186" cm="1">
        <f t="array" aca="1" ref="X31" ca="1">ROUND(IF($Q31="Y",VLOOKUP($P31, INDIRECT($Q$3),X$8,0)*INDIRECT($P$2),VLOOKUP($P31, INDIRECT($Q$3),X$8,0)),IF($E31="E",0,3))</f>
        <v>114202</v>
      </c>
      <c r="Y31" s="186" cm="1">
        <f t="array" aca="1" ref="Y31" ca="1">ROUND(IF($Q31="Y",VLOOKUP($P31, INDIRECT($Q$3),Y$8,0)*INDIRECT($P$2),VLOOKUP($P31, INDIRECT($Q$3),Y$8,0)),IF($E31="E",0,3))</f>
        <v>117401</v>
      </c>
      <c r="Z31" s="186" cm="1">
        <f t="array" aca="1" ref="Z31" ca="1">ROUND(IF($Q31="Y",VLOOKUP($P31, INDIRECT($Q$3),Z$8,0)*INDIRECT($P$2),VLOOKUP($P31, INDIRECT($Q$3),Z$8,0)),IF($E31="E",0,3))</f>
        <v>120745</v>
      </c>
      <c r="AA31" s="186"/>
      <c r="AB31" s="282" t="str">
        <f t="shared" si="2"/>
        <v>08703C</v>
      </c>
      <c r="AC31" s="130" t="str">
        <f t="shared" si="12"/>
        <v xml:space="preserve">City Records Manager </v>
      </c>
      <c r="AD31" s="284" t="str">
        <f t="shared" si="13"/>
        <v>85</v>
      </c>
      <c r="AE31" s="282">
        <f t="shared" ca="1" si="5"/>
        <v>43.524999999999999</v>
      </c>
      <c r="AF31" s="282">
        <f t="shared" ca="1" si="5"/>
        <v>45.814</v>
      </c>
      <c r="AG31" s="282">
        <f t="shared" ca="1" si="5"/>
        <v>48.230999999999995</v>
      </c>
      <c r="AH31" s="282">
        <f t="shared" ca="1" si="5"/>
        <v>53.410999999999994</v>
      </c>
      <c r="AI31" s="282">
        <f t="shared" ca="1" si="5"/>
        <v>54.905000000000001</v>
      </c>
      <c r="AJ31" s="282">
        <f t="shared" ca="1" si="5"/>
        <v>56.442999999999998</v>
      </c>
      <c r="AK31" s="282">
        <f t="shared" ca="1" si="5"/>
        <v>58.050999999999995</v>
      </c>
      <c r="AP31" s="427"/>
      <c r="AQ31" s="427"/>
      <c r="AR31" s="427"/>
      <c r="AS31" s="427"/>
      <c r="AT31" s="427"/>
      <c r="AU31" s="427"/>
      <c r="AV31" s="427"/>
      <c r="AW31" s="427" t="str">
        <f>IFERROR(AA31/'2025'!N31,"")</f>
        <v/>
      </c>
    </row>
    <row r="32" spans="1:49" x14ac:dyDescent="0.2">
      <c r="A32" s="424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82791</v>
      </c>
      <c r="H32" s="74">
        <f t="shared" ca="1" si="1"/>
        <v>87155</v>
      </c>
      <c r="I32" s="74">
        <f t="shared" ca="1" si="1"/>
        <v>92367</v>
      </c>
      <c r="J32" s="74">
        <f t="shared" ca="1" si="1"/>
        <v>97581</v>
      </c>
      <c r="K32" s="74">
        <f t="shared" ca="1" si="1"/>
        <v>100313</v>
      </c>
      <c r="L32" s="74">
        <f t="shared" ca="1" si="1"/>
        <v>103124</v>
      </c>
      <c r="M32" s="74">
        <f t="shared" ca="1" si="1"/>
        <v>106062</v>
      </c>
      <c r="N32" s="72"/>
      <c r="P32" s="187" t="str">
        <f t="shared" si="9"/>
        <v>59403C</v>
      </c>
      <c r="Q32" s="186" t="s">
        <v>600</v>
      </c>
      <c r="R32" s="188" t="str">
        <f t="shared" si="10"/>
        <v>Civil Paralegal Program Supervisor</v>
      </c>
      <c r="S32" s="189" t="str">
        <f t="shared" si="11"/>
        <v>25</v>
      </c>
      <c r="T32" s="186" cm="1">
        <f t="array" aca="1" ref="T32" ca="1">ROUND(IF($Q32="Y",VLOOKUP($P32, INDIRECT($Q$3),T$8,0)*INDIRECT($P$2),VLOOKUP($P32, INDIRECT($Q$3),T$8,0)),IF($E32="E",0,3))</f>
        <v>82791</v>
      </c>
      <c r="U32" s="186" cm="1">
        <f t="array" aca="1" ref="U32" ca="1">ROUND(IF($Q32="Y",VLOOKUP($P32, INDIRECT($Q$3),U$8,0)*INDIRECT($P$2),VLOOKUP($P32, INDIRECT($Q$3),U$8,0)),IF($E32="E",0,3))</f>
        <v>87155</v>
      </c>
      <c r="V32" s="186" cm="1">
        <f t="array" aca="1" ref="V32" ca="1">ROUND(IF($Q32="Y",VLOOKUP($P32, INDIRECT($Q$3),V$8,0)*INDIRECT($P$2),VLOOKUP($P32, INDIRECT($Q$3),V$8,0)),IF($E32="E",0,3))</f>
        <v>92367</v>
      </c>
      <c r="W32" s="186" cm="1">
        <f t="array" aca="1" ref="W32" ca="1">ROUND(IF($Q32="Y",VLOOKUP($P32, INDIRECT($Q$3),W$8,0)*INDIRECT($P$2),VLOOKUP($P32, INDIRECT($Q$3),W$8,0)),IF($E32="E",0,3))</f>
        <v>97581</v>
      </c>
      <c r="X32" s="186" cm="1">
        <f t="array" aca="1" ref="X32" ca="1">ROUND(IF($Q32="Y",VLOOKUP($P32, INDIRECT($Q$3),X$8,0)*INDIRECT($P$2),VLOOKUP($P32, INDIRECT($Q$3),X$8,0)),IF($E32="E",0,3))</f>
        <v>100313</v>
      </c>
      <c r="Y32" s="186" cm="1">
        <f t="array" aca="1" ref="Y32" ca="1">ROUND(IF($Q32="Y",VLOOKUP($P32, INDIRECT($Q$3),Y$8,0)*INDIRECT($P$2),VLOOKUP($P32, INDIRECT($Q$3),Y$8,0)),IF($E32="E",0,3))</f>
        <v>103124</v>
      </c>
      <c r="Z32" s="186" cm="1">
        <f t="array" aca="1" ref="Z32" ca="1">ROUND(IF($Q32="Y",VLOOKUP($P32, INDIRECT($Q$3),Z$8,0)*INDIRECT($P$2),VLOOKUP($P32, INDIRECT($Q$3),Z$8,0)),IF($E32="E",0,3))</f>
        <v>106062</v>
      </c>
      <c r="AA32" s="186"/>
      <c r="AB32" s="282" t="str">
        <f t="shared" si="2"/>
        <v>59403C</v>
      </c>
      <c r="AC32" s="130" t="str">
        <f t="shared" si="12"/>
        <v>Civil Paralegal Program Supervisor</v>
      </c>
      <c r="AD32" s="284" t="str">
        <f t="shared" si="13"/>
        <v>25</v>
      </c>
      <c r="AE32" s="282">
        <f t="shared" ca="1" si="5"/>
        <v>39.803999999999995</v>
      </c>
      <c r="AF32" s="282">
        <f t="shared" ca="1" si="5"/>
        <v>41.902000000000001</v>
      </c>
      <c r="AG32" s="282">
        <f t="shared" ca="1" si="5"/>
        <v>44.407999999999994</v>
      </c>
      <c r="AH32" s="282">
        <f t="shared" ca="1" si="5"/>
        <v>46.913999999999994</v>
      </c>
      <c r="AI32" s="282">
        <f t="shared" ca="1" si="5"/>
        <v>48.227999999999994</v>
      </c>
      <c r="AJ32" s="282">
        <f t="shared" ca="1" si="5"/>
        <v>49.579000000000001</v>
      </c>
      <c r="AK32" s="282">
        <f t="shared" ca="1" si="5"/>
        <v>50.991999999999997</v>
      </c>
      <c r="AP32" s="427"/>
      <c r="AQ32" s="427"/>
      <c r="AR32" s="427"/>
      <c r="AS32" s="427"/>
      <c r="AT32" s="427"/>
      <c r="AU32" s="427"/>
      <c r="AV32" s="427"/>
      <c r="AW32" s="427" t="str">
        <f>IFERROR(AA32/'2025'!N32,"")</f>
        <v/>
      </c>
    </row>
    <row r="33" spans="1:49" x14ac:dyDescent="0.2">
      <c r="A33" s="424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97160</v>
      </c>
      <c r="H33" s="74">
        <f t="shared" ca="1" si="1"/>
        <v>101046</v>
      </c>
      <c r="I33" s="74">
        <f t="shared" ca="1" si="1"/>
        <v>105092</v>
      </c>
      <c r="J33" s="74">
        <f t="shared" ca="1" si="1"/>
        <v>109294</v>
      </c>
      <c r="K33" s="74">
        <f t="shared" ca="1" si="1"/>
        <v>113664</v>
      </c>
      <c r="L33" s="74">
        <f t="shared" ca="1" si="1"/>
        <v>0</v>
      </c>
      <c r="M33" s="74">
        <f t="shared" ca="1" si="1"/>
        <v>0</v>
      </c>
      <c r="N33" s="72"/>
      <c r="P33" s="187" t="str">
        <f t="shared" si="9"/>
        <v>53001C</v>
      </c>
      <c r="Q33" s="191" t="s">
        <v>600</v>
      </c>
      <c r="R33" s="188" t="str">
        <f t="shared" si="10"/>
        <v>Commty Spec Coord Supv-Hlth-C</v>
      </c>
      <c r="S33" s="189" t="str">
        <f t="shared" si="11"/>
        <v>098</v>
      </c>
      <c r="T33" s="186" cm="1">
        <f t="array" aca="1" ref="T33" ca="1">ROUND(IF($Q33="Y",VLOOKUP($P33, INDIRECT($Q$3),T$8,0)*INDIRECT($P$2),VLOOKUP($P33, INDIRECT($Q$3),T$8,0)),IF($E33="E",0,3))</f>
        <v>97160</v>
      </c>
      <c r="U33" s="186" cm="1">
        <f t="array" aca="1" ref="U33" ca="1">ROUND(IF($Q33="Y",VLOOKUP($P33, INDIRECT($Q$3),U$8,0)*INDIRECT($P$2),VLOOKUP($P33, INDIRECT($Q$3),U$8,0)),IF($E33="E",0,3))</f>
        <v>101046</v>
      </c>
      <c r="V33" s="186" cm="1">
        <f t="array" aca="1" ref="V33" ca="1">ROUND(IF($Q33="Y",VLOOKUP($P33, INDIRECT($Q$3),V$8,0)*INDIRECT($P$2),VLOOKUP($P33, INDIRECT($Q$3),V$8,0)),IF($E33="E",0,3))</f>
        <v>105092</v>
      </c>
      <c r="W33" s="186" cm="1">
        <f t="array" aca="1" ref="W33" ca="1">ROUND(IF($Q33="Y",VLOOKUP($P33, INDIRECT($Q$3),W$8,0)*INDIRECT($P$2),VLOOKUP($P33, INDIRECT($Q$3),W$8,0)),IF($E33="E",0,3))</f>
        <v>109294</v>
      </c>
      <c r="X33" s="186" cm="1">
        <f t="array" aca="1" ref="X33" ca="1">ROUND(IF($Q33="Y",VLOOKUP($P33, INDIRECT($Q$3),X$8,0)*INDIRECT($P$2),VLOOKUP($P33, INDIRECT($Q$3),X$8,0)),IF($E33="E",0,3))</f>
        <v>113664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2"/>
        <v>53001C</v>
      </c>
      <c r="AC33" s="130" t="str">
        <f t="shared" si="12"/>
        <v>Commty Spec Coord Supv-Hlth-C</v>
      </c>
      <c r="AD33" s="284" t="str">
        <f t="shared" si="13"/>
        <v>098</v>
      </c>
      <c r="AE33" s="282">
        <f t="shared" ca="1" si="5"/>
        <v>46.711999999999996</v>
      </c>
      <c r="AF33" s="282">
        <f t="shared" ca="1" si="5"/>
        <v>48.58</v>
      </c>
      <c r="AG33" s="282">
        <f t="shared" ca="1" si="5"/>
        <v>50.524999999999999</v>
      </c>
      <c r="AH33" s="282">
        <f t="shared" ca="1" si="5"/>
        <v>52.545999999999999</v>
      </c>
      <c r="AI33" s="282">
        <f t="shared" ca="1" si="5"/>
        <v>54.646999999999998</v>
      </c>
      <c r="AJ33" s="282" t="str">
        <f t="shared" ca="1" si="5"/>
        <v/>
      </c>
      <c r="AK33" s="282" t="str">
        <f t="shared" ca="1" si="5"/>
        <v/>
      </c>
      <c r="AP33" s="427"/>
      <c r="AQ33" s="427"/>
      <c r="AR33" s="427"/>
      <c r="AS33" s="427"/>
      <c r="AT33" s="427"/>
      <c r="AU33" s="427"/>
      <c r="AV33" s="427"/>
      <c r="AW33" s="427" t="str">
        <f>IFERROR(AA33/'2025'!N33,"")</f>
        <v/>
      </c>
    </row>
    <row r="34" spans="1:49" x14ac:dyDescent="0.2">
      <c r="A34" s="424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ca="1" si="1"/>
        <v>100411</v>
      </c>
      <c r="H34" s="74">
        <f t="shared" ca="1" si="1"/>
        <v>104433</v>
      </c>
      <c r="I34" s="74">
        <f t="shared" ca="1" si="1"/>
        <v>108616</v>
      </c>
      <c r="J34" s="74">
        <f t="shared" ca="1" si="1"/>
        <v>112962</v>
      </c>
      <c r="K34" s="74">
        <f t="shared" ca="1" si="1"/>
        <v>117487</v>
      </c>
      <c r="L34" s="74">
        <f t="shared" ca="1" si="1"/>
        <v>0</v>
      </c>
      <c r="M34" s="74">
        <f t="shared" ca="1" si="1"/>
        <v>0</v>
      </c>
      <c r="N34" s="72"/>
      <c r="P34" s="187" t="str">
        <f t="shared" si="9"/>
        <v>59464C</v>
      </c>
      <c r="Q34" s="186" t="s">
        <v>600</v>
      </c>
      <c r="R34" s="188" t="str">
        <f t="shared" si="10"/>
        <v>Communications Interagency Coordinator</v>
      </c>
      <c r="S34" s="189" t="str">
        <f t="shared" si="11"/>
        <v>065</v>
      </c>
      <c r="T34" s="186" cm="1">
        <f t="array" aca="1" ref="T34" ca="1">ROUND(IF($Q34="Y",VLOOKUP($P34, INDIRECT($Q$3),T$8,0)*INDIRECT($P$2),VLOOKUP($P34, INDIRECT($Q$3),T$8,0)),IF($E34="E",0,3))</f>
        <v>100411</v>
      </c>
      <c r="U34" s="186" cm="1">
        <f t="array" aca="1" ref="U34" ca="1">ROUND(IF($Q34="Y",VLOOKUP($P34, INDIRECT($Q$3),U$8,0)*INDIRECT($P$2),VLOOKUP($P34, INDIRECT($Q$3),U$8,0)),IF($E34="E",0,3))</f>
        <v>104433</v>
      </c>
      <c r="V34" s="186" cm="1">
        <f t="array" aca="1" ref="V34" ca="1">ROUND(IF($Q34="Y",VLOOKUP($P34, INDIRECT($Q$3),V$8,0)*INDIRECT($P$2),VLOOKUP($P34, INDIRECT($Q$3),V$8,0)),IF($E34="E",0,3))</f>
        <v>108616</v>
      </c>
      <c r="W34" s="186" cm="1">
        <f t="array" aca="1" ref="W34" ca="1">ROUND(IF($Q34="Y",VLOOKUP($P34, INDIRECT($Q$3),W$8,0)*INDIRECT($P$2),VLOOKUP($P34, INDIRECT($Q$3),W$8,0)),IF($E34="E",0,3))</f>
        <v>112962</v>
      </c>
      <c r="X34" s="186" cm="1">
        <f t="array" aca="1" ref="X34" ca="1">ROUND(IF($Q34="Y",VLOOKUP($P34, INDIRECT($Q$3),X$8,0)*INDIRECT($P$2),VLOOKUP($P34, INDIRECT($Q$3),X$8,0)),IF($E34="E",0,3))</f>
        <v>117487</v>
      </c>
      <c r="Y34" s="186" cm="1">
        <f t="array" aca="1" ref="Y34" ca="1">ROUND(IF($Q34="Y",VLOOKUP($P34, INDIRECT($Q$3),Y$8,0)*INDIRECT($P$2),VLOOKUP($P34, INDIRECT($Q$3),Y$8,0)),IF($E34="E",0,3))</f>
        <v>0</v>
      </c>
      <c r="Z34" s="186" cm="1">
        <f t="array" aca="1" ref="Z34" ca="1">ROUND(IF($Q34="Y",VLOOKUP($P34, INDIRECT($Q$3),Z$8,0)*INDIRECT($P$2),VLOOKUP($P34, INDIRECT($Q$3),Z$8,0)),IF($E34="E",0,3))</f>
        <v>0</v>
      </c>
      <c r="AA34" s="186"/>
      <c r="AB34" s="282" t="str">
        <f t="shared" si="2"/>
        <v>59464C</v>
      </c>
      <c r="AC34" s="130" t="str">
        <f t="shared" si="12"/>
        <v>Communications Interagency Coordinator</v>
      </c>
      <c r="AD34" s="284" t="str">
        <f t="shared" si="13"/>
        <v>065</v>
      </c>
      <c r="AE34" s="282">
        <f t="shared" ca="1" si="5"/>
        <v>48.274999999999999</v>
      </c>
      <c r="AF34" s="282">
        <f t="shared" ca="1" si="5"/>
        <v>50.208999999999996</v>
      </c>
      <c r="AG34" s="282">
        <f t="shared" ca="1" si="5"/>
        <v>52.22</v>
      </c>
      <c r="AH34" s="282">
        <f t="shared" ca="1" si="5"/>
        <v>54.308999999999997</v>
      </c>
      <c r="AI34" s="282">
        <f t="shared" ca="1" si="5"/>
        <v>56.484999999999999</v>
      </c>
      <c r="AJ34" s="282" t="str">
        <f t="shared" ca="1" si="5"/>
        <v/>
      </c>
      <c r="AK34" s="282" t="str">
        <f t="shared" ca="1" si="5"/>
        <v/>
      </c>
      <c r="AP34" s="427"/>
      <c r="AQ34" s="427"/>
      <c r="AR34" s="427"/>
      <c r="AS34" s="427"/>
      <c r="AT34" s="427"/>
      <c r="AU34" s="427"/>
      <c r="AV34" s="427"/>
      <c r="AW34" s="427" t="str">
        <f>IFERROR(AA34/'2025'!N34,"")</f>
        <v/>
      </c>
    </row>
    <row r="35" spans="1:49" x14ac:dyDescent="0.2">
      <c r="A35" s="424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ca="1" si="1"/>
        <v>87029</v>
      </c>
      <c r="H35" s="74">
        <f t="shared" ca="1" si="1"/>
        <v>91608</v>
      </c>
      <c r="I35" s="74">
        <f t="shared" ca="1" si="1"/>
        <v>97161</v>
      </c>
      <c r="J35" s="74">
        <f t="shared" ca="1" si="1"/>
        <v>102719</v>
      </c>
      <c r="K35" s="74">
        <f t="shared" ca="1" si="1"/>
        <v>105591</v>
      </c>
      <c r="L35" s="74">
        <f t="shared" ca="1" si="1"/>
        <v>108549</v>
      </c>
      <c r="M35" s="74">
        <f t="shared" ca="1" si="1"/>
        <v>111645</v>
      </c>
      <c r="N35" s="72"/>
      <c r="P35" s="187" t="str">
        <f t="shared" si="9"/>
        <v>52992C</v>
      </c>
      <c r="Q35" s="186" t="s">
        <v>600</v>
      </c>
      <c r="R35" s="188" t="str">
        <f t="shared" si="10"/>
        <v>Communications Manager - Public Health</v>
      </c>
      <c r="S35" s="189" t="str">
        <f t="shared" si="11"/>
        <v>35</v>
      </c>
      <c r="T35" s="186" cm="1">
        <f t="array" aca="1" ref="T35" ca="1">ROUND(IF($Q35="Y",VLOOKUP($P35, INDIRECT($Q$3),T$8,0)*INDIRECT($P$2),VLOOKUP($P35, INDIRECT($Q$3),T$8,0)),IF($E35="E",0,3))</f>
        <v>87029</v>
      </c>
      <c r="U35" s="186" cm="1">
        <f t="array" aca="1" ref="U35" ca="1">ROUND(IF($Q35="Y",VLOOKUP($P35, INDIRECT($Q$3),U$8,0)*INDIRECT($P$2),VLOOKUP($P35, INDIRECT($Q$3),U$8,0)),IF($E35="E",0,3))</f>
        <v>91608</v>
      </c>
      <c r="V35" s="186" cm="1">
        <f t="array" aca="1" ref="V35" ca="1">ROUND(IF($Q35="Y",VLOOKUP($P35, INDIRECT($Q$3),V$8,0)*INDIRECT($P$2),VLOOKUP($P35, INDIRECT($Q$3),V$8,0)),IF($E35="E",0,3))</f>
        <v>97161</v>
      </c>
      <c r="W35" s="186" cm="1">
        <f t="array" aca="1" ref="W35" ca="1">ROUND(IF($Q35="Y",VLOOKUP($P35, INDIRECT($Q$3),W$8,0)*INDIRECT($P$2),VLOOKUP($P35, INDIRECT($Q$3),W$8,0)),IF($E35="E",0,3))</f>
        <v>102719</v>
      </c>
      <c r="X35" s="186" cm="1">
        <f t="array" aca="1" ref="X35" ca="1">ROUND(IF($Q35="Y",VLOOKUP($P35, INDIRECT($Q$3),X$8,0)*INDIRECT($P$2),VLOOKUP($P35, INDIRECT($Q$3),X$8,0)),IF($E35="E",0,3))</f>
        <v>105591</v>
      </c>
      <c r="Y35" s="186" cm="1">
        <f t="array" aca="1" ref="Y35" ca="1">ROUND(IF($Q35="Y",VLOOKUP($P35, INDIRECT($Q$3),Y$8,0)*INDIRECT($P$2),VLOOKUP($P35, INDIRECT($Q$3),Y$8,0)),IF($E35="E",0,3))</f>
        <v>108549</v>
      </c>
      <c r="Z35" s="186" cm="1">
        <f t="array" aca="1" ref="Z35" ca="1">ROUND(IF($Q35="Y",VLOOKUP($P35, INDIRECT($Q$3),Z$8,0)*INDIRECT($P$2),VLOOKUP($P35, INDIRECT($Q$3),Z$8,0)),IF($E35="E",0,3))</f>
        <v>111645</v>
      </c>
      <c r="AA35" s="186"/>
      <c r="AB35" s="282" t="str">
        <f t="shared" si="2"/>
        <v>52992C</v>
      </c>
      <c r="AC35" s="130" t="str">
        <f t="shared" si="12"/>
        <v>Communications Manager - Public Health</v>
      </c>
      <c r="AD35" s="284" t="str">
        <f t="shared" si="13"/>
        <v>35</v>
      </c>
      <c r="AE35" s="282">
        <f t="shared" ca="1" si="5"/>
        <v>41.841000000000001</v>
      </c>
      <c r="AF35" s="282">
        <f t="shared" ca="1" si="5"/>
        <v>44.042999999999999</v>
      </c>
      <c r="AG35" s="282">
        <f t="shared" ca="1" si="5"/>
        <v>46.713000000000001</v>
      </c>
      <c r="AH35" s="282">
        <f t="shared" ca="1" si="5"/>
        <v>49.384999999999998</v>
      </c>
      <c r="AI35" s="282">
        <f t="shared" ca="1" si="5"/>
        <v>50.765000000000001</v>
      </c>
      <c r="AJ35" s="282">
        <f t="shared" ca="1" si="5"/>
        <v>52.187999999999995</v>
      </c>
      <c r="AK35" s="282">
        <f t="shared" ca="1" si="5"/>
        <v>53.675999999999995</v>
      </c>
      <c r="AP35" s="427"/>
      <c r="AQ35" s="427"/>
      <c r="AR35" s="427"/>
      <c r="AS35" s="427"/>
      <c r="AT35" s="427"/>
      <c r="AU35" s="427"/>
      <c r="AV35" s="427"/>
      <c r="AW35" s="427" t="str">
        <f>IFERROR(AA35/'2025'!N35,"")</f>
        <v/>
      </c>
    </row>
    <row r="36" spans="1:49" x14ac:dyDescent="0.2">
      <c r="A36" s="424" t="s">
        <v>1157</v>
      </c>
      <c r="B36" s="75">
        <v>9</v>
      </c>
      <c r="C36" s="70" t="s">
        <v>93</v>
      </c>
      <c r="D36" s="75">
        <v>448</v>
      </c>
      <c r="E36" s="75" t="s">
        <v>17</v>
      </c>
      <c r="F36" s="73" t="s">
        <v>1156</v>
      </c>
      <c r="G36" s="74">
        <f t="shared" ca="1" si="1"/>
        <v>87029</v>
      </c>
      <c r="H36" s="74">
        <f t="shared" ca="1" si="1"/>
        <v>91608</v>
      </c>
      <c r="I36" s="74">
        <f t="shared" ca="1" si="1"/>
        <v>97161</v>
      </c>
      <c r="J36" s="74">
        <f t="shared" ca="1" si="1"/>
        <v>102719</v>
      </c>
      <c r="K36" s="74">
        <f t="shared" ca="1" si="1"/>
        <v>105591</v>
      </c>
      <c r="L36" s="74">
        <f t="shared" ca="1" si="1"/>
        <v>108549</v>
      </c>
      <c r="M36" s="74">
        <f t="shared" ca="1" si="1"/>
        <v>111645</v>
      </c>
      <c r="N36" s="72"/>
      <c r="P36" s="187" t="str">
        <f>A36</f>
        <v xml:space="preserve">53108C </v>
      </c>
      <c r="Q36" s="186" t="s">
        <v>600</v>
      </c>
      <c r="R36" s="188" t="str">
        <f>F36</f>
        <v>Community Relations Manager</v>
      </c>
      <c r="S36" s="189" t="str">
        <f>C36</f>
        <v>35</v>
      </c>
      <c r="T36" s="186" cm="1">
        <f t="array" aca="1" ref="T36" ca="1">ROUND(IF($Q36="Y",VLOOKUP($P36, INDIRECT($Q$3),T$8,0)*INDIRECT($P$2),VLOOKUP($P36, INDIRECT($Q$3),T$8,0)),IF($E36="E",0,3))</f>
        <v>87029</v>
      </c>
      <c r="U36" s="186" cm="1">
        <f t="array" aca="1" ref="U36" ca="1">ROUND(IF($Q36="Y",VLOOKUP($P36, INDIRECT($Q$3),U$8,0)*INDIRECT($P$2),VLOOKUP($P36, INDIRECT($Q$3),U$8,0)),IF($E36="E",0,3))</f>
        <v>91608</v>
      </c>
      <c r="V36" s="186" cm="1">
        <f t="array" aca="1" ref="V36" ca="1">ROUND(IF($Q36="Y",VLOOKUP($P36, INDIRECT($Q$3),V$8,0)*INDIRECT($P$2),VLOOKUP($P36, INDIRECT($Q$3),V$8,0)),IF($E36="E",0,3))</f>
        <v>97161</v>
      </c>
      <c r="W36" s="186" cm="1">
        <f t="array" aca="1" ref="W36" ca="1">ROUND(IF($Q36="Y",VLOOKUP($P36, INDIRECT($Q$3),W$8,0)*INDIRECT($P$2),VLOOKUP($P36, INDIRECT($Q$3),W$8,0)),IF($E36="E",0,3))</f>
        <v>102719</v>
      </c>
      <c r="X36" s="186" cm="1">
        <f t="array" aca="1" ref="X36" ca="1">ROUND(IF($Q36="Y",VLOOKUP($P36, INDIRECT($Q$3),X$8,0)*INDIRECT($P$2),VLOOKUP($P36, INDIRECT($Q$3),X$8,0)),IF($E36="E",0,3))</f>
        <v>105591</v>
      </c>
      <c r="Y36" s="186" cm="1">
        <f t="array" aca="1" ref="Y36" ca="1">ROUND(IF($Q36="Y",VLOOKUP($P36, INDIRECT($Q$3),Y$8,0)*INDIRECT($P$2),VLOOKUP($P36, INDIRECT($Q$3),Y$8,0)),IF($E36="E",0,3))</f>
        <v>108549</v>
      </c>
      <c r="Z36" s="186" cm="1">
        <f t="array" aca="1" ref="Z36" ca="1">ROUND(IF($Q36="Y",VLOOKUP($P36, INDIRECT($Q$3),Z$8,0)*INDIRECT($P$2),VLOOKUP($P36, INDIRECT($Q$3),Z$8,0)),IF($E36="E",0,3))</f>
        <v>111645</v>
      </c>
      <c r="AA36" s="186"/>
      <c r="AB36" s="282" t="str">
        <f>A36</f>
        <v xml:space="preserve">53108C </v>
      </c>
      <c r="AC36" s="130" t="str">
        <f>F36</f>
        <v>Community Relations Manager</v>
      </c>
      <c r="AD36" s="284" t="str">
        <f>C36</f>
        <v>35</v>
      </c>
      <c r="AE36" s="282">
        <f t="shared" ca="1" si="5"/>
        <v>41.841000000000001</v>
      </c>
      <c r="AF36" s="282">
        <f t="shared" ca="1" si="5"/>
        <v>44.042999999999999</v>
      </c>
      <c r="AG36" s="282">
        <f t="shared" ca="1" si="5"/>
        <v>46.713000000000001</v>
      </c>
      <c r="AH36" s="282">
        <f t="shared" ca="1" si="5"/>
        <v>49.384999999999998</v>
      </c>
      <c r="AI36" s="282">
        <f t="shared" ca="1" si="5"/>
        <v>50.765000000000001</v>
      </c>
      <c r="AJ36" s="282">
        <f t="shared" ca="1" si="5"/>
        <v>52.187999999999995</v>
      </c>
      <c r="AK36" s="282">
        <f t="shared" ca="1" si="5"/>
        <v>53.675999999999995</v>
      </c>
      <c r="AP36" s="427"/>
      <c r="AQ36" s="427"/>
      <c r="AR36" s="427"/>
      <c r="AS36" s="427"/>
      <c r="AT36" s="427"/>
      <c r="AU36" s="427"/>
      <c r="AV36" s="427"/>
      <c r="AW36" s="427" t="str">
        <f>IFERROR(AA36/'2025'!N36,"")</f>
        <v/>
      </c>
    </row>
    <row r="37" spans="1:49" x14ac:dyDescent="0.2">
      <c r="A37" s="424" t="s">
        <v>867</v>
      </c>
      <c r="B37" s="75">
        <v>11</v>
      </c>
      <c r="C37" s="70" t="s">
        <v>124</v>
      </c>
      <c r="D37" s="75">
        <v>515</v>
      </c>
      <c r="E37" s="75" t="s">
        <v>17</v>
      </c>
      <c r="F37" s="73" t="s">
        <v>866</v>
      </c>
      <c r="G37" s="74">
        <f t="shared" ca="1" si="1"/>
        <v>109717</v>
      </c>
      <c r="H37" s="74">
        <f t="shared" ca="1" si="1"/>
        <v>114103</v>
      </c>
      <c r="I37" s="74">
        <f t="shared" ca="1" si="1"/>
        <v>118669</v>
      </c>
      <c r="J37" s="74">
        <f t="shared" ca="1" si="1"/>
        <v>123415</v>
      </c>
      <c r="K37" s="74">
        <f t="shared" ca="1" si="1"/>
        <v>128352</v>
      </c>
      <c r="L37" s="74">
        <f t="shared" ca="1" si="1"/>
        <v>0</v>
      </c>
      <c r="M37" s="74">
        <f t="shared" ca="1" si="1"/>
        <v>0</v>
      </c>
      <c r="N37" s="72"/>
      <c r="P37" s="187" t="str">
        <f>A37</f>
        <v>53028C</v>
      </c>
      <c r="Q37" s="186" t="s">
        <v>600</v>
      </c>
      <c r="R37" s="188" t="str">
        <f>F37</f>
        <v>Community Safety Manager</v>
      </c>
      <c r="S37" s="189" t="str">
        <f>C37</f>
        <v>104</v>
      </c>
      <c r="T37" s="186" cm="1">
        <f t="array" aca="1" ref="T37" ca="1">ROUND(IF($Q37="Y",VLOOKUP($P37, INDIRECT($Q$3),T$8,0)*INDIRECT($P$2),VLOOKUP($P37, INDIRECT($Q$3),T$8,0)),IF($E37="E",0,3))</f>
        <v>109717</v>
      </c>
      <c r="U37" s="186" cm="1">
        <f t="array" aca="1" ref="U37" ca="1">ROUND(IF($Q37="Y",VLOOKUP($P37, INDIRECT($Q$3),U$8,0)*INDIRECT($P$2),VLOOKUP($P37, INDIRECT($Q$3),U$8,0)),IF($E37="E",0,3))</f>
        <v>114103</v>
      </c>
      <c r="V37" s="186" cm="1">
        <f t="array" aca="1" ref="V37" ca="1">ROUND(IF($Q37="Y",VLOOKUP($P37, INDIRECT($Q$3),V$8,0)*INDIRECT($P$2),VLOOKUP($P37, INDIRECT($Q$3),V$8,0)),IF($E37="E",0,3))</f>
        <v>118669</v>
      </c>
      <c r="W37" s="186" cm="1">
        <f t="array" aca="1" ref="W37" ca="1">ROUND(IF($Q37="Y",VLOOKUP($P37, INDIRECT($Q$3),W$8,0)*INDIRECT($P$2),VLOOKUP($P37, INDIRECT($Q$3),W$8,0)),IF($E37="E",0,3))</f>
        <v>123415</v>
      </c>
      <c r="X37" s="186" cm="1">
        <f t="array" aca="1" ref="X37" ca="1">ROUND(IF($Q37="Y",VLOOKUP($P37, INDIRECT($Q$3),X$8,0)*INDIRECT($P$2),VLOOKUP($P37, INDIRECT($Q$3),X$8,0)),IF($E37="E",0,3))</f>
        <v>128352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>A37</f>
        <v>53028C</v>
      </c>
      <c r="AC37" s="130" t="str">
        <f>F37</f>
        <v>Community Safety Manager</v>
      </c>
      <c r="AD37" s="284" t="str">
        <f>C37</f>
        <v>104</v>
      </c>
      <c r="AE37" s="282">
        <f t="shared" ca="1" si="5"/>
        <v>52.748999999999995</v>
      </c>
      <c r="AF37" s="282">
        <f t="shared" ca="1" si="5"/>
        <v>54.857999999999997</v>
      </c>
      <c r="AG37" s="282">
        <f t="shared" ca="1" si="5"/>
        <v>57.052999999999997</v>
      </c>
      <c r="AH37" s="282">
        <f t="shared" ca="1" si="5"/>
        <v>59.335000000000001</v>
      </c>
      <c r="AI37" s="282">
        <f t="shared" ca="1" si="5"/>
        <v>61.707999999999998</v>
      </c>
      <c r="AJ37" s="282" t="str">
        <f t="shared" ca="1" si="5"/>
        <v/>
      </c>
      <c r="AK37" s="282" t="str">
        <f t="shared" ca="1" si="5"/>
        <v/>
      </c>
      <c r="AP37" s="427"/>
      <c r="AQ37" s="427"/>
      <c r="AR37" s="427"/>
      <c r="AS37" s="427"/>
      <c r="AT37" s="427"/>
      <c r="AU37" s="427"/>
      <c r="AV37" s="427"/>
      <c r="AW37" s="427" t="str">
        <f>IFERROR(AA37/'2025'!N37,"")</f>
        <v/>
      </c>
    </row>
    <row r="38" spans="1:49" x14ac:dyDescent="0.2">
      <c r="A38" s="424" t="s">
        <v>52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328</v>
      </c>
      <c r="G38" s="74">
        <f t="shared" ca="1" si="1"/>
        <v>93558</v>
      </c>
      <c r="H38" s="74">
        <f t="shared" ca="1" si="1"/>
        <v>98235</v>
      </c>
      <c r="I38" s="74">
        <f t="shared" ca="1" si="1"/>
        <v>103149</v>
      </c>
      <c r="J38" s="74">
        <f t="shared" ca="1" si="1"/>
        <v>110776</v>
      </c>
      <c r="K38" s="74">
        <f t="shared" ca="1" si="1"/>
        <v>113878</v>
      </c>
      <c r="L38" s="74">
        <f t="shared" ca="1" si="1"/>
        <v>117122</v>
      </c>
      <c r="M38" s="74">
        <f t="shared" ca="1" si="1"/>
        <v>0</v>
      </c>
      <c r="N38" s="72"/>
      <c r="P38" s="187" t="str">
        <f t="shared" ref="P38:P69" si="14">A38</f>
        <v>52810C</v>
      </c>
      <c r="Q38" s="191" t="s">
        <v>600</v>
      </c>
      <c r="R38" s="188" t="str">
        <f t="shared" ref="R38:R101" si="15">F38</f>
        <v xml:space="preserve">Construction Management Coordinator </v>
      </c>
      <c r="S38" s="189" t="str">
        <f t="shared" ref="S38:S73" si="16">C38</f>
        <v>33</v>
      </c>
      <c r="T38" s="186" cm="1">
        <f t="array" aca="1" ref="T38" ca="1">ROUND(IF($Q38="Y",VLOOKUP($P38, INDIRECT($Q$3),T$8,0)*INDIRECT($P$2),VLOOKUP($P38, INDIRECT($Q$3),T$8,0)),IF($E38="E",0,3))</f>
        <v>93558</v>
      </c>
      <c r="U38" s="186" cm="1">
        <f t="array" aca="1" ref="U38" ca="1">ROUND(IF($Q38="Y",VLOOKUP($P38, INDIRECT($Q$3),U$8,0)*INDIRECT($P$2),VLOOKUP($P38, INDIRECT($Q$3),U$8,0)),IF($E38="E",0,3))</f>
        <v>98235</v>
      </c>
      <c r="V38" s="186" cm="1">
        <f t="array" aca="1" ref="V38" ca="1">ROUND(IF($Q38="Y",VLOOKUP($P38, INDIRECT($Q$3),V$8,0)*INDIRECT($P$2),VLOOKUP($P38, INDIRECT($Q$3),V$8,0)),IF($E38="E",0,3))</f>
        <v>103149</v>
      </c>
      <c r="W38" s="186" cm="1">
        <f t="array" aca="1" ref="W38" ca="1">ROUND(IF($Q38="Y",VLOOKUP($P38, INDIRECT($Q$3),W$8,0)*INDIRECT($P$2),VLOOKUP($P38, INDIRECT($Q$3),W$8,0)),IF($E38="E",0,3))</f>
        <v>110776</v>
      </c>
      <c r="X38" s="186" cm="1">
        <f t="array" aca="1" ref="X38" ca="1">ROUND(IF($Q38="Y",VLOOKUP($P38, INDIRECT($Q$3),X$8,0)*INDIRECT($P$2),VLOOKUP($P38, INDIRECT($Q$3),X$8,0)),IF($E38="E",0,3))</f>
        <v>113878</v>
      </c>
      <c r="Y38" s="186" cm="1">
        <f t="array" aca="1" ref="Y38" ca="1">ROUND(IF($Q38="Y",VLOOKUP($P38, INDIRECT($Q$3),Y$8,0)*INDIRECT($P$2),VLOOKUP($P38, INDIRECT($Q$3),Y$8,0)),IF($E38="E",0,3))</f>
        <v>117122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ref="AB38:AB101" si="17">A38</f>
        <v>52810C</v>
      </c>
      <c r="AC38" s="130" t="str">
        <f t="shared" ref="AC38:AC101" si="18">F38</f>
        <v xml:space="preserve">Construction Management Coordinator </v>
      </c>
      <c r="AD38" s="284" t="str">
        <f t="shared" ref="AD38:AD101" si="19">C38</f>
        <v>33</v>
      </c>
      <c r="AE38" s="282">
        <f t="shared" ca="1" si="5"/>
        <v>44.98</v>
      </c>
      <c r="AF38" s="282">
        <f t="shared" ca="1" si="5"/>
        <v>47.228999999999999</v>
      </c>
      <c r="AG38" s="282">
        <f t="shared" ca="1" si="5"/>
        <v>49.591000000000001</v>
      </c>
      <c r="AH38" s="282">
        <f t="shared" ca="1" si="5"/>
        <v>53.257999999999996</v>
      </c>
      <c r="AI38" s="282">
        <f t="shared" ca="1" si="5"/>
        <v>54.75</v>
      </c>
      <c r="AJ38" s="282">
        <f t="shared" ca="1" si="5"/>
        <v>56.308999999999997</v>
      </c>
      <c r="AK38" s="282" t="str">
        <f t="shared" ca="1" si="5"/>
        <v/>
      </c>
      <c r="AP38" s="427"/>
      <c r="AQ38" s="427"/>
      <c r="AR38" s="427"/>
      <c r="AS38" s="427"/>
      <c r="AT38" s="427"/>
      <c r="AU38" s="427"/>
      <c r="AV38" s="427"/>
      <c r="AW38" s="427" t="str">
        <f>IFERROR(AA38/'2025'!N38,"")</f>
        <v/>
      </c>
    </row>
    <row r="39" spans="1:49" x14ac:dyDescent="0.2">
      <c r="A39" s="424" t="s">
        <v>51</v>
      </c>
      <c r="B39" s="75">
        <v>10</v>
      </c>
      <c r="C39" s="70" t="s">
        <v>50</v>
      </c>
      <c r="D39" s="75">
        <v>465</v>
      </c>
      <c r="E39" s="75" t="s">
        <v>17</v>
      </c>
      <c r="F39" s="73" t="s">
        <v>329</v>
      </c>
      <c r="G39" s="74">
        <f t="shared" ref="G39:M68" ca="1" si="20">IF(E39="E",ROUND(T39,0),ROUND(T39,3))</f>
        <v>93558</v>
      </c>
      <c r="H39" s="74">
        <f t="shared" ca="1" si="20"/>
        <v>98235</v>
      </c>
      <c r="I39" s="74">
        <f t="shared" ca="1" si="20"/>
        <v>103149</v>
      </c>
      <c r="J39" s="74">
        <f t="shared" ca="1" si="20"/>
        <v>110776</v>
      </c>
      <c r="K39" s="74">
        <f t="shared" ca="1" si="20"/>
        <v>113878</v>
      </c>
      <c r="L39" s="74">
        <f t="shared" ca="1" si="20"/>
        <v>117122</v>
      </c>
      <c r="M39" s="74">
        <f t="shared" ca="1" si="20"/>
        <v>0</v>
      </c>
      <c r="N39" s="72"/>
      <c r="P39" s="187" t="str">
        <f t="shared" si="14"/>
        <v>02618C</v>
      </c>
      <c r="Q39" s="191" t="s">
        <v>600</v>
      </c>
      <c r="R39" s="188" t="str">
        <f t="shared" si="15"/>
        <v>Construction Management Coordinator - PW</v>
      </c>
      <c r="S39" s="189" t="str">
        <f t="shared" si="16"/>
        <v>33</v>
      </c>
      <c r="T39" s="186" cm="1">
        <f t="array" aca="1" ref="T39" ca="1">ROUND(IF($Q39="Y",VLOOKUP($P39, INDIRECT($Q$3),T$8,0)*INDIRECT($P$2),VLOOKUP($P39, INDIRECT($Q$3),T$8,0)),IF($E39="E",0,3))</f>
        <v>93558</v>
      </c>
      <c r="U39" s="186" cm="1">
        <f t="array" aca="1" ref="U39" ca="1">ROUND(IF($Q39="Y",VLOOKUP($P39, INDIRECT($Q$3),U$8,0)*INDIRECT($P$2),VLOOKUP($P39, INDIRECT($Q$3),U$8,0)),IF($E39="E",0,3))</f>
        <v>98235</v>
      </c>
      <c r="V39" s="186" cm="1">
        <f t="array" aca="1" ref="V39" ca="1">ROUND(IF($Q39="Y",VLOOKUP($P39, INDIRECT($Q$3),V$8,0)*INDIRECT($P$2),VLOOKUP($P39, INDIRECT($Q$3),V$8,0)),IF($E39="E",0,3))</f>
        <v>103149</v>
      </c>
      <c r="W39" s="186" cm="1">
        <f t="array" aca="1" ref="W39" ca="1">ROUND(IF($Q39="Y",VLOOKUP($P39, INDIRECT($Q$3),W$8,0)*INDIRECT($P$2),VLOOKUP($P39, INDIRECT($Q$3),W$8,0)),IF($E39="E",0,3))</f>
        <v>110776</v>
      </c>
      <c r="X39" s="186" cm="1">
        <f t="array" aca="1" ref="X39" ca="1">ROUND(IF($Q39="Y",VLOOKUP($P39, INDIRECT($Q$3),X$8,0)*INDIRECT($P$2),VLOOKUP($P39, INDIRECT($Q$3),X$8,0)),IF($E39="E",0,3))</f>
        <v>113878</v>
      </c>
      <c r="Y39" s="186" cm="1">
        <f t="array" aca="1" ref="Y39" ca="1">ROUND(IF($Q39="Y",VLOOKUP($P39, INDIRECT($Q$3),Y$8,0)*INDIRECT($P$2),VLOOKUP($P39, INDIRECT($Q$3),Y$8,0)),IF($E39="E",0,3))</f>
        <v>117122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17"/>
        <v>02618C</v>
      </c>
      <c r="AC39" s="130" t="str">
        <f t="shared" si="18"/>
        <v>Construction Management Coordinator - PW</v>
      </c>
      <c r="AD39" s="284" t="str">
        <f t="shared" si="19"/>
        <v>33</v>
      </c>
      <c r="AE39" s="282">
        <f t="shared" ref="AE39:AK68" ca="1" si="21">IF(T39=0,"",IF($E39="E",ROUNDUP(T39/2080,3),T39))</f>
        <v>44.98</v>
      </c>
      <c r="AF39" s="282">
        <f t="shared" ca="1" si="21"/>
        <v>47.228999999999999</v>
      </c>
      <c r="AG39" s="282">
        <f t="shared" ca="1" si="21"/>
        <v>49.591000000000001</v>
      </c>
      <c r="AH39" s="282">
        <f t="shared" ca="1" si="21"/>
        <v>53.257999999999996</v>
      </c>
      <c r="AI39" s="282">
        <f t="shared" ca="1" si="21"/>
        <v>54.75</v>
      </c>
      <c r="AJ39" s="282">
        <f t="shared" ca="1" si="21"/>
        <v>56.308999999999997</v>
      </c>
      <c r="AK39" s="282" t="str">
        <f t="shared" ca="1" si="21"/>
        <v/>
      </c>
      <c r="AP39" s="427"/>
      <c r="AQ39" s="427"/>
      <c r="AR39" s="427"/>
      <c r="AS39" s="427"/>
      <c r="AT39" s="427"/>
      <c r="AU39" s="427"/>
      <c r="AV39" s="427"/>
      <c r="AW39" s="427" t="str">
        <f>IFERROR(AA39/'2025'!N39,"")</f>
        <v/>
      </c>
    </row>
    <row r="40" spans="1:49" x14ac:dyDescent="0.2">
      <c r="A40" s="424" t="s">
        <v>53</v>
      </c>
      <c r="B40" s="75">
        <v>10</v>
      </c>
      <c r="C40" s="70" t="s">
        <v>44</v>
      </c>
      <c r="D40" s="75">
        <v>483</v>
      </c>
      <c r="E40" s="75" t="s">
        <v>17</v>
      </c>
      <c r="F40" s="73" t="s">
        <v>330</v>
      </c>
      <c r="G40" s="74">
        <f t="shared" ca="1" si="20"/>
        <v>90427</v>
      </c>
      <c r="H40" s="74">
        <f t="shared" ca="1" si="20"/>
        <v>95097</v>
      </c>
      <c r="I40" s="74">
        <f t="shared" ca="1" si="20"/>
        <v>99943</v>
      </c>
      <c r="J40" s="74">
        <f t="shared" ca="1" si="20"/>
        <v>106708</v>
      </c>
      <c r="K40" s="74">
        <f t="shared" ca="1" si="20"/>
        <v>109697</v>
      </c>
      <c r="L40" s="74">
        <f t="shared" ca="1" si="20"/>
        <v>112768</v>
      </c>
      <c r="M40" s="74">
        <f t="shared" ca="1" si="20"/>
        <v>115985</v>
      </c>
      <c r="N40" s="72"/>
      <c r="P40" s="187" t="str">
        <f t="shared" si="14"/>
        <v>02625C</v>
      </c>
      <c r="Q40" s="191" t="s">
        <v>600</v>
      </c>
      <c r="R40" s="188" t="str">
        <f t="shared" si="15"/>
        <v>Contract Administrator</v>
      </c>
      <c r="S40" s="189" t="str">
        <f t="shared" si="16"/>
        <v>34D</v>
      </c>
      <c r="T40" s="186" cm="1">
        <f t="array" aca="1" ref="T40" ca="1">ROUND(IF($Q40="Y",VLOOKUP($P40, INDIRECT($Q$3),T$8,0)*INDIRECT($P$2),VLOOKUP($P40, INDIRECT($Q$3),T$8,0)),IF($E40="E",0,3))</f>
        <v>90427</v>
      </c>
      <c r="U40" s="186" cm="1">
        <f t="array" aca="1" ref="U40" ca="1">ROUND(IF($Q40="Y",VLOOKUP($P40, INDIRECT($Q$3),U$8,0)*INDIRECT($P$2),VLOOKUP($P40, INDIRECT($Q$3),U$8,0)),IF($E40="E",0,3))</f>
        <v>95097</v>
      </c>
      <c r="V40" s="186" cm="1">
        <f t="array" aca="1" ref="V40" ca="1">ROUND(IF($Q40="Y",VLOOKUP($P40, INDIRECT($Q$3),V$8,0)*INDIRECT($P$2),VLOOKUP($P40, INDIRECT($Q$3),V$8,0)),IF($E40="E",0,3))</f>
        <v>99943</v>
      </c>
      <c r="W40" s="186" cm="1">
        <f t="array" aca="1" ref="W40" ca="1">ROUND(IF($Q40="Y",VLOOKUP($P40, INDIRECT($Q$3),W$8,0)*INDIRECT($P$2),VLOOKUP($P40, INDIRECT($Q$3),W$8,0)),IF($E40="E",0,3))</f>
        <v>106708</v>
      </c>
      <c r="X40" s="186" cm="1">
        <f t="array" aca="1" ref="X40" ca="1">ROUND(IF($Q40="Y",VLOOKUP($P40, INDIRECT($Q$3),X$8,0)*INDIRECT($P$2),VLOOKUP($P40, INDIRECT($Q$3),X$8,0)),IF($E40="E",0,3))</f>
        <v>109697</v>
      </c>
      <c r="Y40" s="186" cm="1">
        <f t="array" aca="1" ref="Y40" ca="1">ROUND(IF($Q40="Y",VLOOKUP($P40, INDIRECT($Q$3),Y$8,0)*INDIRECT($P$2),VLOOKUP($P40, INDIRECT($Q$3),Y$8,0)),IF($E40="E",0,3))</f>
        <v>112768</v>
      </c>
      <c r="Z40" s="186" cm="1">
        <f t="array" aca="1" ref="Z40" ca="1">ROUND(IF($Q40="Y",VLOOKUP($P40, INDIRECT($Q$3),Z$8,0)*INDIRECT($P$2),VLOOKUP($P40, INDIRECT($Q$3),Z$8,0)),IF($E40="E",0,3))</f>
        <v>115985</v>
      </c>
      <c r="AA40" s="186"/>
      <c r="AB40" s="282" t="str">
        <f t="shared" si="17"/>
        <v>02625C</v>
      </c>
      <c r="AC40" s="130" t="str">
        <f t="shared" si="18"/>
        <v>Contract Administrator</v>
      </c>
      <c r="AD40" s="284" t="str">
        <f t="shared" si="19"/>
        <v>34D</v>
      </c>
      <c r="AE40" s="282">
        <f t="shared" ca="1" si="21"/>
        <v>43.474999999999994</v>
      </c>
      <c r="AF40" s="282">
        <f t="shared" ca="1" si="21"/>
        <v>45.72</v>
      </c>
      <c r="AG40" s="282">
        <f t="shared" ca="1" si="21"/>
        <v>48.05</v>
      </c>
      <c r="AH40" s="282">
        <f t="shared" ca="1" si="21"/>
        <v>51.302</v>
      </c>
      <c r="AI40" s="282">
        <f t="shared" ca="1" si="21"/>
        <v>52.738999999999997</v>
      </c>
      <c r="AJ40" s="282">
        <f t="shared" ca="1" si="21"/>
        <v>54.216000000000001</v>
      </c>
      <c r="AK40" s="282">
        <f t="shared" ca="1" si="21"/>
        <v>55.762999999999998</v>
      </c>
      <c r="AP40" s="427"/>
      <c r="AQ40" s="427"/>
      <c r="AR40" s="427"/>
      <c r="AS40" s="427"/>
      <c r="AT40" s="427"/>
      <c r="AU40" s="427"/>
      <c r="AV40" s="427"/>
      <c r="AW40" s="427" t="str">
        <f>IFERROR(AA40/'2025'!N40,"")</f>
        <v/>
      </c>
    </row>
    <row r="41" spans="1:49" x14ac:dyDescent="0.2">
      <c r="A41" s="424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20"/>
        <v>82791</v>
      </c>
      <c r="H41" s="74">
        <f t="shared" ca="1" si="20"/>
        <v>87155</v>
      </c>
      <c r="I41" s="74">
        <f t="shared" ca="1" si="20"/>
        <v>92367</v>
      </c>
      <c r="J41" s="74">
        <f t="shared" ca="1" si="20"/>
        <v>97581</v>
      </c>
      <c r="K41" s="74">
        <f t="shared" ca="1" si="20"/>
        <v>100313</v>
      </c>
      <c r="L41" s="74">
        <f t="shared" ca="1" si="20"/>
        <v>103124</v>
      </c>
      <c r="M41" s="74">
        <f t="shared" ca="1" si="20"/>
        <v>106062</v>
      </c>
      <c r="N41" s="72"/>
      <c r="P41" s="187" t="str">
        <f t="shared" si="14"/>
        <v>02672C</v>
      </c>
      <c r="Q41" s="191" t="s">
        <v>600</v>
      </c>
      <c r="R41" s="188" t="str">
        <f t="shared" si="15"/>
        <v>Coordinator Legal Processes</v>
      </c>
      <c r="S41" s="189" t="str">
        <f t="shared" si="16"/>
        <v>25</v>
      </c>
      <c r="T41" s="186" cm="1">
        <f t="array" aca="1" ref="T41" ca="1">ROUND(IF($Q41="Y",VLOOKUP($P41, INDIRECT($Q$3),T$8,0)*INDIRECT($P$2),VLOOKUP($P41, INDIRECT($Q$3),T$8,0)),IF($E41="E",0,3))</f>
        <v>82791</v>
      </c>
      <c r="U41" s="186" cm="1">
        <f t="array" aca="1" ref="U41" ca="1">ROUND(IF($Q41="Y",VLOOKUP($P41, INDIRECT($Q$3),U$8,0)*INDIRECT($P$2),VLOOKUP($P41, INDIRECT($Q$3),U$8,0)),IF($E41="E",0,3))</f>
        <v>87155</v>
      </c>
      <c r="V41" s="186" cm="1">
        <f t="array" aca="1" ref="V41" ca="1">ROUND(IF($Q41="Y",VLOOKUP($P41, INDIRECT($Q$3),V$8,0)*INDIRECT($P$2),VLOOKUP($P41, INDIRECT($Q$3),V$8,0)),IF($E41="E",0,3))</f>
        <v>92367</v>
      </c>
      <c r="W41" s="186" cm="1">
        <f t="array" aca="1" ref="W41" ca="1">ROUND(IF($Q41="Y",VLOOKUP($P41, INDIRECT($Q$3),W$8,0)*INDIRECT($P$2),VLOOKUP($P41, INDIRECT($Q$3),W$8,0)),IF($E41="E",0,3))</f>
        <v>97581</v>
      </c>
      <c r="X41" s="186" cm="1">
        <f t="array" aca="1" ref="X41" ca="1">ROUND(IF($Q41="Y",VLOOKUP($P41, INDIRECT($Q$3),X$8,0)*INDIRECT($P$2),VLOOKUP($P41, INDIRECT($Q$3),X$8,0)),IF($E41="E",0,3))</f>
        <v>100313</v>
      </c>
      <c r="Y41" s="186" cm="1">
        <f t="array" aca="1" ref="Y41" ca="1">ROUND(IF($Q41="Y",VLOOKUP($P41, INDIRECT($Q$3),Y$8,0)*INDIRECT($P$2),VLOOKUP($P41, INDIRECT($Q$3),Y$8,0)),IF($E41="E",0,3))</f>
        <v>103124</v>
      </c>
      <c r="Z41" s="186" cm="1">
        <f t="array" aca="1" ref="Z41" ca="1">ROUND(IF($Q41="Y",VLOOKUP($P41, INDIRECT($Q$3),Z$8,0)*INDIRECT($P$2),VLOOKUP($P41, INDIRECT($Q$3),Z$8,0)),IF($E41="E",0,3))</f>
        <v>106062</v>
      </c>
      <c r="AA41" s="186"/>
      <c r="AB41" s="282" t="str">
        <f t="shared" si="17"/>
        <v>02672C</v>
      </c>
      <c r="AC41" s="130" t="str">
        <f t="shared" si="18"/>
        <v>Coordinator Legal Processes</v>
      </c>
      <c r="AD41" s="284" t="str">
        <f t="shared" si="19"/>
        <v>25</v>
      </c>
      <c r="AE41" s="282">
        <f t="shared" ca="1" si="21"/>
        <v>39.803999999999995</v>
      </c>
      <c r="AF41" s="282">
        <f t="shared" ca="1" si="21"/>
        <v>41.902000000000001</v>
      </c>
      <c r="AG41" s="282">
        <f t="shared" ca="1" si="21"/>
        <v>44.407999999999994</v>
      </c>
      <c r="AH41" s="282">
        <f t="shared" ca="1" si="21"/>
        <v>46.913999999999994</v>
      </c>
      <c r="AI41" s="282">
        <f t="shared" ca="1" si="21"/>
        <v>48.227999999999994</v>
      </c>
      <c r="AJ41" s="282">
        <f t="shared" ca="1" si="21"/>
        <v>49.579000000000001</v>
      </c>
      <c r="AK41" s="282">
        <f t="shared" ca="1" si="21"/>
        <v>50.991999999999997</v>
      </c>
      <c r="AP41" s="427"/>
      <c r="AQ41" s="427"/>
      <c r="AR41" s="427"/>
      <c r="AS41" s="427"/>
      <c r="AT41" s="427"/>
      <c r="AU41" s="427"/>
      <c r="AV41" s="427"/>
      <c r="AW41" s="427" t="str">
        <f>IFERROR(AA41/'2025'!N41,"")</f>
        <v/>
      </c>
    </row>
    <row r="42" spans="1:49" x14ac:dyDescent="0.2">
      <c r="A42" s="424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ca="1" si="20"/>
        <v>85626</v>
      </c>
      <c r="H42" s="74">
        <f t="shared" ca="1" si="20"/>
        <v>89930</v>
      </c>
      <c r="I42" s="74">
        <f t="shared" ca="1" si="20"/>
        <v>94790</v>
      </c>
      <c r="J42" s="74">
        <f t="shared" ca="1" si="20"/>
        <v>102706</v>
      </c>
      <c r="K42" s="74">
        <f t="shared" ca="1" si="20"/>
        <v>105585</v>
      </c>
      <c r="L42" s="74">
        <f t="shared" ca="1" si="20"/>
        <v>111115</v>
      </c>
      <c r="M42" s="74">
        <f t="shared" ca="1" si="20"/>
        <v>117487</v>
      </c>
      <c r="N42" s="72"/>
      <c r="P42" s="187" t="str">
        <f t="shared" si="14"/>
        <v>01333C</v>
      </c>
      <c r="Q42" s="186" t="s">
        <v>600</v>
      </c>
      <c r="R42" s="188" t="str">
        <f t="shared" si="15"/>
        <v>CPED Interagency Coordinator</v>
      </c>
      <c r="S42" s="189" t="str">
        <f t="shared" si="16"/>
        <v>65</v>
      </c>
      <c r="T42" s="186" cm="1">
        <f t="array" aca="1" ref="T42" ca="1">ROUND(IF($Q42="Y",VLOOKUP($P42, INDIRECT($Q$3),T$8,0)*INDIRECT($P$2),VLOOKUP($P42, INDIRECT($Q$3),T$8,0)),IF($E42="E",0,3))</f>
        <v>85626</v>
      </c>
      <c r="U42" s="186" cm="1">
        <f t="array" aca="1" ref="U42" ca="1">ROUND(IF($Q42="Y",VLOOKUP($P42, INDIRECT($Q$3),U$8,0)*INDIRECT($P$2),VLOOKUP($P42, INDIRECT($Q$3),U$8,0)),IF($E42="E",0,3))</f>
        <v>89930</v>
      </c>
      <c r="V42" s="186" cm="1">
        <f t="array" aca="1" ref="V42" ca="1">ROUND(IF($Q42="Y",VLOOKUP($P42, INDIRECT($Q$3),V$8,0)*INDIRECT($P$2),VLOOKUP($P42, INDIRECT($Q$3),V$8,0)),IF($E42="E",0,3))</f>
        <v>94790</v>
      </c>
      <c r="W42" s="186" cm="1">
        <f t="array" aca="1" ref="W42" ca="1">ROUND(IF($Q42="Y",VLOOKUP($P42, INDIRECT($Q$3),W$8,0)*INDIRECT($P$2),VLOOKUP($P42, INDIRECT($Q$3),W$8,0)),IF($E42="E",0,3))</f>
        <v>102706</v>
      </c>
      <c r="X42" s="186" cm="1">
        <f t="array" aca="1" ref="X42" ca="1">ROUND(IF($Q42="Y",VLOOKUP($P42, INDIRECT($Q$3),X$8,0)*INDIRECT($P$2),VLOOKUP($P42, INDIRECT($Q$3),X$8,0)),IF($E42="E",0,3))</f>
        <v>105585</v>
      </c>
      <c r="Y42" s="186" cm="1">
        <f t="array" aca="1" ref="Y42" ca="1">ROUND(IF($Q42="Y",VLOOKUP($P42, INDIRECT($Q$3),Y$8,0)*INDIRECT($P$2),VLOOKUP($P42, INDIRECT($Q$3),Y$8,0)),IF($E42="E",0,3))</f>
        <v>111115</v>
      </c>
      <c r="Z42" s="186" cm="1">
        <f t="array" aca="1" ref="Z42" ca="1">ROUND(IF($Q42="Y",VLOOKUP($P42, INDIRECT($Q$3),Z$8,0)*INDIRECT($P$2),VLOOKUP($P42, INDIRECT($Q$3),Z$8,0)),IF($E42="E",0,3))</f>
        <v>117487</v>
      </c>
      <c r="AA42" s="186"/>
      <c r="AB42" s="282" t="str">
        <f t="shared" si="17"/>
        <v>01333C</v>
      </c>
      <c r="AC42" s="130" t="str">
        <f t="shared" si="18"/>
        <v>CPED Interagency Coordinator</v>
      </c>
      <c r="AD42" s="284" t="str">
        <f t="shared" si="19"/>
        <v>65</v>
      </c>
      <c r="AE42" s="282">
        <f t="shared" ca="1" si="21"/>
        <v>41.166999999999994</v>
      </c>
      <c r="AF42" s="282">
        <f t="shared" ca="1" si="21"/>
        <v>43.235999999999997</v>
      </c>
      <c r="AG42" s="282">
        <f t="shared" ca="1" si="21"/>
        <v>45.573</v>
      </c>
      <c r="AH42" s="282">
        <f t="shared" ca="1" si="21"/>
        <v>49.378</v>
      </c>
      <c r="AI42" s="282">
        <f t="shared" ca="1" si="21"/>
        <v>50.762999999999998</v>
      </c>
      <c r="AJ42" s="282">
        <f t="shared" ca="1" si="21"/>
        <v>53.420999999999999</v>
      </c>
      <c r="AK42" s="282">
        <f t="shared" ca="1" si="21"/>
        <v>56.484999999999999</v>
      </c>
      <c r="AP42" s="427"/>
      <c r="AQ42" s="427"/>
      <c r="AR42" s="427"/>
      <c r="AS42" s="427"/>
      <c r="AT42" s="427"/>
      <c r="AU42" s="427"/>
      <c r="AV42" s="427"/>
      <c r="AW42" s="427" t="str">
        <f>IFERROR(AA42/'2025'!N42,"")</f>
        <v/>
      </c>
    </row>
    <row r="43" spans="1:49" x14ac:dyDescent="0.2">
      <c r="A43" s="424" t="s">
        <v>61</v>
      </c>
      <c r="B43" s="75">
        <v>12</v>
      </c>
      <c r="C43" s="70" t="s">
        <v>574</v>
      </c>
      <c r="D43" s="75">
        <v>545</v>
      </c>
      <c r="E43" s="75" t="s">
        <v>17</v>
      </c>
      <c r="F43" s="73" t="s">
        <v>335</v>
      </c>
      <c r="G43" s="74">
        <f t="shared" ca="1" si="20"/>
        <v>119252</v>
      </c>
      <c r="H43" s="74">
        <f t="shared" ca="1" si="20"/>
        <v>124026</v>
      </c>
      <c r="I43" s="74">
        <f t="shared" ca="1" si="20"/>
        <v>128991</v>
      </c>
      <c r="J43" s="74">
        <f t="shared" ca="1" si="20"/>
        <v>134156</v>
      </c>
      <c r="K43" s="74">
        <f t="shared" ca="1" si="20"/>
        <v>139530</v>
      </c>
      <c r="L43" s="74">
        <f t="shared" ca="1" si="20"/>
        <v>0</v>
      </c>
      <c r="M43" s="74">
        <f t="shared" ca="1" si="20"/>
        <v>0</v>
      </c>
      <c r="N43" s="72"/>
      <c r="P43" s="187" t="str">
        <f t="shared" si="14"/>
        <v>03016C</v>
      </c>
      <c r="Q43" s="191" t="s">
        <v>600</v>
      </c>
      <c r="R43" s="188" t="str">
        <f t="shared" si="15"/>
        <v>Deputy Controller</v>
      </c>
      <c r="S43" s="189" t="str">
        <f t="shared" si="16"/>
        <v>044</v>
      </c>
      <c r="T43" s="186" cm="1">
        <f t="array" aca="1" ref="T43" ca="1">ROUND(IF($Q43="Y",VLOOKUP($P43, INDIRECT($Q$3),T$8,0)*INDIRECT($P$2),VLOOKUP($P43, INDIRECT($Q$3),T$8,0)),IF($E43="E",0,3))</f>
        <v>119252</v>
      </c>
      <c r="U43" s="186" cm="1">
        <f t="array" aca="1" ref="U43" ca="1">ROUND(IF($Q43="Y",VLOOKUP($P43, INDIRECT($Q$3),U$8,0)*INDIRECT($P$2),VLOOKUP($P43, INDIRECT($Q$3),U$8,0)),IF($E43="E",0,3))</f>
        <v>124026</v>
      </c>
      <c r="V43" s="186" cm="1">
        <f t="array" aca="1" ref="V43" ca="1">ROUND(IF($Q43="Y",VLOOKUP($P43, INDIRECT($Q$3),V$8,0)*INDIRECT($P$2),VLOOKUP($P43, INDIRECT($Q$3),V$8,0)),IF($E43="E",0,3))</f>
        <v>128991</v>
      </c>
      <c r="W43" s="186" cm="1">
        <f t="array" aca="1" ref="W43" ca="1">ROUND(IF($Q43="Y",VLOOKUP($P43, INDIRECT($Q$3),W$8,0)*INDIRECT($P$2),VLOOKUP($P43, INDIRECT($Q$3),W$8,0)),IF($E43="E",0,3))</f>
        <v>134156</v>
      </c>
      <c r="X43" s="186" cm="1">
        <f t="array" aca="1" ref="X43" ca="1">ROUND(IF($Q43="Y",VLOOKUP($P43, INDIRECT($Q$3),X$8,0)*INDIRECT($P$2),VLOOKUP($P43, INDIRECT($Q$3),X$8,0)),IF($E43="E",0,3))</f>
        <v>139530</v>
      </c>
      <c r="Y43" s="186" cm="1">
        <f t="array" aca="1" ref="Y43" ca="1">ROUND(IF($Q43="Y",VLOOKUP($P43, INDIRECT($Q$3),Y$8,0)*INDIRECT($P$2),VLOOKUP($P43, INDIRECT($Q$3),Y$8,0)),IF($E43="E",0,3))</f>
        <v>0</v>
      </c>
      <c r="Z43" s="186" cm="1">
        <f t="array" aca="1" ref="Z43" ca="1">ROUND(IF($Q43="Y",VLOOKUP($P43, INDIRECT($Q$3),Z$8,0)*INDIRECT($P$2),VLOOKUP($P43, INDIRECT($Q$3),Z$8,0)),IF($E43="E",0,3))</f>
        <v>0</v>
      </c>
      <c r="AA43" s="186"/>
      <c r="AB43" s="282" t="str">
        <f t="shared" si="17"/>
        <v>03016C</v>
      </c>
      <c r="AC43" s="130" t="str">
        <f t="shared" si="18"/>
        <v>Deputy Controller</v>
      </c>
      <c r="AD43" s="284" t="str">
        <f t="shared" si="19"/>
        <v>044</v>
      </c>
      <c r="AE43" s="282">
        <f t="shared" ca="1" si="21"/>
        <v>57.332999999999998</v>
      </c>
      <c r="AF43" s="282">
        <f t="shared" ca="1" si="21"/>
        <v>59.628</v>
      </c>
      <c r="AG43" s="282">
        <f t="shared" ca="1" si="21"/>
        <v>62.015000000000001</v>
      </c>
      <c r="AH43" s="282">
        <f t="shared" ca="1" si="21"/>
        <v>64.499000000000009</v>
      </c>
      <c r="AI43" s="282">
        <f t="shared" ca="1" si="21"/>
        <v>67.082000000000008</v>
      </c>
      <c r="AJ43" s="282" t="str">
        <f t="shared" ca="1" si="21"/>
        <v/>
      </c>
      <c r="AK43" s="282" t="str">
        <f t="shared" ca="1" si="21"/>
        <v/>
      </c>
      <c r="AP43" s="427"/>
      <c r="AQ43" s="427"/>
      <c r="AR43" s="427"/>
      <c r="AS43" s="427"/>
      <c r="AT43" s="427"/>
      <c r="AU43" s="427"/>
      <c r="AV43" s="427"/>
      <c r="AW43" s="427" t="str">
        <f>IFERROR(AA43/'2025'!N43,"")</f>
        <v/>
      </c>
    </row>
    <row r="44" spans="1:49" x14ac:dyDescent="0.2">
      <c r="A44" s="424" t="s">
        <v>62</v>
      </c>
      <c r="B44" s="75">
        <v>10</v>
      </c>
      <c r="C44" s="70" t="s">
        <v>44</v>
      </c>
      <c r="D44" s="75">
        <v>460</v>
      </c>
      <c r="E44" s="75" t="s">
        <v>17</v>
      </c>
      <c r="F44" s="73" t="s">
        <v>336</v>
      </c>
      <c r="G44" s="74">
        <f t="shared" ca="1" si="20"/>
        <v>90427</v>
      </c>
      <c r="H44" s="74">
        <f t="shared" ca="1" si="20"/>
        <v>95097</v>
      </c>
      <c r="I44" s="74">
        <f t="shared" ca="1" si="20"/>
        <v>99943</v>
      </c>
      <c r="J44" s="74">
        <f t="shared" ca="1" si="20"/>
        <v>106708</v>
      </c>
      <c r="K44" s="74">
        <f t="shared" ca="1" si="20"/>
        <v>109697</v>
      </c>
      <c r="L44" s="74">
        <f t="shared" ca="1" si="20"/>
        <v>112768</v>
      </c>
      <c r="M44" s="74">
        <f t="shared" ca="1" si="20"/>
        <v>115985</v>
      </c>
      <c r="N44" s="72"/>
      <c r="P44" s="187" t="str">
        <f t="shared" si="14"/>
        <v>03057C</v>
      </c>
      <c r="Q44" s="191" t="s">
        <v>600</v>
      </c>
      <c r="R44" s="188" t="str">
        <f t="shared" si="15"/>
        <v>Development Coordinator III</v>
      </c>
      <c r="S44" s="189" t="str">
        <f t="shared" si="16"/>
        <v>34D</v>
      </c>
      <c r="T44" s="186" cm="1">
        <f t="array" aca="1" ref="T44" ca="1">ROUND(IF($Q44="Y",VLOOKUP($P44, INDIRECT($Q$3),T$8,0)*INDIRECT($P$2),VLOOKUP($P44, INDIRECT($Q$3),T$8,0)),IF($E44="E",0,3))</f>
        <v>90427</v>
      </c>
      <c r="U44" s="186" cm="1">
        <f t="array" aca="1" ref="U44" ca="1">ROUND(IF($Q44="Y",VLOOKUP($P44, INDIRECT($Q$3),U$8,0)*INDIRECT($P$2),VLOOKUP($P44, INDIRECT($Q$3),U$8,0)),IF($E44="E",0,3))</f>
        <v>95097</v>
      </c>
      <c r="V44" s="186" cm="1">
        <f t="array" aca="1" ref="V44" ca="1">ROUND(IF($Q44="Y",VLOOKUP($P44, INDIRECT($Q$3),V$8,0)*INDIRECT($P$2),VLOOKUP($P44, INDIRECT($Q$3),V$8,0)),IF($E44="E",0,3))</f>
        <v>99943</v>
      </c>
      <c r="W44" s="186" cm="1">
        <f t="array" aca="1" ref="W44" ca="1">ROUND(IF($Q44="Y",VLOOKUP($P44, INDIRECT($Q$3),W$8,0)*INDIRECT($P$2),VLOOKUP($P44, INDIRECT($Q$3),W$8,0)),IF($E44="E",0,3))</f>
        <v>106708</v>
      </c>
      <c r="X44" s="186" cm="1">
        <f t="array" aca="1" ref="X44" ca="1">ROUND(IF($Q44="Y",VLOOKUP($P44, INDIRECT($Q$3),X$8,0)*INDIRECT($P$2),VLOOKUP($P44, INDIRECT($Q$3),X$8,0)),IF($E44="E",0,3))</f>
        <v>109697</v>
      </c>
      <c r="Y44" s="186" cm="1">
        <f t="array" aca="1" ref="Y44" ca="1">ROUND(IF($Q44="Y",VLOOKUP($P44, INDIRECT($Q$3),Y$8,0)*INDIRECT($P$2),VLOOKUP($P44, INDIRECT($Q$3),Y$8,0)),IF($E44="E",0,3))</f>
        <v>112768</v>
      </c>
      <c r="Z44" s="186" cm="1">
        <f t="array" aca="1" ref="Z44" ca="1">ROUND(IF($Q44="Y",VLOOKUP($P44, INDIRECT($Q$3),Z$8,0)*INDIRECT($P$2),VLOOKUP($P44, INDIRECT($Q$3),Z$8,0)),IF($E44="E",0,3))</f>
        <v>115985</v>
      </c>
      <c r="AA44" s="186"/>
      <c r="AB44" s="282" t="str">
        <f t="shared" si="17"/>
        <v>03057C</v>
      </c>
      <c r="AC44" s="130" t="str">
        <f t="shared" si="18"/>
        <v>Development Coordinator III</v>
      </c>
      <c r="AD44" s="284" t="str">
        <f t="shared" si="19"/>
        <v>34D</v>
      </c>
      <c r="AE44" s="282">
        <f t="shared" ca="1" si="21"/>
        <v>43.474999999999994</v>
      </c>
      <c r="AF44" s="282">
        <f t="shared" ca="1" si="21"/>
        <v>45.72</v>
      </c>
      <c r="AG44" s="282">
        <f t="shared" ca="1" si="21"/>
        <v>48.05</v>
      </c>
      <c r="AH44" s="282">
        <f t="shared" ca="1" si="21"/>
        <v>51.302</v>
      </c>
      <c r="AI44" s="282">
        <f t="shared" ca="1" si="21"/>
        <v>52.738999999999997</v>
      </c>
      <c r="AJ44" s="282">
        <f t="shared" ca="1" si="21"/>
        <v>54.216000000000001</v>
      </c>
      <c r="AK44" s="282">
        <f t="shared" ca="1" si="21"/>
        <v>55.762999999999998</v>
      </c>
      <c r="AP44" s="427"/>
      <c r="AQ44" s="427"/>
      <c r="AR44" s="427"/>
      <c r="AS44" s="427"/>
      <c r="AT44" s="427"/>
      <c r="AU44" s="427"/>
      <c r="AV44" s="427"/>
      <c r="AW44" s="427" t="str">
        <f>IFERROR(AA44/'2025'!N44,"")</f>
        <v/>
      </c>
    </row>
    <row r="45" spans="1:49" x14ac:dyDescent="0.2">
      <c r="A45" s="424" t="s">
        <v>64</v>
      </c>
      <c r="B45" s="75">
        <v>2</v>
      </c>
      <c r="C45" s="70" t="s">
        <v>63</v>
      </c>
      <c r="D45" s="75">
        <v>110</v>
      </c>
      <c r="E45" s="75" t="s">
        <v>21</v>
      </c>
      <c r="F45" s="73" t="s">
        <v>337</v>
      </c>
      <c r="G45" s="74">
        <f t="shared" ca="1" si="20"/>
        <v>19.911000000000001</v>
      </c>
      <c r="H45" s="74">
        <f t="shared" ca="1" si="20"/>
        <v>20.478999999999999</v>
      </c>
      <c r="I45" s="74">
        <f t="shared" ca="1" si="20"/>
        <v>0</v>
      </c>
      <c r="J45" s="74">
        <f t="shared" ca="1" si="20"/>
        <v>0</v>
      </c>
      <c r="K45" s="74">
        <f t="shared" ca="1" si="20"/>
        <v>0</v>
      </c>
      <c r="L45" s="74">
        <f t="shared" ca="1" si="20"/>
        <v>0</v>
      </c>
      <c r="M45" s="74">
        <f t="shared" ca="1" si="20"/>
        <v>0</v>
      </c>
      <c r="N45" s="72"/>
      <c r="P45" s="187" t="str">
        <f t="shared" si="14"/>
        <v>03800C</v>
      </c>
      <c r="Q45" s="191" t="s">
        <v>600</v>
      </c>
      <c r="R45" s="188" t="str">
        <f t="shared" si="15"/>
        <v>Election Helper</v>
      </c>
      <c r="S45" s="189" t="str">
        <f t="shared" si="16"/>
        <v>05</v>
      </c>
      <c r="T45" s="186" cm="1">
        <f t="array" aca="1" ref="T45" ca="1">ROUND(IF($Q45="Y",VLOOKUP($P45, INDIRECT($Q$3),T$8,0)*INDIRECT($P$2),VLOOKUP($P45, INDIRECT($Q$3),T$8,0)),IF($E45="E",0,3))</f>
        <v>19.911000000000001</v>
      </c>
      <c r="U45" s="186" cm="1">
        <f t="array" aca="1" ref="U45" ca="1">ROUND(IF($Q45="Y",VLOOKUP($P45, INDIRECT($Q$3),U$8,0)*INDIRECT($P$2),VLOOKUP($P45, INDIRECT($Q$3),U$8,0)),IF($E45="E",0,3))</f>
        <v>20.478999999999999</v>
      </c>
      <c r="V45" s="186" cm="1">
        <f t="array" aca="1" ref="V45" ca="1">ROUND(IF($Q45="Y",VLOOKUP($P45, INDIRECT($Q$3),V$8,0)*INDIRECT($P$2),VLOOKUP($P45, INDIRECT($Q$3),V$8,0)),IF($E45="E",0,3))</f>
        <v>0</v>
      </c>
      <c r="W45" s="186" cm="1">
        <f t="array" aca="1" ref="W45" ca="1">ROUND(IF($Q45="Y",VLOOKUP($P45, INDIRECT($Q$3),W$8,0)*INDIRECT($P$2),VLOOKUP($P45, INDIRECT($Q$3),W$8,0)),IF($E45="E",0,3))</f>
        <v>0</v>
      </c>
      <c r="X45" s="186" cm="1">
        <f t="array" aca="1" ref="X45" ca="1">ROUND(IF($Q45="Y",VLOOKUP($P45, INDIRECT($Q$3),X$8,0)*INDIRECT($P$2),VLOOKUP($P45, INDIRECT($Q$3),X$8,0)),IF($E45="E",0,3))</f>
        <v>0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17"/>
        <v>03800C</v>
      </c>
      <c r="AC45" s="130" t="str">
        <f t="shared" si="18"/>
        <v>Election Helper</v>
      </c>
      <c r="AD45" s="284" t="str">
        <f t="shared" si="19"/>
        <v>05</v>
      </c>
      <c r="AE45" s="282">
        <f t="shared" ca="1" si="21"/>
        <v>19.911000000000001</v>
      </c>
      <c r="AF45" s="282">
        <f t="shared" ca="1" si="21"/>
        <v>20.478999999999999</v>
      </c>
      <c r="AG45" s="282" t="str">
        <f t="shared" ca="1" si="21"/>
        <v/>
      </c>
      <c r="AH45" s="282" t="str">
        <f t="shared" ca="1" si="21"/>
        <v/>
      </c>
      <c r="AI45" s="282" t="str">
        <f t="shared" ca="1" si="21"/>
        <v/>
      </c>
      <c r="AJ45" s="282" t="str">
        <f t="shared" ca="1" si="21"/>
        <v/>
      </c>
      <c r="AK45" s="282" t="str">
        <f t="shared" ca="1" si="21"/>
        <v/>
      </c>
      <c r="AP45" s="427"/>
      <c r="AQ45" s="427"/>
      <c r="AR45" s="427"/>
      <c r="AS45" s="427"/>
      <c r="AT45" s="427"/>
      <c r="AU45" s="427"/>
      <c r="AV45" s="427"/>
      <c r="AW45" s="427" t="str">
        <f>IFERROR(AA45/'2025'!N45,"")</f>
        <v/>
      </c>
    </row>
    <row r="46" spans="1:49" x14ac:dyDescent="0.2">
      <c r="A46" s="424" t="s">
        <v>1045</v>
      </c>
      <c r="B46" s="75">
        <v>10</v>
      </c>
      <c r="C46" s="70" t="s">
        <v>1046</v>
      </c>
      <c r="D46" s="75">
        <v>453</v>
      </c>
      <c r="E46" s="75" t="s">
        <v>17</v>
      </c>
      <c r="F46" s="73" t="s">
        <v>1047</v>
      </c>
      <c r="G46" s="74">
        <f t="shared" ca="1" si="20"/>
        <v>100461</v>
      </c>
      <c r="H46" s="74">
        <f t="shared" ca="1" si="20"/>
        <v>104485</v>
      </c>
      <c r="I46" s="74">
        <f t="shared" ca="1" si="20"/>
        <v>108668</v>
      </c>
      <c r="J46" s="74">
        <f t="shared" ca="1" si="20"/>
        <v>113020</v>
      </c>
      <c r="K46" s="74">
        <f t="shared" ca="1" si="20"/>
        <v>117545</v>
      </c>
      <c r="L46" s="74">
        <f t="shared" ca="1" si="20"/>
        <v>0</v>
      </c>
      <c r="M46" s="74">
        <f t="shared" ca="1" si="20"/>
        <v>0</v>
      </c>
      <c r="N46" s="72"/>
      <c r="P46" s="187" t="str">
        <f t="shared" si="14"/>
        <v>59485C</v>
      </c>
      <c r="Q46" s="191" t="s">
        <v>600</v>
      </c>
      <c r="R46" s="188" t="str">
        <f t="shared" si="15"/>
        <v>Emergency Management Manager</v>
      </c>
      <c r="S46" s="189" t="str">
        <f t="shared" si="16"/>
        <v>148</v>
      </c>
      <c r="T46" s="186" cm="1">
        <f t="array" aca="1" ref="T46" ca="1">ROUND(IF($Q46="Y",VLOOKUP($P46, INDIRECT($Q$3),T$8,0)*INDIRECT($P$2),VLOOKUP($P46, INDIRECT($Q$3),T$8,0)),IF($E46="E",0,3))</f>
        <v>100461</v>
      </c>
      <c r="U46" s="186" cm="1">
        <f t="array" aca="1" ref="U46" ca="1">ROUND(IF($Q46="Y",VLOOKUP($P46, INDIRECT($Q$3),U$8,0)*INDIRECT($P$2),VLOOKUP($P46, INDIRECT($Q$3),U$8,0)),IF($E46="E",0,3))</f>
        <v>104485</v>
      </c>
      <c r="V46" s="186" cm="1">
        <f t="array" aca="1" ref="V46" ca="1">ROUND(IF($Q46="Y",VLOOKUP($P46, INDIRECT($Q$3),V$8,0)*INDIRECT($P$2),VLOOKUP($P46, INDIRECT($Q$3),V$8,0)),IF($E46="E",0,3))</f>
        <v>108668</v>
      </c>
      <c r="W46" s="186" cm="1">
        <f t="array" aca="1" ref="W46" ca="1">ROUND(IF($Q46="Y",VLOOKUP($P46, INDIRECT($Q$3),W$8,0)*INDIRECT($P$2),VLOOKUP($P46, INDIRECT($Q$3),W$8,0)),IF($E46="E",0,3))</f>
        <v>113020</v>
      </c>
      <c r="X46" s="186" cm="1">
        <f t="array" aca="1" ref="X46" ca="1">ROUND(IF($Q46="Y",VLOOKUP($P46, INDIRECT($Q$3),X$8,0)*INDIRECT($P$2),VLOOKUP($P46, INDIRECT($Q$3),X$8,0)),IF($E46="E",0,3))</f>
        <v>117545</v>
      </c>
      <c r="Y46" s="186" cm="1">
        <f t="array" aca="1" ref="Y46" ca="1">ROUND(IF($Q46="Y",VLOOKUP($P46, INDIRECT($Q$3),Y$8,0)*INDIRECT($P$2),VLOOKUP($P46, INDIRECT($Q$3),Y$8,0)),IF($E46="E",0,3))</f>
        <v>0</v>
      </c>
      <c r="Z46" s="186" cm="1">
        <f t="array" aca="1" ref="Z46" ca="1">ROUND(IF($Q46="Y",VLOOKUP($P46, INDIRECT($Q$3),Z$8,0)*INDIRECT($P$2),VLOOKUP($P46, INDIRECT($Q$3),Z$8,0)),IF($E46="E",0,3))</f>
        <v>0</v>
      </c>
      <c r="AA46" s="186"/>
      <c r="AB46" s="282" t="str">
        <f t="shared" si="17"/>
        <v>59485C</v>
      </c>
      <c r="AC46" s="130" t="str">
        <f t="shared" si="18"/>
        <v>Emergency Management Manager</v>
      </c>
      <c r="AD46" s="284" t="str">
        <f t="shared" si="19"/>
        <v>148</v>
      </c>
      <c r="AE46" s="282">
        <f t="shared" ca="1" si="21"/>
        <v>48.298999999999999</v>
      </c>
      <c r="AF46" s="282">
        <f t="shared" ca="1" si="21"/>
        <v>50.233999999999995</v>
      </c>
      <c r="AG46" s="282">
        <f t="shared" ca="1" si="21"/>
        <v>52.244999999999997</v>
      </c>
      <c r="AH46" s="282">
        <f t="shared" ca="1" si="21"/>
        <v>54.336999999999996</v>
      </c>
      <c r="AI46" s="282">
        <f t="shared" ca="1" si="21"/>
        <v>56.512999999999998</v>
      </c>
      <c r="AJ46" s="282" t="str">
        <f t="shared" ca="1" si="21"/>
        <v/>
      </c>
      <c r="AK46" s="282" t="str">
        <f t="shared" ca="1" si="21"/>
        <v/>
      </c>
      <c r="AP46" s="427"/>
      <c r="AQ46" s="427"/>
      <c r="AR46" s="427"/>
      <c r="AS46" s="427"/>
      <c r="AT46" s="427"/>
      <c r="AU46" s="427"/>
      <c r="AV46" s="427"/>
      <c r="AW46" s="427" t="str">
        <f>IFERROR(AA46/'2025'!N46,"")</f>
        <v/>
      </c>
    </row>
    <row r="47" spans="1:49" x14ac:dyDescent="0.2">
      <c r="A47" s="424" t="s">
        <v>66</v>
      </c>
      <c r="B47" s="75">
        <v>11</v>
      </c>
      <c r="C47" s="70" t="s">
        <v>65</v>
      </c>
      <c r="D47" s="75">
        <v>513</v>
      </c>
      <c r="E47" s="75" t="s">
        <v>17</v>
      </c>
      <c r="F47" s="73" t="s">
        <v>338</v>
      </c>
      <c r="G47" s="74">
        <f t="shared" ca="1" si="20"/>
        <v>99788</v>
      </c>
      <c r="H47" s="74">
        <f t="shared" ca="1" si="20"/>
        <v>105042</v>
      </c>
      <c r="I47" s="74">
        <f t="shared" ca="1" si="20"/>
        <v>110568</v>
      </c>
      <c r="J47" s="74">
        <f t="shared" ca="1" si="20"/>
        <v>118087</v>
      </c>
      <c r="K47" s="74">
        <f t="shared" ca="1" si="20"/>
        <v>121395</v>
      </c>
      <c r="L47" s="74">
        <f t="shared" ca="1" si="20"/>
        <v>124796</v>
      </c>
      <c r="M47" s="74">
        <f t="shared" ca="1" si="20"/>
        <v>128352</v>
      </c>
      <c r="N47" s="72"/>
      <c r="P47" s="187" t="str">
        <f t="shared" si="14"/>
        <v>03951C</v>
      </c>
      <c r="Q47" s="191" t="s">
        <v>600</v>
      </c>
      <c r="R47" s="188" t="str">
        <f t="shared" si="15"/>
        <v>Emergency Management Planning Administrative Supervisor</v>
      </c>
      <c r="S47" s="189" t="str">
        <f t="shared" si="16"/>
        <v>41C</v>
      </c>
      <c r="T47" s="186" cm="1">
        <f t="array" aca="1" ref="T47" ca="1">ROUND(IF($Q47="Y",VLOOKUP($P47, INDIRECT($Q$3),T$8,0)*INDIRECT($P$2),VLOOKUP($P47, INDIRECT($Q$3),T$8,0)),IF($E47="E",0,3))</f>
        <v>99788</v>
      </c>
      <c r="U47" s="186" cm="1">
        <f t="array" aca="1" ref="U47" ca="1">ROUND(IF($Q47="Y",VLOOKUP($P47, INDIRECT($Q$3),U$8,0)*INDIRECT($P$2),VLOOKUP($P47, INDIRECT($Q$3),U$8,0)),IF($E47="E",0,3))</f>
        <v>105042</v>
      </c>
      <c r="V47" s="186" cm="1">
        <f t="array" aca="1" ref="V47" ca="1">ROUND(IF($Q47="Y",VLOOKUP($P47, INDIRECT($Q$3),V$8,0)*INDIRECT($P$2),VLOOKUP($P47, INDIRECT($Q$3),V$8,0)),IF($E47="E",0,3))</f>
        <v>110568</v>
      </c>
      <c r="W47" s="186" cm="1">
        <f t="array" aca="1" ref="W47" ca="1">ROUND(IF($Q47="Y",VLOOKUP($P47, INDIRECT($Q$3),W$8,0)*INDIRECT($P$2),VLOOKUP($P47, INDIRECT($Q$3),W$8,0)),IF($E47="E",0,3))</f>
        <v>118087</v>
      </c>
      <c r="X47" s="186" cm="1">
        <f t="array" aca="1" ref="X47" ca="1">ROUND(IF($Q47="Y",VLOOKUP($P47, INDIRECT($Q$3),X$8,0)*INDIRECT($P$2),VLOOKUP($P47, INDIRECT($Q$3),X$8,0)),IF($E47="E",0,3))</f>
        <v>121395</v>
      </c>
      <c r="Y47" s="186" cm="1">
        <f t="array" aca="1" ref="Y47" ca="1">ROUND(IF($Q47="Y",VLOOKUP($P47, INDIRECT($Q$3),Y$8,0)*INDIRECT($P$2),VLOOKUP($P47, INDIRECT($Q$3),Y$8,0)),IF($E47="E",0,3))</f>
        <v>124796</v>
      </c>
      <c r="Z47" s="186" cm="1">
        <f t="array" aca="1" ref="Z47" ca="1">ROUND(IF($Q47="Y",VLOOKUP($P47, INDIRECT($Q$3),Z$8,0)*INDIRECT($P$2),VLOOKUP($P47, INDIRECT($Q$3),Z$8,0)),IF($E47="E",0,3))</f>
        <v>128352</v>
      </c>
      <c r="AA47" s="186"/>
      <c r="AB47" s="282" t="str">
        <f t="shared" si="17"/>
        <v>03951C</v>
      </c>
      <c r="AC47" s="130" t="str">
        <f t="shared" si="18"/>
        <v>Emergency Management Planning Administrative Supervisor</v>
      </c>
      <c r="AD47" s="284" t="str">
        <f t="shared" si="19"/>
        <v>41C</v>
      </c>
      <c r="AE47" s="282">
        <f t="shared" ca="1" si="21"/>
        <v>47.975000000000001</v>
      </c>
      <c r="AF47" s="282">
        <f t="shared" ca="1" si="21"/>
        <v>50.500999999999998</v>
      </c>
      <c r="AG47" s="282">
        <f t="shared" ca="1" si="21"/>
        <v>53.157999999999994</v>
      </c>
      <c r="AH47" s="282">
        <f t="shared" ca="1" si="21"/>
        <v>56.772999999999996</v>
      </c>
      <c r="AI47" s="282">
        <f t="shared" ca="1" si="21"/>
        <v>58.363</v>
      </c>
      <c r="AJ47" s="282">
        <f t="shared" ca="1" si="21"/>
        <v>59.998999999999995</v>
      </c>
      <c r="AK47" s="282">
        <f t="shared" ca="1" si="21"/>
        <v>61.707999999999998</v>
      </c>
      <c r="AP47" s="427"/>
      <c r="AQ47" s="427"/>
      <c r="AR47" s="427"/>
      <c r="AS47" s="427"/>
      <c r="AT47" s="427"/>
      <c r="AU47" s="427"/>
      <c r="AV47" s="427"/>
      <c r="AW47" s="427" t="str">
        <f>IFERROR(AA47/'2025'!N47,"")</f>
        <v/>
      </c>
    </row>
    <row r="48" spans="1:49" x14ac:dyDescent="0.2">
      <c r="A48" s="424" t="s">
        <v>67</v>
      </c>
      <c r="B48" s="75">
        <v>10</v>
      </c>
      <c r="C48" s="70" t="s">
        <v>18</v>
      </c>
      <c r="D48" s="75">
        <v>483</v>
      </c>
      <c r="E48" s="75" t="s">
        <v>17</v>
      </c>
      <c r="F48" s="73" t="s">
        <v>339</v>
      </c>
      <c r="G48" s="74">
        <f t="shared" ca="1" si="20"/>
        <v>95846</v>
      </c>
      <c r="H48" s="74">
        <f t="shared" ca="1" si="20"/>
        <v>100889</v>
      </c>
      <c r="I48" s="74">
        <f t="shared" ca="1" si="20"/>
        <v>106199</v>
      </c>
      <c r="J48" s="74">
        <f t="shared" ca="1" si="20"/>
        <v>111790</v>
      </c>
      <c r="K48" s="74">
        <f t="shared" ca="1" si="20"/>
        <v>114916</v>
      </c>
      <c r="L48" s="74">
        <f t="shared" ca="1" si="20"/>
        <v>118138</v>
      </c>
      <c r="M48" s="74">
        <f t="shared" ca="1" si="20"/>
        <v>121505</v>
      </c>
      <c r="N48" s="72"/>
      <c r="P48" s="187" t="str">
        <f t="shared" si="14"/>
        <v>04066C</v>
      </c>
      <c r="Q48" s="191" t="s">
        <v>600</v>
      </c>
      <c r="R48" s="188" t="str">
        <f t="shared" si="15"/>
        <v>Engineering Applications Manager</v>
      </c>
      <c r="S48" s="189" t="str">
        <f t="shared" si="16"/>
        <v>83</v>
      </c>
      <c r="T48" s="186" cm="1">
        <f t="array" aca="1" ref="T48" ca="1">ROUND(IF($Q48="Y",VLOOKUP($P48, INDIRECT($Q$3),T$8,0)*INDIRECT($P$2),VLOOKUP($P48, INDIRECT($Q$3),T$8,0)),IF($E48="E",0,3))</f>
        <v>95846</v>
      </c>
      <c r="U48" s="186" cm="1">
        <f t="array" aca="1" ref="U48" ca="1">ROUND(IF($Q48="Y",VLOOKUP($P48, INDIRECT($Q$3),U$8,0)*INDIRECT($P$2),VLOOKUP($P48, INDIRECT($Q$3),U$8,0)),IF($E48="E",0,3))</f>
        <v>100889</v>
      </c>
      <c r="V48" s="186" cm="1">
        <f t="array" aca="1" ref="V48" ca="1">ROUND(IF($Q48="Y",VLOOKUP($P48, INDIRECT($Q$3),V$8,0)*INDIRECT($P$2),VLOOKUP($P48, INDIRECT($Q$3),V$8,0)),IF($E48="E",0,3))</f>
        <v>106199</v>
      </c>
      <c r="W48" s="186" cm="1">
        <f t="array" aca="1" ref="W48" ca="1">ROUND(IF($Q48="Y",VLOOKUP($P48, INDIRECT($Q$3),W$8,0)*INDIRECT($P$2),VLOOKUP($P48, INDIRECT($Q$3),W$8,0)),IF($E48="E",0,3))</f>
        <v>111790</v>
      </c>
      <c r="X48" s="186" cm="1">
        <f t="array" aca="1" ref="X48" ca="1">ROUND(IF($Q48="Y",VLOOKUP($P48, INDIRECT($Q$3),X$8,0)*INDIRECT($P$2),VLOOKUP($P48, INDIRECT($Q$3),X$8,0)),IF($E48="E",0,3))</f>
        <v>114916</v>
      </c>
      <c r="Y48" s="186" cm="1">
        <f t="array" aca="1" ref="Y48" ca="1">ROUND(IF($Q48="Y",VLOOKUP($P48, INDIRECT($Q$3),Y$8,0)*INDIRECT($P$2),VLOOKUP($P48, INDIRECT($Q$3),Y$8,0)),IF($E48="E",0,3))</f>
        <v>118138</v>
      </c>
      <c r="Z48" s="186" cm="1">
        <f t="array" aca="1" ref="Z48" ca="1">ROUND(IF($Q48="Y",VLOOKUP($P48, INDIRECT($Q$3),Z$8,0)*INDIRECT($P$2),VLOOKUP($P48, INDIRECT($Q$3),Z$8,0)),IF($E48="E",0,3))</f>
        <v>121505</v>
      </c>
      <c r="AA48" s="186"/>
      <c r="AB48" s="282" t="str">
        <f t="shared" si="17"/>
        <v>04066C</v>
      </c>
      <c r="AC48" s="130" t="str">
        <f t="shared" si="18"/>
        <v>Engineering Applications Manager</v>
      </c>
      <c r="AD48" s="284" t="str">
        <f t="shared" si="19"/>
        <v>83</v>
      </c>
      <c r="AE48" s="282">
        <f t="shared" ca="1" si="21"/>
        <v>46.08</v>
      </c>
      <c r="AF48" s="282">
        <f t="shared" ca="1" si="21"/>
        <v>48.504999999999995</v>
      </c>
      <c r="AG48" s="282">
        <f t="shared" ca="1" si="21"/>
        <v>51.058</v>
      </c>
      <c r="AH48" s="282">
        <f t="shared" ca="1" si="21"/>
        <v>53.745999999999995</v>
      </c>
      <c r="AI48" s="282">
        <f t="shared" ca="1" si="21"/>
        <v>55.248999999999995</v>
      </c>
      <c r="AJ48" s="282">
        <f t="shared" ca="1" si="21"/>
        <v>56.797999999999995</v>
      </c>
      <c r="AK48" s="282">
        <f t="shared" ca="1" si="21"/>
        <v>58.415999999999997</v>
      </c>
      <c r="AP48" s="427"/>
      <c r="AQ48" s="427"/>
      <c r="AR48" s="427"/>
      <c r="AS48" s="427"/>
      <c r="AT48" s="427"/>
      <c r="AU48" s="427"/>
      <c r="AV48" s="427"/>
      <c r="AW48" s="427" t="str">
        <f>IFERROR(AA48/'2025'!N48,"")</f>
        <v/>
      </c>
    </row>
    <row r="49" spans="1:49" x14ac:dyDescent="0.2">
      <c r="A49" s="424" t="s">
        <v>69</v>
      </c>
      <c r="B49" s="75">
        <v>10</v>
      </c>
      <c r="C49" s="70" t="s">
        <v>68</v>
      </c>
      <c r="D49" s="75">
        <v>490</v>
      </c>
      <c r="E49" s="75" t="s">
        <v>17</v>
      </c>
      <c r="F49" s="73" t="s">
        <v>340</v>
      </c>
      <c r="G49" s="74">
        <f t="shared" ca="1" si="20"/>
        <v>95097</v>
      </c>
      <c r="H49" s="74">
        <f t="shared" ca="1" si="20"/>
        <v>99943</v>
      </c>
      <c r="I49" s="74">
        <f t="shared" ca="1" si="20"/>
        <v>106708</v>
      </c>
      <c r="J49" s="74">
        <f t="shared" ca="1" si="20"/>
        <v>109697</v>
      </c>
      <c r="K49" s="74">
        <f t="shared" ca="1" si="20"/>
        <v>112768</v>
      </c>
      <c r="L49" s="74">
        <f t="shared" ca="1" si="20"/>
        <v>115985</v>
      </c>
      <c r="M49" s="74">
        <f t="shared" ca="1" si="20"/>
        <v>119251</v>
      </c>
      <c r="N49" s="72"/>
      <c r="P49" s="187" t="str">
        <f t="shared" si="14"/>
        <v>04103C</v>
      </c>
      <c r="Q49" s="186" t="s">
        <v>600</v>
      </c>
      <c r="R49" s="188" t="str">
        <f t="shared" si="15"/>
        <v>Enterprise Contract Adminstrator</v>
      </c>
      <c r="S49" s="189" t="str">
        <f t="shared" si="16"/>
        <v>90</v>
      </c>
      <c r="T49" s="186" cm="1">
        <f t="array" aca="1" ref="T49" ca="1">ROUND(IF($Q49="Y",VLOOKUP($P49, INDIRECT($Q$3),T$8,0)*INDIRECT($P$2),VLOOKUP($P49, INDIRECT($Q$3),T$8,0)),IF($E49="E",0,3))</f>
        <v>95097</v>
      </c>
      <c r="U49" s="186" cm="1">
        <f t="array" aca="1" ref="U49" ca="1">ROUND(IF($Q49="Y",VLOOKUP($P49, INDIRECT($Q$3),U$8,0)*INDIRECT($P$2),VLOOKUP($P49, INDIRECT($Q$3),U$8,0)),IF($E49="E",0,3))</f>
        <v>99943</v>
      </c>
      <c r="V49" s="186" cm="1">
        <f t="array" aca="1" ref="V49" ca="1">ROUND(IF($Q49="Y",VLOOKUP($P49, INDIRECT($Q$3),V$8,0)*INDIRECT($P$2),VLOOKUP($P49, INDIRECT($Q$3),V$8,0)),IF($E49="E",0,3))</f>
        <v>106708</v>
      </c>
      <c r="W49" s="186" cm="1">
        <f t="array" aca="1" ref="W49" ca="1">ROUND(IF($Q49="Y",VLOOKUP($P49, INDIRECT($Q$3),W$8,0)*INDIRECT($P$2),VLOOKUP($P49, INDIRECT($Q$3),W$8,0)),IF($E49="E",0,3))</f>
        <v>109697</v>
      </c>
      <c r="X49" s="186" cm="1">
        <f t="array" aca="1" ref="X49" ca="1">ROUND(IF($Q49="Y",VLOOKUP($P49, INDIRECT($Q$3),X$8,0)*INDIRECT($P$2),VLOOKUP($P49, INDIRECT($Q$3),X$8,0)),IF($E49="E",0,3))</f>
        <v>112768</v>
      </c>
      <c r="Y49" s="186" cm="1">
        <f t="array" aca="1" ref="Y49" ca="1">ROUND(IF($Q49="Y",VLOOKUP($P49, INDIRECT($Q$3),Y$8,0)*INDIRECT($P$2),VLOOKUP($P49, INDIRECT($Q$3),Y$8,0)),IF($E49="E",0,3))</f>
        <v>115985</v>
      </c>
      <c r="Z49" s="186" cm="1">
        <f t="array" aca="1" ref="Z49" ca="1">ROUND(IF($Q49="Y",VLOOKUP($P49, INDIRECT($Q$3),Z$8,0)*INDIRECT($P$2),VLOOKUP($P49, INDIRECT($Q$3),Z$8,0)),IF($E49="E",0,3))</f>
        <v>119251</v>
      </c>
      <c r="AA49" s="186"/>
      <c r="AB49" s="282" t="str">
        <f t="shared" si="17"/>
        <v>04103C</v>
      </c>
      <c r="AC49" s="130" t="str">
        <f t="shared" si="18"/>
        <v>Enterprise Contract Adminstrator</v>
      </c>
      <c r="AD49" s="284" t="str">
        <f t="shared" si="19"/>
        <v>90</v>
      </c>
      <c r="AE49" s="282">
        <f t="shared" ca="1" si="21"/>
        <v>45.72</v>
      </c>
      <c r="AF49" s="282">
        <f t="shared" ca="1" si="21"/>
        <v>48.05</v>
      </c>
      <c r="AG49" s="282">
        <f t="shared" ca="1" si="21"/>
        <v>51.302</v>
      </c>
      <c r="AH49" s="282">
        <f t="shared" ca="1" si="21"/>
        <v>52.738999999999997</v>
      </c>
      <c r="AI49" s="282">
        <f t="shared" ca="1" si="21"/>
        <v>54.216000000000001</v>
      </c>
      <c r="AJ49" s="282">
        <f t="shared" ca="1" si="21"/>
        <v>55.762999999999998</v>
      </c>
      <c r="AK49" s="282">
        <f t="shared" ca="1" si="21"/>
        <v>57.332999999999998</v>
      </c>
      <c r="AP49" s="427"/>
      <c r="AQ49" s="427"/>
      <c r="AR49" s="427"/>
      <c r="AS49" s="427"/>
      <c r="AT49" s="427"/>
      <c r="AU49" s="427"/>
      <c r="AV49" s="427"/>
      <c r="AW49" s="427" t="str">
        <f>IFERROR(AA49/'2025'!N49,"")</f>
        <v/>
      </c>
    </row>
    <row r="50" spans="1:49" x14ac:dyDescent="0.2">
      <c r="A50" s="424" t="s">
        <v>1053</v>
      </c>
      <c r="B50" s="75">
        <v>11</v>
      </c>
      <c r="C50" s="70" t="s">
        <v>1054</v>
      </c>
      <c r="D50" s="75">
        <v>503</v>
      </c>
      <c r="E50" s="75" t="s">
        <v>17</v>
      </c>
      <c r="F50" s="73" t="s">
        <v>1055</v>
      </c>
      <c r="G50" s="74">
        <f t="shared" ca="1" si="20"/>
        <v>109717</v>
      </c>
      <c r="H50" s="74">
        <f t="shared" ca="1" si="20"/>
        <v>114102</v>
      </c>
      <c r="I50" s="74">
        <f t="shared" ca="1" si="20"/>
        <v>118669</v>
      </c>
      <c r="J50" s="74">
        <f t="shared" ca="1" si="20"/>
        <v>123415</v>
      </c>
      <c r="K50" s="74">
        <f t="shared" ca="1" si="20"/>
        <v>128352</v>
      </c>
      <c r="L50" s="74">
        <f t="shared" ca="1" si="20"/>
        <v>0</v>
      </c>
      <c r="M50" s="74">
        <f t="shared" ca="1" si="20"/>
        <v>0</v>
      </c>
      <c r="N50" s="72"/>
      <c r="P50" s="187" t="str">
        <f t="shared" si="14"/>
        <v>53085C</v>
      </c>
      <c r="Q50" s="186" t="s">
        <v>600</v>
      </c>
      <c r="R50" s="188" t="str">
        <f t="shared" si="15"/>
        <v>Enterprise Information Management Analyst - Supervisory</v>
      </c>
      <c r="S50" s="189" t="str">
        <f t="shared" si="16"/>
        <v>152</v>
      </c>
      <c r="T50" s="186" cm="1">
        <f t="array" aca="1" ref="T50" ca="1">ROUND(IF($Q50="Y",VLOOKUP($P50, INDIRECT($Q$3),T$8,0)*INDIRECT($P$2),VLOOKUP($P50, INDIRECT($Q$3),T$8,0)),IF($E50="E",0,3))</f>
        <v>109717</v>
      </c>
      <c r="U50" s="186" cm="1">
        <f t="array" aca="1" ref="U50" ca="1">ROUND(IF($Q50="Y",VLOOKUP($P50, INDIRECT($Q$3),U$8,0)*INDIRECT($P$2),VLOOKUP($P50, INDIRECT($Q$3),U$8,0)),IF($E50="E",0,3))</f>
        <v>114102</v>
      </c>
      <c r="V50" s="186" cm="1">
        <f t="array" aca="1" ref="V50" ca="1">ROUND(IF($Q50="Y",VLOOKUP($P50, INDIRECT($Q$3),V$8,0)*INDIRECT($P$2),VLOOKUP($P50, INDIRECT($Q$3),V$8,0)),IF($E50="E",0,3))</f>
        <v>118669</v>
      </c>
      <c r="W50" s="186" cm="1">
        <f t="array" aca="1" ref="W50" ca="1">ROUND(IF($Q50="Y",VLOOKUP($P50, INDIRECT($Q$3),W$8,0)*INDIRECT($P$2),VLOOKUP($P50, INDIRECT($Q$3),W$8,0)),IF($E50="E",0,3))</f>
        <v>123415</v>
      </c>
      <c r="X50" s="186" cm="1">
        <f t="array" aca="1" ref="X50" ca="1">ROUND(IF($Q50="Y",VLOOKUP($P50, INDIRECT($Q$3),X$8,0)*INDIRECT($P$2),VLOOKUP($P50, INDIRECT($Q$3),X$8,0)),IF($E50="E",0,3))</f>
        <v>128352</v>
      </c>
      <c r="Y50" s="186" cm="1">
        <f t="array" aca="1" ref="Y50" ca="1">ROUND(IF($Q50="Y",VLOOKUP($P50, INDIRECT($Q$3),Y$8,0)*INDIRECT($P$2),VLOOKUP($P50, INDIRECT($Q$3),Y$8,0)),IF($E50="E",0,3))</f>
        <v>0</v>
      </c>
      <c r="Z50" s="186" cm="1">
        <f t="array" aca="1" ref="Z50" ca="1">ROUND(IF($Q50="Y",VLOOKUP($P50, INDIRECT($Q$3),Z$8,0)*INDIRECT($P$2),VLOOKUP($P50, INDIRECT($Q$3),Z$8,0)),IF($E50="E",0,3))</f>
        <v>0</v>
      </c>
      <c r="AA50" s="186"/>
      <c r="AB50" s="282" t="str">
        <f t="shared" si="17"/>
        <v>53085C</v>
      </c>
      <c r="AC50" s="130" t="str">
        <f t="shared" si="18"/>
        <v>Enterprise Information Management Analyst - Supervisory</v>
      </c>
      <c r="AD50" s="284" t="str">
        <f t="shared" si="19"/>
        <v>152</v>
      </c>
      <c r="AE50" s="282">
        <f t="shared" ca="1" si="21"/>
        <v>52.748999999999995</v>
      </c>
      <c r="AF50" s="282">
        <f t="shared" ca="1" si="21"/>
        <v>54.856999999999999</v>
      </c>
      <c r="AG50" s="282">
        <f t="shared" ca="1" si="21"/>
        <v>57.052999999999997</v>
      </c>
      <c r="AH50" s="282">
        <f t="shared" ca="1" si="21"/>
        <v>59.335000000000001</v>
      </c>
      <c r="AI50" s="282">
        <f t="shared" ca="1" si="21"/>
        <v>61.707999999999998</v>
      </c>
      <c r="AJ50" s="282" t="str">
        <f t="shared" ca="1" si="21"/>
        <v/>
      </c>
      <c r="AK50" s="282" t="str">
        <f t="shared" ca="1" si="21"/>
        <v/>
      </c>
      <c r="AP50" s="427"/>
      <c r="AQ50" s="427"/>
      <c r="AR50" s="427"/>
      <c r="AS50" s="427"/>
      <c r="AT50" s="427"/>
      <c r="AU50" s="427"/>
      <c r="AV50" s="427"/>
      <c r="AW50" s="427" t="str">
        <f>IFERROR(AA50/'2025'!N50,"")</f>
        <v/>
      </c>
    </row>
    <row r="51" spans="1:49" x14ac:dyDescent="0.2">
      <c r="A51" s="424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0"/>
        <v>92141</v>
      </c>
      <c r="H51" s="74">
        <f t="shared" ca="1" si="20"/>
        <v>96727</v>
      </c>
      <c r="I51" s="74">
        <f t="shared" ca="1" si="20"/>
        <v>101577</v>
      </c>
      <c r="J51" s="74">
        <f t="shared" ca="1" si="20"/>
        <v>108144</v>
      </c>
      <c r="K51" s="74">
        <f t="shared" ca="1" si="20"/>
        <v>111170</v>
      </c>
      <c r="L51" s="74">
        <f t="shared" ca="1" si="20"/>
        <v>114287</v>
      </c>
      <c r="M51" s="74">
        <f t="shared" ca="1" si="20"/>
        <v>117544</v>
      </c>
      <c r="N51" s="72"/>
      <c r="P51" s="187" t="str">
        <f t="shared" si="14"/>
        <v>04112C</v>
      </c>
      <c r="Q51" s="191" t="s">
        <v>600</v>
      </c>
      <c r="R51" s="188" t="str">
        <f t="shared" si="15"/>
        <v>Enterprise Procurement Specialist</v>
      </c>
      <c r="S51" s="189" t="str">
        <f t="shared" si="16"/>
        <v>34M</v>
      </c>
      <c r="T51" s="186" cm="1">
        <f t="array" aca="1" ref="T51" ca="1">ROUND(IF($Q51="Y",VLOOKUP($P51, INDIRECT($Q$3),T$8,0)*INDIRECT($P$2),VLOOKUP($P51, INDIRECT($Q$3),T$8,0)),IF($E51="E",0,3))</f>
        <v>92141</v>
      </c>
      <c r="U51" s="186" cm="1">
        <f t="array" aca="1" ref="U51" ca="1">ROUND(IF($Q51="Y",VLOOKUP($P51, INDIRECT($Q$3),U$8,0)*INDIRECT($P$2),VLOOKUP($P51, INDIRECT($Q$3),U$8,0)),IF($E51="E",0,3))</f>
        <v>96727</v>
      </c>
      <c r="V51" s="186" cm="1">
        <f t="array" aca="1" ref="V51" ca="1">ROUND(IF($Q51="Y",VLOOKUP($P51, INDIRECT($Q$3),V$8,0)*INDIRECT($P$2),VLOOKUP($P51, INDIRECT($Q$3),V$8,0)),IF($E51="E",0,3))</f>
        <v>101577</v>
      </c>
      <c r="W51" s="186" cm="1">
        <f t="array" aca="1" ref="W51" ca="1">ROUND(IF($Q51="Y",VLOOKUP($P51, INDIRECT($Q$3),W$8,0)*INDIRECT($P$2),VLOOKUP($P51, INDIRECT($Q$3),W$8,0)),IF($E51="E",0,3))</f>
        <v>108144</v>
      </c>
      <c r="X51" s="186" cm="1">
        <f t="array" aca="1" ref="X51" ca="1">ROUND(IF($Q51="Y",VLOOKUP($P51, INDIRECT($Q$3),X$8,0)*INDIRECT($P$2),VLOOKUP($P51, INDIRECT($Q$3),X$8,0)),IF($E51="E",0,3))</f>
        <v>111170</v>
      </c>
      <c r="Y51" s="186" cm="1">
        <f t="array" aca="1" ref="Y51" ca="1">ROUND(IF($Q51="Y",VLOOKUP($P51, INDIRECT($Q$3),Y$8,0)*INDIRECT($P$2),VLOOKUP($P51, INDIRECT($Q$3),Y$8,0)),IF($E51="E",0,3))</f>
        <v>114287</v>
      </c>
      <c r="Z51" s="186" cm="1">
        <f t="array" aca="1" ref="Z51" ca="1">ROUND(IF($Q51="Y",VLOOKUP($P51, INDIRECT($Q$3),Z$8,0)*INDIRECT($P$2),VLOOKUP($P51, INDIRECT($Q$3),Z$8,0)),IF($E51="E",0,3))</f>
        <v>117544</v>
      </c>
      <c r="AA51" s="186"/>
      <c r="AB51" s="282" t="str">
        <f t="shared" si="17"/>
        <v>04112C</v>
      </c>
      <c r="AC51" s="130" t="str">
        <f t="shared" si="18"/>
        <v>Enterprise Procurement Specialist</v>
      </c>
      <c r="AD51" s="284" t="str">
        <f t="shared" si="19"/>
        <v>34M</v>
      </c>
      <c r="AE51" s="282">
        <f t="shared" ca="1" si="21"/>
        <v>44.298999999999999</v>
      </c>
      <c r="AF51" s="282">
        <f t="shared" ca="1" si="21"/>
        <v>46.503999999999998</v>
      </c>
      <c r="AG51" s="282">
        <f t="shared" ca="1" si="21"/>
        <v>48.835999999999999</v>
      </c>
      <c r="AH51" s="282">
        <f t="shared" ca="1" si="21"/>
        <v>51.992999999999995</v>
      </c>
      <c r="AI51" s="282">
        <f t="shared" ca="1" si="21"/>
        <v>53.448</v>
      </c>
      <c r="AJ51" s="282">
        <f t="shared" ca="1" si="21"/>
        <v>54.945999999999998</v>
      </c>
      <c r="AK51" s="282">
        <f t="shared" ca="1" si="21"/>
        <v>56.512</v>
      </c>
      <c r="AP51" s="427"/>
      <c r="AQ51" s="427"/>
      <c r="AR51" s="427"/>
      <c r="AS51" s="427"/>
      <c r="AT51" s="427"/>
      <c r="AU51" s="427"/>
      <c r="AV51" s="427"/>
      <c r="AW51" s="427" t="str">
        <f>IFERROR(AA51/'2025'!N51,"")</f>
        <v/>
      </c>
    </row>
    <row r="52" spans="1:49" x14ac:dyDescent="0.2">
      <c r="A52" s="424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ca="1" si="20"/>
        <v>108054</v>
      </c>
      <c r="H52" s="74">
        <f t="shared" ca="1" si="20"/>
        <v>113457</v>
      </c>
      <c r="I52" s="74">
        <f t="shared" ca="1" si="20"/>
        <v>119128</v>
      </c>
      <c r="J52" s="74">
        <f t="shared" ca="1" si="20"/>
        <v>126909</v>
      </c>
      <c r="K52" s="74">
        <f t="shared" ca="1" si="20"/>
        <v>130465</v>
      </c>
      <c r="L52" s="74">
        <f t="shared" ca="1" si="20"/>
        <v>134120</v>
      </c>
      <c r="M52" s="74">
        <f t="shared" ca="1" si="20"/>
        <v>137940</v>
      </c>
      <c r="N52" s="72"/>
      <c r="P52" s="187" t="str">
        <f t="shared" si="14"/>
        <v>52906C</v>
      </c>
      <c r="Q52" s="191" t="s">
        <v>600</v>
      </c>
      <c r="R52" s="188" t="str">
        <f t="shared" si="15"/>
        <v>Epidemiology, Research, Evaluation &amp; Emergency Response Manager</v>
      </c>
      <c r="S52" s="189" t="str">
        <f t="shared" si="16"/>
        <v>50</v>
      </c>
      <c r="T52" s="186" cm="1">
        <f t="array" aca="1" ref="T52" ca="1">ROUND(IF($Q52="Y",VLOOKUP($P52, INDIRECT($Q$3),T$8,0)*INDIRECT($P$2),VLOOKUP($P52, INDIRECT($Q$3),T$8,0)),IF($E52="E",0,3))</f>
        <v>108054</v>
      </c>
      <c r="U52" s="186" cm="1">
        <f t="array" aca="1" ref="U52" ca="1">ROUND(IF($Q52="Y",VLOOKUP($P52, INDIRECT($Q$3),U$8,0)*INDIRECT($P$2),VLOOKUP($P52, INDIRECT($Q$3),U$8,0)),IF($E52="E",0,3))</f>
        <v>113457</v>
      </c>
      <c r="V52" s="186" cm="1">
        <f t="array" aca="1" ref="V52" ca="1">ROUND(IF($Q52="Y",VLOOKUP($P52, INDIRECT($Q$3),V$8,0)*INDIRECT($P$2),VLOOKUP($P52, INDIRECT($Q$3),V$8,0)),IF($E52="E",0,3))</f>
        <v>119128</v>
      </c>
      <c r="W52" s="186" cm="1">
        <f t="array" aca="1" ref="W52" ca="1">ROUND(IF($Q52="Y",VLOOKUP($P52, INDIRECT($Q$3),W$8,0)*INDIRECT($P$2),VLOOKUP($P52, INDIRECT($Q$3),W$8,0)),IF($E52="E",0,3))</f>
        <v>126909</v>
      </c>
      <c r="X52" s="186" cm="1">
        <f t="array" aca="1" ref="X52" ca="1">ROUND(IF($Q52="Y",VLOOKUP($P52, INDIRECT($Q$3),X$8,0)*INDIRECT($P$2),VLOOKUP($P52, INDIRECT($Q$3),X$8,0)),IF($E52="E",0,3))</f>
        <v>130465</v>
      </c>
      <c r="Y52" s="186" cm="1">
        <f t="array" aca="1" ref="Y52" ca="1">ROUND(IF($Q52="Y",VLOOKUP($P52, INDIRECT($Q$3),Y$8,0)*INDIRECT($P$2),VLOOKUP($P52, INDIRECT($Q$3),Y$8,0)),IF($E52="E",0,3))</f>
        <v>134120</v>
      </c>
      <c r="Z52" s="186" cm="1">
        <f t="array" aca="1" ref="Z52" ca="1">ROUND(IF($Q52="Y",VLOOKUP($P52, INDIRECT($Q$3),Z$8,0)*INDIRECT($P$2),VLOOKUP($P52, INDIRECT($Q$3),Z$8,0)),IF($E52="E",0,3))</f>
        <v>137940</v>
      </c>
      <c r="AA52" s="186"/>
      <c r="AB52" s="282" t="str">
        <f t="shared" si="17"/>
        <v>52906C</v>
      </c>
      <c r="AC52" s="130" t="str">
        <f t="shared" si="18"/>
        <v>Epidemiology, Research, Evaluation &amp; Emergency Response Manager</v>
      </c>
      <c r="AD52" s="284" t="str">
        <f t="shared" si="19"/>
        <v>50</v>
      </c>
      <c r="AE52" s="282">
        <f t="shared" ca="1" si="21"/>
        <v>51.949999999999996</v>
      </c>
      <c r="AF52" s="282">
        <f t="shared" ca="1" si="21"/>
        <v>54.546999999999997</v>
      </c>
      <c r="AG52" s="282">
        <f t="shared" ca="1" si="21"/>
        <v>57.274000000000001</v>
      </c>
      <c r="AH52" s="282">
        <f t="shared" ca="1" si="21"/>
        <v>61.013999999999996</v>
      </c>
      <c r="AI52" s="282">
        <f t="shared" ca="1" si="21"/>
        <v>62.723999999999997</v>
      </c>
      <c r="AJ52" s="282">
        <f t="shared" ca="1" si="21"/>
        <v>64.481000000000009</v>
      </c>
      <c r="AK52" s="282">
        <f t="shared" ca="1" si="21"/>
        <v>66.317999999999998</v>
      </c>
      <c r="AP52" s="427"/>
      <c r="AQ52" s="427"/>
      <c r="AR52" s="427"/>
      <c r="AS52" s="427"/>
      <c r="AT52" s="427"/>
      <c r="AU52" s="427"/>
      <c r="AV52" s="427"/>
      <c r="AW52" s="427" t="str">
        <f>IFERROR(AA52/'2025'!N52,"")</f>
        <v/>
      </c>
    </row>
    <row r="53" spans="1:49" x14ac:dyDescent="0.2">
      <c r="A53" s="424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0"/>
        <v>84659</v>
      </c>
      <c r="H53" s="74">
        <f t="shared" ca="1" si="20"/>
        <v>88051</v>
      </c>
      <c r="I53" s="74">
        <f t="shared" ca="1" si="20"/>
        <v>91574</v>
      </c>
      <c r="J53" s="74">
        <f t="shared" ca="1" si="20"/>
        <v>95240</v>
      </c>
      <c r="K53" s="74">
        <f t="shared" ca="1" si="20"/>
        <v>99056</v>
      </c>
      <c r="L53" s="74">
        <f t="shared" ca="1" si="20"/>
        <v>0</v>
      </c>
      <c r="M53" s="74">
        <f t="shared" ca="1" si="20"/>
        <v>0</v>
      </c>
      <c r="N53" s="72"/>
      <c r="P53" s="187" t="str">
        <f t="shared" si="14"/>
        <v>04245C</v>
      </c>
      <c r="Q53" s="186" t="s">
        <v>600</v>
      </c>
      <c r="R53" s="188" t="str">
        <f t="shared" si="15"/>
        <v xml:space="preserve">Executive Assistant to Police Chief </v>
      </c>
      <c r="S53" s="189" t="str">
        <f t="shared" si="16"/>
        <v>099</v>
      </c>
      <c r="T53" s="186" cm="1">
        <f t="array" aca="1" ref="T53" ca="1">ROUND(IF($Q53="Y",VLOOKUP($P53, INDIRECT($Q$3),T$8,0)*INDIRECT($P$2),VLOOKUP($P53, INDIRECT($Q$3),T$8,0)),IF($E53="E",0,3))</f>
        <v>84659</v>
      </c>
      <c r="U53" s="186" cm="1">
        <f t="array" aca="1" ref="U53" ca="1">ROUND(IF($Q53="Y",VLOOKUP($P53, INDIRECT($Q$3),U$8,0)*INDIRECT($P$2),VLOOKUP($P53, INDIRECT($Q$3),U$8,0)),IF($E53="E",0,3))</f>
        <v>88051</v>
      </c>
      <c r="V53" s="186" cm="1">
        <f t="array" aca="1" ref="V53" ca="1">ROUND(IF($Q53="Y",VLOOKUP($P53, INDIRECT($Q$3),V$8,0)*INDIRECT($P$2),VLOOKUP($P53, INDIRECT($Q$3),V$8,0)),IF($E53="E",0,3))</f>
        <v>91574</v>
      </c>
      <c r="W53" s="186" cm="1">
        <f t="array" aca="1" ref="W53" ca="1">ROUND(IF($Q53="Y",VLOOKUP($P53, INDIRECT($Q$3),W$8,0)*INDIRECT($P$2),VLOOKUP($P53, INDIRECT($Q$3),W$8,0)),IF($E53="E",0,3))</f>
        <v>95240</v>
      </c>
      <c r="X53" s="186" cm="1">
        <f t="array" aca="1" ref="X53" ca="1">ROUND(IF($Q53="Y",VLOOKUP($P53, INDIRECT($Q$3),X$8,0)*INDIRECT($P$2),VLOOKUP($P53, INDIRECT($Q$3),X$8,0)),IF($E53="E",0,3))</f>
        <v>99056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si="17"/>
        <v>04245C</v>
      </c>
      <c r="AC53" s="130" t="str">
        <f t="shared" si="18"/>
        <v xml:space="preserve">Executive Assistant to Police Chief </v>
      </c>
      <c r="AD53" s="284" t="str">
        <f t="shared" si="19"/>
        <v>099</v>
      </c>
      <c r="AE53" s="282">
        <f t="shared" ca="1" si="21"/>
        <v>40.701999999999998</v>
      </c>
      <c r="AF53" s="282">
        <f t="shared" ca="1" si="21"/>
        <v>42.332999999999998</v>
      </c>
      <c r="AG53" s="282">
        <f t="shared" ca="1" si="21"/>
        <v>44.025999999999996</v>
      </c>
      <c r="AH53" s="282">
        <f t="shared" ca="1" si="21"/>
        <v>45.788999999999994</v>
      </c>
      <c r="AI53" s="282">
        <f t="shared" ca="1" si="21"/>
        <v>47.623999999999995</v>
      </c>
      <c r="AJ53" s="282" t="str">
        <f t="shared" ca="1" si="21"/>
        <v/>
      </c>
      <c r="AK53" s="282" t="str">
        <f t="shared" ca="1" si="21"/>
        <v/>
      </c>
      <c r="AP53" s="427"/>
      <c r="AQ53" s="427"/>
      <c r="AR53" s="427"/>
      <c r="AS53" s="427"/>
      <c r="AT53" s="427"/>
      <c r="AU53" s="427"/>
      <c r="AV53" s="427"/>
      <c r="AW53" s="427" t="str">
        <f>IFERROR(AA53/'2025'!N53,"")</f>
        <v/>
      </c>
    </row>
    <row r="54" spans="1:49" x14ac:dyDescent="0.2">
      <c r="A54" s="424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0"/>
        <v>123474</v>
      </c>
      <c r="H54" s="74">
        <f t="shared" ca="1" si="20"/>
        <v>128411</v>
      </c>
      <c r="I54" s="74">
        <f t="shared" ca="1" si="20"/>
        <v>133548</v>
      </c>
      <c r="J54" s="74">
        <f t="shared" ca="1" si="20"/>
        <v>138890</v>
      </c>
      <c r="K54" s="74">
        <f t="shared" ca="1" si="20"/>
        <v>144447</v>
      </c>
      <c r="L54" s="74">
        <f t="shared" ca="1" si="20"/>
        <v>0</v>
      </c>
      <c r="M54" s="74">
        <f t="shared" ca="1" si="20"/>
        <v>0</v>
      </c>
      <c r="N54" s="72"/>
      <c r="P54" s="187" t="str">
        <f t="shared" si="14"/>
        <v>03400C</v>
      </c>
      <c r="Q54" s="191" t="s">
        <v>600</v>
      </c>
      <c r="R54" s="188" t="str">
        <f t="shared" si="15"/>
        <v>Executive Manager Minneapolis Employment and Training Program</v>
      </c>
      <c r="S54" s="189" t="str">
        <f t="shared" si="16"/>
        <v>63</v>
      </c>
      <c r="T54" s="186" cm="1">
        <f t="array" aca="1" ref="T54" ca="1">ROUND(IF($Q54="Y",VLOOKUP($P54, INDIRECT($Q$3),T$8,0)*INDIRECT($P$2),VLOOKUP($P54, INDIRECT($Q$3),T$8,0)),IF($E54="E",0,3))</f>
        <v>123474</v>
      </c>
      <c r="U54" s="186" cm="1">
        <f t="array" aca="1" ref="U54" ca="1">ROUND(IF($Q54="Y",VLOOKUP($P54, INDIRECT($Q$3),U$8,0)*INDIRECT($P$2),VLOOKUP($P54, INDIRECT($Q$3),U$8,0)),IF($E54="E",0,3))</f>
        <v>128411</v>
      </c>
      <c r="V54" s="186" cm="1">
        <f t="array" aca="1" ref="V54" ca="1">ROUND(IF($Q54="Y",VLOOKUP($P54, INDIRECT($Q$3),V$8,0)*INDIRECT($P$2),VLOOKUP($P54, INDIRECT($Q$3),V$8,0)),IF($E54="E",0,3))</f>
        <v>133548</v>
      </c>
      <c r="W54" s="186" cm="1">
        <f t="array" aca="1" ref="W54" ca="1">ROUND(IF($Q54="Y",VLOOKUP($P54, INDIRECT($Q$3),W$8,0)*INDIRECT($P$2),VLOOKUP($P54, INDIRECT($Q$3),W$8,0)),IF($E54="E",0,3))</f>
        <v>138890</v>
      </c>
      <c r="X54" s="186" cm="1">
        <f t="array" aca="1" ref="X54" ca="1">ROUND(IF($Q54="Y",VLOOKUP($P54, INDIRECT($Q$3),X$8,0)*INDIRECT($P$2),VLOOKUP($P54, INDIRECT($Q$3),X$8,0)),IF($E54="E",0,3))</f>
        <v>144447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17"/>
        <v>03400C</v>
      </c>
      <c r="AC54" s="130" t="str">
        <f t="shared" si="18"/>
        <v>Executive Manager Minneapolis Employment and Training Program</v>
      </c>
      <c r="AD54" s="284" t="str">
        <f t="shared" si="19"/>
        <v>63</v>
      </c>
      <c r="AE54" s="282">
        <f t="shared" ca="1" si="21"/>
        <v>59.363</v>
      </c>
      <c r="AF54" s="282">
        <f t="shared" ca="1" si="21"/>
        <v>61.736999999999995</v>
      </c>
      <c r="AG54" s="282">
        <f t="shared" ca="1" si="21"/>
        <v>64.206000000000003</v>
      </c>
      <c r="AH54" s="282">
        <f t="shared" ca="1" si="21"/>
        <v>66.775000000000006</v>
      </c>
      <c r="AI54" s="282">
        <f t="shared" ca="1" si="21"/>
        <v>69.445999999999998</v>
      </c>
      <c r="AJ54" s="282" t="str">
        <f t="shared" ca="1" si="21"/>
        <v/>
      </c>
      <c r="AK54" s="282" t="str">
        <f t="shared" ca="1" si="21"/>
        <v/>
      </c>
      <c r="AP54" s="427"/>
      <c r="AQ54" s="427"/>
      <c r="AR54" s="427"/>
      <c r="AS54" s="427"/>
      <c r="AT54" s="427"/>
      <c r="AU54" s="427"/>
      <c r="AV54" s="427"/>
      <c r="AW54" s="427" t="str">
        <f>IFERROR(AA54/'2025'!N54,"")</f>
        <v/>
      </c>
    </row>
    <row r="55" spans="1:49" x14ac:dyDescent="0.2">
      <c r="A55" s="424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0"/>
        <v>109698</v>
      </c>
      <c r="H55" s="74">
        <f t="shared" ca="1" si="20"/>
        <v>114090</v>
      </c>
      <c r="I55" s="74">
        <f t="shared" ca="1" si="20"/>
        <v>118660</v>
      </c>
      <c r="J55" s="74">
        <f t="shared" ca="1" si="20"/>
        <v>123411</v>
      </c>
      <c r="K55" s="74">
        <f t="shared" ca="1" si="20"/>
        <v>128352</v>
      </c>
      <c r="L55" s="74">
        <f t="shared" ca="1" si="20"/>
        <v>0</v>
      </c>
      <c r="M55" s="74">
        <f t="shared" ca="1" si="20"/>
        <v>0</v>
      </c>
      <c r="N55" s="72"/>
      <c r="P55" s="187" t="str">
        <f t="shared" si="14"/>
        <v>04239C</v>
      </c>
      <c r="Q55" s="191" t="s">
        <v>600</v>
      </c>
      <c r="R55" s="188" t="str">
        <f t="shared" si="15"/>
        <v>Executive Manager of Arts</v>
      </c>
      <c r="S55" s="189" t="str">
        <f t="shared" si="16"/>
        <v>041</v>
      </c>
      <c r="T55" s="186" cm="1">
        <f t="array" aca="1" ref="T55" ca="1">ROUND(IF($Q55="Y",VLOOKUP($P55, INDIRECT($Q$3),T$8,0)*INDIRECT($P$2),VLOOKUP($P55, INDIRECT($Q$3),T$8,0)),IF($E55="E",0,3))</f>
        <v>109698</v>
      </c>
      <c r="U55" s="186" cm="1">
        <f t="array" aca="1" ref="U55" ca="1">ROUND(IF($Q55="Y",VLOOKUP($P55, INDIRECT($Q$3),U$8,0)*INDIRECT($P$2),VLOOKUP($P55, INDIRECT($Q$3),U$8,0)),IF($E55="E",0,3))</f>
        <v>114090</v>
      </c>
      <c r="V55" s="186" cm="1">
        <f t="array" aca="1" ref="V55" ca="1">ROUND(IF($Q55="Y",VLOOKUP($P55, INDIRECT($Q$3),V$8,0)*INDIRECT($P$2),VLOOKUP($P55, INDIRECT($Q$3),V$8,0)),IF($E55="E",0,3))</f>
        <v>118660</v>
      </c>
      <c r="W55" s="186" cm="1">
        <f t="array" aca="1" ref="W55" ca="1">ROUND(IF($Q55="Y",VLOOKUP($P55, INDIRECT($Q$3),W$8,0)*INDIRECT($P$2),VLOOKUP($P55, INDIRECT($Q$3),W$8,0)),IF($E55="E",0,3))</f>
        <v>123411</v>
      </c>
      <c r="X55" s="186" cm="1">
        <f t="array" aca="1" ref="X55" ca="1">ROUND(IF($Q55="Y",VLOOKUP($P55, INDIRECT($Q$3),X$8,0)*INDIRECT($P$2),VLOOKUP($P55, INDIRECT($Q$3),X$8,0)),IF($E55="E",0,3))</f>
        <v>128352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17"/>
        <v>04239C</v>
      </c>
      <c r="AC55" s="130" t="str">
        <f t="shared" si="18"/>
        <v>Executive Manager of Arts</v>
      </c>
      <c r="AD55" s="284" t="str">
        <f t="shared" si="19"/>
        <v>041</v>
      </c>
      <c r="AE55" s="282">
        <f t="shared" ca="1" si="21"/>
        <v>52.739999999999995</v>
      </c>
      <c r="AF55" s="282">
        <f t="shared" ca="1" si="21"/>
        <v>54.850999999999999</v>
      </c>
      <c r="AG55" s="282">
        <f t="shared" ca="1" si="21"/>
        <v>57.048999999999999</v>
      </c>
      <c r="AH55" s="282">
        <f t="shared" ca="1" si="21"/>
        <v>59.332999999999998</v>
      </c>
      <c r="AI55" s="282">
        <f t="shared" ca="1" si="21"/>
        <v>61.707999999999998</v>
      </c>
      <c r="AJ55" s="282" t="str">
        <f t="shared" ca="1" si="21"/>
        <v/>
      </c>
      <c r="AK55" s="282" t="str">
        <f t="shared" ca="1" si="21"/>
        <v/>
      </c>
      <c r="AP55" s="427"/>
      <c r="AQ55" s="427"/>
      <c r="AR55" s="427"/>
      <c r="AS55" s="427"/>
      <c r="AT55" s="427"/>
      <c r="AU55" s="427"/>
      <c r="AV55" s="427"/>
      <c r="AW55" s="427" t="str">
        <f>IFERROR(AA55/'2025'!N55,"")</f>
        <v/>
      </c>
    </row>
    <row r="56" spans="1:49" x14ac:dyDescent="0.2">
      <c r="A56" s="424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0"/>
        <v>123474</v>
      </c>
      <c r="H56" s="74">
        <f t="shared" ca="1" si="20"/>
        <v>128411</v>
      </c>
      <c r="I56" s="74">
        <f t="shared" ca="1" si="20"/>
        <v>133548</v>
      </c>
      <c r="J56" s="74">
        <f t="shared" ca="1" si="20"/>
        <v>138890</v>
      </c>
      <c r="K56" s="74">
        <f t="shared" ca="1" si="20"/>
        <v>144447</v>
      </c>
      <c r="L56" s="74">
        <f t="shared" ca="1" si="20"/>
        <v>0</v>
      </c>
      <c r="M56" s="74">
        <f t="shared" ca="1" si="20"/>
        <v>0</v>
      </c>
      <c r="N56" s="72"/>
      <c r="P56" s="187" t="str">
        <f t="shared" si="14"/>
        <v>04295C</v>
      </c>
      <c r="Q56" s="191" t="s">
        <v>600</v>
      </c>
      <c r="R56" s="188" t="str">
        <f t="shared" si="15"/>
        <v>Facility Manager</v>
      </c>
      <c r="S56" s="189" t="str">
        <f t="shared" si="16"/>
        <v>63</v>
      </c>
      <c r="T56" s="186" cm="1">
        <f t="array" aca="1" ref="T56" ca="1">ROUND(IF($Q56="Y",VLOOKUP($P56, INDIRECT($Q$3),T$8,0)*INDIRECT($P$2),VLOOKUP($P56, INDIRECT($Q$3),T$8,0)),IF($E56="E",0,3))</f>
        <v>123474</v>
      </c>
      <c r="U56" s="186" cm="1">
        <f t="array" aca="1" ref="U56" ca="1">ROUND(IF($Q56="Y",VLOOKUP($P56, INDIRECT($Q$3),U$8,0)*INDIRECT($P$2),VLOOKUP($P56, INDIRECT($Q$3),U$8,0)),IF($E56="E",0,3))</f>
        <v>128411</v>
      </c>
      <c r="V56" s="186" cm="1">
        <f t="array" aca="1" ref="V56" ca="1">ROUND(IF($Q56="Y",VLOOKUP($P56, INDIRECT($Q$3),V$8,0)*INDIRECT($P$2),VLOOKUP($P56, INDIRECT($Q$3),V$8,0)),IF($E56="E",0,3))</f>
        <v>133548</v>
      </c>
      <c r="W56" s="186" cm="1">
        <f t="array" aca="1" ref="W56" ca="1">ROUND(IF($Q56="Y",VLOOKUP($P56, INDIRECT($Q$3),W$8,0)*INDIRECT($P$2),VLOOKUP($P56, INDIRECT($Q$3),W$8,0)),IF($E56="E",0,3))</f>
        <v>138890</v>
      </c>
      <c r="X56" s="186" cm="1">
        <f t="array" aca="1" ref="X56" ca="1">ROUND(IF($Q56="Y",VLOOKUP($P56, INDIRECT($Q$3),X$8,0)*INDIRECT($P$2),VLOOKUP($P56, INDIRECT($Q$3),X$8,0)),IF($E56="E",0,3))</f>
        <v>144447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17"/>
        <v>04295C</v>
      </c>
      <c r="AC56" s="130" t="str">
        <f t="shared" si="18"/>
        <v>Facility Manager</v>
      </c>
      <c r="AD56" s="284" t="str">
        <f t="shared" si="19"/>
        <v>63</v>
      </c>
      <c r="AE56" s="282">
        <f t="shared" ca="1" si="21"/>
        <v>59.363</v>
      </c>
      <c r="AF56" s="282">
        <f t="shared" ca="1" si="21"/>
        <v>61.736999999999995</v>
      </c>
      <c r="AG56" s="282">
        <f t="shared" ca="1" si="21"/>
        <v>64.206000000000003</v>
      </c>
      <c r="AH56" s="282">
        <f t="shared" ca="1" si="21"/>
        <v>66.775000000000006</v>
      </c>
      <c r="AI56" s="282">
        <f t="shared" ca="1" si="21"/>
        <v>69.445999999999998</v>
      </c>
      <c r="AJ56" s="282" t="str">
        <f t="shared" ca="1" si="21"/>
        <v/>
      </c>
      <c r="AK56" s="282" t="str">
        <f t="shared" ca="1" si="21"/>
        <v/>
      </c>
      <c r="AP56" s="427"/>
      <c r="AQ56" s="427"/>
      <c r="AR56" s="427"/>
      <c r="AS56" s="427"/>
      <c r="AT56" s="427"/>
      <c r="AU56" s="427"/>
      <c r="AV56" s="427"/>
      <c r="AW56" s="427" t="str">
        <f>IFERROR(AA56/'2025'!N56,"")</f>
        <v/>
      </c>
    </row>
    <row r="57" spans="1:49" s="73" customFormat="1" x14ac:dyDescent="0.2">
      <c r="A57" s="424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ca="1" si="20"/>
        <v>23.395</v>
      </c>
      <c r="H57" s="74">
        <f t="shared" ca="1" si="20"/>
        <v>24.245999999999999</v>
      </c>
      <c r="I57" s="74">
        <f t="shared" ca="1" si="20"/>
        <v>25.123999999999999</v>
      </c>
      <c r="J57" s="74">
        <f t="shared" ca="1" si="20"/>
        <v>0</v>
      </c>
      <c r="K57" s="74">
        <f t="shared" ca="1" si="20"/>
        <v>0</v>
      </c>
      <c r="L57" s="74">
        <f t="shared" ca="1" si="20"/>
        <v>0</v>
      </c>
      <c r="M57" s="74">
        <f t="shared" ca="1" si="20"/>
        <v>0</v>
      </c>
      <c r="N57" s="72"/>
      <c r="O57" s="71"/>
      <c r="P57" s="187" t="str">
        <f t="shared" si="14"/>
        <v>02230C</v>
      </c>
      <c r="Q57" s="191" t="s">
        <v>600</v>
      </c>
      <c r="R57" s="188" t="str">
        <f t="shared" si="15"/>
        <v xml:space="preserve">Guest Services Ambassador </v>
      </c>
      <c r="S57" s="189" t="str">
        <f t="shared" si="16"/>
        <v>110</v>
      </c>
      <c r="T57" s="186" cm="1">
        <f t="array" aca="1" ref="T57" ca="1">ROUND(IF($Q57="Y",VLOOKUP($P57, INDIRECT($Q$3),T$8,0)*INDIRECT($P$2),VLOOKUP($P57, INDIRECT($Q$3),T$8,0)),IF($E57="E",0,3))</f>
        <v>23.395</v>
      </c>
      <c r="U57" s="186" cm="1">
        <f t="array" aca="1" ref="U57" ca="1">ROUND(IF($Q57="Y",VLOOKUP($P57, INDIRECT($Q$3),U$8,0)*INDIRECT($P$2),VLOOKUP($P57, INDIRECT($Q$3),U$8,0)),IF($E57="E",0,3))</f>
        <v>24.245999999999999</v>
      </c>
      <c r="V57" s="186" cm="1">
        <f t="array" aca="1" ref="V57" ca="1">ROUND(IF($Q57="Y",VLOOKUP($P57, INDIRECT($Q$3),V$8,0)*INDIRECT($P$2),VLOOKUP($P57, INDIRECT($Q$3),V$8,0)),IF($E57="E",0,3))</f>
        <v>25.123999999999999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17"/>
        <v>02230C</v>
      </c>
      <c r="AC57" s="130" t="str">
        <f t="shared" si="18"/>
        <v xml:space="preserve">Guest Services Ambassador </v>
      </c>
      <c r="AD57" s="284" t="str">
        <f t="shared" si="19"/>
        <v>110</v>
      </c>
      <c r="AE57" s="282">
        <f t="shared" ca="1" si="21"/>
        <v>23.395</v>
      </c>
      <c r="AF57" s="282">
        <f t="shared" ca="1" si="21"/>
        <v>24.245999999999999</v>
      </c>
      <c r="AG57" s="282">
        <f t="shared" ca="1" si="21"/>
        <v>25.123999999999999</v>
      </c>
      <c r="AH57" s="282" t="str">
        <f t="shared" ca="1" si="21"/>
        <v/>
      </c>
      <c r="AI57" s="282" t="str">
        <f t="shared" ca="1" si="21"/>
        <v/>
      </c>
      <c r="AJ57" s="282" t="str">
        <f t="shared" ca="1" si="21"/>
        <v/>
      </c>
      <c r="AK57" s="282" t="str">
        <f t="shared" ca="1" si="21"/>
        <v/>
      </c>
      <c r="AL57" s="129"/>
      <c r="AP57" s="427"/>
      <c r="AQ57" s="427"/>
      <c r="AR57" s="427"/>
      <c r="AS57" s="427"/>
      <c r="AT57" s="427"/>
      <c r="AU57" s="427"/>
      <c r="AV57" s="427"/>
      <c r="AW57" s="427" t="str">
        <f>IFERROR(AA57/'2025'!N57,"")</f>
        <v/>
      </c>
    </row>
    <row r="58" spans="1:49" x14ac:dyDescent="0.2">
      <c r="A58" s="424" t="s">
        <v>548</v>
      </c>
      <c r="B58" s="75">
        <v>10</v>
      </c>
      <c r="C58" s="70" t="s">
        <v>571</v>
      </c>
      <c r="D58" s="75">
        <v>458</v>
      </c>
      <c r="E58" s="75" t="s">
        <v>17</v>
      </c>
      <c r="F58" s="73" t="s">
        <v>547</v>
      </c>
      <c r="G58" s="74">
        <f t="shared" ca="1" si="20"/>
        <v>100411</v>
      </c>
      <c r="H58" s="74">
        <f t="shared" ca="1" si="20"/>
        <v>104433</v>
      </c>
      <c r="I58" s="74">
        <f t="shared" ca="1" si="20"/>
        <v>108616</v>
      </c>
      <c r="J58" s="74">
        <f t="shared" ca="1" si="20"/>
        <v>112962</v>
      </c>
      <c r="K58" s="74">
        <f t="shared" ca="1" si="20"/>
        <v>117487</v>
      </c>
      <c r="L58" s="74">
        <f t="shared" ca="1" si="20"/>
        <v>0</v>
      </c>
      <c r="M58" s="74">
        <f t="shared" ca="1" si="20"/>
        <v>0</v>
      </c>
      <c r="N58" s="72"/>
      <c r="P58" s="187" t="str">
        <f t="shared" si="14"/>
        <v>52946C</v>
      </c>
      <c r="Q58" s="191" t="s">
        <v>600</v>
      </c>
      <c r="R58" s="188" t="str">
        <f t="shared" si="15"/>
        <v>Health Program Coordinator</v>
      </c>
      <c r="S58" s="189" t="str">
        <f t="shared" si="16"/>
        <v>065</v>
      </c>
      <c r="T58" s="186" cm="1">
        <f t="array" aca="1" ref="T58" ca="1">ROUND(IF($Q58="Y",VLOOKUP($P58, INDIRECT($Q$3),T$8,0)*INDIRECT($P$2),VLOOKUP($P58, INDIRECT($Q$3),T$8,0)),IF($E58="E",0,3))</f>
        <v>100411</v>
      </c>
      <c r="U58" s="186" cm="1">
        <f t="array" aca="1" ref="U58" ca="1">ROUND(IF($Q58="Y",VLOOKUP($P58, INDIRECT($Q$3),U$8,0)*INDIRECT($P$2),VLOOKUP($P58, INDIRECT($Q$3),U$8,0)),IF($E58="E",0,3))</f>
        <v>104433</v>
      </c>
      <c r="V58" s="186" cm="1">
        <f t="array" aca="1" ref="V58" ca="1">ROUND(IF($Q58="Y",VLOOKUP($P58, INDIRECT($Q$3),V$8,0)*INDIRECT($P$2),VLOOKUP($P58, INDIRECT($Q$3),V$8,0)),IF($E58="E",0,3))</f>
        <v>108616</v>
      </c>
      <c r="W58" s="186" cm="1">
        <f t="array" aca="1" ref="W58" ca="1">ROUND(IF($Q58="Y",VLOOKUP($P58, INDIRECT($Q$3),W$8,0)*INDIRECT($P$2),VLOOKUP($P58, INDIRECT($Q$3),W$8,0)),IF($E58="E",0,3))</f>
        <v>112962</v>
      </c>
      <c r="X58" s="186" cm="1">
        <f t="array" aca="1" ref="X58" ca="1">ROUND(IF($Q58="Y",VLOOKUP($P58, INDIRECT($Q$3),X$8,0)*INDIRECT($P$2),VLOOKUP($P58, INDIRECT($Q$3),X$8,0)),IF($E58="E",0,3))</f>
        <v>117487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17"/>
        <v>52946C</v>
      </c>
      <c r="AC58" s="130" t="str">
        <f t="shared" si="18"/>
        <v>Health Program Coordinator</v>
      </c>
      <c r="AD58" s="284" t="str">
        <f t="shared" si="19"/>
        <v>065</v>
      </c>
      <c r="AE58" s="282">
        <f t="shared" ca="1" si="21"/>
        <v>48.274999999999999</v>
      </c>
      <c r="AF58" s="282">
        <f t="shared" ca="1" si="21"/>
        <v>50.208999999999996</v>
      </c>
      <c r="AG58" s="282">
        <f t="shared" ca="1" si="21"/>
        <v>52.22</v>
      </c>
      <c r="AH58" s="282">
        <f t="shared" ca="1" si="21"/>
        <v>54.308999999999997</v>
      </c>
      <c r="AI58" s="282">
        <f t="shared" ca="1" si="21"/>
        <v>56.484999999999999</v>
      </c>
      <c r="AJ58" s="282" t="str">
        <f t="shared" ca="1" si="21"/>
        <v/>
      </c>
      <c r="AK58" s="282" t="str">
        <f t="shared" ca="1" si="21"/>
        <v/>
      </c>
      <c r="AP58" s="427"/>
      <c r="AQ58" s="427"/>
      <c r="AR58" s="427"/>
      <c r="AS58" s="427"/>
      <c r="AT58" s="427"/>
      <c r="AU58" s="427"/>
      <c r="AV58" s="427"/>
      <c r="AW58" s="427" t="str">
        <f>IFERROR(AA58/'2025'!N58,"")</f>
        <v/>
      </c>
    </row>
    <row r="59" spans="1:49" x14ac:dyDescent="0.2">
      <c r="A59" s="424" t="s">
        <v>80</v>
      </c>
      <c r="B59" s="75">
        <v>10</v>
      </c>
      <c r="C59" s="70" t="s">
        <v>70</v>
      </c>
      <c r="D59" s="75">
        <v>465</v>
      </c>
      <c r="E59" s="75" t="s">
        <v>17</v>
      </c>
      <c r="F59" s="73" t="s">
        <v>348</v>
      </c>
      <c r="G59" s="74">
        <f t="shared" ca="1" si="20"/>
        <v>92141</v>
      </c>
      <c r="H59" s="74">
        <f t="shared" ca="1" si="20"/>
        <v>96727</v>
      </c>
      <c r="I59" s="74">
        <f t="shared" ca="1" si="20"/>
        <v>101577</v>
      </c>
      <c r="J59" s="74">
        <f t="shared" ca="1" si="20"/>
        <v>108144</v>
      </c>
      <c r="K59" s="74">
        <f t="shared" ca="1" si="20"/>
        <v>111170</v>
      </c>
      <c r="L59" s="74">
        <f t="shared" ca="1" si="20"/>
        <v>114287</v>
      </c>
      <c r="M59" s="74">
        <f t="shared" ca="1" si="20"/>
        <v>117544</v>
      </c>
      <c r="N59" s="72"/>
      <c r="P59" s="187" t="str">
        <f t="shared" si="14"/>
        <v>05403C</v>
      </c>
      <c r="Q59" s="191" t="s">
        <v>600</v>
      </c>
      <c r="R59" s="188" t="str">
        <f t="shared" si="15"/>
        <v xml:space="preserve">Health Program Manager </v>
      </c>
      <c r="S59" s="189" t="str">
        <f t="shared" si="16"/>
        <v>34M</v>
      </c>
      <c r="T59" s="186" cm="1">
        <f t="array" aca="1" ref="T59" ca="1">ROUND(IF($Q59="Y",VLOOKUP($P59, INDIRECT($Q$3),T$8,0)*INDIRECT($P$2),VLOOKUP($P59, INDIRECT($Q$3),T$8,0)),IF($E59="E",0,3))</f>
        <v>92141</v>
      </c>
      <c r="U59" s="186" cm="1">
        <f t="array" aca="1" ref="U59" ca="1">ROUND(IF($Q59="Y",VLOOKUP($P59, INDIRECT($Q$3),U$8,0)*INDIRECT($P$2),VLOOKUP($P59, INDIRECT($Q$3),U$8,0)),IF($E59="E",0,3))</f>
        <v>96727</v>
      </c>
      <c r="V59" s="186" cm="1">
        <f t="array" aca="1" ref="V59" ca="1">ROUND(IF($Q59="Y",VLOOKUP($P59, INDIRECT($Q$3),V$8,0)*INDIRECT($P$2),VLOOKUP($P59, INDIRECT($Q$3),V$8,0)),IF($E59="E",0,3))</f>
        <v>101577</v>
      </c>
      <c r="W59" s="186" cm="1">
        <f t="array" aca="1" ref="W59" ca="1">ROUND(IF($Q59="Y",VLOOKUP($P59, INDIRECT($Q$3),W$8,0)*INDIRECT($P$2),VLOOKUP($P59, INDIRECT($Q$3),W$8,0)),IF($E59="E",0,3))</f>
        <v>108144</v>
      </c>
      <c r="X59" s="186" cm="1">
        <f t="array" aca="1" ref="X59" ca="1">ROUND(IF($Q59="Y",VLOOKUP($P59, INDIRECT($Q$3),X$8,0)*INDIRECT($P$2),VLOOKUP($P59, INDIRECT($Q$3),X$8,0)),IF($E59="E",0,3))</f>
        <v>111170</v>
      </c>
      <c r="Y59" s="186" cm="1">
        <f t="array" aca="1" ref="Y59" ca="1">ROUND(IF($Q59="Y",VLOOKUP($P59, INDIRECT($Q$3),Y$8,0)*INDIRECT($P$2),VLOOKUP($P59, INDIRECT($Q$3),Y$8,0)),IF($E59="E",0,3))</f>
        <v>114287</v>
      </c>
      <c r="Z59" s="186" cm="1">
        <f t="array" aca="1" ref="Z59" ca="1">ROUND(IF($Q59="Y",VLOOKUP($P59, INDIRECT($Q$3),Z$8,0)*INDIRECT($P$2),VLOOKUP($P59, INDIRECT($Q$3),Z$8,0)),IF($E59="E",0,3))</f>
        <v>117544</v>
      </c>
      <c r="AA59" s="186"/>
      <c r="AB59" s="282" t="str">
        <f t="shared" si="17"/>
        <v>05403C</v>
      </c>
      <c r="AC59" s="130" t="str">
        <f t="shared" si="18"/>
        <v xml:space="preserve">Health Program Manager </v>
      </c>
      <c r="AD59" s="284" t="str">
        <f t="shared" si="19"/>
        <v>34M</v>
      </c>
      <c r="AE59" s="282">
        <f t="shared" ca="1" si="21"/>
        <v>44.298999999999999</v>
      </c>
      <c r="AF59" s="282">
        <f t="shared" ca="1" si="21"/>
        <v>46.503999999999998</v>
      </c>
      <c r="AG59" s="282">
        <f t="shared" ca="1" si="21"/>
        <v>48.835999999999999</v>
      </c>
      <c r="AH59" s="282">
        <f t="shared" ca="1" si="21"/>
        <v>51.992999999999995</v>
      </c>
      <c r="AI59" s="282">
        <f t="shared" ca="1" si="21"/>
        <v>53.448</v>
      </c>
      <c r="AJ59" s="282">
        <f t="shared" ca="1" si="21"/>
        <v>54.945999999999998</v>
      </c>
      <c r="AK59" s="282">
        <f t="shared" ca="1" si="21"/>
        <v>56.512</v>
      </c>
      <c r="AP59" s="427"/>
      <c r="AQ59" s="427"/>
      <c r="AR59" s="427"/>
      <c r="AS59" s="427"/>
      <c r="AT59" s="427"/>
      <c r="AU59" s="427"/>
      <c r="AV59" s="427"/>
      <c r="AW59" s="427" t="str">
        <f>IFERROR(AA59/'2025'!N59,"")</f>
        <v/>
      </c>
    </row>
    <row r="60" spans="1:49" x14ac:dyDescent="0.2">
      <c r="A60" s="424" t="s">
        <v>1078</v>
      </c>
      <c r="B60" s="75">
        <v>7</v>
      </c>
      <c r="C60" s="70" t="s">
        <v>514</v>
      </c>
      <c r="D60" s="75">
        <v>338</v>
      </c>
      <c r="E60" s="75" t="s">
        <v>21</v>
      </c>
      <c r="F60" s="73" t="s">
        <v>865</v>
      </c>
      <c r="G60" s="74">
        <f t="shared" ca="1" si="20"/>
        <v>38.606000000000002</v>
      </c>
      <c r="H60" s="74">
        <f t="shared" ca="1" si="20"/>
        <v>40.637999999999998</v>
      </c>
      <c r="I60" s="74">
        <f t="shared" ca="1" si="20"/>
        <v>41.776000000000003</v>
      </c>
      <c r="J60" s="74">
        <f t="shared" ca="1" si="20"/>
        <v>42.945</v>
      </c>
      <c r="K60" s="74">
        <f t="shared" ca="1" si="20"/>
        <v>44.662999999999997</v>
      </c>
      <c r="L60" s="74">
        <f t="shared" ca="1" si="20"/>
        <v>0</v>
      </c>
      <c r="M60" s="74">
        <f t="shared" ca="1" si="20"/>
        <v>0</v>
      </c>
      <c r="N60" s="72"/>
      <c r="P60" s="187" t="str">
        <f t="shared" si="14"/>
        <v>53029C</v>
      </c>
      <c r="Q60" s="191" t="s">
        <v>600</v>
      </c>
      <c r="R60" s="188" t="str">
        <f t="shared" si="15"/>
        <v>HR Administrative Specialist</v>
      </c>
      <c r="S60" s="189" t="str">
        <f t="shared" si="16"/>
        <v>108</v>
      </c>
      <c r="T60" s="186" cm="1">
        <f t="array" aca="1" ref="T60" ca="1">ROUND(IF($Q60="Y",VLOOKUP($P60, INDIRECT($Q$3),T$8,0)*INDIRECT($P$2),VLOOKUP($P60, INDIRECT($Q$3),T$8,0)),IF($E60="E",0,3))</f>
        <v>38.606000000000002</v>
      </c>
      <c r="U60" s="186" cm="1">
        <f t="array" aca="1" ref="U60" ca="1">ROUND(IF($Q60="Y",VLOOKUP($P60, INDIRECT($Q$3),U$8,0)*INDIRECT($P$2),VLOOKUP($P60, INDIRECT($Q$3),U$8,0)),IF($E60="E",0,3))</f>
        <v>40.637999999999998</v>
      </c>
      <c r="V60" s="186" cm="1">
        <f t="array" aca="1" ref="V60" ca="1">ROUND(IF($Q60="Y",VLOOKUP($P60, INDIRECT($Q$3),V$8,0)*INDIRECT($P$2),VLOOKUP($P60, INDIRECT($Q$3),V$8,0)),IF($E60="E",0,3))</f>
        <v>41.776000000000003</v>
      </c>
      <c r="W60" s="186" cm="1">
        <f t="array" aca="1" ref="W60" ca="1">ROUND(IF($Q60="Y",VLOOKUP($P60, INDIRECT($Q$3),W$8,0)*INDIRECT($P$2),VLOOKUP($P60, INDIRECT($Q$3),W$8,0)),IF($E60="E",0,3))</f>
        <v>42.945</v>
      </c>
      <c r="X60" s="186" cm="1">
        <f t="array" aca="1" ref="X60" ca="1">ROUND(IF($Q60="Y",VLOOKUP($P60, INDIRECT($Q$3),X$8,0)*INDIRECT($P$2),VLOOKUP($P60, INDIRECT($Q$3),X$8,0)),IF($E60="E",0,3))</f>
        <v>44.662999999999997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17"/>
        <v>53029C</v>
      </c>
      <c r="AC60" s="130" t="str">
        <f t="shared" si="18"/>
        <v>HR Administrative Specialist</v>
      </c>
      <c r="AD60" s="284" t="str">
        <f t="shared" si="19"/>
        <v>108</v>
      </c>
      <c r="AE60" s="282">
        <f t="shared" ca="1" si="21"/>
        <v>38.606000000000002</v>
      </c>
      <c r="AF60" s="282">
        <f t="shared" ca="1" si="21"/>
        <v>40.637999999999998</v>
      </c>
      <c r="AG60" s="282">
        <f t="shared" ca="1" si="21"/>
        <v>41.776000000000003</v>
      </c>
      <c r="AH60" s="282">
        <f t="shared" ca="1" si="21"/>
        <v>42.945</v>
      </c>
      <c r="AI60" s="282">
        <f t="shared" ca="1" si="21"/>
        <v>44.662999999999997</v>
      </c>
      <c r="AJ60" s="282" t="str">
        <f t="shared" ca="1" si="21"/>
        <v/>
      </c>
      <c r="AK60" s="282" t="str">
        <f t="shared" ca="1" si="21"/>
        <v/>
      </c>
      <c r="AP60" s="427"/>
      <c r="AQ60" s="427"/>
      <c r="AR60" s="427"/>
      <c r="AS60" s="427"/>
      <c r="AT60" s="427"/>
      <c r="AU60" s="427"/>
      <c r="AV60" s="427"/>
      <c r="AW60" s="427" t="str">
        <f>IFERROR(AA60/'2025'!N60,"")</f>
        <v/>
      </c>
    </row>
    <row r="61" spans="1:49" x14ac:dyDescent="0.2">
      <c r="A61" s="424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ca="1" si="20"/>
        <v>38.052999999999997</v>
      </c>
      <c r="H61" s="74">
        <f t="shared" ca="1" si="20"/>
        <v>39.576999999999998</v>
      </c>
      <c r="I61" s="74">
        <f t="shared" ca="1" si="20"/>
        <v>41.16</v>
      </c>
      <c r="J61" s="74">
        <f t="shared" ca="1" si="20"/>
        <v>42.81</v>
      </c>
      <c r="K61" s="74">
        <f t="shared" ca="1" si="20"/>
        <v>44.521999999999998</v>
      </c>
      <c r="L61" s="74">
        <f t="shared" ca="1" si="20"/>
        <v>0</v>
      </c>
      <c r="M61" s="74">
        <f t="shared" ca="1" si="20"/>
        <v>0</v>
      </c>
      <c r="N61" s="72"/>
      <c r="P61" s="187" t="str">
        <f t="shared" si="14"/>
        <v>05416C</v>
      </c>
      <c r="Q61" s="191" t="s">
        <v>600</v>
      </c>
      <c r="R61" s="188" t="str">
        <f t="shared" si="15"/>
        <v>HR Associate Representative</v>
      </c>
      <c r="S61" s="189" t="str">
        <f t="shared" si="16"/>
        <v>059</v>
      </c>
      <c r="T61" s="186" cm="1">
        <f t="array" aca="1" ref="T61" ca="1">ROUND(IF($Q61="Y",VLOOKUP($P61, INDIRECT($Q$3),T$8,0)*INDIRECT($P$2),VLOOKUP($P61, INDIRECT($Q$3),T$8,0)),IF($E61="E",0,3))</f>
        <v>38.052999999999997</v>
      </c>
      <c r="U61" s="186" cm="1">
        <f t="array" aca="1" ref="U61" ca="1">ROUND(IF($Q61="Y",VLOOKUP($P61, INDIRECT($Q$3),U$8,0)*INDIRECT($P$2),VLOOKUP($P61, INDIRECT($Q$3),U$8,0)),IF($E61="E",0,3))</f>
        <v>39.576999999999998</v>
      </c>
      <c r="V61" s="186" cm="1">
        <f t="array" aca="1" ref="V61" ca="1">ROUND(IF($Q61="Y",VLOOKUP($P61, INDIRECT($Q$3),V$8,0)*INDIRECT($P$2),VLOOKUP($P61, INDIRECT($Q$3),V$8,0)),IF($E61="E",0,3))</f>
        <v>41.16</v>
      </c>
      <c r="W61" s="186" cm="1">
        <f t="array" aca="1" ref="W61" ca="1">ROUND(IF($Q61="Y",VLOOKUP($P61, INDIRECT($Q$3),W$8,0)*INDIRECT($P$2),VLOOKUP($P61, INDIRECT($Q$3),W$8,0)),IF($E61="E",0,3))</f>
        <v>42.81</v>
      </c>
      <c r="X61" s="186" cm="1">
        <f t="array" aca="1" ref="X61" ca="1">ROUND(IF($Q61="Y",VLOOKUP($P61, INDIRECT($Q$3),X$8,0)*INDIRECT($P$2),VLOOKUP($P61, INDIRECT($Q$3),X$8,0)),IF($E61="E",0,3))</f>
        <v>44.521999999999998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17"/>
        <v>05416C</v>
      </c>
      <c r="AC61" s="130" t="str">
        <f t="shared" si="18"/>
        <v>HR Associate Representative</v>
      </c>
      <c r="AD61" s="284" t="str">
        <f t="shared" si="19"/>
        <v>059</v>
      </c>
      <c r="AE61" s="282">
        <f t="shared" ca="1" si="21"/>
        <v>38.052999999999997</v>
      </c>
      <c r="AF61" s="282">
        <f t="shared" ca="1" si="21"/>
        <v>39.576999999999998</v>
      </c>
      <c r="AG61" s="282">
        <f t="shared" ca="1" si="21"/>
        <v>41.16</v>
      </c>
      <c r="AH61" s="282">
        <f t="shared" ca="1" si="21"/>
        <v>42.81</v>
      </c>
      <c r="AI61" s="282">
        <f t="shared" ca="1" si="21"/>
        <v>44.521999999999998</v>
      </c>
      <c r="AJ61" s="282" t="str">
        <f t="shared" ca="1" si="21"/>
        <v/>
      </c>
      <c r="AK61" s="282" t="str">
        <f t="shared" ca="1" si="21"/>
        <v/>
      </c>
      <c r="AP61" s="427"/>
      <c r="AQ61" s="427"/>
      <c r="AR61" s="427"/>
      <c r="AS61" s="427"/>
      <c r="AT61" s="427"/>
      <c r="AU61" s="427"/>
      <c r="AV61" s="427"/>
      <c r="AW61" s="427" t="str">
        <f>IFERROR(AA61/'2025'!N61,"")</f>
        <v/>
      </c>
    </row>
    <row r="62" spans="1:49" x14ac:dyDescent="0.2">
      <c r="A62" s="424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ca="1" si="20"/>
        <v>25.266999999999999</v>
      </c>
      <c r="H62" s="74">
        <f t="shared" ca="1" si="20"/>
        <v>26.184999999999999</v>
      </c>
      <c r="I62" s="74">
        <f t="shared" ca="1" si="20"/>
        <v>27.135999999999999</v>
      </c>
      <c r="J62" s="74">
        <f t="shared" ca="1" si="20"/>
        <v>0</v>
      </c>
      <c r="K62" s="74">
        <f t="shared" ca="1" si="20"/>
        <v>0</v>
      </c>
      <c r="L62" s="74">
        <f t="shared" ca="1" si="20"/>
        <v>0</v>
      </c>
      <c r="M62" s="74">
        <f t="shared" ca="1" si="20"/>
        <v>0</v>
      </c>
      <c r="N62" s="72"/>
      <c r="P62" s="187" t="str">
        <f t="shared" si="14"/>
        <v>52908C</v>
      </c>
      <c r="Q62" s="191" t="s">
        <v>600</v>
      </c>
      <c r="R62" s="188" t="str">
        <f t="shared" si="15"/>
        <v>HR Associate Trainee</v>
      </c>
      <c r="S62" s="189" t="str">
        <f t="shared" si="16"/>
        <v>134</v>
      </c>
      <c r="T62" s="186" cm="1">
        <f t="array" aca="1" ref="T62" ca="1">ROUND(IF($Q62="Y",VLOOKUP($P62, INDIRECT($Q$3),T$8,0)*INDIRECT($P$2),VLOOKUP($P62, INDIRECT($Q$3),T$8,0)),IF($E62="E",0,3))</f>
        <v>25.266999999999999</v>
      </c>
      <c r="U62" s="186" cm="1">
        <f t="array" aca="1" ref="U62" ca="1">ROUND(IF($Q62="Y",VLOOKUP($P62, INDIRECT($Q$3),U$8,0)*INDIRECT($P$2),VLOOKUP($P62, INDIRECT($Q$3),U$8,0)),IF($E62="E",0,3))</f>
        <v>26.184999999999999</v>
      </c>
      <c r="V62" s="186" cm="1">
        <f t="array" aca="1" ref="V62" ca="1">ROUND(IF($Q62="Y",VLOOKUP($P62, INDIRECT($Q$3),V$8,0)*INDIRECT($P$2),VLOOKUP($P62, INDIRECT($Q$3),V$8,0)),IF($E62="E",0,3))</f>
        <v>27.135999999999999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17"/>
        <v>52908C</v>
      </c>
      <c r="AC62" s="130" t="str">
        <f t="shared" si="18"/>
        <v>HR Associate Trainee</v>
      </c>
      <c r="AD62" s="284" t="str">
        <f t="shared" si="19"/>
        <v>134</v>
      </c>
      <c r="AE62" s="282">
        <f t="shared" ca="1" si="21"/>
        <v>25.266999999999999</v>
      </c>
      <c r="AF62" s="282">
        <f t="shared" ca="1" si="21"/>
        <v>26.184999999999999</v>
      </c>
      <c r="AG62" s="282">
        <f t="shared" ca="1" si="21"/>
        <v>27.135999999999999</v>
      </c>
      <c r="AH62" s="282" t="str">
        <f t="shared" ca="1" si="21"/>
        <v/>
      </c>
      <c r="AI62" s="282" t="str">
        <f t="shared" ca="1" si="21"/>
        <v/>
      </c>
      <c r="AJ62" s="282" t="str">
        <f t="shared" ca="1" si="21"/>
        <v/>
      </c>
      <c r="AK62" s="282" t="str">
        <f t="shared" ca="1" si="21"/>
        <v/>
      </c>
      <c r="AP62" s="427"/>
      <c r="AQ62" s="427"/>
      <c r="AR62" s="427"/>
      <c r="AS62" s="427"/>
      <c r="AT62" s="427"/>
      <c r="AU62" s="427"/>
      <c r="AV62" s="427"/>
      <c r="AW62" s="427" t="str">
        <f>IFERROR(AA62/'2025'!N62,"")</f>
        <v/>
      </c>
    </row>
    <row r="63" spans="1:49" x14ac:dyDescent="0.2">
      <c r="A63" s="424" t="s">
        <v>512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ca="1" si="20"/>
        <v>118493</v>
      </c>
      <c r="H63" s="74">
        <f t="shared" ca="1" si="20"/>
        <v>123230</v>
      </c>
      <c r="I63" s="74">
        <f t="shared" ca="1" si="20"/>
        <v>128162</v>
      </c>
      <c r="J63" s="74">
        <f t="shared" ca="1" si="20"/>
        <v>133287</v>
      </c>
      <c r="K63" s="74">
        <f t="shared" ca="1" si="20"/>
        <v>138620</v>
      </c>
      <c r="L63" s="74">
        <f t="shared" ca="1" si="20"/>
        <v>0</v>
      </c>
      <c r="M63" s="74">
        <f t="shared" ca="1" si="20"/>
        <v>0</v>
      </c>
      <c r="N63" s="72"/>
      <c r="P63" s="187" t="str">
        <f t="shared" si="14"/>
        <v>52969C</v>
      </c>
      <c r="Q63" s="191" t="s">
        <v>600</v>
      </c>
      <c r="R63" s="188" t="str">
        <f t="shared" si="15"/>
        <v>HR Benefits Manager</v>
      </c>
      <c r="S63" s="189" t="str">
        <f t="shared" si="16"/>
        <v>133</v>
      </c>
      <c r="T63" s="186" cm="1">
        <f t="array" aca="1" ref="T63" ca="1">ROUND(IF($Q63="Y",VLOOKUP($P63, INDIRECT($Q$3),T$8,0)*INDIRECT($P$2),VLOOKUP($P63, INDIRECT($Q$3),T$8,0)),IF($E63="E",0,3))</f>
        <v>118493</v>
      </c>
      <c r="U63" s="186" cm="1">
        <f t="array" aca="1" ref="U63" ca="1">ROUND(IF($Q63="Y",VLOOKUP($P63, INDIRECT($Q$3),U$8,0)*INDIRECT($P$2),VLOOKUP($P63, INDIRECT($Q$3),U$8,0)),IF($E63="E",0,3))</f>
        <v>123230</v>
      </c>
      <c r="V63" s="186" cm="1">
        <f t="array" aca="1" ref="V63" ca="1">ROUND(IF($Q63="Y",VLOOKUP($P63, INDIRECT($Q$3),V$8,0)*INDIRECT($P$2),VLOOKUP($P63, INDIRECT($Q$3),V$8,0)),IF($E63="E",0,3))</f>
        <v>128162</v>
      </c>
      <c r="W63" s="186" cm="1">
        <f t="array" aca="1" ref="W63" ca="1">ROUND(IF($Q63="Y",VLOOKUP($P63, INDIRECT($Q$3),W$8,0)*INDIRECT($P$2),VLOOKUP($P63, INDIRECT($Q$3),W$8,0)),IF($E63="E",0,3))</f>
        <v>133287</v>
      </c>
      <c r="X63" s="186" cm="1">
        <f t="array" aca="1" ref="X63" ca="1">ROUND(IF($Q63="Y",VLOOKUP($P63, INDIRECT($Q$3),X$8,0)*INDIRECT($P$2),VLOOKUP($P63, INDIRECT($Q$3),X$8,0)),IF($E63="E",0,3))</f>
        <v>138620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17"/>
        <v>52969C</v>
      </c>
      <c r="AC63" s="130" t="str">
        <f t="shared" si="18"/>
        <v>HR Benefits Manager</v>
      </c>
      <c r="AD63" s="284" t="str">
        <f t="shared" si="19"/>
        <v>133</v>
      </c>
      <c r="AE63" s="282">
        <f t="shared" ca="1" si="21"/>
        <v>56.967999999999996</v>
      </c>
      <c r="AF63" s="282">
        <f t="shared" ca="1" si="21"/>
        <v>59.245999999999995</v>
      </c>
      <c r="AG63" s="282">
        <f t="shared" ca="1" si="21"/>
        <v>61.616999999999997</v>
      </c>
      <c r="AH63" s="282">
        <f t="shared" ca="1" si="21"/>
        <v>64.081000000000003</v>
      </c>
      <c r="AI63" s="282">
        <f t="shared" ca="1" si="21"/>
        <v>66.64500000000001</v>
      </c>
      <c r="AJ63" s="282" t="str">
        <f t="shared" ca="1" si="21"/>
        <v/>
      </c>
      <c r="AK63" s="282" t="str">
        <f t="shared" ca="1" si="21"/>
        <v/>
      </c>
      <c r="AP63" s="427"/>
      <c r="AQ63" s="427"/>
      <c r="AR63" s="427"/>
      <c r="AS63" s="427"/>
      <c r="AT63" s="427"/>
      <c r="AU63" s="427"/>
      <c r="AV63" s="427"/>
      <c r="AW63" s="427" t="str">
        <f>IFERROR(AA63/'2025'!N63,"")</f>
        <v/>
      </c>
    </row>
    <row r="64" spans="1:49" x14ac:dyDescent="0.2">
      <c r="A64" s="424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ca="1" si="20"/>
        <v>38.606000000000002</v>
      </c>
      <c r="H64" s="74">
        <f t="shared" ca="1" si="20"/>
        <v>40.637999999999998</v>
      </c>
      <c r="I64" s="74">
        <f t="shared" ca="1" si="20"/>
        <v>41.776000000000003</v>
      </c>
      <c r="J64" s="74">
        <f t="shared" ca="1" si="20"/>
        <v>42.945</v>
      </c>
      <c r="K64" s="74">
        <f t="shared" ca="1" si="20"/>
        <v>44.662999999999997</v>
      </c>
      <c r="L64" s="74">
        <f t="shared" ca="1" si="20"/>
        <v>0</v>
      </c>
      <c r="M64" s="74">
        <f t="shared" ca="1" si="20"/>
        <v>0</v>
      </c>
      <c r="N64" s="72"/>
      <c r="P64" s="187" t="str">
        <f t="shared" si="14"/>
        <v>52952C</v>
      </c>
      <c r="Q64" s="191" t="s">
        <v>600</v>
      </c>
      <c r="R64" s="188" t="str">
        <f t="shared" si="15"/>
        <v>HR Benefits Specialist</v>
      </c>
      <c r="S64" s="189" t="str">
        <f t="shared" si="16"/>
        <v>108</v>
      </c>
      <c r="T64" s="186" cm="1">
        <f t="array" aca="1" ref="T64" ca="1">ROUND(IF($Q64="Y",VLOOKUP($P64, INDIRECT($Q$3),T$8,0)*INDIRECT($P$2),VLOOKUP($P64, INDIRECT($Q$3),T$8,0)),IF($E64="E",0,3))</f>
        <v>38.606000000000002</v>
      </c>
      <c r="U64" s="186" cm="1">
        <f t="array" aca="1" ref="U64" ca="1">ROUND(IF($Q64="Y",VLOOKUP($P64, INDIRECT($Q$3),U$8,0)*INDIRECT($P$2),VLOOKUP($P64, INDIRECT($Q$3),U$8,0)),IF($E64="E",0,3))</f>
        <v>40.637999999999998</v>
      </c>
      <c r="V64" s="186" cm="1">
        <f t="array" aca="1" ref="V64" ca="1">ROUND(IF($Q64="Y",VLOOKUP($P64, INDIRECT($Q$3),V$8,0)*INDIRECT($P$2),VLOOKUP($P64, INDIRECT($Q$3),V$8,0)),IF($E64="E",0,3))</f>
        <v>41.776000000000003</v>
      </c>
      <c r="W64" s="186" cm="1">
        <f t="array" aca="1" ref="W64" ca="1">ROUND(IF($Q64="Y",VLOOKUP($P64, INDIRECT($Q$3),W$8,0)*INDIRECT($P$2),VLOOKUP($P64, INDIRECT($Q$3),W$8,0)),IF($E64="E",0,3))</f>
        <v>42.945</v>
      </c>
      <c r="X64" s="186" cm="1">
        <f t="array" aca="1" ref="X64" ca="1">ROUND(IF($Q64="Y",VLOOKUP($P64, INDIRECT($Q$3),X$8,0)*INDIRECT($P$2),VLOOKUP($P64, INDIRECT($Q$3),X$8,0)),IF($E64="E",0,3))</f>
        <v>44.662999999999997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17"/>
        <v>52952C</v>
      </c>
      <c r="AC64" s="130" t="str">
        <f t="shared" si="18"/>
        <v>HR Benefits Specialist</v>
      </c>
      <c r="AD64" s="284" t="str">
        <f t="shared" si="19"/>
        <v>108</v>
      </c>
      <c r="AE64" s="282">
        <f t="shared" ca="1" si="21"/>
        <v>38.606000000000002</v>
      </c>
      <c r="AF64" s="282">
        <f t="shared" ca="1" si="21"/>
        <v>40.637999999999998</v>
      </c>
      <c r="AG64" s="282">
        <f t="shared" ca="1" si="21"/>
        <v>41.776000000000003</v>
      </c>
      <c r="AH64" s="282">
        <f t="shared" ca="1" si="21"/>
        <v>42.945</v>
      </c>
      <c r="AI64" s="282">
        <f t="shared" ca="1" si="21"/>
        <v>44.662999999999997</v>
      </c>
      <c r="AJ64" s="282" t="str">
        <f t="shared" ca="1" si="21"/>
        <v/>
      </c>
      <c r="AK64" s="282" t="str">
        <f t="shared" ca="1" si="21"/>
        <v/>
      </c>
      <c r="AP64" s="427"/>
      <c r="AQ64" s="427"/>
      <c r="AR64" s="427"/>
      <c r="AS64" s="427"/>
      <c r="AT64" s="427"/>
      <c r="AU64" s="427"/>
      <c r="AV64" s="427"/>
      <c r="AW64" s="427" t="str">
        <f>IFERROR(AA64/'2025'!N64,"")</f>
        <v/>
      </c>
    </row>
    <row r="65" spans="1:49" x14ac:dyDescent="0.2">
      <c r="A65" s="424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ca="1" si="20"/>
        <v>110441</v>
      </c>
      <c r="H65" s="74">
        <f t="shared" ca="1" si="20"/>
        <v>113536</v>
      </c>
      <c r="I65" s="74">
        <f t="shared" ca="1" si="20"/>
        <v>116713</v>
      </c>
      <c r="J65" s="74">
        <f t="shared" ca="1" si="20"/>
        <v>119981</v>
      </c>
      <c r="K65" s="74">
        <f t="shared" ca="1" si="20"/>
        <v>123339</v>
      </c>
      <c r="L65" s="74">
        <f t="shared" ca="1" si="20"/>
        <v>126798</v>
      </c>
      <c r="M65" s="74">
        <f t="shared" ca="1" si="20"/>
        <v>130407</v>
      </c>
      <c r="N65" s="72"/>
      <c r="P65" s="187" t="str">
        <f t="shared" si="14"/>
        <v>05420C</v>
      </c>
      <c r="Q65" s="191" t="s">
        <v>600</v>
      </c>
      <c r="R65" s="188" t="str">
        <f t="shared" si="15"/>
        <v>HR Business Partner</v>
      </c>
      <c r="S65" s="189" t="str">
        <f t="shared" si="16"/>
        <v>135</v>
      </c>
      <c r="T65" s="186" cm="1">
        <f t="array" aca="1" ref="T65" ca="1">ROUND(IF($Q65="Y",VLOOKUP($P65, INDIRECT($Q$3),T$8,0)*INDIRECT($P$2),VLOOKUP($P65, INDIRECT($Q$3),T$8,0)),IF($E65="E",0,3))</f>
        <v>110441</v>
      </c>
      <c r="U65" s="186" cm="1">
        <f t="array" aca="1" ref="U65" ca="1">ROUND(IF($Q65="Y",VLOOKUP($P65, INDIRECT($Q$3),U$8,0)*INDIRECT($P$2),VLOOKUP($P65, INDIRECT($Q$3),U$8,0)),IF($E65="E",0,3))</f>
        <v>113536</v>
      </c>
      <c r="V65" s="186" cm="1">
        <f t="array" aca="1" ref="V65" ca="1">ROUND(IF($Q65="Y",VLOOKUP($P65, INDIRECT($Q$3),V$8,0)*INDIRECT($P$2),VLOOKUP($P65, INDIRECT($Q$3),V$8,0)),IF($E65="E",0,3))</f>
        <v>116713</v>
      </c>
      <c r="W65" s="186" cm="1">
        <f t="array" aca="1" ref="W65" ca="1">ROUND(IF($Q65="Y",VLOOKUP($P65, INDIRECT($Q$3),W$8,0)*INDIRECT($P$2),VLOOKUP($P65, INDIRECT($Q$3),W$8,0)),IF($E65="E",0,3))</f>
        <v>119981</v>
      </c>
      <c r="X65" s="186" cm="1">
        <f t="array" aca="1" ref="X65" ca="1">ROUND(IF($Q65="Y",VLOOKUP($P65, INDIRECT($Q$3),X$8,0)*INDIRECT($P$2),VLOOKUP($P65, INDIRECT($Q$3),X$8,0)),IF($E65="E",0,3))</f>
        <v>123339</v>
      </c>
      <c r="Y65" s="186" cm="1">
        <f t="array" aca="1" ref="Y65" ca="1">ROUND(IF($Q65="Y",VLOOKUP($P65, INDIRECT($Q$3),Y$8,0)*INDIRECT($P$2),VLOOKUP($P65, INDIRECT($Q$3),Y$8,0)),IF($E65="E",0,3))</f>
        <v>126798</v>
      </c>
      <c r="Z65" s="186" cm="1">
        <f t="array" aca="1" ref="Z65" ca="1">ROUND(IF($Q65="Y",VLOOKUP($P65, INDIRECT($Q$3),Z$8,0)*INDIRECT($P$2),VLOOKUP($P65, INDIRECT($Q$3),Z$8,0)),IF($E65="E",0,3))</f>
        <v>130407</v>
      </c>
      <c r="AA65" s="186"/>
      <c r="AB65" s="282" t="str">
        <f t="shared" si="17"/>
        <v>05420C</v>
      </c>
      <c r="AC65" s="130" t="str">
        <f t="shared" si="18"/>
        <v>HR Business Partner</v>
      </c>
      <c r="AD65" s="284" t="str">
        <f t="shared" si="19"/>
        <v>135</v>
      </c>
      <c r="AE65" s="282">
        <f t="shared" ca="1" si="21"/>
        <v>53.096999999999994</v>
      </c>
      <c r="AF65" s="282">
        <f t="shared" ca="1" si="21"/>
        <v>54.585000000000001</v>
      </c>
      <c r="AG65" s="282">
        <f t="shared" ca="1" si="21"/>
        <v>56.113</v>
      </c>
      <c r="AH65" s="282">
        <f t="shared" ca="1" si="21"/>
        <v>57.683999999999997</v>
      </c>
      <c r="AI65" s="282">
        <f t="shared" ca="1" si="21"/>
        <v>59.297999999999995</v>
      </c>
      <c r="AJ65" s="282">
        <f t="shared" ca="1" si="21"/>
        <v>60.960999999999999</v>
      </c>
      <c r="AK65" s="282">
        <f t="shared" ca="1" si="21"/>
        <v>62.695999999999998</v>
      </c>
      <c r="AP65" s="427"/>
      <c r="AQ65" s="427"/>
      <c r="AR65" s="427"/>
      <c r="AS65" s="427"/>
      <c r="AT65" s="427"/>
      <c r="AU65" s="427"/>
      <c r="AV65" s="427"/>
      <c r="AW65" s="427" t="str">
        <f>IFERROR(AA65/'2025'!N65,"")</f>
        <v/>
      </c>
    </row>
    <row r="66" spans="1:49" x14ac:dyDescent="0.2">
      <c r="A66" s="424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ca="1" si="20"/>
        <v>93603</v>
      </c>
      <c r="H66" s="74">
        <f t="shared" ca="1" si="20"/>
        <v>97350</v>
      </c>
      <c r="I66" s="74">
        <f t="shared" ca="1" si="20"/>
        <v>101247</v>
      </c>
      <c r="J66" s="74">
        <f t="shared" ca="1" si="20"/>
        <v>105303</v>
      </c>
      <c r="K66" s="74">
        <f t="shared" ca="1" si="20"/>
        <v>109519</v>
      </c>
      <c r="L66" s="74">
        <f t="shared" ca="1" si="20"/>
        <v>0</v>
      </c>
      <c r="M66" s="74">
        <f t="shared" ca="1" si="20"/>
        <v>0</v>
      </c>
      <c r="N66" s="72"/>
      <c r="P66" s="187" t="str">
        <f t="shared" si="14"/>
        <v>53008C</v>
      </c>
      <c r="Q66" s="191" t="s">
        <v>600</v>
      </c>
      <c r="R66" s="188" t="str">
        <f t="shared" si="15"/>
        <v>HR Classification &amp; Compensation Anlyst I</v>
      </c>
      <c r="S66" s="189" t="str">
        <f t="shared" si="16"/>
        <v>112</v>
      </c>
      <c r="T66" s="186" cm="1">
        <f t="array" aca="1" ref="T66" ca="1">ROUND(IF($Q66="Y",VLOOKUP($P66, INDIRECT($Q$3),T$8,0)*INDIRECT($P$2),VLOOKUP($P66, INDIRECT($Q$3),T$8,0)),IF($E66="E",0,3))</f>
        <v>93603</v>
      </c>
      <c r="U66" s="186" cm="1">
        <f t="array" aca="1" ref="U66" ca="1">ROUND(IF($Q66="Y",VLOOKUP($P66, INDIRECT($Q$3),U$8,0)*INDIRECT($P$2),VLOOKUP($P66, INDIRECT($Q$3),U$8,0)),IF($E66="E",0,3))</f>
        <v>97350</v>
      </c>
      <c r="V66" s="186" cm="1">
        <f t="array" aca="1" ref="V66" ca="1">ROUND(IF($Q66="Y",VLOOKUP($P66, INDIRECT($Q$3),V$8,0)*INDIRECT($P$2),VLOOKUP($P66, INDIRECT($Q$3),V$8,0)),IF($E66="E",0,3))</f>
        <v>101247</v>
      </c>
      <c r="W66" s="186" cm="1">
        <f t="array" aca="1" ref="W66" ca="1">ROUND(IF($Q66="Y",VLOOKUP($P66, INDIRECT($Q$3),W$8,0)*INDIRECT($P$2),VLOOKUP($P66, INDIRECT($Q$3),W$8,0)),IF($E66="E",0,3))</f>
        <v>105303</v>
      </c>
      <c r="X66" s="186" cm="1">
        <f t="array" aca="1" ref="X66" ca="1">ROUND(IF($Q66="Y",VLOOKUP($P66, INDIRECT($Q$3),X$8,0)*INDIRECT($P$2),VLOOKUP($P66, INDIRECT($Q$3),X$8,0)),IF($E66="E",0,3))</f>
        <v>109519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17"/>
        <v>53008C</v>
      </c>
      <c r="AC66" s="130" t="str">
        <f t="shared" si="18"/>
        <v>HR Classification &amp; Compensation Anlyst I</v>
      </c>
      <c r="AD66" s="284" t="str">
        <f t="shared" si="19"/>
        <v>112</v>
      </c>
      <c r="AE66" s="282">
        <f t="shared" ca="1" si="21"/>
        <v>45.001999999999995</v>
      </c>
      <c r="AF66" s="282">
        <f t="shared" ca="1" si="21"/>
        <v>46.802999999999997</v>
      </c>
      <c r="AG66" s="282">
        <f t="shared" ca="1" si="21"/>
        <v>48.677</v>
      </c>
      <c r="AH66" s="282">
        <f t="shared" ca="1" si="21"/>
        <v>50.626999999999995</v>
      </c>
      <c r="AI66" s="282">
        <f t="shared" ca="1" si="21"/>
        <v>52.653999999999996</v>
      </c>
      <c r="AJ66" s="282" t="str">
        <f t="shared" ca="1" si="21"/>
        <v/>
      </c>
      <c r="AK66" s="282" t="str">
        <f t="shared" ca="1" si="21"/>
        <v/>
      </c>
      <c r="AP66" s="427"/>
      <c r="AQ66" s="427"/>
      <c r="AR66" s="427"/>
      <c r="AS66" s="427"/>
      <c r="AT66" s="427"/>
      <c r="AU66" s="427"/>
      <c r="AV66" s="427"/>
      <c r="AW66" s="427" t="str">
        <f>IFERROR(AA66/'2025'!N66,"")</f>
        <v/>
      </c>
    </row>
    <row r="67" spans="1:49" x14ac:dyDescent="0.2">
      <c r="A67" s="424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ca="1" si="20"/>
        <v>108445</v>
      </c>
      <c r="H67" s="74">
        <f t="shared" ca="1" si="20"/>
        <v>112787</v>
      </c>
      <c r="I67" s="74">
        <f t="shared" ca="1" si="20"/>
        <v>117305</v>
      </c>
      <c r="J67" s="74">
        <f t="shared" ca="1" si="20"/>
        <v>121999</v>
      </c>
      <c r="K67" s="74">
        <f t="shared" ca="1" si="20"/>
        <v>126884</v>
      </c>
      <c r="L67" s="74">
        <f t="shared" ca="1" si="20"/>
        <v>0</v>
      </c>
      <c r="M67" s="74">
        <f t="shared" ca="1" si="20"/>
        <v>0</v>
      </c>
      <c r="N67" s="72"/>
      <c r="P67" s="187" t="str">
        <f t="shared" si="14"/>
        <v>52966C</v>
      </c>
      <c r="Q67" s="191" t="s">
        <v>600</v>
      </c>
      <c r="R67" s="188" t="str">
        <f t="shared" si="15"/>
        <v>HR Classification &amp; Compensation Anlyst II</v>
      </c>
      <c r="S67" s="189" t="str">
        <f t="shared" si="16"/>
        <v>131</v>
      </c>
      <c r="T67" s="186" cm="1">
        <f t="array" aca="1" ref="T67" ca="1">ROUND(IF($Q67="Y",VLOOKUP($P67, INDIRECT($Q$3),T$8,0)*INDIRECT($P$2),VLOOKUP($P67, INDIRECT($Q$3),T$8,0)),IF($E67="E",0,3))</f>
        <v>108445</v>
      </c>
      <c r="U67" s="186" cm="1">
        <f t="array" aca="1" ref="U67" ca="1">ROUND(IF($Q67="Y",VLOOKUP($P67, INDIRECT($Q$3),U$8,0)*INDIRECT($P$2),VLOOKUP($P67, INDIRECT($Q$3),U$8,0)),IF($E67="E",0,3))</f>
        <v>112787</v>
      </c>
      <c r="V67" s="186" cm="1">
        <f t="array" aca="1" ref="V67" ca="1">ROUND(IF($Q67="Y",VLOOKUP($P67, INDIRECT($Q$3),V$8,0)*INDIRECT($P$2),VLOOKUP($P67, INDIRECT($Q$3),V$8,0)),IF($E67="E",0,3))</f>
        <v>117305</v>
      </c>
      <c r="W67" s="186" cm="1">
        <f t="array" aca="1" ref="W67" ca="1">ROUND(IF($Q67="Y",VLOOKUP($P67, INDIRECT($Q$3),W$8,0)*INDIRECT($P$2),VLOOKUP($P67, INDIRECT($Q$3),W$8,0)),IF($E67="E",0,3))</f>
        <v>121999</v>
      </c>
      <c r="X67" s="186" cm="1">
        <f t="array" aca="1" ref="X67" ca="1">ROUND(IF($Q67="Y",VLOOKUP($P67, INDIRECT($Q$3),X$8,0)*INDIRECT($P$2),VLOOKUP($P67, INDIRECT($Q$3),X$8,0)),IF($E67="E",0,3))</f>
        <v>126884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17"/>
        <v>52966C</v>
      </c>
      <c r="AC67" s="130" t="str">
        <f t="shared" si="18"/>
        <v>HR Classification &amp; Compensation Anlyst II</v>
      </c>
      <c r="AD67" s="284" t="str">
        <f t="shared" si="19"/>
        <v>131</v>
      </c>
      <c r="AE67" s="282">
        <f t="shared" ca="1" si="21"/>
        <v>52.137999999999998</v>
      </c>
      <c r="AF67" s="282">
        <f t="shared" ca="1" si="21"/>
        <v>54.224999999999994</v>
      </c>
      <c r="AG67" s="282">
        <f t="shared" ca="1" si="21"/>
        <v>56.396999999999998</v>
      </c>
      <c r="AH67" s="282">
        <f t="shared" ca="1" si="21"/>
        <v>58.653999999999996</v>
      </c>
      <c r="AI67" s="282">
        <f t="shared" ca="1" si="21"/>
        <v>61.001999999999995</v>
      </c>
      <c r="AJ67" s="282" t="str">
        <f t="shared" ca="1" si="21"/>
        <v/>
      </c>
      <c r="AK67" s="282" t="str">
        <f t="shared" ca="1" si="21"/>
        <v/>
      </c>
      <c r="AP67" s="427"/>
      <c r="AQ67" s="427"/>
      <c r="AR67" s="427"/>
      <c r="AS67" s="427"/>
      <c r="AT67" s="427"/>
      <c r="AU67" s="427"/>
      <c r="AV67" s="427"/>
      <c r="AW67" s="427" t="str">
        <f>IFERROR(AA67/'2025'!N67,"")</f>
        <v/>
      </c>
    </row>
    <row r="68" spans="1:49" x14ac:dyDescent="0.2">
      <c r="A68" s="424" t="s">
        <v>508</v>
      </c>
      <c r="B68" s="75">
        <v>12</v>
      </c>
      <c r="C68" s="70" t="s">
        <v>1000</v>
      </c>
      <c r="D68" s="75">
        <v>548</v>
      </c>
      <c r="E68" s="75" t="s">
        <v>17</v>
      </c>
      <c r="F68" s="73" t="s">
        <v>999</v>
      </c>
      <c r="G68" s="74">
        <f t="shared" ca="1" si="20"/>
        <v>127325</v>
      </c>
      <c r="H68" s="74">
        <f t="shared" ca="1" si="20"/>
        <v>132423</v>
      </c>
      <c r="I68" s="74">
        <f t="shared" ca="1" si="20"/>
        <v>137725</v>
      </c>
      <c r="J68" s="74">
        <f t="shared" ca="1" si="20"/>
        <v>143240</v>
      </c>
      <c r="K68" s="74">
        <f t="shared" ca="1" si="20"/>
        <v>148976</v>
      </c>
      <c r="L68" s="74">
        <f t="shared" ca="1" si="20"/>
        <v>0</v>
      </c>
      <c r="M68" s="74">
        <f t="shared" ca="1" si="20"/>
        <v>0</v>
      </c>
      <c r="N68" s="72"/>
      <c r="P68" s="187" t="str">
        <f t="shared" si="14"/>
        <v>52967C</v>
      </c>
      <c r="Q68" s="191" t="s">
        <v>600</v>
      </c>
      <c r="R68" s="188" t="str">
        <f t="shared" si="15"/>
        <v>HR Classification &amp; Compensation Manager</v>
      </c>
      <c r="S68" s="189" t="str">
        <f t="shared" si="16"/>
        <v>129</v>
      </c>
      <c r="T68" s="186" cm="1">
        <f t="array" aca="1" ref="T68" ca="1">ROUND(IF($Q68="Y",VLOOKUP($P68, INDIRECT($Q$3),T$8,0)*INDIRECT($P$2),VLOOKUP($P68, INDIRECT($Q$3),T$8,0)),IF($E68="E",0,3))</f>
        <v>127325</v>
      </c>
      <c r="U68" s="186" cm="1">
        <f t="array" aca="1" ref="U68" ca="1">ROUND(IF($Q68="Y",VLOOKUP($P68, INDIRECT($Q$3),U$8,0)*INDIRECT($P$2),VLOOKUP($P68, INDIRECT($Q$3),U$8,0)),IF($E68="E",0,3))</f>
        <v>132423</v>
      </c>
      <c r="V68" s="186" cm="1">
        <f t="array" aca="1" ref="V68" ca="1">ROUND(IF($Q68="Y",VLOOKUP($P68, INDIRECT($Q$3),V$8,0)*INDIRECT($P$2),VLOOKUP($P68, INDIRECT($Q$3),V$8,0)),IF($E68="E",0,3))</f>
        <v>137725</v>
      </c>
      <c r="W68" s="186" cm="1">
        <f t="array" aca="1" ref="W68" ca="1">ROUND(IF($Q68="Y",VLOOKUP($P68, INDIRECT($Q$3),W$8,0)*INDIRECT($P$2),VLOOKUP($P68, INDIRECT($Q$3),W$8,0)),IF($E68="E",0,3))</f>
        <v>143240</v>
      </c>
      <c r="X68" s="186" cm="1">
        <f t="array" aca="1" ref="X68" ca="1">ROUND(IF($Q68="Y",VLOOKUP($P68, INDIRECT($Q$3),X$8,0)*INDIRECT($P$2),VLOOKUP($P68, INDIRECT($Q$3),X$8,0)),IF($E68="E",0,3))</f>
        <v>148976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17"/>
        <v>52967C</v>
      </c>
      <c r="AC68" s="130" t="str">
        <f t="shared" si="18"/>
        <v>HR Classification &amp; Compensation Manager</v>
      </c>
      <c r="AD68" s="284" t="str">
        <f t="shared" si="19"/>
        <v>129</v>
      </c>
      <c r="AE68" s="282">
        <f t="shared" ca="1" si="21"/>
        <v>61.213999999999999</v>
      </c>
      <c r="AF68" s="282">
        <f t="shared" ca="1" si="21"/>
        <v>63.664999999999999</v>
      </c>
      <c r="AG68" s="282">
        <f t="shared" ca="1" si="21"/>
        <v>66.213999999999999</v>
      </c>
      <c r="AH68" s="282">
        <f t="shared" ca="1" si="21"/>
        <v>68.866</v>
      </c>
      <c r="AI68" s="282">
        <f t="shared" ca="1" si="21"/>
        <v>71.624000000000009</v>
      </c>
      <c r="AJ68" s="282" t="str">
        <f t="shared" ca="1" si="21"/>
        <v/>
      </c>
      <c r="AK68" s="282" t="str">
        <f t="shared" ca="1" si="21"/>
        <v/>
      </c>
      <c r="AP68" s="427"/>
      <c r="AQ68" s="427"/>
      <c r="AR68" s="427"/>
      <c r="AS68" s="427"/>
      <c r="AT68" s="427"/>
      <c r="AU68" s="427"/>
      <c r="AV68" s="427"/>
      <c r="AW68" s="427" t="str">
        <f>IFERROR(AA68/'2025'!N68,"")</f>
        <v/>
      </c>
    </row>
    <row r="69" spans="1:49" x14ac:dyDescent="0.2">
      <c r="A69" s="424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M87" ca="1" si="22">IF(E69="E",ROUND(T69,0),ROUND(T69,3))</f>
        <v>118494</v>
      </c>
      <c r="H69" s="74">
        <f t="shared" ca="1" si="22"/>
        <v>123231</v>
      </c>
      <c r="I69" s="74">
        <f t="shared" ca="1" si="22"/>
        <v>128163</v>
      </c>
      <c r="J69" s="74">
        <f t="shared" ca="1" si="22"/>
        <v>133288</v>
      </c>
      <c r="K69" s="74">
        <f t="shared" ca="1" si="22"/>
        <v>138620</v>
      </c>
      <c r="L69" s="74"/>
      <c r="M69" s="74"/>
      <c r="N69" s="72"/>
      <c r="P69" s="187" t="str">
        <f t="shared" si="14"/>
        <v>53060C</v>
      </c>
      <c r="Q69" s="191" t="s">
        <v>600</v>
      </c>
      <c r="R69" s="188" t="str">
        <f t="shared" si="15"/>
        <v>HR Classification &amp; Compensation Principal Consultant</v>
      </c>
      <c r="S69" s="189" t="str">
        <f t="shared" si="16"/>
        <v>140</v>
      </c>
      <c r="T69" s="186" cm="1">
        <f t="array" aca="1" ref="T69" ca="1">ROUND(IF($Q69="Y",VLOOKUP($P69, INDIRECT($Q$3),T$8,0)*INDIRECT($P$2),VLOOKUP($P69, INDIRECT($Q$3),T$8,0)),IF($E69="E",0,3))</f>
        <v>118494</v>
      </c>
      <c r="U69" s="186" cm="1">
        <f t="array" aca="1" ref="U69" ca="1">ROUND(IF($Q69="Y",VLOOKUP($P69, INDIRECT($Q$3),U$8,0)*INDIRECT($P$2),VLOOKUP($P69, INDIRECT($Q$3),U$8,0)),IF($E69="E",0,3))</f>
        <v>123231</v>
      </c>
      <c r="V69" s="186" cm="1">
        <f t="array" aca="1" ref="V69" ca="1">ROUND(IF($Q69="Y",VLOOKUP($P69, INDIRECT($Q$3),V$8,0)*INDIRECT($P$2),VLOOKUP($P69, INDIRECT($Q$3),V$8,0)),IF($E69="E",0,3))</f>
        <v>128163</v>
      </c>
      <c r="W69" s="186" cm="1">
        <f t="array" aca="1" ref="W69" ca="1">ROUND(IF($Q69="Y",VLOOKUP($P69, INDIRECT($Q$3),W$8,0)*INDIRECT($P$2),VLOOKUP($P69, INDIRECT($Q$3),W$8,0)),IF($E69="E",0,3))</f>
        <v>133288</v>
      </c>
      <c r="X69" s="186" cm="1">
        <f t="array" aca="1" ref="X69" ca="1">ROUND(IF($Q69="Y",VLOOKUP($P69, INDIRECT($Q$3),X$8,0)*INDIRECT($P$2),VLOOKUP($P69, INDIRECT($Q$3),X$8,0)),IF($E69="E",0,3))</f>
        <v>138620</v>
      </c>
      <c r="Y69" s="186" cm="1">
        <f t="array" aca="1" ref="Y69" ca="1">ROUND(IF($Q69="Y",VLOOKUP($P69, INDIRECT($Q$3),Y$8,0)*INDIRECT($P$2),VLOOKUP($P69, INDIRECT($Q$3),Y$8,0)),IF($E69="E",0,3))</f>
        <v>0</v>
      </c>
      <c r="Z69" s="186" cm="1">
        <f t="array" aca="1" ref="Z69" ca="1">ROUND(IF($Q69="Y",VLOOKUP($P69, INDIRECT($Q$3),Z$8,0)*INDIRECT($P$2),VLOOKUP($P69, INDIRECT($Q$3),Z$8,0)),IF($E69="E",0,3))</f>
        <v>0</v>
      </c>
      <c r="AA69" s="186"/>
      <c r="AB69" s="282" t="str">
        <f t="shared" si="17"/>
        <v>53060C</v>
      </c>
      <c r="AC69" s="130" t="str">
        <f t="shared" si="18"/>
        <v>HR Classification &amp; Compensation Principal Consultant</v>
      </c>
      <c r="AD69" s="284" t="str">
        <f t="shared" si="19"/>
        <v>140</v>
      </c>
      <c r="AE69" s="282">
        <f t="shared" ref="AE69:AK87" ca="1" si="23">IF(T69=0,"",IF($E69="E",ROUNDUP(T69/2080,3),T69))</f>
        <v>56.969000000000001</v>
      </c>
      <c r="AF69" s="282">
        <f t="shared" ca="1" si="23"/>
        <v>59.245999999999995</v>
      </c>
      <c r="AG69" s="282">
        <f t="shared" ca="1" si="23"/>
        <v>61.616999999999997</v>
      </c>
      <c r="AH69" s="282">
        <f t="shared" ca="1" si="23"/>
        <v>64.081000000000003</v>
      </c>
      <c r="AI69" s="282">
        <f t="shared" ca="1" si="23"/>
        <v>66.64500000000001</v>
      </c>
      <c r="AJ69" s="282"/>
      <c r="AK69" s="282"/>
      <c r="AP69" s="427"/>
      <c r="AQ69" s="427"/>
      <c r="AR69" s="427"/>
      <c r="AS69" s="427"/>
      <c r="AT69" s="427"/>
      <c r="AU69" s="427"/>
      <c r="AV69" s="427"/>
      <c r="AW69" s="427" t="str">
        <f>IFERROR(AA69/'2025'!N69,"")</f>
        <v/>
      </c>
    </row>
    <row r="70" spans="1:49" x14ac:dyDescent="0.2">
      <c r="A70" s="424" t="s">
        <v>948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ca="1" si="22"/>
        <v>87943</v>
      </c>
      <c r="H70" s="74">
        <f t="shared" ca="1" si="22"/>
        <v>92574</v>
      </c>
      <c r="I70" s="74">
        <f t="shared" ca="1" si="22"/>
        <v>97597</v>
      </c>
      <c r="J70" s="74">
        <f t="shared" ca="1" si="22"/>
        <v>102573</v>
      </c>
      <c r="K70" s="74">
        <f t="shared" ca="1" si="22"/>
        <v>107972</v>
      </c>
      <c r="L70" s="74">
        <f t="shared" ca="1" si="22"/>
        <v>113831</v>
      </c>
      <c r="M70" s="74">
        <f t="shared" ca="1" si="22"/>
        <v>119690</v>
      </c>
      <c r="N70" s="72"/>
      <c r="P70" s="187" t="s">
        <v>948</v>
      </c>
      <c r="Q70" s="191" t="s">
        <v>600</v>
      </c>
      <c r="R70" s="188" t="str">
        <f t="shared" si="15"/>
        <v>HR Communications Coordinator</v>
      </c>
      <c r="S70" s="189" t="str">
        <f t="shared" si="16"/>
        <v>138</v>
      </c>
      <c r="T70" s="186" cm="1">
        <f t="array" aca="1" ref="T70" ca="1">ROUND(IF($Q70="Y",VLOOKUP($P70, INDIRECT($Q$3),T$8,0)*INDIRECT($P$2),VLOOKUP($P70, INDIRECT($Q$3),T$8,0)),IF($E70="E",0,3))</f>
        <v>87943</v>
      </c>
      <c r="U70" s="186" cm="1">
        <f t="array" aca="1" ref="U70" ca="1">ROUND(IF($Q70="Y",VLOOKUP($P70, INDIRECT($Q$3),U$8,0)*INDIRECT($P$2),VLOOKUP($P70, INDIRECT($Q$3),U$8,0)),IF($E70="E",0,3))</f>
        <v>92574</v>
      </c>
      <c r="V70" s="186" cm="1">
        <f t="array" aca="1" ref="V70" ca="1">ROUND(IF($Q70="Y",VLOOKUP($P70, INDIRECT($Q$3),V$8,0)*INDIRECT($P$2),VLOOKUP($P70, INDIRECT($Q$3),V$8,0)),IF($E70="E",0,3))</f>
        <v>97597</v>
      </c>
      <c r="W70" s="186" cm="1">
        <f t="array" aca="1" ref="W70" ca="1">ROUND(IF($Q70="Y",VLOOKUP($P70, INDIRECT($Q$3),W$8,0)*INDIRECT($P$2),VLOOKUP($P70, INDIRECT($Q$3),W$8,0)),IF($E70="E",0,3))</f>
        <v>102573</v>
      </c>
      <c r="X70" s="186" cm="1">
        <f t="array" aca="1" ref="X70" ca="1">ROUND(IF($Q70="Y",VLOOKUP($P70, INDIRECT($Q$3),X$8,0)*INDIRECT($P$2),VLOOKUP($P70, INDIRECT($Q$3),X$8,0)),IF($E70="E",0,3))</f>
        <v>107972</v>
      </c>
      <c r="Y70" s="186" cm="1">
        <f t="array" aca="1" ref="Y70" ca="1">ROUND(IF($Q70="Y",VLOOKUP($P70, INDIRECT($Q$3),Y$8,0)*INDIRECT($P$2),VLOOKUP($P70, INDIRECT($Q$3),Y$8,0)),IF($E70="E",0,3))</f>
        <v>113831</v>
      </c>
      <c r="Z70" s="186" cm="1">
        <f t="array" aca="1" ref="Z70" ca="1">ROUND(IF($Q70="Y",VLOOKUP($P70, INDIRECT($Q$3),Z$8,0)*INDIRECT($P$2),VLOOKUP($P70, INDIRECT($Q$3),Z$8,0)),IF($E70="E",0,3))</f>
        <v>119690</v>
      </c>
      <c r="AA70" s="186"/>
      <c r="AB70" s="282" t="str">
        <f t="shared" si="17"/>
        <v>53046C</v>
      </c>
      <c r="AC70" s="130" t="str">
        <f t="shared" si="18"/>
        <v>HR Communications Coordinator</v>
      </c>
      <c r="AD70" s="284" t="str">
        <f t="shared" si="19"/>
        <v>138</v>
      </c>
      <c r="AE70" s="282">
        <f t="shared" ca="1" si="23"/>
        <v>42.280999999999999</v>
      </c>
      <c r="AF70" s="282">
        <f t="shared" ca="1" si="23"/>
        <v>44.506999999999998</v>
      </c>
      <c r="AG70" s="282">
        <f t="shared" ca="1" si="23"/>
        <v>46.921999999999997</v>
      </c>
      <c r="AH70" s="282">
        <f t="shared" ca="1" si="23"/>
        <v>49.314</v>
      </c>
      <c r="AI70" s="282">
        <f t="shared" ca="1" si="23"/>
        <v>51.91</v>
      </c>
      <c r="AJ70" s="282">
        <f t="shared" ca="1" si="23"/>
        <v>54.726999999999997</v>
      </c>
      <c r="AK70" s="282">
        <f t="shared" ca="1" si="23"/>
        <v>57.543999999999997</v>
      </c>
      <c r="AP70" s="427"/>
      <c r="AQ70" s="427"/>
      <c r="AR70" s="427"/>
      <c r="AS70" s="427"/>
      <c r="AT70" s="427"/>
      <c r="AU70" s="427"/>
      <c r="AV70" s="427"/>
      <c r="AW70" s="427" t="str">
        <f>IFERROR(AA70/'2025'!N70,"")</f>
        <v/>
      </c>
    </row>
    <row r="71" spans="1:49" x14ac:dyDescent="0.2">
      <c r="A71" s="424" t="s">
        <v>510</v>
      </c>
      <c r="B71" s="75">
        <v>7</v>
      </c>
      <c r="C71" s="70" t="s">
        <v>629</v>
      </c>
      <c r="D71" s="75">
        <v>328</v>
      </c>
      <c r="E71" s="75" t="s">
        <v>21</v>
      </c>
      <c r="F71" s="73" t="s">
        <v>511</v>
      </c>
      <c r="G71" s="74">
        <f t="shared" ca="1" si="22"/>
        <v>36.942999999999998</v>
      </c>
      <c r="H71" s="74">
        <f t="shared" ca="1" si="22"/>
        <v>38.887999999999998</v>
      </c>
      <c r="I71" s="74">
        <f t="shared" ca="1" si="22"/>
        <v>39.976999999999997</v>
      </c>
      <c r="J71" s="74">
        <f t="shared" ca="1" si="22"/>
        <v>41.095999999999997</v>
      </c>
      <c r="K71" s="74">
        <f t="shared" ca="1" si="22"/>
        <v>42.268000000000001</v>
      </c>
      <c r="L71" s="74">
        <f t="shared" ca="1" si="22"/>
        <v>0</v>
      </c>
      <c r="M71" s="74">
        <f t="shared" ca="1" si="22"/>
        <v>0</v>
      </c>
      <c r="N71" s="72"/>
      <c r="P71" s="187" t="str">
        <f t="shared" ref="P71:P134" si="24">A71</f>
        <v>52955C</v>
      </c>
      <c r="Q71" s="191" t="s">
        <v>600</v>
      </c>
      <c r="R71" s="188" t="str">
        <f t="shared" si="15"/>
        <v>HR Coordinator</v>
      </c>
      <c r="S71" s="189" t="str">
        <f t="shared" si="16"/>
        <v>081</v>
      </c>
      <c r="T71" s="186" cm="1">
        <f t="array" aca="1" ref="T71" ca="1">ROUND(IF($Q71="Y",VLOOKUP($P71, INDIRECT($Q$3),T$8,0)*INDIRECT($P$2),VLOOKUP($P71, INDIRECT($Q$3),T$8,0)),IF($E71="E",0,3))</f>
        <v>36.942999999999998</v>
      </c>
      <c r="U71" s="186" cm="1">
        <f t="array" aca="1" ref="U71" ca="1">ROUND(IF($Q71="Y",VLOOKUP($P71, INDIRECT($Q$3),U$8,0)*INDIRECT($P$2),VLOOKUP($P71, INDIRECT($Q$3),U$8,0)),IF($E71="E",0,3))</f>
        <v>38.887999999999998</v>
      </c>
      <c r="V71" s="186" cm="1">
        <f t="array" aca="1" ref="V71" ca="1">ROUND(IF($Q71="Y",VLOOKUP($P71, INDIRECT($Q$3),V$8,0)*INDIRECT($P$2),VLOOKUP($P71, INDIRECT($Q$3),V$8,0)),IF($E71="E",0,3))</f>
        <v>39.976999999999997</v>
      </c>
      <c r="W71" s="186" cm="1">
        <f t="array" aca="1" ref="W71" ca="1">ROUND(IF($Q71="Y",VLOOKUP($P71, INDIRECT($Q$3),W$8,0)*INDIRECT($P$2),VLOOKUP($P71, INDIRECT($Q$3),W$8,0)),IF($E71="E",0,3))</f>
        <v>41.095999999999997</v>
      </c>
      <c r="X71" s="186" cm="1">
        <f t="array" aca="1" ref="X71" ca="1">ROUND(IF($Q71="Y",VLOOKUP($P71, INDIRECT($Q$3),X$8,0)*INDIRECT($P$2),VLOOKUP($P71, INDIRECT($Q$3),X$8,0)),IF($E71="E",0,3))</f>
        <v>42.268000000000001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17"/>
        <v>52955C</v>
      </c>
      <c r="AC71" s="130" t="str">
        <f t="shared" si="18"/>
        <v>HR Coordinator</v>
      </c>
      <c r="AD71" s="284" t="str">
        <f t="shared" si="19"/>
        <v>081</v>
      </c>
      <c r="AE71" s="282">
        <f t="shared" ca="1" si="23"/>
        <v>36.942999999999998</v>
      </c>
      <c r="AF71" s="282">
        <f t="shared" ca="1" si="23"/>
        <v>38.887999999999998</v>
      </c>
      <c r="AG71" s="282">
        <f t="shared" ca="1" si="23"/>
        <v>39.976999999999997</v>
      </c>
      <c r="AH71" s="282">
        <f t="shared" ca="1" si="23"/>
        <v>41.095999999999997</v>
      </c>
      <c r="AI71" s="282">
        <f t="shared" ca="1" si="23"/>
        <v>42.268000000000001</v>
      </c>
      <c r="AJ71" s="282" t="str">
        <f t="shared" ca="1" si="23"/>
        <v/>
      </c>
      <c r="AK71" s="282" t="str">
        <f t="shared" ca="1" si="23"/>
        <v/>
      </c>
      <c r="AP71" s="427"/>
      <c r="AQ71" s="427"/>
      <c r="AR71" s="427"/>
      <c r="AS71" s="427"/>
      <c r="AT71" s="427"/>
      <c r="AU71" s="427"/>
      <c r="AV71" s="427"/>
      <c r="AW71" s="427" t="str">
        <f>IFERROR(AA71/'2025'!N71,"")</f>
        <v/>
      </c>
    </row>
    <row r="72" spans="1:49" x14ac:dyDescent="0.2">
      <c r="A72" s="424" t="s">
        <v>901</v>
      </c>
      <c r="B72" s="75">
        <v>8</v>
      </c>
      <c r="C72" s="70" t="s">
        <v>902</v>
      </c>
      <c r="D72" s="75">
        <v>365</v>
      </c>
      <c r="E72" s="75" t="s">
        <v>17</v>
      </c>
      <c r="F72" s="73" t="s">
        <v>900</v>
      </c>
      <c r="G72" s="74">
        <f t="shared" ca="1" si="22"/>
        <v>86432</v>
      </c>
      <c r="H72" s="74">
        <f t="shared" ca="1" si="22"/>
        <v>89892</v>
      </c>
      <c r="I72" s="74">
        <f t="shared" ca="1" si="22"/>
        <v>93493</v>
      </c>
      <c r="J72" s="74">
        <f t="shared" ca="1" si="22"/>
        <v>97237</v>
      </c>
      <c r="K72" s="74">
        <f t="shared" ca="1" si="22"/>
        <v>101130</v>
      </c>
      <c r="L72" s="74">
        <f t="shared" ca="1" si="22"/>
        <v>0</v>
      </c>
      <c r="M72" s="74">
        <f t="shared" ca="1" si="22"/>
        <v>0</v>
      </c>
      <c r="N72" s="72"/>
      <c r="P72" s="187" t="str">
        <f t="shared" si="24"/>
        <v>53036C</v>
      </c>
      <c r="Q72" s="191" t="s">
        <v>600</v>
      </c>
      <c r="R72" s="188" t="str">
        <f t="shared" si="15"/>
        <v>HR Investigator I</v>
      </c>
      <c r="S72" s="189" t="str">
        <f t="shared" si="16"/>
        <v>124</v>
      </c>
      <c r="T72" s="186" cm="1">
        <f t="array" aca="1" ref="T72" ca="1">ROUND(IF($Q72="Y",VLOOKUP($P72, INDIRECT($Q$3),T$8,0)*INDIRECT($P$2),VLOOKUP($P72, INDIRECT($Q$3),T$8,0)),IF($E72="E",0,3))</f>
        <v>86432</v>
      </c>
      <c r="U72" s="186" cm="1">
        <f t="array" aca="1" ref="U72" ca="1">ROUND(IF($Q72="Y",VLOOKUP($P72, INDIRECT($Q$3),U$8,0)*INDIRECT($P$2),VLOOKUP($P72, INDIRECT($Q$3),U$8,0)),IF($E72="E",0,3))</f>
        <v>89892</v>
      </c>
      <c r="V72" s="186" cm="1">
        <f t="array" aca="1" ref="V72" ca="1">ROUND(IF($Q72="Y",VLOOKUP($P72, INDIRECT($Q$3),V$8,0)*INDIRECT($P$2),VLOOKUP($P72, INDIRECT($Q$3),V$8,0)),IF($E72="E",0,3))</f>
        <v>93493</v>
      </c>
      <c r="W72" s="186" cm="1">
        <f t="array" aca="1" ref="W72" ca="1">ROUND(IF($Q72="Y",VLOOKUP($P72, INDIRECT($Q$3),W$8,0)*INDIRECT($P$2),VLOOKUP($P72, INDIRECT($Q$3),W$8,0)),IF($E72="E",0,3))</f>
        <v>97237</v>
      </c>
      <c r="X72" s="186" cm="1">
        <f t="array" aca="1" ref="X72" ca="1">ROUND(IF($Q72="Y",VLOOKUP($P72, INDIRECT($Q$3),X$8,0)*INDIRECT($P$2),VLOOKUP($P72, INDIRECT($Q$3),X$8,0)),IF($E72="E",0,3))</f>
        <v>101130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17"/>
        <v>53036C</v>
      </c>
      <c r="AC72" s="130" t="str">
        <f t="shared" si="18"/>
        <v>HR Investigator I</v>
      </c>
      <c r="AD72" s="284" t="str">
        <f t="shared" si="19"/>
        <v>124</v>
      </c>
      <c r="AE72" s="282">
        <f t="shared" ca="1" si="23"/>
        <v>41.553999999999995</v>
      </c>
      <c r="AF72" s="282">
        <f t="shared" ca="1" si="23"/>
        <v>43.217999999999996</v>
      </c>
      <c r="AG72" s="282">
        <f t="shared" ca="1" si="23"/>
        <v>44.948999999999998</v>
      </c>
      <c r="AH72" s="282">
        <f t="shared" ca="1" si="23"/>
        <v>46.748999999999995</v>
      </c>
      <c r="AI72" s="282">
        <f t="shared" ca="1" si="23"/>
        <v>48.620999999999995</v>
      </c>
      <c r="AJ72" s="282" t="str">
        <f t="shared" ca="1" si="23"/>
        <v/>
      </c>
      <c r="AK72" s="282" t="str">
        <f t="shared" ca="1" si="23"/>
        <v/>
      </c>
      <c r="AP72" s="427"/>
      <c r="AQ72" s="427"/>
      <c r="AR72" s="427"/>
      <c r="AS72" s="427"/>
      <c r="AT72" s="427"/>
      <c r="AU72" s="427"/>
      <c r="AV72" s="427"/>
      <c r="AW72" s="427" t="str">
        <f>IFERROR(AA72/'2025'!N72,"")</f>
        <v/>
      </c>
    </row>
    <row r="73" spans="1:49" x14ac:dyDescent="0.2">
      <c r="A73" s="424" t="s">
        <v>567</v>
      </c>
      <c r="B73" s="75">
        <v>8</v>
      </c>
      <c r="C73" s="70" t="s">
        <v>931</v>
      </c>
      <c r="D73" s="75">
        <v>393</v>
      </c>
      <c r="E73" s="75" t="s">
        <v>17</v>
      </c>
      <c r="F73" s="73" t="s">
        <v>899</v>
      </c>
      <c r="G73" s="74">
        <f t="shared" ca="1" si="22"/>
        <v>91431</v>
      </c>
      <c r="H73" s="74">
        <f t="shared" ca="1" si="22"/>
        <v>95094</v>
      </c>
      <c r="I73" s="74">
        <f t="shared" ca="1" si="22"/>
        <v>98900</v>
      </c>
      <c r="J73" s="74">
        <f t="shared" ca="1" si="22"/>
        <v>102859</v>
      </c>
      <c r="K73" s="74">
        <f t="shared" ca="1" si="22"/>
        <v>106980</v>
      </c>
      <c r="L73" s="74">
        <f t="shared" ca="1" si="22"/>
        <v>0</v>
      </c>
      <c r="M73" s="74">
        <f t="shared" ca="1" si="22"/>
        <v>0</v>
      </c>
      <c r="N73" s="72"/>
      <c r="P73" s="187" t="str">
        <f t="shared" si="24"/>
        <v>52954C</v>
      </c>
      <c r="Q73" s="191" t="s">
        <v>600</v>
      </c>
      <c r="R73" s="188" t="str">
        <f t="shared" si="15"/>
        <v>HR Investigator II</v>
      </c>
      <c r="S73" s="189" t="str">
        <f t="shared" si="16"/>
        <v>132</v>
      </c>
      <c r="T73" s="186" cm="1">
        <f t="array" aca="1" ref="T73" ca="1">ROUND(IF($Q73="Y",VLOOKUP($P73, INDIRECT($Q$3),T$8,0)*INDIRECT($P$2),VLOOKUP($P73, INDIRECT($Q$3),T$8,0)),IF($E73="E",0,3))</f>
        <v>91431</v>
      </c>
      <c r="U73" s="186" cm="1">
        <f t="array" aca="1" ref="U73" ca="1">ROUND(IF($Q73="Y",VLOOKUP($P73, INDIRECT($Q$3),U$8,0)*INDIRECT($P$2),VLOOKUP($P73, INDIRECT($Q$3),U$8,0)),IF($E73="E",0,3))</f>
        <v>95094</v>
      </c>
      <c r="V73" s="186" cm="1">
        <f t="array" aca="1" ref="V73" ca="1">ROUND(IF($Q73="Y",VLOOKUP($P73, INDIRECT($Q$3),V$8,0)*INDIRECT($P$2),VLOOKUP($P73, INDIRECT($Q$3),V$8,0)),IF($E73="E",0,3))</f>
        <v>98900</v>
      </c>
      <c r="W73" s="186" cm="1">
        <f t="array" aca="1" ref="W73" ca="1">ROUND(IF($Q73="Y",VLOOKUP($P73, INDIRECT($Q$3),W$8,0)*INDIRECT($P$2),VLOOKUP($P73, INDIRECT($Q$3),W$8,0)),IF($E73="E",0,3))</f>
        <v>102859</v>
      </c>
      <c r="X73" s="186" cm="1">
        <f t="array" aca="1" ref="X73" ca="1">ROUND(IF($Q73="Y",VLOOKUP($P73, INDIRECT($Q$3),X$8,0)*INDIRECT($P$2),VLOOKUP($P73, INDIRECT($Q$3),X$8,0)),IF($E73="E",0,3))</f>
        <v>106980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17"/>
        <v>52954C</v>
      </c>
      <c r="AC73" s="130" t="str">
        <f t="shared" si="18"/>
        <v>HR Investigator II</v>
      </c>
      <c r="AD73" s="284" t="str">
        <f t="shared" si="19"/>
        <v>132</v>
      </c>
      <c r="AE73" s="282">
        <f t="shared" ca="1" si="23"/>
        <v>43.957999999999998</v>
      </c>
      <c r="AF73" s="282">
        <f t="shared" ca="1" si="23"/>
        <v>45.719000000000001</v>
      </c>
      <c r="AG73" s="282">
        <f t="shared" ca="1" si="23"/>
        <v>47.548999999999999</v>
      </c>
      <c r="AH73" s="282">
        <f t="shared" ca="1" si="23"/>
        <v>49.451999999999998</v>
      </c>
      <c r="AI73" s="282">
        <f t="shared" ca="1" si="23"/>
        <v>51.433</v>
      </c>
      <c r="AJ73" s="282" t="str">
        <f t="shared" ca="1" si="23"/>
        <v/>
      </c>
      <c r="AK73" s="282" t="str">
        <f t="shared" ca="1" si="23"/>
        <v/>
      </c>
      <c r="AP73" s="427"/>
      <c r="AQ73" s="427"/>
      <c r="AR73" s="427"/>
      <c r="AS73" s="427"/>
      <c r="AT73" s="427"/>
      <c r="AU73" s="427"/>
      <c r="AV73" s="427"/>
      <c r="AW73" s="427" t="str">
        <f>IFERROR(AA73/'2025'!N73,"")</f>
        <v/>
      </c>
    </row>
    <row r="74" spans="1:49" x14ac:dyDescent="0.2">
      <c r="A74" s="424" t="s">
        <v>921</v>
      </c>
      <c r="B74" s="75">
        <v>9</v>
      </c>
      <c r="C74" s="70" t="s">
        <v>922</v>
      </c>
      <c r="D74" s="75">
        <v>435</v>
      </c>
      <c r="E74" s="75" t="s">
        <v>17</v>
      </c>
      <c r="F74" s="73" t="s">
        <v>919</v>
      </c>
      <c r="G74" s="74">
        <f t="shared" ca="1" si="22"/>
        <v>94590</v>
      </c>
      <c r="H74" s="74">
        <f t="shared" ca="1" si="22"/>
        <v>98378</v>
      </c>
      <c r="I74" s="74">
        <f t="shared" ca="1" si="22"/>
        <v>102317</v>
      </c>
      <c r="J74" s="74">
        <f t="shared" ca="1" si="22"/>
        <v>106413</v>
      </c>
      <c r="K74" s="74">
        <f t="shared" ca="1" si="22"/>
        <v>110674</v>
      </c>
      <c r="L74" s="74">
        <f t="shared" ca="1" si="22"/>
        <v>0</v>
      </c>
      <c r="M74" s="74">
        <f t="shared" ca="1" si="22"/>
        <v>0</v>
      </c>
      <c r="N74" s="72"/>
      <c r="P74" s="187" t="str">
        <f t="shared" si="24"/>
        <v>59454C</v>
      </c>
      <c r="Q74" s="191" t="s">
        <v>600</v>
      </c>
      <c r="R74" s="188" t="str">
        <f t="shared" si="15"/>
        <v>HR Investigator III</v>
      </c>
      <c r="S74" s="189" t="s">
        <v>922</v>
      </c>
      <c r="T74" s="186" cm="1">
        <f t="array" aca="1" ref="T74" ca="1">ROUND(IF($Q74="Y",VLOOKUP($P74, INDIRECT($Q$3),T$8,0)*INDIRECT($P$2),VLOOKUP($P74, INDIRECT($Q$3),T$8,0)),IF($E74="E",0,3))</f>
        <v>94590</v>
      </c>
      <c r="U74" s="186" cm="1">
        <f t="array" aca="1" ref="U74" ca="1">ROUND(IF($Q74="Y",VLOOKUP($P74, INDIRECT($Q$3),U$8,0)*INDIRECT($P$2),VLOOKUP($P74, INDIRECT($Q$3),U$8,0)),IF($E74="E",0,3))</f>
        <v>98378</v>
      </c>
      <c r="V74" s="186" cm="1">
        <f t="array" aca="1" ref="V74" ca="1">ROUND(IF($Q74="Y",VLOOKUP($P74, INDIRECT($Q$3),V$8,0)*INDIRECT($P$2),VLOOKUP($P74, INDIRECT($Q$3),V$8,0)),IF($E74="E",0,3))</f>
        <v>102317</v>
      </c>
      <c r="W74" s="186" cm="1">
        <f t="array" aca="1" ref="W74" ca="1">ROUND(IF($Q74="Y",VLOOKUP($P74, INDIRECT($Q$3),W$8,0)*INDIRECT($P$2),VLOOKUP($P74, INDIRECT($Q$3),W$8,0)),IF($E74="E",0,3))</f>
        <v>106413</v>
      </c>
      <c r="X74" s="186" cm="1">
        <f t="array" aca="1" ref="X74" ca="1">ROUND(IF($Q74="Y",VLOOKUP($P74, INDIRECT($Q$3),X$8,0)*INDIRECT($P$2),VLOOKUP($P74, INDIRECT($Q$3),X$8,0)),IF($E74="E",0,3))</f>
        <v>110674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17"/>
        <v>59454C</v>
      </c>
      <c r="AC74" s="130" t="str">
        <f t="shared" si="18"/>
        <v>HR Investigator III</v>
      </c>
      <c r="AD74" s="284" t="str">
        <f t="shared" si="19"/>
        <v>120</v>
      </c>
      <c r="AE74" s="282">
        <f t="shared" ca="1" si="23"/>
        <v>45.475999999999999</v>
      </c>
      <c r="AF74" s="282">
        <f t="shared" ca="1" si="23"/>
        <v>47.297999999999995</v>
      </c>
      <c r="AG74" s="282">
        <f t="shared" ca="1" si="23"/>
        <v>49.190999999999995</v>
      </c>
      <c r="AH74" s="282">
        <f t="shared" ca="1" si="23"/>
        <v>51.160999999999994</v>
      </c>
      <c r="AI74" s="282">
        <f t="shared" ca="1" si="23"/>
        <v>53.208999999999996</v>
      </c>
      <c r="AJ74" s="282" t="str">
        <f t="shared" ca="1" si="23"/>
        <v/>
      </c>
      <c r="AK74" s="282" t="str">
        <f t="shared" ca="1" si="23"/>
        <v/>
      </c>
      <c r="AP74" s="427"/>
      <c r="AQ74" s="427"/>
      <c r="AR74" s="427"/>
      <c r="AS74" s="427"/>
      <c r="AT74" s="427"/>
      <c r="AU74" s="427"/>
      <c r="AV74" s="427"/>
      <c r="AW74" s="427" t="str">
        <f>IFERROR(AA74/'2025'!N74,"")</f>
        <v/>
      </c>
    </row>
    <row r="75" spans="1:49" x14ac:dyDescent="0.2">
      <c r="A75" s="424" t="s">
        <v>878</v>
      </c>
      <c r="B75" s="75">
        <v>8</v>
      </c>
      <c r="C75" s="70" t="s">
        <v>805</v>
      </c>
      <c r="D75" s="75">
        <v>400</v>
      </c>
      <c r="E75" s="75" t="s">
        <v>17</v>
      </c>
      <c r="F75" s="73" t="s">
        <v>863</v>
      </c>
      <c r="G75" s="74">
        <f t="shared" ca="1" si="22"/>
        <v>93603</v>
      </c>
      <c r="H75" s="74">
        <f t="shared" ca="1" si="22"/>
        <v>97350</v>
      </c>
      <c r="I75" s="74">
        <f t="shared" ca="1" si="22"/>
        <v>101247</v>
      </c>
      <c r="J75" s="74">
        <f t="shared" ca="1" si="22"/>
        <v>105303</v>
      </c>
      <c r="K75" s="74">
        <f t="shared" ca="1" si="22"/>
        <v>109519</v>
      </c>
      <c r="L75" s="74">
        <f t="shared" ca="1" si="22"/>
        <v>0</v>
      </c>
      <c r="M75" s="74">
        <f t="shared" ca="1" si="22"/>
        <v>0</v>
      </c>
      <c r="N75" s="72"/>
      <c r="P75" s="187" t="str">
        <f t="shared" si="24"/>
        <v>59434C</v>
      </c>
      <c r="Q75" s="191" t="s">
        <v>600</v>
      </c>
      <c r="R75" s="188" t="str">
        <f t="shared" si="15"/>
        <v>HR Labor Relations Associate</v>
      </c>
      <c r="S75" s="189" t="str">
        <f t="shared" ref="S75:S138" si="25">C75</f>
        <v>112</v>
      </c>
      <c r="T75" s="186" cm="1">
        <f t="array" aca="1" ref="T75" ca="1">ROUND(IF($Q75="Y",VLOOKUP($P75, INDIRECT($Q$3),T$8,0)*INDIRECT($P$2),VLOOKUP($P75, INDIRECT($Q$3),T$8,0)),IF($E75="E",0,3))</f>
        <v>93603</v>
      </c>
      <c r="U75" s="186" cm="1">
        <f t="array" aca="1" ref="U75" ca="1">ROUND(IF($Q75="Y",VLOOKUP($P75, INDIRECT($Q$3),U$8,0)*INDIRECT($P$2),VLOOKUP($P75, INDIRECT($Q$3),U$8,0)),IF($E75="E",0,3))</f>
        <v>97350</v>
      </c>
      <c r="V75" s="186" cm="1">
        <f t="array" aca="1" ref="V75" ca="1">ROUND(IF($Q75="Y",VLOOKUP($P75, INDIRECT($Q$3),V$8,0)*INDIRECT($P$2),VLOOKUP($P75, INDIRECT($Q$3),V$8,0)),IF($E75="E",0,3))</f>
        <v>101247</v>
      </c>
      <c r="W75" s="186" cm="1">
        <f t="array" aca="1" ref="W75" ca="1">ROUND(IF($Q75="Y",VLOOKUP($P75, INDIRECT($Q$3),W$8,0)*INDIRECT($P$2),VLOOKUP($P75, INDIRECT($Q$3),W$8,0)),IF($E75="E",0,3))</f>
        <v>105303</v>
      </c>
      <c r="X75" s="186" cm="1">
        <f t="array" aca="1" ref="X75" ca="1">ROUND(IF($Q75="Y",VLOOKUP($P75, INDIRECT($Q$3),X$8,0)*INDIRECT($P$2),VLOOKUP($P75, INDIRECT($Q$3),X$8,0)),IF($E75="E",0,3))</f>
        <v>109519</v>
      </c>
      <c r="Y75" s="186" cm="1">
        <f t="array" aca="1" ref="Y75" ca="1">ROUND(IF($Q75="Y",VLOOKUP($P75, INDIRECT($Q$3),Y$8,0)*INDIRECT($P$2),VLOOKUP($P75, INDIRECT($Q$3),Y$8,0)),IF($E75="E",0,3))</f>
        <v>0</v>
      </c>
      <c r="Z75" s="186" cm="1">
        <f t="array" aca="1" ref="Z75" ca="1">ROUND(IF($Q75="Y",VLOOKUP($P75, INDIRECT($Q$3),Z$8,0)*INDIRECT($P$2),VLOOKUP($P75, INDIRECT($Q$3),Z$8,0)),IF($E75="E",0,3))</f>
        <v>0</v>
      </c>
      <c r="AA75" s="186"/>
      <c r="AB75" s="282" t="str">
        <f t="shared" si="17"/>
        <v>59434C</v>
      </c>
      <c r="AC75" s="130" t="str">
        <f t="shared" si="18"/>
        <v>HR Labor Relations Associate</v>
      </c>
      <c r="AD75" s="284" t="str">
        <f t="shared" si="19"/>
        <v>112</v>
      </c>
      <c r="AE75" s="282">
        <f t="shared" ca="1" si="23"/>
        <v>45.001999999999995</v>
      </c>
      <c r="AF75" s="282">
        <f t="shared" ca="1" si="23"/>
        <v>46.802999999999997</v>
      </c>
      <c r="AG75" s="282">
        <f t="shared" ca="1" si="23"/>
        <v>48.677</v>
      </c>
      <c r="AH75" s="282">
        <f t="shared" ca="1" si="23"/>
        <v>50.626999999999995</v>
      </c>
      <c r="AI75" s="282">
        <f t="shared" ca="1" si="23"/>
        <v>52.653999999999996</v>
      </c>
      <c r="AJ75" s="282" t="str">
        <f t="shared" ca="1" si="23"/>
        <v/>
      </c>
      <c r="AK75" s="282" t="str">
        <f t="shared" ca="1" si="23"/>
        <v/>
      </c>
      <c r="AP75" s="427"/>
      <c r="AQ75" s="427"/>
      <c r="AR75" s="427"/>
      <c r="AS75" s="427"/>
      <c r="AT75" s="427"/>
      <c r="AU75" s="427"/>
      <c r="AV75" s="427"/>
      <c r="AW75" s="427" t="str">
        <f>IFERROR(AA75/'2025'!N75,"")</f>
        <v/>
      </c>
    </row>
    <row r="76" spans="1:49" x14ac:dyDescent="0.2">
      <c r="A76" s="424" t="s">
        <v>517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518</v>
      </c>
      <c r="G76" s="74">
        <f t="shared" ca="1" si="22"/>
        <v>38.606000000000002</v>
      </c>
      <c r="H76" s="74">
        <f t="shared" ca="1" si="22"/>
        <v>40.637999999999998</v>
      </c>
      <c r="I76" s="74">
        <f t="shared" ca="1" si="22"/>
        <v>41.776000000000003</v>
      </c>
      <c r="J76" s="74">
        <f t="shared" ca="1" si="22"/>
        <v>42.945</v>
      </c>
      <c r="K76" s="74">
        <f t="shared" ca="1" si="22"/>
        <v>44.662999999999997</v>
      </c>
      <c r="L76" s="74">
        <f t="shared" ca="1" si="22"/>
        <v>0</v>
      </c>
      <c r="M76" s="74">
        <f t="shared" ca="1" si="22"/>
        <v>0</v>
      </c>
      <c r="N76" s="72"/>
      <c r="P76" s="187" t="str">
        <f t="shared" si="24"/>
        <v>52961C</v>
      </c>
      <c r="Q76" s="191" t="s">
        <v>600</v>
      </c>
      <c r="R76" s="188" t="str">
        <f t="shared" si="15"/>
        <v>HR Labor Relations Specialist</v>
      </c>
      <c r="S76" s="189" t="str">
        <f t="shared" si="25"/>
        <v>108</v>
      </c>
      <c r="T76" s="186" cm="1">
        <f t="array" aca="1" ref="T76" ca="1">ROUND(IF($Q76="Y",VLOOKUP($P76, INDIRECT($Q$3),T$8,0)*INDIRECT($P$2),VLOOKUP($P76, INDIRECT($Q$3),T$8,0)),IF($E76="E",0,3))</f>
        <v>38.606000000000002</v>
      </c>
      <c r="U76" s="186" cm="1">
        <f t="array" aca="1" ref="U76" ca="1">ROUND(IF($Q76="Y",VLOOKUP($P76, INDIRECT($Q$3),U$8,0)*INDIRECT($P$2),VLOOKUP($P76, INDIRECT($Q$3),U$8,0)),IF($E76="E",0,3))</f>
        <v>40.637999999999998</v>
      </c>
      <c r="V76" s="186" cm="1">
        <f t="array" aca="1" ref="V76" ca="1">ROUND(IF($Q76="Y",VLOOKUP($P76, INDIRECT($Q$3),V$8,0)*INDIRECT($P$2),VLOOKUP($P76, INDIRECT($Q$3),V$8,0)),IF($E76="E",0,3))</f>
        <v>41.776000000000003</v>
      </c>
      <c r="W76" s="186" cm="1">
        <f t="array" aca="1" ref="W76" ca="1">ROUND(IF($Q76="Y",VLOOKUP($P76, INDIRECT($Q$3),W$8,0)*INDIRECT($P$2),VLOOKUP($P76, INDIRECT($Q$3),W$8,0)),IF($E76="E",0,3))</f>
        <v>42.945</v>
      </c>
      <c r="X76" s="186" cm="1">
        <f t="array" aca="1" ref="X76" ca="1">ROUND(IF($Q76="Y",VLOOKUP($P76, INDIRECT($Q$3),X$8,0)*INDIRECT($P$2),VLOOKUP($P76, INDIRECT($Q$3),X$8,0)),IF($E76="E",0,3))</f>
        <v>44.662999999999997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17"/>
        <v>52961C</v>
      </c>
      <c r="AC76" s="130" t="str">
        <f t="shared" si="18"/>
        <v>HR Labor Relations Specialist</v>
      </c>
      <c r="AD76" s="284" t="str">
        <f t="shared" si="19"/>
        <v>108</v>
      </c>
      <c r="AE76" s="282">
        <f t="shared" ca="1" si="23"/>
        <v>38.606000000000002</v>
      </c>
      <c r="AF76" s="282">
        <f t="shared" ca="1" si="23"/>
        <v>40.637999999999998</v>
      </c>
      <c r="AG76" s="282">
        <f t="shared" ca="1" si="23"/>
        <v>41.776000000000003</v>
      </c>
      <c r="AH76" s="282">
        <f t="shared" ca="1" si="23"/>
        <v>42.945</v>
      </c>
      <c r="AI76" s="282">
        <f t="shared" ca="1" si="23"/>
        <v>44.662999999999997</v>
      </c>
      <c r="AJ76" s="282" t="str">
        <f t="shared" ca="1" si="23"/>
        <v/>
      </c>
      <c r="AK76" s="282" t="str">
        <f t="shared" ca="1" si="23"/>
        <v/>
      </c>
      <c r="AP76" s="427"/>
      <c r="AQ76" s="427"/>
      <c r="AR76" s="427"/>
      <c r="AS76" s="427"/>
      <c r="AT76" s="427"/>
      <c r="AU76" s="427"/>
      <c r="AV76" s="427"/>
      <c r="AW76" s="427" t="str">
        <f>IFERROR(AA76/'2025'!N76,"")</f>
        <v/>
      </c>
    </row>
    <row r="77" spans="1:49" x14ac:dyDescent="0.2">
      <c r="A77" s="424" t="s">
        <v>100</v>
      </c>
      <c r="B77" s="75">
        <v>11</v>
      </c>
      <c r="C77" s="70" t="s">
        <v>944</v>
      </c>
      <c r="D77" s="75">
        <v>513</v>
      </c>
      <c r="E77" s="75" t="s">
        <v>17</v>
      </c>
      <c r="F77" s="73" t="s">
        <v>519</v>
      </c>
      <c r="G77" s="74">
        <f t="shared" ca="1" si="22"/>
        <v>107772</v>
      </c>
      <c r="H77" s="74">
        <f t="shared" ca="1" si="22"/>
        <v>113444</v>
      </c>
      <c r="I77" s="74">
        <f t="shared" ca="1" si="22"/>
        <v>119413</v>
      </c>
      <c r="J77" s="74">
        <f t="shared" ca="1" si="22"/>
        <v>127535</v>
      </c>
      <c r="K77" s="74">
        <f t="shared" ca="1" si="22"/>
        <v>131108</v>
      </c>
      <c r="L77" s="74">
        <f t="shared" ca="1" si="22"/>
        <v>134779</v>
      </c>
      <c r="M77" s="74">
        <f t="shared" ca="1" si="22"/>
        <v>138620</v>
      </c>
      <c r="N77" s="72"/>
      <c r="P77" s="187" t="str">
        <f t="shared" si="24"/>
        <v>06063C</v>
      </c>
      <c r="Q77" s="191" t="s">
        <v>600</v>
      </c>
      <c r="R77" s="188" t="str">
        <f t="shared" si="15"/>
        <v>HR Leadership &amp; Change Manager</v>
      </c>
      <c r="S77" s="189" t="str">
        <f t="shared" si="25"/>
        <v>136</v>
      </c>
      <c r="T77" s="186" cm="1">
        <f t="array" aca="1" ref="T77" ca="1">ROUND(IF($Q77="Y",VLOOKUP($P77, INDIRECT($Q$3),T$8,0)*INDIRECT($P$2),VLOOKUP($P77, INDIRECT($Q$3),T$8,0)),IF($E77="E",0,3))</f>
        <v>107772</v>
      </c>
      <c r="U77" s="186" cm="1">
        <f t="array" aca="1" ref="U77" ca="1">ROUND(IF($Q77="Y",VLOOKUP($P77, INDIRECT($Q$3),U$8,0)*INDIRECT($P$2),VLOOKUP($P77, INDIRECT($Q$3),U$8,0)),IF($E77="E",0,3))</f>
        <v>113444</v>
      </c>
      <c r="V77" s="186" cm="1">
        <f t="array" aca="1" ref="V77" ca="1">ROUND(IF($Q77="Y",VLOOKUP($P77, INDIRECT($Q$3),V$8,0)*INDIRECT($P$2),VLOOKUP($P77, INDIRECT($Q$3),V$8,0)),IF($E77="E",0,3))</f>
        <v>119413</v>
      </c>
      <c r="W77" s="186" cm="1">
        <f t="array" aca="1" ref="W77" ca="1">ROUND(IF($Q77="Y",VLOOKUP($P77, INDIRECT($Q$3),W$8,0)*INDIRECT($P$2),VLOOKUP($P77, INDIRECT($Q$3),W$8,0)),IF($E77="E",0,3))</f>
        <v>127535</v>
      </c>
      <c r="X77" s="186" cm="1">
        <f t="array" aca="1" ref="X77" ca="1">ROUND(IF($Q77="Y",VLOOKUP($P77, INDIRECT($Q$3),X$8,0)*INDIRECT($P$2),VLOOKUP($P77, INDIRECT($Q$3),X$8,0)),IF($E77="E",0,3))</f>
        <v>131108</v>
      </c>
      <c r="Y77" s="186" cm="1">
        <f t="array" aca="1" ref="Y77" ca="1">ROUND(IF($Q77="Y",VLOOKUP($P77, INDIRECT($Q$3),Y$8,0)*INDIRECT($P$2),VLOOKUP($P77, INDIRECT($Q$3),Y$8,0)),IF($E77="E",0,3))</f>
        <v>134779</v>
      </c>
      <c r="Z77" s="186" cm="1">
        <f t="array" aca="1" ref="Z77" ca="1">ROUND(IF($Q77="Y",VLOOKUP($P77, INDIRECT($Q$3),Z$8,0)*INDIRECT($P$2),VLOOKUP($P77, INDIRECT($Q$3),Z$8,0)),IF($E77="E",0,3))</f>
        <v>138620</v>
      </c>
      <c r="AA77" s="186"/>
      <c r="AB77" s="282" t="str">
        <f t="shared" si="17"/>
        <v>06063C</v>
      </c>
      <c r="AC77" s="130" t="str">
        <f t="shared" si="18"/>
        <v>HR Leadership &amp; Change Manager</v>
      </c>
      <c r="AD77" s="284" t="str">
        <f t="shared" si="19"/>
        <v>136</v>
      </c>
      <c r="AE77" s="282">
        <f t="shared" ca="1" si="23"/>
        <v>51.814</v>
      </c>
      <c r="AF77" s="282">
        <f t="shared" ca="1" si="23"/>
        <v>54.540999999999997</v>
      </c>
      <c r="AG77" s="282">
        <f t="shared" ca="1" si="23"/>
        <v>57.410999999999994</v>
      </c>
      <c r="AH77" s="282">
        <f t="shared" ca="1" si="23"/>
        <v>61.314999999999998</v>
      </c>
      <c r="AI77" s="282">
        <f t="shared" ca="1" si="23"/>
        <v>63.032999999999994</v>
      </c>
      <c r="AJ77" s="282">
        <f t="shared" ca="1" si="23"/>
        <v>64.798000000000002</v>
      </c>
      <c r="AK77" s="282">
        <f t="shared" ca="1" si="23"/>
        <v>66.64500000000001</v>
      </c>
      <c r="AP77" s="427"/>
      <c r="AQ77" s="427"/>
      <c r="AR77" s="427"/>
      <c r="AS77" s="427"/>
      <c r="AT77" s="427"/>
      <c r="AU77" s="427"/>
      <c r="AV77" s="427"/>
      <c r="AW77" s="427" t="str">
        <f>IFERROR(AA77/'2025'!N77,"")</f>
        <v/>
      </c>
    </row>
    <row r="78" spans="1:49" x14ac:dyDescent="0.2">
      <c r="A78" s="424" t="s">
        <v>520</v>
      </c>
      <c r="B78" s="75">
        <v>10</v>
      </c>
      <c r="C78" s="70" t="s">
        <v>930</v>
      </c>
      <c r="D78" s="75">
        <v>458</v>
      </c>
      <c r="E78" s="75" t="s">
        <v>17</v>
      </c>
      <c r="F78" s="73" t="s">
        <v>521</v>
      </c>
      <c r="G78" s="74">
        <f t="shared" ca="1" si="22"/>
        <v>108445</v>
      </c>
      <c r="H78" s="74">
        <f t="shared" ca="1" si="22"/>
        <v>112787</v>
      </c>
      <c r="I78" s="74">
        <f t="shared" ca="1" si="22"/>
        <v>117305</v>
      </c>
      <c r="J78" s="74">
        <f t="shared" ca="1" si="22"/>
        <v>121999</v>
      </c>
      <c r="K78" s="74">
        <f t="shared" ca="1" si="22"/>
        <v>126884</v>
      </c>
      <c r="L78" s="74">
        <f t="shared" ca="1" si="22"/>
        <v>0</v>
      </c>
      <c r="M78" s="74">
        <f t="shared" ca="1" si="22"/>
        <v>0</v>
      </c>
      <c r="N78" s="72"/>
      <c r="P78" s="187" t="str">
        <f t="shared" si="24"/>
        <v>52963C</v>
      </c>
      <c r="Q78" s="191" t="s">
        <v>600</v>
      </c>
      <c r="R78" s="188" t="str">
        <f t="shared" si="15"/>
        <v>HR Learning Technologies Specialist</v>
      </c>
      <c r="S78" s="189" t="str">
        <f t="shared" si="25"/>
        <v>131</v>
      </c>
      <c r="T78" s="186" cm="1">
        <f t="array" aca="1" ref="T78" ca="1">ROUND(IF($Q78="Y",VLOOKUP($P78, INDIRECT($Q$3),T$8,0)*INDIRECT($P$2),VLOOKUP($P78, INDIRECT($Q$3),T$8,0)),IF($E78="E",0,3))</f>
        <v>108445</v>
      </c>
      <c r="U78" s="186" cm="1">
        <f t="array" aca="1" ref="U78" ca="1">ROUND(IF($Q78="Y",VLOOKUP($P78, INDIRECT($Q$3),U$8,0)*INDIRECT($P$2),VLOOKUP($P78, INDIRECT($Q$3),U$8,0)),IF($E78="E",0,3))</f>
        <v>112787</v>
      </c>
      <c r="V78" s="186" cm="1">
        <f t="array" aca="1" ref="V78" ca="1">ROUND(IF($Q78="Y",VLOOKUP($P78, INDIRECT($Q$3),V$8,0)*INDIRECT($P$2),VLOOKUP($P78, INDIRECT($Q$3),V$8,0)),IF($E78="E",0,3))</f>
        <v>117305</v>
      </c>
      <c r="W78" s="186" cm="1">
        <f t="array" aca="1" ref="W78" ca="1">ROUND(IF($Q78="Y",VLOOKUP($P78, INDIRECT($Q$3),W$8,0)*INDIRECT($P$2),VLOOKUP($P78, INDIRECT($Q$3),W$8,0)),IF($E78="E",0,3))</f>
        <v>121999</v>
      </c>
      <c r="X78" s="186" cm="1">
        <f t="array" aca="1" ref="X78" ca="1">ROUND(IF($Q78="Y",VLOOKUP($P78, INDIRECT($Q$3),X$8,0)*INDIRECT($P$2),VLOOKUP($P78, INDIRECT($Q$3),X$8,0)),IF($E78="E",0,3))</f>
        <v>126884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17"/>
        <v>52963C</v>
      </c>
      <c r="AC78" s="130" t="str">
        <f t="shared" si="18"/>
        <v>HR Learning Technologies Specialist</v>
      </c>
      <c r="AD78" s="284" t="str">
        <f t="shared" si="19"/>
        <v>131</v>
      </c>
      <c r="AE78" s="282">
        <f t="shared" ca="1" si="23"/>
        <v>52.137999999999998</v>
      </c>
      <c r="AF78" s="282">
        <f t="shared" ca="1" si="23"/>
        <v>54.224999999999994</v>
      </c>
      <c r="AG78" s="282">
        <f t="shared" ca="1" si="23"/>
        <v>56.396999999999998</v>
      </c>
      <c r="AH78" s="282">
        <f t="shared" ca="1" si="23"/>
        <v>58.653999999999996</v>
      </c>
      <c r="AI78" s="282">
        <f t="shared" ca="1" si="23"/>
        <v>61.001999999999995</v>
      </c>
      <c r="AJ78" s="282" t="str">
        <f t="shared" ca="1" si="23"/>
        <v/>
      </c>
      <c r="AK78" s="282" t="str">
        <f t="shared" ca="1" si="23"/>
        <v/>
      </c>
      <c r="AP78" s="427"/>
      <c r="AQ78" s="427"/>
      <c r="AR78" s="427"/>
      <c r="AS78" s="427"/>
      <c r="AT78" s="427"/>
      <c r="AU78" s="427"/>
      <c r="AV78" s="427"/>
      <c r="AW78" s="427" t="str">
        <f>IFERROR(AA78/'2025'!N78,"")</f>
        <v/>
      </c>
    </row>
    <row r="79" spans="1:49" x14ac:dyDescent="0.2">
      <c r="A79" s="424" t="s">
        <v>699</v>
      </c>
      <c r="B79" s="75">
        <v>11</v>
      </c>
      <c r="C79" s="70" t="s">
        <v>945</v>
      </c>
      <c r="D79" s="75">
        <v>523</v>
      </c>
      <c r="E79" s="75" t="s">
        <v>17</v>
      </c>
      <c r="F79" s="73" t="s">
        <v>785</v>
      </c>
      <c r="G79" s="74">
        <f t="shared" ca="1" si="22"/>
        <v>119176</v>
      </c>
      <c r="H79" s="74">
        <f t="shared" ca="1" si="22"/>
        <v>123942</v>
      </c>
      <c r="I79" s="74">
        <f t="shared" ca="1" si="22"/>
        <v>128901</v>
      </c>
      <c r="J79" s="74">
        <f t="shared" ca="1" si="22"/>
        <v>134058</v>
      </c>
      <c r="K79" s="74">
        <f t="shared" ca="1" si="22"/>
        <v>139420</v>
      </c>
      <c r="L79" s="74">
        <f t="shared" ca="1" si="22"/>
        <v>0</v>
      </c>
      <c r="M79" s="74">
        <f t="shared" ca="1" si="22"/>
        <v>0</v>
      </c>
      <c r="N79" s="72"/>
      <c r="P79" s="187" t="str">
        <f t="shared" si="24"/>
        <v>53004C</v>
      </c>
      <c r="Q79" s="191" t="s">
        <v>600</v>
      </c>
      <c r="R79" s="188" t="str">
        <f t="shared" si="15"/>
        <v>HR Project Mgr-Confidential-C</v>
      </c>
      <c r="S79" s="189" t="str">
        <f t="shared" si="25"/>
        <v>137</v>
      </c>
      <c r="T79" s="186" cm="1">
        <f t="array" aca="1" ref="T79" ca="1">ROUND(IF($Q79="Y",VLOOKUP($P79, INDIRECT($Q$3),T$8,0)*INDIRECT($P$2),VLOOKUP($P79, INDIRECT($Q$3),T$8,0)),IF($E79="E",0,3))</f>
        <v>119176</v>
      </c>
      <c r="U79" s="186" cm="1">
        <f t="array" aca="1" ref="U79" ca="1">ROUND(IF($Q79="Y",VLOOKUP($P79, INDIRECT($Q$3),U$8,0)*INDIRECT($P$2),VLOOKUP($P79, INDIRECT($Q$3),U$8,0)),IF($E79="E",0,3))</f>
        <v>123942</v>
      </c>
      <c r="V79" s="186" cm="1">
        <f t="array" aca="1" ref="V79" ca="1">ROUND(IF($Q79="Y",VLOOKUP($P79, INDIRECT($Q$3),V$8,0)*INDIRECT($P$2),VLOOKUP($P79, INDIRECT($Q$3),V$8,0)),IF($E79="E",0,3))</f>
        <v>128901</v>
      </c>
      <c r="W79" s="186" cm="1">
        <f t="array" aca="1" ref="W79" ca="1">ROUND(IF($Q79="Y",VLOOKUP($P79, INDIRECT($Q$3),W$8,0)*INDIRECT($P$2),VLOOKUP($P79, INDIRECT($Q$3),W$8,0)),IF($E79="E",0,3))</f>
        <v>134058</v>
      </c>
      <c r="X79" s="186" cm="1">
        <f t="array" aca="1" ref="X79" ca="1">ROUND(IF($Q79="Y",VLOOKUP($P79, INDIRECT($Q$3),X$8,0)*INDIRECT($P$2),VLOOKUP($P79, INDIRECT($Q$3),X$8,0)),IF($E79="E",0,3))</f>
        <v>139420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17"/>
        <v>53004C</v>
      </c>
      <c r="AC79" s="130" t="str">
        <f t="shared" si="18"/>
        <v>HR Project Mgr-Confidential-C</v>
      </c>
      <c r="AD79" s="284" t="str">
        <f t="shared" si="19"/>
        <v>137</v>
      </c>
      <c r="AE79" s="282">
        <f t="shared" ca="1" si="23"/>
        <v>57.296999999999997</v>
      </c>
      <c r="AF79" s="282">
        <f t="shared" ca="1" si="23"/>
        <v>59.588000000000001</v>
      </c>
      <c r="AG79" s="282">
        <f t="shared" ca="1" si="23"/>
        <v>61.971999999999994</v>
      </c>
      <c r="AH79" s="282">
        <f t="shared" ca="1" si="23"/>
        <v>64.451000000000008</v>
      </c>
      <c r="AI79" s="282">
        <f t="shared" ca="1" si="23"/>
        <v>67.029000000000011</v>
      </c>
      <c r="AJ79" s="282" t="str">
        <f t="shared" ca="1" si="23"/>
        <v/>
      </c>
      <c r="AK79" s="282" t="str">
        <f t="shared" ca="1" si="23"/>
        <v/>
      </c>
      <c r="AP79" s="427"/>
      <c r="AQ79" s="427"/>
      <c r="AR79" s="427"/>
      <c r="AS79" s="427"/>
      <c r="AT79" s="427"/>
      <c r="AU79" s="427"/>
      <c r="AV79" s="427"/>
      <c r="AW79" s="427" t="str">
        <f>IFERROR(AA79/'2025'!N79,"")</f>
        <v/>
      </c>
    </row>
    <row r="80" spans="1:49" x14ac:dyDescent="0.2">
      <c r="A80" s="424" t="s">
        <v>525</v>
      </c>
      <c r="B80" s="75">
        <v>8</v>
      </c>
      <c r="C80" s="70" t="s">
        <v>524</v>
      </c>
      <c r="D80" s="75">
        <v>395</v>
      </c>
      <c r="E80" s="75" t="s">
        <v>17</v>
      </c>
      <c r="F80" s="73" t="s">
        <v>526</v>
      </c>
      <c r="G80" s="74">
        <f t="shared" ca="1" si="22"/>
        <v>91431</v>
      </c>
      <c r="H80" s="74">
        <f t="shared" ca="1" si="22"/>
        <v>95093</v>
      </c>
      <c r="I80" s="74">
        <f t="shared" ca="1" si="22"/>
        <v>98900</v>
      </c>
      <c r="J80" s="74">
        <f t="shared" ca="1" si="22"/>
        <v>102859</v>
      </c>
      <c r="K80" s="74">
        <f t="shared" ca="1" si="22"/>
        <v>106979</v>
      </c>
      <c r="L80" s="74">
        <f t="shared" ca="1" si="22"/>
        <v>0</v>
      </c>
      <c r="M80" s="74">
        <f t="shared" ca="1" si="22"/>
        <v>0</v>
      </c>
      <c r="N80" s="72"/>
      <c r="P80" s="187" t="str">
        <f t="shared" si="24"/>
        <v>52959C</v>
      </c>
      <c r="Q80" s="186" t="s">
        <v>600</v>
      </c>
      <c r="R80" s="188" t="str">
        <f t="shared" si="15"/>
        <v>HR Recruiter</v>
      </c>
      <c r="S80" s="189" t="str">
        <f t="shared" si="25"/>
        <v>109</v>
      </c>
      <c r="T80" s="186" cm="1">
        <f t="array" aca="1" ref="T80" ca="1">ROUND(IF($Q80="Y",VLOOKUP($P80, INDIRECT($Q$3),T$8,0)*INDIRECT($P$2),VLOOKUP($P80, INDIRECT($Q$3),T$8,0)),IF($E80="E",0,3))</f>
        <v>91431</v>
      </c>
      <c r="U80" s="186" cm="1">
        <f t="array" aca="1" ref="U80" ca="1">ROUND(IF($Q80="Y",VLOOKUP($P80, INDIRECT($Q$3),U$8,0)*INDIRECT($P$2),VLOOKUP($P80, INDIRECT($Q$3),U$8,0)),IF($E80="E",0,3))</f>
        <v>95093</v>
      </c>
      <c r="V80" s="186" cm="1">
        <f t="array" aca="1" ref="V80" ca="1">ROUND(IF($Q80="Y",VLOOKUP($P80, INDIRECT($Q$3),V$8,0)*INDIRECT($P$2),VLOOKUP($P80, INDIRECT($Q$3),V$8,0)),IF($E80="E",0,3))</f>
        <v>98900</v>
      </c>
      <c r="W80" s="186" cm="1">
        <f t="array" aca="1" ref="W80" ca="1">ROUND(IF($Q80="Y",VLOOKUP($P80, INDIRECT($Q$3),W$8,0)*INDIRECT($P$2),VLOOKUP($P80, INDIRECT($Q$3),W$8,0)),IF($E80="E",0,3))</f>
        <v>102859</v>
      </c>
      <c r="X80" s="186" cm="1">
        <f t="array" aca="1" ref="X80" ca="1">ROUND(IF($Q80="Y",VLOOKUP($P80, INDIRECT($Q$3),X$8,0)*INDIRECT($P$2),VLOOKUP($P80, INDIRECT($Q$3),X$8,0)),IF($E80="E",0,3))</f>
        <v>106979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17"/>
        <v>52959C</v>
      </c>
      <c r="AC80" s="130" t="str">
        <f t="shared" si="18"/>
        <v>HR Recruiter</v>
      </c>
      <c r="AD80" s="284" t="str">
        <f t="shared" si="19"/>
        <v>109</v>
      </c>
      <c r="AE80" s="282">
        <f t="shared" ca="1" si="23"/>
        <v>43.957999999999998</v>
      </c>
      <c r="AF80" s="282">
        <f t="shared" ca="1" si="23"/>
        <v>45.717999999999996</v>
      </c>
      <c r="AG80" s="282">
        <f t="shared" ca="1" si="23"/>
        <v>47.548999999999999</v>
      </c>
      <c r="AH80" s="282">
        <f t="shared" ca="1" si="23"/>
        <v>49.451999999999998</v>
      </c>
      <c r="AI80" s="282">
        <f t="shared" ca="1" si="23"/>
        <v>51.433</v>
      </c>
      <c r="AJ80" s="282" t="str">
        <f t="shared" ca="1" si="23"/>
        <v/>
      </c>
      <c r="AK80" s="282" t="str">
        <f t="shared" ca="1" si="23"/>
        <v/>
      </c>
      <c r="AP80" s="427"/>
      <c r="AQ80" s="427"/>
      <c r="AR80" s="427"/>
      <c r="AS80" s="427"/>
      <c r="AT80" s="427"/>
      <c r="AU80" s="427"/>
      <c r="AV80" s="427"/>
      <c r="AW80" s="427" t="str">
        <f>IFERROR(AA80/'2025'!N80,"")</f>
        <v/>
      </c>
    </row>
    <row r="81" spans="1:49" x14ac:dyDescent="0.2">
      <c r="A81" s="424" t="s">
        <v>90</v>
      </c>
      <c r="B81" s="75">
        <v>8</v>
      </c>
      <c r="C81" s="70" t="s">
        <v>88</v>
      </c>
      <c r="D81" s="75">
        <v>400</v>
      </c>
      <c r="E81" s="75" t="s">
        <v>17</v>
      </c>
      <c r="F81" s="73" t="s">
        <v>527</v>
      </c>
      <c r="G81" s="74">
        <f t="shared" ca="1" si="22"/>
        <v>79192</v>
      </c>
      <c r="H81" s="74">
        <f t="shared" ca="1" si="22"/>
        <v>83539</v>
      </c>
      <c r="I81" s="74">
        <f t="shared" ca="1" si="22"/>
        <v>87881</v>
      </c>
      <c r="J81" s="74">
        <f t="shared" ca="1" si="22"/>
        <v>92530</v>
      </c>
      <c r="K81" s="74">
        <f t="shared" ca="1" si="22"/>
        <v>97419</v>
      </c>
      <c r="L81" s="74">
        <f t="shared" ca="1" si="22"/>
        <v>103471</v>
      </c>
      <c r="M81" s="74">
        <f t="shared" ca="1" si="22"/>
        <v>109519</v>
      </c>
      <c r="N81" s="72"/>
      <c r="P81" s="187" t="str">
        <f t="shared" si="24"/>
        <v>05418C</v>
      </c>
      <c r="Q81" s="191" t="s">
        <v>600</v>
      </c>
      <c r="R81" s="188" t="str">
        <f t="shared" si="15"/>
        <v>HR Representative</v>
      </c>
      <c r="S81" s="189" t="str">
        <f t="shared" si="25"/>
        <v>60M</v>
      </c>
      <c r="T81" s="186" cm="1">
        <f t="array" aca="1" ref="T81" ca="1">ROUND(IF($Q81="Y",VLOOKUP($P81, INDIRECT($Q$3),T$8,0)*INDIRECT($P$2),VLOOKUP($P81, INDIRECT($Q$3),T$8,0)),IF($E81="E",0,3))</f>
        <v>79192</v>
      </c>
      <c r="U81" s="186" cm="1">
        <f t="array" aca="1" ref="U81" ca="1">ROUND(IF($Q81="Y",VLOOKUP($P81, INDIRECT($Q$3),U$8,0)*INDIRECT($P$2),VLOOKUP($P81, INDIRECT($Q$3),U$8,0)),IF($E81="E",0,3))</f>
        <v>83539</v>
      </c>
      <c r="V81" s="186" cm="1">
        <f t="array" aca="1" ref="V81" ca="1">ROUND(IF($Q81="Y",VLOOKUP($P81, INDIRECT($Q$3),V$8,0)*INDIRECT($P$2),VLOOKUP($P81, INDIRECT($Q$3),V$8,0)),IF($E81="E",0,3))</f>
        <v>87881</v>
      </c>
      <c r="W81" s="186" cm="1">
        <f t="array" aca="1" ref="W81" ca="1">ROUND(IF($Q81="Y",VLOOKUP($P81, INDIRECT($Q$3),W$8,0)*INDIRECT($P$2),VLOOKUP($P81, INDIRECT($Q$3),W$8,0)),IF($E81="E",0,3))</f>
        <v>92530</v>
      </c>
      <c r="X81" s="186" cm="1">
        <f t="array" aca="1" ref="X81" ca="1">ROUND(IF($Q81="Y",VLOOKUP($P81, INDIRECT($Q$3),X$8,0)*INDIRECT($P$2),VLOOKUP($P81, INDIRECT($Q$3),X$8,0)),IF($E81="E",0,3))</f>
        <v>97419</v>
      </c>
      <c r="Y81" s="186" cm="1">
        <f t="array" aca="1" ref="Y81" ca="1">ROUND(IF($Q81="Y",VLOOKUP($P81, INDIRECT($Q$3),Y$8,0)*INDIRECT($P$2),VLOOKUP($P81, INDIRECT($Q$3),Y$8,0)),IF($E81="E",0,3))</f>
        <v>103471</v>
      </c>
      <c r="Z81" s="186" cm="1">
        <f t="array" aca="1" ref="Z81" ca="1">ROUND(IF($Q81="Y",VLOOKUP($P81, INDIRECT($Q$3),Z$8,0)*INDIRECT($P$2),VLOOKUP($P81, INDIRECT($Q$3),Z$8,0)),IF($E81="E",0,3))</f>
        <v>109519</v>
      </c>
      <c r="AA81" s="186"/>
      <c r="AB81" s="282" t="str">
        <f t="shared" si="17"/>
        <v>05418C</v>
      </c>
      <c r="AC81" s="130" t="str">
        <f t="shared" si="18"/>
        <v>HR Representative</v>
      </c>
      <c r="AD81" s="284" t="str">
        <f t="shared" si="19"/>
        <v>60M</v>
      </c>
      <c r="AE81" s="282">
        <f t="shared" ca="1" si="23"/>
        <v>38.073999999999998</v>
      </c>
      <c r="AF81" s="282">
        <f t="shared" ca="1" si="23"/>
        <v>40.162999999999997</v>
      </c>
      <c r="AG81" s="282">
        <f t="shared" ca="1" si="23"/>
        <v>42.250999999999998</v>
      </c>
      <c r="AH81" s="282">
        <f t="shared" ca="1" si="23"/>
        <v>44.485999999999997</v>
      </c>
      <c r="AI81" s="282">
        <f t="shared" ca="1" si="23"/>
        <v>46.836999999999996</v>
      </c>
      <c r="AJ81" s="282">
        <f t="shared" ca="1" si="23"/>
        <v>49.745999999999995</v>
      </c>
      <c r="AK81" s="282">
        <f t="shared" ca="1" si="23"/>
        <v>52.653999999999996</v>
      </c>
      <c r="AP81" s="427"/>
      <c r="AQ81" s="427"/>
      <c r="AR81" s="427"/>
      <c r="AS81" s="427"/>
      <c r="AT81" s="427"/>
      <c r="AU81" s="427"/>
      <c r="AV81" s="427"/>
      <c r="AW81" s="427" t="str">
        <f>IFERROR(AA81/'2025'!N81,"")</f>
        <v/>
      </c>
    </row>
    <row r="82" spans="1:49" x14ac:dyDescent="0.2">
      <c r="A82" s="424" t="s">
        <v>96</v>
      </c>
      <c r="B82" s="75">
        <v>6</v>
      </c>
      <c r="C82" s="70" t="s">
        <v>95</v>
      </c>
      <c r="D82" s="75">
        <v>308</v>
      </c>
      <c r="E82" s="75" t="s">
        <v>21</v>
      </c>
      <c r="F82" s="73" t="s">
        <v>554</v>
      </c>
      <c r="G82" s="74">
        <f t="shared" ca="1" si="22"/>
        <v>33.402000000000001</v>
      </c>
      <c r="H82" s="74">
        <f t="shared" ca="1" si="22"/>
        <v>35.072000000000003</v>
      </c>
      <c r="I82" s="74">
        <f t="shared" ca="1" si="22"/>
        <v>36.826000000000001</v>
      </c>
      <c r="J82" s="74">
        <f t="shared" ca="1" si="22"/>
        <v>38.667000000000002</v>
      </c>
      <c r="K82" s="74">
        <f t="shared" ca="1" si="22"/>
        <v>40.6</v>
      </c>
      <c r="L82" s="74">
        <f t="shared" ca="1" si="22"/>
        <v>42.631</v>
      </c>
      <c r="M82" s="74">
        <f t="shared" ca="1" si="22"/>
        <v>0</v>
      </c>
      <c r="N82" s="72"/>
      <c r="P82" s="187" t="str">
        <f t="shared" si="24"/>
        <v>05426C</v>
      </c>
      <c r="Q82" s="191" t="s">
        <v>600</v>
      </c>
      <c r="R82" s="188" t="str">
        <f t="shared" si="15"/>
        <v>HR Sr Associate</v>
      </c>
      <c r="S82" s="189" t="str">
        <f t="shared" si="25"/>
        <v>04</v>
      </c>
      <c r="T82" s="186" cm="1">
        <f t="array" aca="1" ref="T82" ca="1">ROUND(IF($Q82="Y",VLOOKUP($P82, INDIRECT($Q$3),T$8,0)*INDIRECT($P$2),VLOOKUP($P82, INDIRECT($Q$3),T$8,0)),IF($E82="E",0,3))</f>
        <v>33.402000000000001</v>
      </c>
      <c r="U82" s="186" cm="1">
        <f t="array" aca="1" ref="U82" ca="1">ROUND(IF($Q82="Y",VLOOKUP($P82, INDIRECT($Q$3),U$8,0)*INDIRECT($P$2),VLOOKUP($P82, INDIRECT($Q$3),U$8,0)),IF($E82="E",0,3))</f>
        <v>35.072000000000003</v>
      </c>
      <c r="V82" s="186" cm="1">
        <f t="array" aca="1" ref="V82" ca="1">ROUND(IF($Q82="Y",VLOOKUP($P82, INDIRECT($Q$3),V$8,0)*INDIRECT($P$2),VLOOKUP($P82, INDIRECT($Q$3),V$8,0)),IF($E82="E",0,3))</f>
        <v>36.826000000000001</v>
      </c>
      <c r="W82" s="186" cm="1">
        <f t="array" aca="1" ref="W82" ca="1">ROUND(IF($Q82="Y",VLOOKUP($P82, INDIRECT($Q$3),W$8,0)*INDIRECT($P$2),VLOOKUP($P82, INDIRECT($Q$3),W$8,0)),IF($E82="E",0,3))</f>
        <v>38.667000000000002</v>
      </c>
      <c r="X82" s="186" cm="1">
        <f t="array" aca="1" ref="X82" ca="1">ROUND(IF($Q82="Y",VLOOKUP($P82, INDIRECT($Q$3),X$8,0)*INDIRECT($P$2),VLOOKUP($P82, INDIRECT($Q$3),X$8,0)),IF($E82="E",0,3))</f>
        <v>40.6</v>
      </c>
      <c r="Y82" s="186" cm="1">
        <f t="array" aca="1" ref="Y82" ca="1">ROUND(IF($Q82="Y",VLOOKUP($P82, INDIRECT($Q$3),Y$8,0)*INDIRECT($P$2),VLOOKUP($P82, INDIRECT($Q$3),Y$8,0)),IF($E82="E",0,3))</f>
        <v>42.631</v>
      </c>
      <c r="Z82" s="186" cm="1">
        <f t="array" aca="1" ref="Z82" ca="1">ROUND(IF($Q82="Y",VLOOKUP($P82, INDIRECT($Q$3),Z$8,0)*INDIRECT($P$2),VLOOKUP($P82, INDIRECT($Q$3),Z$8,0)),IF($E82="E",0,3))</f>
        <v>0</v>
      </c>
      <c r="AA82" s="186"/>
      <c r="AB82" s="282" t="str">
        <f t="shared" si="17"/>
        <v>05426C</v>
      </c>
      <c r="AC82" s="130" t="str">
        <f t="shared" si="18"/>
        <v>HR Sr Associate</v>
      </c>
      <c r="AD82" s="284" t="str">
        <f t="shared" si="19"/>
        <v>04</v>
      </c>
      <c r="AE82" s="282">
        <f t="shared" ca="1" si="23"/>
        <v>33.402000000000001</v>
      </c>
      <c r="AF82" s="282">
        <f t="shared" ca="1" si="23"/>
        <v>35.072000000000003</v>
      </c>
      <c r="AG82" s="282">
        <f t="shared" ca="1" si="23"/>
        <v>36.826000000000001</v>
      </c>
      <c r="AH82" s="282">
        <f t="shared" ca="1" si="23"/>
        <v>38.667000000000002</v>
      </c>
      <c r="AI82" s="282">
        <f t="shared" ca="1" si="23"/>
        <v>40.6</v>
      </c>
      <c r="AJ82" s="282">
        <f t="shared" ca="1" si="23"/>
        <v>42.631</v>
      </c>
      <c r="AK82" s="282" t="str">
        <f t="shared" ca="1" si="23"/>
        <v/>
      </c>
      <c r="AP82" s="427"/>
      <c r="AQ82" s="427"/>
      <c r="AR82" s="427"/>
      <c r="AS82" s="427"/>
      <c r="AT82" s="427"/>
      <c r="AU82" s="427"/>
      <c r="AV82" s="427"/>
      <c r="AW82" s="427" t="str">
        <f>IFERROR(AA82/'2025'!N82,"")</f>
        <v/>
      </c>
    </row>
    <row r="83" spans="1:49" x14ac:dyDescent="0.2">
      <c r="A83" s="424" t="s">
        <v>1079</v>
      </c>
      <c r="B83" s="69">
        <v>9</v>
      </c>
      <c r="C83" s="70" t="s">
        <v>1080</v>
      </c>
      <c r="D83" s="75">
        <v>415</v>
      </c>
      <c r="E83" s="75" t="s">
        <v>17</v>
      </c>
      <c r="F83" s="419" t="s">
        <v>1081</v>
      </c>
      <c r="G83" s="74">
        <f t="shared" ca="1" si="22"/>
        <v>99934</v>
      </c>
      <c r="H83" s="74">
        <f t="shared" ca="1" si="22"/>
        <v>103937</v>
      </c>
      <c r="I83" s="74">
        <f t="shared" ca="1" si="22"/>
        <v>108099</v>
      </c>
      <c r="J83" s="74">
        <f t="shared" ca="1" si="22"/>
        <v>112424</v>
      </c>
      <c r="K83" s="74">
        <f t="shared" ca="1" si="22"/>
        <v>116925</v>
      </c>
      <c r="L83" s="74">
        <f t="shared" ca="1" si="22"/>
        <v>0</v>
      </c>
      <c r="M83" s="74">
        <f t="shared" ca="1" si="22"/>
        <v>0</v>
      </c>
      <c r="N83" s="72"/>
      <c r="P83" s="187" t="str">
        <f t="shared" si="24"/>
        <v>53077C</v>
      </c>
      <c r="Q83" s="191" t="s">
        <v>600</v>
      </c>
      <c r="R83" s="188" t="str">
        <f t="shared" si="15"/>
        <v>HR Sr Benefits Spec-C</v>
      </c>
      <c r="S83" s="189" t="str">
        <f t="shared" si="25"/>
        <v>144</v>
      </c>
      <c r="T83" s="186" cm="1">
        <f t="array" aca="1" ref="T83" ca="1">ROUND(IF($Q83="Y",VLOOKUP($P83, INDIRECT($Q$3),T$8,0)*INDIRECT($P$2),VLOOKUP($P83, INDIRECT($Q$3),T$8,0)),IF($E83="E",0,3))</f>
        <v>99934</v>
      </c>
      <c r="U83" s="186" cm="1">
        <f t="array" aca="1" ref="U83" ca="1">ROUND(IF($Q83="Y",VLOOKUP($P83, INDIRECT($Q$3),U$8,0)*INDIRECT($P$2),VLOOKUP($P83, INDIRECT($Q$3),U$8,0)),IF($E83="E",0,3))</f>
        <v>103937</v>
      </c>
      <c r="V83" s="186" cm="1">
        <f t="array" aca="1" ref="V83" ca="1">ROUND(IF($Q83="Y",VLOOKUP($P83, INDIRECT($Q$3),V$8,0)*INDIRECT($P$2),VLOOKUP($P83, INDIRECT($Q$3),V$8,0)),IF($E83="E",0,3))</f>
        <v>108099</v>
      </c>
      <c r="W83" s="186" cm="1">
        <f t="array" aca="1" ref="W83" ca="1">ROUND(IF($Q83="Y",VLOOKUP($P83, INDIRECT($Q$3),W$8,0)*INDIRECT($P$2),VLOOKUP($P83, INDIRECT($Q$3),W$8,0)),IF($E83="E",0,3))</f>
        <v>112424</v>
      </c>
      <c r="X83" s="186" cm="1">
        <f t="array" aca="1" ref="X83" ca="1">ROUND(IF($Q83="Y",VLOOKUP($P83, INDIRECT($Q$3),X$8,0)*INDIRECT($P$2),VLOOKUP($P83, INDIRECT($Q$3),X$8,0)),IF($E83="E",0,3))</f>
        <v>116925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17"/>
        <v>53077C</v>
      </c>
      <c r="AC83" s="130" t="str">
        <f t="shared" si="18"/>
        <v>HR Sr Benefits Spec-C</v>
      </c>
      <c r="AD83" s="284" t="str">
        <f t="shared" si="19"/>
        <v>144</v>
      </c>
      <c r="AE83" s="282">
        <f t="shared" ca="1" si="23"/>
        <v>48.045999999999999</v>
      </c>
      <c r="AF83" s="282">
        <f t="shared" ca="1" si="23"/>
        <v>49.97</v>
      </c>
      <c r="AG83" s="282">
        <f t="shared" ca="1" si="23"/>
        <v>51.970999999999997</v>
      </c>
      <c r="AH83" s="282">
        <f t="shared" ca="1" si="23"/>
        <v>54.05</v>
      </c>
      <c r="AI83" s="282">
        <f t="shared" ca="1" si="23"/>
        <v>56.213999999999999</v>
      </c>
      <c r="AJ83" s="282" t="str">
        <f t="shared" ca="1" si="23"/>
        <v/>
      </c>
      <c r="AK83" s="282" t="str">
        <f t="shared" ca="1" si="23"/>
        <v/>
      </c>
      <c r="AP83" s="427"/>
      <c r="AQ83" s="427"/>
      <c r="AR83" s="427"/>
      <c r="AS83" s="427"/>
      <c r="AT83" s="427"/>
      <c r="AU83" s="427"/>
      <c r="AV83" s="427"/>
      <c r="AW83" s="427" t="str">
        <f>IFERROR(AA83/'2025'!N83,"")</f>
        <v/>
      </c>
    </row>
    <row r="84" spans="1:49" x14ac:dyDescent="0.2">
      <c r="A84" s="424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ca="1" si="22"/>
        <v>108445</v>
      </c>
      <c r="H84" s="74">
        <f t="shared" ca="1" si="22"/>
        <v>112787</v>
      </c>
      <c r="I84" s="74">
        <f t="shared" ca="1" si="22"/>
        <v>117305</v>
      </c>
      <c r="J84" s="74">
        <f t="shared" ca="1" si="22"/>
        <v>121999</v>
      </c>
      <c r="K84" s="74">
        <f t="shared" ca="1" si="22"/>
        <v>126884</v>
      </c>
      <c r="L84" s="74">
        <f t="shared" ca="1" si="22"/>
        <v>0</v>
      </c>
      <c r="M84" s="74">
        <f t="shared" ca="1" si="22"/>
        <v>0</v>
      </c>
      <c r="N84" s="72"/>
      <c r="P84" s="187" t="str">
        <f t="shared" si="24"/>
        <v>52968C</v>
      </c>
      <c r="Q84" s="191" t="s">
        <v>600</v>
      </c>
      <c r="R84" s="188" t="str">
        <f t="shared" si="15"/>
        <v>HR Sr Health &amp; Wellness Representative</v>
      </c>
      <c r="S84" s="189" t="str">
        <f t="shared" si="25"/>
        <v>131</v>
      </c>
      <c r="T84" s="186" cm="1">
        <f t="array" aca="1" ref="T84" ca="1">ROUND(IF($Q84="Y",VLOOKUP($P84, INDIRECT($Q$3),T$8,0)*INDIRECT($P$2),VLOOKUP($P84, INDIRECT($Q$3),T$8,0)),IF($E84="E",0,3))</f>
        <v>108445</v>
      </c>
      <c r="U84" s="186" cm="1">
        <f t="array" aca="1" ref="U84" ca="1">ROUND(IF($Q84="Y",VLOOKUP($P84, INDIRECT($Q$3),U$8,0)*INDIRECT($P$2),VLOOKUP($P84, INDIRECT($Q$3),U$8,0)),IF($E84="E",0,3))</f>
        <v>112787</v>
      </c>
      <c r="V84" s="186" cm="1">
        <f t="array" aca="1" ref="V84" ca="1">ROUND(IF($Q84="Y",VLOOKUP($P84, INDIRECT($Q$3),V$8,0)*INDIRECT($P$2),VLOOKUP($P84, INDIRECT($Q$3),V$8,0)),IF($E84="E",0,3))</f>
        <v>117305</v>
      </c>
      <c r="W84" s="186" cm="1">
        <f t="array" aca="1" ref="W84" ca="1">ROUND(IF($Q84="Y",VLOOKUP($P84, INDIRECT($Q$3),W$8,0)*INDIRECT($P$2),VLOOKUP($P84, INDIRECT($Q$3),W$8,0)),IF($E84="E",0,3))</f>
        <v>121999</v>
      </c>
      <c r="X84" s="186" cm="1">
        <f t="array" aca="1" ref="X84" ca="1">ROUND(IF($Q84="Y",VLOOKUP($P84, INDIRECT($Q$3),X$8,0)*INDIRECT($P$2),VLOOKUP($P84, INDIRECT($Q$3),X$8,0)),IF($E84="E",0,3))</f>
        <v>126884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17"/>
        <v>52968C</v>
      </c>
      <c r="AC84" s="130" t="str">
        <f t="shared" si="18"/>
        <v>HR Sr Health &amp; Wellness Representative</v>
      </c>
      <c r="AD84" s="284" t="str">
        <f t="shared" si="19"/>
        <v>131</v>
      </c>
      <c r="AE84" s="282">
        <f t="shared" ca="1" si="23"/>
        <v>52.137999999999998</v>
      </c>
      <c r="AF84" s="282">
        <f t="shared" ca="1" si="23"/>
        <v>54.224999999999994</v>
      </c>
      <c r="AG84" s="282">
        <f t="shared" ca="1" si="23"/>
        <v>56.396999999999998</v>
      </c>
      <c r="AH84" s="282">
        <f t="shared" ca="1" si="23"/>
        <v>58.653999999999996</v>
      </c>
      <c r="AI84" s="282">
        <f t="shared" ca="1" si="23"/>
        <v>61.001999999999995</v>
      </c>
      <c r="AJ84" s="282" t="str">
        <f t="shared" ca="1" si="23"/>
        <v/>
      </c>
      <c r="AK84" s="282" t="str">
        <f t="shared" ca="1" si="23"/>
        <v/>
      </c>
      <c r="AP84" s="427"/>
      <c r="AQ84" s="427"/>
      <c r="AR84" s="427"/>
      <c r="AS84" s="427"/>
      <c r="AT84" s="427"/>
      <c r="AU84" s="427"/>
      <c r="AV84" s="427"/>
      <c r="AW84" s="427" t="str">
        <f>IFERROR(AA84/'2025'!N84,"")</f>
        <v/>
      </c>
    </row>
    <row r="85" spans="1:49" x14ac:dyDescent="0.2">
      <c r="A85" s="424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ca="1" si="22"/>
        <v>108445</v>
      </c>
      <c r="H85" s="74">
        <f t="shared" ca="1" si="22"/>
        <v>112787</v>
      </c>
      <c r="I85" s="74">
        <f t="shared" ca="1" si="22"/>
        <v>117305</v>
      </c>
      <c r="J85" s="74">
        <f t="shared" ca="1" si="22"/>
        <v>121999</v>
      </c>
      <c r="K85" s="74">
        <f t="shared" ca="1" si="22"/>
        <v>126884</v>
      </c>
      <c r="L85" s="74">
        <f t="shared" ca="1" si="22"/>
        <v>0</v>
      </c>
      <c r="M85" s="74">
        <f t="shared" ca="1" si="22"/>
        <v>0</v>
      </c>
      <c r="N85" s="72"/>
      <c r="P85" s="187" t="str">
        <f t="shared" si="24"/>
        <v>52962C</v>
      </c>
      <c r="Q85" s="191" t="s">
        <v>600</v>
      </c>
      <c r="R85" s="188" t="str">
        <f t="shared" si="15"/>
        <v>HR Sr Learning Specialist</v>
      </c>
      <c r="S85" s="189" t="str">
        <f t="shared" si="25"/>
        <v>131</v>
      </c>
      <c r="T85" s="186" cm="1">
        <f t="array" aca="1" ref="T85" ca="1">ROUND(IF($Q85="Y",VLOOKUP($P85, INDIRECT($Q$3),T$8,0)*INDIRECT($P$2),VLOOKUP($P85, INDIRECT($Q$3),T$8,0)),IF($E85="E",0,3))</f>
        <v>108445</v>
      </c>
      <c r="U85" s="186" cm="1">
        <f t="array" aca="1" ref="U85" ca="1">ROUND(IF($Q85="Y",VLOOKUP($P85, INDIRECT($Q$3),U$8,0)*INDIRECT($P$2),VLOOKUP($P85, INDIRECT($Q$3),U$8,0)),IF($E85="E",0,3))</f>
        <v>112787</v>
      </c>
      <c r="V85" s="186" cm="1">
        <f t="array" aca="1" ref="V85" ca="1">ROUND(IF($Q85="Y",VLOOKUP($P85, INDIRECT($Q$3),V$8,0)*INDIRECT($P$2),VLOOKUP($P85, INDIRECT($Q$3),V$8,0)),IF($E85="E",0,3))</f>
        <v>117305</v>
      </c>
      <c r="W85" s="186" cm="1">
        <f t="array" aca="1" ref="W85" ca="1">ROUND(IF($Q85="Y",VLOOKUP($P85, INDIRECT($Q$3),W$8,0)*INDIRECT($P$2),VLOOKUP($P85, INDIRECT($Q$3),W$8,0)),IF($E85="E",0,3))</f>
        <v>121999</v>
      </c>
      <c r="X85" s="186" cm="1">
        <f t="array" aca="1" ref="X85" ca="1">ROUND(IF($Q85="Y",VLOOKUP($P85, INDIRECT($Q$3),X$8,0)*INDIRECT($P$2),VLOOKUP($P85, INDIRECT($Q$3),X$8,0)),IF($E85="E",0,3))</f>
        <v>126884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17"/>
        <v>52962C</v>
      </c>
      <c r="AC85" s="130" t="str">
        <f t="shared" si="18"/>
        <v>HR Sr Learning Specialist</v>
      </c>
      <c r="AD85" s="284" t="str">
        <f t="shared" si="19"/>
        <v>131</v>
      </c>
      <c r="AE85" s="282">
        <f t="shared" ca="1" si="23"/>
        <v>52.137999999999998</v>
      </c>
      <c r="AF85" s="282">
        <f t="shared" ca="1" si="23"/>
        <v>54.224999999999994</v>
      </c>
      <c r="AG85" s="282">
        <f t="shared" ca="1" si="23"/>
        <v>56.396999999999998</v>
      </c>
      <c r="AH85" s="282">
        <f t="shared" ca="1" si="23"/>
        <v>58.653999999999996</v>
      </c>
      <c r="AI85" s="282">
        <f t="shared" ca="1" si="23"/>
        <v>61.001999999999995</v>
      </c>
      <c r="AJ85" s="282" t="str">
        <f t="shared" ca="1" si="23"/>
        <v/>
      </c>
      <c r="AK85" s="282" t="str">
        <f t="shared" ca="1" si="23"/>
        <v/>
      </c>
      <c r="AP85" s="427"/>
      <c r="AQ85" s="427"/>
      <c r="AR85" s="427"/>
      <c r="AS85" s="427"/>
      <c r="AT85" s="427"/>
      <c r="AU85" s="427"/>
      <c r="AV85" s="427"/>
      <c r="AW85" s="427" t="str">
        <f>IFERROR(AA85/'2025'!N85,"")</f>
        <v/>
      </c>
    </row>
    <row r="86" spans="1:49" x14ac:dyDescent="0.2">
      <c r="A86" s="424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ca="1" si="22"/>
        <v>132922</v>
      </c>
      <c r="H86" s="74">
        <f t="shared" ca="1" si="22"/>
        <v>138238</v>
      </c>
      <c r="I86" s="74">
        <f t="shared" ca="1" si="22"/>
        <v>143768</v>
      </c>
      <c r="J86" s="74">
        <f t="shared" ca="1" si="22"/>
        <v>149519</v>
      </c>
      <c r="K86" s="74">
        <f t="shared" ca="1" si="22"/>
        <v>155499</v>
      </c>
      <c r="L86" s="74">
        <f t="shared" ca="1" si="22"/>
        <v>0</v>
      </c>
      <c r="M86" s="74">
        <f t="shared" ca="1" si="22"/>
        <v>0</v>
      </c>
      <c r="N86" s="72"/>
      <c r="P86" s="187" t="str">
        <f t="shared" si="24"/>
        <v>53048C</v>
      </c>
      <c r="Q86" s="191" t="s">
        <v>600</v>
      </c>
      <c r="R86" s="188" t="str">
        <f t="shared" si="15"/>
        <v>HR Sr Project Manager</v>
      </c>
      <c r="S86" s="189" t="str">
        <f t="shared" si="25"/>
        <v>139</v>
      </c>
      <c r="T86" s="186" cm="1">
        <f t="array" aca="1" ref="T86" ca="1">ROUND(IF($Q86="Y",VLOOKUP($P86, INDIRECT($Q$3),T$8,0)*INDIRECT($P$2),VLOOKUP($P86, INDIRECT($Q$3),T$8,0)),IF($E86="E",0,3))</f>
        <v>132922</v>
      </c>
      <c r="U86" s="186" cm="1">
        <f t="array" aca="1" ref="U86" ca="1">ROUND(IF($Q86="Y",VLOOKUP($P86, INDIRECT($Q$3),U$8,0)*INDIRECT($P$2),VLOOKUP($P86, INDIRECT($Q$3),U$8,0)),IF($E86="E",0,3))</f>
        <v>138238</v>
      </c>
      <c r="V86" s="186" cm="1">
        <f t="array" aca="1" ref="V86" ca="1">ROUND(IF($Q86="Y",VLOOKUP($P86, INDIRECT($Q$3),V$8,0)*INDIRECT($P$2),VLOOKUP($P86, INDIRECT($Q$3),V$8,0)),IF($E86="E",0,3))</f>
        <v>143768</v>
      </c>
      <c r="W86" s="186" cm="1">
        <f t="array" aca="1" ref="W86" ca="1">ROUND(IF($Q86="Y",VLOOKUP($P86, INDIRECT($Q$3),W$8,0)*INDIRECT($P$2),VLOOKUP($P86, INDIRECT($Q$3),W$8,0)),IF($E86="E",0,3))</f>
        <v>149519</v>
      </c>
      <c r="X86" s="186" cm="1">
        <f t="array" aca="1" ref="X86" ca="1">ROUND(IF($Q86="Y",VLOOKUP($P86, INDIRECT($Q$3),X$8,0)*INDIRECT($P$2),VLOOKUP($P86, INDIRECT($Q$3),X$8,0)),IF($E86="E",0,3))</f>
        <v>155499</v>
      </c>
      <c r="Y86" s="186" cm="1">
        <f t="array" aca="1" ref="Y86" ca="1">ROUND(IF($Q86="Y",VLOOKUP($P86, INDIRECT($Q$3),Y$8,0)*INDIRECT($P$2),VLOOKUP($P86, INDIRECT($Q$3),Y$8,0)),IF($E86="E",0,3))</f>
        <v>0</v>
      </c>
      <c r="Z86" s="186" cm="1">
        <f t="array" aca="1" ref="Z86" ca="1">ROUND(IF($Q86="Y",VLOOKUP($P86, INDIRECT($Q$3),Z$8,0)*INDIRECT($P$2),VLOOKUP($P86, INDIRECT($Q$3),Z$8,0)),IF($E86="E",0,3))</f>
        <v>0</v>
      </c>
      <c r="AA86" s="186"/>
      <c r="AB86" s="282" t="str">
        <f t="shared" si="17"/>
        <v>53048C</v>
      </c>
      <c r="AC86" s="130" t="str">
        <f t="shared" si="18"/>
        <v>HR Sr Project Manager</v>
      </c>
      <c r="AD86" s="284" t="str">
        <f t="shared" si="19"/>
        <v>139</v>
      </c>
      <c r="AE86" s="282">
        <f t="shared" ca="1" si="23"/>
        <v>63.905000000000001</v>
      </c>
      <c r="AF86" s="282">
        <f t="shared" ca="1" si="23"/>
        <v>66.460999999999999</v>
      </c>
      <c r="AG86" s="282">
        <f t="shared" ca="1" si="23"/>
        <v>69.12</v>
      </c>
      <c r="AH86" s="282">
        <f t="shared" ca="1" si="23"/>
        <v>71.885000000000005</v>
      </c>
      <c r="AI86" s="282">
        <f t="shared" ca="1" si="23"/>
        <v>74.760000000000005</v>
      </c>
      <c r="AJ86" s="282" t="str">
        <f t="shared" ca="1" si="23"/>
        <v/>
      </c>
      <c r="AK86" s="282" t="str">
        <f t="shared" ca="1" si="23"/>
        <v/>
      </c>
      <c r="AP86" s="427"/>
      <c r="AQ86" s="427"/>
      <c r="AR86" s="427"/>
      <c r="AS86" s="427"/>
      <c r="AT86" s="427"/>
      <c r="AU86" s="427"/>
      <c r="AV86" s="427"/>
      <c r="AW86" s="427" t="str">
        <f>IFERROR(AA86/'2025'!N86,"")</f>
        <v/>
      </c>
    </row>
    <row r="87" spans="1:49" x14ac:dyDescent="0.2">
      <c r="A87" s="424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ca="1" si="22"/>
        <v>38.052999999999997</v>
      </c>
      <c r="H87" s="74">
        <f t="shared" ca="1" si="22"/>
        <v>39.576999999999998</v>
      </c>
      <c r="I87" s="74">
        <f t="shared" ca="1" si="22"/>
        <v>41.16</v>
      </c>
      <c r="J87" s="74">
        <f t="shared" ca="1" si="22"/>
        <v>42.81</v>
      </c>
      <c r="K87" s="74">
        <f t="shared" ca="1" si="22"/>
        <v>44.521999999999998</v>
      </c>
      <c r="L87" s="74">
        <f t="shared" ca="1" si="22"/>
        <v>0</v>
      </c>
      <c r="M87" s="74">
        <f t="shared" ca="1" si="22"/>
        <v>0</v>
      </c>
      <c r="N87" s="72"/>
      <c r="P87" s="187" t="str">
        <f t="shared" si="24"/>
        <v>52958C</v>
      </c>
      <c r="Q87" s="191" t="s">
        <v>600</v>
      </c>
      <c r="R87" s="188" t="str">
        <f t="shared" si="15"/>
        <v>HR Staffing Specialist</v>
      </c>
      <c r="S87" s="189" t="str">
        <f t="shared" si="25"/>
        <v>059</v>
      </c>
      <c r="T87" s="186" cm="1">
        <f t="array" aca="1" ref="T87" ca="1">ROUND(IF($Q87="Y",VLOOKUP($P87, INDIRECT($Q$3),T$8,0)*INDIRECT($P$2),VLOOKUP($P87, INDIRECT($Q$3),T$8,0)),IF($E87="E",0,3))</f>
        <v>38.052999999999997</v>
      </c>
      <c r="U87" s="186" cm="1">
        <f t="array" aca="1" ref="U87" ca="1">ROUND(IF($Q87="Y",VLOOKUP($P87, INDIRECT($Q$3),U$8,0)*INDIRECT($P$2),VLOOKUP($P87, INDIRECT($Q$3),U$8,0)),IF($E87="E",0,3))</f>
        <v>39.576999999999998</v>
      </c>
      <c r="V87" s="186" cm="1">
        <f t="array" aca="1" ref="V87" ca="1">ROUND(IF($Q87="Y",VLOOKUP($P87, INDIRECT($Q$3),V$8,0)*INDIRECT($P$2),VLOOKUP($P87, INDIRECT($Q$3),V$8,0)),IF($E87="E",0,3))</f>
        <v>41.16</v>
      </c>
      <c r="W87" s="186" cm="1">
        <f t="array" aca="1" ref="W87" ca="1">ROUND(IF($Q87="Y",VLOOKUP($P87, INDIRECT($Q$3),W$8,0)*INDIRECT($P$2),VLOOKUP($P87, INDIRECT($Q$3),W$8,0)),IF($E87="E",0,3))</f>
        <v>42.81</v>
      </c>
      <c r="X87" s="186" cm="1">
        <f t="array" aca="1" ref="X87" ca="1">ROUND(IF($Q87="Y",VLOOKUP($P87, INDIRECT($Q$3),X$8,0)*INDIRECT($P$2),VLOOKUP($P87, INDIRECT($Q$3),X$8,0)),IF($E87="E",0,3))</f>
        <v>44.521999999999998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17"/>
        <v>52958C</v>
      </c>
      <c r="AC87" s="130" t="str">
        <f t="shared" si="18"/>
        <v>HR Staffing Specialist</v>
      </c>
      <c r="AD87" s="284" t="str">
        <f t="shared" si="19"/>
        <v>059</v>
      </c>
      <c r="AE87" s="282">
        <f t="shared" ca="1" si="23"/>
        <v>38.052999999999997</v>
      </c>
      <c r="AF87" s="282">
        <f t="shared" ca="1" si="23"/>
        <v>39.576999999999998</v>
      </c>
      <c r="AG87" s="282">
        <f t="shared" ca="1" si="23"/>
        <v>41.16</v>
      </c>
      <c r="AH87" s="282">
        <f t="shared" ca="1" si="23"/>
        <v>42.81</v>
      </c>
      <c r="AI87" s="282">
        <f t="shared" ca="1" si="23"/>
        <v>44.521999999999998</v>
      </c>
      <c r="AJ87" s="282" t="str">
        <f t="shared" ca="1" si="23"/>
        <v/>
      </c>
      <c r="AK87" s="282" t="str">
        <f t="shared" ca="1" si="23"/>
        <v/>
      </c>
      <c r="AP87" s="427"/>
      <c r="AQ87" s="427"/>
      <c r="AR87" s="427"/>
      <c r="AS87" s="427"/>
      <c r="AT87" s="427"/>
      <c r="AU87" s="427"/>
      <c r="AV87" s="427"/>
      <c r="AW87" s="427" t="str">
        <f>IFERROR(AA87/'2025'!N87,"")</f>
        <v/>
      </c>
    </row>
    <row r="88" spans="1:49" x14ac:dyDescent="0.2">
      <c r="A88" s="424" t="s">
        <v>1144</v>
      </c>
      <c r="B88" s="75">
        <v>11</v>
      </c>
      <c r="C88" s="70" t="s">
        <v>932</v>
      </c>
      <c r="D88" s="75">
        <v>510</v>
      </c>
      <c r="E88" s="75" t="s">
        <v>17</v>
      </c>
      <c r="F88" s="73" t="s">
        <v>1143</v>
      </c>
      <c r="G88" s="74">
        <f ca="1">IF(E88="E",ROUND(T88,0),ROUND(T88,3))</f>
        <v>118493</v>
      </c>
      <c r="H88" s="74">
        <f ca="1">IF(F88="E",ROUND(U88,0),ROUND(U88,3))</f>
        <v>123230</v>
      </c>
      <c r="I88" s="74">
        <f ca="1">IF(G88="E",ROUND(V88,0),ROUND(V88,3))</f>
        <v>128162</v>
      </c>
      <c r="J88" s="74">
        <f ca="1">IF(H88="E",ROUND(W88,0),ROUND(W88,3))</f>
        <v>133287</v>
      </c>
      <c r="K88" s="74">
        <f ca="1">IF(I88="E",ROUND(X88,0),ROUND(X88,3))</f>
        <v>138620</v>
      </c>
      <c r="L88" s="74"/>
      <c r="M88" s="74"/>
      <c r="N88" s="72"/>
      <c r="P88" s="187" t="str">
        <f t="shared" si="24"/>
        <v>59512C</v>
      </c>
      <c r="Q88" s="191" t="s">
        <v>600</v>
      </c>
      <c r="R88" s="188" t="str">
        <f t="shared" si="15"/>
        <v>HR Supervisor Classifications</v>
      </c>
      <c r="S88" s="189" t="str">
        <f t="shared" si="25"/>
        <v>133</v>
      </c>
      <c r="T88" s="186" cm="1">
        <f t="array" aca="1" ref="T88" ca="1">ROUND(IF($Q88="Y",VLOOKUP($P88, INDIRECT($Q$3),T$8,0)*INDIRECT($P$2),VLOOKUP($P88, INDIRECT($Q$3),T$8,0)),IF($E88="E",0,3))</f>
        <v>118493</v>
      </c>
      <c r="U88" s="186" cm="1">
        <f t="array" aca="1" ref="U88" ca="1">ROUND(IF($Q88="Y",VLOOKUP($P88, INDIRECT($Q$3),U$8,0)*INDIRECT($P$2),VLOOKUP($P88, INDIRECT($Q$3),U$8,0)),IF($E88="E",0,3))</f>
        <v>123230</v>
      </c>
      <c r="V88" s="186" cm="1">
        <f t="array" aca="1" ref="V88" ca="1">ROUND(IF($Q88="Y",VLOOKUP($P88, INDIRECT($Q$3),V$8,0)*INDIRECT($P$2),VLOOKUP($P88, INDIRECT($Q$3),V$8,0)),IF($E88="E",0,3))</f>
        <v>128162</v>
      </c>
      <c r="W88" s="186" cm="1">
        <f t="array" aca="1" ref="W88" ca="1">ROUND(IF($Q88="Y",VLOOKUP($P88, INDIRECT($Q$3),W$8,0)*INDIRECT($P$2),VLOOKUP($P88, INDIRECT($Q$3),W$8,0)),IF($E88="E",0,3))</f>
        <v>133287</v>
      </c>
      <c r="X88" s="186" cm="1">
        <f t="array" aca="1" ref="X88" ca="1">ROUND(IF($Q88="Y",VLOOKUP($P88, INDIRECT($Q$3),X$8,0)*INDIRECT($P$2),VLOOKUP($P88, INDIRECT($Q$3),X$8,0)),IF($E88="E",0,3))</f>
        <v>138620</v>
      </c>
      <c r="Y88" s="186" cm="1">
        <f t="array" aca="1" ref="Y88" ca="1">ROUND(IF($Q88="Y",VLOOKUP($P88, INDIRECT($Q$3),Y$8,0)*INDIRECT($P$2),VLOOKUP($P88, INDIRECT($Q$3),Y$8,0)),IF($E88="E",0,3))</f>
        <v>0</v>
      </c>
      <c r="Z88" s="186" cm="1">
        <f t="array" aca="1" ref="Z88" ca="1">ROUND(IF($Q88="Y",VLOOKUP($P88, INDIRECT($Q$3),Z$8,0)*INDIRECT($P$2),VLOOKUP($P88, INDIRECT($Q$3),Z$8,0)),IF($E88="E",0,3))</f>
        <v>0</v>
      </c>
      <c r="AA88" s="186"/>
      <c r="AB88" s="282" t="str">
        <f t="shared" si="17"/>
        <v>59512C</v>
      </c>
      <c r="AC88" s="130" t="str">
        <f t="shared" si="18"/>
        <v>HR Supervisor Classifications</v>
      </c>
      <c r="AD88" s="284" t="str">
        <f t="shared" si="19"/>
        <v>133</v>
      </c>
      <c r="AE88" s="282">
        <f ca="1">IF(T88=0,"",IF($E88="E",ROUNDUP(T88/2080,3),T88))</f>
        <v>56.967999999999996</v>
      </c>
      <c r="AF88" s="282">
        <f ca="1">IF(U88=0,"",IF($E88="E",ROUNDUP(U88/2080,3),U88))</f>
        <v>59.245999999999995</v>
      </c>
      <c r="AG88" s="282">
        <f ca="1">IF(V88=0,"",IF($E88="E",ROUNDUP(V88/2080,3),V88))</f>
        <v>61.616999999999997</v>
      </c>
      <c r="AH88" s="282">
        <f ca="1">IF(W88=0,"",IF($E88="E",ROUNDUP(W88/2080,3),W88))</f>
        <v>64.081000000000003</v>
      </c>
      <c r="AI88" s="282">
        <f ca="1">IF(X88=0,"",IF($E88="E",ROUNDUP(X88/2080,3),X88))</f>
        <v>66.64500000000001</v>
      </c>
      <c r="AJ88" s="282"/>
      <c r="AK88" s="282"/>
      <c r="AP88" s="427"/>
      <c r="AQ88" s="427"/>
      <c r="AR88" s="427"/>
      <c r="AS88" s="427"/>
      <c r="AT88" s="427"/>
      <c r="AU88" s="427"/>
      <c r="AV88" s="427"/>
      <c r="AW88" s="427" t="str">
        <f>IFERROR(AA88/'2025'!N88,"")</f>
        <v/>
      </c>
    </row>
    <row r="89" spans="1:49" x14ac:dyDescent="0.2">
      <c r="A89" s="424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ref="G89:M118" ca="1" si="26">IF(E89="E",ROUND(T89,0),ROUND(T89,3))</f>
        <v>93603</v>
      </c>
      <c r="H89" s="74">
        <f t="shared" ca="1" si="26"/>
        <v>97350</v>
      </c>
      <c r="I89" s="74">
        <f t="shared" ca="1" si="26"/>
        <v>101247</v>
      </c>
      <c r="J89" s="74">
        <f t="shared" ca="1" si="26"/>
        <v>105303</v>
      </c>
      <c r="K89" s="74">
        <f t="shared" ca="1" si="26"/>
        <v>109519</v>
      </c>
      <c r="L89" s="74">
        <f t="shared" ca="1" si="26"/>
        <v>0</v>
      </c>
      <c r="M89" s="74">
        <f t="shared" ca="1" si="26"/>
        <v>0</v>
      </c>
      <c r="N89" s="72"/>
      <c r="P89" s="187" t="str">
        <f t="shared" si="24"/>
        <v>59420C</v>
      </c>
      <c r="Q89" s="191" t="s">
        <v>600</v>
      </c>
      <c r="R89" s="188" t="str">
        <f t="shared" si="15"/>
        <v>HR Wellness Specialist</v>
      </c>
      <c r="S89" s="189" t="str">
        <f t="shared" si="25"/>
        <v>112</v>
      </c>
      <c r="T89" s="186" cm="1">
        <f t="array" aca="1" ref="T89" ca="1">ROUND(IF($Q89="Y",VLOOKUP($P89, INDIRECT($Q$3),T$8,0)*INDIRECT($P$2),VLOOKUP($P89, INDIRECT($Q$3),T$8,0)),IF($E89="E",0,3))</f>
        <v>93603</v>
      </c>
      <c r="U89" s="186" cm="1">
        <f t="array" aca="1" ref="U89" ca="1">ROUND(IF($Q89="Y",VLOOKUP($P89, INDIRECT($Q$3),U$8,0)*INDIRECT($P$2),VLOOKUP($P89, INDIRECT($Q$3),U$8,0)),IF($E89="E",0,3))</f>
        <v>97350</v>
      </c>
      <c r="V89" s="186" cm="1">
        <f t="array" aca="1" ref="V89" ca="1">ROUND(IF($Q89="Y",VLOOKUP($P89, INDIRECT($Q$3),V$8,0)*INDIRECT($P$2),VLOOKUP($P89, INDIRECT($Q$3),V$8,0)),IF($E89="E",0,3))</f>
        <v>101247</v>
      </c>
      <c r="W89" s="186" cm="1">
        <f t="array" aca="1" ref="W89" ca="1">ROUND(IF($Q89="Y",VLOOKUP($P89, INDIRECT($Q$3),W$8,0)*INDIRECT($P$2),VLOOKUP($P89, INDIRECT($Q$3),W$8,0)),IF($E89="E",0,3))</f>
        <v>105303</v>
      </c>
      <c r="X89" s="186" cm="1">
        <f t="array" aca="1" ref="X89" ca="1">ROUND(IF($Q89="Y",VLOOKUP($P89, INDIRECT($Q$3),X$8,0)*INDIRECT($P$2),VLOOKUP($P89, INDIRECT($Q$3),X$8,0)),IF($E89="E",0,3))</f>
        <v>109519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17"/>
        <v>59420C</v>
      </c>
      <c r="AC89" s="130" t="str">
        <f t="shared" si="18"/>
        <v>HR Wellness Specialist</v>
      </c>
      <c r="AD89" s="284" t="str">
        <f t="shared" si="19"/>
        <v>112</v>
      </c>
      <c r="AE89" s="282">
        <f t="shared" ref="AE89:AK118" ca="1" si="27">IF(T89=0,"",IF($E89="E",ROUNDUP(T89/2080,3),T89))</f>
        <v>45.001999999999995</v>
      </c>
      <c r="AF89" s="282">
        <f t="shared" ca="1" si="27"/>
        <v>46.802999999999997</v>
      </c>
      <c r="AG89" s="282">
        <f t="shared" ca="1" si="27"/>
        <v>48.677</v>
      </c>
      <c r="AH89" s="282">
        <f t="shared" ca="1" si="27"/>
        <v>50.626999999999995</v>
      </c>
      <c r="AI89" s="282">
        <f t="shared" ca="1" si="27"/>
        <v>52.653999999999996</v>
      </c>
      <c r="AJ89" s="282" t="str">
        <f t="shared" ca="1" si="27"/>
        <v/>
      </c>
      <c r="AK89" s="282" t="str">
        <f t="shared" ca="1" si="27"/>
        <v/>
      </c>
      <c r="AP89" s="427"/>
      <c r="AQ89" s="427"/>
      <c r="AR89" s="427"/>
      <c r="AS89" s="427"/>
      <c r="AT89" s="427"/>
      <c r="AU89" s="427"/>
      <c r="AV89" s="427"/>
      <c r="AW89" s="427" t="str">
        <f>IFERROR(AA89/'2025'!N89,"")</f>
        <v/>
      </c>
    </row>
    <row r="90" spans="1:49" x14ac:dyDescent="0.2">
      <c r="A90" s="424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ca="1" si="26"/>
        <v>108497</v>
      </c>
      <c r="H90" s="74">
        <f t="shared" ca="1" si="26"/>
        <v>112843</v>
      </c>
      <c r="I90" s="74">
        <f t="shared" ca="1" si="26"/>
        <v>117361</v>
      </c>
      <c r="J90" s="74">
        <f t="shared" ca="1" si="26"/>
        <v>122061</v>
      </c>
      <c r="K90" s="74">
        <f t="shared" ca="1" si="26"/>
        <v>126949</v>
      </c>
      <c r="L90" s="74">
        <f t="shared" ca="1" si="26"/>
        <v>0</v>
      </c>
      <c r="M90" s="74">
        <f t="shared" ca="1" si="26"/>
        <v>0</v>
      </c>
      <c r="N90" s="72"/>
      <c r="P90" s="187" t="str">
        <f t="shared" si="24"/>
        <v>05423C</v>
      </c>
      <c r="Q90" s="191" t="s">
        <v>600</v>
      </c>
      <c r="R90" s="188" t="str">
        <f t="shared" si="15"/>
        <v>HR Workforce Data Analyst</v>
      </c>
      <c r="S90" s="189" t="str">
        <f t="shared" si="25"/>
        <v>130</v>
      </c>
      <c r="T90" s="186" cm="1">
        <f t="array" aca="1" ref="T90" ca="1">ROUND(IF($Q90="Y",VLOOKUP($P90, INDIRECT($Q$3),T$8,0)*INDIRECT($P$2),VLOOKUP($P90, INDIRECT($Q$3),T$8,0)),IF($E90="E",0,3))</f>
        <v>108497</v>
      </c>
      <c r="U90" s="186" cm="1">
        <f t="array" aca="1" ref="U90" ca="1">ROUND(IF($Q90="Y",VLOOKUP($P90, INDIRECT($Q$3),U$8,0)*INDIRECT($P$2),VLOOKUP($P90, INDIRECT($Q$3),U$8,0)),IF($E90="E",0,3))</f>
        <v>112843</v>
      </c>
      <c r="V90" s="186" cm="1">
        <f t="array" aca="1" ref="V90" ca="1">ROUND(IF($Q90="Y",VLOOKUP($P90, INDIRECT($Q$3),V$8,0)*INDIRECT($P$2),VLOOKUP($P90, INDIRECT($Q$3),V$8,0)),IF($E90="E",0,3))</f>
        <v>117361</v>
      </c>
      <c r="W90" s="186" cm="1">
        <f t="array" aca="1" ref="W90" ca="1">ROUND(IF($Q90="Y",VLOOKUP($P90, INDIRECT($Q$3),W$8,0)*INDIRECT($P$2),VLOOKUP($P90, INDIRECT($Q$3),W$8,0)),IF($E90="E",0,3))</f>
        <v>122061</v>
      </c>
      <c r="X90" s="186" cm="1">
        <f t="array" aca="1" ref="X90" ca="1">ROUND(IF($Q90="Y",VLOOKUP($P90, INDIRECT($Q$3),X$8,0)*INDIRECT($P$2),VLOOKUP($P90, INDIRECT($Q$3),X$8,0)),IF($E90="E",0,3))</f>
        <v>126949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17"/>
        <v>05423C</v>
      </c>
      <c r="AC90" s="130" t="str">
        <f t="shared" si="18"/>
        <v>HR Workforce Data Analyst</v>
      </c>
      <c r="AD90" s="284" t="str">
        <f t="shared" si="19"/>
        <v>130</v>
      </c>
      <c r="AE90" s="282">
        <f t="shared" ca="1" si="27"/>
        <v>52.162999999999997</v>
      </c>
      <c r="AF90" s="282">
        <f t="shared" ca="1" si="27"/>
        <v>54.251999999999995</v>
      </c>
      <c r="AG90" s="282">
        <f t="shared" ca="1" si="27"/>
        <v>56.423999999999999</v>
      </c>
      <c r="AH90" s="282">
        <f t="shared" ca="1" si="27"/>
        <v>58.683999999999997</v>
      </c>
      <c r="AI90" s="282">
        <f t="shared" ca="1" si="27"/>
        <v>61.033999999999999</v>
      </c>
      <c r="AJ90" s="282" t="str">
        <f t="shared" ca="1" si="27"/>
        <v/>
      </c>
      <c r="AK90" s="282" t="str">
        <f t="shared" ca="1" si="27"/>
        <v/>
      </c>
      <c r="AP90" s="427"/>
      <c r="AQ90" s="427"/>
      <c r="AR90" s="427"/>
      <c r="AS90" s="427"/>
      <c r="AT90" s="427"/>
      <c r="AU90" s="427"/>
      <c r="AV90" s="427"/>
      <c r="AW90" s="427" t="str">
        <f>IFERROR(AA90/'2025'!N90,"")</f>
        <v/>
      </c>
    </row>
    <row r="91" spans="1:49" x14ac:dyDescent="0.2">
      <c r="A91" s="424" t="s">
        <v>823</v>
      </c>
      <c r="B91" s="75">
        <v>8</v>
      </c>
      <c r="C91" s="70" t="s">
        <v>931</v>
      </c>
      <c r="D91" s="75">
        <v>393</v>
      </c>
      <c r="E91" s="75" t="s">
        <v>17</v>
      </c>
      <c r="F91" s="73" t="s">
        <v>808</v>
      </c>
      <c r="G91" s="74">
        <f t="shared" ca="1" si="26"/>
        <v>91431</v>
      </c>
      <c r="H91" s="74">
        <f t="shared" ca="1" si="26"/>
        <v>95094</v>
      </c>
      <c r="I91" s="74">
        <f t="shared" ca="1" si="26"/>
        <v>98900</v>
      </c>
      <c r="J91" s="74">
        <f t="shared" ca="1" si="26"/>
        <v>102859</v>
      </c>
      <c r="K91" s="74">
        <f t="shared" ca="1" si="26"/>
        <v>106980</v>
      </c>
      <c r="L91" s="74">
        <f t="shared" ca="1" si="26"/>
        <v>0</v>
      </c>
      <c r="M91" s="74">
        <f t="shared" ca="1" si="26"/>
        <v>0</v>
      </c>
      <c r="N91" s="72"/>
      <c r="P91" s="187" t="str">
        <f t="shared" si="24"/>
        <v>59414C</v>
      </c>
      <c r="Q91" s="191" t="s">
        <v>600</v>
      </c>
      <c r="R91" s="188" t="str">
        <f t="shared" si="15"/>
        <v>HRIS Analyst I</v>
      </c>
      <c r="S91" s="189" t="str">
        <f t="shared" si="25"/>
        <v>132</v>
      </c>
      <c r="T91" s="186" cm="1">
        <f t="array" aca="1" ref="T91" ca="1">ROUND(IF($Q91="Y",VLOOKUP($P91, INDIRECT($Q$3),T$8,0)*INDIRECT($P$2),VLOOKUP($P91, INDIRECT($Q$3),T$8,0)),IF($E91="E",0,3))</f>
        <v>91431</v>
      </c>
      <c r="U91" s="186" cm="1">
        <f t="array" aca="1" ref="U91" ca="1">ROUND(IF($Q91="Y",VLOOKUP($P91, INDIRECT($Q$3),U$8,0)*INDIRECT($P$2),VLOOKUP($P91, INDIRECT($Q$3),U$8,0)),IF($E91="E",0,3))</f>
        <v>95094</v>
      </c>
      <c r="V91" s="186" cm="1">
        <f t="array" aca="1" ref="V91" ca="1">ROUND(IF($Q91="Y",VLOOKUP($P91, INDIRECT($Q$3),V$8,0)*INDIRECT($P$2),VLOOKUP($P91, INDIRECT($Q$3),V$8,0)),IF($E91="E",0,3))</f>
        <v>98900</v>
      </c>
      <c r="W91" s="186" cm="1">
        <f t="array" aca="1" ref="W91" ca="1">ROUND(IF($Q91="Y",VLOOKUP($P91, INDIRECT($Q$3),W$8,0)*INDIRECT($P$2),VLOOKUP($P91, INDIRECT($Q$3),W$8,0)),IF($E91="E",0,3))</f>
        <v>102859</v>
      </c>
      <c r="X91" s="186" cm="1">
        <f t="array" aca="1" ref="X91" ca="1">ROUND(IF($Q91="Y",VLOOKUP($P91, INDIRECT($Q$3),X$8,0)*INDIRECT($P$2),VLOOKUP($P91, INDIRECT($Q$3),X$8,0)),IF($E91="E",0,3))</f>
        <v>106980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17"/>
        <v>59414C</v>
      </c>
      <c r="AC91" s="130" t="str">
        <f t="shared" si="18"/>
        <v>HRIS Analyst I</v>
      </c>
      <c r="AD91" s="284" t="str">
        <f t="shared" si="19"/>
        <v>132</v>
      </c>
      <c r="AE91" s="282">
        <f t="shared" ca="1" si="27"/>
        <v>43.957999999999998</v>
      </c>
      <c r="AF91" s="282">
        <f t="shared" ca="1" si="27"/>
        <v>45.719000000000001</v>
      </c>
      <c r="AG91" s="282">
        <f t="shared" ca="1" si="27"/>
        <v>47.548999999999999</v>
      </c>
      <c r="AH91" s="282">
        <f t="shared" ca="1" si="27"/>
        <v>49.451999999999998</v>
      </c>
      <c r="AI91" s="282">
        <f t="shared" ca="1" si="27"/>
        <v>51.433</v>
      </c>
      <c r="AJ91" s="282" t="str">
        <f t="shared" ca="1" si="27"/>
        <v/>
      </c>
      <c r="AK91" s="282" t="str">
        <f t="shared" ca="1" si="27"/>
        <v/>
      </c>
      <c r="AP91" s="427"/>
      <c r="AQ91" s="427"/>
      <c r="AR91" s="427"/>
      <c r="AS91" s="427"/>
      <c r="AT91" s="427"/>
      <c r="AU91" s="427"/>
      <c r="AV91" s="427"/>
      <c r="AW91" s="427" t="str">
        <f>IFERROR(AA91/'2025'!N91,"")</f>
        <v/>
      </c>
    </row>
    <row r="92" spans="1:49" x14ac:dyDescent="0.2">
      <c r="A92" s="424" t="s">
        <v>824</v>
      </c>
      <c r="B92" s="75">
        <v>9</v>
      </c>
      <c r="C92" s="70" t="s">
        <v>581</v>
      </c>
      <c r="D92" s="75">
        <v>450</v>
      </c>
      <c r="E92" s="75" t="s">
        <v>17</v>
      </c>
      <c r="F92" s="73" t="s">
        <v>809</v>
      </c>
      <c r="G92" s="74">
        <f t="shared" ca="1" si="26"/>
        <v>103053</v>
      </c>
      <c r="H92" s="74">
        <f t="shared" ca="1" si="26"/>
        <v>107179</v>
      </c>
      <c r="I92" s="74">
        <f t="shared" ca="1" si="26"/>
        <v>111469</v>
      </c>
      <c r="J92" s="74">
        <f t="shared" ca="1" si="26"/>
        <v>115933</v>
      </c>
      <c r="K92" s="74">
        <f t="shared" ca="1" si="26"/>
        <v>120577</v>
      </c>
      <c r="L92" s="74">
        <f t="shared" ca="1" si="26"/>
        <v>0</v>
      </c>
      <c r="M92" s="74">
        <f t="shared" ca="1" si="26"/>
        <v>0</v>
      </c>
      <c r="N92" s="72"/>
      <c r="P92" s="187" t="str">
        <f t="shared" si="24"/>
        <v>53010C</v>
      </c>
      <c r="Q92" s="191" t="s">
        <v>600</v>
      </c>
      <c r="R92" s="188" t="str">
        <f t="shared" si="15"/>
        <v>HRIS Analyst II</v>
      </c>
      <c r="S92" s="189" t="str">
        <f t="shared" si="25"/>
        <v>035</v>
      </c>
      <c r="T92" s="186" cm="1">
        <f t="array" aca="1" ref="T92" ca="1">ROUND(IF($Q92="Y",VLOOKUP($P92, INDIRECT($Q$3),T$8,0)*INDIRECT($P$2),VLOOKUP($P92, INDIRECT($Q$3),T$8,0)),IF($E92="E",0,3))</f>
        <v>103053</v>
      </c>
      <c r="U92" s="186" cm="1">
        <f t="array" aca="1" ref="U92" ca="1">ROUND(IF($Q92="Y",VLOOKUP($P92, INDIRECT($Q$3),U$8,0)*INDIRECT($P$2),VLOOKUP($P92, INDIRECT($Q$3),U$8,0)),IF($E92="E",0,3))</f>
        <v>107179</v>
      </c>
      <c r="V92" s="186" cm="1">
        <f t="array" aca="1" ref="V92" ca="1">ROUND(IF($Q92="Y",VLOOKUP($P92, INDIRECT($Q$3),V$8,0)*INDIRECT($P$2),VLOOKUP($P92, INDIRECT($Q$3),V$8,0)),IF($E92="E",0,3))</f>
        <v>111469</v>
      </c>
      <c r="W92" s="186" cm="1">
        <f t="array" aca="1" ref="W92" ca="1">ROUND(IF($Q92="Y",VLOOKUP($P92, INDIRECT($Q$3),W$8,0)*INDIRECT($P$2),VLOOKUP($P92, INDIRECT($Q$3),W$8,0)),IF($E92="E",0,3))</f>
        <v>115933</v>
      </c>
      <c r="X92" s="186" cm="1">
        <f t="array" aca="1" ref="X92" ca="1">ROUND(IF($Q92="Y",VLOOKUP($P92, INDIRECT($Q$3),X$8,0)*INDIRECT($P$2),VLOOKUP($P92, INDIRECT($Q$3),X$8,0)),IF($E92="E",0,3))</f>
        <v>120577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17"/>
        <v>53010C</v>
      </c>
      <c r="AC92" s="130" t="str">
        <f t="shared" si="18"/>
        <v>HRIS Analyst II</v>
      </c>
      <c r="AD92" s="284" t="str">
        <f t="shared" si="19"/>
        <v>035</v>
      </c>
      <c r="AE92" s="282">
        <f t="shared" ca="1" si="27"/>
        <v>49.544999999999995</v>
      </c>
      <c r="AF92" s="282">
        <f t="shared" ca="1" si="27"/>
        <v>51.528999999999996</v>
      </c>
      <c r="AG92" s="282">
        <f t="shared" ca="1" si="27"/>
        <v>53.591000000000001</v>
      </c>
      <c r="AH92" s="282">
        <f t="shared" ca="1" si="27"/>
        <v>55.738</v>
      </c>
      <c r="AI92" s="282">
        <f t="shared" ca="1" si="27"/>
        <v>57.97</v>
      </c>
      <c r="AJ92" s="282" t="str">
        <f t="shared" ca="1" si="27"/>
        <v/>
      </c>
      <c r="AK92" s="282" t="str">
        <f t="shared" ca="1" si="27"/>
        <v/>
      </c>
      <c r="AP92" s="427"/>
      <c r="AQ92" s="427"/>
      <c r="AR92" s="427"/>
      <c r="AS92" s="427"/>
      <c r="AT92" s="427"/>
      <c r="AU92" s="427"/>
      <c r="AV92" s="427"/>
      <c r="AW92" s="427" t="str">
        <f>IFERROR(AA92/'2025'!N92,"")</f>
        <v/>
      </c>
    </row>
    <row r="93" spans="1:49" x14ac:dyDescent="0.2">
      <c r="A93" s="424" t="s">
        <v>133</v>
      </c>
      <c r="B93" s="75">
        <v>11</v>
      </c>
      <c r="C93" s="70" t="s">
        <v>932</v>
      </c>
      <c r="D93" s="75">
        <v>510</v>
      </c>
      <c r="E93" s="75" t="s">
        <v>17</v>
      </c>
      <c r="F93" s="73" t="s">
        <v>540</v>
      </c>
      <c r="G93" s="74">
        <f t="shared" ca="1" si="26"/>
        <v>118493</v>
      </c>
      <c r="H93" s="74">
        <f t="shared" ca="1" si="26"/>
        <v>123230</v>
      </c>
      <c r="I93" s="74">
        <f t="shared" ca="1" si="26"/>
        <v>128162</v>
      </c>
      <c r="J93" s="74">
        <f t="shared" ca="1" si="26"/>
        <v>133287</v>
      </c>
      <c r="K93" s="74">
        <f t="shared" ca="1" si="26"/>
        <v>138620</v>
      </c>
      <c r="L93" s="74">
        <f t="shared" ca="1" si="26"/>
        <v>0</v>
      </c>
      <c r="M93" s="74">
        <f t="shared" ca="1" si="26"/>
        <v>0</v>
      </c>
      <c r="N93" s="72"/>
      <c r="P93" s="187" t="str">
        <f t="shared" si="24"/>
        <v>52912C</v>
      </c>
      <c r="Q93" s="191" t="s">
        <v>600</v>
      </c>
      <c r="R93" s="188" t="str">
        <f t="shared" si="15"/>
        <v>HRIS Manager</v>
      </c>
      <c r="S93" s="189" t="str">
        <f t="shared" si="25"/>
        <v>133</v>
      </c>
      <c r="T93" s="186" cm="1">
        <f t="array" aca="1" ref="T93" ca="1">ROUND(IF($Q93="Y",VLOOKUP($P93, INDIRECT($Q$3),T$8,0)*INDIRECT($P$2),VLOOKUP($P93, INDIRECT($Q$3),T$8,0)),IF($E93="E",0,3))</f>
        <v>118493</v>
      </c>
      <c r="U93" s="186" cm="1">
        <f t="array" aca="1" ref="U93" ca="1">ROUND(IF($Q93="Y",VLOOKUP($P93, INDIRECT($Q$3),U$8,0)*INDIRECT($P$2),VLOOKUP($P93, INDIRECT($Q$3),U$8,0)),IF($E93="E",0,3))</f>
        <v>123230</v>
      </c>
      <c r="V93" s="186" cm="1">
        <f t="array" aca="1" ref="V93" ca="1">ROUND(IF($Q93="Y",VLOOKUP($P93, INDIRECT($Q$3),V$8,0)*INDIRECT($P$2),VLOOKUP($P93, INDIRECT($Q$3),V$8,0)),IF($E93="E",0,3))</f>
        <v>128162</v>
      </c>
      <c r="W93" s="186" cm="1">
        <f t="array" aca="1" ref="W93" ca="1">ROUND(IF($Q93="Y",VLOOKUP($P93, INDIRECT($Q$3),W$8,0)*INDIRECT($P$2),VLOOKUP($P93, INDIRECT($Q$3),W$8,0)),IF($E93="E",0,3))</f>
        <v>133287</v>
      </c>
      <c r="X93" s="186" cm="1">
        <f t="array" aca="1" ref="X93" ca="1">ROUND(IF($Q93="Y",VLOOKUP($P93, INDIRECT($Q$3),X$8,0)*INDIRECT($P$2),VLOOKUP($P93, INDIRECT($Q$3),X$8,0)),IF($E93="E",0,3))</f>
        <v>138620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17"/>
        <v>52912C</v>
      </c>
      <c r="AC93" s="130" t="str">
        <f t="shared" si="18"/>
        <v>HRIS Manager</v>
      </c>
      <c r="AD93" s="284" t="str">
        <f t="shared" si="19"/>
        <v>133</v>
      </c>
      <c r="AE93" s="282">
        <f t="shared" ca="1" si="27"/>
        <v>56.967999999999996</v>
      </c>
      <c r="AF93" s="282">
        <f t="shared" ca="1" si="27"/>
        <v>59.245999999999995</v>
      </c>
      <c r="AG93" s="282">
        <f t="shared" ca="1" si="27"/>
        <v>61.616999999999997</v>
      </c>
      <c r="AH93" s="282">
        <f t="shared" ca="1" si="27"/>
        <v>64.081000000000003</v>
      </c>
      <c r="AI93" s="282">
        <f t="shared" ca="1" si="27"/>
        <v>66.64500000000001</v>
      </c>
      <c r="AJ93" s="282" t="str">
        <f t="shared" ca="1" si="27"/>
        <v/>
      </c>
      <c r="AK93" s="282" t="str">
        <f t="shared" ca="1" si="27"/>
        <v/>
      </c>
      <c r="AP93" s="427"/>
      <c r="AQ93" s="427"/>
      <c r="AR93" s="427"/>
      <c r="AS93" s="427"/>
      <c r="AT93" s="427"/>
      <c r="AU93" s="427"/>
      <c r="AV93" s="427"/>
      <c r="AW93" s="427" t="str">
        <f>IFERROR(AA93/'2025'!N93,"")</f>
        <v/>
      </c>
    </row>
    <row r="94" spans="1:49" x14ac:dyDescent="0.2">
      <c r="A94" s="424" t="s">
        <v>92</v>
      </c>
      <c r="B94" s="75">
        <v>7</v>
      </c>
      <c r="C94" s="70" t="s">
        <v>514</v>
      </c>
      <c r="D94" s="75">
        <v>338</v>
      </c>
      <c r="E94" s="75" t="s">
        <v>21</v>
      </c>
      <c r="F94" s="73" t="s">
        <v>831</v>
      </c>
      <c r="G94" s="74">
        <f t="shared" ca="1" si="26"/>
        <v>38.606000000000002</v>
      </c>
      <c r="H94" s="74">
        <f t="shared" ca="1" si="26"/>
        <v>40.637999999999998</v>
      </c>
      <c r="I94" s="74">
        <f t="shared" ca="1" si="26"/>
        <v>41.776000000000003</v>
      </c>
      <c r="J94" s="74">
        <f t="shared" ca="1" si="26"/>
        <v>42.945</v>
      </c>
      <c r="K94" s="74">
        <f t="shared" ca="1" si="26"/>
        <v>44.662999999999997</v>
      </c>
      <c r="L94" s="74">
        <f t="shared" ca="1" si="26"/>
        <v>0</v>
      </c>
      <c r="M94" s="74">
        <f t="shared" ca="1" si="26"/>
        <v>0</v>
      </c>
      <c r="N94" s="72"/>
      <c r="P94" s="187" t="str">
        <f t="shared" si="24"/>
        <v>05411C</v>
      </c>
      <c r="Q94" s="191" t="s">
        <v>600</v>
      </c>
      <c r="R94" s="188" t="str">
        <f t="shared" si="15"/>
        <v>HRIS Specialist I</v>
      </c>
      <c r="S94" s="189" t="str">
        <f t="shared" si="25"/>
        <v>108</v>
      </c>
      <c r="T94" s="186" cm="1">
        <f t="array" aca="1" ref="T94" ca="1">ROUND(IF($Q94="Y",VLOOKUP($P94, INDIRECT($Q$3),T$8,0)*INDIRECT($P$2),VLOOKUP($P94, INDIRECT($Q$3),T$8,0)),IF($E94="E",0,3))</f>
        <v>38.606000000000002</v>
      </c>
      <c r="U94" s="186" cm="1">
        <f t="array" aca="1" ref="U94" ca="1">ROUND(IF($Q94="Y",VLOOKUP($P94, INDIRECT($Q$3),U$8,0)*INDIRECT($P$2),VLOOKUP($P94, INDIRECT($Q$3),U$8,0)),IF($E94="E",0,3))</f>
        <v>40.637999999999998</v>
      </c>
      <c r="V94" s="186" cm="1">
        <f t="array" aca="1" ref="V94" ca="1">ROUND(IF($Q94="Y",VLOOKUP($P94, INDIRECT($Q$3),V$8,0)*INDIRECT($P$2),VLOOKUP($P94, INDIRECT($Q$3),V$8,0)),IF($E94="E",0,3))</f>
        <v>41.776000000000003</v>
      </c>
      <c r="W94" s="186" cm="1">
        <f t="array" aca="1" ref="W94" ca="1">ROUND(IF($Q94="Y",VLOOKUP($P94, INDIRECT($Q$3),W$8,0)*INDIRECT($P$2),VLOOKUP($P94, INDIRECT($Q$3),W$8,0)),IF($E94="E",0,3))</f>
        <v>42.945</v>
      </c>
      <c r="X94" s="186" cm="1">
        <f t="array" aca="1" ref="X94" ca="1">ROUND(IF($Q94="Y",VLOOKUP($P94, INDIRECT($Q$3),X$8,0)*INDIRECT($P$2),VLOOKUP($P94, INDIRECT($Q$3),X$8,0)),IF($E94="E",0,3))</f>
        <v>44.662999999999997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17"/>
        <v>05411C</v>
      </c>
      <c r="AC94" s="130" t="str">
        <f t="shared" si="18"/>
        <v>HRIS Specialist I</v>
      </c>
      <c r="AD94" s="284" t="str">
        <f t="shared" si="19"/>
        <v>108</v>
      </c>
      <c r="AE94" s="282">
        <f t="shared" ca="1" si="27"/>
        <v>38.606000000000002</v>
      </c>
      <c r="AF94" s="282">
        <f t="shared" ca="1" si="27"/>
        <v>40.637999999999998</v>
      </c>
      <c r="AG94" s="282">
        <f t="shared" ca="1" si="27"/>
        <v>41.776000000000003</v>
      </c>
      <c r="AH94" s="282">
        <f t="shared" ca="1" si="27"/>
        <v>42.945</v>
      </c>
      <c r="AI94" s="282">
        <f t="shared" ca="1" si="27"/>
        <v>44.662999999999997</v>
      </c>
      <c r="AJ94" s="282" t="str">
        <f t="shared" ca="1" si="27"/>
        <v/>
      </c>
      <c r="AK94" s="282" t="str">
        <f t="shared" ca="1" si="27"/>
        <v/>
      </c>
      <c r="AP94" s="427"/>
      <c r="AQ94" s="427"/>
      <c r="AR94" s="427"/>
      <c r="AS94" s="427"/>
      <c r="AT94" s="427"/>
      <c r="AU94" s="427"/>
      <c r="AV94" s="427"/>
      <c r="AW94" s="427" t="str">
        <f>IFERROR(AA94/'2025'!N94,"")</f>
        <v/>
      </c>
    </row>
    <row r="95" spans="1:49" x14ac:dyDescent="0.2">
      <c r="A95" s="424" t="s">
        <v>836</v>
      </c>
      <c r="B95" s="75">
        <v>8</v>
      </c>
      <c r="C95" s="70" t="s">
        <v>837</v>
      </c>
      <c r="D95" s="75">
        <v>385</v>
      </c>
      <c r="E95" s="75" t="s">
        <v>21</v>
      </c>
      <c r="F95" s="73" t="s">
        <v>825</v>
      </c>
      <c r="G95" s="74">
        <f t="shared" ca="1" si="26"/>
        <v>47.95</v>
      </c>
      <c r="H95" s="74">
        <f t="shared" ca="1" si="26"/>
        <v>49.292999999999999</v>
      </c>
      <c r="I95" s="74">
        <f t="shared" ca="1" si="26"/>
        <v>50.673000000000002</v>
      </c>
      <c r="J95" s="74">
        <f t="shared" ca="1" si="26"/>
        <v>52.115000000000002</v>
      </c>
      <c r="K95" s="74">
        <f t="shared" ca="1" si="26"/>
        <v>53.188000000000002</v>
      </c>
      <c r="L95" s="74">
        <f t="shared" ca="1" si="26"/>
        <v>0</v>
      </c>
      <c r="M95" s="74">
        <f t="shared" ca="1" si="26"/>
        <v>0</v>
      </c>
      <c r="N95" s="72"/>
      <c r="P95" s="187" t="str">
        <f t="shared" si="24"/>
        <v>59417C</v>
      </c>
      <c r="Q95" s="191" t="s">
        <v>600</v>
      </c>
      <c r="R95" s="188" t="str">
        <f t="shared" si="15"/>
        <v>HRIS Specialist II</v>
      </c>
      <c r="S95" s="189" t="str">
        <f t="shared" si="25"/>
        <v>113</v>
      </c>
      <c r="T95" s="186" cm="1">
        <f t="array" aca="1" ref="T95" ca="1">ROUND(IF($Q95="Y",VLOOKUP($P95, INDIRECT($Q$3),T$8,0)*INDIRECT($P$2),VLOOKUP($P95, INDIRECT($Q$3),T$8,0)),IF($E95="E",0,3))</f>
        <v>47.95</v>
      </c>
      <c r="U95" s="186" cm="1">
        <f t="array" aca="1" ref="U95" ca="1">ROUND(IF($Q95="Y",VLOOKUP($P95, INDIRECT($Q$3),U$8,0)*INDIRECT($P$2),VLOOKUP($P95, INDIRECT($Q$3),U$8,0)),IF($E95="E",0,3))</f>
        <v>49.292999999999999</v>
      </c>
      <c r="V95" s="186" cm="1">
        <f t="array" aca="1" ref="V95" ca="1">ROUND(IF($Q95="Y",VLOOKUP($P95, INDIRECT($Q$3),V$8,0)*INDIRECT($P$2),VLOOKUP($P95, INDIRECT($Q$3),V$8,0)),IF($E95="E",0,3))</f>
        <v>50.673000000000002</v>
      </c>
      <c r="W95" s="186" cm="1">
        <f t="array" aca="1" ref="W95" ca="1">ROUND(IF($Q95="Y",VLOOKUP($P95, INDIRECT($Q$3),W$8,0)*INDIRECT($P$2),VLOOKUP($P95, INDIRECT($Q$3),W$8,0)),IF($E95="E",0,3))</f>
        <v>52.115000000000002</v>
      </c>
      <c r="X95" s="186" cm="1">
        <f t="array" aca="1" ref="X95" ca="1">ROUND(IF($Q95="Y",VLOOKUP($P95, INDIRECT($Q$3),X$8,0)*INDIRECT($P$2),VLOOKUP($P95, INDIRECT($Q$3),X$8,0)),IF($E95="E",0,3))</f>
        <v>53.188000000000002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17"/>
        <v>59417C</v>
      </c>
      <c r="AC95" s="130" t="str">
        <f t="shared" si="18"/>
        <v>HRIS Specialist II</v>
      </c>
      <c r="AD95" s="284" t="str">
        <f t="shared" si="19"/>
        <v>113</v>
      </c>
      <c r="AE95" s="282">
        <f t="shared" ca="1" si="27"/>
        <v>47.95</v>
      </c>
      <c r="AF95" s="282">
        <f t="shared" ca="1" si="27"/>
        <v>49.292999999999999</v>
      </c>
      <c r="AG95" s="282">
        <f t="shared" ca="1" si="27"/>
        <v>50.673000000000002</v>
      </c>
      <c r="AH95" s="282">
        <f t="shared" ca="1" si="27"/>
        <v>52.115000000000002</v>
      </c>
      <c r="AI95" s="282">
        <f t="shared" ca="1" si="27"/>
        <v>53.188000000000002</v>
      </c>
      <c r="AJ95" s="282" t="str">
        <f t="shared" ca="1" si="27"/>
        <v/>
      </c>
      <c r="AK95" s="282" t="str">
        <f t="shared" ca="1" si="27"/>
        <v/>
      </c>
      <c r="AP95" s="427"/>
      <c r="AQ95" s="427"/>
      <c r="AR95" s="427"/>
      <c r="AS95" s="427"/>
      <c r="AT95" s="427"/>
      <c r="AU95" s="427"/>
      <c r="AV95" s="427"/>
      <c r="AW95" s="427" t="str">
        <f>IFERROR(AA95/'2025'!N95,"")</f>
        <v/>
      </c>
    </row>
    <row r="96" spans="1:49" x14ac:dyDescent="0.2">
      <c r="A96" s="424" t="s">
        <v>971</v>
      </c>
      <c r="B96" s="75">
        <v>10</v>
      </c>
      <c r="C96" s="70" t="s">
        <v>143</v>
      </c>
      <c r="D96" s="75">
        <v>475</v>
      </c>
      <c r="E96" s="75" t="s">
        <v>17</v>
      </c>
      <c r="F96" s="73" t="s">
        <v>972</v>
      </c>
      <c r="G96" s="74">
        <f t="shared" ca="1" si="26"/>
        <v>102260</v>
      </c>
      <c r="H96" s="74">
        <f t="shared" ca="1" si="26"/>
        <v>105125</v>
      </c>
      <c r="I96" s="74">
        <f t="shared" ca="1" si="26"/>
        <v>108068</v>
      </c>
      <c r="J96" s="74">
        <f t="shared" ca="1" si="26"/>
        <v>111093</v>
      </c>
      <c r="K96" s="74">
        <f t="shared" ca="1" si="26"/>
        <v>114202</v>
      </c>
      <c r="L96" s="74">
        <f t="shared" ca="1" si="26"/>
        <v>117406</v>
      </c>
      <c r="M96" s="74">
        <f t="shared" ca="1" si="26"/>
        <v>120746</v>
      </c>
      <c r="N96" s="72"/>
      <c r="P96" s="187" t="str">
        <f t="shared" si="24"/>
        <v>53051C</v>
      </c>
      <c r="Q96" s="191" t="s">
        <v>600</v>
      </c>
      <c r="R96" s="188" t="str">
        <f t="shared" si="15"/>
        <v>Innovation Program Manager</v>
      </c>
      <c r="S96" s="189" t="str">
        <f t="shared" si="25"/>
        <v>121</v>
      </c>
      <c r="T96" s="186" cm="1">
        <f t="array" aca="1" ref="T96" ca="1">ROUND(IF($Q96="Y",VLOOKUP($P96, INDIRECT($Q$3),T$8,0)*INDIRECT($P$2),VLOOKUP($P96, INDIRECT($Q$3),T$8,0)),IF($E96="E",0,3))</f>
        <v>102260</v>
      </c>
      <c r="U96" s="186" cm="1">
        <f t="array" aca="1" ref="U96" ca="1">ROUND(IF($Q96="Y",VLOOKUP($P96, INDIRECT($Q$3),U$8,0)*INDIRECT($P$2),VLOOKUP($P96, INDIRECT($Q$3),U$8,0)),IF($E96="E",0,3))</f>
        <v>105125</v>
      </c>
      <c r="V96" s="186" cm="1">
        <f t="array" aca="1" ref="V96" ca="1">ROUND(IF($Q96="Y",VLOOKUP($P96, INDIRECT($Q$3),V$8,0)*INDIRECT($P$2),VLOOKUP($P96, INDIRECT($Q$3),V$8,0)),IF($E96="E",0,3))</f>
        <v>108068</v>
      </c>
      <c r="W96" s="186" cm="1">
        <f t="array" aca="1" ref="W96" ca="1">ROUND(IF($Q96="Y",VLOOKUP($P96, INDIRECT($Q$3),W$8,0)*INDIRECT($P$2),VLOOKUP($P96, INDIRECT($Q$3),W$8,0)),IF($E96="E",0,3))</f>
        <v>111093</v>
      </c>
      <c r="X96" s="186" cm="1">
        <f t="array" aca="1" ref="X96" ca="1">ROUND(IF($Q96="Y",VLOOKUP($P96, INDIRECT($Q$3),X$8,0)*INDIRECT($P$2),VLOOKUP($P96, INDIRECT($Q$3),X$8,0)),IF($E96="E",0,3))</f>
        <v>114202</v>
      </c>
      <c r="Y96" s="186" cm="1">
        <f t="array" aca="1" ref="Y96" ca="1">ROUND(IF($Q96="Y",VLOOKUP($P96, INDIRECT($Q$3),Y$8,0)*INDIRECT($P$2),VLOOKUP($P96, INDIRECT($Q$3),Y$8,0)),IF($E96="E",0,3))</f>
        <v>117406</v>
      </c>
      <c r="Z96" s="186" cm="1">
        <f t="array" aca="1" ref="Z96" ca="1">ROUND(IF($Q96="Y",VLOOKUP($P96, INDIRECT($Q$3),Z$8,0)*INDIRECT($P$2),VLOOKUP($P96, INDIRECT($Q$3),Z$8,0)),IF($E96="E",0,3))</f>
        <v>120746</v>
      </c>
      <c r="AA96" s="186"/>
      <c r="AB96" s="282" t="str">
        <f t="shared" si="17"/>
        <v>53051C</v>
      </c>
      <c r="AC96" s="130" t="str">
        <f t="shared" si="18"/>
        <v>Innovation Program Manager</v>
      </c>
      <c r="AD96" s="284" t="str">
        <f t="shared" si="19"/>
        <v>121</v>
      </c>
      <c r="AE96" s="282">
        <f t="shared" ca="1" si="27"/>
        <v>49.163999999999994</v>
      </c>
      <c r="AF96" s="282">
        <f t="shared" ca="1" si="27"/>
        <v>50.540999999999997</v>
      </c>
      <c r="AG96" s="282">
        <f t="shared" ca="1" si="27"/>
        <v>51.955999999999996</v>
      </c>
      <c r="AH96" s="282">
        <f t="shared" ca="1" si="27"/>
        <v>53.410999999999994</v>
      </c>
      <c r="AI96" s="282">
        <f t="shared" ca="1" si="27"/>
        <v>54.905000000000001</v>
      </c>
      <c r="AJ96" s="282">
        <f t="shared" ca="1" si="27"/>
        <v>56.445999999999998</v>
      </c>
      <c r="AK96" s="282">
        <f t="shared" ca="1" si="27"/>
        <v>58.050999999999995</v>
      </c>
      <c r="AP96" s="427"/>
      <c r="AQ96" s="427"/>
      <c r="AR96" s="427"/>
      <c r="AS96" s="427"/>
      <c r="AT96" s="427"/>
      <c r="AU96" s="427"/>
      <c r="AV96" s="427"/>
      <c r="AW96" s="427" t="str">
        <f>IFERROR(AA96/'2025'!N96,"")</f>
        <v/>
      </c>
    </row>
    <row r="97" spans="1:49" x14ac:dyDescent="0.2">
      <c r="A97" s="424" t="s">
        <v>39</v>
      </c>
      <c r="B97" s="75">
        <v>10</v>
      </c>
      <c r="C97" s="70" t="s">
        <v>571</v>
      </c>
      <c r="D97" s="75">
        <v>458</v>
      </c>
      <c r="E97" s="75" t="s">
        <v>17</v>
      </c>
      <c r="F97" s="73" t="s">
        <v>641</v>
      </c>
      <c r="G97" s="74">
        <f t="shared" ca="1" si="26"/>
        <v>100411</v>
      </c>
      <c r="H97" s="74">
        <f t="shared" ca="1" si="26"/>
        <v>104433</v>
      </c>
      <c r="I97" s="74">
        <f t="shared" ca="1" si="26"/>
        <v>108616</v>
      </c>
      <c r="J97" s="74">
        <f t="shared" ca="1" si="26"/>
        <v>112962</v>
      </c>
      <c r="K97" s="74">
        <f t="shared" ca="1" si="26"/>
        <v>117487</v>
      </c>
      <c r="L97" s="74">
        <f t="shared" ca="1" si="26"/>
        <v>0</v>
      </c>
      <c r="M97" s="74">
        <f t="shared" ca="1" si="26"/>
        <v>0</v>
      </c>
      <c r="N97" s="72"/>
      <c r="P97" s="187" t="str">
        <f t="shared" si="24"/>
        <v>01334C</v>
      </c>
      <c r="Q97" s="186" t="s">
        <v>600</v>
      </c>
      <c r="R97" s="188" t="str">
        <f t="shared" si="15"/>
        <v>IT Interagency Coordinator</v>
      </c>
      <c r="S97" s="189" t="str">
        <f t="shared" si="25"/>
        <v>065</v>
      </c>
      <c r="T97" s="186" cm="1">
        <f t="array" aca="1" ref="T97" ca="1">ROUND(IF($Q97="Y",VLOOKUP($P97, INDIRECT($Q$3),T$8,0)*INDIRECT($P$2),VLOOKUP($P97, INDIRECT($Q$3),T$8,0)),IF($E97="E",0,3))</f>
        <v>100411</v>
      </c>
      <c r="U97" s="186" cm="1">
        <f t="array" aca="1" ref="U97" ca="1">ROUND(IF($Q97="Y",VLOOKUP($P97, INDIRECT($Q$3),U$8,0)*INDIRECT($P$2),VLOOKUP($P97, INDIRECT($Q$3),U$8,0)),IF($E97="E",0,3))</f>
        <v>104433</v>
      </c>
      <c r="V97" s="186" cm="1">
        <f t="array" aca="1" ref="V97" ca="1">ROUND(IF($Q97="Y",VLOOKUP($P97, INDIRECT($Q$3),V$8,0)*INDIRECT($P$2),VLOOKUP($P97, INDIRECT($Q$3),V$8,0)),IF($E97="E",0,3))</f>
        <v>108616</v>
      </c>
      <c r="W97" s="186" cm="1">
        <f t="array" aca="1" ref="W97" ca="1">ROUND(IF($Q97="Y",VLOOKUP($P97, INDIRECT($Q$3),W$8,0)*INDIRECT($P$2),VLOOKUP($P97, INDIRECT($Q$3),W$8,0)),IF($E97="E",0,3))</f>
        <v>112962</v>
      </c>
      <c r="X97" s="186" cm="1">
        <f t="array" aca="1" ref="X97" ca="1">ROUND(IF($Q97="Y",VLOOKUP($P97, INDIRECT($Q$3),X$8,0)*INDIRECT($P$2),VLOOKUP($P97, INDIRECT($Q$3),X$8,0)),IF($E97="E",0,3))</f>
        <v>117487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17"/>
        <v>01334C</v>
      </c>
      <c r="AC97" s="130" t="str">
        <f t="shared" si="18"/>
        <v>IT Interagency Coordinator</v>
      </c>
      <c r="AD97" s="284" t="str">
        <f t="shared" si="19"/>
        <v>065</v>
      </c>
      <c r="AE97" s="282">
        <f t="shared" ca="1" si="27"/>
        <v>48.274999999999999</v>
      </c>
      <c r="AF97" s="282">
        <f t="shared" ca="1" si="27"/>
        <v>50.208999999999996</v>
      </c>
      <c r="AG97" s="282">
        <f t="shared" ca="1" si="27"/>
        <v>52.22</v>
      </c>
      <c r="AH97" s="282">
        <f t="shared" ca="1" si="27"/>
        <v>54.308999999999997</v>
      </c>
      <c r="AI97" s="282">
        <f t="shared" ca="1" si="27"/>
        <v>56.484999999999999</v>
      </c>
      <c r="AJ97" s="282" t="str">
        <f t="shared" ca="1" si="27"/>
        <v/>
      </c>
      <c r="AK97" s="282" t="str">
        <f t="shared" ca="1" si="27"/>
        <v/>
      </c>
      <c r="AP97" s="427"/>
      <c r="AQ97" s="427"/>
      <c r="AR97" s="427"/>
      <c r="AS97" s="427"/>
      <c r="AT97" s="427"/>
      <c r="AU97" s="427"/>
      <c r="AV97" s="427"/>
      <c r="AW97" s="427" t="str">
        <f>IFERROR(AA97/'2025'!N97,"")</f>
        <v/>
      </c>
    </row>
    <row r="98" spans="1:49" x14ac:dyDescent="0.2">
      <c r="A98" s="424" t="s">
        <v>113</v>
      </c>
      <c r="B98" s="75">
        <v>12</v>
      </c>
      <c r="C98" s="70" t="s">
        <v>112</v>
      </c>
      <c r="D98" s="75">
        <v>560</v>
      </c>
      <c r="E98" s="75" t="s">
        <v>17</v>
      </c>
      <c r="F98" s="73" t="s">
        <v>647</v>
      </c>
      <c r="G98" s="74">
        <f t="shared" ca="1" si="26"/>
        <v>125909</v>
      </c>
      <c r="H98" s="74">
        <f t="shared" ca="1" si="26"/>
        <v>132576</v>
      </c>
      <c r="I98" s="74">
        <f t="shared" ca="1" si="26"/>
        <v>141532</v>
      </c>
      <c r="J98" s="74">
        <f t="shared" ca="1" si="26"/>
        <v>145491</v>
      </c>
      <c r="K98" s="74">
        <f t="shared" ca="1" si="26"/>
        <v>149569</v>
      </c>
      <c r="L98" s="74">
        <f t="shared" ca="1" si="26"/>
        <v>153832</v>
      </c>
      <c r="M98" s="74">
        <f t="shared" ca="1" si="26"/>
        <v>0</v>
      </c>
      <c r="N98" s="72"/>
      <c r="P98" s="187" t="str">
        <f t="shared" si="24"/>
        <v>06785C</v>
      </c>
      <c r="Q98" s="191" t="s">
        <v>600</v>
      </c>
      <c r="R98" s="188" t="str">
        <f t="shared" si="15"/>
        <v>IT Manager</v>
      </c>
      <c r="S98" s="189" t="str">
        <f t="shared" si="25"/>
        <v>53A</v>
      </c>
      <c r="T98" s="186" cm="1">
        <f t="array" aca="1" ref="T98" ca="1">ROUND(IF($Q98="Y",VLOOKUP($P98, INDIRECT($Q$3),T$8,0)*INDIRECT($P$2),VLOOKUP($P98, INDIRECT($Q$3),T$8,0)),IF($E98="E",0,3))</f>
        <v>125909</v>
      </c>
      <c r="U98" s="186" cm="1">
        <f t="array" aca="1" ref="U98" ca="1">ROUND(IF($Q98="Y",VLOOKUP($P98, INDIRECT($Q$3),U$8,0)*INDIRECT($P$2),VLOOKUP($P98, INDIRECT($Q$3),U$8,0)),IF($E98="E",0,3))</f>
        <v>132576</v>
      </c>
      <c r="V98" s="186" cm="1">
        <f t="array" aca="1" ref="V98" ca="1">ROUND(IF($Q98="Y",VLOOKUP($P98, INDIRECT($Q$3),V$8,0)*INDIRECT($P$2),VLOOKUP($P98, INDIRECT($Q$3),V$8,0)),IF($E98="E",0,3))</f>
        <v>141532</v>
      </c>
      <c r="W98" s="186" cm="1">
        <f t="array" aca="1" ref="W98" ca="1">ROUND(IF($Q98="Y",VLOOKUP($P98, INDIRECT($Q$3),W$8,0)*INDIRECT($P$2),VLOOKUP($P98, INDIRECT($Q$3),W$8,0)),IF($E98="E",0,3))</f>
        <v>145491</v>
      </c>
      <c r="X98" s="186" cm="1">
        <f t="array" aca="1" ref="X98" ca="1">ROUND(IF($Q98="Y",VLOOKUP($P98, INDIRECT($Q$3),X$8,0)*INDIRECT($P$2),VLOOKUP($P98, INDIRECT($Q$3),X$8,0)),IF($E98="E",0,3))</f>
        <v>149569</v>
      </c>
      <c r="Y98" s="186" cm="1">
        <f t="array" aca="1" ref="Y98" ca="1">ROUND(IF($Q98="Y",VLOOKUP($P98, INDIRECT($Q$3),Y$8,0)*INDIRECT($P$2),VLOOKUP($P98, INDIRECT($Q$3),Y$8,0)),IF($E98="E",0,3))</f>
        <v>153832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17"/>
        <v>06785C</v>
      </c>
      <c r="AC98" s="130" t="str">
        <f t="shared" si="18"/>
        <v>IT Manager</v>
      </c>
      <c r="AD98" s="284" t="str">
        <f t="shared" si="19"/>
        <v>53A</v>
      </c>
      <c r="AE98" s="282">
        <f t="shared" ca="1" si="27"/>
        <v>60.533999999999999</v>
      </c>
      <c r="AF98" s="282">
        <f t="shared" ca="1" si="27"/>
        <v>63.738999999999997</v>
      </c>
      <c r="AG98" s="282">
        <f t="shared" ca="1" si="27"/>
        <v>68.045000000000002</v>
      </c>
      <c r="AH98" s="282">
        <f t="shared" ca="1" si="27"/>
        <v>69.948000000000008</v>
      </c>
      <c r="AI98" s="282">
        <f t="shared" ca="1" si="27"/>
        <v>71.909000000000006</v>
      </c>
      <c r="AJ98" s="282">
        <f t="shared" ca="1" si="27"/>
        <v>73.957999999999998</v>
      </c>
      <c r="AK98" s="282" t="str">
        <f t="shared" ca="1" si="27"/>
        <v/>
      </c>
      <c r="AP98" s="427"/>
      <c r="AQ98" s="427"/>
      <c r="AR98" s="427"/>
      <c r="AS98" s="427"/>
      <c r="AT98" s="427"/>
      <c r="AU98" s="427"/>
      <c r="AV98" s="427"/>
      <c r="AW98" s="427" t="str">
        <f>IFERROR(AA98/'2025'!N98,"")</f>
        <v/>
      </c>
    </row>
    <row r="99" spans="1:49" x14ac:dyDescent="0.2">
      <c r="A99" s="424" t="s">
        <v>881</v>
      </c>
      <c r="B99" s="75">
        <v>13</v>
      </c>
      <c r="C99" s="70" t="s">
        <v>882</v>
      </c>
      <c r="D99" s="75">
        <v>595</v>
      </c>
      <c r="E99" s="75" t="s">
        <v>17</v>
      </c>
      <c r="F99" s="73" t="s">
        <v>880</v>
      </c>
      <c r="G99" s="74">
        <f t="shared" ca="1" si="26"/>
        <v>133777</v>
      </c>
      <c r="H99" s="74">
        <f t="shared" ca="1" si="26"/>
        <v>140862</v>
      </c>
      <c r="I99" s="74">
        <f t="shared" ca="1" si="26"/>
        <v>150376</v>
      </c>
      <c r="J99" s="74">
        <f t="shared" ca="1" si="26"/>
        <v>154586</v>
      </c>
      <c r="K99" s="74">
        <f t="shared" ca="1" si="26"/>
        <v>158916</v>
      </c>
      <c r="L99" s="74">
        <f t="shared" ca="1" si="26"/>
        <v>163445</v>
      </c>
      <c r="M99" s="74">
        <f t="shared" ca="1" si="26"/>
        <v>0</v>
      </c>
      <c r="N99" s="72"/>
      <c r="P99" s="187" t="str">
        <f t="shared" si="24"/>
        <v>59435C</v>
      </c>
      <c r="Q99" s="191" t="s">
        <v>600</v>
      </c>
      <c r="R99" s="188" t="str">
        <f t="shared" si="15"/>
        <v>IT Project Management Office Manager</v>
      </c>
      <c r="S99" s="189" t="str">
        <f t="shared" si="25"/>
        <v>115</v>
      </c>
      <c r="T99" s="186" cm="1">
        <f t="array" aca="1" ref="T99" ca="1">ROUND(IF($Q99="Y",VLOOKUP($P99, INDIRECT($Q$3),T$8,0)*INDIRECT($P$2),VLOOKUP($P99, INDIRECT($Q$3),T$8,0)),IF($E99="E",0,3))</f>
        <v>133777</v>
      </c>
      <c r="U99" s="186" cm="1">
        <f t="array" aca="1" ref="U99" ca="1">ROUND(IF($Q99="Y",VLOOKUP($P99, INDIRECT($Q$3),U$8,0)*INDIRECT($P$2),VLOOKUP($P99, INDIRECT($Q$3),U$8,0)),IF($E99="E",0,3))</f>
        <v>140862</v>
      </c>
      <c r="V99" s="186" cm="1">
        <f t="array" aca="1" ref="V99" ca="1">ROUND(IF($Q99="Y",VLOOKUP($P99, INDIRECT($Q$3),V$8,0)*INDIRECT($P$2),VLOOKUP($P99, INDIRECT($Q$3),V$8,0)),IF($E99="E",0,3))</f>
        <v>150376</v>
      </c>
      <c r="W99" s="186" cm="1">
        <f t="array" aca="1" ref="W99" ca="1">ROUND(IF($Q99="Y",VLOOKUP($P99, INDIRECT($Q$3),W$8,0)*INDIRECT($P$2),VLOOKUP($P99, INDIRECT($Q$3),W$8,0)),IF($E99="E",0,3))</f>
        <v>154586</v>
      </c>
      <c r="X99" s="186" cm="1">
        <f t="array" aca="1" ref="X99" ca="1">ROUND(IF($Q99="Y",VLOOKUP($P99, INDIRECT($Q$3),X$8,0)*INDIRECT($P$2),VLOOKUP($P99, INDIRECT($Q$3),X$8,0)),IF($E99="E",0,3))</f>
        <v>158916</v>
      </c>
      <c r="Y99" s="186" cm="1">
        <f t="array" aca="1" ref="Y99" ca="1">ROUND(IF($Q99="Y",VLOOKUP($P99, INDIRECT($Q$3),Y$8,0)*INDIRECT($P$2),VLOOKUP($P99, INDIRECT($Q$3),Y$8,0)),IF($E99="E",0,3))</f>
        <v>163445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17"/>
        <v>59435C</v>
      </c>
      <c r="AC99" s="130" t="str">
        <f t="shared" si="18"/>
        <v>IT Project Management Office Manager</v>
      </c>
      <c r="AD99" s="284" t="str">
        <f t="shared" si="19"/>
        <v>115</v>
      </c>
      <c r="AE99" s="282">
        <f t="shared" ca="1" si="27"/>
        <v>64.316000000000003</v>
      </c>
      <c r="AF99" s="282">
        <f t="shared" ca="1" si="27"/>
        <v>67.722999999999999</v>
      </c>
      <c r="AG99" s="282">
        <f t="shared" ca="1" si="27"/>
        <v>72.297000000000011</v>
      </c>
      <c r="AH99" s="282">
        <f t="shared" ca="1" si="27"/>
        <v>74.320999999999998</v>
      </c>
      <c r="AI99" s="282">
        <f t="shared" ca="1" si="27"/>
        <v>76.402000000000001</v>
      </c>
      <c r="AJ99" s="282">
        <f t="shared" ca="1" si="27"/>
        <v>78.58</v>
      </c>
      <c r="AK99" s="282" t="str">
        <f t="shared" ca="1" si="27"/>
        <v/>
      </c>
      <c r="AP99" s="427"/>
      <c r="AQ99" s="427"/>
      <c r="AR99" s="427"/>
      <c r="AS99" s="427"/>
      <c r="AT99" s="427"/>
      <c r="AU99" s="427"/>
      <c r="AV99" s="427"/>
      <c r="AW99" s="427" t="str">
        <f>IFERROR(AA99/'2025'!N99,"")</f>
        <v/>
      </c>
    </row>
    <row r="100" spans="1:49" x14ac:dyDescent="0.2">
      <c r="A100" s="424" t="s">
        <v>565</v>
      </c>
      <c r="B100" s="75">
        <v>12</v>
      </c>
      <c r="C100" s="70" t="s">
        <v>898</v>
      </c>
      <c r="D100" s="75">
        <v>550</v>
      </c>
      <c r="E100" s="75" t="s">
        <v>17</v>
      </c>
      <c r="F100" s="73" t="s">
        <v>557</v>
      </c>
      <c r="G100" s="74">
        <f t="shared" ca="1" si="26"/>
        <v>113787</v>
      </c>
      <c r="H100" s="74">
        <f t="shared" ca="1" si="26"/>
        <v>120134</v>
      </c>
      <c r="I100" s="74">
        <f t="shared" ca="1" si="26"/>
        <v>128369</v>
      </c>
      <c r="J100" s="74">
        <f t="shared" ca="1" si="26"/>
        <v>131965</v>
      </c>
      <c r="K100" s="74">
        <f t="shared" ca="1" si="26"/>
        <v>135659</v>
      </c>
      <c r="L100" s="74">
        <f t="shared" ca="1" si="26"/>
        <v>139527</v>
      </c>
      <c r="M100" s="74">
        <f t="shared" ca="1" si="26"/>
        <v>0</v>
      </c>
      <c r="N100" s="72"/>
      <c r="P100" s="187" t="str">
        <f t="shared" si="24"/>
        <v>52982C</v>
      </c>
      <c r="Q100" s="191" t="s">
        <v>600</v>
      </c>
      <c r="R100" s="188" t="str">
        <f t="shared" si="15"/>
        <v>IT Project Manager Supervisor</v>
      </c>
      <c r="S100" s="189" t="str">
        <f t="shared" si="25"/>
        <v>122</v>
      </c>
      <c r="T100" s="186" cm="1">
        <f t="array" aca="1" ref="T100" ca="1">ROUND(IF($Q100="Y",VLOOKUP($P100, INDIRECT($Q$3),T$8,0)*INDIRECT($P$2),VLOOKUP($P100, INDIRECT($Q$3),T$8,0)),IF($E100="E",0,3))</f>
        <v>113787</v>
      </c>
      <c r="U100" s="186" cm="1">
        <f t="array" aca="1" ref="U100" ca="1">ROUND(IF($Q100="Y",VLOOKUP($P100, INDIRECT($Q$3),U$8,0)*INDIRECT($P$2),VLOOKUP($P100, INDIRECT($Q$3),U$8,0)),IF($E100="E",0,3))</f>
        <v>120134</v>
      </c>
      <c r="V100" s="186" cm="1">
        <f t="array" aca="1" ref="V100" ca="1">ROUND(IF($Q100="Y",VLOOKUP($P100, INDIRECT($Q$3),V$8,0)*INDIRECT($P$2),VLOOKUP($P100, INDIRECT($Q$3),V$8,0)),IF($E100="E",0,3))</f>
        <v>128369</v>
      </c>
      <c r="W100" s="186" cm="1">
        <f t="array" aca="1" ref="W100" ca="1">ROUND(IF($Q100="Y",VLOOKUP($P100, INDIRECT($Q$3),W$8,0)*INDIRECT($P$2),VLOOKUP($P100, INDIRECT($Q$3),W$8,0)),IF($E100="E",0,3))</f>
        <v>131965</v>
      </c>
      <c r="X100" s="186" cm="1">
        <f t="array" aca="1" ref="X100" ca="1">ROUND(IF($Q100="Y",VLOOKUP($P100, INDIRECT($Q$3),X$8,0)*INDIRECT($P$2),VLOOKUP($P100, INDIRECT($Q$3),X$8,0)),IF($E100="E",0,3))</f>
        <v>135659</v>
      </c>
      <c r="Y100" s="186" cm="1">
        <f t="array" aca="1" ref="Y100" ca="1">ROUND(IF($Q100="Y",VLOOKUP($P100, INDIRECT($Q$3),Y$8,0)*INDIRECT($P$2),VLOOKUP($P100, INDIRECT($Q$3),Y$8,0)),IF($E100="E",0,3))</f>
        <v>139527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17"/>
        <v>52982C</v>
      </c>
      <c r="AC100" s="130" t="str">
        <f t="shared" si="18"/>
        <v>IT Project Manager Supervisor</v>
      </c>
      <c r="AD100" s="284" t="str">
        <f t="shared" si="19"/>
        <v>122</v>
      </c>
      <c r="AE100" s="282">
        <f t="shared" ca="1" si="27"/>
        <v>54.705999999999996</v>
      </c>
      <c r="AF100" s="282">
        <f t="shared" ca="1" si="27"/>
        <v>57.756999999999998</v>
      </c>
      <c r="AG100" s="282">
        <f t="shared" ca="1" si="27"/>
        <v>61.716000000000001</v>
      </c>
      <c r="AH100" s="282">
        <f t="shared" ca="1" si="27"/>
        <v>63.445</v>
      </c>
      <c r="AI100" s="282">
        <f t="shared" ca="1" si="27"/>
        <v>65.221000000000004</v>
      </c>
      <c r="AJ100" s="282">
        <f t="shared" ca="1" si="27"/>
        <v>67.081000000000003</v>
      </c>
      <c r="AK100" s="282" t="str">
        <f t="shared" ca="1" si="27"/>
        <v/>
      </c>
      <c r="AL100" s="282" t="str">
        <f>IF(AA100=0,"",IF($E100="E",ROUNDUP(AA100/2080,3),AA100))</f>
        <v/>
      </c>
      <c r="AP100" s="427"/>
      <c r="AQ100" s="427"/>
      <c r="AR100" s="427"/>
      <c r="AS100" s="427"/>
      <c r="AT100" s="427"/>
      <c r="AU100" s="427"/>
      <c r="AV100" s="427"/>
      <c r="AW100" s="427" t="str">
        <f>IFERROR(AA100/'2025'!N100,"")</f>
        <v/>
      </c>
    </row>
    <row r="101" spans="1:49" x14ac:dyDescent="0.2">
      <c r="A101" s="424" t="s">
        <v>963</v>
      </c>
      <c r="B101" s="75">
        <v>13</v>
      </c>
      <c r="C101" s="70" t="s">
        <v>964</v>
      </c>
      <c r="D101" s="75">
        <v>595</v>
      </c>
      <c r="E101" s="75" t="s">
        <v>17</v>
      </c>
      <c r="F101" s="73" t="s">
        <v>965</v>
      </c>
      <c r="G101" s="74">
        <f t="shared" ca="1" si="26"/>
        <v>131192</v>
      </c>
      <c r="H101" s="74">
        <f t="shared" ca="1" si="26"/>
        <v>138096</v>
      </c>
      <c r="I101" s="74">
        <f t="shared" ca="1" si="26"/>
        <v>145365</v>
      </c>
      <c r="J101" s="74">
        <f t="shared" ca="1" si="26"/>
        <v>153016</v>
      </c>
      <c r="K101" s="74">
        <f t="shared" ca="1" si="26"/>
        <v>161070</v>
      </c>
      <c r="L101" s="74">
        <f t="shared" ca="1" si="26"/>
        <v>169546</v>
      </c>
      <c r="M101" s="74">
        <f t="shared" ca="1" si="26"/>
        <v>178470</v>
      </c>
      <c r="N101" s="72"/>
      <c r="P101" s="187" t="str">
        <f t="shared" si="24"/>
        <v>59458C</v>
      </c>
      <c r="Q101" s="191" t="s">
        <v>600</v>
      </c>
      <c r="R101" s="188" t="str">
        <f t="shared" si="15"/>
        <v>IT Technical Manager</v>
      </c>
      <c r="S101" s="189" t="str">
        <f t="shared" si="25"/>
        <v>128</v>
      </c>
      <c r="T101" s="186" cm="1">
        <f t="array" aca="1" ref="T101" ca="1">ROUND(IF($Q101="Y",VLOOKUP($P101, INDIRECT($Q$3),T$8,0)*INDIRECT($P$2),VLOOKUP($P101, INDIRECT($Q$3),T$8,0)),IF($E101="E",0,3))</f>
        <v>131192</v>
      </c>
      <c r="U101" s="186" cm="1">
        <f t="array" aca="1" ref="U101" ca="1">ROUND(IF($Q101="Y",VLOOKUP($P101, INDIRECT($Q$3),U$8,0)*INDIRECT($P$2),VLOOKUP($P101, INDIRECT($Q$3),U$8,0)),IF($E101="E",0,3))</f>
        <v>138096</v>
      </c>
      <c r="V101" s="186" cm="1">
        <f t="array" aca="1" ref="V101" ca="1">ROUND(IF($Q101="Y",VLOOKUP($P101, INDIRECT($Q$3),V$8,0)*INDIRECT($P$2),VLOOKUP($P101, INDIRECT($Q$3),V$8,0)),IF($E101="E",0,3))</f>
        <v>145365</v>
      </c>
      <c r="W101" s="186" cm="1">
        <f t="array" aca="1" ref="W101" ca="1">ROUND(IF($Q101="Y",VLOOKUP($P101, INDIRECT($Q$3),W$8,0)*INDIRECT($P$2),VLOOKUP($P101, INDIRECT($Q$3),W$8,0)),IF($E101="E",0,3))</f>
        <v>153016</v>
      </c>
      <c r="X101" s="186" cm="1">
        <f t="array" aca="1" ref="X101" ca="1">ROUND(IF($Q101="Y",VLOOKUP($P101, INDIRECT($Q$3),X$8,0)*INDIRECT($P$2),VLOOKUP($P101, INDIRECT($Q$3),X$8,0)),IF($E101="E",0,3))</f>
        <v>161070</v>
      </c>
      <c r="Y101" s="186" cm="1">
        <f t="array" aca="1" ref="Y101" ca="1">ROUND(IF($Q101="Y",VLOOKUP($P101, INDIRECT($Q$3),Y$8,0)*INDIRECT($P$2),VLOOKUP($P101, INDIRECT($Q$3),Y$8,0)),IF($E101="E",0,3))</f>
        <v>169546</v>
      </c>
      <c r="Z101" s="186" cm="1">
        <f t="array" aca="1" ref="Z101" ca="1">ROUND(IF($Q101="Y",VLOOKUP($P101, INDIRECT($Q$3),Z$8,0)*INDIRECT($P$2),VLOOKUP($P101, INDIRECT($Q$3),Z$8,0)),IF($E101="E",0,3))</f>
        <v>178470</v>
      </c>
      <c r="AA101" s="186"/>
      <c r="AB101" s="282" t="str">
        <f t="shared" si="17"/>
        <v>59458C</v>
      </c>
      <c r="AC101" s="130" t="str">
        <f t="shared" si="18"/>
        <v>IT Technical Manager</v>
      </c>
      <c r="AD101" s="284" t="str">
        <f t="shared" si="19"/>
        <v>128</v>
      </c>
      <c r="AE101" s="282">
        <f t="shared" ca="1" si="27"/>
        <v>63.073999999999998</v>
      </c>
      <c r="AF101" s="282">
        <f t="shared" ca="1" si="27"/>
        <v>66.393000000000001</v>
      </c>
      <c r="AG101" s="282">
        <f t="shared" ca="1" si="27"/>
        <v>69.888000000000005</v>
      </c>
      <c r="AH101" s="282">
        <f t="shared" ca="1" si="27"/>
        <v>73.566000000000003</v>
      </c>
      <c r="AI101" s="282">
        <f t="shared" ca="1" si="27"/>
        <v>77.438000000000002</v>
      </c>
      <c r="AJ101" s="282">
        <f t="shared" ca="1" si="27"/>
        <v>81.513000000000005</v>
      </c>
      <c r="AK101" s="282">
        <f t="shared" ca="1" si="27"/>
        <v>85.803000000000011</v>
      </c>
      <c r="AL101" s="282" t="str">
        <f>IF(AA101=0,"",IF($E101="E",ROUNDUP(AA101/2080,3),AA101))</f>
        <v/>
      </c>
      <c r="AP101" s="427"/>
      <c r="AQ101" s="427"/>
      <c r="AR101" s="427"/>
      <c r="AS101" s="427"/>
      <c r="AT101" s="427"/>
      <c r="AU101" s="427"/>
      <c r="AV101" s="427"/>
      <c r="AW101" s="427" t="str">
        <f>IFERROR(AA101/'2025'!N101,"")</f>
        <v/>
      </c>
    </row>
    <row r="102" spans="1:49" x14ac:dyDescent="0.2">
      <c r="A102" s="75" t="s">
        <v>1203</v>
      </c>
      <c r="B102" s="75">
        <v>10</v>
      </c>
      <c r="C102" s="70" t="s">
        <v>571</v>
      </c>
      <c r="D102" s="75">
        <v>458</v>
      </c>
      <c r="E102" s="75" t="s">
        <v>17</v>
      </c>
      <c r="F102" s="73" t="s">
        <v>1199</v>
      </c>
      <c r="G102" s="74">
        <f t="shared" ref="G102:G103" si="28">IF(E102="E",ROUND(T102,0),ROUND(T102,3))</f>
        <v>100411</v>
      </c>
      <c r="H102" s="74">
        <f t="shared" ref="H102:H103" si="29">IF(F102="E",ROUND(U102,0),ROUND(U102,3))</f>
        <v>104433</v>
      </c>
      <c r="I102" s="74">
        <f t="shared" ref="I102:I103" si="30">IF(G102="E",ROUND(V102,0),ROUND(V102,3))</f>
        <v>108616</v>
      </c>
      <c r="J102" s="74">
        <f t="shared" ref="J102:J103" si="31">IF(H102="E",ROUND(W102,0),ROUND(W102,3))</f>
        <v>112962</v>
      </c>
      <c r="K102" s="74">
        <f t="shared" ref="K102:K103" si="32">IF(I102="E",ROUND(X102,0),ROUND(X102,3))</f>
        <v>117487</v>
      </c>
      <c r="L102" s="74">
        <f t="shared" ref="L102:L103" si="33">IF(J102="E",ROUND(Y102,0),ROUND(Y102,3))</f>
        <v>0</v>
      </c>
      <c r="M102" s="74">
        <f t="shared" ref="M102:M103" si="34">IF(K102="E",ROUND(Z102,0),ROUND(Z102,3))</f>
        <v>0</v>
      </c>
      <c r="N102" s="72"/>
      <c r="P102" s="187" t="str">
        <f t="shared" ref="P102:P103" si="35">A102</f>
        <v>59525C</v>
      </c>
      <c r="Q102" s="191" t="s">
        <v>600</v>
      </c>
      <c r="R102" s="188" t="str">
        <f t="shared" ref="R102:R103" si="36">F102</f>
        <v>Legislative Budget &amp; Fiscal Policy Advisor</v>
      </c>
      <c r="S102" s="189" t="str">
        <f t="shared" ref="S102:S103" si="37">C102</f>
        <v>065</v>
      </c>
      <c r="T102" s="186">
        <v>100411</v>
      </c>
      <c r="U102" s="186">
        <v>104433</v>
      </c>
      <c r="V102" s="186">
        <v>108616</v>
      </c>
      <c r="W102" s="186">
        <v>112962</v>
      </c>
      <c r="X102" s="186">
        <v>117487</v>
      </c>
      <c r="Y102" s="186">
        <v>0</v>
      </c>
      <c r="Z102" s="186">
        <v>0</v>
      </c>
      <c r="AA102" s="186"/>
      <c r="AB102" s="282" t="str">
        <f t="shared" ref="AB102:AB103" si="38">A102</f>
        <v>59525C</v>
      </c>
      <c r="AC102" s="130" t="str">
        <f t="shared" ref="AC102:AC103" si="39">F102</f>
        <v>Legislative Budget &amp; Fiscal Policy Advisor</v>
      </c>
      <c r="AD102" s="284" t="str">
        <f t="shared" ref="AD102:AD103" si="40">C102</f>
        <v>065</v>
      </c>
      <c r="AE102" s="282">
        <f t="shared" ref="AE102:AE103" si="41">IF(T102=0,"",IF($E102="E",ROUNDUP(T102/2080,3),T102))</f>
        <v>48.274999999999999</v>
      </c>
      <c r="AF102" s="282">
        <f t="shared" ref="AF102:AF103" si="42">IF(U102=0,"",IF($E102="E",ROUNDUP(U102/2080,3),U102))</f>
        <v>50.208999999999996</v>
      </c>
      <c r="AG102" s="282">
        <f t="shared" ref="AG102:AG103" si="43">IF(V102=0,"",IF($E102="E",ROUNDUP(V102/2080,3),V102))</f>
        <v>52.22</v>
      </c>
      <c r="AH102" s="282">
        <f t="shared" ref="AH102:AH103" si="44">IF(W102=0,"",IF($E102="E",ROUNDUP(W102/2080,3),W102))</f>
        <v>54.308999999999997</v>
      </c>
      <c r="AI102" s="282">
        <f t="shared" ref="AI102:AI103" si="45">IF(X102=0,"",IF($E102="E",ROUNDUP(X102/2080,3),X102))</f>
        <v>56.484999999999999</v>
      </c>
      <c r="AJ102" s="282"/>
      <c r="AK102" s="282"/>
      <c r="AL102" s="282"/>
      <c r="AP102" s="427"/>
      <c r="AQ102" s="427"/>
      <c r="AR102" s="427"/>
      <c r="AS102" s="427"/>
      <c r="AT102" s="427"/>
      <c r="AU102" s="427"/>
      <c r="AV102" s="427"/>
      <c r="AW102" s="427"/>
    </row>
    <row r="103" spans="1:49" x14ac:dyDescent="0.2">
      <c r="A103" s="75" t="s">
        <v>1204</v>
      </c>
      <c r="B103" s="75">
        <v>10</v>
      </c>
      <c r="C103" s="70" t="s">
        <v>571</v>
      </c>
      <c r="D103" s="75">
        <v>458</v>
      </c>
      <c r="E103" s="75" t="s">
        <v>17</v>
      </c>
      <c r="F103" s="73" t="s">
        <v>1200</v>
      </c>
      <c r="G103" s="74">
        <f t="shared" si="28"/>
        <v>100411</v>
      </c>
      <c r="H103" s="74">
        <f t="shared" si="29"/>
        <v>104433</v>
      </c>
      <c r="I103" s="74">
        <f t="shared" si="30"/>
        <v>108616</v>
      </c>
      <c r="J103" s="74">
        <f t="shared" si="31"/>
        <v>112962</v>
      </c>
      <c r="K103" s="74">
        <f t="shared" si="32"/>
        <v>117487</v>
      </c>
      <c r="L103" s="74">
        <f t="shared" si="33"/>
        <v>0</v>
      </c>
      <c r="M103" s="74">
        <f t="shared" si="34"/>
        <v>0</v>
      </c>
      <c r="N103" s="72"/>
      <c r="P103" s="187" t="str">
        <f t="shared" si="35"/>
        <v>59524C</v>
      </c>
      <c r="Q103" s="191" t="s">
        <v>600</v>
      </c>
      <c r="R103" s="188" t="str">
        <f t="shared" si="36"/>
        <v>Legislative Policy &amp; Research Advisor</v>
      </c>
      <c r="S103" s="189" t="str">
        <f t="shared" si="37"/>
        <v>065</v>
      </c>
      <c r="T103" s="186">
        <v>100411</v>
      </c>
      <c r="U103" s="186">
        <v>104433</v>
      </c>
      <c r="V103" s="186">
        <v>108616</v>
      </c>
      <c r="W103" s="186">
        <v>112962</v>
      </c>
      <c r="X103" s="186">
        <v>117487</v>
      </c>
      <c r="Y103" s="186">
        <v>0</v>
      </c>
      <c r="Z103" s="186">
        <v>0</v>
      </c>
      <c r="AA103" s="186"/>
      <c r="AB103" s="282" t="str">
        <f t="shared" si="38"/>
        <v>59524C</v>
      </c>
      <c r="AC103" s="130" t="str">
        <f t="shared" si="39"/>
        <v>Legislative Policy &amp; Research Advisor</v>
      </c>
      <c r="AD103" s="284" t="str">
        <f t="shared" si="40"/>
        <v>065</v>
      </c>
      <c r="AE103" s="282">
        <f t="shared" si="41"/>
        <v>48.274999999999999</v>
      </c>
      <c r="AF103" s="282">
        <f t="shared" si="42"/>
        <v>50.208999999999996</v>
      </c>
      <c r="AG103" s="282">
        <f t="shared" si="43"/>
        <v>52.22</v>
      </c>
      <c r="AH103" s="282">
        <f t="shared" si="44"/>
        <v>54.308999999999997</v>
      </c>
      <c r="AI103" s="282">
        <f t="shared" si="45"/>
        <v>56.484999999999999</v>
      </c>
      <c r="AJ103" s="282"/>
      <c r="AK103" s="282"/>
      <c r="AL103" s="282"/>
      <c r="AP103" s="427"/>
      <c r="AQ103" s="427"/>
      <c r="AR103" s="427"/>
      <c r="AS103" s="427"/>
      <c r="AT103" s="427"/>
      <c r="AU103" s="427"/>
      <c r="AV103" s="427"/>
      <c r="AW103" s="427"/>
    </row>
    <row r="104" spans="1:49" x14ac:dyDescent="0.2">
      <c r="A104" s="424" t="s">
        <v>917</v>
      </c>
      <c r="B104" s="75">
        <v>11</v>
      </c>
      <c r="C104" s="70" t="s">
        <v>888</v>
      </c>
      <c r="D104" s="75">
        <v>528</v>
      </c>
      <c r="E104" s="75" t="s">
        <v>17</v>
      </c>
      <c r="F104" s="73" t="s">
        <v>918</v>
      </c>
      <c r="G104" s="74">
        <f t="shared" ca="1" si="26"/>
        <v>110763</v>
      </c>
      <c r="H104" s="74">
        <f t="shared" ca="1" si="26"/>
        <v>115198</v>
      </c>
      <c r="I104" s="74">
        <f t="shared" ca="1" si="26"/>
        <v>119811</v>
      </c>
      <c r="J104" s="74">
        <f t="shared" ca="1" si="26"/>
        <v>124609</v>
      </c>
      <c r="K104" s="74">
        <f t="shared" ca="1" si="26"/>
        <v>129599</v>
      </c>
      <c r="L104" s="74">
        <f t="shared" ca="1" si="26"/>
        <v>0</v>
      </c>
      <c r="M104" s="74">
        <f t="shared" ca="1" si="26"/>
        <v>0</v>
      </c>
      <c r="N104" s="72"/>
      <c r="P104" s="187" t="str">
        <f t="shared" si="24"/>
        <v>59448C</v>
      </c>
      <c r="Q104" s="191" t="s">
        <v>600</v>
      </c>
      <c r="R104" s="188" t="str">
        <f t="shared" ref="R104:R166" si="46">F104</f>
        <v>LGBTQIA+ Equity Program Manager</v>
      </c>
      <c r="S104" s="189" t="str">
        <f t="shared" si="25"/>
        <v>116</v>
      </c>
      <c r="T104" s="186" cm="1">
        <f t="array" aca="1" ref="T104" ca="1">ROUND(IF($Q104="Y",VLOOKUP($P104, INDIRECT($Q$3),T$8,0)*INDIRECT($P$2),VLOOKUP($P104, INDIRECT($Q$3),T$8,0)),IF($E104="E",0,3))</f>
        <v>110763</v>
      </c>
      <c r="U104" s="186" cm="1">
        <f t="array" aca="1" ref="U104" ca="1">ROUND(IF($Q104="Y",VLOOKUP($P104, INDIRECT($Q$3),U$8,0)*INDIRECT($P$2),VLOOKUP($P104, INDIRECT($Q$3),U$8,0)),IF($E104="E",0,3))</f>
        <v>115198</v>
      </c>
      <c r="V104" s="186" cm="1">
        <f t="array" aca="1" ref="V104" ca="1">ROUND(IF($Q104="Y",VLOOKUP($P104, INDIRECT($Q$3),V$8,0)*INDIRECT($P$2),VLOOKUP($P104, INDIRECT($Q$3),V$8,0)),IF($E104="E",0,3))</f>
        <v>119811</v>
      </c>
      <c r="W104" s="186" cm="1">
        <f t="array" aca="1" ref="W104" ca="1">ROUND(IF($Q104="Y",VLOOKUP($P104, INDIRECT($Q$3),W$8,0)*INDIRECT($P$2),VLOOKUP($P104, INDIRECT($Q$3),W$8,0)),IF($E104="E",0,3))</f>
        <v>124609</v>
      </c>
      <c r="X104" s="186" cm="1">
        <f t="array" aca="1" ref="X104" ca="1">ROUND(IF($Q104="Y",VLOOKUP($P104, INDIRECT($Q$3),X$8,0)*INDIRECT($P$2),VLOOKUP($P104, INDIRECT($Q$3),X$8,0)),IF($E104="E",0,3))</f>
        <v>129599</v>
      </c>
      <c r="Y104" s="186" cm="1">
        <f t="array" aca="1" ref="Y104" ca="1">ROUND(IF($Q104="Y",VLOOKUP($P104, INDIRECT($Q$3),Y$8,0)*INDIRECT($P$2),VLOOKUP($P104, INDIRECT($Q$3),Y$8,0)),IF($E104="E",0,3))</f>
        <v>0</v>
      </c>
      <c r="Z104" s="186" cm="1">
        <f t="array" aca="1" ref="Z104" ca="1">ROUND(IF($Q104="Y",VLOOKUP($P104, INDIRECT($Q$3),Z$8,0)*INDIRECT($P$2),VLOOKUP($P104, INDIRECT($Q$3),Z$8,0)),IF($E104="E",0,3))</f>
        <v>0</v>
      </c>
      <c r="AA104" s="186"/>
      <c r="AB104" s="282" t="str">
        <f t="shared" ref="AB104:AB105" si="47">A104</f>
        <v>59448C</v>
      </c>
      <c r="AC104" s="130" t="str">
        <f t="shared" ref="AC104:AC105" si="48">F104</f>
        <v>LGBTQIA+ Equity Program Manager</v>
      </c>
      <c r="AD104" s="284" t="str">
        <f t="shared" ref="AD104:AD105" si="49">C104</f>
        <v>116</v>
      </c>
      <c r="AE104" s="282">
        <f t="shared" ca="1" si="27"/>
        <v>53.251999999999995</v>
      </c>
      <c r="AF104" s="282">
        <f t="shared" ca="1" si="27"/>
        <v>55.384</v>
      </c>
      <c r="AG104" s="282">
        <f t="shared" ca="1" si="27"/>
        <v>57.601999999999997</v>
      </c>
      <c r="AH104" s="282">
        <f t="shared" ca="1" si="27"/>
        <v>59.908999999999999</v>
      </c>
      <c r="AI104" s="282">
        <f t="shared" ca="1" si="27"/>
        <v>62.308</v>
      </c>
      <c r="AJ104" s="282" t="str">
        <f t="shared" ca="1" si="27"/>
        <v/>
      </c>
      <c r="AK104" s="282" t="str">
        <f t="shared" ca="1" si="27"/>
        <v/>
      </c>
      <c r="AP104" s="427"/>
      <c r="AQ104" s="427"/>
      <c r="AR104" s="427"/>
      <c r="AS104" s="427"/>
      <c r="AT104" s="427"/>
      <c r="AU104" s="427"/>
      <c r="AV104" s="427"/>
      <c r="AW104" s="427" t="str">
        <f>IFERROR(AA104/'2025'!N104,"")</f>
        <v/>
      </c>
    </row>
    <row r="105" spans="1:49" x14ac:dyDescent="0.2">
      <c r="A105" s="424" t="s">
        <v>1083</v>
      </c>
      <c r="B105" s="75">
        <v>11</v>
      </c>
      <c r="C105" s="70" t="s">
        <v>124</v>
      </c>
      <c r="D105" s="75">
        <v>505</v>
      </c>
      <c r="E105" s="75" t="s">
        <v>17</v>
      </c>
      <c r="F105" s="73" t="s">
        <v>1082</v>
      </c>
      <c r="G105" s="74">
        <f t="shared" ca="1" si="26"/>
        <v>109717</v>
      </c>
      <c r="H105" s="74">
        <f t="shared" ca="1" si="26"/>
        <v>114104</v>
      </c>
      <c r="I105" s="74">
        <f t="shared" ca="1" si="26"/>
        <v>118670</v>
      </c>
      <c r="J105" s="74">
        <f t="shared" ca="1" si="26"/>
        <v>123415</v>
      </c>
      <c r="K105" s="74">
        <f t="shared" ca="1" si="26"/>
        <v>128352</v>
      </c>
      <c r="L105" s="74">
        <f t="shared" ca="1" si="26"/>
        <v>0</v>
      </c>
      <c r="M105" s="74">
        <f t="shared" ca="1" si="26"/>
        <v>0</v>
      </c>
      <c r="N105" s="72"/>
      <c r="P105" s="187" t="str">
        <f t="shared" si="24"/>
        <v>06500C</v>
      </c>
      <c r="Q105" s="191" t="s">
        <v>600</v>
      </c>
      <c r="R105" s="188" t="str">
        <f t="shared" si="46"/>
        <v>Management Analyst II</v>
      </c>
      <c r="S105" s="189" t="str">
        <f t="shared" si="25"/>
        <v>104</v>
      </c>
      <c r="T105" s="186" cm="1">
        <f t="array" aca="1" ref="T105" ca="1">ROUND(IF($Q105="Y",VLOOKUP($P105, INDIRECT($Q$3),T$8,0)*INDIRECT($P$2),VLOOKUP($P105, INDIRECT($Q$3),T$8,0)),IF($E105="E",0,3))</f>
        <v>109717</v>
      </c>
      <c r="U105" s="186" cm="1">
        <f t="array" aca="1" ref="U105" ca="1">ROUND(IF($Q105="Y",VLOOKUP($P105, INDIRECT($Q$3),U$8,0)*INDIRECT($P$2),VLOOKUP($P105, INDIRECT($Q$3),U$8,0)),IF($E105="E",0,3))</f>
        <v>114104</v>
      </c>
      <c r="V105" s="186" cm="1">
        <f t="array" aca="1" ref="V105" ca="1">ROUND(IF($Q105="Y",VLOOKUP($P105, INDIRECT($Q$3),V$8,0)*INDIRECT($P$2),VLOOKUP($P105, INDIRECT($Q$3),V$8,0)),IF($E105="E",0,3))</f>
        <v>118670</v>
      </c>
      <c r="W105" s="186" cm="1">
        <f t="array" aca="1" ref="W105" ca="1">ROUND(IF($Q105="Y",VLOOKUP($P105, INDIRECT($Q$3),W$8,0)*INDIRECT($P$2),VLOOKUP($P105, INDIRECT($Q$3),W$8,0)),IF($E105="E",0,3))</f>
        <v>123415</v>
      </c>
      <c r="X105" s="186" cm="1">
        <f t="array" aca="1" ref="X105" ca="1">ROUND(IF($Q105="Y",VLOOKUP($P105, INDIRECT($Q$3),X$8,0)*INDIRECT($P$2),VLOOKUP($P105, INDIRECT($Q$3),X$8,0)),IF($E105="E",0,3))</f>
        <v>128352</v>
      </c>
      <c r="Y105" s="186" cm="1">
        <f t="array" aca="1" ref="Y105" ca="1">ROUND(IF($Q105="Y",VLOOKUP($P105, INDIRECT($Q$3),Y$8,0)*INDIRECT($P$2),VLOOKUP($P105, INDIRECT($Q$3),Y$8,0)),IF($E105="E",0,3))</f>
        <v>0</v>
      </c>
      <c r="Z105" s="186" cm="1">
        <f t="array" aca="1" ref="Z105" ca="1">ROUND(IF($Q105="Y",VLOOKUP($P105, INDIRECT($Q$3),Z$8,0)*INDIRECT($P$2),VLOOKUP($P105, INDIRECT($Q$3),Z$8,0)),IF($E105="E",0,3))</f>
        <v>0</v>
      </c>
      <c r="AA105" s="186"/>
      <c r="AB105" s="282" t="str">
        <f t="shared" si="47"/>
        <v>06500C</v>
      </c>
      <c r="AC105" s="130" t="str">
        <f t="shared" si="48"/>
        <v>Management Analyst II</v>
      </c>
      <c r="AD105" s="284" t="str">
        <f t="shared" si="49"/>
        <v>104</v>
      </c>
      <c r="AE105" s="282">
        <f t="shared" ca="1" si="27"/>
        <v>52.748999999999995</v>
      </c>
      <c r="AF105" s="282">
        <f t="shared" ca="1" si="27"/>
        <v>54.857999999999997</v>
      </c>
      <c r="AG105" s="282">
        <f t="shared" ca="1" si="27"/>
        <v>57.052999999999997</v>
      </c>
      <c r="AH105" s="282">
        <f t="shared" ca="1" si="27"/>
        <v>59.335000000000001</v>
      </c>
      <c r="AI105" s="282">
        <f t="shared" ca="1" si="27"/>
        <v>61.707999999999998</v>
      </c>
      <c r="AJ105" s="282" t="str">
        <f t="shared" ca="1" si="27"/>
        <v/>
      </c>
      <c r="AK105" s="282" t="str">
        <f t="shared" ca="1" si="27"/>
        <v/>
      </c>
      <c r="AP105" s="427"/>
      <c r="AQ105" s="427"/>
      <c r="AR105" s="427"/>
      <c r="AS105" s="427"/>
      <c r="AT105" s="427"/>
      <c r="AU105" s="427"/>
      <c r="AV105" s="427"/>
      <c r="AW105" s="427" t="str">
        <f>IFERROR(AA105/'2025'!N106,"")</f>
        <v/>
      </c>
    </row>
    <row r="106" spans="1:49" x14ac:dyDescent="0.2">
      <c r="A106" s="424" t="s">
        <v>20</v>
      </c>
      <c r="B106" s="75">
        <v>10</v>
      </c>
      <c r="C106" s="70" t="s">
        <v>18</v>
      </c>
      <c r="D106" s="75">
        <v>485</v>
      </c>
      <c r="E106" s="75" t="s">
        <v>17</v>
      </c>
      <c r="F106" s="73" t="s">
        <v>1146</v>
      </c>
      <c r="G106" s="74">
        <f t="shared" si="26"/>
        <v>95846</v>
      </c>
      <c r="H106" s="74">
        <f t="shared" si="26"/>
        <v>100889</v>
      </c>
      <c r="I106" s="74">
        <f t="shared" si="26"/>
        <v>106199</v>
      </c>
      <c r="J106" s="74">
        <f t="shared" si="26"/>
        <v>111790</v>
      </c>
      <c r="K106" s="74">
        <f t="shared" si="26"/>
        <v>114916</v>
      </c>
      <c r="L106" s="74">
        <f t="shared" si="26"/>
        <v>118138</v>
      </c>
      <c r="M106" s="74">
        <f t="shared" si="26"/>
        <v>121505</v>
      </c>
      <c r="N106" s="72"/>
      <c r="P106" s="187" t="str">
        <f t="shared" si="24"/>
        <v>00017C</v>
      </c>
      <c r="Q106" s="191" t="s">
        <v>600</v>
      </c>
      <c r="R106" s="188" t="str">
        <f t="shared" si="46"/>
        <v>Manager 911 Operations</v>
      </c>
      <c r="S106" s="189" t="str">
        <f t="shared" si="25"/>
        <v>83</v>
      </c>
      <c r="T106" s="430">
        <v>95846</v>
      </c>
      <c r="U106" s="430">
        <v>100889</v>
      </c>
      <c r="V106" s="430">
        <v>106199</v>
      </c>
      <c r="W106" s="430">
        <v>111790</v>
      </c>
      <c r="X106" s="430">
        <v>114916</v>
      </c>
      <c r="Y106" s="430">
        <v>118138</v>
      </c>
      <c r="Z106" s="430">
        <v>121505</v>
      </c>
      <c r="AA106" s="186"/>
      <c r="AB106" s="282" t="str">
        <f>A106</f>
        <v>00017C</v>
      </c>
      <c r="AC106" s="130" t="str">
        <f>F106</f>
        <v>Manager 911 Operations</v>
      </c>
      <c r="AD106" s="284" t="str">
        <f>C106</f>
        <v>83</v>
      </c>
      <c r="AE106" s="282">
        <f t="shared" si="27"/>
        <v>46.08</v>
      </c>
      <c r="AF106" s="282">
        <f t="shared" si="27"/>
        <v>48.504999999999995</v>
      </c>
      <c r="AG106" s="282">
        <f t="shared" si="27"/>
        <v>51.058</v>
      </c>
      <c r="AH106" s="282">
        <f t="shared" si="27"/>
        <v>53.745999999999995</v>
      </c>
      <c r="AI106" s="282">
        <f t="shared" si="27"/>
        <v>55.248999999999995</v>
      </c>
      <c r="AJ106" s="282">
        <f t="shared" si="27"/>
        <v>56.797999999999995</v>
      </c>
      <c r="AK106" s="282">
        <f t="shared" si="27"/>
        <v>58.415999999999997</v>
      </c>
      <c r="AP106" s="427"/>
      <c r="AQ106" s="427"/>
      <c r="AR106" s="427"/>
      <c r="AS106" s="427"/>
      <c r="AT106" s="427"/>
      <c r="AU106" s="427"/>
      <c r="AV106" s="427"/>
      <c r="AW106" s="427" t="str">
        <f>IFERROR(AA106/'2025'!N107,"")</f>
        <v/>
      </c>
    </row>
    <row r="107" spans="1:49" x14ac:dyDescent="0.2">
      <c r="A107" s="424" t="s">
        <v>102</v>
      </c>
      <c r="B107" s="75">
        <v>10</v>
      </c>
      <c r="C107" s="70" t="s">
        <v>44</v>
      </c>
      <c r="D107" s="75">
        <v>453</v>
      </c>
      <c r="E107" s="75" t="s">
        <v>17</v>
      </c>
      <c r="F107" s="73" t="s">
        <v>361</v>
      </c>
      <c r="G107" s="74">
        <f t="shared" ca="1" si="26"/>
        <v>90427</v>
      </c>
      <c r="H107" s="74">
        <f t="shared" ca="1" si="26"/>
        <v>95097</v>
      </c>
      <c r="I107" s="74">
        <f t="shared" ca="1" si="26"/>
        <v>99943</v>
      </c>
      <c r="J107" s="74">
        <f t="shared" ca="1" si="26"/>
        <v>106708</v>
      </c>
      <c r="K107" s="74">
        <f t="shared" ca="1" si="26"/>
        <v>109697</v>
      </c>
      <c r="L107" s="74">
        <f t="shared" ca="1" si="26"/>
        <v>112768</v>
      </c>
      <c r="M107" s="74">
        <f t="shared" ca="1" si="26"/>
        <v>115985</v>
      </c>
      <c r="N107" s="72"/>
      <c r="P107" s="187" t="str">
        <f t="shared" si="24"/>
        <v>06510C</v>
      </c>
      <c r="Q107" s="191" t="s">
        <v>600</v>
      </c>
      <c r="R107" s="188" t="str">
        <f t="shared" si="46"/>
        <v>Manager Accounting</v>
      </c>
      <c r="S107" s="189" t="str">
        <f t="shared" si="25"/>
        <v>34D</v>
      </c>
      <c r="T107" s="186" cm="1">
        <f t="array" aca="1" ref="T107" ca="1">ROUND(IF($Q107="Y",VLOOKUP($P107, INDIRECT($Q$3),T$8,0)*INDIRECT($P$2),VLOOKUP($P107, INDIRECT($Q$3),T$8,0)),IF($E107="E",0,3))</f>
        <v>90427</v>
      </c>
      <c r="U107" s="186" cm="1">
        <f t="array" aca="1" ref="U107" ca="1">ROUND(IF($Q107="Y",VLOOKUP($P107, INDIRECT($Q$3),U$8,0)*INDIRECT($P$2),VLOOKUP($P107, INDIRECT($Q$3),U$8,0)),IF($E107="E",0,3))</f>
        <v>95097</v>
      </c>
      <c r="V107" s="186" cm="1">
        <f t="array" aca="1" ref="V107" ca="1">ROUND(IF($Q107="Y",VLOOKUP($P107, INDIRECT($Q$3),V$8,0)*INDIRECT($P$2),VLOOKUP($P107, INDIRECT($Q$3),V$8,0)),IF($E107="E",0,3))</f>
        <v>99943</v>
      </c>
      <c r="W107" s="186" cm="1">
        <f t="array" aca="1" ref="W107" ca="1">ROUND(IF($Q107="Y",VLOOKUP($P107, INDIRECT($Q$3),W$8,0)*INDIRECT($P$2),VLOOKUP($P107, INDIRECT($Q$3),W$8,0)),IF($E107="E",0,3))</f>
        <v>106708</v>
      </c>
      <c r="X107" s="186" cm="1">
        <f t="array" aca="1" ref="X107" ca="1">ROUND(IF($Q107="Y",VLOOKUP($P107, INDIRECT($Q$3),X$8,0)*INDIRECT($P$2),VLOOKUP($P107, INDIRECT($Q$3),X$8,0)),IF($E107="E",0,3))</f>
        <v>109697</v>
      </c>
      <c r="Y107" s="186" cm="1">
        <f t="array" aca="1" ref="Y107" ca="1">ROUND(IF($Q107="Y",VLOOKUP($P107, INDIRECT($Q$3),Y$8,0)*INDIRECT($P$2),VLOOKUP($P107, INDIRECT($Q$3),Y$8,0)),IF($E107="E",0,3))</f>
        <v>112768</v>
      </c>
      <c r="Z107" s="186" cm="1">
        <f t="array" aca="1" ref="Z107" ca="1">ROUND(IF($Q107="Y",VLOOKUP($P107, INDIRECT($Q$3),Z$8,0)*INDIRECT($P$2),VLOOKUP($P107, INDIRECT($Q$3),Z$8,0)),IF($E107="E",0,3))</f>
        <v>115985</v>
      </c>
      <c r="AA107" s="186"/>
      <c r="AB107" s="282" t="str">
        <f t="shared" ref="AB107:AB166" si="50">A107</f>
        <v>06510C</v>
      </c>
      <c r="AC107" s="130" t="str">
        <f t="shared" ref="AC107:AC166" si="51">F107</f>
        <v>Manager Accounting</v>
      </c>
      <c r="AD107" s="284" t="str">
        <f t="shared" ref="AD107:AD166" si="52">C107</f>
        <v>34D</v>
      </c>
      <c r="AE107" s="282">
        <f t="shared" ca="1" si="27"/>
        <v>43.474999999999994</v>
      </c>
      <c r="AF107" s="282">
        <f t="shared" ca="1" si="27"/>
        <v>45.72</v>
      </c>
      <c r="AG107" s="282">
        <f t="shared" ca="1" si="27"/>
        <v>48.05</v>
      </c>
      <c r="AH107" s="282">
        <f t="shared" ca="1" si="27"/>
        <v>51.302</v>
      </c>
      <c r="AI107" s="282">
        <f t="shared" ca="1" si="27"/>
        <v>52.738999999999997</v>
      </c>
      <c r="AJ107" s="282">
        <f t="shared" ca="1" si="27"/>
        <v>54.216000000000001</v>
      </c>
      <c r="AK107" s="282">
        <f t="shared" ca="1" si="27"/>
        <v>55.762999999999998</v>
      </c>
      <c r="AP107" s="427"/>
      <c r="AQ107" s="427"/>
      <c r="AR107" s="427"/>
      <c r="AS107" s="427"/>
      <c r="AT107" s="427"/>
      <c r="AU107" s="427"/>
      <c r="AV107" s="427"/>
      <c r="AW107" s="427" t="str">
        <f>IFERROR(AA107/'2025'!N108,"")</f>
        <v/>
      </c>
    </row>
    <row r="108" spans="1:49" x14ac:dyDescent="0.2">
      <c r="A108" s="424" t="s">
        <v>103</v>
      </c>
      <c r="B108" s="75">
        <v>10</v>
      </c>
      <c r="C108" s="70" t="s">
        <v>44</v>
      </c>
      <c r="D108" s="75">
        <v>455</v>
      </c>
      <c r="E108" s="75" t="s">
        <v>17</v>
      </c>
      <c r="F108" s="73" t="s">
        <v>362</v>
      </c>
      <c r="G108" s="74">
        <f t="shared" ca="1" si="26"/>
        <v>90427</v>
      </c>
      <c r="H108" s="74">
        <f t="shared" ca="1" si="26"/>
        <v>95097</v>
      </c>
      <c r="I108" s="74">
        <f t="shared" ca="1" si="26"/>
        <v>99943</v>
      </c>
      <c r="J108" s="74">
        <f t="shared" ca="1" si="26"/>
        <v>106708</v>
      </c>
      <c r="K108" s="74">
        <f t="shared" ca="1" si="26"/>
        <v>109697</v>
      </c>
      <c r="L108" s="74">
        <f t="shared" ca="1" si="26"/>
        <v>112768</v>
      </c>
      <c r="M108" s="74">
        <f t="shared" ca="1" si="26"/>
        <v>115985</v>
      </c>
      <c r="N108" s="72"/>
      <c r="P108" s="187" t="str">
        <f t="shared" si="24"/>
        <v>06514C</v>
      </c>
      <c r="Q108" s="191" t="s">
        <v>600</v>
      </c>
      <c r="R108" s="188" t="str">
        <f t="shared" si="46"/>
        <v xml:space="preserve">Manager Accounts Payable </v>
      </c>
      <c r="S108" s="189" t="str">
        <f t="shared" si="25"/>
        <v>34D</v>
      </c>
      <c r="T108" s="186" cm="1">
        <f t="array" aca="1" ref="T108" ca="1">ROUND(IF($Q108="Y",VLOOKUP($P108, INDIRECT($Q$3),T$8,0)*INDIRECT($P$2),VLOOKUP($P108, INDIRECT($Q$3),T$8,0)),IF($E108="E",0,3))</f>
        <v>90427</v>
      </c>
      <c r="U108" s="186" cm="1">
        <f t="array" aca="1" ref="U108" ca="1">ROUND(IF($Q108="Y",VLOOKUP($P108, INDIRECT($Q$3),U$8,0)*INDIRECT($P$2),VLOOKUP($P108, INDIRECT($Q$3),U$8,0)),IF($E108="E",0,3))</f>
        <v>95097</v>
      </c>
      <c r="V108" s="186" cm="1">
        <f t="array" aca="1" ref="V108" ca="1">ROUND(IF($Q108="Y",VLOOKUP($P108, INDIRECT($Q$3),V$8,0)*INDIRECT($P$2),VLOOKUP($P108, INDIRECT($Q$3),V$8,0)),IF($E108="E",0,3))</f>
        <v>99943</v>
      </c>
      <c r="W108" s="186" cm="1">
        <f t="array" aca="1" ref="W108" ca="1">ROUND(IF($Q108="Y",VLOOKUP($P108, INDIRECT($Q$3),W$8,0)*INDIRECT($P$2),VLOOKUP($P108, INDIRECT($Q$3),W$8,0)),IF($E108="E",0,3))</f>
        <v>106708</v>
      </c>
      <c r="X108" s="186" cm="1">
        <f t="array" aca="1" ref="X108" ca="1">ROUND(IF($Q108="Y",VLOOKUP($P108, INDIRECT($Q$3),X$8,0)*INDIRECT($P$2),VLOOKUP($P108, INDIRECT($Q$3),X$8,0)),IF($E108="E",0,3))</f>
        <v>109697</v>
      </c>
      <c r="Y108" s="186" cm="1">
        <f t="array" aca="1" ref="Y108" ca="1">ROUND(IF($Q108="Y",VLOOKUP($P108, INDIRECT($Q$3),Y$8,0)*INDIRECT($P$2),VLOOKUP($P108, INDIRECT($Q$3),Y$8,0)),IF($E108="E",0,3))</f>
        <v>112768</v>
      </c>
      <c r="Z108" s="186" cm="1">
        <f t="array" aca="1" ref="Z108" ca="1">ROUND(IF($Q108="Y",VLOOKUP($P108, INDIRECT($Q$3),Z$8,0)*INDIRECT($P$2),VLOOKUP($P108, INDIRECT($Q$3),Z$8,0)),IF($E108="E",0,3))</f>
        <v>115985</v>
      </c>
      <c r="AA108" s="186"/>
      <c r="AB108" s="282" t="str">
        <f t="shared" si="50"/>
        <v>06514C</v>
      </c>
      <c r="AC108" s="130" t="str">
        <f t="shared" si="51"/>
        <v xml:space="preserve">Manager Accounts Payable </v>
      </c>
      <c r="AD108" s="284" t="str">
        <f t="shared" si="52"/>
        <v>34D</v>
      </c>
      <c r="AE108" s="282">
        <f t="shared" ca="1" si="27"/>
        <v>43.474999999999994</v>
      </c>
      <c r="AF108" s="282">
        <f t="shared" ca="1" si="27"/>
        <v>45.72</v>
      </c>
      <c r="AG108" s="282">
        <f t="shared" ca="1" si="27"/>
        <v>48.05</v>
      </c>
      <c r="AH108" s="282">
        <f t="shared" ca="1" si="27"/>
        <v>51.302</v>
      </c>
      <c r="AI108" s="282">
        <f t="shared" ca="1" si="27"/>
        <v>52.738999999999997</v>
      </c>
      <c r="AJ108" s="282">
        <f t="shared" ca="1" si="27"/>
        <v>54.216000000000001</v>
      </c>
      <c r="AK108" s="282">
        <f t="shared" ca="1" si="27"/>
        <v>55.762999999999998</v>
      </c>
      <c r="AP108" s="427"/>
      <c r="AQ108" s="427"/>
      <c r="AR108" s="427"/>
      <c r="AS108" s="427"/>
      <c r="AT108" s="427"/>
      <c r="AU108" s="427"/>
      <c r="AV108" s="427"/>
      <c r="AW108" s="427" t="str">
        <f>IFERROR(AA108/'2025'!N109,"")</f>
        <v/>
      </c>
    </row>
    <row r="109" spans="1:49" x14ac:dyDescent="0.2">
      <c r="A109" s="424" t="s">
        <v>105</v>
      </c>
      <c r="B109" s="75">
        <v>10</v>
      </c>
      <c r="C109" s="70" t="s">
        <v>68</v>
      </c>
      <c r="D109" s="75">
        <v>493</v>
      </c>
      <c r="E109" s="75" t="s">
        <v>17</v>
      </c>
      <c r="F109" s="73" t="s">
        <v>364</v>
      </c>
      <c r="G109" s="74">
        <f t="shared" ca="1" si="26"/>
        <v>95097</v>
      </c>
      <c r="H109" s="74">
        <f t="shared" ca="1" si="26"/>
        <v>99943</v>
      </c>
      <c r="I109" s="74">
        <f t="shared" ca="1" si="26"/>
        <v>106708</v>
      </c>
      <c r="J109" s="74">
        <f t="shared" ca="1" si="26"/>
        <v>109697</v>
      </c>
      <c r="K109" s="74">
        <f t="shared" ca="1" si="26"/>
        <v>112768</v>
      </c>
      <c r="L109" s="74">
        <f t="shared" ca="1" si="26"/>
        <v>115985</v>
      </c>
      <c r="M109" s="74">
        <f t="shared" ca="1" si="26"/>
        <v>119251</v>
      </c>
      <c r="N109" s="72"/>
      <c r="P109" s="187" t="str">
        <f t="shared" si="24"/>
        <v>06523C</v>
      </c>
      <c r="Q109" s="191" t="s">
        <v>600</v>
      </c>
      <c r="R109" s="188" t="str">
        <f t="shared" si="46"/>
        <v>Manager Admin &amp; Data Quality</v>
      </c>
      <c r="S109" s="189" t="str">
        <f t="shared" si="25"/>
        <v>90</v>
      </c>
      <c r="T109" s="186" cm="1">
        <f t="array" aca="1" ref="T109" ca="1">ROUND(IF($Q109="Y",VLOOKUP($P109, INDIRECT($Q$3),T$8,0)*INDIRECT($P$2),VLOOKUP($P109, INDIRECT($Q$3),T$8,0)),IF($E109="E",0,3))</f>
        <v>95097</v>
      </c>
      <c r="U109" s="186" cm="1">
        <f t="array" aca="1" ref="U109" ca="1">ROUND(IF($Q109="Y",VLOOKUP($P109, INDIRECT($Q$3),U$8,0)*INDIRECT($P$2),VLOOKUP($P109, INDIRECT($Q$3),U$8,0)),IF($E109="E",0,3))</f>
        <v>99943</v>
      </c>
      <c r="V109" s="186" cm="1">
        <f t="array" aca="1" ref="V109" ca="1">ROUND(IF($Q109="Y",VLOOKUP($P109, INDIRECT($Q$3),V$8,0)*INDIRECT($P$2),VLOOKUP($P109, INDIRECT($Q$3),V$8,0)),IF($E109="E",0,3))</f>
        <v>106708</v>
      </c>
      <c r="W109" s="186" cm="1">
        <f t="array" aca="1" ref="W109" ca="1">ROUND(IF($Q109="Y",VLOOKUP($P109, INDIRECT($Q$3),W$8,0)*INDIRECT($P$2),VLOOKUP($P109, INDIRECT($Q$3),W$8,0)),IF($E109="E",0,3))</f>
        <v>109697</v>
      </c>
      <c r="X109" s="186" cm="1">
        <f t="array" aca="1" ref="X109" ca="1">ROUND(IF($Q109="Y",VLOOKUP($P109, INDIRECT($Q$3),X$8,0)*INDIRECT($P$2),VLOOKUP($P109, INDIRECT($Q$3),X$8,0)),IF($E109="E",0,3))</f>
        <v>112768</v>
      </c>
      <c r="Y109" s="186" cm="1">
        <f t="array" aca="1" ref="Y109" ca="1">ROUND(IF($Q109="Y",VLOOKUP($P109, INDIRECT($Q$3),Y$8,0)*INDIRECT($P$2),VLOOKUP($P109, INDIRECT($Q$3),Y$8,0)),IF($E109="E",0,3))</f>
        <v>115985</v>
      </c>
      <c r="Z109" s="186" cm="1">
        <f t="array" aca="1" ref="Z109" ca="1">ROUND(IF($Q109="Y",VLOOKUP($P109, INDIRECT($Q$3),Z$8,0)*INDIRECT($P$2),VLOOKUP($P109, INDIRECT($Q$3),Z$8,0)),IF($E109="E",0,3))</f>
        <v>119251</v>
      </c>
      <c r="AA109" s="186"/>
      <c r="AB109" s="282" t="str">
        <f t="shared" si="50"/>
        <v>06523C</v>
      </c>
      <c r="AC109" s="130" t="str">
        <f t="shared" si="51"/>
        <v>Manager Admin &amp; Data Quality</v>
      </c>
      <c r="AD109" s="284" t="str">
        <f t="shared" si="52"/>
        <v>90</v>
      </c>
      <c r="AE109" s="282">
        <f t="shared" ca="1" si="27"/>
        <v>45.72</v>
      </c>
      <c r="AF109" s="282">
        <f t="shared" ca="1" si="27"/>
        <v>48.05</v>
      </c>
      <c r="AG109" s="282">
        <f t="shared" ca="1" si="27"/>
        <v>51.302</v>
      </c>
      <c r="AH109" s="282">
        <f t="shared" ca="1" si="27"/>
        <v>52.738999999999997</v>
      </c>
      <c r="AI109" s="282">
        <f t="shared" ca="1" si="27"/>
        <v>54.216000000000001</v>
      </c>
      <c r="AJ109" s="282">
        <f t="shared" ca="1" si="27"/>
        <v>55.762999999999998</v>
      </c>
      <c r="AK109" s="282">
        <f t="shared" ca="1" si="27"/>
        <v>57.332999999999998</v>
      </c>
      <c r="AP109" s="427"/>
      <c r="AQ109" s="427"/>
      <c r="AR109" s="427"/>
      <c r="AS109" s="427"/>
      <c r="AT109" s="427"/>
      <c r="AU109" s="427"/>
      <c r="AV109" s="427"/>
      <c r="AW109" s="427" t="str">
        <f>IFERROR(AA109/'2025'!N110,"")</f>
        <v/>
      </c>
    </row>
    <row r="110" spans="1:49" x14ac:dyDescent="0.2">
      <c r="A110" s="424" t="s">
        <v>1007</v>
      </c>
      <c r="B110" s="75">
        <v>10</v>
      </c>
      <c r="C110" s="70" t="s">
        <v>162</v>
      </c>
      <c r="D110" s="75">
        <v>483</v>
      </c>
      <c r="E110" s="75" t="s">
        <v>17</v>
      </c>
      <c r="F110" s="73" t="s">
        <v>1006</v>
      </c>
      <c r="G110" s="74">
        <f t="shared" ca="1" si="26"/>
        <v>103863</v>
      </c>
      <c r="H110" s="74">
        <f t="shared" ca="1" si="26"/>
        <v>108018</v>
      </c>
      <c r="I110" s="74">
        <f t="shared" ca="1" si="26"/>
        <v>112337</v>
      </c>
      <c r="J110" s="74">
        <f t="shared" ca="1" si="26"/>
        <v>116829</v>
      </c>
      <c r="K110" s="74">
        <f t="shared" ca="1" si="26"/>
        <v>121505</v>
      </c>
      <c r="L110" s="74">
        <f t="shared" ca="1" si="26"/>
        <v>0</v>
      </c>
      <c r="M110" s="74">
        <f t="shared" ca="1" si="26"/>
        <v>0</v>
      </c>
      <c r="N110" s="72"/>
      <c r="P110" s="187" t="str">
        <f t="shared" si="24"/>
        <v>53055C</v>
      </c>
      <c r="Q110" s="191" t="s">
        <v>600</v>
      </c>
      <c r="R110" s="188" t="str">
        <f t="shared" si="46"/>
        <v>Manager Administration - Office of Community Safety</v>
      </c>
      <c r="S110" s="189" t="str">
        <f t="shared" si="25"/>
        <v>10</v>
      </c>
      <c r="T110" s="186" cm="1">
        <f t="array" aca="1" ref="T110" ca="1">ROUND(IF($Q110="Y",VLOOKUP($P110, INDIRECT($Q$3),T$8,0)*INDIRECT($P$2),VLOOKUP($P110, INDIRECT($Q$3),T$8,0)),IF($E110="E",0,3))</f>
        <v>103863</v>
      </c>
      <c r="U110" s="186" cm="1">
        <f t="array" aca="1" ref="U110" ca="1">ROUND(IF($Q110="Y",VLOOKUP($P110, INDIRECT($Q$3),U$8,0)*INDIRECT($P$2),VLOOKUP($P110, INDIRECT($Q$3),U$8,0)),IF($E110="E",0,3))</f>
        <v>108018</v>
      </c>
      <c r="V110" s="186" cm="1">
        <f t="array" aca="1" ref="V110" ca="1">ROUND(IF($Q110="Y",VLOOKUP($P110, INDIRECT($Q$3),V$8,0)*INDIRECT($P$2),VLOOKUP($P110, INDIRECT($Q$3),V$8,0)),IF($E110="E",0,3))</f>
        <v>112337</v>
      </c>
      <c r="W110" s="186" cm="1">
        <f t="array" aca="1" ref="W110" ca="1">ROUND(IF($Q110="Y",VLOOKUP($P110, INDIRECT($Q$3),W$8,0)*INDIRECT($P$2),VLOOKUP($P110, INDIRECT($Q$3),W$8,0)),IF($E110="E",0,3))</f>
        <v>116829</v>
      </c>
      <c r="X110" s="186" cm="1">
        <f t="array" aca="1" ref="X110" ca="1">ROUND(IF($Q110="Y",VLOOKUP($P110, INDIRECT($Q$3),X$8,0)*INDIRECT($P$2),VLOOKUP($P110, INDIRECT($Q$3),X$8,0)),IF($E110="E",0,3))</f>
        <v>121505</v>
      </c>
      <c r="Y110" s="186" cm="1">
        <f t="array" aca="1" ref="Y110" ca="1">ROUND(IF($Q110="Y",VLOOKUP($P110, INDIRECT($Q$3),Y$8,0)*INDIRECT($P$2),VLOOKUP($P110, INDIRECT($Q$3),Y$8,0)),IF($E110="E",0,3))</f>
        <v>0</v>
      </c>
      <c r="Z110" s="186" cm="1">
        <f t="array" aca="1" ref="Z110" ca="1">ROUND(IF($Q110="Y",VLOOKUP($P110, INDIRECT($Q$3),Z$8,0)*INDIRECT($P$2),VLOOKUP($P110, INDIRECT($Q$3),Z$8,0)),IF($E110="E",0,3))</f>
        <v>0</v>
      </c>
      <c r="AA110" s="186"/>
      <c r="AB110" s="282" t="str">
        <f t="shared" si="50"/>
        <v>53055C</v>
      </c>
      <c r="AC110" s="130" t="str">
        <f t="shared" si="51"/>
        <v>Manager Administration - Office of Community Safety</v>
      </c>
      <c r="AD110" s="284" t="str">
        <f t="shared" si="52"/>
        <v>10</v>
      </c>
      <c r="AE110" s="282">
        <f t="shared" ca="1" si="27"/>
        <v>49.934999999999995</v>
      </c>
      <c r="AF110" s="282">
        <f t="shared" ca="1" si="27"/>
        <v>51.931999999999995</v>
      </c>
      <c r="AG110" s="282">
        <f t="shared" ca="1" si="27"/>
        <v>54.009</v>
      </c>
      <c r="AH110" s="282">
        <f t="shared" ca="1" si="27"/>
        <v>56.167999999999999</v>
      </c>
      <c r="AI110" s="282">
        <f t="shared" ca="1" si="27"/>
        <v>58.415999999999997</v>
      </c>
      <c r="AJ110" s="282" t="str">
        <f t="shared" ca="1" si="27"/>
        <v/>
      </c>
      <c r="AK110" s="282" t="str">
        <f t="shared" ca="1" si="27"/>
        <v/>
      </c>
      <c r="AP110" s="427"/>
      <c r="AQ110" s="427"/>
      <c r="AR110" s="427"/>
      <c r="AS110" s="427"/>
      <c r="AT110" s="427"/>
      <c r="AU110" s="427"/>
      <c r="AV110" s="427"/>
      <c r="AW110" s="427" t="str">
        <f>IFERROR(AA110/'2025'!N111,"")</f>
        <v/>
      </c>
    </row>
    <row r="111" spans="1:49" x14ac:dyDescent="0.2">
      <c r="A111" s="424" t="s">
        <v>107</v>
      </c>
      <c r="B111" s="75">
        <v>10</v>
      </c>
      <c r="C111" s="70" t="s">
        <v>70</v>
      </c>
      <c r="D111" s="75">
        <v>460</v>
      </c>
      <c r="E111" s="75" t="s">
        <v>17</v>
      </c>
      <c r="F111" s="73" t="s">
        <v>366</v>
      </c>
      <c r="G111" s="74">
        <f t="shared" ca="1" si="26"/>
        <v>92141</v>
      </c>
      <c r="H111" s="74">
        <f t="shared" ca="1" si="26"/>
        <v>96727</v>
      </c>
      <c r="I111" s="74">
        <f t="shared" ca="1" si="26"/>
        <v>101577</v>
      </c>
      <c r="J111" s="74">
        <f t="shared" ca="1" si="26"/>
        <v>108144</v>
      </c>
      <c r="K111" s="74">
        <f t="shared" ca="1" si="26"/>
        <v>111170</v>
      </c>
      <c r="L111" s="74">
        <f t="shared" ca="1" si="26"/>
        <v>114287</v>
      </c>
      <c r="M111" s="74">
        <f t="shared" ca="1" si="26"/>
        <v>117544</v>
      </c>
      <c r="N111" s="72"/>
      <c r="P111" s="187" t="str">
        <f t="shared" si="24"/>
        <v>06542C</v>
      </c>
      <c r="Q111" s="191" t="s">
        <v>600</v>
      </c>
      <c r="R111" s="188" t="str">
        <f t="shared" si="46"/>
        <v>Manager Administrative Services</v>
      </c>
      <c r="S111" s="189" t="str">
        <f t="shared" si="25"/>
        <v>34M</v>
      </c>
      <c r="T111" s="186" cm="1">
        <f t="array" aca="1" ref="T111" ca="1">ROUND(IF($Q111="Y",VLOOKUP($P111, INDIRECT($Q$3),T$8,0)*INDIRECT($P$2),VLOOKUP($P111, INDIRECT($Q$3),T$8,0)),IF($E111="E",0,3))</f>
        <v>92141</v>
      </c>
      <c r="U111" s="186" cm="1">
        <f t="array" aca="1" ref="U111" ca="1">ROUND(IF($Q111="Y",VLOOKUP($P111, INDIRECT($Q$3),U$8,0)*INDIRECT($P$2),VLOOKUP($P111, INDIRECT($Q$3),U$8,0)),IF($E111="E",0,3))</f>
        <v>96727</v>
      </c>
      <c r="V111" s="186" cm="1">
        <f t="array" aca="1" ref="V111" ca="1">ROUND(IF($Q111="Y",VLOOKUP($P111, INDIRECT($Q$3),V$8,0)*INDIRECT($P$2),VLOOKUP($P111, INDIRECT($Q$3),V$8,0)),IF($E111="E",0,3))</f>
        <v>101577</v>
      </c>
      <c r="W111" s="186" cm="1">
        <f t="array" aca="1" ref="W111" ca="1">ROUND(IF($Q111="Y",VLOOKUP($P111, INDIRECT($Q$3),W$8,0)*INDIRECT($P$2),VLOOKUP($P111, INDIRECT($Q$3),W$8,0)),IF($E111="E",0,3))</f>
        <v>108144</v>
      </c>
      <c r="X111" s="186" cm="1">
        <f t="array" aca="1" ref="X111" ca="1">ROUND(IF($Q111="Y",VLOOKUP($P111, INDIRECT($Q$3),X$8,0)*INDIRECT($P$2),VLOOKUP($P111, INDIRECT($Q$3),X$8,0)),IF($E111="E",0,3))</f>
        <v>111170</v>
      </c>
      <c r="Y111" s="186" cm="1">
        <f t="array" aca="1" ref="Y111" ca="1">ROUND(IF($Q111="Y",VLOOKUP($P111, INDIRECT($Q$3),Y$8,0)*INDIRECT($P$2),VLOOKUP($P111, INDIRECT($Q$3),Y$8,0)),IF($E111="E",0,3))</f>
        <v>114287</v>
      </c>
      <c r="Z111" s="186" cm="1">
        <f t="array" aca="1" ref="Z111" ca="1">ROUND(IF($Q111="Y",VLOOKUP($P111, INDIRECT($Q$3),Z$8,0)*INDIRECT($P$2),VLOOKUP($P111, INDIRECT($Q$3),Z$8,0)),IF($E111="E",0,3))</f>
        <v>117544</v>
      </c>
      <c r="AA111" s="186"/>
      <c r="AB111" s="282" t="str">
        <f t="shared" si="50"/>
        <v>06542C</v>
      </c>
      <c r="AC111" s="130" t="str">
        <f t="shared" si="51"/>
        <v>Manager Administrative Services</v>
      </c>
      <c r="AD111" s="284" t="str">
        <f t="shared" si="52"/>
        <v>34M</v>
      </c>
      <c r="AE111" s="282">
        <f t="shared" ca="1" si="27"/>
        <v>44.298999999999999</v>
      </c>
      <c r="AF111" s="282">
        <f t="shared" ca="1" si="27"/>
        <v>46.503999999999998</v>
      </c>
      <c r="AG111" s="282">
        <f t="shared" ca="1" si="27"/>
        <v>48.835999999999999</v>
      </c>
      <c r="AH111" s="282">
        <f t="shared" ca="1" si="27"/>
        <v>51.992999999999995</v>
      </c>
      <c r="AI111" s="282">
        <f t="shared" ca="1" si="27"/>
        <v>53.448</v>
      </c>
      <c r="AJ111" s="282">
        <f t="shared" ca="1" si="27"/>
        <v>54.945999999999998</v>
      </c>
      <c r="AK111" s="282">
        <f t="shared" ca="1" si="27"/>
        <v>56.512</v>
      </c>
      <c r="AP111" s="427"/>
      <c r="AQ111" s="427"/>
      <c r="AR111" s="427"/>
      <c r="AS111" s="427"/>
      <c r="AT111" s="427"/>
      <c r="AU111" s="427"/>
      <c r="AV111" s="427"/>
      <c r="AW111" s="427" t="str">
        <f>IFERROR(AA111/'2025'!N113,"")</f>
        <v/>
      </c>
    </row>
    <row r="112" spans="1:49" x14ac:dyDescent="0.2">
      <c r="A112" s="425" t="s">
        <v>1159</v>
      </c>
      <c r="B112" s="69">
        <v>12</v>
      </c>
      <c r="C112" s="69">
        <v>105</v>
      </c>
      <c r="D112" s="223" t="s">
        <v>1184</v>
      </c>
      <c r="E112" s="223" t="s">
        <v>17</v>
      </c>
      <c r="F112" s="71" t="s">
        <v>1185</v>
      </c>
      <c r="G112" s="74">
        <f t="shared" ca="1" si="26"/>
        <v>123077</v>
      </c>
      <c r="H112" s="74">
        <f t="shared" ca="1" si="26"/>
        <v>127999</v>
      </c>
      <c r="I112" s="74">
        <f t="shared" ca="1" si="26"/>
        <v>133118</v>
      </c>
      <c r="J112" s="74">
        <f t="shared" ca="1" si="26"/>
        <v>138443</v>
      </c>
      <c r="K112" s="74">
        <f t="shared" ca="1" si="26"/>
        <v>143980</v>
      </c>
      <c r="L112" s="74">
        <f t="shared" ca="1" si="26"/>
        <v>0</v>
      </c>
      <c r="M112" s="74">
        <f t="shared" ca="1" si="26"/>
        <v>0</v>
      </c>
      <c r="P112" s="187" t="str">
        <f t="shared" si="24"/>
        <v>59517C</v>
      </c>
      <c r="Q112" s="191" t="s">
        <v>600</v>
      </c>
      <c r="R112" s="423" t="str">
        <f t="shared" si="46"/>
        <v>Manager Advisor Legislative Budget &amp; Fiscal Policy</v>
      </c>
      <c r="S112" s="189">
        <f t="shared" si="25"/>
        <v>105</v>
      </c>
      <c r="T112" s="186" cm="1">
        <f t="array" aca="1" ref="T112" ca="1">ROUND(IF($Q112="Y",VLOOKUP($P112, INDIRECT($Q$3),T$8,0)*INDIRECT($P$2),VLOOKUP($P112, INDIRECT($Q$3),T$8,0)),IF($E112="E",0,3))</f>
        <v>123077</v>
      </c>
      <c r="U112" s="186" cm="1">
        <f t="array" aca="1" ref="U112" ca="1">ROUND(IF($Q112="Y",VLOOKUP($P112, INDIRECT($Q$3),U$8,0)*INDIRECT($P$2),VLOOKUP($P112, INDIRECT($Q$3),U$8,0)),IF($E112="E",0,3))</f>
        <v>127999</v>
      </c>
      <c r="V112" s="186" cm="1">
        <f t="array" aca="1" ref="V112" ca="1">ROUND(IF($Q112="Y",VLOOKUP($P112, INDIRECT($Q$3),V$8,0)*INDIRECT($P$2),VLOOKUP($P112, INDIRECT($Q$3),V$8,0)),IF($E112="E",0,3))</f>
        <v>133118</v>
      </c>
      <c r="W112" s="186" cm="1">
        <f t="array" aca="1" ref="W112" ca="1">ROUND(IF($Q112="Y",VLOOKUP($P112, INDIRECT($Q$3),W$8,0)*INDIRECT($P$2),VLOOKUP($P112, INDIRECT($Q$3),W$8,0)),IF($E112="E",0,3))</f>
        <v>138443</v>
      </c>
      <c r="X112" s="186" cm="1">
        <f t="array" aca="1" ref="X112" ca="1">ROUND(IF($Q112="Y",VLOOKUP($P112, INDIRECT($Q$3),X$8,0)*INDIRECT($P$2),VLOOKUP($P112, INDIRECT($Q$3),X$8,0)),IF($E112="E",0,3))</f>
        <v>143980</v>
      </c>
      <c r="Y112" s="186" cm="1">
        <f t="array" aca="1" ref="Y112" ca="1">ROUND(IF($Q112="Y",VLOOKUP($P112, INDIRECT($Q$3),Y$8,0)*INDIRECT($P$2),VLOOKUP($P112, INDIRECT($Q$3),Y$8,0)),IF($E112="E",0,3))</f>
        <v>0</v>
      </c>
      <c r="Z112" s="186" cm="1">
        <f t="array" aca="1" ref="Z112" ca="1">ROUND(IF($Q112="Y",VLOOKUP($P112, INDIRECT($Q$3),Z$8,0)*INDIRECT($P$2),VLOOKUP($P112, INDIRECT($Q$3),Z$8,0)),IF($E112="E",0,3))</f>
        <v>0</v>
      </c>
      <c r="AB112" s="283" t="str">
        <f t="shared" si="50"/>
        <v>59517C</v>
      </c>
      <c r="AC112" s="129" t="str">
        <f t="shared" si="51"/>
        <v>Manager Advisor Legislative Budget &amp; Fiscal Policy</v>
      </c>
      <c r="AD112" s="284">
        <f t="shared" si="52"/>
        <v>105</v>
      </c>
      <c r="AE112" s="282">
        <f t="shared" ca="1" si="27"/>
        <v>59.171999999999997</v>
      </c>
      <c r="AF112" s="282">
        <f t="shared" ca="1" si="27"/>
        <v>61.537999999999997</v>
      </c>
      <c r="AG112" s="282">
        <f t="shared" ca="1" si="27"/>
        <v>64</v>
      </c>
      <c r="AH112" s="282">
        <f t="shared" ca="1" si="27"/>
        <v>66.56</v>
      </c>
      <c r="AI112" s="282">
        <f t="shared" ca="1" si="27"/>
        <v>69.222000000000008</v>
      </c>
      <c r="AJ112" s="282" t="str">
        <f t="shared" ca="1" si="27"/>
        <v/>
      </c>
      <c r="AK112" s="282" t="str">
        <f t="shared" ca="1" si="27"/>
        <v/>
      </c>
      <c r="AP112" s="427"/>
      <c r="AQ112" s="427"/>
      <c r="AR112" s="427"/>
      <c r="AS112" s="427"/>
      <c r="AT112" s="427"/>
      <c r="AU112" s="427"/>
      <c r="AV112" s="427"/>
      <c r="AW112" s="427" t="str">
        <f>IFERROR(AA112/'2025'!N114,"")</f>
        <v/>
      </c>
    </row>
    <row r="113" spans="1:49" x14ac:dyDescent="0.2">
      <c r="A113" s="424" t="s">
        <v>1183</v>
      </c>
      <c r="B113" s="75">
        <v>12</v>
      </c>
      <c r="C113" s="70" t="s">
        <v>32</v>
      </c>
      <c r="D113" s="75">
        <v>568</v>
      </c>
      <c r="E113" s="75" t="s">
        <v>17</v>
      </c>
      <c r="F113" s="73" t="s">
        <v>1186</v>
      </c>
      <c r="G113" s="74">
        <f t="shared" ca="1" si="26"/>
        <v>123077</v>
      </c>
      <c r="H113" s="74">
        <f t="shared" ca="1" si="26"/>
        <v>127999</v>
      </c>
      <c r="I113" s="74">
        <f t="shared" ca="1" si="26"/>
        <v>133118</v>
      </c>
      <c r="J113" s="74">
        <f t="shared" ca="1" si="26"/>
        <v>138443</v>
      </c>
      <c r="K113" s="74">
        <f t="shared" ca="1" si="26"/>
        <v>143980</v>
      </c>
      <c r="L113" s="74">
        <f t="shared" ca="1" si="26"/>
        <v>0</v>
      </c>
      <c r="M113" s="74">
        <f t="shared" ca="1" si="26"/>
        <v>0</v>
      </c>
      <c r="N113" s="72"/>
      <c r="P113" s="187" t="str">
        <f t="shared" si="24"/>
        <v>59520C</v>
      </c>
      <c r="Q113" s="191" t="s">
        <v>600</v>
      </c>
      <c r="R113" s="188" t="str">
        <f t="shared" si="46"/>
        <v>Manager Advisor Legislative Policy &amp; Research</v>
      </c>
      <c r="S113" s="189" t="str">
        <f t="shared" si="25"/>
        <v>105</v>
      </c>
      <c r="T113" s="186" cm="1">
        <f t="array" aca="1" ref="T113" ca="1">ROUND(IF($Q113="Y",VLOOKUP($P113, INDIRECT($Q$3),T$8,0)*INDIRECT($P$2),VLOOKUP($P113, INDIRECT($Q$3),T$8,0)),IF($E113="E",0,3))</f>
        <v>123077</v>
      </c>
      <c r="U113" s="186" cm="1">
        <f t="array" aca="1" ref="U113" ca="1">ROUND(IF($Q113="Y",VLOOKUP($P113, INDIRECT($Q$3),U$8,0)*INDIRECT($P$2),VLOOKUP($P113, INDIRECT($Q$3),U$8,0)),IF($E113="E",0,3))</f>
        <v>127999</v>
      </c>
      <c r="V113" s="186" cm="1">
        <f t="array" aca="1" ref="V113" ca="1">ROUND(IF($Q113="Y",VLOOKUP($P113, INDIRECT($Q$3),V$8,0)*INDIRECT($P$2),VLOOKUP($P113, INDIRECT($Q$3),V$8,0)),IF($E113="E",0,3))</f>
        <v>133118</v>
      </c>
      <c r="W113" s="186" cm="1">
        <f t="array" aca="1" ref="W113" ca="1">ROUND(IF($Q113="Y",VLOOKUP($P113, INDIRECT($Q$3),W$8,0)*INDIRECT($P$2),VLOOKUP($P113, INDIRECT($Q$3),W$8,0)),IF($E113="E",0,3))</f>
        <v>138443</v>
      </c>
      <c r="X113" s="186" cm="1">
        <f t="array" aca="1" ref="X113" ca="1">ROUND(IF($Q113="Y",VLOOKUP($P113, INDIRECT($Q$3),X$8,0)*INDIRECT($P$2),VLOOKUP($P113, INDIRECT($Q$3),X$8,0)),IF($E113="E",0,3))</f>
        <v>143980</v>
      </c>
      <c r="Y113" s="186" cm="1">
        <f t="array" aca="1" ref="Y113" ca="1">ROUND(IF($Q113="Y",VLOOKUP($P113, INDIRECT($Q$3),Y$8,0)*INDIRECT($P$2),VLOOKUP($P113, INDIRECT($Q$3),Y$8,0)),IF($E113="E",0,3))</f>
        <v>0</v>
      </c>
      <c r="Z113" s="186" cm="1">
        <f t="array" aca="1" ref="Z113" ca="1">ROUND(IF($Q113="Y",VLOOKUP($P113, INDIRECT($Q$3),Z$8,0)*INDIRECT($P$2),VLOOKUP($P113, INDIRECT($Q$3),Z$8,0)),IF($E113="E",0,3))</f>
        <v>0</v>
      </c>
      <c r="AA113" s="186"/>
      <c r="AB113" s="283" t="str">
        <f t="shared" si="50"/>
        <v>59520C</v>
      </c>
      <c r="AC113" s="130" t="str">
        <f t="shared" si="51"/>
        <v>Manager Advisor Legislative Policy &amp; Research</v>
      </c>
      <c r="AD113" s="284" t="str">
        <f t="shared" si="52"/>
        <v>105</v>
      </c>
      <c r="AE113" s="282">
        <f t="shared" ca="1" si="27"/>
        <v>59.171999999999997</v>
      </c>
      <c r="AF113" s="282">
        <f t="shared" ca="1" si="27"/>
        <v>61.537999999999997</v>
      </c>
      <c r="AG113" s="282">
        <f t="shared" ca="1" si="27"/>
        <v>64</v>
      </c>
      <c r="AH113" s="282">
        <f t="shared" ca="1" si="27"/>
        <v>66.56</v>
      </c>
      <c r="AI113" s="282">
        <f t="shared" ca="1" si="27"/>
        <v>69.222000000000008</v>
      </c>
      <c r="AJ113" s="282" t="str">
        <f t="shared" ca="1" si="27"/>
        <v/>
      </c>
      <c r="AK113" s="282" t="str">
        <f t="shared" ca="1" si="27"/>
        <v/>
      </c>
      <c r="AP113" s="427"/>
      <c r="AQ113" s="427"/>
      <c r="AR113" s="427"/>
      <c r="AS113" s="427"/>
      <c r="AT113" s="427"/>
      <c r="AU113" s="427"/>
      <c r="AV113" s="427"/>
      <c r="AW113" s="427" t="str">
        <f>IFERROR(AA113/'2025'!N115,"")</f>
        <v/>
      </c>
    </row>
    <row r="114" spans="1:49" x14ac:dyDescent="0.2">
      <c r="A114" s="424" t="s">
        <v>110</v>
      </c>
      <c r="B114" s="75">
        <v>10</v>
      </c>
      <c r="C114" s="70" t="s">
        <v>580</v>
      </c>
      <c r="D114" s="75">
        <v>473</v>
      </c>
      <c r="E114" s="75" t="s">
        <v>17</v>
      </c>
      <c r="F114" s="73" t="s">
        <v>368</v>
      </c>
      <c r="G114" s="74">
        <f t="shared" ca="1" si="26"/>
        <v>100461</v>
      </c>
      <c r="H114" s="74">
        <f t="shared" ca="1" si="26"/>
        <v>104485</v>
      </c>
      <c r="I114" s="74">
        <f t="shared" ca="1" si="26"/>
        <v>108668</v>
      </c>
      <c r="J114" s="74">
        <f t="shared" ca="1" si="26"/>
        <v>113020</v>
      </c>
      <c r="K114" s="74">
        <f t="shared" ca="1" si="26"/>
        <v>117545</v>
      </c>
      <c r="L114" s="74">
        <f t="shared" ca="1" si="26"/>
        <v>0</v>
      </c>
      <c r="M114" s="74">
        <f t="shared" ca="1" si="26"/>
        <v>0</v>
      </c>
      <c r="N114" s="72"/>
      <c r="P114" s="187" t="str">
        <f t="shared" si="24"/>
        <v>06583C</v>
      </c>
      <c r="Q114" s="191" t="s">
        <v>600</v>
      </c>
      <c r="R114" s="188" t="str">
        <f t="shared" si="46"/>
        <v xml:space="preserve">Manager Business Analysis </v>
      </c>
      <c r="S114" s="189" t="str">
        <f t="shared" si="25"/>
        <v>034</v>
      </c>
      <c r="T114" s="186" cm="1">
        <f t="array" aca="1" ref="T114" ca="1">ROUND(IF($Q114="Y",VLOOKUP($P114, INDIRECT($Q$3),T$8,0)*INDIRECT($P$2),VLOOKUP($P114, INDIRECT($Q$3),T$8,0)),IF($E114="E",0,3))</f>
        <v>100461</v>
      </c>
      <c r="U114" s="186" cm="1">
        <f t="array" aca="1" ref="U114" ca="1">ROUND(IF($Q114="Y",VLOOKUP($P114, INDIRECT($Q$3),U$8,0)*INDIRECT($P$2),VLOOKUP($P114, INDIRECT($Q$3),U$8,0)),IF($E114="E",0,3))</f>
        <v>104485</v>
      </c>
      <c r="V114" s="186" cm="1">
        <f t="array" aca="1" ref="V114" ca="1">ROUND(IF($Q114="Y",VLOOKUP($P114, INDIRECT($Q$3),V$8,0)*INDIRECT($P$2),VLOOKUP($P114, INDIRECT($Q$3),V$8,0)),IF($E114="E",0,3))</f>
        <v>108668</v>
      </c>
      <c r="W114" s="186" cm="1">
        <f t="array" aca="1" ref="W114" ca="1">ROUND(IF($Q114="Y",VLOOKUP($P114, INDIRECT($Q$3),W$8,0)*INDIRECT($P$2),VLOOKUP($P114, INDIRECT($Q$3),W$8,0)),IF($E114="E",0,3))</f>
        <v>113020</v>
      </c>
      <c r="X114" s="186" cm="1">
        <f t="array" aca="1" ref="X114" ca="1">ROUND(IF($Q114="Y",VLOOKUP($P114, INDIRECT($Q$3),X$8,0)*INDIRECT($P$2),VLOOKUP($P114, INDIRECT($Q$3),X$8,0)),IF($E114="E",0,3))</f>
        <v>117545</v>
      </c>
      <c r="Y114" s="186" cm="1">
        <f t="array" aca="1" ref="Y114" ca="1">ROUND(IF($Q114="Y",VLOOKUP($P114, INDIRECT($Q$3),Y$8,0)*INDIRECT($P$2),VLOOKUP($P114, INDIRECT($Q$3),Y$8,0)),IF($E114="E",0,3))</f>
        <v>0</v>
      </c>
      <c r="Z114" s="186" cm="1">
        <f t="array" aca="1" ref="Z114" ca="1">ROUND(IF($Q114="Y",VLOOKUP($P114, INDIRECT($Q$3),Z$8,0)*INDIRECT($P$2),VLOOKUP($P114, INDIRECT($Q$3),Z$8,0)),IF($E114="E",0,3))</f>
        <v>0</v>
      </c>
      <c r="AA114" s="186"/>
      <c r="AB114" s="282" t="str">
        <f t="shared" si="50"/>
        <v>06583C</v>
      </c>
      <c r="AC114" s="130" t="str">
        <f t="shared" si="51"/>
        <v xml:space="preserve">Manager Business Analysis </v>
      </c>
      <c r="AD114" s="284" t="str">
        <f t="shared" si="52"/>
        <v>034</v>
      </c>
      <c r="AE114" s="282">
        <f t="shared" ca="1" si="27"/>
        <v>48.298999999999999</v>
      </c>
      <c r="AF114" s="282">
        <f t="shared" ca="1" si="27"/>
        <v>50.233999999999995</v>
      </c>
      <c r="AG114" s="282">
        <f t="shared" ca="1" si="27"/>
        <v>52.244999999999997</v>
      </c>
      <c r="AH114" s="282">
        <f t="shared" ca="1" si="27"/>
        <v>54.336999999999996</v>
      </c>
      <c r="AI114" s="282">
        <f t="shared" ca="1" si="27"/>
        <v>56.512999999999998</v>
      </c>
      <c r="AJ114" s="282" t="str">
        <f t="shared" ca="1" si="27"/>
        <v/>
      </c>
      <c r="AK114" s="282" t="str">
        <f t="shared" ca="1" si="27"/>
        <v/>
      </c>
      <c r="AP114" s="427"/>
      <c r="AQ114" s="427"/>
      <c r="AR114" s="427"/>
      <c r="AS114" s="427"/>
      <c r="AT114" s="427"/>
      <c r="AU114" s="427"/>
      <c r="AV114" s="427"/>
      <c r="AW114" s="427" t="str">
        <f>IFERROR(AA114/'2025'!N116,"")</f>
        <v/>
      </c>
    </row>
    <row r="115" spans="1:49" x14ac:dyDescent="0.2">
      <c r="A115" s="424" t="s">
        <v>111</v>
      </c>
      <c r="B115" s="75">
        <v>12</v>
      </c>
      <c r="C115" s="70" t="s">
        <v>32</v>
      </c>
      <c r="D115" s="75">
        <v>585</v>
      </c>
      <c r="E115" s="75" t="s">
        <v>17</v>
      </c>
      <c r="F115" s="73" t="s">
        <v>369</v>
      </c>
      <c r="G115" s="74">
        <f t="shared" ca="1" si="26"/>
        <v>123077</v>
      </c>
      <c r="H115" s="74">
        <f t="shared" ca="1" si="26"/>
        <v>127999</v>
      </c>
      <c r="I115" s="74">
        <f t="shared" ca="1" si="26"/>
        <v>133118</v>
      </c>
      <c r="J115" s="74">
        <f t="shared" ca="1" si="26"/>
        <v>138443</v>
      </c>
      <c r="K115" s="74">
        <f t="shared" ca="1" si="26"/>
        <v>143980</v>
      </c>
      <c r="L115" s="74">
        <f t="shared" ca="1" si="26"/>
        <v>0</v>
      </c>
      <c r="M115" s="74">
        <f t="shared" ca="1" si="26"/>
        <v>0</v>
      </c>
      <c r="N115" s="72"/>
      <c r="P115" s="187" t="str">
        <f t="shared" si="24"/>
        <v>52580C</v>
      </c>
      <c r="Q115" s="191" t="s">
        <v>600</v>
      </c>
      <c r="R115" s="188" t="str">
        <f t="shared" si="46"/>
        <v>Manager Business Finance</v>
      </c>
      <c r="S115" s="189" t="str">
        <f t="shared" si="25"/>
        <v>105</v>
      </c>
      <c r="T115" s="186" cm="1">
        <f t="array" aca="1" ref="T115" ca="1">ROUND(IF($Q115="Y",VLOOKUP($P115, INDIRECT($Q$3),T$8,0)*INDIRECT($P$2),VLOOKUP($P115, INDIRECT($Q$3),T$8,0)),IF($E115="E",0,3))</f>
        <v>123077</v>
      </c>
      <c r="U115" s="186" cm="1">
        <f t="array" aca="1" ref="U115" ca="1">ROUND(IF($Q115="Y",VLOOKUP($P115, INDIRECT($Q$3),U$8,0)*INDIRECT($P$2),VLOOKUP($P115, INDIRECT($Q$3),U$8,0)),IF($E115="E",0,3))</f>
        <v>127999</v>
      </c>
      <c r="V115" s="186" cm="1">
        <f t="array" aca="1" ref="V115" ca="1">ROUND(IF($Q115="Y",VLOOKUP($P115, INDIRECT($Q$3),V$8,0)*INDIRECT($P$2),VLOOKUP($P115, INDIRECT($Q$3),V$8,0)),IF($E115="E",0,3))</f>
        <v>133118</v>
      </c>
      <c r="W115" s="186" cm="1">
        <f t="array" aca="1" ref="W115" ca="1">ROUND(IF($Q115="Y",VLOOKUP($P115, INDIRECT($Q$3),W$8,0)*INDIRECT($P$2),VLOOKUP($P115, INDIRECT($Q$3),W$8,0)),IF($E115="E",0,3))</f>
        <v>138443</v>
      </c>
      <c r="X115" s="186" cm="1">
        <f t="array" aca="1" ref="X115" ca="1">ROUND(IF($Q115="Y",VLOOKUP($P115, INDIRECT($Q$3),X$8,0)*INDIRECT($P$2),VLOOKUP($P115, INDIRECT($Q$3),X$8,0)),IF($E115="E",0,3))</f>
        <v>143980</v>
      </c>
      <c r="Y115" s="186" cm="1">
        <f t="array" aca="1" ref="Y115" ca="1">ROUND(IF($Q115="Y",VLOOKUP($P115, INDIRECT($Q$3),Y$8,0)*INDIRECT($P$2),VLOOKUP($P115, INDIRECT($Q$3),Y$8,0)),IF($E115="E",0,3))</f>
        <v>0</v>
      </c>
      <c r="Z115" s="186" cm="1">
        <f t="array" aca="1" ref="Z115" ca="1">ROUND(IF($Q115="Y",VLOOKUP($P115, INDIRECT($Q$3),Z$8,0)*INDIRECT($P$2),VLOOKUP($P115, INDIRECT($Q$3),Z$8,0)),IF($E115="E",0,3))</f>
        <v>0</v>
      </c>
      <c r="AA115" s="186"/>
      <c r="AB115" s="282" t="str">
        <f t="shared" si="50"/>
        <v>52580C</v>
      </c>
      <c r="AC115" s="130" t="str">
        <f t="shared" si="51"/>
        <v>Manager Business Finance</v>
      </c>
      <c r="AD115" s="284" t="str">
        <f t="shared" si="52"/>
        <v>105</v>
      </c>
      <c r="AE115" s="282">
        <f t="shared" ca="1" si="27"/>
        <v>59.171999999999997</v>
      </c>
      <c r="AF115" s="282">
        <f t="shared" ca="1" si="27"/>
        <v>61.537999999999997</v>
      </c>
      <c r="AG115" s="282">
        <f t="shared" ca="1" si="27"/>
        <v>64</v>
      </c>
      <c r="AH115" s="282">
        <f t="shared" ca="1" si="27"/>
        <v>66.56</v>
      </c>
      <c r="AI115" s="282">
        <f t="shared" ca="1" si="27"/>
        <v>69.222000000000008</v>
      </c>
      <c r="AJ115" s="282" t="str">
        <f t="shared" ca="1" si="27"/>
        <v/>
      </c>
      <c r="AK115" s="282" t="str">
        <f t="shared" ca="1" si="27"/>
        <v/>
      </c>
      <c r="AP115" s="427"/>
      <c r="AQ115" s="427"/>
      <c r="AR115" s="427"/>
      <c r="AS115" s="427"/>
      <c r="AT115" s="427"/>
      <c r="AU115" s="427"/>
      <c r="AV115" s="427"/>
      <c r="AW115" s="427" t="str">
        <f>IFERROR(AA115/'2025'!N117,"")</f>
        <v/>
      </c>
    </row>
    <row r="116" spans="1:49" x14ac:dyDescent="0.2">
      <c r="A116" s="424" t="s">
        <v>114</v>
      </c>
      <c r="B116" s="75">
        <v>13</v>
      </c>
      <c r="C116" s="70" t="s">
        <v>76</v>
      </c>
      <c r="D116" s="75">
        <v>590</v>
      </c>
      <c r="E116" s="75" t="s">
        <v>17</v>
      </c>
      <c r="F116" s="73" t="s">
        <v>371</v>
      </c>
      <c r="G116" s="74">
        <f t="shared" ca="1" si="26"/>
        <v>123474</v>
      </c>
      <c r="H116" s="74">
        <f t="shared" ca="1" si="26"/>
        <v>128411</v>
      </c>
      <c r="I116" s="74">
        <f t="shared" ca="1" si="26"/>
        <v>133548</v>
      </c>
      <c r="J116" s="74">
        <f t="shared" ca="1" si="26"/>
        <v>138890</v>
      </c>
      <c r="K116" s="74">
        <f t="shared" ca="1" si="26"/>
        <v>144447</v>
      </c>
      <c r="L116" s="74">
        <f t="shared" ca="1" si="26"/>
        <v>0</v>
      </c>
      <c r="M116" s="74">
        <f t="shared" ca="1" si="26"/>
        <v>0</v>
      </c>
      <c r="N116" s="72"/>
      <c r="P116" s="187" t="str">
        <f t="shared" si="24"/>
        <v>06590C</v>
      </c>
      <c r="Q116" s="191" t="s">
        <v>600</v>
      </c>
      <c r="R116" s="188" t="str">
        <f t="shared" si="46"/>
        <v>Manager Business Licensing</v>
      </c>
      <c r="S116" s="189" t="str">
        <f t="shared" si="25"/>
        <v>63</v>
      </c>
      <c r="T116" s="186" cm="1">
        <f t="array" aca="1" ref="T116" ca="1">ROUND(IF($Q116="Y",VLOOKUP($P116, INDIRECT($Q$3),T$8,0)*INDIRECT($P$2),VLOOKUP($P116, INDIRECT($Q$3),T$8,0)),IF($E116="E",0,3))</f>
        <v>123474</v>
      </c>
      <c r="U116" s="186" cm="1">
        <f t="array" aca="1" ref="U116" ca="1">ROUND(IF($Q116="Y",VLOOKUP($P116, INDIRECT($Q$3),U$8,0)*INDIRECT($P$2),VLOOKUP($P116, INDIRECT($Q$3),U$8,0)),IF($E116="E",0,3))</f>
        <v>128411</v>
      </c>
      <c r="V116" s="186" cm="1">
        <f t="array" aca="1" ref="V116" ca="1">ROUND(IF($Q116="Y",VLOOKUP($P116, INDIRECT($Q$3),V$8,0)*INDIRECT($P$2),VLOOKUP($P116, INDIRECT($Q$3),V$8,0)),IF($E116="E",0,3))</f>
        <v>133548</v>
      </c>
      <c r="W116" s="186" cm="1">
        <f t="array" aca="1" ref="W116" ca="1">ROUND(IF($Q116="Y",VLOOKUP($P116, INDIRECT($Q$3),W$8,0)*INDIRECT($P$2),VLOOKUP($P116, INDIRECT($Q$3),W$8,0)),IF($E116="E",0,3))</f>
        <v>138890</v>
      </c>
      <c r="X116" s="186" cm="1">
        <f t="array" aca="1" ref="X116" ca="1">ROUND(IF($Q116="Y",VLOOKUP($P116, INDIRECT($Q$3),X$8,0)*INDIRECT($P$2),VLOOKUP($P116, INDIRECT($Q$3),X$8,0)),IF($E116="E",0,3))</f>
        <v>144447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50"/>
        <v>06590C</v>
      </c>
      <c r="AC116" s="130" t="str">
        <f t="shared" si="51"/>
        <v>Manager Business Licensing</v>
      </c>
      <c r="AD116" s="284" t="str">
        <f t="shared" si="52"/>
        <v>63</v>
      </c>
      <c r="AE116" s="282">
        <f t="shared" ca="1" si="27"/>
        <v>59.363</v>
      </c>
      <c r="AF116" s="282">
        <f t="shared" ca="1" si="27"/>
        <v>61.736999999999995</v>
      </c>
      <c r="AG116" s="282">
        <f t="shared" ca="1" si="27"/>
        <v>64.206000000000003</v>
      </c>
      <c r="AH116" s="282">
        <f t="shared" ca="1" si="27"/>
        <v>66.775000000000006</v>
      </c>
      <c r="AI116" s="282">
        <f t="shared" ca="1" si="27"/>
        <v>69.445999999999998</v>
      </c>
      <c r="AJ116" s="282" t="str">
        <f t="shared" ca="1" si="27"/>
        <v/>
      </c>
      <c r="AK116" s="282" t="str">
        <f t="shared" ca="1" si="27"/>
        <v/>
      </c>
      <c r="AP116" s="427"/>
      <c r="AQ116" s="427"/>
      <c r="AR116" s="427"/>
      <c r="AS116" s="427"/>
      <c r="AT116" s="427"/>
      <c r="AU116" s="427"/>
      <c r="AV116" s="427"/>
      <c r="AW116" s="427" t="str">
        <f>IFERROR(AA116/'2025'!N118,"")</f>
        <v/>
      </c>
    </row>
    <row r="117" spans="1:49" x14ac:dyDescent="0.2">
      <c r="A117" s="424" t="s">
        <v>1194</v>
      </c>
      <c r="B117" s="75">
        <v>12</v>
      </c>
      <c r="C117" s="70" t="s">
        <v>574</v>
      </c>
      <c r="D117" s="75">
        <v>548</v>
      </c>
      <c r="E117" s="75" t="s">
        <v>17</v>
      </c>
      <c r="F117" s="73" t="s">
        <v>1195</v>
      </c>
      <c r="G117" s="74">
        <f t="shared" ref="G117" si="53">IF(E117="E",ROUND(T117,0),ROUND(T117,3))</f>
        <v>119252</v>
      </c>
      <c r="H117" s="74">
        <f t="shared" ref="H117" si="54">IF(F117="E",ROUND(U117,0),ROUND(U117,3))</f>
        <v>124026</v>
      </c>
      <c r="I117" s="74">
        <f t="shared" ref="I117" si="55">IF(G117="E",ROUND(V117,0),ROUND(V117,3))</f>
        <v>128991</v>
      </c>
      <c r="J117" s="74">
        <f t="shared" ref="J117" si="56">IF(H117="E",ROUND(W117,0),ROUND(W117,3))</f>
        <v>134156</v>
      </c>
      <c r="K117" s="74">
        <f t="shared" ref="K117" si="57">IF(I117="E",ROUND(X117,0),ROUND(X117,3))</f>
        <v>139530</v>
      </c>
      <c r="L117" s="74"/>
      <c r="M117" s="74"/>
      <c r="N117" s="72"/>
      <c r="P117" s="187" t="str">
        <f t="shared" si="24"/>
        <v>59523C</v>
      </c>
      <c r="R117" s="188" t="str">
        <f t="shared" si="46"/>
        <v>Manager Business Systems</v>
      </c>
      <c r="S117" s="189" t="str">
        <f t="shared" si="25"/>
        <v>044</v>
      </c>
      <c r="T117" s="325">
        <v>119252</v>
      </c>
      <c r="U117" s="325">
        <v>124026</v>
      </c>
      <c r="V117" s="325">
        <v>128991</v>
      </c>
      <c r="W117" s="325">
        <v>134156</v>
      </c>
      <c r="X117" s="325">
        <v>139530</v>
      </c>
      <c r="AA117" s="186"/>
      <c r="AB117" s="282" t="str">
        <f t="shared" si="50"/>
        <v>59523C</v>
      </c>
      <c r="AC117" s="130" t="str">
        <f t="shared" si="51"/>
        <v>Manager Business Systems</v>
      </c>
      <c r="AD117" s="284" t="str">
        <f t="shared" si="52"/>
        <v>044</v>
      </c>
      <c r="AE117" s="282">
        <f t="shared" ref="AE117" si="58">IF(T117=0,"",IF($E117="E",ROUNDUP(T117/2080,3),T117))</f>
        <v>57.332999999999998</v>
      </c>
      <c r="AF117" s="282">
        <f t="shared" ref="AF117" si="59">IF(U117=0,"",IF($E117="E",ROUNDUP(U117/2080,3),U117))</f>
        <v>59.628</v>
      </c>
      <c r="AG117" s="282">
        <f t="shared" ref="AG117" si="60">IF(V117=0,"",IF($E117="E",ROUNDUP(V117/2080,3),V117))</f>
        <v>62.015000000000001</v>
      </c>
      <c r="AH117" s="282">
        <f t="shared" ref="AH117" si="61">IF(W117=0,"",IF($E117="E",ROUNDUP(W117/2080,3),W117))</f>
        <v>64.499000000000009</v>
      </c>
      <c r="AI117" s="282">
        <f t="shared" ref="AI117" si="62">IF(X117=0,"",IF($E117="E",ROUNDUP(X117/2080,3),X117))</f>
        <v>67.082000000000008</v>
      </c>
      <c r="AJ117" s="282"/>
      <c r="AK117" s="282"/>
      <c r="AP117" s="427"/>
      <c r="AQ117" s="427"/>
      <c r="AR117" s="427"/>
      <c r="AS117" s="427"/>
      <c r="AT117" s="427"/>
      <c r="AU117" s="427"/>
      <c r="AV117" s="427"/>
      <c r="AW117" s="427"/>
    </row>
    <row r="118" spans="1:49" x14ac:dyDescent="0.2">
      <c r="A118" s="424" t="s">
        <v>115</v>
      </c>
      <c r="B118" s="75">
        <v>11</v>
      </c>
      <c r="C118" s="70" t="s">
        <v>65</v>
      </c>
      <c r="D118" s="75">
        <v>498</v>
      </c>
      <c r="E118" s="75" t="s">
        <v>17</v>
      </c>
      <c r="F118" s="73" t="s">
        <v>372</v>
      </c>
      <c r="G118" s="74">
        <f t="shared" ca="1" si="26"/>
        <v>99788</v>
      </c>
      <c r="H118" s="74">
        <f t="shared" ca="1" si="26"/>
        <v>105042</v>
      </c>
      <c r="I118" s="74">
        <f t="shared" ca="1" si="26"/>
        <v>110568</v>
      </c>
      <c r="J118" s="74">
        <f t="shared" ca="1" si="26"/>
        <v>118087</v>
      </c>
      <c r="K118" s="74">
        <f t="shared" ca="1" si="26"/>
        <v>121395</v>
      </c>
      <c r="L118" s="74">
        <f t="shared" ca="1" si="26"/>
        <v>124796</v>
      </c>
      <c r="M118" s="74">
        <f t="shared" ca="1" si="26"/>
        <v>128352</v>
      </c>
      <c r="N118" s="72"/>
      <c r="P118" s="187" t="str">
        <f t="shared" si="24"/>
        <v>06595C</v>
      </c>
      <c r="Q118" s="191" t="s">
        <v>600</v>
      </c>
      <c r="R118" s="188" t="str">
        <f t="shared" si="46"/>
        <v xml:space="preserve">Manager Buying Services </v>
      </c>
      <c r="S118" s="189" t="str">
        <f t="shared" si="25"/>
        <v>41C</v>
      </c>
      <c r="T118" s="186" cm="1">
        <f t="array" aca="1" ref="T118" ca="1">ROUND(IF($Q118="Y",VLOOKUP($P118, INDIRECT($Q$3),T$8,0)*INDIRECT($P$2),VLOOKUP($P118, INDIRECT($Q$3),T$8,0)),IF($E118="E",0,3))</f>
        <v>99788</v>
      </c>
      <c r="U118" s="186" cm="1">
        <f t="array" aca="1" ref="U118" ca="1">ROUND(IF($Q118="Y",VLOOKUP($P118, INDIRECT($Q$3),U$8,0)*INDIRECT($P$2),VLOOKUP($P118, INDIRECT($Q$3),U$8,0)),IF($E118="E",0,3))</f>
        <v>105042</v>
      </c>
      <c r="V118" s="186" cm="1">
        <f t="array" aca="1" ref="V118" ca="1">ROUND(IF($Q118="Y",VLOOKUP($P118, INDIRECT($Q$3),V$8,0)*INDIRECT($P$2),VLOOKUP($P118, INDIRECT($Q$3),V$8,0)),IF($E118="E",0,3))</f>
        <v>110568</v>
      </c>
      <c r="W118" s="186" cm="1">
        <f t="array" aca="1" ref="W118" ca="1">ROUND(IF($Q118="Y",VLOOKUP($P118, INDIRECT($Q$3),W$8,0)*INDIRECT($P$2),VLOOKUP($P118, INDIRECT($Q$3),W$8,0)),IF($E118="E",0,3))</f>
        <v>118087</v>
      </c>
      <c r="X118" s="186" cm="1">
        <f t="array" aca="1" ref="X118" ca="1">ROUND(IF($Q118="Y",VLOOKUP($P118, INDIRECT($Q$3),X$8,0)*INDIRECT($P$2),VLOOKUP($P118, INDIRECT($Q$3),X$8,0)),IF($E118="E",0,3))</f>
        <v>121395</v>
      </c>
      <c r="Y118" s="186" cm="1">
        <f t="array" aca="1" ref="Y118" ca="1">ROUND(IF($Q118="Y",VLOOKUP($P118, INDIRECT($Q$3),Y$8,0)*INDIRECT($P$2),VLOOKUP($P118, INDIRECT($Q$3),Y$8,0)),IF($E118="E",0,3))</f>
        <v>124796</v>
      </c>
      <c r="Z118" s="186" cm="1">
        <f t="array" aca="1" ref="Z118" ca="1">ROUND(IF($Q118="Y",VLOOKUP($P118, INDIRECT($Q$3),Z$8,0)*INDIRECT($P$2),VLOOKUP($P118, INDIRECT($Q$3),Z$8,0)),IF($E118="E",0,3))</f>
        <v>128352</v>
      </c>
      <c r="AA118" s="186"/>
      <c r="AB118" s="282" t="str">
        <f t="shared" si="50"/>
        <v>06595C</v>
      </c>
      <c r="AC118" s="130" t="str">
        <f t="shared" si="51"/>
        <v xml:space="preserve">Manager Buying Services </v>
      </c>
      <c r="AD118" s="284" t="str">
        <f t="shared" si="52"/>
        <v>41C</v>
      </c>
      <c r="AE118" s="282">
        <f t="shared" ca="1" si="27"/>
        <v>47.975000000000001</v>
      </c>
      <c r="AF118" s="282">
        <f t="shared" ca="1" si="27"/>
        <v>50.500999999999998</v>
      </c>
      <c r="AG118" s="282">
        <f t="shared" ca="1" si="27"/>
        <v>53.157999999999994</v>
      </c>
      <c r="AH118" s="282">
        <f t="shared" ca="1" si="27"/>
        <v>56.772999999999996</v>
      </c>
      <c r="AI118" s="282">
        <f t="shared" ca="1" si="27"/>
        <v>58.363</v>
      </c>
      <c r="AJ118" s="282">
        <f t="shared" ca="1" si="27"/>
        <v>59.998999999999995</v>
      </c>
      <c r="AK118" s="282">
        <f t="shared" ca="1" si="27"/>
        <v>61.707999999999998</v>
      </c>
      <c r="AP118" s="427"/>
      <c r="AQ118" s="427"/>
      <c r="AR118" s="427"/>
      <c r="AS118" s="427"/>
      <c r="AT118" s="427"/>
      <c r="AU118" s="427"/>
      <c r="AV118" s="427"/>
      <c r="AW118" s="427" t="str">
        <f>IFERROR(AA118/'2025'!N119,"")</f>
        <v/>
      </c>
    </row>
    <row r="119" spans="1:49" x14ac:dyDescent="0.2">
      <c r="A119" s="424" t="s">
        <v>1110</v>
      </c>
      <c r="B119" s="75">
        <v>11</v>
      </c>
      <c r="C119" s="70" t="s">
        <v>164</v>
      </c>
      <c r="D119" s="75">
        <v>503</v>
      </c>
      <c r="E119" s="75" t="s">
        <v>17</v>
      </c>
      <c r="F119" s="73" t="s">
        <v>1111</v>
      </c>
      <c r="G119" s="74">
        <f t="shared" ref="G119:M124" ca="1" si="63">IF(E119="E",ROUND(T119,0),ROUND(T119,3))</f>
        <v>109717</v>
      </c>
      <c r="H119" s="74">
        <f t="shared" ca="1" si="63"/>
        <v>114102</v>
      </c>
      <c r="I119" s="74">
        <f t="shared" ca="1" si="63"/>
        <v>118669</v>
      </c>
      <c r="J119" s="74">
        <f t="shared" ca="1" si="63"/>
        <v>123415</v>
      </c>
      <c r="K119" s="74">
        <f t="shared" ca="1" si="63"/>
        <v>128352</v>
      </c>
      <c r="L119" s="74">
        <f t="shared" ca="1" si="63"/>
        <v>0</v>
      </c>
      <c r="M119" s="74">
        <f t="shared" ca="1" si="63"/>
        <v>0</v>
      </c>
      <c r="N119" s="72"/>
      <c r="P119" s="187" t="str">
        <f t="shared" si="24"/>
        <v>53102C</v>
      </c>
      <c r="Q119" s="191" t="s">
        <v>600</v>
      </c>
      <c r="R119" s="188" t="str">
        <f t="shared" si="46"/>
        <v>Manager City Trees Program</v>
      </c>
      <c r="S119" s="189" t="str">
        <f t="shared" si="25"/>
        <v>103</v>
      </c>
      <c r="T119" s="186" cm="1">
        <f t="array" aca="1" ref="T119" ca="1">ROUND(IF($Q119="Y",VLOOKUP($P119, INDIRECT($Q$3),T$8,0)*INDIRECT($P$2),VLOOKUP($P119, INDIRECT($Q$3),T$8,0)),IF($E119="E",0,3))</f>
        <v>109717</v>
      </c>
      <c r="U119" s="186" cm="1">
        <f t="array" aca="1" ref="U119" ca="1">ROUND(IF($Q119="Y",VLOOKUP($P119, INDIRECT($Q$3),U$8,0)*INDIRECT($P$2),VLOOKUP($P119, INDIRECT($Q$3),U$8,0)),IF($E119="E",0,3))</f>
        <v>114102</v>
      </c>
      <c r="V119" s="186" cm="1">
        <f t="array" aca="1" ref="V119" ca="1">ROUND(IF($Q119="Y",VLOOKUP($P119, INDIRECT($Q$3),V$8,0)*INDIRECT($P$2),VLOOKUP($P119, INDIRECT($Q$3),V$8,0)),IF($E119="E",0,3))</f>
        <v>118669</v>
      </c>
      <c r="W119" s="186" cm="1">
        <f t="array" aca="1" ref="W119" ca="1">ROUND(IF($Q119="Y",VLOOKUP($P119, INDIRECT($Q$3),W$8,0)*INDIRECT($P$2),VLOOKUP($P119, INDIRECT($Q$3),W$8,0)),IF($E119="E",0,3))</f>
        <v>123415</v>
      </c>
      <c r="X119" s="186" cm="1">
        <f t="array" aca="1" ref="X119" ca="1">ROUND(IF($Q119="Y",VLOOKUP($P119, INDIRECT($Q$3),X$8,0)*INDIRECT($P$2),VLOOKUP($P119, INDIRECT($Q$3),X$8,0)),IF($E119="E",0,3))</f>
        <v>128352</v>
      </c>
      <c r="Y119" s="186" cm="1">
        <f t="array" aca="1" ref="Y119" ca="1">ROUND(IF($Q119="Y",VLOOKUP($P119, INDIRECT($Q$3),Y$8,0)*INDIRECT($P$2),VLOOKUP($P119, INDIRECT($Q$3),Y$8,0)),IF($E119="E",0,3))</f>
        <v>0</v>
      </c>
      <c r="Z119" s="186" cm="1">
        <f t="array" aca="1" ref="Z119" ca="1">ROUND(IF($Q119="Y",VLOOKUP($P119, INDIRECT($Q$3),Z$8,0)*INDIRECT($P$2),VLOOKUP($P119, INDIRECT($Q$3),Z$8,0)),IF($E119="E",0,3))</f>
        <v>0</v>
      </c>
      <c r="AA119" s="325"/>
      <c r="AB119" s="282" t="str">
        <f t="shared" si="50"/>
        <v>53102C</v>
      </c>
      <c r="AC119" s="130" t="str">
        <f t="shared" si="51"/>
        <v>Manager City Trees Program</v>
      </c>
      <c r="AD119" s="284" t="str">
        <f t="shared" si="52"/>
        <v>103</v>
      </c>
      <c r="AE119" s="282">
        <f t="shared" ref="AE119:AK145" ca="1" si="64">IF(T119=0,"",IF($E119="E",ROUNDUP(T119/2080,3),T119))</f>
        <v>52.748999999999995</v>
      </c>
      <c r="AF119" s="282">
        <f t="shared" ca="1" si="64"/>
        <v>54.856999999999999</v>
      </c>
      <c r="AG119" s="282">
        <f t="shared" ca="1" si="64"/>
        <v>57.052999999999997</v>
      </c>
      <c r="AH119" s="282">
        <f t="shared" ca="1" si="64"/>
        <v>59.335000000000001</v>
      </c>
      <c r="AI119" s="282">
        <f t="shared" ca="1" si="64"/>
        <v>61.707999999999998</v>
      </c>
      <c r="AJ119" s="282" t="str">
        <f t="shared" ca="1" si="64"/>
        <v/>
      </c>
      <c r="AK119" s="282" t="str">
        <f t="shared" ca="1" si="64"/>
        <v/>
      </c>
      <c r="AP119" s="427"/>
      <c r="AQ119" s="427"/>
      <c r="AR119" s="427"/>
      <c r="AS119" s="427"/>
      <c r="AT119" s="427"/>
      <c r="AU119" s="427"/>
      <c r="AV119" s="427"/>
      <c r="AW119" s="427" t="str">
        <f>IFERROR(AA119/'2025'!N120,"")</f>
        <v/>
      </c>
    </row>
    <row r="120" spans="1:49" x14ac:dyDescent="0.2">
      <c r="A120" s="424" t="s">
        <v>1036</v>
      </c>
      <c r="B120" s="75">
        <v>11</v>
      </c>
      <c r="C120" s="70" t="s">
        <v>888</v>
      </c>
      <c r="D120" s="75">
        <v>525</v>
      </c>
      <c r="E120" s="75" t="s">
        <v>17</v>
      </c>
      <c r="F120" s="73" t="s">
        <v>1037</v>
      </c>
      <c r="G120" s="74">
        <f t="shared" ca="1" si="63"/>
        <v>110763</v>
      </c>
      <c r="H120" s="74">
        <f t="shared" ca="1" si="63"/>
        <v>115198</v>
      </c>
      <c r="I120" s="74">
        <f t="shared" ca="1" si="63"/>
        <v>119811</v>
      </c>
      <c r="J120" s="74">
        <f t="shared" ca="1" si="63"/>
        <v>124609</v>
      </c>
      <c r="K120" s="74">
        <f t="shared" ca="1" si="63"/>
        <v>129599</v>
      </c>
      <c r="L120" s="74"/>
      <c r="M120" s="74"/>
      <c r="N120" s="72"/>
      <c r="P120" s="187" t="str">
        <f t="shared" si="24"/>
        <v>59486C</v>
      </c>
      <c r="Q120" s="191" t="s">
        <v>600</v>
      </c>
      <c r="R120" s="188" t="str">
        <f t="shared" si="46"/>
        <v>Manager Community &amp; Cultural Engagement</v>
      </c>
      <c r="S120" s="189" t="str">
        <f t="shared" si="25"/>
        <v>116</v>
      </c>
      <c r="T120" s="186" cm="1">
        <f t="array" aca="1" ref="T120" ca="1">ROUND(IF($Q120="Y",VLOOKUP($P120, INDIRECT($Q$3),T$8,0)*INDIRECT($P$2),VLOOKUP($P120, INDIRECT($Q$3),T$8,0)),IF($E120="E",0,3))</f>
        <v>110763</v>
      </c>
      <c r="U120" s="186" cm="1">
        <f t="array" aca="1" ref="U120" ca="1">ROUND(IF($Q120="Y",VLOOKUP($P120, INDIRECT($Q$3),U$8,0)*INDIRECT($P$2),VLOOKUP($P120, INDIRECT($Q$3),U$8,0)),IF($E120="E",0,3))</f>
        <v>115198</v>
      </c>
      <c r="V120" s="186" cm="1">
        <f t="array" aca="1" ref="V120" ca="1">ROUND(IF($Q120="Y",VLOOKUP($P120, INDIRECT($Q$3),V$8,0)*INDIRECT($P$2),VLOOKUP($P120, INDIRECT($Q$3),V$8,0)),IF($E120="E",0,3))</f>
        <v>119811</v>
      </c>
      <c r="W120" s="186" cm="1">
        <f t="array" aca="1" ref="W120" ca="1">ROUND(IF($Q120="Y",VLOOKUP($P120, INDIRECT($Q$3),W$8,0)*INDIRECT($P$2),VLOOKUP($P120, INDIRECT($Q$3),W$8,0)),IF($E120="E",0,3))</f>
        <v>124609</v>
      </c>
      <c r="X120" s="186" cm="1">
        <f t="array" aca="1" ref="X120" ca="1">ROUND(IF($Q120="Y",VLOOKUP($P120, INDIRECT($Q$3),X$8,0)*INDIRECT($P$2),VLOOKUP($P120, INDIRECT($Q$3),X$8,0)),IF($E120="E",0,3))</f>
        <v>129599</v>
      </c>
      <c r="Y120" s="186" cm="1">
        <f t="array" aca="1" ref="Y120" ca="1">ROUND(IF($Q120="Y",VLOOKUP($P120, INDIRECT($Q$3),Y$8,0)*INDIRECT($P$2),VLOOKUP($P120, INDIRECT($Q$3),Y$8,0)),IF($E120="E",0,3))</f>
        <v>0</v>
      </c>
      <c r="Z120" s="186" cm="1">
        <f t="array" aca="1" ref="Z120" ca="1">ROUND(IF($Q120="Y",VLOOKUP($P120, INDIRECT($Q$3),Z$8,0)*INDIRECT($P$2),VLOOKUP($P120, INDIRECT($Q$3),Z$8,0)),IF($E120="E",0,3))</f>
        <v>0</v>
      </c>
      <c r="AA120" s="186"/>
      <c r="AB120" s="282" t="str">
        <f t="shared" si="50"/>
        <v>59486C</v>
      </c>
      <c r="AC120" s="130" t="str">
        <f t="shared" si="51"/>
        <v>Manager Community &amp; Cultural Engagement</v>
      </c>
      <c r="AD120" s="284" t="str">
        <f t="shared" si="52"/>
        <v>116</v>
      </c>
      <c r="AE120" s="282">
        <f t="shared" ca="1" si="64"/>
        <v>53.251999999999995</v>
      </c>
      <c r="AF120" s="282">
        <f t="shared" ca="1" si="64"/>
        <v>55.384</v>
      </c>
      <c r="AG120" s="282">
        <f t="shared" ca="1" si="64"/>
        <v>57.601999999999997</v>
      </c>
      <c r="AH120" s="282">
        <f t="shared" ca="1" si="64"/>
        <v>59.908999999999999</v>
      </c>
      <c r="AI120" s="282">
        <f t="shared" ca="1" si="64"/>
        <v>62.308</v>
      </c>
      <c r="AJ120" s="282"/>
      <c r="AK120" s="282"/>
      <c r="AP120" s="427"/>
      <c r="AQ120" s="427"/>
      <c r="AR120" s="427"/>
      <c r="AS120" s="427"/>
      <c r="AT120" s="427"/>
      <c r="AU120" s="427"/>
      <c r="AV120" s="427"/>
      <c r="AW120" s="427" t="str">
        <f>IFERROR(AA120/'2025'!N121,"")</f>
        <v/>
      </c>
    </row>
    <row r="121" spans="1:49" x14ac:dyDescent="0.2">
      <c r="A121" s="424" t="s">
        <v>116</v>
      </c>
      <c r="B121" s="75">
        <v>10</v>
      </c>
      <c r="C121" s="70" t="s">
        <v>44</v>
      </c>
      <c r="D121" s="75">
        <v>455</v>
      </c>
      <c r="E121" s="75" t="s">
        <v>17</v>
      </c>
      <c r="F121" s="73" t="s">
        <v>373</v>
      </c>
      <c r="G121" s="74">
        <f t="shared" ca="1" si="63"/>
        <v>90427</v>
      </c>
      <c r="H121" s="74">
        <f t="shared" ca="1" si="63"/>
        <v>95097</v>
      </c>
      <c r="I121" s="74">
        <f t="shared" ca="1" si="63"/>
        <v>99943</v>
      </c>
      <c r="J121" s="74">
        <f t="shared" ca="1" si="63"/>
        <v>106708</v>
      </c>
      <c r="K121" s="74">
        <f t="shared" ca="1" si="63"/>
        <v>109697</v>
      </c>
      <c r="L121" s="74">
        <f t="shared" ca="1" si="63"/>
        <v>112768</v>
      </c>
      <c r="M121" s="74">
        <f t="shared" ca="1" si="63"/>
        <v>115985</v>
      </c>
      <c r="N121" s="72"/>
      <c r="P121" s="187" t="str">
        <f t="shared" si="24"/>
        <v>06638C</v>
      </c>
      <c r="Q121" s="191" t="s">
        <v>600</v>
      </c>
      <c r="R121" s="188" t="str">
        <f t="shared" si="46"/>
        <v>Manager Community Engagement</v>
      </c>
      <c r="S121" s="189" t="str">
        <f t="shared" si="25"/>
        <v>34D</v>
      </c>
      <c r="T121" s="186" cm="1">
        <f t="array" aca="1" ref="T121" ca="1">ROUND(IF($Q121="Y",VLOOKUP($P121, INDIRECT($Q$3),T$8,0)*INDIRECT($P$2),VLOOKUP($P121, INDIRECT($Q$3),T$8,0)),IF($E121="E",0,3))</f>
        <v>90427</v>
      </c>
      <c r="U121" s="186" cm="1">
        <f t="array" aca="1" ref="U121" ca="1">ROUND(IF($Q121="Y",VLOOKUP($P121, INDIRECT($Q$3),U$8,0)*INDIRECT($P$2),VLOOKUP($P121, INDIRECT($Q$3),U$8,0)),IF($E121="E",0,3))</f>
        <v>95097</v>
      </c>
      <c r="V121" s="186" cm="1">
        <f t="array" aca="1" ref="V121" ca="1">ROUND(IF($Q121="Y",VLOOKUP($P121, INDIRECT($Q$3),V$8,0)*INDIRECT($P$2),VLOOKUP($P121, INDIRECT($Q$3),V$8,0)),IF($E121="E",0,3))</f>
        <v>99943</v>
      </c>
      <c r="W121" s="186" cm="1">
        <f t="array" aca="1" ref="W121" ca="1">ROUND(IF($Q121="Y",VLOOKUP($P121, INDIRECT($Q$3),W$8,0)*INDIRECT($P$2),VLOOKUP($P121, INDIRECT($Q$3),W$8,0)),IF($E121="E",0,3))</f>
        <v>106708</v>
      </c>
      <c r="X121" s="186" cm="1">
        <f t="array" aca="1" ref="X121" ca="1">ROUND(IF($Q121="Y",VLOOKUP($P121, INDIRECT($Q$3),X$8,0)*INDIRECT($P$2),VLOOKUP($P121, INDIRECT($Q$3),X$8,0)),IF($E121="E",0,3))</f>
        <v>109697</v>
      </c>
      <c r="Y121" s="186" cm="1">
        <f t="array" aca="1" ref="Y121" ca="1">ROUND(IF($Q121="Y",VLOOKUP($P121, INDIRECT($Q$3),Y$8,0)*INDIRECT($P$2),VLOOKUP($P121, INDIRECT($Q$3),Y$8,0)),IF($E121="E",0,3))</f>
        <v>112768</v>
      </c>
      <c r="Z121" s="186" cm="1">
        <f t="array" aca="1" ref="Z121" ca="1">ROUND(IF($Q121="Y",VLOOKUP($P121, INDIRECT($Q$3),Z$8,0)*INDIRECT($P$2),VLOOKUP($P121, INDIRECT($Q$3),Z$8,0)),IF($E121="E",0,3))</f>
        <v>115985</v>
      </c>
      <c r="AA121" s="186"/>
      <c r="AB121" s="282" t="str">
        <f t="shared" si="50"/>
        <v>06638C</v>
      </c>
      <c r="AC121" s="130" t="str">
        <f t="shared" si="51"/>
        <v>Manager Community Engagement</v>
      </c>
      <c r="AD121" s="284" t="str">
        <f t="shared" si="52"/>
        <v>34D</v>
      </c>
      <c r="AE121" s="282">
        <f t="shared" ca="1" si="64"/>
        <v>43.474999999999994</v>
      </c>
      <c r="AF121" s="282">
        <f t="shared" ca="1" si="64"/>
        <v>45.72</v>
      </c>
      <c r="AG121" s="282">
        <f t="shared" ca="1" si="64"/>
        <v>48.05</v>
      </c>
      <c r="AH121" s="282">
        <f t="shared" ca="1" si="64"/>
        <v>51.302</v>
      </c>
      <c r="AI121" s="282">
        <f t="shared" ca="1" si="64"/>
        <v>52.738999999999997</v>
      </c>
      <c r="AJ121" s="282">
        <f t="shared" ca="1" si="64"/>
        <v>54.216000000000001</v>
      </c>
      <c r="AK121" s="282">
        <f t="shared" ca="1" si="64"/>
        <v>55.762999999999998</v>
      </c>
      <c r="AP121" s="427"/>
      <c r="AQ121" s="427"/>
      <c r="AR121" s="427"/>
      <c r="AS121" s="427"/>
      <c r="AT121" s="427"/>
      <c r="AU121" s="427"/>
      <c r="AV121" s="427"/>
      <c r="AW121" s="427" t="str">
        <f>IFERROR(AA121/'2025'!N122,"")</f>
        <v/>
      </c>
    </row>
    <row r="122" spans="1:49" x14ac:dyDescent="0.2">
      <c r="A122" s="424" t="s">
        <v>1153</v>
      </c>
      <c r="B122" s="75">
        <v>11</v>
      </c>
      <c r="C122" s="70" t="s">
        <v>124</v>
      </c>
      <c r="D122" s="75">
        <v>513</v>
      </c>
      <c r="E122" s="75" t="s">
        <v>17</v>
      </c>
      <c r="F122" s="73" t="s">
        <v>1154</v>
      </c>
      <c r="G122" s="74">
        <f ca="1">IF(E122="E",ROUND(T122,0),ROUND(T122,3))</f>
        <v>109717</v>
      </c>
      <c r="H122" s="74">
        <f ca="1">IF(F122="E",ROUND(U122,0),ROUND(U122,3))</f>
        <v>114102</v>
      </c>
      <c r="I122" s="74">
        <f ca="1">IF(G122="E",ROUND(V122,0),ROUND(V122,3))</f>
        <v>118669</v>
      </c>
      <c r="J122" s="74">
        <f ca="1">IF(H122="E",ROUND(W122,0),ROUND(W122,3))</f>
        <v>123415</v>
      </c>
      <c r="K122" s="74">
        <f ca="1">IF(I122="E",ROUND(X122,0),ROUND(X122,3))</f>
        <v>128352</v>
      </c>
      <c r="L122" s="74">
        <f t="shared" ca="1" si="63"/>
        <v>0</v>
      </c>
      <c r="M122" s="74">
        <f t="shared" ca="1" si="63"/>
        <v>0</v>
      </c>
      <c r="N122" s="72"/>
      <c r="P122" s="187" t="str">
        <f t="shared" si="24"/>
        <v>53107C</v>
      </c>
      <c r="Q122" s="191" t="s">
        <v>600</v>
      </c>
      <c r="R122" s="188" t="str">
        <f t="shared" si="46"/>
        <v>Manager Compliance &amp; Quality Assurance - Civil Rights</v>
      </c>
      <c r="S122" s="189" t="str">
        <f t="shared" si="25"/>
        <v>104</v>
      </c>
      <c r="T122" s="186" cm="1">
        <f t="array" aca="1" ref="T122" ca="1">ROUND(IF($Q122="Y",VLOOKUP($P122, INDIRECT($Q$3),T$8,0)*INDIRECT($P$2),VLOOKUP($P122, INDIRECT($Q$3),T$8,0)),IF($E122="E",0,3))</f>
        <v>109717</v>
      </c>
      <c r="U122" s="186" cm="1">
        <f t="array" aca="1" ref="U122" ca="1">ROUND(IF($Q122="Y",VLOOKUP($P122, INDIRECT($Q$3),U$8,0)*INDIRECT($P$2),VLOOKUP($P122, INDIRECT($Q$3),U$8,0)),IF($E122="E",0,3))</f>
        <v>114102</v>
      </c>
      <c r="V122" s="186" cm="1">
        <f t="array" aca="1" ref="V122" ca="1">ROUND(IF($Q122="Y",VLOOKUP($P122, INDIRECT($Q$3),V$8,0)*INDIRECT($P$2),VLOOKUP($P122, INDIRECT($Q$3),V$8,0)),IF($E122="E",0,3))</f>
        <v>118669</v>
      </c>
      <c r="W122" s="186" cm="1">
        <f t="array" aca="1" ref="W122" ca="1">ROUND(IF($Q122="Y",VLOOKUP($P122, INDIRECT($Q$3),W$8,0)*INDIRECT($P$2),VLOOKUP($P122, INDIRECT($Q$3),W$8,0)),IF($E122="E",0,3))</f>
        <v>123415</v>
      </c>
      <c r="X122" s="186" cm="1">
        <f t="array" aca="1" ref="X122" ca="1">ROUND(IF($Q122="Y",VLOOKUP($P122, INDIRECT($Q$3),X$8,0)*INDIRECT($P$2),VLOOKUP($P122, INDIRECT($Q$3),X$8,0)),IF($E122="E",0,3))</f>
        <v>128352</v>
      </c>
      <c r="Y122" s="186" cm="1">
        <f t="array" aca="1" ref="Y122" ca="1">ROUND(IF($Q122="Y",VLOOKUP($P122, INDIRECT($Q$3),Y$8,0)*INDIRECT($P$2),VLOOKUP($P122, INDIRECT($Q$3),Y$8,0)),IF($E122="E",0,3))</f>
        <v>0</v>
      </c>
      <c r="Z122" s="186" cm="1">
        <f t="array" aca="1" ref="Z122" ca="1">ROUND(IF($Q122="Y",VLOOKUP($P122, INDIRECT($Q$3),Z$8,0)*INDIRECT($P$2),VLOOKUP($P122, INDIRECT($Q$3),Z$8,0)),IF($E122="E",0,3))</f>
        <v>0</v>
      </c>
      <c r="AA122" s="186"/>
      <c r="AB122" s="282" t="str">
        <f t="shared" si="50"/>
        <v>53107C</v>
      </c>
      <c r="AC122" s="130" t="str">
        <f t="shared" si="51"/>
        <v>Manager Compliance &amp; Quality Assurance - Civil Rights</v>
      </c>
      <c r="AD122" s="284" t="str">
        <f t="shared" si="52"/>
        <v>104</v>
      </c>
      <c r="AE122" s="282">
        <f t="shared" ca="1" si="64"/>
        <v>52.748999999999995</v>
      </c>
      <c r="AF122" s="282">
        <f t="shared" ca="1" si="64"/>
        <v>54.856999999999999</v>
      </c>
      <c r="AG122" s="282">
        <f t="shared" ca="1" si="64"/>
        <v>57.052999999999997</v>
      </c>
      <c r="AH122" s="282">
        <f t="shared" ca="1" si="64"/>
        <v>59.335000000000001</v>
      </c>
      <c r="AI122" s="282">
        <f t="shared" ca="1" si="64"/>
        <v>61.707999999999998</v>
      </c>
      <c r="AJ122" s="282" t="str">
        <f t="shared" ca="1" si="64"/>
        <v/>
      </c>
      <c r="AK122" s="282" t="str">
        <f t="shared" ca="1" si="64"/>
        <v/>
      </c>
      <c r="AP122" s="427"/>
      <c r="AQ122" s="427"/>
      <c r="AR122" s="427"/>
      <c r="AS122" s="427"/>
      <c r="AT122" s="427"/>
      <c r="AU122" s="427"/>
      <c r="AV122" s="427"/>
      <c r="AW122" s="427" t="str">
        <f>IFERROR(AA122/'2025'!N123,"")</f>
        <v/>
      </c>
    </row>
    <row r="123" spans="1:49" x14ac:dyDescent="0.2">
      <c r="A123" s="424" t="s">
        <v>119</v>
      </c>
      <c r="B123" s="75">
        <v>11</v>
      </c>
      <c r="C123" s="70" t="s">
        <v>65</v>
      </c>
      <c r="D123" s="75">
        <v>518</v>
      </c>
      <c r="E123" s="75" t="s">
        <v>17</v>
      </c>
      <c r="F123" s="73" t="s">
        <v>374</v>
      </c>
      <c r="G123" s="74">
        <f t="shared" ref="G123:K125" ca="1" si="65">IF(E123="E",ROUND(T123,0),ROUND(T123,3))</f>
        <v>99788</v>
      </c>
      <c r="H123" s="74">
        <f t="shared" ca="1" si="65"/>
        <v>105042</v>
      </c>
      <c r="I123" s="74">
        <f t="shared" ca="1" si="65"/>
        <v>110568</v>
      </c>
      <c r="J123" s="74">
        <f t="shared" ca="1" si="65"/>
        <v>118087</v>
      </c>
      <c r="K123" s="74">
        <f t="shared" ca="1" si="65"/>
        <v>121395</v>
      </c>
      <c r="L123" s="74">
        <f t="shared" ca="1" si="63"/>
        <v>124796</v>
      </c>
      <c r="M123" s="74">
        <f t="shared" ca="1" si="63"/>
        <v>128352</v>
      </c>
      <c r="N123" s="72"/>
      <c r="P123" s="187" t="str">
        <f t="shared" si="24"/>
        <v>06643C</v>
      </c>
      <c r="Q123" s="191" t="s">
        <v>600</v>
      </c>
      <c r="R123" s="188" t="str">
        <f t="shared" si="46"/>
        <v>Manager Development Coordination</v>
      </c>
      <c r="S123" s="189" t="str">
        <f t="shared" si="25"/>
        <v>41C</v>
      </c>
      <c r="T123" s="186" cm="1">
        <f t="array" aca="1" ref="T123" ca="1">ROUND(IF($Q123="Y",VLOOKUP($P123, INDIRECT($Q$3),T$8,0)*INDIRECT($P$2),VLOOKUP($P123, INDIRECT($Q$3),T$8,0)),IF($E123="E",0,3))</f>
        <v>99788</v>
      </c>
      <c r="U123" s="186" cm="1">
        <f t="array" aca="1" ref="U123" ca="1">ROUND(IF($Q123="Y",VLOOKUP($P123, INDIRECT($Q$3),U$8,0)*INDIRECT($P$2),VLOOKUP($P123, INDIRECT($Q$3),U$8,0)),IF($E123="E",0,3))</f>
        <v>105042</v>
      </c>
      <c r="V123" s="186" cm="1">
        <f t="array" aca="1" ref="V123" ca="1">ROUND(IF($Q123="Y",VLOOKUP($P123, INDIRECT($Q$3),V$8,0)*INDIRECT($P$2),VLOOKUP($P123, INDIRECT($Q$3),V$8,0)),IF($E123="E",0,3))</f>
        <v>110568</v>
      </c>
      <c r="W123" s="186" cm="1">
        <f t="array" aca="1" ref="W123" ca="1">ROUND(IF($Q123="Y",VLOOKUP($P123, INDIRECT($Q$3),W$8,0)*INDIRECT($P$2),VLOOKUP($P123, INDIRECT($Q$3),W$8,0)),IF($E123="E",0,3))</f>
        <v>118087</v>
      </c>
      <c r="X123" s="186" cm="1">
        <f t="array" aca="1" ref="X123" ca="1">ROUND(IF($Q123="Y",VLOOKUP($P123, INDIRECT($Q$3),X$8,0)*INDIRECT($P$2),VLOOKUP($P123, INDIRECT($Q$3),X$8,0)),IF($E123="E",0,3))</f>
        <v>121395</v>
      </c>
      <c r="Y123" s="186" cm="1">
        <f t="array" aca="1" ref="Y123" ca="1">ROUND(IF($Q123="Y",VLOOKUP($P123, INDIRECT($Q$3),Y$8,0)*INDIRECT($P$2),VLOOKUP($P123, INDIRECT($Q$3),Y$8,0)),IF($E123="E",0,3))</f>
        <v>124796</v>
      </c>
      <c r="Z123" s="186" cm="1">
        <f t="array" aca="1" ref="Z123" ca="1">ROUND(IF($Q123="Y",VLOOKUP($P123, INDIRECT($Q$3),Z$8,0)*INDIRECT($P$2),VLOOKUP($P123, INDIRECT($Q$3),Z$8,0)),IF($E123="E",0,3))</f>
        <v>128352</v>
      </c>
      <c r="AA123" s="186"/>
      <c r="AB123" s="282" t="str">
        <f t="shared" si="50"/>
        <v>06643C</v>
      </c>
      <c r="AC123" s="130" t="str">
        <f t="shared" si="51"/>
        <v>Manager Development Coordination</v>
      </c>
      <c r="AD123" s="284" t="str">
        <f t="shared" si="52"/>
        <v>41C</v>
      </c>
      <c r="AE123" s="282">
        <f t="shared" ca="1" si="64"/>
        <v>47.975000000000001</v>
      </c>
      <c r="AF123" s="282">
        <f t="shared" ca="1" si="64"/>
        <v>50.500999999999998</v>
      </c>
      <c r="AG123" s="282">
        <f t="shared" ca="1" si="64"/>
        <v>53.157999999999994</v>
      </c>
      <c r="AH123" s="282">
        <f t="shared" ca="1" si="64"/>
        <v>56.772999999999996</v>
      </c>
      <c r="AI123" s="282">
        <f t="shared" ca="1" si="64"/>
        <v>58.363</v>
      </c>
      <c r="AJ123" s="282">
        <f t="shared" ca="1" si="64"/>
        <v>59.998999999999995</v>
      </c>
      <c r="AK123" s="282">
        <f t="shared" ca="1" si="64"/>
        <v>61.707999999999998</v>
      </c>
      <c r="AP123" s="427"/>
      <c r="AQ123" s="427"/>
      <c r="AR123" s="427"/>
      <c r="AS123" s="427"/>
      <c r="AT123" s="427"/>
      <c r="AU123" s="427"/>
      <c r="AV123" s="427"/>
      <c r="AW123" s="427" t="str">
        <f>IFERROR(AA123/'2025'!N125,"")</f>
        <v/>
      </c>
    </row>
    <row r="124" spans="1:49" x14ac:dyDescent="0.2">
      <c r="A124" s="424" t="s">
        <v>121</v>
      </c>
      <c r="B124" s="75">
        <v>12</v>
      </c>
      <c r="C124" s="70" t="s">
        <v>120</v>
      </c>
      <c r="D124" s="75">
        <v>552</v>
      </c>
      <c r="E124" s="75" t="s">
        <v>17</v>
      </c>
      <c r="F124" s="73" t="s">
        <v>375</v>
      </c>
      <c r="G124" s="74">
        <f t="shared" ca="1" si="65"/>
        <v>108054</v>
      </c>
      <c r="H124" s="74">
        <f t="shared" ca="1" si="65"/>
        <v>113457</v>
      </c>
      <c r="I124" s="74">
        <f t="shared" ca="1" si="65"/>
        <v>119128</v>
      </c>
      <c r="J124" s="74">
        <f t="shared" ca="1" si="65"/>
        <v>126909</v>
      </c>
      <c r="K124" s="74">
        <f t="shared" ca="1" si="65"/>
        <v>130465</v>
      </c>
      <c r="L124" s="74">
        <f t="shared" ca="1" si="63"/>
        <v>134120</v>
      </c>
      <c r="M124" s="74">
        <f t="shared" ca="1" si="63"/>
        <v>137940</v>
      </c>
      <c r="N124" s="72"/>
      <c r="P124" s="187" t="str">
        <f t="shared" si="24"/>
        <v>06644C</v>
      </c>
      <c r="Q124" s="191" t="s">
        <v>600</v>
      </c>
      <c r="R124" s="188" t="str">
        <f t="shared" si="46"/>
        <v>Manager Development Finance</v>
      </c>
      <c r="S124" s="189" t="str">
        <f t="shared" si="25"/>
        <v>50</v>
      </c>
      <c r="T124" s="186" cm="1">
        <f t="array" aca="1" ref="T124" ca="1">ROUND(IF($Q124="Y",VLOOKUP($P124, INDIRECT($Q$3),T$8,0)*INDIRECT($P$2),VLOOKUP($P124, INDIRECT($Q$3),T$8,0)),IF($E124="E",0,3))</f>
        <v>108054</v>
      </c>
      <c r="U124" s="186" cm="1">
        <f t="array" aca="1" ref="U124" ca="1">ROUND(IF($Q124="Y",VLOOKUP($P124, INDIRECT($Q$3),U$8,0)*INDIRECT($P$2),VLOOKUP($P124, INDIRECT($Q$3),U$8,0)),IF($E124="E",0,3))</f>
        <v>113457</v>
      </c>
      <c r="V124" s="186" cm="1">
        <f t="array" aca="1" ref="V124" ca="1">ROUND(IF($Q124="Y",VLOOKUP($P124, INDIRECT($Q$3),V$8,0)*INDIRECT($P$2),VLOOKUP($P124, INDIRECT($Q$3),V$8,0)),IF($E124="E",0,3))</f>
        <v>119128</v>
      </c>
      <c r="W124" s="186" cm="1">
        <f t="array" aca="1" ref="W124" ca="1">ROUND(IF($Q124="Y",VLOOKUP($P124, INDIRECT($Q$3),W$8,0)*INDIRECT($P$2),VLOOKUP($P124, INDIRECT($Q$3),W$8,0)),IF($E124="E",0,3))</f>
        <v>126909</v>
      </c>
      <c r="X124" s="186" cm="1">
        <f t="array" aca="1" ref="X124" ca="1">ROUND(IF($Q124="Y",VLOOKUP($P124, INDIRECT($Q$3),X$8,0)*INDIRECT($P$2),VLOOKUP($P124, INDIRECT($Q$3),X$8,0)),IF($E124="E",0,3))</f>
        <v>130465</v>
      </c>
      <c r="Y124" s="186" cm="1">
        <f t="array" aca="1" ref="Y124" ca="1">ROUND(IF($Q124="Y",VLOOKUP($P124, INDIRECT($Q$3),Y$8,0)*INDIRECT($P$2),VLOOKUP($P124, INDIRECT($Q$3),Y$8,0)),IF($E124="E",0,3))</f>
        <v>134120</v>
      </c>
      <c r="Z124" s="186" cm="1">
        <f t="array" aca="1" ref="Z124" ca="1">ROUND(IF($Q124="Y",VLOOKUP($P124, INDIRECT($Q$3),Z$8,0)*INDIRECT($P$2),VLOOKUP($P124, INDIRECT($Q$3),Z$8,0)),IF($E124="E",0,3))</f>
        <v>137940</v>
      </c>
      <c r="AA124" s="186"/>
      <c r="AB124" s="282" t="str">
        <f t="shared" si="50"/>
        <v>06644C</v>
      </c>
      <c r="AC124" s="130" t="str">
        <f t="shared" si="51"/>
        <v>Manager Development Finance</v>
      </c>
      <c r="AD124" s="284" t="str">
        <f t="shared" si="52"/>
        <v>50</v>
      </c>
      <c r="AE124" s="282">
        <f t="shared" ca="1" si="64"/>
        <v>51.949999999999996</v>
      </c>
      <c r="AF124" s="282">
        <f t="shared" ca="1" si="64"/>
        <v>54.546999999999997</v>
      </c>
      <c r="AG124" s="282">
        <f t="shared" ca="1" si="64"/>
        <v>57.274000000000001</v>
      </c>
      <c r="AH124" s="282">
        <f t="shared" ca="1" si="64"/>
        <v>61.013999999999996</v>
      </c>
      <c r="AI124" s="282">
        <f t="shared" ca="1" si="64"/>
        <v>62.723999999999997</v>
      </c>
      <c r="AJ124" s="282">
        <f t="shared" ca="1" si="64"/>
        <v>64.481000000000009</v>
      </c>
      <c r="AK124" s="282">
        <f t="shared" ca="1" si="64"/>
        <v>66.317999999999998</v>
      </c>
      <c r="AP124" s="427"/>
      <c r="AQ124" s="427"/>
      <c r="AR124" s="427"/>
      <c r="AS124" s="427"/>
      <c r="AT124" s="427"/>
      <c r="AU124" s="427"/>
      <c r="AV124" s="427"/>
      <c r="AW124" s="427" t="str">
        <f>IFERROR(AA124/'2025'!N126,"")</f>
        <v/>
      </c>
    </row>
    <row r="125" spans="1:49" s="73" customFormat="1" x14ac:dyDescent="0.2">
      <c r="A125" s="424" t="s">
        <v>1172</v>
      </c>
      <c r="B125" s="75">
        <v>11</v>
      </c>
      <c r="C125" s="70" t="s">
        <v>888</v>
      </c>
      <c r="D125" s="75">
        <v>533</v>
      </c>
      <c r="E125" s="75" t="s">
        <v>17</v>
      </c>
      <c r="F125" s="73" t="s">
        <v>1173</v>
      </c>
      <c r="G125" s="74">
        <f t="shared" ca="1" si="65"/>
        <v>110763</v>
      </c>
      <c r="H125" s="74">
        <f t="shared" ca="1" si="65"/>
        <v>115198</v>
      </c>
      <c r="I125" s="74">
        <f t="shared" ca="1" si="65"/>
        <v>119811</v>
      </c>
      <c r="J125" s="74">
        <f t="shared" ca="1" si="65"/>
        <v>124609</v>
      </c>
      <c r="K125" s="74">
        <f t="shared" ca="1" si="65"/>
        <v>129599</v>
      </c>
      <c r="L125" s="74"/>
      <c r="M125" s="74"/>
      <c r="N125" s="60"/>
      <c r="P125" s="187" t="str">
        <f t="shared" si="24"/>
        <v>53112C</v>
      </c>
      <c r="Q125" s="191" t="s">
        <v>600</v>
      </c>
      <c r="R125" s="188" t="str">
        <f t="shared" si="46"/>
        <v>Manager Digital Communications</v>
      </c>
      <c r="S125" s="189" t="str">
        <f t="shared" si="25"/>
        <v>116</v>
      </c>
      <c r="T125" s="186" cm="1">
        <f t="array" aca="1" ref="T125" ca="1">ROUND(IF($Q125="Y",VLOOKUP($P125, INDIRECT($Q$3),T$8,0)*INDIRECT($P$2),VLOOKUP($P125, INDIRECT($Q$3),T$8,0)),IF($E125="E",0,3))</f>
        <v>110763</v>
      </c>
      <c r="U125" s="186" cm="1">
        <f t="array" aca="1" ref="U125" ca="1">ROUND(IF($Q125="Y",VLOOKUP($P125, INDIRECT($Q$3),U$8,0)*INDIRECT($P$2),VLOOKUP($P125, INDIRECT($Q$3),U$8,0)),IF($E125="E",0,3))</f>
        <v>115198</v>
      </c>
      <c r="V125" s="186" cm="1">
        <f t="array" aca="1" ref="V125" ca="1">ROUND(IF($Q125="Y",VLOOKUP($P125, INDIRECT($Q$3),V$8,0)*INDIRECT($P$2),VLOOKUP($P125, INDIRECT($Q$3),V$8,0)),IF($E125="E",0,3))</f>
        <v>119811</v>
      </c>
      <c r="W125" s="186" cm="1">
        <f t="array" aca="1" ref="W125" ca="1">ROUND(IF($Q125="Y",VLOOKUP($P125, INDIRECT($Q$3),W$8,0)*INDIRECT($P$2),VLOOKUP($P125, INDIRECT($Q$3),W$8,0)),IF($E125="E",0,3))</f>
        <v>124609</v>
      </c>
      <c r="X125" s="186" cm="1">
        <f t="array" aca="1" ref="X125" ca="1">ROUND(IF($Q125="Y",VLOOKUP($P125, INDIRECT($Q$3),X$8,0)*INDIRECT($P$2),VLOOKUP($P125, INDIRECT($Q$3),X$8,0)),IF($E125="E",0,3))</f>
        <v>129599</v>
      </c>
      <c r="Y125" s="186" cm="1">
        <f t="array" aca="1" ref="Y125" ca="1">ROUND(IF($Q125="Y",VLOOKUP($P125, INDIRECT($Q$3),Y$8,0)*INDIRECT($P$2),VLOOKUP($P125, INDIRECT($Q$3),Y$8,0)),IF($E125="E",0,3))</f>
        <v>0</v>
      </c>
      <c r="Z125" s="186" cm="1">
        <f t="array" aca="1" ref="Z125" ca="1">ROUND(IF($Q125="Y",VLOOKUP($P125, INDIRECT($Q$3),Z$8,0)*INDIRECT($P$2),VLOOKUP($P125, INDIRECT($Q$3),Z$8,0)),IF($E125="E",0,3))</f>
        <v>0</v>
      </c>
      <c r="AA125" s="186"/>
      <c r="AB125" s="282" t="str">
        <f t="shared" si="50"/>
        <v>53112C</v>
      </c>
      <c r="AC125" s="130" t="str">
        <f t="shared" si="51"/>
        <v>Manager Digital Communications</v>
      </c>
      <c r="AD125" s="284" t="str">
        <f t="shared" si="52"/>
        <v>116</v>
      </c>
      <c r="AE125" s="282">
        <f t="shared" ca="1" si="64"/>
        <v>53.251999999999995</v>
      </c>
      <c r="AF125" s="282">
        <f t="shared" ca="1" si="64"/>
        <v>55.384</v>
      </c>
      <c r="AG125" s="282">
        <f t="shared" ca="1" si="64"/>
        <v>57.601999999999997</v>
      </c>
      <c r="AH125" s="282">
        <f t="shared" ca="1" si="64"/>
        <v>59.908999999999999</v>
      </c>
      <c r="AI125" s="282">
        <f t="shared" ca="1" si="64"/>
        <v>62.308</v>
      </c>
      <c r="AJ125" s="282"/>
      <c r="AK125" s="282"/>
      <c r="AL125" s="129"/>
      <c r="AP125" s="431"/>
      <c r="AQ125" s="431"/>
      <c r="AR125" s="431"/>
      <c r="AS125" s="431"/>
      <c r="AT125" s="431"/>
      <c r="AU125" s="431"/>
      <c r="AV125" s="431"/>
      <c r="AW125" s="431" t="str">
        <f>IFERROR(AA125/'2025'!N127,"")</f>
        <v/>
      </c>
    </row>
    <row r="126" spans="1:49" x14ac:dyDescent="0.2">
      <c r="A126" s="424" t="s">
        <v>122</v>
      </c>
      <c r="B126" s="75">
        <v>13</v>
      </c>
      <c r="C126" s="70" t="s">
        <v>76</v>
      </c>
      <c r="D126" s="75">
        <v>598</v>
      </c>
      <c r="E126" s="75" t="s">
        <v>17</v>
      </c>
      <c r="F126" s="73" t="s">
        <v>377</v>
      </c>
      <c r="G126" s="74">
        <f t="shared" ref="G126:M143" ca="1" si="66">IF(E126="E",ROUND(T126,0),ROUND(T126,3))</f>
        <v>123474</v>
      </c>
      <c r="H126" s="74">
        <f t="shared" ca="1" si="66"/>
        <v>128411</v>
      </c>
      <c r="I126" s="74">
        <f t="shared" ca="1" si="66"/>
        <v>133548</v>
      </c>
      <c r="J126" s="74">
        <f t="shared" ca="1" si="66"/>
        <v>138890</v>
      </c>
      <c r="K126" s="74">
        <f t="shared" ca="1" si="66"/>
        <v>144447</v>
      </c>
      <c r="L126" s="74">
        <f t="shared" ca="1" si="66"/>
        <v>0</v>
      </c>
      <c r="M126" s="74">
        <f t="shared" ca="1" si="66"/>
        <v>0</v>
      </c>
      <c r="N126" s="72"/>
      <c r="P126" s="187" t="str">
        <f t="shared" si="24"/>
        <v>52570C</v>
      </c>
      <c r="Q126" s="191" t="s">
        <v>600</v>
      </c>
      <c r="R126" s="188" t="str">
        <f t="shared" si="46"/>
        <v>Manager Economic Development (CPED)</v>
      </c>
      <c r="S126" s="189" t="str">
        <f t="shared" si="25"/>
        <v>63</v>
      </c>
      <c r="T126" s="186" cm="1">
        <f t="array" aca="1" ref="T126" ca="1">ROUND(IF($Q126="Y",VLOOKUP($P126, INDIRECT($Q$3),T$8,0)*INDIRECT($P$2),VLOOKUP($P126, INDIRECT($Q$3),T$8,0)),IF($E126="E",0,3))</f>
        <v>123474</v>
      </c>
      <c r="U126" s="186" cm="1">
        <f t="array" aca="1" ref="U126" ca="1">ROUND(IF($Q126="Y",VLOOKUP($P126, INDIRECT($Q$3),U$8,0)*INDIRECT($P$2),VLOOKUP($P126, INDIRECT($Q$3),U$8,0)),IF($E126="E",0,3))</f>
        <v>128411</v>
      </c>
      <c r="V126" s="186" cm="1">
        <f t="array" aca="1" ref="V126" ca="1">ROUND(IF($Q126="Y",VLOOKUP($P126, INDIRECT($Q$3),V$8,0)*INDIRECT($P$2),VLOOKUP($P126, INDIRECT($Q$3),V$8,0)),IF($E126="E",0,3))</f>
        <v>133548</v>
      </c>
      <c r="W126" s="186" cm="1">
        <f t="array" aca="1" ref="W126" ca="1">ROUND(IF($Q126="Y",VLOOKUP($P126, INDIRECT($Q$3),W$8,0)*INDIRECT($P$2),VLOOKUP($P126, INDIRECT($Q$3),W$8,0)),IF($E126="E",0,3))</f>
        <v>138890</v>
      </c>
      <c r="X126" s="186" cm="1">
        <f t="array" aca="1" ref="X126" ca="1">ROUND(IF($Q126="Y",VLOOKUP($P126, INDIRECT($Q$3),X$8,0)*INDIRECT($P$2),VLOOKUP($P126, INDIRECT($Q$3),X$8,0)),IF($E126="E",0,3))</f>
        <v>144447</v>
      </c>
      <c r="Y126" s="186" cm="1">
        <f t="array" aca="1" ref="Y126" ca="1">ROUND(IF($Q126="Y",VLOOKUP($P126, INDIRECT($Q$3),Y$8,0)*INDIRECT($P$2),VLOOKUP($P126, INDIRECT($Q$3),Y$8,0)),IF($E126="E",0,3))</f>
        <v>0</v>
      </c>
      <c r="Z126" s="186" cm="1">
        <f t="array" aca="1" ref="Z126" ca="1">ROUND(IF($Q126="Y",VLOOKUP($P126, INDIRECT($Q$3),Z$8,0)*INDIRECT($P$2),VLOOKUP($P126, INDIRECT($Q$3),Z$8,0)),IF($E126="E",0,3))</f>
        <v>0</v>
      </c>
      <c r="AA126" s="186"/>
      <c r="AB126" s="282" t="str">
        <f t="shared" si="50"/>
        <v>52570C</v>
      </c>
      <c r="AC126" s="130" t="str">
        <f t="shared" si="51"/>
        <v>Manager Economic Development (CPED)</v>
      </c>
      <c r="AD126" s="284" t="str">
        <f t="shared" si="52"/>
        <v>63</v>
      </c>
      <c r="AE126" s="282">
        <f t="shared" ca="1" si="64"/>
        <v>59.363</v>
      </c>
      <c r="AF126" s="282">
        <f t="shared" ca="1" si="64"/>
        <v>61.736999999999995</v>
      </c>
      <c r="AG126" s="282">
        <f t="shared" ca="1" si="64"/>
        <v>64.206000000000003</v>
      </c>
      <c r="AH126" s="282">
        <f t="shared" ca="1" si="64"/>
        <v>66.775000000000006</v>
      </c>
      <c r="AI126" s="282">
        <f t="shared" ca="1" si="64"/>
        <v>69.445999999999998</v>
      </c>
      <c r="AJ126" s="282" t="str">
        <f t="shared" ca="1" si="64"/>
        <v/>
      </c>
      <c r="AK126" s="282" t="str">
        <f t="shared" ca="1" si="64"/>
        <v/>
      </c>
      <c r="AP126" s="427"/>
      <c r="AQ126" s="427"/>
      <c r="AR126" s="427"/>
      <c r="AS126" s="427"/>
      <c r="AT126" s="427"/>
      <c r="AU126" s="427"/>
      <c r="AV126" s="427"/>
      <c r="AW126" s="427" t="str">
        <f>IFERROR(AA126/'2025'!N128,"")</f>
        <v/>
      </c>
    </row>
    <row r="127" spans="1:49" x14ac:dyDescent="0.2">
      <c r="A127" s="424" t="s">
        <v>957</v>
      </c>
      <c r="B127" s="75">
        <v>9</v>
      </c>
      <c r="C127" s="70" t="s">
        <v>958</v>
      </c>
      <c r="D127" s="75">
        <v>445</v>
      </c>
      <c r="E127" s="75" t="s">
        <v>17</v>
      </c>
      <c r="F127" s="73" t="s">
        <v>959</v>
      </c>
      <c r="G127" s="74">
        <f t="shared" ca="1" si="66"/>
        <v>95420</v>
      </c>
      <c r="H127" s="74">
        <f t="shared" ca="1" si="66"/>
        <v>99242</v>
      </c>
      <c r="I127" s="74">
        <f t="shared" ca="1" si="66"/>
        <v>103213</v>
      </c>
      <c r="J127" s="74">
        <f t="shared" ca="1" si="66"/>
        <v>107346</v>
      </c>
      <c r="K127" s="74">
        <f t="shared" ca="1" si="66"/>
        <v>111645</v>
      </c>
      <c r="L127" s="74">
        <f t="shared" ca="1" si="66"/>
        <v>0</v>
      </c>
      <c r="M127" s="74">
        <f t="shared" ca="1" si="66"/>
        <v>0</v>
      </c>
      <c r="N127" s="72"/>
      <c r="P127" s="187" t="str">
        <f t="shared" si="24"/>
        <v>59456C</v>
      </c>
      <c r="Q127" s="191" t="s">
        <v>600</v>
      </c>
      <c r="R127" s="188" t="str">
        <f t="shared" si="46"/>
        <v>Manager Election Administration</v>
      </c>
      <c r="S127" s="189" t="str">
        <f t="shared" si="25"/>
        <v>127</v>
      </c>
      <c r="T127" s="186" cm="1">
        <f t="array" aca="1" ref="T127" ca="1">ROUND(IF($Q127="Y",VLOOKUP($P127, INDIRECT($Q$3),T$8,0)*INDIRECT($P$2),VLOOKUP($P127, INDIRECT($Q$3),T$8,0)),IF($E127="E",0,3))</f>
        <v>95420</v>
      </c>
      <c r="U127" s="186" cm="1">
        <f t="array" aca="1" ref="U127" ca="1">ROUND(IF($Q127="Y",VLOOKUP($P127, INDIRECT($Q$3),U$8,0)*INDIRECT($P$2),VLOOKUP($P127, INDIRECT($Q$3),U$8,0)),IF($E127="E",0,3))</f>
        <v>99242</v>
      </c>
      <c r="V127" s="186" cm="1">
        <f t="array" aca="1" ref="V127" ca="1">ROUND(IF($Q127="Y",VLOOKUP($P127, INDIRECT($Q$3),V$8,0)*INDIRECT($P$2),VLOOKUP($P127, INDIRECT($Q$3),V$8,0)),IF($E127="E",0,3))</f>
        <v>103213</v>
      </c>
      <c r="W127" s="186" cm="1">
        <f t="array" aca="1" ref="W127" ca="1">ROUND(IF($Q127="Y",VLOOKUP($P127, INDIRECT($Q$3),W$8,0)*INDIRECT($P$2),VLOOKUP($P127, INDIRECT($Q$3),W$8,0)),IF($E127="E",0,3))</f>
        <v>107346</v>
      </c>
      <c r="X127" s="186" cm="1">
        <f t="array" aca="1" ref="X127" ca="1">ROUND(IF($Q127="Y",VLOOKUP($P127, INDIRECT($Q$3),X$8,0)*INDIRECT($P$2),VLOOKUP($P127, INDIRECT($Q$3),X$8,0)),IF($E127="E",0,3))</f>
        <v>111645</v>
      </c>
      <c r="Y127" s="186" cm="1">
        <f t="array" aca="1" ref="Y127" ca="1">ROUND(IF($Q127="Y",VLOOKUP($P127, INDIRECT($Q$3),Y$8,0)*INDIRECT($P$2),VLOOKUP($P127, INDIRECT($Q$3),Y$8,0)),IF($E127="E",0,3))</f>
        <v>0</v>
      </c>
      <c r="Z127" s="186" cm="1">
        <f t="array" aca="1" ref="Z127" ca="1">ROUND(IF($Q127="Y",VLOOKUP($P127, INDIRECT($Q$3),Z$8,0)*INDIRECT($P$2),VLOOKUP($P127, INDIRECT($Q$3),Z$8,0)),IF($E127="E",0,3))</f>
        <v>0</v>
      </c>
      <c r="AA127" s="186"/>
      <c r="AB127" s="282" t="str">
        <f t="shared" si="50"/>
        <v>59456C</v>
      </c>
      <c r="AC127" s="130" t="str">
        <f t="shared" si="51"/>
        <v>Manager Election Administration</v>
      </c>
      <c r="AD127" s="284" t="str">
        <f t="shared" si="52"/>
        <v>127</v>
      </c>
      <c r="AE127" s="282">
        <f t="shared" ca="1" si="64"/>
        <v>45.875</v>
      </c>
      <c r="AF127" s="282">
        <f t="shared" ca="1" si="64"/>
        <v>47.713000000000001</v>
      </c>
      <c r="AG127" s="282">
        <f t="shared" ca="1" si="64"/>
        <v>49.622</v>
      </c>
      <c r="AH127" s="282">
        <f t="shared" ca="1" si="64"/>
        <v>51.608999999999995</v>
      </c>
      <c r="AI127" s="282">
        <f t="shared" ca="1" si="64"/>
        <v>53.675999999999995</v>
      </c>
      <c r="AJ127" s="282"/>
      <c r="AK127" s="282"/>
      <c r="AP127" s="427"/>
      <c r="AQ127" s="427"/>
      <c r="AR127" s="427"/>
      <c r="AS127" s="427"/>
      <c r="AT127" s="427"/>
      <c r="AU127" s="427"/>
      <c r="AV127" s="427"/>
      <c r="AW127" s="427" t="str">
        <f>IFERROR(AA127/'2025'!N129,"")</f>
        <v/>
      </c>
    </row>
    <row r="128" spans="1:49" x14ac:dyDescent="0.2">
      <c r="A128" s="424" t="s">
        <v>123</v>
      </c>
      <c r="B128" s="75">
        <v>12</v>
      </c>
      <c r="C128" s="70" t="s">
        <v>574</v>
      </c>
      <c r="D128" s="75">
        <v>543</v>
      </c>
      <c r="E128" s="75" t="s">
        <v>17</v>
      </c>
      <c r="F128" s="73" t="s">
        <v>378</v>
      </c>
      <c r="G128" s="74">
        <f t="shared" ca="1" si="66"/>
        <v>119252</v>
      </c>
      <c r="H128" s="74">
        <f t="shared" ca="1" si="66"/>
        <v>124026</v>
      </c>
      <c r="I128" s="74">
        <f t="shared" ca="1" si="66"/>
        <v>128991</v>
      </c>
      <c r="J128" s="74">
        <f t="shared" ca="1" si="66"/>
        <v>134156</v>
      </c>
      <c r="K128" s="74">
        <f t="shared" ca="1" si="66"/>
        <v>139530</v>
      </c>
      <c r="L128" s="74">
        <f t="shared" ca="1" si="66"/>
        <v>0</v>
      </c>
      <c r="M128" s="74">
        <f t="shared" ca="1" si="66"/>
        <v>0</v>
      </c>
      <c r="N128" s="72"/>
      <c r="P128" s="187" t="str">
        <f t="shared" si="24"/>
        <v>06708C</v>
      </c>
      <c r="Q128" s="191" t="s">
        <v>600</v>
      </c>
      <c r="R128" s="188" t="str">
        <f t="shared" si="46"/>
        <v>Manager Equity and Inclusion</v>
      </c>
      <c r="S128" s="189" t="str">
        <f t="shared" si="25"/>
        <v>044</v>
      </c>
      <c r="T128" s="186" cm="1">
        <f t="array" aca="1" ref="T128" ca="1">ROUND(IF($Q128="Y",VLOOKUP($P128, INDIRECT($Q$3),T$8,0)*INDIRECT($P$2),VLOOKUP($P128, INDIRECT($Q$3),T$8,0)),IF($E128="E",0,3))</f>
        <v>119252</v>
      </c>
      <c r="U128" s="186" cm="1">
        <f t="array" aca="1" ref="U128" ca="1">ROUND(IF($Q128="Y",VLOOKUP($P128, INDIRECT($Q$3),U$8,0)*INDIRECT($P$2),VLOOKUP($P128, INDIRECT($Q$3),U$8,0)),IF($E128="E",0,3))</f>
        <v>124026</v>
      </c>
      <c r="V128" s="186" cm="1">
        <f t="array" aca="1" ref="V128" ca="1">ROUND(IF($Q128="Y",VLOOKUP($P128, INDIRECT($Q$3),V$8,0)*INDIRECT($P$2),VLOOKUP($P128, INDIRECT($Q$3),V$8,0)),IF($E128="E",0,3))</f>
        <v>128991</v>
      </c>
      <c r="W128" s="186" cm="1">
        <f t="array" aca="1" ref="W128" ca="1">ROUND(IF($Q128="Y",VLOOKUP($P128, INDIRECT($Q$3),W$8,0)*INDIRECT($P$2),VLOOKUP($P128, INDIRECT($Q$3),W$8,0)),IF($E128="E",0,3))</f>
        <v>134156</v>
      </c>
      <c r="X128" s="186" cm="1">
        <f t="array" aca="1" ref="X128" ca="1">ROUND(IF($Q128="Y",VLOOKUP($P128, INDIRECT($Q$3),X$8,0)*INDIRECT($P$2),VLOOKUP($P128, INDIRECT($Q$3),X$8,0)),IF($E128="E",0,3))</f>
        <v>139530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50"/>
        <v>06708C</v>
      </c>
      <c r="AC128" s="130" t="str">
        <f t="shared" si="51"/>
        <v>Manager Equity and Inclusion</v>
      </c>
      <c r="AD128" s="284" t="str">
        <f t="shared" si="52"/>
        <v>044</v>
      </c>
      <c r="AE128" s="282">
        <f t="shared" ca="1" si="64"/>
        <v>57.332999999999998</v>
      </c>
      <c r="AF128" s="282">
        <f t="shared" ca="1" si="64"/>
        <v>59.628</v>
      </c>
      <c r="AG128" s="282">
        <f t="shared" ca="1" si="64"/>
        <v>62.015000000000001</v>
      </c>
      <c r="AH128" s="282">
        <f t="shared" ca="1" si="64"/>
        <v>64.499000000000009</v>
      </c>
      <c r="AI128" s="282">
        <f t="shared" ca="1" si="64"/>
        <v>67.082000000000008</v>
      </c>
      <c r="AJ128" s="282" t="str">
        <f t="shared" ca="1" si="64"/>
        <v/>
      </c>
      <c r="AK128" s="282" t="str">
        <f t="shared" ca="1" si="64"/>
        <v/>
      </c>
      <c r="AP128" s="427"/>
      <c r="AQ128" s="427"/>
      <c r="AR128" s="427"/>
      <c r="AS128" s="427"/>
      <c r="AT128" s="427"/>
      <c r="AU128" s="427"/>
      <c r="AV128" s="427"/>
      <c r="AW128" s="427" t="str">
        <f>IFERROR(AA128/'2025'!N130,"")</f>
        <v/>
      </c>
    </row>
    <row r="129" spans="1:49" x14ac:dyDescent="0.2">
      <c r="A129" s="424" t="s">
        <v>127</v>
      </c>
      <c r="B129" s="75">
        <v>11</v>
      </c>
      <c r="C129" s="70" t="s">
        <v>126</v>
      </c>
      <c r="D129" s="75">
        <v>528</v>
      </c>
      <c r="E129" s="75" t="s">
        <v>17</v>
      </c>
      <c r="F129" s="73" t="s">
        <v>379</v>
      </c>
      <c r="G129" s="74">
        <f t="shared" ca="1" si="66"/>
        <v>100200</v>
      </c>
      <c r="H129" s="74">
        <f t="shared" ca="1" si="66"/>
        <v>105344</v>
      </c>
      <c r="I129" s="74">
        <f t="shared" ca="1" si="66"/>
        <v>110702</v>
      </c>
      <c r="J129" s="74">
        <f t="shared" ca="1" si="66"/>
        <v>118108</v>
      </c>
      <c r="K129" s="74">
        <f t="shared" ca="1" si="66"/>
        <v>121414</v>
      </c>
      <c r="L129" s="74">
        <f t="shared" ca="1" si="66"/>
        <v>124815</v>
      </c>
      <c r="M129" s="74">
        <f t="shared" ca="1" si="66"/>
        <v>128374</v>
      </c>
      <c r="N129" s="72"/>
      <c r="P129" s="187" t="str">
        <f t="shared" si="24"/>
        <v>06710C</v>
      </c>
      <c r="Q129" s="191" t="s">
        <v>600</v>
      </c>
      <c r="R129" s="188" t="str">
        <f t="shared" si="46"/>
        <v>Manager Finance</v>
      </c>
      <c r="S129" s="189" t="str">
        <f t="shared" si="25"/>
        <v>39</v>
      </c>
      <c r="T129" s="186" cm="1">
        <f t="array" aca="1" ref="T129" ca="1">ROUND(IF($Q129="Y",VLOOKUP($P129, INDIRECT($Q$3),T$8,0)*INDIRECT($P$2),VLOOKUP($P129, INDIRECT($Q$3),T$8,0)),IF($E129="E",0,3))</f>
        <v>100200</v>
      </c>
      <c r="U129" s="186" cm="1">
        <f t="array" aca="1" ref="U129" ca="1">ROUND(IF($Q129="Y",VLOOKUP($P129, INDIRECT($Q$3),U$8,0)*INDIRECT($P$2),VLOOKUP($P129, INDIRECT($Q$3),U$8,0)),IF($E129="E",0,3))</f>
        <v>105344</v>
      </c>
      <c r="V129" s="186" cm="1">
        <f t="array" aca="1" ref="V129" ca="1">ROUND(IF($Q129="Y",VLOOKUP($P129, INDIRECT($Q$3),V$8,0)*INDIRECT($P$2),VLOOKUP($P129, INDIRECT($Q$3),V$8,0)),IF($E129="E",0,3))</f>
        <v>110702</v>
      </c>
      <c r="W129" s="186" cm="1">
        <f t="array" aca="1" ref="W129" ca="1">ROUND(IF($Q129="Y",VLOOKUP($P129, INDIRECT($Q$3),W$8,0)*INDIRECT($P$2),VLOOKUP($P129, INDIRECT($Q$3),W$8,0)),IF($E129="E",0,3))</f>
        <v>118108</v>
      </c>
      <c r="X129" s="186" cm="1">
        <f t="array" aca="1" ref="X129" ca="1">ROUND(IF($Q129="Y",VLOOKUP($P129, INDIRECT($Q$3),X$8,0)*INDIRECT($P$2),VLOOKUP($P129, INDIRECT($Q$3),X$8,0)),IF($E129="E",0,3))</f>
        <v>121414</v>
      </c>
      <c r="Y129" s="186" cm="1">
        <f t="array" aca="1" ref="Y129" ca="1">ROUND(IF($Q129="Y",VLOOKUP($P129, INDIRECT($Q$3),Y$8,0)*INDIRECT($P$2),VLOOKUP($P129, INDIRECT($Q$3),Y$8,0)),IF($E129="E",0,3))</f>
        <v>124815</v>
      </c>
      <c r="Z129" s="186" cm="1">
        <f t="array" aca="1" ref="Z129" ca="1">ROUND(IF($Q129="Y",VLOOKUP($P129, INDIRECT($Q$3),Z$8,0)*INDIRECT($P$2),VLOOKUP($P129, INDIRECT($Q$3),Z$8,0)),IF($E129="E",0,3))</f>
        <v>128374</v>
      </c>
      <c r="AA129" s="186"/>
      <c r="AB129" s="282" t="str">
        <f t="shared" si="50"/>
        <v>06710C</v>
      </c>
      <c r="AC129" s="130" t="str">
        <f t="shared" si="51"/>
        <v>Manager Finance</v>
      </c>
      <c r="AD129" s="284" t="str">
        <f t="shared" si="52"/>
        <v>39</v>
      </c>
      <c r="AE129" s="282">
        <f t="shared" ca="1" si="64"/>
        <v>48.173999999999999</v>
      </c>
      <c r="AF129" s="282">
        <f t="shared" ca="1" si="64"/>
        <v>50.646999999999998</v>
      </c>
      <c r="AG129" s="282">
        <f t="shared" ca="1" si="64"/>
        <v>53.222999999999999</v>
      </c>
      <c r="AH129" s="282">
        <f t="shared" ca="1" si="64"/>
        <v>56.782999999999994</v>
      </c>
      <c r="AI129" s="282">
        <f t="shared" ca="1" si="64"/>
        <v>58.372999999999998</v>
      </c>
      <c r="AJ129" s="282">
        <f t="shared" ca="1" si="64"/>
        <v>60.007999999999996</v>
      </c>
      <c r="AK129" s="282">
        <f t="shared" ca="1" si="64"/>
        <v>61.719000000000001</v>
      </c>
      <c r="AP129" s="427"/>
      <c r="AQ129" s="427"/>
      <c r="AR129" s="427"/>
      <c r="AS129" s="427"/>
      <c r="AT129" s="427"/>
      <c r="AU129" s="427"/>
      <c r="AV129" s="427"/>
      <c r="AW129" s="427" t="str">
        <f>IFERROR(AA129/'2025'!N131,"")</f>
        <v/>
      </c>
    </row>
    <row r="130" spans="1:49" x14ac:dyDescent="0.2">
      <c r="A130" s="424" t="s">
        <v>125</v>
      </c>
      <c r="B130" s="75">
        <v>11</v>
      </c>
      <c r="C130" s="70" t="s">
        <v>124</v>
      </c>
      <c r="D130" s="75">
        <v>518</v>
      </c>
      <c r="E130" s="75" t="s">
        <v>17</v>
      </c>
      <c r="F130" s="73" t="s">
        <v>380</v>
      </c>
      <c r="G130" s="74">
        <f t="shared" ca="1" si="66"/>
        <v>109717</v>
      </c>
      <c r="H130" s="74">
        <f t="shared" ca="1" si="66"/>
        <v>114103</v>
      </c>
      <c r="I130" s="74">
        <f t="shared" ca="1" si="66"/>
        <v>118669</v>
      </c>
      <c r="J130" s="74">
        <f t="shared" ca="1" si="66"/>
        <v>123415</v>
      </c>
      <c r="K130" s="74">
        <f t="shared" ca="1" si="66"/>
        <v>128352</v>
      </c>
      <c r="L130" s="74">
        <f t="shared" ca="1" si="66"/>
        <v>0</v>
      </c>
      <c r="M130" s="74">
        <f t="shared" ca="1" si="66"/>
        <v>0</v>
      </c>
      <c r="N130" s="72"/>
      <c r="P130" s="187" t="str">
        <f t="shared" si="24"/>
        <v>06716C</v>
      </c>
      <c r="Q130" s="191" t="s">
        <v>600</v>
      </c>
      <c r="R130" s="188" t="str">
        <f t="shared" si="46"/>
        <v>Manager Finance Systems Services</v>
      </c>
      <c r="S130" s="189" t="str">
        <f t="shared" si="25"/>
        <v>104</v>
      </c>
      <c r="T130" s="186" cm="1">
        <f t="array" aca="1" ref="T130" ca="1">ROUND(IF($Q130="Y",VLOOKUP($P130, INDIRECT($Q$3),T$8,0)*INDIRECT($P$2),VLOOKUP($P130, INDIRECT($Q$3),T$8,0)),IF($E130="E",0,3))</f>
        <v>109717</v>
      </c>
      <c r="U130" s="186" cm="1">
        <f t="array" aca="1" ref="U130" ca="1">ROUND(IF($Q130="Y",VLOOKUP($P130, INDIRECT($Q$3),U$8,0)*INDIRECT($P$2),VLOOKUP($P130, INDIRECT($Q$3),U$8,0)),IF($E130="E",0,3))</f>
        <v>114103</v>
      </c>
      <c r="V130" s="186" cm="1">
        <f t="array" aca="1" ref="V130" ca="1">ROUND(IF($Q130="Y",VLOOKUP($P130, INDIRECT($Q$3),V$8,0)*INDIRECT($P$2),VLOOKUP($P130, INDIRECT($Q$3),V$8,0)),IF($E130="E",0,3))</f>
        <v>118669</v>
      </c>
      <c r="W130" s="186" cm="1">
        <f t="array" aca="1" ref="W130" ca="1">ROUND(IF($Q130="Y",VLOOKUP($P130, INDIRECT($Q$3),W$8,0)*INDIRECT($P$2),VLOOKUP($P130, INDIRECT($Q$3),W$8,0)),IF($E130="E",0,3))</f>
        <v>123415</v>
      </c>
      <c r="X130" s="186" cm="1">
        <f t="array" aca="1" ref="X130" ca="1">ROUND(IF($Q130="Y",VLOOKUP($P130, INDIRECT($Q$3),X$8,0)*INDIRECT($P$2),VLOOKUP($P130, INDIRECT($Q$3),X$8,0)),IF($E130="E",0,3))</f>
        <v>128352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50"/>
        <v>06716C</v>
      </c>
      <c r="AC130" s="130" t="str">
        <f t="shared" si="51"/>
        <v>Manager Finance Systems Services</v>
      </c>
      <c r="AD130" s="284" t="str">
        <f t="shared" si="52"/>
        <v>104</v>
      </c>
      <c r="AE130" s="282">
        <f t="shared" ca="1" si="64"/>
        <v>52.748999999999995</v>
      </c>
      <c r="AF130" s="282">
        <f t="shared" ca="1" si="64"/>
        <v>54.857999999999997</v>
      </c>
      <c r="AG130" s="282">
        <f t="shared" ca="1" si="64"/>
        <v>57.052999999999997</v>
      </c>
      <c r="AH130" s="282">
        <f t="shared" ca="1" si="64"/>
        <v>59.335000000000001</v>
      </c>
      <c r="AI130" s="282">
        <f t="shared" ca="1" si="64"/>
        <v>61.707999999999998</v>
      </c>
      <c r="AJ130" s="282" t="str">
        <f t="shared" ca="1" si="64"/>
        <v/>
      </c>
      <c r="AK130" s="282" t="str">
        <f t="shared" ca="1" si="64"/>
        <v/>
      </c>
      <c r="AP130" s="427"/>
      <c r="AQ130" s="427"/>
      <c r="AR130" s="427"/>
      <c r="AS130" s="427"/>
      <c r="AT130" s="427"/>
      <c r="AU130" s="427"/>
      <c r="AV130" s="427"/>
      <c r="AW130" s="427" t="str">
        <f>IFERROR(AA130/'2025'!N132,"")</f>
        <v/>
      </c>
    </row>
    <row r="131" spans="1:49" x14ac:dyDescent="0.2">
      <c r="A131" s="424" t="s">
        <v>163</v>
      </c>
      <c r="B131" s="75">
        <v>10</v>
      </c>
      <c r="C131" s="70" t="s">
        <v>162</v>
      </c>
      <c r="D131" s="75">
        <v>483</v>
      </c>
      <c r="E131" s="75" t="s">
        <v>17</v>
      </c>
      <c r="F131" s="73" t="s">
        <v>381</v>
      </c>
      <c r="G131" s="74">
        <f t="shared" ca="1" si="66"/>
        <v>103863</v>
      </c>
      <c r="H131" s="74">
        <f t="shared" ca="1" si="66"/>
        <v>108018</v>
      </c>
      <c r="I131" s="74">
        <f t="shared" ca="1" si="66"/>
        <v>112337</v>
      </c>
      <c r="J131" s="74">
        <f t="shared" ca="1" si="66"/>
        <v>116829</v>
      </c>
      <c r="K131" s="74">
        <f t="shared" ca="1" si="66"/>
        <v>121505</v>
      </c>
      <c r="L131" s="74">
        <f t="shared" ca="1" si="66"/>
        <v>0</v>
      </c>
      <c r="M131" s="74">
        <f t="shared" ca="1" si="66"/>
        <v>0</v>
      </c>
      <c r="N131" s="72"/>
      <c r="P131" s="187" t="str">
        <f t="shared" si="24"/>
        <v>52904C</v>
      </c>
      <c r="Q131" s="191" t="s">
        <v>600</v>
      </c>
      <c r="R131" s="188" t="str">
        <f t="shared" si="46"/>
        <v>Manager Financial Operations and Business Analysis</v>
      </c>
      <c r="S131" s="189" t="str">
        <f t="shared" si="25"/>
        <v>10</v>
      </c>
      <c r="T131" s="186" cm="1">
        <f t="array" aca="1" ref="T131" ca="1">ROUND(IF($Q131="Y",VLOOKUP($P131, INDIRECT($Q$3),T$8,0)*INDIRECT($P$2),VLOOKUP($P131, INDIRECT($Q$3),T$8,0)),IF($E131="E",0,3))</f>
        <v>103863</v>
      </c>
      <c r="U131" s="186" cm="1">
        <f t="array" aca="1" ref="U131" ca="1">ROUND(IF($Q131="Y",VLOOKUP($P131, INDIRECT($Q$3),U$8,0)*INDIRECT($P$2),VLOOKUP($P131, INDIRECT($Q$3),U$8,0)),IF($E131="E",0,3))</f>
        <v>108018</v>
      </c>
      <c r="V131" s="186" cm="1">
        <f t="array" aca="1" ref="V131" ca="1">ROUND(IF($Q131="Y",VLOOKUP($P131, INDIRECT($Q$3),V$8,0)*INDIRECT($P$2),VLOOKUP($P131, INDIRECT($Q$3),V$8,0)),IF($E131="E",0,3))</f>
        <v>112337</v>
      </c>
      <c r="W131" s="186" cm="1">
        <f t="array" aca="1" ref="W131" ca="1">ROUND(IF($Q131="Y",VLOOKUP($P131, INDIRECT($Q$3),W$8,0)*INDIRECT($P$2),VLOOKUP($P131, INDIRECT($Q$3),W$8,0)),IF($E131="E",0,3))</f>
        <v>116829</v>
      </c>
      <c r="X131" s="186" cm="1">
        <f t="array" aca="1" ref="X131" ca="1">ROUND(IF($Q131="Y",VLOOKUP($P131, INDIRECT($Q$3),X$8,0)*INDIRECT($P$2),VLOOKUP($P131, INDIRECT($Q$3),X$8,0)),IF($E131="E",0,3))</f>
        <v>121505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50"/>
        <v>52904C</v>
      </c>
      <c r="AC131" s="130" t="str">
        <f t="shared" si="51"/>
        <v>Manager Financial Operations and Business Analysis</v>
      </c>
      <c r="AD131" s="284" t="str">
        <f t="shared" si="52"/>
        <v>10</v>
      </c>
      <c r="AE131" s="282">
        <f t="shared" ca="1" si="64"/>
        <v>49.934999999999995</v>
      </c>
      <c r="AF131" s="282">
        <f t="shared" ca="1" si="64"/>
        <v>51.931999999999995</v>
      </c>
      <c r="AG131" s="282">
        <f t="shared" ca="1" si="64"/>
        <v>54.009</v>
      </c>
      <c r="AH131" s="282">
        <f t="shared" ca="1" si="64"/>
        <v>56.167999999999999</v>
      </c>
      <c r="AI131" s="282">
        <f t="shared" ca="1" si="64"/>
        <v>58.415999999999997</v>
      </c>
      <c r="AJ131" s="282" t="str">
        <f t="shared" ca="1" si="64"/>
        <v/>
      </c>
      <c r="AK131" s="282" t="str">
        <f t="shared" ca="1" si="64"/>
        <v/>
      </c>
      <c r="AP131" s="427"/>
      <c r="AQ131" s="427"/>
      <c r="AR131" s="427"/>
      <c r="AS131" s="427"/>
      <c r="AT131" s="427"/>
      <c r="AU131" s="427"/>
      <c r="AV131" s="427"/>
      <c r="AW131" s="427" t="str">
        <f>IFERROR(AA131/'2025'!N133,"")</f>
        <v/>
      </c>
    </row>
    <row r="132" spans="1:49" x14ac:dyDescent="0.2">
      <c r="A132" s="424" t="s">
        <v>128</v>
      </c>
      <c r="B132" s="75">
        <v>12</v>
      </c>
      <c r="C132" s="70" t="s">
        <v>124</v>
      </c>
      <c r="D132" s="75">
        <v>563</v>
      </c>
      <c r="E132" s="75" t="s">
        <v>17</v>
      </c>
      <c r="F132" s="73" t="s">
        <v>129</v>
      </c>
      <c r="G132" s="74">
        <f t="shared" ca="1" si="66"/>
        <v>109717</v>
      </c>
      <c r="H132" s="74">
        <f t="shared" ca="1" si="66"/>
        <v>114103</v>
      </c>
      <c r="I132" s="74">
        <f t="shared" ca="1" si="66"/>
        <v>118669</v>
      </c>
      <c r="J132" s="74">
        <f t="shared" ca="1" si="66"/>
        <v>123415</v>
      </c>
      <c r="K132" s="74">
        <f t="shared" ca="1" si="66"/>
        <v>128352</v>
      </c>
      <c r="L132" s="74">
        <f t="shared" ca="1" si="66"/>
        <v>0</v>
      </c>
      <c r="M132" s="74">
        <f t="shared" ca="1" si="66"/>
        <v>0</v>
      </c>
      <c r="N132" s="72"/>
      <c r="P132" s="187" t="str">
        <f t="shared" si="24"/>
        <v>59222C</v>
      </c>
      <c r="Q132" s="191" t="s">
        <v>600</v>
      </c>
      <c r="R132" s="188" t="str">
        <f t="shared" si="46"/>
        <v>Manager Financial Services</v>
      </c>
      <c r="S132" s="189" t="str">
        <f t="shared" si="25"/>
        <v>104</v>
      </c>
      <c r="T132" s="186" cm="1">
        <f t="array" aca="1" ref="T132" ca="1">ROUND(IF($Q132="Y",VLOOKUP($P132, INDIRECT($Q$3),T$8,0)*INDIRECT($P$2),VLOOKUP($P132, INDIRECT($Q$3),T$8,0)),IF($E132="E",0,3))</f>
        <v>109717</v>
      </c>
      <c r="U132" s="186" cm="1">
        <f t="array" aca="1" ref="U132" ca="1">ROUND(IF($Q132="Y",VLOOKUP($P132, INDIRECT($Q$3),U$8,0)*INDIRECT($P$2),VLOOKUP($P132, INDIRECT($Q$3),U$8,0)),IF($E132="E",0,3))</f>
        <v>114103</v>
      </c>
      <c r="V132" s="186" cm="1">
        <f t="array" aca="1" ref="V132" ca="1">ROUND(IF($Q132="Y",VLOOKUP($P132, INDIRECT($Q$3),V$8,0)*INDIRECT($P$2),VLOOKUP($P132, INDIRECT($Q$3),V$8,0)),IF($E132="E",0,3))</f>
        <v>118669</v>
      </c>
      <c r="W132" s="186" cm="1">
        <f t="array" aca="1" ref="W132" ca="1">ROUND(IF($Q132="Y",VLOOKUP($P132, INDIRECT($Q$3),W$8,0)*INDIRECT($P$2),VLOOKUP($P132, INDIRECT($Q$3),W$8,0)),IF($E132="E",0,3))</f>
        <v>123415</v>
      </c>
      <c r="X132" s="186" cm="1">
        <f t="array" aca="1" ref="X132" ca="1">ROUND(IF($Q132="Y",VLOOKUP($P132, INDIRECT($Q$3),X$8,0)*INDIRECT($P$2),VLOOKUP($P132, INDIRECT($Q$3),X$8,0)),IF($E132="E",0,3))</f>
        <v>128352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50"/>
        <v>59222C</v>
      </c>
      <c r="AC132" s="130" t="str">
        <f t="shared" si="51"/>
        <v>Manager Financial Services</v>
      </c>
      <c r="AD132" s="284" t="str">
        <f t="shared" si="52"/>
        <v>104</v>
      </c>
      <c r="AE132" s="282">
        <f t="shared" ca="1" si="64"/>
        <v>52.748999999999995</v>
      </c>
      <c r="AF132" s="282">
        <f t="shared" ca="1" si="64"/>
        <v>54.857999999999997</v>
      </c>
      <c r="AG132" s="282">
        <f t="shared" ca="1" si="64"/>
        <v>57.052999999999997</v>
      </c>
      <c r="AH132" s="282">
        <f t="shared" ca="1" si="64"/>
        <v>59.335000000000001</v>
      </c>
      <c r="AI132" s="282">
        <f t="shared" ca="1" si="64"/>
        <v>61.707999999999998</v>
      </c>
      <c r="AJ132" s="282" t="str">
        <f t="shared" ca="1" si="64"/>
        <v/>
      </c>
      <c r="AK132" s="282" t="str">
        <f t="shared" ca="1" si="64"/>
        <v/>
      </c>
      <c r="AP132" s="427"/>
      <c r="AQ132" s="427"/>
      <c r="AR132" s="427"/>
      <c r="AS132" s="427"/>
      <c r="AT132" s="427"/>
      <c r="AU132" s="427"/>
      <c r="AV132" s="427"/>
      <c r="AW132" s="427" t="str">
        <f>IFERROR(AA132/'2025'!N134,"")</f>
        <v/>
      </c>
    </row>
    <row r="133" spans="1:49" x14ac:dyDescent="0.2">
      <c r="A133" s="424" t="s">
        <v>1114</v>
      </c>
      <c r="B133" s="75">
        <v>11</v>
      </c>
      <c r="C133" s="70" t="s">
        <v>124</v>
      </c>
      <c r="D133" s="75">
        <v>513</v>
      </c>
      <c r="E133" s="75" t="s">
        <v>17</v>
      </c>
      <c r="F133" s="73" t="s">
        <v>1115</v>
      </c>
      <c r="G133" s="74">
        <f t="shared" ca="1" si="66"/>
        <v>109717</v>
      </c>
      <c r="H133" s="74">
        <f t="shared" ca="1" si="66"/>
        <v>114103</v>
      </c>
      <c r="I133" s="74">
        <f t="shared" ca="1" si="66"/>
        <v>118669</v>
      </c>
      <c r="J133" s="74">
        <f t="shared" ca="1" si="66"/>
        <v>123415</v>
      </c>
      <c r="K133" s="74">
        <f t="shared" ca="1" si="66"/>
        <v>128352</v>
      </c>
      <c r="L133" s="74">
        <f t="shared" ca="1" si="66"/>
        <v>0</v>
      </c>
      <c r="M133" s="74">
        <f t="shared" ca="1" si="66"/>
        <v>0</v>
      </c>
      <c r="N133" s="72"/>
      <c r="P133" s="187" t="str">
        <f t="shared" si="24"/>
        <v>04470C</v>
      </c>
      <c r="Q133" s="191" t="s">
        <v>600</v>
      </c>
      <c r="R133" s="188" t="str">
        <f t="shared" si="46"/>
        <v>Manager Fleet</v>
      </c>
      <c r="S133" s="189" t="str">
        <f t="shared" si="25"/>
        <v>104</v>
      </c>
      <c r="T133" s="186" cm="1">
        <f t="array" aca="1" ref="T133" ca="1">ROUND(IF($Q133="Y",VLOOKUP($P133, INDIRECT($Q$3),T$8,0)*INDIRECT($P$2),VLOOKUP($P133, INDIRECT($Q$3),T$8,0)),IF($E133="E",0,3))</f>
        <v>109717</v>
      </c>
      <c r="U133" s="186" cm="1">
        <f t="array" aca="1" ref="U133" ca="1">ROUND(IF($Q133="Y",VLOOKUP($P133, INDIRECT($Q$3),U$8,0)*INDIRECT($P$2),VLOOKUP($P133, INDIRECT($Q$3),U$8,0)),IF($E133="E",0,3))</f>
        <v>114103</v>
      </c>
      <c r="V133" s="186" cm="1">
        <f t="array" aca="1" ref="V133" ca="1">ROUND(IF($Q133="Y",VLOOKUP($P133, INDIRECT($Q$3),V$8,0)*INDIRECT($P$2),VLOOKUP($P133, INDIRECT($Q$3),V$8,0)),IF($E133="E",0,3))</f>
        <v>118669</v>
      </c>
      <c r="W133" s="186" cm="1">
        <f t="array" aca="1" ref="W133" ca="1">ROUND(IF($Q133="Y",VLOOKUP($P133, INDIRECT($Q$3),W$8,0)*INDIRECT($P$2),VLOOKUP($P133, INDIRECT($Q$3),W$8,0)),IF($E133="E",0,3))</f>
        <v>123415</v>
      </c>
      <c r="X133" s="186" cm="1">
        <f t="array" aca="1" ref="X133" ca="1">ROUND(IF($Q133="Y",VLOOKUP($P133, INDIRECT($Q$3),X$8,0)*INDIRECT($P$2),VLOOKUP($P133, INDIRECT($Q$3),X$8,0)),IF($E133="E",0,3))</f>
        <v>128352</v>
      </c>
      <c r="Y133" s="186" cm="1">
        <f t="array" aca="1" ref="Y133" ca="1">ROUND(IF($Q133="Y",VLOOKUP($P133, INDIRECT($Q$3),Y$8,0)*INDIRECT($P$2),VLOOKUP($P133, INDIRECT($Q$3),Y$8,0)),IF($E133="E",0,3))</f>
        <v>0</v>
      </c>
      <c r="Z133" s="186" cm="1">
        <f t="array" aca="1" ref="Z133" ca="1">ROUND(IF($Q133="Y",VLOOKUP($P133, INDIRECT($Q$3),Z$8,0)*INDIRECT($P$2),VLOOKUP($P133, INDIRECT($Q$3),Z$8,0)),IF($E133="E",0,3))</f>
        <v>0</v>
      </c>
      <c r="AA133" s="186"/>
      <c r="AB133" s="282" t="str">
        <f t="shared" si="50"/>
        <v>04470C</v>
      </c>
      <c r="AC133" s="130" t="str">
        <f t="shared" si="51"/>
        <v>Manager Fleet</v>
      </c>
      <c r="AD133" s="284" t="str">
        <f t="shared" si="52"/>
        <v>104</v>
      </c>
      <c r="AE133" s="282">
        <f t="shared" ca="1" si="64"/>
        <v>52.748999999999995</v>
      </c>
      <c r="AF133" s="282">
        <f t="shared" ca="1" si="64"/>
        <v>54.857999999999997</v>
      </c>
      <c r="AG133" s="282">
        <f t="shared" ca="1" si="64"/>
        <v>57.052999999999997</v>
      </c>
      <c r="AH133" s="282">
        <f t="shared" ca="1" si="64"/>
        <v>59.335000000000001</v>
      </c>
      <c r="AI133" s="282">
        <f t="shared" ca="1" si="64"/>
        <v>61.707999999999998</v>
      </c>
      <c r="AJ133" s="282" t="str">
        <f t="shared" ca="1" si="64"/>
        <v/>
      </c>
      <c r="AK133" s="282" t="str">
        <f t="shared" ca="1" si="64"/>
        <v/>
      </c>
      <c r="AP133" s="427"/>
      <c r="AQ133" s="427"/>
      <c r="AR133" s="427"/>
      <c r="AS133" s="427"/>
      <c r="AT133" s="427"/>
      <c r="AU133" s="427"/>
      <c r="AV133" s="427"/>
      <c r="AW133" s="427" t="str">
        <f>IFERROR(AA133/'2025'!N135,"")</f>
        <v/>
      </c>
    </row>
    <row r="134" spans="1:49" s="73" customFormat="1" x14ac:dyDescent="0.2">
      <c r="A134" s="424" t="s">
        <v>1165</v>
      </c>
      <c r="B134" s="75">
        <v>11</v>
      </c>
      <c r="C134" s="70" t="s">
        <v>888</v>
      </c>
      <c r="D134" s="75">
        <v>530</v>
      </c>
      <c r="E134" s="75" t="s">
        <v>17</v>
      </c>
      <c r="F134" s="73" t="s">
        <v>1166</v>
      </c>
      <c r="G134" s="74">
        <f t="shared" ca="1" si="66"/>
        <v>110763</v>
      </c>
      <c r="H134" s="74">
        <f t="shared" ca="1" si="66"/>
        <v>115198</v>
      </c>
      <c r="I134" s="74">
        <f t="shared" ca="1" si="66"/>
        <v>119811</v>
      </c>
      <c r="J134" s="74">
        <f t="shared" ca="1" si="66"/>
        <v>124609</v>
      </c>
      <c r="K134" s="74">
        <f t="shared" ca="1" si="66"/>
        <v>129599</v>
      </c>
      <c r="L134" s="74"/>
      <c r="M134" s="74"/>
      <c r="N134" s="60"/>
      <c r="P134" s="187" t="str">
        <f t="shared" si="24"/>
        <v>53110C</v>
      </c>
      <c r="Q134" s="191" t="s">
        <v>600</v>
      </c>
      <c r="R134" s="188" t="str">
        <f t="shared" si="46"/>
        <v>Manager Government Media and Technology</v>
      </c>
      <c r="S134" s="189" t="str">
        <f t="shared" si="25"/>
        <v>116</v>
      </c>
      <c r="T134" s="186" cm="1">
        <f t="array" aca="1" ref="T134" ca="1">ROUND(IF($Q134="Y",VLOOKUP($P134, INDIRECT($Q$3),T$8,0)*INDIRECT($P$2),VLOOKUP($P134, INDIRECT($Q$3),T$8,0)),IF($E134="E",0,3))</f>
        <v>110763</v>
      </c>
      <c r="U134" s="186" cm="1">
        <f t="array" aca="1" ref="U134" ca="1">ROUND(IF($Q134="Y",VLOOKUP($P134, INDIRECT($Q$3),U$8,0)*INDIRECT($P$2),VLOOKUP($P134, INDIRECT($Q$3),U$8,0)),IF($E134="E",0,3))</f>
        <v>115198</v>
      </c>
      <c r="V134" s="186" cm="1">
        <f t="array" aca="1" ref="V134" ca="1">ROUND(IF($Q134="Y",VLOOKUP($P134, INDIRECT($Q$3),V$8,0)*INDIRECT($P$2),VLOOKUP($P134, INDIRECT($Q$3),V$8,0)),IF($E134="E",0,3))</f>
        <v>119811</v>
      </c>
      <c r="W134" s="186" cm="1">
        <f t="array" aca="1" ref="W134" ca="1">ROUND(IF($Q134="Y",VLOOKUP($P134, INDIRECT($Q$3),W$8,0)*INDIRECT($P$2),VLOOKUP($P134, INDIRECT($Q$3),W$8,0)),IF($E134="E",0,3))</f>
        <v>124609</v>
      </c>
      <c r="X134" s="186" cm="1">
        <f t="array" aca="1" ref="X134" ca="1">ROUND(IF($Q134="Y",VLOOKUP($P134, INDIRECT($Q$3),X$8,0)*INDIRECT($P$2),VLOOKUP($P134, INDIRECT($Q$3),X$8,0)),IF($E134="E",0,3))</f>
        <v>129599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si="50"/>
        <v>53110C</v>
      </c>
      <c r="AC134" s="130" t="str">
        <f t="shared" si="51"/>
        <v>Manager Government Media and Technology</v>
      </c>
      <c r="AD134" s="284" t="str">
        <f t="shared" si="52"/>
        <v>116</v>
      </c>
      <c r="AE134" s="282">
        <f t="shared" ca="1" si="64"/>
        <v>53.251999999999995</v>
      </c>
      <c r="AF134" s="282">
        <f t="shared" ca="1" si="64"/>
        <v>55.384</v>
      </c>
      <c r="AG134" s="282">
        <f t="shared" ca="1" si="64"/>
        <v>57.601999999999997</v>
      </c>
      <c r="AH134" s="282">
        <f t="shared" ca="1" si="64"/>
        <v>59.908999999999999</v>
      </c>
      <c r="AI134" s="282">
        <f t="shared" ca="1" si="64"/>
        <v>62.308</v>
      </c>
      <c r="AJ134" s="282" t="str">
        <f t="shared" ca="1" si="64"/>
        <v/>
      </c>
      <c r="AK134" s="282" t="str">
        <f t="shared" ca="1" si="64"/>
        <v/>
      </c>
      <c r="AL134" s="129"/>
      <c r="AP134" s="431"/>
      <c r="AQ134" s="431"/>
      <c r="AR134" s="431"/>
      <c r="AS134" s="431"/>
      <c r="AT134" s="431"/>
      <c r="AU134" s="431"/>
      <c r="AV134" s="431"/>
      <c r="AW134" s="431" t="str">
        <f>IFERROR(AA134/'2025'!N136,"")</f>
        <v/>
      </c>
    </row>
    <row r="135" spans="1:49" x14ac:dyDescent="0.2">
      <c r="A135" s="424" t="s">
        <v>165</v>
      </c>
      <c r="B135" s="75">
        <v>11</v>
      </c>
      <c r="C135" s="70" t="s">
        <v>164</v>
      </c>
      <c r="D135" s="75">
        <v>505</v>
      </c>
      <c r="E135" s="75" t="s">
        <v>17</v>
      </c>
      <c r="F135" s="73" t="s">
        <v>382</v>
      </c>
      <c r="G135" s="74">
        <f t="shared" ca="1" si="66"/>
        <v>109717</v>
      </c>
      <c r="H135" s="74">
        <f t="shared" ca="1" si="66"/>
        <v>114102</v>
      </c>
      <c r="I135" s="74">
        <f t="shared" ca="1" si="66"/>
        <v>118669</v>
      </c>
      <c r="J135" s="74">
        <f t="shared" ca="1" si="66"/>
        <v>123415</v>
      </c>
      <c r="K135" s="74">
        <f t="shared" ca="1" si="66"/>
        <v>128352</v>
      </c>
      <c r="L135" s="74">
        <f t="shared" ca="1" si="66"/>
        <v>0</v>
      </c>
      <c r="M135" s="74">
        <f t="shared" ca="1" si="66"/>
        <v>0</v>
      </c>
      <c r="N135" s="72"/>
      <c r="P135" s="187" t="str">
        <f t="shared" ref="P135:P166" si="67">A135</f>
        <v>02657C</v>
      </c>
      <c r="Q135" s="191" t="s">
        <v>600</v>
      </c>
      <c r="R135" s="188" t="str">
        <f t="shared" si="46"/>
        <v>Manager Grants &amp; Community Engagement</v>
      </c>
      <c r="S135" s="189" t="str">
        <f t="shared" si="25"/>
        <v>103</v>
      </c>
      <c r="T135" s="186" cm="1">
        <f t="array" aca="1" ref="T135" ca="1">ROUND(IF($Q135="Y",VLOOKUP($P135, INDIRECT($Q$3),T$8,0)*INDIRECT($P$2),VLOOKUP($P135, INDIRECT($Q$3),T$8,0)),IF($E135="E",0,3))</f>
        <v>109717</v>
      </c>
      <c r="U135" s="186" cm="1">
        <f t="array" aca="1" ref="U135" ca="1">ROUND(IF($Q135="Y",VLOOKUP($P135, INDIRECT($Q$3),U$8,0)*INDIRECT($P$2),VLOOKUP($P135, INDIRECT($Q$3),U$8,0)),IF($E135="E",0,3))</f>
        <v>114102</v>
      </c>
      <c r="V135" s="186" cm="1">
        <f t="array" aca="1" ref="V135" ca="1">ROUND(IF($Q135="Y",VLOOKUP($P135, INDIRECT($Q$3),V$8,0)*INDIRECT($P$2),VLOOKUP($P135, INDIRECT($Q$3),V$8,0)),IF($E135="E",0,3))</f>
        <v>118669</v>
      </c>
      <c r="W135" s="186" cm="1">
        <f t="array" aca="1" ref="W135" ca="1">ROUND(IF($Q135="Y",VLOOKUP($P135, INDIRECT($Q$3),W$8,0)*INDIRECT($P$2),VLOOKUP($P135, INDIRECT($Q$3),W$8,0)),IF($E135="E",0,3))</f>
        <v>123415</v>
      </c>
      <c r="X135" s="186" cm="1">
        <f t="array" aca="1" ref="X135" ca="1">ROUND(IF($Q135="Y",VLOOKUP($P135, INDIRECT($Q$3),X$8,0)*INDIRECT($P$2),VLOOKUP($P135, INDIRECT($Q$3),X$8,0)),IF($E135="E",0,3))</f>
        <v>128352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50"/>
        <v>02657C</v>
      </c>
      <c r="AC135" s="130" t="str">
        <f t="shared" si="51"/>
        <v>Manager Grants &amp; Community Engagement</v>
      </c>
      <c r="AD135" s="284" t="str">
        <f t="shared" si="52"/>
        <v>103</v>
      </c>
      <c r="AE135" s="282">
        <f t="shared" ca="1" si="64"/>
        <v>52.748999999999995</v>
      </c>
      <c r="AF135" s="282">
        <f t="shared" ca="1" si="64"/>
        <v>54.856999999999999</v>
      </c>
      <c r="AG135" s="282">
        <f t="shared" ca="1" si="64"/>
        <v>57.052999999999997</v>
      </c>
      <c r="AH135" s="282">
        <f t="shared" ca="1" si="64"/>
        <v>59.335000000000001</v>
      </c>
      <c r="AI135" s="282">
        <f t="shared" ca="1" si="64"/>
        <v>61.707999999999998</v>
      </c>
      <c r="AJ135" s="282" t="str">
        <f t="shared" ca="1" si="64"/>
        <v/>
      </c>
      <c r="AK135" s="282" t="str">
        <f t="shared" ca="1" si="64"/>
        <v/>
      </c>
      <c r="AP135" s="427"/>
      <c r="AQ135" s="427"/>
      <c r="AR135" s="427"/>
      <c r="AS135" s="427"/>
      <c r="AT135" s="427"/>
      <c r="AU135" s="427"/>
      <c r="AV135" s="427"/>
      <c r="AW135" s="427" t="str">
        <f>IFERROR(AA135/'2025'!N137,"")</f>
        <v/>
      </c>
    </row>
    <row r="136" spans="1:49" x14ac:dyDescent="0.2">
      <c r="A136" s="424" t="s">
        <v>130</v>
      </c>
      <c r="B136" s="75">
        <v>11</v>
      </c>
      <c r="C136" s="70" t="s">
        <v>124</v>
      </c>
      <c r="D136" s="75">
        <v>513</v>
      </c>
      <c r="E136" s="75" t="s">
        <v>17</v>
      </c>
      <c r="F136" s="73" t="s">
        <v>383</v>
      </c>
      <c r="G136" s="74">
        <f t="shared" ca="1" si="66"/>
        <v>109717</v>
      </c>
      <c r="H136" s="74">
        <f t="shared" ca="1" si="66"/>
        <v>114103</v>
      </c>
      <c r="I136" s="74">
        <f t="shared" ca="1" si="66"/>
        <v>118669</v>
      </c>
      <c r="J136" s="74">
        <f t="shared" ca="1" si="66"/>
        <v>123415</v>
      </c>
      <c r="K136" s="74">
        <f t="shared" ca="1" si="66"/>
        <v>128352</v>
      </c>
      <c r="L136" s="74">
        <f t="shared" ca="1" si="66"/>
        <v>0</v>
      </c>
      <c r="M136" s="74">
        <f t="shared" ca="1" si="66"/>
        <v>0</v>
      </c>
      <c r="N136" s="72"/>
      <c r="P136" s="187" t="str">
        <f t="shared" si="67"/>
        <v>06739C</v>
      </c>
      <c r="Q136" s="191" t="s">
        <v>600</v>
      </c>
      <c r="R136" s="188" t="str">
        <f t="shared" si="46"/>
        <v>Manager Health Administration</v>
      </c>
      <c r="S136" s="189" t="str">
        <f t="shared" si="25"/>
        <v>104</v>
      </c>
      <c r="T136" s="186" cm="1">
        <f t="array" aca="1" ref="T136" ca="1">ROUND(IF($Q136="Y",VLOOKUP($P136, INDIRECT($Q$3),T$8,0)*INDIRECT($P$2),VLOOKUP($P136, INDIRECT($Q$3),T$8,0)),IF($E136="E",0,3))</f>
        <v>109717</v>
      </c>
      <c r="U136" s="186" cm="1">
        <f t="array" aca="1" ref="U136" ca="1">ROUND(IF($Q136="Y",VLOOKUP($P136, INDIRECT($Q$3),U$8,0)*INDIRECT($P$2),VLOOKUP($P136, INDIRECT($Q$3),U$8,0)),IF($E136="E",0,3))</f>
        <v>114103</v>
      </c>
      <c r="V136" s="186" cm="1">
        <f t="array" aca="1" ref="V136" ca="1">ROUND(IF($Q136="Y",VLOOKUP($P136, INDIRECT($Q$3),V$8,0)*INDIRECT($P$2),VLOOKUP($P136, INDIRECT($Q$3),V$8,0)),IF($E136="E",0,3))</f>
        <v>118669</v>
      </c>
      <c r="W136" s="186" cm="1">
        <f t="array" aca="1" ref="W136" ca="1">ROUND(IF($Q136="Y",VLOOKUP($P136, INDIRECT($Q$3),W$8,0)*INDIRECT($P$2),VLOOKUP($P136, INDIRECT($Q$3),W$8,0)),IF($E136="E",0,3))</f>
        <v>123415</v>
      </c>
      <c r="X136" s="186" cm="1">
        <f t="array" aca="1" ref="X136" ca="1">ROUND(IF($Q136="Y",VLOOKUP($P136, INDIRECT($Q$3),X$8,0)*INDIRECT($P$2),VLOOKUP($P136, INDIRECT($Q$3),X$8,0)),IF($E136="E",0,3))</f>
        <v>128352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si="50"/>
        <v>06739C</v>
      </c>
      <c r="AC136" s="130" t="str">
        <f t="shared" si="51"/>
        <v>Manager Health Administration</v>
      </c>
      <c r="AD136" s="284" t="str">
        <f t="shared" si="52"/>
        <v>104</v>
      </c>
      <c r="AE136" s="282">
        <f t="shared" ca="1" si="64"/>
        <v>52.748999999999995</v>
      </c>
      <c r="AF136" s="282">
        <f t="shared" ca="1" si="64"/>
        <v>54.857999999999997</v>
      </c>
      <c r="AG136" s="282">
        <f t="shared" ca="1" si="64"/>
        <v>57.052999999999997</v>
      </c>
      <c r="AH136" s="282">
        <f t="shared" ca="1" si="64"/>
        <v>59.335000000000001</v>
      </c>
      <c r="AI136" s="282">
        <f t="shared" ca="1" si="64"/>
        <v>61.707999999999998</v>
      </c>
      <c r="AJ136" s="282" t="str">
        <f t="shared" ca="1" si="64"/>
        <v/>
      </c>
      <c r="AK136" s="282" t="str">
        <f t="shared" ca="1" si="64"/>
        <v/>
      </c>
      <c r="AP136" s="427"/>
      <c r="AQ136" s="427"/>
      <c r="AR136" s="427"/>
      <c r="AS136" s="427"/>
      <c r="AT136" s="427"/>
      <c r="AU136" s="427"/>
      <c r="AV136" s="427"/>
      <c r="AW136" s="427" t="str">
        <f>IFERROR(AA136/'2025'!N138,"")</f>
        <v/>
      </c>
    </row>
    <row r="137" spans="1:49" x14ac:dyDescent="0.2">
      <c r="A137" s="424" t="s">
        <v>158</v>
      </c>
      <c r="B137" s="75">
        <v>11</v>
      </c>
      <c r="C137" s="70" t="s">
        <v>65</v>
      </c>
      <c r="D137" s="75">
        <v>498</v>
      </c>
      <c r="E137" s="75" t="s">
        <v>17</v>
      </c>
      <c r="F137" s="73" t="s">
        <v>384</v>
      </c>
      <c r="G137" s="74">
        <f t="shared" ca="1" si="66"/>
        <v>99788</v>
      </c>
      <c r="H137" s="74">
        <f t="shared" ca="1" si="66"/>
        <v>105042</v>
      </c>
      <c r="I137" s="74">
        <f t="shared" ca="1" si="66"/>
        <v>110568</v>
      </c>
      <c r="J137" s="74">
        <f t="shared" ca="1" si="66"/>
        <v>118087</v>
      </c>
      <c r="K137" s="74">
        <f t="shared" ca="1" si="66"/>
        <v>121395</v>
      </c>
      <c r="L137" s="74">
        <f t="shared" ca="1" si="66"/>
        <v>124796</v>
      </c>
      <c r="M137" s="74">
        <f t="shared" ca="1" si="66"/>
        <v>128352</v>
      </c>
      <c r="N137" s="72"/>
      <c r="P137" s="187" t="str">
        <f t="shared" si="67"/>
        <v>06743C</v>
      </c>
      <c r="Q137" s="191" t="s">
        <v>600</v>
      </c>
      <c r="R137" s="188" t="str">
        <f t="shared" si="46"/>
        <v>Manager Healthy Living Program</v>
      </c>
      <c r="S137" s="189" t="str">
        <f t="shared" si="25"/>
        <v>41C</v>
      </c>
      <c r="T137" s="186" cm="1">
        <f t="array" aca="1" ref="T137" ca="1">ROUND(IF($Q137="Y",VLOOKUP($P137, INDIRECT($Q$3),T$8,0)*INDIRECT($P$2),VLOOKUP($P137, INDIRECT($Q$3),T$8,0)),IF($E137="E",0,3))</f>
        <v>99788</v>
      </c>
      <c r="U137" s="186" cm="1">
        <f t="array" aca="1" ref="U137" ca="1">ROUND(IF($Q137="Y",VLOOKUP($P137, INDIRECT($Q$3),U$8,0)*INDIRECT($P$2),VLOOKUP($P137, INDIRECT($Q$3),U$8,0)),IF($E137="E",0,3))</f>
        <v>105042</v>
      </c>
      <c r="V137" s="186" cm="1">
        <f t="array" aca="1" ref="V137" ca="1">ROUND(IF($Q137="Y",VLOOKUP($P137, INDIRECT($Q$3),V$8,0)*INDIRECT($P$2),VLOOKUP($P137, INDIRECT($Q$3),V$8,0)),IF($E137="E",0,3))</f>
        <v>110568</v>
      </c>
      <c r="W137" s="186" cm="1">
        <f t="array" aca="1" ref="W137" ca="1">ROUND(IF($Q137="Y",VLOOKUP($P137, INDIRECT($Q$3),W$8,0)*INDIRECT($P$2),VLOOKUP($P137, INDIRECT($Q$3),W$8,0)),IF($E137="E",0,3))</f>
        <v>118087</v>
      </c>
      <c r="X137" s="186" cm="1">
        <f t="array" aca="1" ref="X137" ca="1">ROUND(IF($Q137="Y",VLOOKUP($P137, INDIRECT($Q$3),X$8,0)*INDIRECT($P$2),VLOOKUP($P137, INDIRECT($Q$3),X$8,0)),IF($E137="E",0,3))</f>
        <v>121395</v>
      </c>
      <c r="Y137" s="186" cm="1">
        <f t="array" aca="1" ref="Y137" ca="1">ROUND(IF($Q137="Y",VLOOKUP($P137, INDIRECT($Q$3),Y$8,0)*INDIRECT($P$2),VLOOKUP($P137, INDIRECT($Q$3),Y$8,0)),IF($E137="E",0,3))</f>
        <v>124796</v>
      </c>
      <c r="Z137" s="186" cm="1">
        <f t="array" aca="1" ref="Z137" ca="1">ROUND(IF($Q137="Y",VLOOKUP($P137, INDIRECT($Q$3),Z$8,0)*INDIRECT($P$2),VLOOKUP($P137, INDIRECT($Q$3),Z$8,0)),IF($E137="E",0,3))</f>
        <v>128352</v>
      </c>
      <c r="AA137" s="186"/>
      <c r="AB137" s="282" t="str">
        <f t="shared" si="50"/>
        <v>06743C</v>
      </c>
      <c r="AC137" s="130" t="str">
        <f t="shared" si="51"/>
        <v>Manager Healthy Living Program</v>
      </c>
      <c r="AD137" s="284" t="str">
        <f t="shared" si="52"/>
        <v>41C</v>
      </c>
      <c r="AE137" s="282">
        <f t="shared" ca="1" si="64"/>
        <v>47.975000000000001</v>
      </c>
      <c r="AF137" s="282">
        <f t="shared" ca="1" si="64"/>
        <v>50.500999999999998</v>
      </c>
      <c r="AG137" s="282">
        <f t="shared" ca="1" si="64"/>
        <v>53.157999999999994</v>
      </c>
      <c r="AH137" s="282">
        <f t="shared" ca="1" si="64"/>
        <v>56.772999999999996</v>
      </c>
      <c r="AI137" s="282">
        <f t="shared" ca="1" si="64"/>
        <v>58.363</v>
      </c>
      <c r="AJ137" s="282">
        <f t="shared" ca="1" si="64"/>
        <v>59.998999999999995</v>
      </c>
      <c r="AK137" s="282">
        <f t="shared" ca="1" si="64"/>
        <v>61.707999999999998</v>
      </c>
      <c r="AP137" s="427"/>
      <c r="AQ137" s="427"/>
      <c r="AR137" s="427"/>
      <c r="AS137" s="427"/>
      <c r="AT137" s="427"/>
      <c r="AU137" s="427"/>
      <c r="AV137" s="427"/>
      <c r="AW137" s="427" t="str">
        <f>IFERROR(AA137/'2025'!N139,"")</f>
        <v/>
      </c>
    </row>
    <row r="138" spans="1:49" x14ac:dyDescent="0.2">
      <c r="A138" s="424" t="s">
        <v>131</v>
      </c>
      <c r="B138" s="75">
        <v>10</v>
      </c>
      <c r="C138" s="70" t="s">
        <v>70</v>
      </c>
      <c r="D138" s="75">
        <v>465</v>
      </c>
      <c r="E138" s="75" t="s">
        <v>17</v>
      </c>
      <c r="F138" s="73" t="s">
        <v>385</v>
      </c>
      <c r="G138" s="74">
        <f t="shared" ca="1" si="66"/>
        <v>92141</v>
      </c>
      <c r="H138" s="74">
        <f t="shared" ca="1" si="66"/>
        <v>96727</v>
      </c>
      <c r="I138" s="74">
        <f t="shared" ca="1" si="66"/>
        <v>101577</v>
      </c>
      <c r="J138" s="74">
        <f t="shared" ca="1" si="66"/>
        <v>108144</v>
      </c>
      <c r="K138" s="74">
        <f t="shared" ca="1" si="66"/>
        <v>111170</v>
      </c>
      <c r="L138" s="74">
        <f t="shared" ca="1" si="66"/>
        <v>114287</v>
      </c>
      <c r="M138" s="74">
        <f t="shared" ca="1" si="66"/>
        <v>117544</v>
      </c>
      <c r="N138" s="72"/>
      <c r="P138" s="187" t="str">
        <f t="shared" si="67"/>
        <v>06744C</v>
      </c>
      <c r="Q138" s="191" t="s">
        <v>600</v>
      </c>
      <c r="R138" s="188" t="str">
        <f t="shared" si="46"/>
        <v>Manager Healthy Start</v>
      </c>
      <c r="S138" s="189" t="str">
        <f t="shared" si="25"/>
        <v>34M</v>
      </c>
      <c r="T138" s="186" cm="1">
        <f t="array" aca="1" ref="T138" ca="1">ROUND(IF($Q138="Y",VLOOKUP($P138, INDIRECT($Q$3),T$8,0)*INDIRECT($P$2),VLOOKUP($P138, INDIRECT($Q$3),T$8,0)),IF($E138="E",0,3))</f>
        <v>92141</v>
      </c>
      <c r="U138" s="186" cm="1">
        <f t="array" aca="1" ref="U138" ca="1">ROUND(IF($Q138="Y",VLOOKUP($P138, INDIRECT($Q$3),U$8,0)*INDIRECT($P$2),VLOOKUP($P138, INDIRECT($Q$3),U$8,0)),IF($E138="E",0,3))</f>
        <v>96727</v>
      </c>
      <c r="V138" s="186" cm="1">
        <f t="array" aca="1" ref="V138" ca="1">ROUND(IF($Q138="Y",VLOOKUP($P138, INDIRECT($Q$3),V$8,0)*INDIRECT($P$2),VLOOKUP($P138, INDIRECT($Q$3),V$8,0)),IF($E138="E",0,3))</f>
        <v>101577</v>
      </c>
      <c r="W138" s="186" cm="1">
        <f t="array" aca="1" ref="W138" ca="1">ROUND(IF($Q138="Y",VLOOKUP($P138, INDIRECT($Q$3),W$8,0)*INDIRECT($P$2),VLOOKUP($P138, INDIRECT($Q$3),W$8,0)),IF($E138="E",0,3))</f>
        <v>108144</v>
      </c>
      <c r="X138" s="186" cm="1">
        <f t="array" aca="1" ref="X138" ca="1">ROUND(IF($Q138="Y",VLOOKUP($P138, INDIRECT($Q$3),X$8,0)*INDIRECT($P$2),VLOOKUP($P138, INDIRECT($Q$3),X$8,0)),IF($E138="E",0,3))</f>
        <v>111170</v>
      </c>
      <c r="Y138" s="186" cm="1">
        <f t="array" aca="1" ref="Y138" ca="1">ROUND(IF($Q138="Y",VLOOKUP($P138, INDIRECT($Q$3),Y$8,0)*INDIRECT($P$2),VLOOKUP($P138, INDIRECT($Q$3),Y$8,0)),IF($E138="E",0,3))</f>
        <v>114287</v>
      </c>
      <c r="Z138" s="186" cm="1">
        <f t="array" aca="1" ref="Z138" ca="1">ROUND(IF($Q138="Y",VLOOKUP($P138, INDIRECT($Q$3),Z$8,0)*INDIRECT($P$2),VLOOKUP($P138, INDIRECT($Q$3),Z$8,0)),IF($E138="E",0,3))</f>
        <v>117544</v>
      </c>
      <c r="AA138" s="186"/>
      <c r="AB138" s="282" t="str">
        <f t="shared" si="50"/>
        <v>06744C</v>
      </c>
      <c r="AC138" s="130" t="str">
        <f t="shared" si="51"/>
        <v>Manager Healthy Start</v>
      </c>
      <c r="AD138" s="284" t="str">
        <f t="shared" si="52"/>
        <v>34M</v>
      </c>
      <c r="AE138" s="282">
        <f t="shared" ca="1" si="64"/>
        <v>44.298999999999999</v>
      </c>
      <c r="AF138" s="282">
        <f t="shared" ca="1" si="64"/>
        <v>46.503999999999998</v>
      </c>
      <c r="AG138" s="282">
        <f t="shared" ca="1" si="64"/>
        <v>48.835999999999999</v>
      </c>
      <c r="AH138" s="282">
        <f t="shared" ca="1" si="64"/>
        <v>51.992999999999995</v>
      </c>
      <c r="AI138" s="282">
        <f t="shared" ca="1" si="64"/>
        <v>53.448</v>
      </c>
      <c r="AJ138" s="282">
        <f t="shared" ca="1" si="64"/>
        <v>54.945999999999998</v>
      </c>
      <c r="AK138" s="282">
        <f t="shared" ca="1" si="64"/>
        <v>56.512</v>
      </c>
      <c r="AP138" s="427"/>
      <c r="AQ138" s="427"/>
      <c r="AR138" s="427"/>
      <c r="AS138" s="427"/>
      <c r="AT138" s="427"/>
      <c r="AU138" s="427"/>
      <c r="AV138" s="427"/>
      <c r="AW138" s="427" t="str">
        <f>IFERROR(AA138/'2025'!N140,"")</f>
        <v/>
      </c>
    </row>
    <row r="139" spans="1:49" x14ac:dyDescent="0.2">
      <c r="A139" s="424" t="s">
        <v>132</v>
      </c>
      <c r="B139" s="75">
        <v>13</v>
      </c>
      <c r="C139" s="70" t="s">
        <v>76</v>
      </c>
      <c r="D139" s="75">
        <v>588</v>
      </c>
      <c r="E139" s="75" t="s">
        <v>17</v>
      </c>
      <c r="F139" s="73" t="s">
        <v>386</v>
      </c>
      <c r="G139" s="74">
        <f t="shared" ca="1" si="66"/>
        <v>123474</v>
      </c>
      <c r="H139" s="74">
        <f t="shared" ca="1" si="66"/>
        <v>128411</v>
      </c>
      <c r="I139" s="74">
        <f t="shared" ca="1" si="66"/>
        <v>133548</v>
      </c>
      <c r="J139" s="74">
        <f t="shared" ca="1" si="66"/>
        <v>138890</v>
      </c>
      <c r="K139" s="74">
        <f t="shared" ca="1" si="66"/>
        <v>144447</v>
      </c>
      <c r="L139" s="74">
        <f t="shared" ca="1" si="66"/>
        <v>0</v>
      </c>
      <c r="M139" s="74">
        <f t="shared" ca="1" si="66"/>
        <v>0</v>
      </c>
      <c r="N139" s="72"/>
      <c r="P139" s="187" t="str">
        <f t="shared" si="67"/>
        <v>52600C</v>
      </c>
      <c r="Q139" s="191" t="s">
        <v>600</v>
      </c>
      <c r="R139" s="188" t="str">
        <f t="shared" si="46"/>
        <v>Manager Housing Development</v>
      </c>
      <c r="S139" s="189" t="str">
        <f t="shared" ref="S139:S166" si="68">C139</f>
        <v>63</v>
      </c>
      <c r="T139" s="186" cm="1">
        <f t="array" aca="1" ref="T139" ca="1">ROUND(IF($Q139="Y",VLOOKUP($P139, INDIRECT($Q$3),T$8,0)*INDIRECT($P$2),VLOOKUP($P139, INDIRECT($Q$3),T$8,0)),IF($E139="E",0,3))</f>
        <v>123474</v>
      </c>
      <c r="U139" s="186" cm="1">
        <f t="array" aca="1" ref="U139" ca="1">ROUND(IF($Q139="Y",VLOOKUP($P139, INDIRECT($Q$3),U$8,0)*INDIRECT($P$2),VLOOKUP($P139, INDIRECT($Q$3),U$8,0)),IF($E139="E",0,3))</f>
        <v>128411</v>
      </c>
      <c r="V139" s="186" cm="1">
        <f t="array" aca="1" ref="V139" ca="1">ROUND(IF($Q139="Y",VLOOKUP($P139, INDIRECT($Q$3),V$8,0)*INDIRECT($P$2),VLOOKUP($P139, INDIRECT($Q$3),V$8,0)),IF($E139="E",0,3))</f>
        <v>133548</v>
      </c>
      <c r="W139" s="186" cm="1">
        <f t="array" aca="1" ref="W139" ca="1">ROUND(IF($Q139="Y",VLOOKUP($P139, INDIRECT($Q$3),W$8,0)*INDIRECT($P$2),VLOOKUP($P139, INDIRECT($Q$3),W$8,0)),IF($E139="E",0,3))</f>
        <v>138890</v>
      </c>
      <c r="X139" s="186" cm="1">
        <f t="array" aca="1" ref="X139" ca="1">ROUND(IF($Q139="Y",VLOOKUP($P139, INDIRECT($Q$3),X$8,0)*INDIRECT($P$2),VLOOKUP($P139, INDIRECT($Q$3),X$8,0)),IF($E139="E",0,3))</f>
        <v>144447</v>
      </c>
      <c r="Y139" s="186" cm="1">
        <f t="array" aca="1" ref="Y139" ca="1">ROUND(IF($Q139="Y",VLOOKUP($P139, INDIRECT($Q$3),Y$8,0)*INDIRECT($P$2),VLOOKUP($P139, INDIRECT($Q$3),Y$8,0)),IF($E139="E",0,3))</f>
        <v>0</v>
      </c>
      <c r="Z139" s="186" cm="1">
        <f t="array" aca="1" ref="Z139" ca="1">ROUND(IF($Q139="Y",VLOOKUP($P139, INDIRECT($Q$3),Z$8,0)*INDIRECT($P$2),VLOOKUP($P139, INDIRECT($Q$3),Z$8,0)),IF($E139="E",0,3))</f>
        <v>0</v>
      </c>
      <c r="AA139" s="186"/>
      <c r="AB139" s="282" t="str">
        <f t="shared" si="50"/>
        <v>52600C</v>
      </c>
      <c r="AC139" s="130" t="str">
        <f t="shared" si="51"/>
        <v>Manager Housing Development</v>
      </c>
      <c r="AD139" s="284" t="str">
        <f t="shared" si="52"/>
        <v>63</v>
      </c>
      <c r="AE139" s="282">
        <f t="shared" ca="1" si="64"/>
        <v>59.363</v>
      </c>
      <c r="AF139" s="282">
        <f t="shared" ca="1" si="64"/>
        <v>61.736999999999995</v>
      </c>
      <c r="AG139" s="282">
        <f t="shared" ca="1" si="64"/>
        <v>64.206000000000003</v>
      </c>
      <c r="AH139" s="282">
        <f t="shared" ca="1" si="64"/>
        <v>66.775000000000006</v>
      </c>
      <c r="AI139" s="282">
        <f t="shared" ca="1" si="64"/>
        <v>69.445999999999998</v>
      </c>
      <c r="AJ139" s="282" t="str">
        <f t="shared" ca="1" si="64"/>
        <v/>
      </c>
      <c r="AK139" s="282" t="str">
        <f t="shared" ca="1" si="64"/>
        <v/>
      </c>
      <c r="AP139" s="427"/>
      <c r="AQ139" s="427"/>
      <c r="AR139" s="427"/>
      <c r="AS139" s="427"/>
      <c r="AT139" s="427"/>
      <c r="AU139" s="427"/>
      <c r="AV139" s="427"/>
      <c r="AW139" s="427" t="str">
        <f>IFERROR(AA139/'2025'!N141,"")</f>
        <v/>
      </c>
    </row>
    <row r="140" spans="1:49" x14ac:dyDescent="0.2">
      <c r="A140" s="424" t="s">
        <v>136</v>
      </c>
      <c r="B140" s="75">
        <v>11</v>
      </c>
      <c r="C140" s="70" t="s">
        <v>135</v>
      </c>
      <c r="D140" s="75">
        <v>513</v>
      </c>
      <c r="E140" s="75" t="s">
        <v>17</v>
      </c>
      <c r="F140" s="73" t="s">
        <v>387</v>
      </c>
      <c r="G140" s="74">
        <f t="shared" ca="1" si="66"/>
        <v>119926</v>
      </c>
      <c r="H140" s="74">
        <f t="shared" ca="1" si="66"/>
        <v>124728</v>
      </c>
      <c r="I140" s="74">
        <f t="shared" ca="1" si="66"/>
        <v>129722</v>
      </c>
      <c r="J140" s="74">
        <f t="shared" ca="1" si="66"/>
        <v>134915</v>
      </c>
      <c r="K140" s="74">
        <f t="shared" ca="1" si="66"/>
        <v>140319</v>
      </c>
      <c r="L140" s="74">
        <f t="shared" ca="1" si="66"/>
        <v>0</v>
      </c>
      <c r="M140" s="74">
        <f t="shared" ca="1" si="66"/>
        <v>0</v>
      </c>
      <c r="N140" s="72"/>
      <c r="P140" s="187" t="str">
        <f t="shared" si="67"/>
        <v>06795C</v>
      </c>
      <c r="Q140" s="191" t="s">
        <v>600</v>
      </c>
      <c r="R140" s="188" t="str">
        <f t="shared" si="46"/>
        <v xml:space="preserve">Manager Internal Audit </v>
      </c>
      <c r="S140" s="189" t="str">
        <f t="shared" si="68"/>
        <v>045</v>
      </c>
      <c r="T140" s="186" cm="1">
        <f t="array" aca="1" ref="T140" ca="1">ROUND(IF($Q140="Y",VLOOKUP($P140, INDIRECT($Q$3),T$8,0)*INDIRECT($P$2),VLOOKUP($P140, INDIRECT($Q$3),T$8,0)),IF($E140="E",0,3))</f>
        <v>119926</v>
      </c>
      <c r="U140" s="186" cm="1">
        <f t="array" aca="1" ref="U140" ca="1">ROUND(IF($Q140="Y",VLOOKUP($P140, INDIRECT($Q$3),U$8,0)*INDIRECT($P$2),VLOOKUP($P140, INDIRECT($Q$3),U$8,0)),IF($E140="E",0,3))</f>
        <v>124728</v>
      </c>
      <c r="V140" s="186" cm="1">
        <f t="array" aca="1" ref="V140" ca="1">ROUND(IF($Q140="Y",VLOOKUP($P140, INDIRECT($Q$3),V$8,0)*INDIRECT($P$2),VLOOKUP($P140, INDIRECT($Q$3),V$8,0)),IF($E140="E",0,3))</f>
        <v>129722</v>
      </c>
      <c r="W140" s="186" cm="1">
        <f t="array" aca="1" ref="W140" ca="1">ROUND(IF($Q140="Y",VLOOKUP($P140, INDIRECT($Q$3),W$8,0)*INDIRECT($P$2),VLOOKUP($P140, INDIRECT($Q$3),W$8,0)),IF($E140="E",0,3))</f>
        <v>134915</v>
      </c>
      <c r="X140" s="186" cm="1">
        <f t="array" aca="1" ref="X140" ca="1">ROUND(IF($Q140="Y",VLOOKUP($P140, INDIRECT($Q$3),X$8,0)*INDIRECT($P$2),VLOOKUP($P140, INDIRECT($Q$3),X$8,0)),IF($E140="E",0,3))</f>
        <v>140319</v>
      </c>
      <c r="Y140" s="186" cm="1">
        <f t="array" aca="1" ref="Y140" ca="1">ROUND(IF($Q140="Y",VLOOKUP($P140, INDIRECT($Q$3),Y$8,0)*INDIRECT($P$2),VLOOKUP($P140, INDIRECT($Q$3),Y$8,0)),IF($E140="E",0,3))</f>
        <v>0</v>
      </c>
      <c r="Z140" s="186" cm="1">
        <f t="array" aca="1" ref="Z140" ca="1">ROUND(IF($Q140="Y",VLOOKUP($P140, INDIRECT($Q$3),Z$8,0)*INDIRECT($P$2),VLOOKUP($P140, INDIRECT($Q$3),Z$8,0)),IF($E140="E",0,3))</f>
        <v>0</v>
      </c>
      <c r="AA140" s="186"/>
      <c r="AB140" s="282" t="str">
        <f t="shared" si="50"/>
        <v>06795C</v>
      </c>
      <c r="AC140" s="130" t="str">
        <f t="shared" si="51"/>
        <v xml:space="preserve">Manager Internal Audit </v>
      </c>
      <c r="AD140" s="284" t="str">
        <f t="shared" si="52"/>
        <v>045</v>
      </c>
      <c r="AE140" s="282">
        <f t="shared" ca="1" si="64"/>
        <v>57.656999999999996</v>
      </c>
      <c r="AF140" s="282">
        <f t="shared" ca="1" si="64"/>
        <v>59.966000000000001</v>
      </c>
      <c r="AG140" s="282">
        <f t="shared" ca="1" si="64"/>
        <v>62.366999999999997</v>
      </c>
      <c r="AH140" s="282">
        <f t="shared" ca="1" si="64"/>
        <v>64.863</v>
      </c>
      <c r="AI140" s="282">
        <f t="shared" ca="1" si="64"/>
        <v>67.462000000000003</v>
      </c>
      <c r="AJ140" s="282" t="str">
        <f t="shared" ca="1" si="64"/>
        <v/>
      </c>
      <c r="AK140" s="282" t="str">
        <f t="shared" ca="1" si="64"/>
        <v/>
      </c>
      <c r="AP140" s="427"/>
      <c r="AQ140" s="427"/>
      <c r="AR140" s="427"/>
      <c r="AS140" s="427"/>
      <c r="AT140" s="427"/>
      <c r="AU140" s="427"/>
      <c r="AV140" s="427"/>
      <c r="AW140" s="427" t="str">
        <f>IFERROR(AA140/'2025'!N142,"")</f>
        <v/>
      </c>
    </row>
    <row r="141" spans="1:49" x14ac:dyDescent="0.2">
      <c r="A141" s="75" t="s">
        <v>1197</v>
      </c>
      <c r="B141" s="75">
        <v>12</v>
      </c>
      <c r="C141" s="70" t="s">
        <v>112</v>
      </c>
      <c r="D141" s="75">
        <v>555</v>
      </c>
      <c r="E141" s="75" t="s">
        <v>17</v>
      </c>
      <c r="F141" s="73" t="s">
        <v>1196</v>
      </c>
      <c r="G141" s="74">
        <f t="shared" ref="G141" ca="1" si="69">IF(E141="E",ROUND(T141,0),ROUND(T141,3))</f>
        <v>125909</v>
      </c>
      <c r="H141" s="74">
        <f t="shared" ref="H141" ca="1" si="70">IF(F141="E",ROUND(U141,0),ROUND(U141,3))</f>
        <v>132576</v>
      </c>
      <c r="I141" s="74">
        <f t="shared" ref="I141" ca="1" si="71">IF(G141="E",ROUND(V141,0),ROUND(V141,3))</f>
        <v>141532</v>
      </c>
      <c r="J141" s="74">
        <f t="shared" ref="J141" ca="1" si="72">IF(H141="E",ROUND(W141,0),ROUND(W141,3))</f>
        <v>145491</v>
      </c>
      <c r="K141" s="74">
        <f t="shared" ref="K141" ca="1" si="73">IF(I141="E",ROUND(X141,0),ROUND(X141,3))</f>
        <v>149569</v>
      </c>
      <c r="L141" s="74">
        <f t="shared" ref="L141" ca="1" si="74">IF(J141="E",ROUND(Y141,0),ROUND(Y141,3))</f>
        <v>153832</v>
      </c>
      <c r="M141" s="74">
        <f t="shared" ref="M141" ca="1" si="75">IF(K141="E",ROUND(Z141,0),ROUND(Z141,3))</f>
        <v>0</v>
      </c>
      <c r="N141" s="72"/>
      <c r="P141" s="187" t="str">
        <f t="shared" ref="P141" si="76">A141</f>
        <v>59521C</v>
      </c>
      <c r="Q141" s="191" t="s">
        <v>600</v>
      </c>
      <c r="R141" s="188" t="str">
        <f t="shared" ref="R141" si="77">F141</f>
        <v>Manager IT Administration</v>
      </c>
      <c r="S141" s="189" t="str">
        <f t="shared" ref="S141" si="78">C141</f>
        <v>53A</v>
      </c>
      <c r="T141" s="186" cm="1">
        <f t="array" aca="1" ref="T141" ca="1">ROUND(IF($Q141="Y",VLOOKUP($P141, INDIRECT($Q$3),T$8,0)*INDIRECT($P$2),VLOOKUP($P141, INDIRECT($Q$3),T$8,0)),IF($E141="E",0,3))</f>
        <v>125909</v>
      </c>
      <c r="U141" s="186" cm="1">
        <f t="array" aca="1" ref="U141" ca="1">ROUND(IF($Q141="Y",VLOOKUP($P141, INDIRECT($Q$3),U$8,0)*INDIRECT($P$2),VLOOKUP($P141, INDIRECT($Q$3),U$8,0)),IF($E141="E",0,3))</f>
        <v>132576</v>
      </c>
      <c r="V141" s="186" cm="1">
        <f t="array" aca="1" ref="V141" ca="1">ROUND(IF($Q141="Y",VLOOKUP($P141, INDIRECT($Q$3),V$8,0)*INDIRECT($P$2),VLOOKUP($P141, INDIRECT($Q$3),V$8,0)),IF($E141="E",0,3))</f>
        <v>141532</v>
      </c>
      <c r="W141" s="186" cm="1">
        <f t="array" aca="1" ref="W141" ca="1">ROUND(IF($Q141="Y",VLOOKUP($P141, INDIRECT($Q$3),W$8,0)*INDIRECT($P$2),VLOOKUP($P141, INDIRECT($Q$3),W$8,0)),IF($E141="E",0,3))</f>
        <v>145491</v>
      </c>
      <c r="X141" s="186" cm="1">
        <f t="array" aca="1" ref="X141" ca="1">ROUND(IF($Q141="Y",VLOOKUP($P141, INDIRECT($Q$3),X$8,0)*INDIRECT($P$2),VLOOKUP($P141, INDIRECT($Q$3),X$8,0)),IF($E141="E",0,3))</f>
        <v>149569</v>
      </c>
      <c r="Y141" s="186" cm="1">
        <f t="array" aca="1" ref="Y141" ca="1">ROUND(IF($Q141="Y",VLOOKUP($P141, INDIRECT($Q$3),Y$8,0)*INDIRECT($P$2),VLOOKUP($P141, INDIRECT($Q$3),Y$8,0)),IF($E141="E",0,3))</f>
        <v>153832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ref="AB141" si="79">A141</f>
        <v>59521C</v>
      </c>
      <c r="AC141" s="130" t="str">
        <f t="shared" ref="AC141" si="80">F141</f>
        <v>Manager IT Administration</v>
      </c>
      <c r="AD141" s="284" t="str">
        <f t="shared" ref="AD141" si="81">C141</f>
        <v>53A</v>
      </c>
      <c r="AE141" s="282">
        <f t="shared" ref="AE141" ca="1" si="82">IF(T141=0,"",IF($E141="E",ROUNDUP(T141/2080,3),T141))</f>
        <v>60.533999999999999</v>
      </c>
      <c r="AF141" s="282">
        <f t="shared" ref="AF141" ca="1" si="83">IF(U141=0,"",IF($E141="E",ROUNDUP(U141/2080,3),U141))</f>
        <v>63.738999999999997</v>
      </c>
      <c r="AG141" s="282">
        <f t="shared" ref="AG141" ca="1" si="84">IF(V141=0,"",IF($E141="E",ROUNDUP(V141/2080,3),V141))</f>
        <v>68.045000000000002</v>
      </c>
      <c r="AH141" s="282">
        <f t="shared" ref="AH141" ca="1" si="85">IF(W141=0,"",IF($E141="E",ROUNDUP(W141/2080,3),W141))</f>
        <v>69.948000000000008</v>
      </c>
      <c r="AI141" s="282">
        <f t="shared" ref="AI141" ca="1" si="86">IF(X141=0,"",IF($E141="E",ROUNDUP(X141/2080,3),X141))</f>
        <v>71.909000000000006</v>
      </c>
      <c r="AJ141" s="282">
        <f t="shared" ref="AJ141" ca="1" si="87">IF(Y141=0,"",IF($E141="E",ROUNDUP(Y141/2080,3),Y141))</f>
        <v>73.957999999999998</v>
      </c>
      <c r="AK141" s="282" t="str">
        <f t="shared" ref="AK141" ca="1" si="88">IF(Z141=0,"",IF($E141="E",ROUNDUP(Z141/2080,3),Z141))</f>
        <v/>
      </c>
      <c r="AP141" s="427"/>
      <c r="AQ141" s="427"/>
      <c r="AR141" s="427"/>
      <c r="AS141" s="427"/>
      <c r="AT141" s="427"/>
      <c r="AU141" s="427"/>
      <c r="AV141" s="427"/>
      <c r="AW141" s="427"/>
    </row>
    <row r="142" spans="1:49" x14ac:dyDescent="0.2">
      <c r="A142" s="424" t="s">
        <v>223</v>
      </c>
      <c r="B142" s="75">
        <v>10</v>
      </c>
      <c r="C142" s="70" t="s">
        <v>162</v>
      </c>
      <c r="D142" s="75">
        <v>495</v>
      </c>
      <c r="E142" s="75" t="s">
        <v>17</v>
      </c>
      <c r="F142" s="73" t="s">
        <v>1093</v>
      </c>
      <c r="G142" s="74">
        <f t="shared" ca="1" si="66"/>
        <v>103863</v>
      </c>
      <c r="H142" s="74">
        <f t="shared" ca="1" si="66"/>
        <v>108018</v>
      </c>
      <c r="I142" s="74">
        <f t="shared" ca="1" si="66"/>
        <v>112337</v>
      </c>
      <c r="J142" s="74">
        <f t="shared" ca="1" si="66"/>
        <v>116829</v>
      </c>
      <c r="K142" s="74">
        <f t="shared" ca="1" si="66"/>
        <v>121505</v>
      </c>
      <c r="L142" s="74">
        <f t="shared" ca="1" si="66"/>
        <v>0</v>
      </c>
      <c r="M142" s="74">
        <f t="shared" ca="1" si="66"/>
        <v>0</v>
      </c>
      <c r="N142" s="72"/>
      <c r="P142" s="187" t="str">
        <f t="shared" si="67"/>
        <v>10078C</v>
      </c>
      <c r="Q142" s="191" t="s">
        <v>600</v>
      </c>
      <c r="R142" s="188" t="str">
        <f t="shared" si="46"/>
        <v>Manager IT Service Desk</v>
      </c>
      <c r="S142" s="189" t="str">
        <f t="shared" si="68"/>
        <v>10</v>
      </c>
      <c r="T142" s="186" cm="1">
        <f t="array" aca="1" ref="T142" ca="1">ROUND(IF($Q142="Y",VLOOKUP($P142, INDIRECT($Q$3),T$8,0)*INDIRECT($P$2),VLOOKUP($P142, INDIRECT($Q$3),T$8,0)),IF($E142="E",0,3))</f>
        <v>103863</v>
      </c>
      <c r="U142" s="186" cm="1">
        <f t="array" aca="1" ref="U142" ca="1">ROUND(IF($Q142="Y",VLOOKUP($P142, INDIRECT($Q$3),U$8,0)*INDIRECT($P$2),VLOOKUP($P142, INDIRECT($Q$3),U$8,0)),IF($E142="E",0,3))</f>
        <v>108018</v>
      </c>
      <c r="V142" s="186" cm="1">
        <f t="array" aca="1" ref="V142" ca="1">ROUND(IF($Q142="Y",VLOOKUP($P142, INDIRECT($Q$3),V$8,0)*INDIRECT($P$2),VLOOKUP($P142, INDIRECT($Q$3),V$8,0)),IF($E142="E",0,3))</f>
        <v>112337</v>
      </c>
      <c r="W142" s="186" cm="1">
        <f t="array" aca="1" ref="W142" ca="1">ROUND(IF($Q142="Y",VLOOKUP($P142, INDIRECT($Q$3),W$8,0)*INDIRECT($P$2),VLOOKUP($P142, INDIRECT($Q$3),W$8,0)),IF($E142="E",0,3))</f>
        <v>116829</v>
      </c>
      <c r="X142" s="186" cm="1">
        <f t="array" aca="1" ref="X142" ca="1">ROUND(IF($Q142="Y",VLOOKUP($P142, INDIRECT($Q$3),X$8,0)*INDIRECT($P$2),VLOOKUP($P142, INDIRECT($Q$3),X$8,0)),IF($E142="E",0,3))</f>
        <v>121505</v>
      </c>
      <c r="Y142" s="186" cm="1">
        <f t="array" aca="1" ref="Y142" ca="1">ROUND(IF($Q142="Y",VLOOKUP($P142, INDIRECT($Q$3),Y$8,0)*INDIRECT($P$2),VLOOKUP($P142, INDIRECT($Q$3),Y$8,0)),IF($E142="E",0,3))</f>
        <v>0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si="50"/>
        <v>10078C</v>
      </c>
      <c r="AC142" s="130" t="str">
        <f t="shared" si="51"/>
        <v>Manager IT Service Desk</v>
      </c>
      <c r="AD142" s="284" t="str">
        <f t="shared" si="52"/>
        <v>10</v>
      </c>
      <c r="AE142" s="282">
        <f t="shared" ca="1" si="64"/>
        <v>49.934999999999995</v>
      </c>
      <c r="AF142" s="282">
        <f t="shared" ca="1" si="64"/>
        <v>51.931999999999995</v>
      </c>
      <c r="AG142" s="282">
        <f t="shared" ca="1" si="64"/>
        <v>54.009</v>
      </c>
      <c r="AH142" s="282">
        <f t="shared" ca="1" si="64"/>
        <v>56.167999999999999</v>
      </c>
      <c r="AI142" s="282">
        <f t="shared" ca="1" si="64"/>
        <v>58.415999999999997</v>
      </c>
      <c r="AJ142" s="282" t="str">
        <f t="shared" ca="1" si="64"/>
        <v/>
      </c>
      <c r="AK142" s="282" t="str">
        <f t="shared" ca="1" si="64"/>
        <v/>
      </c>
      <c r="AP142" s="427"/>
      <c r="AQ142" s="427"/>
      <c r="AR142" s="427"/>
      <c r="AS142" s="427"/>
      <c r="AT142" s="427"/>
      <c r="AU142" s="427"/>
      <c r="AV142" s="427"/>
      <c r="AW142" s="427" t="str">
        <f>IFERROR(AA142/'2025'!N144,"")</f>
        <v/>
      </c>
    </row>
    <row r="143" spans="1:49" x14ac:dyDescent="0.2">
      <c r="A143" s="424" t="s">
        <v>48</v>
      </c>
      <c r="B143" s="75">
        <v>10</v>
      </c>
      <c r="C143" s="70" t="s">
        <v>70</v>
      </c>
      <c r="D143" s="75">
        <v>473</v>
      </c>
      <c r="E143" s="75" t="s">
        <v>17</v>
      </c>
      <c r="F143" s="73" t="s">
        <v>479</v>
      </c>
      <c r="G143" s="74">
        <f t="shared" ca="1" si="66"/>
        <v>92141</v>
      </c>
      <c r="H143" s="74">
        <f t="shared" ca="1" si="66"/>
        <v>96727</v>
      </c>
      <c r="I143" s="74">
        <f t="shared" ca="1" si="66"/>
        <v>101577</v>
      </c>
      <c r="J143" s="74">
        <f t="shared" ca="1" si="66"/>
        <v>108144</v>
      </c>
      <c r="K143" s="74">
        <f t="shared" ca="1" si="66"/>
        <v>111170</v>
      </c>
      <c r="L143" s="74">
        <f t="shared" ca="1" si="66"/>
        <v>114287</v>
      </c>
      <c r="M143" s="74">
        <f t="shared" ca="1" si="66"/>
        <v>117544</v>
      </c>
      <c r="N143" s="72"/>
      <c r="P143" s="187" t="str">
        <f t="shared" si="67"/>
        <v>01680C</v>
      </c>
      <c r="Q143" s="191" t="s">
        <v>600</v>
      </c>
      <c r="R143" s="188" t="str">
        <f t="shared" si="46"/>
        <v>Manager Legislative Support Services</v>
      </c>
      <c r="S143" s="189" t="str">
        <f t="shared" si="68"/>
        <v>34M</v>
      </c>
      <c r="T143" s="186" cm="1">
        <f t="array" aca="1" ref="T143" ca="1">ROUND(IF($Q143="Y",VLOOKUP($P143, INDIRECT($Q$3),T$8,0)*INDIRECT($P$2),VLOOKUP($P143, INDIRECT($Q$3),T$8,0)),IF($E143="E",0,3))</f>
        <v>92141</v>
      </c>
      <c r="U143" s="186" cm="1">
        <f t="array" aca="1" ref="U143" ca="1">ROUND(IF($Q143="Y",VLOOKUP($P143, INDIRECT($Q$3),U$8,0)*INDIRECT($P$2),VLOOKUP($P143, INDIRECT($Q$3),U$8,0)),IF($E143="E",0,3))</f>
        <v>96727</v>
      </c>
      <c r="V143" s="186" cm="1">
        <f t="array" aca="1" ref="V143" ca="1">ROUND(IF($Q143="Y",VLOOKUP($P143, INDIRECT($Q$3),V$8,0)*INDIRECT($P$2),VLOOKUP($P143, INDIRECT($Q$3),V$8,0)),IF($E143="E",0,3))</f>
        <v>101577</v>
      </c>
      <c r="W143" s="186" cm="1">
        <f t="array" aca="1" ref="W143" ca="1">ROUND(IF($Q143="Y",VLOOKUP($P143, INDIRECT($Q$3),W$8,0)*INDIRECT($P$2),VLOOKUP($P143, INDIRECT($Q$3),W$8,0)),IF($E143="E",0,3))</f>
        <v>108144</v>
      </c>
      <c r="X143" s="186" cm="1">
        <f t="array" aca="1" ref="X143" ca="1">ROUND(IF($Q143="Y",VLOOKUP($P143, INDIRECT($Q$3),X$8,0)*INDIRECT($P$2),VLOOKUP($P143, INDIRECT($Q$3),X$8,0)),IF($E143="E",0,3))</f>
        <v>111170</v>
      </c>
      <c r="Y143" s="186" cm="1">
        <f t="array" aca="1" ref="Y143" ca="1">ROUND(IF($Q143="Y",VLOOKUP($P143, INDIRECT($Q$3),Y$8,0)*INDIRECT($P$2),VLOOKUP($P143, INDIRECT($Q$3),Y$8,0)),IF($E143="E",0,3))</f>
        <v>114287</v>
      </c>
      <c r="Z143" s="186" cm="1">
        <f t="array" aca="1" ref="Z143" ca="1">ROUND(IF($Q143="Y",VLOOKUP($P143, INDIRECT($Q$3),Z$8,0)*INDIRECT($P$2),VLOOKUP($P143, INDIRECT($Q$3),Z$8,0)),IF($E143="E",0,3))</f>
        <v>117544</v>
      </c>
      <c r="AA143" s="186"/>
      <c r="AB143" s="282" t="str">
        <f t="shared" si="50"/>
        <v>01680C</v>
      </c>
      <c r="AC143" s="130" t="str">
        <f t="shared" si="51"/>
        <v>Manager Legislative Support Services</v>
      </c>
      <c r="AD143" s="284" t="str">
        <f t="shared" si="52"/>
        <v>34M</v>
      </c>
      <c r="AE143" s="282">
        <f t="shared" ca="1" si="64"/>
        <v>44.298999999999999</v>
      </c>
      <c r="AF143" s="282">
        <f t="shared" ca="1" si="64"/>
        <v>46.503999999999998</v>
      </c>
      <c r="AG143" s="282">
        <f t="shared" ca="1" si="64"/>
        <v>48.835999999999999</v>
      </c>
      <c r="AH143" s="282">
        <f t="shared" ca="1" si="64"/>
        <v>51.992999999999995</v>
      </c>
      <c r="AI143" s="282">
        <f t="shared" ca="1" si="64"/>
        <v>53.448</v>
      </c>
      <c r="AJ143" s="282">
        <f t="shared" ca="1" si="64"/>
        <v>54.945999999999998</v>
      </c>
      <c r="AK143" s="282">
        <f t="shared" ca="1" si="64"/>
        <v>56.512</v>
      </c>
      <c r="AP143" s="427"/>
      <c r="AQ143" s="427"/>
      <c r="AR143" s="427"/>
      <c r="AS143" s="427"/>
      <c r="AT143" s="427"/>
      <c r="AU143" s="427"/>
      <c r="AV143" s="427"/>
      <c r="AW143" s="427" t="str">
        <f>IFERROR(AA143/'2025'!N145,"")</f>
        <v/>
      </c>
    </row>
    <row r="144" spans="1:49" s="73" customFormat="1" x14ac:dyDescent="0.2">
      <c r="A144" s="424" t="s">
        <v>1164</v>
      </c>
      <c r="B144" s="75">
        <v>11</v>
      </c>
      <c r="C144" s="70" t="s">
        <v>888</v>
      </c>
      <c r="D144" s="75">
        <v>533</v>
      </c>
      <c r="E144" s="75" t="s">
        <v>17</v>
      </c>
      <c r="F144" s="73" t="s">
        <v>1163</v>
      </c>
      <c r="G144" s="74">
        <f t="shared" ref="G144" ca="1" si="89">IF(E144="E",ROUND(T144,0),ROUND(T144,3))</f>
        <v>110763</v>
      </c>
      <c r="H144" s="74">
        <f t="shared" ref="H144" ca="1" si="90">IF(F144="E",ROUND(U144,0),ROUND(U144,3))</f>
        <v>115198</v>
      </c>
      <c r="I144" s="74">
        <f t="shared" ref="I144" ca="1" si="91">IF(G144="E",ROUND(V144,0),ROUND(V144,3))</f>
        <v>119811</v>
      </c>
      <c r="J144" s="74">
        <f t="shared" ref="J144" ca="1" si="92">IF(H144="E",ROUND(W144,0),ROUND(W144,3))</f>
        <v>124609</v>
      </c>
      <c r="K144" s="74">
        <f t="shared" ref="K144" ca="1" si="93">IF(I144="E",ROUND(X144,0),ROUND(X144,3))</f>
        <v>129599</v>
      </c>
      <c r="L144" s="74"/>
      <c r="M144" s="74"/>
      <c r="N144" s="60"/>
      <c r="P144" s="187" t="str">
        <f t="shared" si="67"/>
        <v>53111C</v>
      </c>
      <c r="Q144" s="191" t="s">
        <v>600</v>
      </c>
      <c r="R144" s="188" t="str">
        <f t="shared" si="46"/>
        <v>Manager Media Relations</v>
      </c>
      <c r="S144" s="189" t="str">
        <f t="shared" si="68"/>
        <v>116</v>
      </c>
      <c r="T144" s="186" cm="1">
        <f t="array" aca="1" ref="T144" ca="1">ROUND(IF($Q144="Y",VLOOKUP($P144, INDIRECT($Q$3),T$8,0)*INDIRECT($P$2),VLOOKUP($P144, INDIRECT($Q$3),T$8,0)),IF($E144="E",0,3))</f>
        <v>110763</v>
      </c>
      <c r="U144" s="186" cm="1">
        <f t="array" aca="1" ref="U144" ca="1">ROUND(IF($Q144="Y",VLOOKUP($P144, INDIRECT($Q$3),U$8,0)*INDIRECT($P$2),VLOOKUP($P144, INDIRECT($Q$3),U$8,0)),IF($E144="E",0,3))</f>
        <v>115198</v>
      </c>
      <c r="V144" s="186" cm="1">
        <f t="array" aca="1" ref="V144" ca="1">ROUND(IF($Q144="Y",VLOOKUP($P144, INDIRECT($Q$3),V$8,0)*INDIRECT($P$2),VLOOKUP($P144, INDIRECT($Q$3),V$8,0)),IF($E144="E",0,3))</f>
        <v>119811</v>
      </c>
      <c r="W144" s="186" cm="1">
        <f t="array" aca="1" ref="W144" ca="1">ROUND(IF($Q144="Y",VLOOKUP($P144, INDIRECT($Q$3),W$8,0)*INDIRECT($P$2),VLOOKUP($P144, INDIRECT($Q$3),W$8,0)),IF($E144="E",0,3))</f>
        <v>124609</v>
      </c>
      <c r="X144" s="186" cm="1">
        <f t="array" aca="1" ref="X144" ca="1">ROUND(IF($Q144="Y",VLOOKUP($P144, INDIRECT($Q$3),X$8,0)*INDIRECT($P$2),VLOOKUP($P144, INDIRECT($Q$3),X$8,0)),IF($E144="E",0,3))</f>
        <v>129599</v>
      </c>
      <c r="Y144" s="186" cm="1">
        <f t="array" aca="1" ref="Y144" ca="1">ROUND(IF($Q144="Y",VLOOKUP($P144, INDIRECT($Q$3),Y$8,0)*INDIRECT($P$2),VLOOKUP($P144, INDIRECT($Q$3),Y$8,0)),IF($E144="E",0,3))</f>
        <v>0</v>
      </c>
      <c r="Z144" s="186" cm="1">
        <f t="array" aca="1" ref="Z144" ca="1">ROUND(IF($Q144="Y",VLOOKUP($P144, INDIRECT($Q$3),Z$8,0)*INDIRECT($P$2),VLOOKUP($P144, INDIRECT($Q$3),Z$8,0)),IF($E144="E",0,3))</f>
        <v>0</v>
      </c>
      <c r="AA144" s="186"/>
      <c r="AB144" s="282" t="str">
        <f t="shared" si="50"/>
        <v>53111C</v>
      </c>
      <c r="AC144" s="130" t="str">
        <f t="shared" si="51"/>
        <v>Manager Media Relations</v>
      </c>
      <c r="AD144" s="284" t="str">
        <f t="shared" si="52"/>
        <v>116</v>
      </c>
      <c r="AE144" s="282">
        <f t="shared" ca="1" si="64"/>
        <v>53.251999999999995</v>
      </c>
      <c r="AF144" s="282">
        <f t="shared" ca="1" si="64"/>
        <v>55.384</v>
      </c>
      <c r="AG144" s="282">
        <f t="shared" ca="1" si="64"/>
        <v>57.601999999999997</v>
      </c>
      <c r="AH144" s="282">
        <f t="shared" ca="1" si="64"/>
        <v>59.908999999999999</v>
      </c>
      <c r="AI144" s="282">
        <f t="shared" ca="1" si="64"/>
        <v>62.308</v>
      </c>
      <c r="AJ144" s="282"/>
      <c r="AK144" s="282"/>
      <c r="AL144" s="129"/>
      <c r="AP144" s="431"/>
      <c r="AQ144" s="431"/>
      <c r="AR144" s="431"/>
      <c r="AS144" s="431"/>
      <c r="AT144" s="431"/>
      <c r="AU144" s="431"/>
      <c r="AV144" s="431"/>
      <c r="AW144" s="431" t="str">
        <f>IFERROR(AA144/'2025'!N146,"")</f>
        <v/>
      </c>
    </row>
    <row r="145" spans="1:49" x14ac:dyDescent="0.2">
      <c r="A145" s="424" t="s">
        <v>166</v>
      </c>
      <c r="B145" s="75">
        <v>13</v>
      </c>
      <c r="C145" s="70" t="s">
        <v>76</v>
      </c>
      <c r="D145" s="75">
        <v>588</v>
      </c>
      <c r="E145" s="75" t="s">
        <v>17</v>
      </c>
      <c r="F145" s="73" t="s">
        <v>389</v>
      </c>
      <c r="G145" s="74">
        <f t="shared" ref="G145:M165" ca="1" si="94">IF(E145="E",ROUND(T145,0),ROUND(T145,3))</f>
        <v>123474</v>
      </c>
      <c r="H145" s="74">
        <f t="shared" ca="1" si="94"/>
        <v>128411</v>
      </c>
      <c r="I145" s="74">
        <f t="shared" ca="1" si="94"/>
        <v>133548</v>
      </c>
      <c r="J145" s="74">
        <f t="shared" ca="1" si="94"/>
        <v>138890</v>
      </c>
      <c r="K145" s="74">
        <f t="shared" ca="1" si="94"/>
        <v>144447</v>
      </c>
      <c r="L145" s="74">
        <f t="shared" ca="1" si="94"/>
        <v>0</v>
      </c>
      <c r="M145" s="74">
        <f t="shared" ca="1" si="94"/>
        <v>0</v>
      </c>
      <c r="N145" s="72"/>
      <c r="P145" s="187" t="str">
        <f t="shared" si="67"/>
        <v>06830C</v>
      </c>
      <c r="Q145" s="191" t="s">
        <v>600</v>
      </c>
      <c r="R145" s="188" t="str">
        <f t="shared" si="46"/>
        <v>Manager MPLS Development Review</v>
      </c>
      <c r="S145" s="189" t="str">
        <f t="shared" si="68"/>
        <v>63</v>
      </c>
      <c r="T145" s="186" cm="1">
        <f t="array" aca="1" ref="T145" ca="1">ROUND(IF($Q145="Y",VLOOKUP($P145, INDIRECT($Q$3),T$8,0)*INDIRECT($P$2),VLOOKUP($P145, INDIRECT($Q$3),T$8,0)),IF($E145="E",0,3))</f>
        <v>123474</v>
      </c>
      <c r="U145" s="186" cm="1">
        <f t="array" aca="1" ref="U145" ca="1">ROUND(IF($Q145="Y",VLOOKUP($P145, INDIRECT($Q$3),U$8,0)*INDIRECT($P$2),VLOOKUP($P145, INDIRECT($Q$3),U$8,0)),IF($E145="E",0,3))</f>
        <v>128411</v>
      </c>
      <c r="V145" s="186" cm="1">
        <f t="array" aca="1" ref="V145" ca="1">ROUND(IF($Q145="Y",VLOOKUP($P145, INDIRECT($Q$3),V$8,0)*INDIRECT($P$2),VLOOKUP($P145, INDIRECT($Q$3),V$8,0)),IF($E145="E",0,3))</f>
        <v>133548</v>
      </c>
      <c r="W145" s="186" cm="1">
        <f t="array" aca="1" ref="W145" ca="1">ROUND(IF($Q145="Y",VLOOKUP($P145, INDIRECT($Q$3),W$8,0)*INDIRECT($P$2),VLOOKUP($P145, INDIRECT($Q$3),W$8,0)),IF($E145="E",0,3))</f>
        <v>138890</v>
      </c>
      <c r="X145" s="186" cm="1">
        <f t="array" aca="1" ref="X145" ca="1">ROUND(IF($Q145="Y",VLOOKUP($P145, INDIRECT($Q$3),X$8,0)*INDIRECT($P$2),VLOOKUP($P145, INDIRECT($Q$3),X$8,0)),IF($E145="E",0,3))</f>
        <v>144447</v>
      </c>
      <c r="Y145" s="186" cm="1">
        <f t="array" aca="1" ref="Y145" ca="1">ROUND(IF($Q145="Y",VLOOKUP($P145, INDIRECT($Q$3),Y$8,0)*INDIRECT($P$2),VLOOKUP($P145, INDIRECT($Q$3),Y$8,0)),IF($E145="E",0,3))</f>
        <v>0</v>
      </c>
      <c r="Z145" s="186" cm="1">
        <f t="array" aca="1" ref="Z145" ca="1">ROUND(IF($Q145="Y",VLOOKUP($P145, INDIRECT($Q$3),Z$8,0)*INDIRECT($P$2),VLOOKUP($P145, INDIRECT($Q$3),Z$8,0)),IF($E145="E",0,3))</f>
        <v>0</v>
      </c>
      <c r="AA145" s="186"/>
      <c r="AB145" s="282" t="str">
        <f t="shared" si="50"/>
        <v>06830C</v>
      </c>
      <c r="AC145" s="130" t="str">
        <f t="shared" si="51"/>
        <v>Manager MPLS Development Review</v>
      </c>
      <c r="AD145" s="284" t="str">
        <f t="shared" si="52"/>
        <v>63</v>
      </c>
      <c r="AE145" s="282">
        <f t="shared" ca="1" si="64"/>
        <v>59.363</v>
      </c>
      <c r="AF145" s="282">
        <f t="shared" ca="1" si="64"/>
        <v>61.736999999999995</v>
      </c>
      <c r="AG145" s="282">
        <f t="shared" ca="1" si="64"/>
        <v>64.206000000000003</v>
      </c>
      <c r="AH145" s="282">
        <f t="shared" ca="1" si="64"/>
        <v>66.775000000000006</v>
      </c>
      <c r="AI145" s="282">
        <f t="shared" ca="1" si="64"/>
        <v>69.445999999999998</v>
      </c>
      <c r="AJ145" s="282" t="str">
        <f t="shared" ca="1" si="64"/>
        <v/>
      </c>
      <c r="AK145" s="282" t="str">
        <f t="shared" ca="1" si="64"/>
        <v/>
      </c>
      <c r="AP145" s="427"/>
      <c r="AQ145" s="427"/>
      <c r="AR145" s="427"/>
      <c r="AS145" s="427"/>
      <c r="AT145" s="427"/>
      <c r="AU145" s="427"/>
      <c r="AV145" s="427"/>
      <c r="AW145" s="427" t="str">
        <f>IFERROR(AA145/'2025'!N147,"")</f>
        <v/>
      </c>
    </row>
    <row r="146" spans="1:49" x14ac:dyDescent="0.2">
      <c r="A146" s="424" t="s">
        <v>157</v>
      </c>
      <c r="B146" s="75">
        <v>10</v>
      </c>
      <c r="C146" s="70" t="s">
        <v>70</v>
      </c>
      <c r="D146" s="75">
        <v>473</v>
      </c>
      <c r="E146" s="75" t="s">
        <v>17</v>
      </c>
      <c r="F146" s="73" t="s">
        <v>974</v>
      </c>
      <c r="G146" s="74">
        <f t="shared" ca="1" si="94"/>
        <v>92141</v>
      </c>
      <c r="H146" s="74">
        <f t="shared" ca="1" si="94"/>
        <v>96727</v>
      </c>
      <c r="I146" s="74">
        <f t="shared" ca="1" si="94"/>
        <v>101577</v>
      </c>
      <c r="J146" s="74">
        <f t="shared" ca="1" si="94"/>
        <v>108144</v>
      </c>
      <c r="K146" s="74">
        <f t="shared" ca="1" si="94"/>
        <v>111170</v>
      </c>
      <c r="L146" s="74">
        <f t="shared" ca="1" si="94"/>
        <v>114287</v>
      </c>
      <c r="M146" s="74">
        <f t="shared" ca="1" si="94"/>
        <v>117544</v>
      </c>
      <c r="N146" s="72"/>
      <c r="P146" s="187" t="str">
        <f t="shared" si="67"/>
        <v>07022C</v>
      </c>
      <c r="Q146" s="191" t="s">
        <v>600</v>
      </c>
      <c r="R146" s="188" t="str">
        <f t="shared" si="46"/>
        <v>Manager Multimedia Services</v>
      </c>
      <c r="S146" s="189" t="str">
        <f t="shared" si="68"/>
        <v>34M</v>
      </c>
      <c r="T146" s="186" cm="1">
        <f t="array" aca="1" ref="T146" ca="1">ROUND(IF($Q146="Y",VLOOKUP($P146, INDIRECT($Q$3),T$8,0)*INDIRECT($P$2),VLOOKUP($P146, INDIRECT($Q$3),T$8,0)),IF($E146="E",0,3))</f>
        <v>92141</v>
      </c>
      <c r="U146" s="186" cm="1">
        <f t="array" aca="1" ref="U146" ca="1">ROUND(IF($Q146="Y",VLOOKUP($P146, INDIRECT($Q$3),U$8,0)*INDIRECT($P$2),VLOOKUP($P146, INDIRECT($Q$3),U$8,0)),IF($E146="E",0,3))</f>
        <v>96727</v>
      </c>
      <c r="V146" s="186" cm="1">
        <f t="array" aca="1" ref="V146" ca="1">ROUND(IF($Q146="Y",VLOOKUP($P146, INDIRECT($Q$3),V$8,0)*INDIRECT($P$2),VLOOKUP($P146, INDIRECT($Q$3),V$8,0)),IF($E146="E",0,3))</f>
        <v>101577</v>
      </c>
      <c r="W146" s="186" cm="1">
        <f t="array" aca="1" ref="W146" ca="1">ROUND(IF($Q146="Y",VLOOKUP($P146, INDIRECT($Q$3),W$8,0)*INDIRECT($P$2),VLOOKUP($P146, INDIRECT($Q$3),W$8,0)),IF($E146="E",0,3))</f>
        <v>108144</v>
      </c>
      <c r="X146" s="186" cm="1">
        <f t="array" aca="1" ref="X146" ca="1">ROUND(IF($Q146="Y",VLOOKUP($P146, INDIRECT($Q$3),X$8,0)*INDIRECT($P$2),VLOOKUP($P146, INDIRECT($Q$3),X$8,0)),IF($E146="E",0,3))</f>
        <v>111170</v>
      </c>
      <c r="Y146" s="186" cm="1">
        <f t="array" aca="1" ref="Y146" ca="1">ROUND(IF($Q146="Y",VLOOKUP($P146, INDIRECT($Q$3),Y$8,0)*INDIRECT($P$2),VLOOKUP($P146, INDIRECT($Q$3),Y$8,0)),IF($E146="E",0,3))</f>
        <v>114287</v>
      </c>
      <c r="Z146" s="186" cm="1">
        <f t="array" aca="1" ref="Z146" ca="1">ROUND(IF($Q146="Y",VLOOKUP($P146, INDIRECT($Q$3),Z$8,0)*INDIRECT($P$2),VLOOKUP($P146, INDIRECT($Q$3),Z$8,0)),IF($E146="E",0,3))</f>
        <v>117544</v>
      </c>
      <c r="AA146" s="186"/>
      <c r="AB146" s="282" t="str">
        <f t="shared" si="50"/>
        <v>07022C</v>
      </c>
      <c r="AC146" s="130" t="str">
        <f t="shared" si="51"/>
        <v>Manager Multimedia Services</v>
      </c>
      <c r="AD146" s="284" t="str">
        <f t="shared" si="52"/>
        <v>34M</v>
      </c>
      <c r="AE146" s="282">
        <f t="shared" ref="AE146:AK165" ca="1" si="95">IF(T146=0,"",IF($E146="E",ROUNDUP(T146/2080,3),T146))</f>
        <v>44.298999999999999</v>
      </c>
      <c r="AF146" s="282">
        <f t="shared" ca="1" si="95"/>
        <v>46.503999999999998</v>
      </c>
      <c r="AG146" s="282">
        <f t="shared" ca="1" si="95"/>
        <v>48.835999999999999</v>
      </c>
      <c r="AH146" s="282">
        <f t="shared" ca="1" si="95"/>
        <v>51.992999999999995</v>
      </c>
      <c r="AI146" s="282">
        <f t="shared" ca="1" si="95"/>
        <v>53.448</v>
      </c>
      <c r="AJ146" s="282">
        <f t="shared" ca="1" si="95"/>
        <v>54.945999999999998</v>
      </c>
      <c r="AK146" s="282">
        <f t="shared" ca="1" si="95"/>
        <v>56.512</v>
      </c>
      <c r="AP146" s="427"/>
      <c r="AQ146" s="427"/>
      <c r="AR146" s="427"/>
      <c r="AS146" s="427"/>
      <c r="AT146" s="427"/>
      <c r="AU146" s="427"/>
      <c r="AV146" s="427"/>
      <c r="AW146" s="427" t="str">
        <f>IFERROR(AA146/'2025'!N148,"")</f>
        <v/>
      </c>
    </row>
    <row r="147" spans="1:49" x14ac:dyDescent="0.2">
      <c r="A147" s="424" t="s">
        <v>139</v>
      </c>
      <c r="B147" s="75">
        <v>10</v>
      </c>
      <c r="C147" s="70" t="s">
        <v>18</v>
      </c>
      <c r="D147" s="75">
        <v>490</v>
      </c>
      <c r="E147" s="75" t="s">
        <v>17</v>
      </c>
      <c r="F147" s="73" t="s">
        <v>140</v>
      </c>
      <c r="G147" s="74">
        <f t="shared" ca="1" si="94"/>
        <v>95846</v>
      </c>
      <c r="H147" s="74">
        <f t="shared" ca="1" si="94"/>
        <v>100889</v>
      </c>
      <c r="I147" s="74">
        <f t="shared" ca="1" si="94"/>
        <v>106199</v>
      </c>
      <c r="J147" s="74">
        <f t="shared" ca="1" si="94"/>
        <v>111790</v>
      </c>
      <c r="K147" s="74">
        <f t="shared" ca="1" si="94"/>
        <v>114916</v>
      </c>
      <c r="L147" s="74">
        <f t="shared" ca="1" si="94"/>
        <v>118138</v>
      </c>
      <c r="M147" s="74">
        <f t="shared" ca="1" si="94"/>
        <v>121505</v>
      </c>
      <c r="N147" s="72"/>
      <c r="P147" s="187" t="str">
        <f t="shared" si="67"/>
        <v>06839C</v>
      </c>
      <c r="Q147" s="191" t="s">
        <v>600</v>
      </c>
      <c r="R147" s="188" t="str">
        <f t="shared" si="46"/>
        <v>Manager Neighborhood Support</v>
      </c>
      <c r="S147" s="189" t="str">
        <f t="shared" si="68"/>
        <v>83</v>
      </c>
      <c r="T147" s="186" cm="1">
        <f t="array" aca="1" ref="T147" ca="1">ROUND(IF($Q147="Y",VLOOKUP($P147, INDIRECT($Q$3),T$8,0)*INDIRECT($P$2),VLOOKUP($P147, INDIRECT($Q$3),T$8,0)),IF($E147="E",0,3))</f>
        <v>95846</v>
      </c>
      <c r="U147" s="186" cm="1">
        <f t="array" aca="1" ref="U147" ca="1">ROUND(IF($Q147="Y",VLOOKUP($P147, INDIRECT($Q$3),U$8,0)*INDIRECT($P$2),VLOOKUP($P147, INDIRECT($Q$3),U$8,0)),IF($E147="E",0,3))</f>
        <v>100889</v>
      </c>
      <c r="V147" s="186" cm="1">
        <f t="array" aca="1" ref="V147" ca="1">ROUND(IF($Q147="Y",VLOOKUP($P147, INDIRECT($Q$3),V$8,0)*INDIRECT($P$2),VLOOKUP($P147, INDIRECT($Q$3),V$8,0)),IF($E147="E",0,3))</f>
        <v>106199</v>
      </c>
      <c r="W147" s="186" cm="1">
        <f t="array" aca="1" ref="W147" ca="1">ROUND(IF($Q147="Y",VLOOKUP($P147, INDIRECT($Q$3),W$8,0)*INDIRECT($P$2),VLOOKUP($P147, INDIRECT($Q$3),W$8,0)),IF($E147="E",0,3))</f>
        <v>111790</v>
      </c>
      <c r="X147" s="186" cm="1">
        <f t="array" aca="1" ref="X147" ca="1">ROUND(IF($Q147="Y",VLOOKUP($P147, INDIRECT($Q$3),X$8,0)*INDIRECT($P$2),VLOOKUP($P147, INDIRECT($Q$3),X$8,0)),IF($E147="E",0,3))</f>
        <v>114916</v>
      </c>
      <c r="Y147" s="186" cm="1">
        <f t="array" aca="1" ref="Y147" ca="1">ROUND(IF($Q147="Y",VLOOKUP($P147, INDIRECT($Q$3),Y$8,0)*INDIRECT($P$2),VLOOKUP($P147, INDIRECT($Q$3),Y$8,0)),IF($E147="E",0,3))</f>
        <v>118138</v>
      </c>
      <c r="Z147" s="186" cm="1">
        <f t="array" aca="1" ref="Z147" ca="1">ROUND(IF($Q147="Y",VLOOKUP($P147, INDIRECT($Q$3),Z$8,0)*INDIRECT($P$2),VLOOKUP($P147, INDIRECT($Q$3),Z$8,0)),IF($E147="E",0,3))</f>
        <v>121505</v>
      </c>
      <c r="AA147" s="186"/>
      <c r="AB147" s="282" t="str">
        <f t="shared" si="50"/>
        <v>06839C</v>
      </c>
      <c r="AC147" s="130" t="str">
        <f t="shared" si="51"/>
        <v>Manager Neighborhood Support</v>
      </c>
      <c r="AD147" s="284" t="str">
        <f t="shared" si="52"/>
        <v>83</v>
      </c>
      <c r="AE147" s="282">
        <f t="shared" ca="1" si="95"/>
        <v>46.08</v>
      </c>
      <c r="AF147" s="282">
        <f t="shared" ca="1" si="95"/>
        <v>48.504999999999995</v>
      </c>
      <c r="AG147" s="282">
        <f t="shared" ca="1" si="95"/>
        <v>51.058</v>
      </c>
      <c r="AH147" s="282">
        <f t="shared" ca="1" si="95"/>
        <v>53.745999999999995</v>
      </c>
      <c r="AI147" s="282">
        <f t="shared" ca="1" si="95"/>
        <v>55.248999999999995</v>
      </c>
      <c r="AJ147" s="282">
        <f t="shared" ca="1" si="95"/>
        <v>56.797999999999995</v>
      </c>
      <c r="AK147" s="282">
        <f t="shared" ca="1" si="95"/>
        <v>58.415999999999997</v>
      </c>
      <c r="AP147" s="427"/>
      <c r="AQ147" s="427"/>
      <c r="AR147" s="427"/>
      <c r="AS147" s="427"/>
      <c r="AT147" s="427"/>
      <c r="AU147" s="427"/>
      <c r="AV147" s="427"/>
      <c r="AW147" s="427" t="str">
        <f>IFERROR(AA147/'2025'!N149,"")</f>
        <v/>
      </c>
    </row>
    <row r="148" spans="1:49" x14ac:dyDescent="0.2">
      <c r="A148" s="424" t="s">
        <v>167</v>
      </c>
      <c r="B148" s="75">
        <v>11</v>
      </c>
      <c r="C148" s="70" t="s">
        <v>65</v>
      </c>
      <c r="D148" s="75">
        <v>505</v>
      </c>
      <c r="E148" s="75" t="s">
        <v>17</v>
      </c>
      <c r="F148" s="73" t="s">
        <v>391</v>
      </c>
      <c r="G148" s="74">
        <f t="shared" ca="1" si="94"/>
        <v>99788</v>
      </c>
      <c r="H148" s="74">
        <f t="shared" ca="1" si="94"/>
        <v>105042</v>
      </c>
      <c r="I148" s="74">
        <f t="shared" ca="1" si="94"/>
        <v>110568</v>
      </c>
      <c r="J148" s="74">
        <f t="shared" ca="1" si="94"/>
        <v>118087</v>
      </c>
      <c r="K148" s="74">
        <f t="shared" ca="1" si="94"/>
        <v>121395</v>
      </c>
      <c r="L148" s="74">
        <f t="shared" ca="1" si="94"/>
        <v>124796</v>
      </c>
      <c r="M148" s="74">
        <f t="shared" ca="1" si="94"/>
        <v>128352</v>
      </c>
      <c r="N148" s="72"/>
      <c r="P148" s="187" t="str">
        <f t="shared" si="67"/>
        <v>52620C</v>
      </c>
      <c r="Q148" s="191" t="s">
        <v>600</v>
      </c>
      <c r="R148" s="188" t="str">
        <f t="shared" si="46"/>
        <v>Manager NRP &amp; Citizen Participation</v>
      </c>
      <c r="S148" s="189" t="str">
        <f t="shared" si="68"/>
        <v>41C</v>
      </c>
      <c r="T148" s="186" cm="1">
        <f t="array" aca="1" ref="T148" ca="1">ROUND(IF($Q148="Y",VLOOKUP($P148, INDIRECT($Q$3),T$8,0)*INDIRECT($P$2),VLOOKUP($P148, INDIRECT($Q$3),T$8,0)),IF($E148="E",0,3))</f>
        <v>99788</v>
      </c>
      <c r="U148" s="186" cm="1">
        <f t="array" aca="1" ref="U148" ca="1">ROUND(IF($Q148="Y",VLOOKUP($P148, INDIRECT($Q$3),U$8,0)*INDIRECT($P$2),VLOOKUP($P148, INDIRECT($Q$3),U$8,0)),IF($E148="E",0,3))</f>
        <v>105042</v>
      </c>
      <c r="V148" s="186" cm="1">
        <f t="array" aca="1" ref="V148" ca="1">ROUND(IF($Q148="Y",VLOOKUP($P148, INDIRECT($Q$3),V$8,0)*INDIRECT($P$2),VLOOKUP($P148, INDIRECT($Q$3),V$8,0)),IF($E148="E",0,3))</f>
        <v>110568</v>
      </c>
      <c r="W148" s="186" cm="1">
        <f t="array" aca="1" ref="W148" ca="1">ROUND(IF($Q148="Y",VLOOKUP($P148, INDIRECT($Q$3),W$8,0)*INDIRECT($P$2),VLOOKUP($P148, INDIRECT($Q$3),W$8,0)),IF($E148="E",0,3))</f>
        <v>118087</v>
      </c>
      <c r="X148" s="186" cm="1">
        <f t="array" aca="1" ref="X148" ca="1">ROUND(IF($Q148="Y",VLOOKUP($P148, INDIRECT($Q$3),X$8,0)*INDIRECT($P$2),VLOOKUP($P148, INDIRECT($Q$3),X$8,0)),IF($E148="E",0,3))</f>
        <v>121395</v>
      </c>
      <c r="Y148" s="186" cm="1">
        <f t="array" aca="1" ref="Y148" ca="1">ROUND(IF($Q148="Y",VLOOKUP($P148, INDIRECT($Q$3),Y$8,0)*INDIRECT($P$2),VLOOKUP($P148, INDIRECT($Q$3),Y$8,0)),IF($E148="E",0,3))</f>
        <v>124796</v>
      </c>
      <c r="Z148" s="186" cm="1">
        <f t="array" aca="1" ref="Z148" ca="1">ROUND(IF($Q148="Y",VLOOKUP($P148, INDIRECT($Q$3),Z$8,0)*INDIRECT($P$2),VLOOKUP($P148, INDIRECT($Q$3),Z$8,0)),IF($E148="E",0,3))</f>
        <v>128352</v>
      </c>
      <c r="AA148" s="186"/>
      <c r="AB148" s="282" t="str">
        <f t="shared" si="50"/>
        <v>52620C</v>
      </c>
      <c r="AC148" s="130" t="str">
        <f t="shared" si="51"/>
        <v>Manager NRP &amp; Citizen Participation</v>
      </c>
      <c r="AD148" s="284" t="str">
        <f t="shared" si="52"/>
        <v>41C</v>
      </c>
      <c r="AE148" s="282">
        <f t="shared" ca="1" si="95"/>
        <v>47.975000000000001</v>
      </c>
      <c r="AF148" s="282">
        <f t="shared" ca="1" si="95"/>
        <v>50.500999999999998</v>
      </c>
      <c r="AG148" s="282">
        <f t="shared" ca="1" si="95"/>
        <v>53.157999999999994</v>
      </c>
      <c r="AH148" s="282">
        <f t="shared" ca="1" si="95"/>
        <v>56.772999999999996</v>
      </c>
      <c r="AI148" s="282">
        <f t="shared" ca="1" si="95"/>
        <v>58.363</v>
      </c>
      <c r="AJ148" s="282">
        <f t="shared" ca="1" si="95"/>
        <v>59.998999999999995</v>
      </c>
      <c r="AK148" s="282">
        <f t="shared" ca="1" si="95"/>
        <v>61.707999999999998</v>
      </c>
      <c r="AP148" s="427"/>
      <c r="AQ148" s="427"/>
      <c r="AR148" s="427"/>
      <c r="AS148" s="427"/>
      <c r="AT148" s="427"/>
      <c r="AU148" s="427"/>
      <c r="AV148" s="427"/>
      <c r="AW148" s="427" t="str">
        <f>IFERROR(AA148/'2025'!N151,"")</f>
        <v/>
      </c>
    </row>
    <row r="149" spans="1:49" x14ac:dyDescent="0.2">
      <c r="A149" s="424" t="s">
        <v>1206</v>
      </c>
      <c r="B149" s="75">
        <v>12</v>
      </c>
      <c r="C149" s="70" t="s">
        <v>152</v>
      </c>
      <c r="D149" s="75">
        <v>555</v>
      </c>
      <c r="E149" s="75" t="s">
        <v>17</v>
      </c>
      <c r="F149" s="73" t="s">
        <v>1207</v>
      </c>
      <c r="G149" s="74">
        <f t="shared" ref="G149" ca="1" si="96">IF(E149="E",ROUND(T149,0),ROUND(T149,3))</f>
        <v>119267</v>
      </c>
      <c r="H149" s="74">
        <f t="shared" ref="H149" ca="1" si="97">IF(F149="E",ROUND(U149,0),ROUND(U149,3))</f>
        <v>124040</v>
      </c>
      <c r="I149" s="74">
        <f t="shared" ref="I149" ca="1" si="98">IF(G149="E",ROUND(V149,0),ROUND(V149,3))</f>
        <v>129003</v>
      </c>
      <c r="J149" s="74">
        <f t="shared" ref="J149" ca="1" si="99">IF(H149="E",ROUND(W149,0),ROUND(W149,3))</f>
        <v>134161</v>
      </c>
      <c r="K149" s="74">
        <f t="shared" ref="K149" ca="1" si="100">IF(I149="E",ROUND(X149,0),ROUND(X149,3))</f>
        <v>139527</v>
      </c>
      <c r="L149" s="74">
        <f t="shared" ref="L149" ca="1" si="101">IF(J149="E",ROUND(Y149,0),ROUND(Y149,3))</f>
        <v>0</v>
      </c>
      <c r="M149" s="74">
        <f t="shared" ref="M149" ca="1" si="102">IF(K149="E",ROUND(Z149,0),ROUND(Z149,3))</f>
        <v>0</v>
      </c>
      <c r="N149" s="72"/>
      <c r="P149" s="187" t="str">
        <f t="shared" si="67"/>
        <v>53116C</v>
      </c>
      <c r="Q149" s="191" t="s">
        <v>600</v>
      </c>
      <c r="R149" s="188" t="str">
        <f t="shared" si="46"/>
        <v>Manager Outreach &amp; Constituent Services</v>
      </c>
      <c r="S149" s="189" t="str">
        <f t="shared" si="68"/>
        <v>44G</v>
      </c>
      <c r="T149" s="186" cm="1">
        <f t="array" aca="1" ref="T149" ca="1">ROUND(IF($Q149="Y",VLOOKUP($P149, INDIRECT($Q$3),T$8,0)*INDIRECT($P$2),VLOOKUP($P149, INDIRECT($Q$3),T$8,0)),IF($E149="E",0,3))</f>
        <v>119267</v>
      </c>
      <c r="U149" s="186" cm="1">
        <f t="array" aca="1" ref="U149" ca="1">ROUND(IF($Q149="Y",VLOOKUP($P149, INDIRECT($Q$3),U$8,0)*INDIRECT($P$2),VLOOKUP($P149, INDIRECT($Q$3),U$8,0)),IF($E149="E",0,3))</f>
        <v>124040</v>
      </c>
      <c r="V149" s="186" cm="1">
        <f t="array" aca="1" ref="V149" ca="1">ROUND(IF($Q149="Y",VLOOKUP($P149, INDIRECT($Q$3),V$8,0)*INDIRECT($P$2),VLOOKUP($P149, INDIRECT($Q$3),V$8,0)),IF($E149="E",0,3))</f>
        <v>129003</v>
      </c>
      <c r="W149" s="186" cm="1">
        <f t="array" aca="1" ref="W149" ca="1">ROUND(IF($Q149="Y",VLOOKUP($P149, INDIRECT($Q$3),W$8,0)*INDIRECT($P$2),VLOOKUP($P149, INDIRECT($Q$3),W$8,0)),IF($E149="E",0,3))</f>
        <v>134161</v>
      </c>
      <c r="X149" s="186" cm="1">
        <f t="array" aca="1" ref="X149" ca="1">ROUND(IF($Q149="Y",VLOOKUP($P149, INDIRECT($Q$3),X$8,0)*INDIRECT($P$2),VLOOKUP($P149, INDIRECT($Q$3),X$8,0)),IF($E149="E",0,3))</f>
        <v>139527</v>
      </c>
      <c r="Y149" s="186" cm="1">
        <f t="array" aca="1" ref="Y149" ca="1">ROUND(IF($Q149="Y",VLOOKUP($P149, INDIRECT($Q$3),Y$8,0)*INDIRECT($P$2),VLOOKUP($P149, INDIRECT($Q$3),Y$8,0)),IF($E149="E",0,3))</f>
        <v>0</v>
      </c>
      <c r="Z149" s="186" cm="1">
        <f t="array" aca="1" ref="Z149" ca="1">ROUND(IF($Q149="Y",VLOOKUP($P149, INDIRECT($Q$3),Z$8,0)*INDIRECT($P$2),VLOOKUP($P149, INDIRECT($Q$3),Z$8,0)),IF($E149="E",0,3))</f>
        <v>0</v>
      </c>
      <c r="AA149" s="186"/>
      <c r="AB149" s="282" t="str">
        <f t="shared" si="50"/>
        <v>53116C</v>
      </c>
      <c r="AC149" s="130" t="str">
        <f t="shared" si="51"/>
        <v>Manager Outreach &amp; Constituent Services</v>
      </c>
      <c r="AD149" s="284" t="str">
        <f t="shared" si="52"/>
        <v>44G</v>
      </c>
      <c r="AE149" s="282">
        <f t="shared" ca="1" si="95"/>
        <v>57.339999999999996</v>
      </c>
      <c r="AF149" s="282">
        <f t="shared" ca="1" si="95"/>
        <v>59.634999999999998</v>
      </c>
      <c r="AG149" s="282">
        <f t="shared" ca="1" si="95"/>
        <v>62.021000000000001</v>
      </c>
      <c r="AH149" s="282">
        <f t="shared" ca="1" si="95"/>
        <v>64.501000000000005</v>
      </c>
      <c r="AI149" s="282">
        <f t="shared" ca="1" si="95"/>
        <v>67.081000000000003</v>
      </c>
      <c r="AJ149" s="282" t="str">
        <f t="shared" ca="1" si="95"/>
        <v/>
      </c>
      <c r="AK149" s="282" t="str">
        <f t="shared" ca="1" si="95"/>
        <v/>
      </c>
      <c r="AP149" s="427"/>
      <c r="AQ149" s="427"/>
      <c r="AR149" s="427"/>
      <c r="AS149" s="427"/>
      <c r="AT149" s="427"/>
      <c r="AU149" s="427"/>
      <c r="AV149" s="427"/>
      <c r="AW149" s="427"/>
    </row>
    <row r="150" spans="1:49" x14ac:dyDescent="0.2">
      <c r="A150" s="424" t="s">
        <v>141</v>
      </c>
      <c r="B150" s="75">
        <v>10</v>
      </c>
      <c r="C150" s="70" t="s">
        <v>162</v>
      </c>
      <c r="D150" s="75">
        <v>493</v>
      </c>
      <c r="E150" s="75" t="s">
        <v>17</v>
      </c>
      <c r="F150" s="73" t="s">
        <v>392</v>
      </c>
      <c r="G150" s="74">
        <f t="shared" ca="1" si="94"/>
        <v>103863</v>
      </c>
      <c r="H150" s="74">
        <f t="shared" ca="1" si="94"/>
        <v>108018</v>
      </c>
      <c r="I150" s="74">
        <f t="shared" ca="1" si="94"/>
        <v>112337</v>
      </c>
      <c r="J150" s="74">
        <f t="shared" ca="1" si="94"/>
        <v>116829</v>
      </c>
      <c r="K150" s="74">
        <f t="shared" ca="1" si="94"/>
        <v>121505</v>
      </c>
      <c r="L150" s="74">
        <f t="shared" ca="1" si="94"/>
        <v>0</v>
      </c>
      <c r="M150" s="74">
        <f t="shared" ca="1" si="94"/>
        <v>0</v>
      </c>
      <c r="N150" s="72"/>
      <c r="P150" s="187" t="str">
        <f t="shared" si="67"/>
        <v>06856C</v>
      </c>
      <c r="Q150" s="191" t="s">
        <v>600</v>
      </c>
      <c r="R150" s="188" t="str">
        <f t="shared" si="46"/>
        <v>Manager Payroll</v>
      </c>
      <c r="S150" s="189" t="str">
        <f t="shared" si="68"/>
        <v>10</v>
      </c>
      <c r="T150" s="186" cm="1">
        <f t="array" aca="1" ref="T150" ca="1">ROUND(IF($Q150="Y",VLOOKUP($P150, INDIRECT($Q$3),T$8,0)*INDIRECT($P$2),VLOOKUP($P150, INDIRECT($Q$3),T$8,0)),IF($E150="E",0,3))</f>
        <v>103863</v>
      </c>
      <c r="U150" s="186" cm="1">
        <f t="array" aca="1" ref="U150" ca="1">ROUND(IF($Q150="Y",VLOOKUP($P150, INDIRECT($Q$3),U$8,0)*INDIRECT($P$2),VLOOKUP($P150, INDIRECT($Q$3),U$8,0)),IF($E150="E",0,3))</f>
        <v>108018</v>
      </c>
      <c r="V150" s="186" cm="1">
        <f t="array" aca="1" ref="V150" ca="1">ROUND(IF($Q150="Y",VLOOKUP($P150, INDIRECT($Q$3),V$8,0)*INDIRECT($P$2),VLOOKUP($P150, INDIRECT($Q$3),V$8,0)),IF($E150="E",0,3))</f>
        <v>112337</v>
      </c>
      <c r="W150" s="186" cm="1">
        <f t="array" aca="1" ref="W150" ca="1">ROUND(IF($Q150="Y",VLOOKUP($P150, INDIRECT($Q$3),W$8,0)*INDIRECT($P$2),VLOOKUP($P150, INDIRECT($Q$3),W$8,0)),IF($E150="E",0,3))</f>
        <v>116829</v>
      </c>
      <c r="X150" s="186" cm="1">
        <f t="array" aca="1" ref="X150" ca="1">ROUND(IF($Q150="Y",VLOOKUP($P150, INDIRECT($Q$3),X$8,0)*INDIRECT($P$2),VLOOKUP($P150, INDIRECT($Q$3),X$8,0)),IF($E150="E",0,3))</f>
        <v>121505</v>
      </c>
      <c r="Y150" s="186" cm="1">
        <f t="array" aca="1" ref="Y150" ca="1">ROUND(IF($Q150="Y",VLOOKUP($P150, INDIRECT($Q$3),Y$8,0)*INDIRECT($P$2),VLOOKUP($P150, INDIRECT($Q$3),Y$8,0)),IF($E150="E",0,3))</f>
        <v>0</v>
      </c>
      <c r="Z150" s="186" cm="1">
        <f t="array" aca="1" ref="Z150" ca="1">ROUND(IF($Q150="Y",VLOOKUP($P150, INDIRECT($Q$3),Z$8,0)*INDIRECT($P$2),VLOOKUP($P150, INDIRECT($Q$3),Z$8,0)),IF($E150="E",0,3))</f>
        <v>0</v>
      </c>
      <c r="AA150" s="186"/>
      <c r="AB150" s="282" t="str">
        <f t="shared" si="50"/>
        <v>06856C</v>
      </c>
      <c r="AC150" s="130" t="str">
        <f t="shared" si="51"/>
        <v>Manager Payroll</v>
      </c>
      <c r="AD150" s="284" t="str">
        <f t="shared" si="52"/>
        <v>10</v>
      </c>
      <c r="AE150" s="282">
        <f t="shared" ca="1" si="95"/>
        <v>49.934999999999995</v>
      </c>
      <c r="AF150" s="282">
        <f t="shared" ca="1" si="95"/>
        <v>51.931999999999995</v>
      </c>
      <c r="AG150" s="282">
        <f t="shared" ca="1" si="95"/>
        <v>54.009</v>
      </c>
      <c r="AH150" s="282">
        <f t="shared" ca="1" si="95"/>
        <v>56.167999999999999</v>
      </c>
      <c r="AI150" s="282">
        <f t="shared" ca="1" si="95"/>
        <v>58.415999999999997</v>
      </c>
      <c r="AJ150" s="282" t="str">
        <f t="shared" ca="1" si="95"/>
        <v/>
      </c>
      <c r="AK150" s="282" t="str">
        <f t="shared" ca="1" si="95"/>
        <v/>
      </c>
      <c r="AP150" s="427"/>
      <c r="AQ150" s="427"/>
      <c r="AR150" s="427"/>
      <c r="AS150" s="427"/>
      <c r="AT150" s="427"/>
      <c r="AU150" s="427"/>
      <c r="AV150" s="427"/>
      <c r="AW150" s="427" t="str">
        <f>IFERROR(AA150/'2025'!N152,"")</f>
        <v/>
      </c>
    </row>
    <row r="151" spans="1:49" x14ac:dyDescent="0.2">
      <c r="A151" s="424" t="s">
        <v>168</v>
      </c>
      <c r="B151" s="75">
        <v>11</v>
      </c>
      <c r="C151" s="70" t="s">
        <v>65</v>
      </c>
      <c r="D151" s="75">
        <v>510</v>
      </c>
      <c r="E151" s="75" t="s">
        <v>17</v>
      </c>
      <c r="F151" s="73" t="s">
        <v>393</v>
      </c>
      <c r="G151" s="74">
        <f t="shared" ca="1" si="94"/>
        <v>99788</v>
      </c>
      <c r="H151" s="74">
        <f t="shared" ca="1" si="94"/>
        <v>105042</v>
      </c>
      <c r="I151" s="74">
        <f t="shared" ca="1" si="94"/>
        <v>110568</v>
      </c>
      <c r="J151" s="74">
        <f t="shared" ca="1" si="94"/>
        <v>118087</v>
      </c>
      <c r="K151" s="74">
        <f t="shared" ca="1" si="94"/>
        <v>121395</v>
      </c>
      <c r="L151" s="74">
        <f t="shared" ca="1" si="94"/>
        <v>124796</v>
      </c>
      <c r="M151" s="74">
        <f t="shared" ca="1" si="94"/>
        <v>128352</v>
      </c>
      <c r="N151" s="72"/>
      <c r="P151" s="187" t="str">
        <f t="shared" si="67"/>
        <v>06846C</v>
      </c>
      <c r="Q151" s="191" t="s">
        <v>600</v>
      </c>
      <c r="R151" s="188" t="str">
        <f t="shared" si="46"/>
        <v>Manager Personel, Finance Technology &amp; Administration</v>
      </c>
      <c r="S151" s="189" t="str">
        <f t="shared" si="68"/>
        <v>41C</v>
      </c>
      <c r="T151" s="186" cm="1">
        <f t="array" aca="1" ref="T151" ca="1">ROUND(IF($Q151="Y",VLOOKUP($P151, INDIRECT($Q$3),T$8,0)*INDIRECT($P$2),VLOOKUP($P151, INDIRECT($Q$3),T$8,0)),IF($E151="E",0,3))</f>
        <v>99788</v>
      </c>
      <c r="U151" s="186" cm="1">
        <f t="array" aca="1" ref="U151" ca="1">ROUND(IF($Q151="Y",VLOOKUP($P151, INDIRECT($Q$3),U$8,0)*INDIRECT($P$2),VLOOKUP($P151, INDIRECT($Q$3),U$8,0)),IF($E151="E",0,3))</f>
        <v>105042</v>
      </c>
      <c r="V151" s="186" cm="1">
        <f t="array" aca="1" ref="V151" ca="1">ROUND(IF($Q151="Y",VLOOKUP($P151, INDIRECT($Q$3),V$8,0)*INDIRECT($P$2),VLOOKUP($P151, INDIRECT($Q$3),V$8,0)),IF($E151="E",0,3))</f>
        <v>110568</v>
      </c>
      <c r="W151" s="186" cm="1">
        <f t="array" aca="1" ref="W151" ca="1">ROUND(IF($Q151="Y",VLOOKUP($P151, INDIRECT($Q$3),W$8,0)*INDIRECT($P$2),VLOOKUP($P151, INDIRECT($Q$3),W$8,0)),IF($E151="E",0,3))</f>
        <v>118087</v>
      </c>
      <c r="X151" s="186" cm="1">
        <f t="array" aca="1" ref="X151" ca="1">ROUND(IF($Q151="Y",VLOOKUP($P151, INDIRECT($Q$3),X$8,0)*INDIRECT($P$2),VLOOKUP($P151, INDIRECT($Q$3),X$8,0)),IF($E151="E",0,3))</f>
        <v>121395</v>
      </c>
      <c r="Y151" s="186" cm="1">
        <f t="array" aca="1" ref="Y151" ca="1">ROUND(IF($Q151="Y",VLOOKUP($P151, INDIRECT($Q$3),Y$8,0)*INDIRECT($P$2),VLOOKUP($P151, INDIRECT($Q$3),Y$8,0)),IF($E151="E",0,3))</f>
        <v>124796</v>
      </c>
      <c r="Z151" s="186" cm="1">
        <f t="array" aca="1" ref="Z151" ca="1">ROUND(IF($Q151="Y",VLOOKUP($P151, INDIRECT($Q$3),Z$8,0)*INDIRECT($P$2),VLOOKUP($P151, INDIRECT($Q$3),Z$8,0)),IF($E151="E",0,3))</f>
        <v>128352</v>
      </c>
      <c r="AA151" s="186"/>
      <c r="AB151" s="282" t="str">
        <f t="shared" si="50"/>
        <v>06846C</v>
      </c>
      <c r="AC151" s="130" t="str">
        <f t="shared" si="51"/>
        <v>Manager Personel, Finance Technology &amp; Administration</v>
      </c>
      <c r="AD151" s="284" t="str">
        <f t="shared" si="52"/>
        <v>41C</v>
      </c>
      <c r="AE151" s="282">
        <f t="shared" ca="1" si="95"/>
        <v>47.975000000000001</v>
      </c>
      <c r="AF151" s="282">
        <f t="shared" ca="1" si="95"/>
        <v>50.500999999999998</v>
      </c>
      <c r="AG151" s="282">
        <f t="shared" ca="1" si="95"/>
        <v>53.157999999999994</v>
      </c>
      <c r="AH151" s="282">
        <f t="shared" ca="1" si="95"/>
        <v>56.772999999999996</v>
      </c>
      <c r="AI151" s="282">
        <f t="shared" ca="1" si="95"/>
        <v>58.363</v>
      </c>
      <c r="AJ151" s="282">
        <f t="shared" ca="1" si="95"/>
        <v>59.998999999999995</v>
      </c>
      <c r="AK151" s="282">
        <f t="shared" ca="1" si="95"/>
        <v>61.707999999999998</v>
      </c>
      <c r="AP151" s="427"/>
      <c r="AQ151" s="427"/>
      <c r="AR151" s="427"/>
      <c r="AS151" s="427"/>
      <c r="AT151" s="427"/>
      <c r="AU151" s="427"/>
      <c r="AV151" s="427"/>
      <c r="AW151" s="427" t="str">
        <f>IFERROR(AA151/'2025'!N153,"")</f>
        <v/>
      </c>
    </row>
    <row r="152" spans="1:49" x14ac:dyDescent="0.2">
      <c r="A152" s="424" t="s">
        <v>1027</v>
      </c>
      <c r="B152" s="75">
        <v>11</v>
      </c>
      <c r="C152" s="70" t="s">
        <v>1028</v>
      </c>
      <c r="D152" s="75">
        <v>531</v>
      </c>
      <c r="E152" s="75" t="s">
        <v>17</v>
      </c>
      <c r="F152" s="73" t="s">
        <v>1123</v>
      </c>
      <c r="G152" s="74">
        <f t="shared" ca="1" si="94"/>
        <v>110763</v>
      </c>
      <c r="H152" s="74">
        <f t="shared" ca="1" si="94"/>
        <v>115198</v>
      </c>
      <c r="I152" s="74">
        <f t="shared" ca="1" si="94"/>
        <v>119811</v>
      </c>
      <c r="J152" s="74">
        <f t="shared" ca="1" si="94"/>
        <v>124609</v>
      </c>
      <c r="K152" s="74">
        <f t="shared" ca="1" si="94"/>
        <v>129599</v>
      </c>
      <c r="L152" s="74">
        <f t="shared" ca="1" si="94"/>
        <v>0</v>
      </c>
      <c r="M152" s="74">
        <f t="shared" ca="1" si="94"/>
        <v>0</v>
      </c>
      <c r="N152" s="72"/>
      <c r="P152" s="187" t="str">
        <f t="shared" si="67"/>
        <v>53078C</v>
      </c>
      <c r="Q152" s="191" t="s">
        <v>600</v>
      </c>
      <c r="R152" s="188" t="str">
        <f t="shared" si="46"/>
        <v>Manager Police Early Intervention Systems</v>
      </c>
      <c r="S152" s="189" t="str">
        <f t="shared" si="68"/>
        <v>145</v>
      </c>
      <c r="T152" s="186" cm="1">
        <f t="array" aca="1" ref="T152" ca="1">ROUND(IF($Q152="Y",VLOOKUP($P152, INDIRECT($Q$3),T$8,0)*INDIRECT($P$2),VLOOKUP($P152, INDIRECT($Q$3),T$8,0)),IF($E152="E",0,3))</f>
        <v>110763</v>
      </c>
      <c r="U152" s="186" cm="1">
        <f t="array" aca="1" ref="U152" ca="1">ROUND(IF($Q152="Y",VLOOKUP($P152, INDIRECT($Q$3),U$8,0)*INDIRECT($P$2),VLOOKUP($P152, INDIRECT($Q$3),U$8,0)),IF($E152="E",0,3))</f>
        <v>115198</v>
      </c>
      <c r="V152" s="186" cm="1">
        <f t="array" aca="1" ref="V152" ca="1">ROUND(IF($Q152="Y",VLOOKUP($P152, INDIRECT($Q$3),V$8,0)*INDIRECT($P$2),VLOOKUP($P152, INDIRECT($Q$3),V$8,0)),IF($E152="E",0,3))</f>
        <v>119811</v>
      </c>
      <c r="W152" s="186" cm="1">
        <f t="array" aca="1" ref="W152" ca="1">ROUND(IF($Q152="Y",VLOOKUP($P152, INDIRECT($Q$3),W$8,0)*INDIRECT($P$2),VLOOKUP($P152, INDIRECT($Q$3),W$8,0)),IF($E152="E",0,3))</f>
        <v>124609</v>
      </c>
      <c r="X152" s="186" cm="1">
        <f t="array" aca="1" ref="X152" ca="1">ROUND(IF($Q152="Y",VLOOKUP($P152, INDIRECT($Q$3),X$8,0)*INDIRECT($P$2),VLOOKUP($P152, INDIRECT($Q$3),X$8,0)),IF($E152="E",0,3))</f>
        <v>129599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50"/>
        <v>53078C</v>
      </c>
      <c r="AC152" s="130" t="str">
        <f t="shared" si="51"/>
        <v>Manager Police Early Intervention Systems</v>
      </c>
      <c r="AD152" s="284" t="str">
        <f t="shared" si="52"/>
        <v>145</v>
      </c>
      <c r="AE152" s="282">
        <f t="shared" ca="1" si="95"/>
        <v>53.251999999999995</v>
      </c>
      <c r="AF152" s="282">
        <f t="shared" ca="1" si="95"/>
        <v>55.384</v>
      </c>
      <c r="AG152" s="282">
        <f t="shared" ca="1" si="95"/>
        <v>57.601999999999997</v>
      </c>
      <c r="AH152" s="282">
        <f t="shared" ca="1" si="95"/>
        <v>59.908999999999999</v>
      </c>
      <c r="AI152" s="282">
        <f t="shared" ca="1" si="95"/>
        <v>62.308</v>
      </c>
      <c r="AJ152" s="282" t="str">
        <f t="shared" ca="1" si="95"/>
        <v/>
      </c>
      <c r="AK152" s="282" t="str">
        <f t="shared" ca="1" si="95"/>
        <v/>
      </c>
      <c r="AP152" s="427"/>
      <c r="AQ152" s="427"/>
      <c r="AR152" s="427"/>
      <c r="AS152" s="427"/>
      <c r="AT152" s="427"/>
      <c r="AU152" s="427"/>
      <c r="AV152" s="427"/>
      <c r="AW152" s="427" t="str">
        <f>IFERROR(AA152/'2025'!N154,"")</f>
        <v/>
      </c>
    </row>
    <row r="153" spans="1:49" x14ac:dyDescent="0.2">
      <c r="A153" s="424" t="s">
        <v>854</v>
      </c>
      <c r="B153" s="75">
        <v>11</v>
      </c>
      <c r="C153" s="70" t="s">
        <v>124</v>
      </c>
      <c r="D153" s="75">
        <v>506</v>
      </c>
      <c r="E153" s="75" t="s">
        <v>17</v>
      </c>
      <c r="F153" s="73" t="s">
        <v>1121</v>
      </c>
      <c r="G153" s="74">
        <f t="shared" ca="1" si="94"/>
        <v>109717</v>
      </c>
      <c r="H153" s="74">
        <f t="shared" ca="1" si="94"/>
        <v>114103</v>
      </c>
      <c r="I153" s="74">
        <f t="shared" ca="1" si="94"/>
        <v>118669</v>
      </c>
      <c r="J153" s="74">
        <f t="shared" ca="1" si="94"/>
        <v>123415</v>
      </c>
      <c r="K153" s="74">
        <f t="shared" ca="1" si="94"/>
        <v>128352</v>
      </c>
      <c r="L153" s="74">
        <f t="shared" ca="1" si="94"/>
        <v>0</v>
      </c>
      <c r="M153" s="74">
        <f t="shared" ca="1" si="94"/>
        <v>0</v>
      </c>
      <c r="N153" s="72"/>
      <c r="P153" s="187" t="str">
        <f t="shared" si="67"/>
        <v>53021C</v>
      </c>
      <c r="Q153" s="191" t="s">
        <v>600</v>
      </c>
      <c r="R153" s="188" t="str">
        <f t="shared" si="46"/>
        <v>Manager Police Health &amp; Wellness</v>
      </c>
      <c r="S153" s="189" t="str">
        <f t="shared" si="68"/>
        <v>104</v>
      </c>
      <c r="T153" s="186" cm="1">
        <f t="array" aca="1" ref="T153" ca="1">ROUND(IF($Q153="Y",VLOOKUP($P153, INDIRECT($Q$3),T$8,0)*INDIRECT($P$2),VLOOKUP($P153, INDIRECT($Q$3),T$8,0)),IF($E153="E",0,3))</f>
        <v>109717</v>
      </c>
      <c r="U153" s="186" cm="1">
        <f t="array" aca="1" ref="U153" ca="1">ROUND(IF($Q153="Y",VLOOKUP($P153, INDIRECT($Q$3),U$8,0)*INDIRECT($P$2),VLOOKUP($P153, INDIRECT($Q$3),U$8,0)),IF($E153="E",0,3))</f>
        <v>114103</v>
      </c>
      <c r="V153" s="186" cm="1">
        <f t="array" aca="1" ref="V153" ca="1">ROUND(IF($Q153="Y",VLOOKUP($P153, INDIRECT($Q$3),V$8,0)*INDIRECT($P$2),VLOOKUP($P153, INDIRECT($Q$3),V$8,0)),IF($E153="E",0,3))</f>
        <v>118669</v>
      </c>
      <c r="W153" s="186" cm="1">
        <f t="array" aca="1" ref="W153" ca="1">ROUND(IF($Q153="Y",VLOOKUP($P153, INDIRECT($Q$3),W$8,0)*INDIRECT($P$2),VLOOKUP($P153, INDIRECT($Q$3),W$8,0)),IF($E153="E",0,3))</f>
        <v>123415</v>
      </c>
      <c r="X153" s="186" cm="1">
        <f t="array" aca="1" ref="X153" ca="1">ROUND(IF($Q153="Y",VLOOKUP($P153, INDIRECT($Q$3),X$8,0)*INDIRECT($P$2),VLOOKUP($P153, INDIRECT($Q$3),X$8,0)),IF($E153="E",0,3))</f>
        <v>128352</v>
      </c>
      <c r="Y153" s="186" cm="1">
        <f t="array" aca="1" ref="Y153" ca="1">ROUND(IF($Q153="Y",VLOOKUP($P153, INDIRECT($Q$3),Y$8,0)*INDIRECT($P$2),VLOOKUP($P153, INDIRECT($Q$3),Y$8,0)),IF($E153="E",0,3))</f>
        <v>0</v>
      </c>
      <c r="Z153" s="186" cm="1">
        <f t="array" aca="1" ref="Z153" ca="1">ROUND(IF($Q153="Y",VLOOKUP($P153, INDIRECT($Q$3),Z$8,0)*INDIRECT($P$2),VLOOKUP($P153, INDIRECT($Q$3),Z$8,0)),IF($E153="E",0,3))</f>
        <v>0</v>
      </c>
      <c r="AA153" s="186"/>
      <c r="AB153" s="282" t="str">
        <f t="shared" si="50"/>
        <v>53021C</v>
      </c>
      <c r="AC153" s="130" t="str">
        <f t="shared" si="51"/>
        <v>Manager Police Health &amp; Wellness</v>
      </c>
      <c r="AD153" s="284" t="str">
        <f t="shared" si="52"/>
        <v>104</v>
      </c>
      <c r="AE153" s="282">
        <f t="shared" ca="1" si="95"/>
        <v>52.748999999999995</v>
      </c>
      <c r="AF153" s="282">
        <f t="shared" ca="1" si="95"/>
        <v>54.857999999999997</v>
      </c>
      <c r="AG153" s="282">
        <f t="shared" ca="1" si="95"/>
        <v>57.052999999999997</v>
      </c>
      <c r="AH153" s="282">
        <f t="shared" ca="1" si="95"/>
        <v>59.335000000000001</v>
      </c>
      <c r="AI153" s="282">
        <f t="shared" ca="1" si="95"/>
        <v>61.707999999999998</v>
      </c>
      <c r="AJ153" s="282" t="str">
        <f t="shared" ca="1" si="95"/>
        <v/>
      </c>
      <c r="AK153" s="282" t="str">
        <f t="shared" ca="1" si="95"/>
        <v/>
      </c>
      <c r="AP153" s="427"/>
      <c r="AQ153" s="427"/>
      <c r="AR153" s="427"/>
      <c r="AS153" s="427"/>
      <c r="AT153" s="427"/>
      <c r="AU153" s="427"/>
      <c r="AV153" s="427"/>
      <c r="AW153" s="427" t="str">
        <f>IFERROR(AA153/'2025'!N155,"")</f>
        <v/>
      </c>
    </row>
    <row r="154" spans="1:49" x14ac:dyDescent="0.2">
      <c r="A154" s="424" t="s">
        <v>144</v>
      </c>
      <c r="B154" s="75">
        <v>10</v>
      </c>
      <c r="C154" s="70" t="s">
        <v>143</v>
      </c>
      <c r="D154" s="75">
        <v>476</v>
      </c>
      <c r="E154" s="75" t="s">
        <v>17</v>
      </c>
      <c r="F154" s="73" t="s">
        <v>395</v>
      </c>
      <c r="G154" s="74">
        <f t="shared" ca="1" si="94"/>
        <v>102260</v>
      </c>
      <c r="H154" s="74">
        <f t="shared" ca="1" si="94"/>
        <v>105125</v>
      </c>
      <c r="I154" s="74">
        <f t="shared" ca="1" si="94"/>
        <v>108068</v>
      </c>
      <c r="J154" s="74">
        <f t="shared" ca="1" si="94"/>
        <v>111093</v>
      </c>
      <c r="K154" s="74">
        <f t="shared" ca="1" si="94"/>
        <v>114202</v>
      </c>
      <c r="L154" s="74">
        <f t="shared" ca="1" si="94"/>
        <v>117406</v>
      </c>
      <c r="M154" s="74">
        <f t="shared" ca="1" si="94"/>
        <v>120746</v>
      </c>
      <c r="N154" s="72"/>
      <c r="P154" s="187" t="str">
        <f t="shared" si="67"/>
        <v>10193C</v>
      </c>
      <c r="Q154" s="191" t="s">
        <v>600</v>
      </c>
      <c r="R154" s="188" t="str">
        <f t="shared" si="46"/>
        <v>Manager Police Record Services</v>
      </c>
      <c r="S154" s="189" t="str">
        <f t="shared" si="68"/>
        <v>121</v>
      </c>
      <c r="T154" s="186" cm="1">
        <f t="array" aca="1" ref="T154" ca="1">ROUND(IF($Q154="Y",VLOOKUP($P154, INDIRECT($Q$3),T$8,0)*INDIRECT($P$2),VLOOKUP($P154, INDIRECT($Q$3),T$8,0)),IF($E154="E",0,3))</f>
        <v>102260</v>
      </c>
      <c r="U154" s="186" cm="1">
        <f t="array" aca="1" ref="U154" ca="1">ROUND(IF($Q154="Y",VLOOKUP($P154, INDIRECT($Q$3),U$8,0)*INDIRECT($P$2),VLOOKUP($P154, INDIRECT($Q$3),U$8,0)),IF($E154="E",0,3))</f>
        <v>105125</v>
      </c>
      <c r="V154" s="186" cm="1">
        <f t="array" aca="1" ref="V154" ca="1">ROUND(IF($Q154="Y",VLOOKUP($P154, INDIRECT($Q$3),V$8,0)*INDIRECT($P$2),VLOOKUP($P154, INDIRECT($Q$3),V$8,0)),IF($E154="E",0,3))</f>
        <v>108068</v>
      </c>
      <c r="W154" s="186" cm="1">
        <f t="array" aca="1" ref="W154" ca="1">ROUND(IF($Q154="Y",VLOOKUP($P154, INDIRECT($Q$3),W$8,0)*INDIRECT($P$2),VLOOKUP($P154, INDIRECT($Q$3),W$8,0)),IF($E154="E",0,3))</f>
        <v>111093</v>
      </c>
      <c r="X154" s="186" cm="1">
        <f t="array" aca="1" ref="X154" ca="1">ROUND(IF($Q154="Y",VLOOKUP($P154, INDIRECT($Q$3),X$8,0)*INDIRECT($P$2),VLOOKUP($P154, INDIRECT($Q$3),X$8,0)),IF($E154="E",0,3))</f>
        <v>114202</v>
      </c>
      <c r="Y154" s="186" cm="1">
        <f t="array" aca="1" ref="Y154" ca="1">ROUND(IF($Q154="Y",VLOOKUP($P154, INDIRECT($Q$3),Y$8,0)*INDIRECT($P$2),VLOOKUP($P154, INDIRECT($Q$3),Y$8,0)),IF($E154="E",0,3))</f>
        <v>117406</v>
      </c>
      <c r="Z154" s="186" cm="1">
        <f t="array" aca="1" ref="Z154" ca="1">ROUND(IF($Q154="Y",VLOOKUP($P154, INDIRECT($Q$3),Z$8,0)*INDIRECT($P$2),VLOOKUP($P154, INDIRECT($Q$3),Z$8,0)),IF($E154="E",0,3))</f>
        <v>120746</v>
      </c>
      <c r="AA154" s="186"/>
      <c r="AB154" s="282" t="str">
        <f t="shared" si="50"/>
        <v>10193C</v>
      </c>
      <c r="AC154" s="130" t="str">
        <f t="shared" si="51"/>
        <v>Manager Police Record Services</v>
      </c>
      <c r="AD154" s="284" t="str">
        <f t="shared" si="52"/>
        <v>121</v>
      </c>
      <c r="AE154" s="282">
        <f t="shared" ca="1" si="95"/>
        <v>49.163999999999994</v>
      </c>
      <c r="AF154" s="282">
        <f t="shared" ca="1" si="95"/>
        <v>50.540999999999997</v>
      </c>
      <c r="AG154" s="282">
        <f t="shared" ca="1" si="95"/>
        <v>51.955999999999996</v>
      </c>
      <c r="AH154" s="282">
        <f t="shared" ca="1" si="95"/>
        <v>53.410999999999994</v>
      </c>
      <c r="AI154" s="282">
        <f t="shared" ca="1" si="95"/>
        <v>54.905000000000001</v>
      </c>
      <c r="AJ154" s="282">
        <f t="shared" ca="1" si="95"/>
        <v>56.445999999999998</v>
      </c>
      <c r="AK154" s="282">
        <f t="shared" ca="1" si="95"/>
        <v>58.050999999999995</v>
      </c>
      <c r="AP154" s="427"/>
      <c r="AQ154" s="427"/>
      <c r="AR154" s="427"/>
      <c r="AS154" s="427"/>
      <c r="AT154" s="427"/>
      <c r="AU154" s="427"/>
      <c r="AV154" s="427"/>
      <c r="AW154" s="427" t="str">
        <f>IFERROR(AA154/'2025'!N156,"")</f>
        <v/>
      </c>
    </row>
    <row r="155" spans="1:49" s="73" customFormat="1" x14ac:dyDescent="0.2">
      <c r="A155" s="424" t="s">
        <v>819</v>
      </c>
      <c r="B155" s="75">
        <v>11</v>
      </c>
      <c r="C155" s="70" t="s">
        <v>888</v>
      </c>
      <c r="D155" s="75">
        <v>528</v>
      </c>
      <c r="E155" s="75" t="s">
        <v>17</v>
      </c>
      <c r="F155" s="73" t="s">
        <v>1122</v>
      </c>
      <c r="G155" s="74">
        <f t="shared" ca="1" si="94"/>
        <v>110763</v>
      </c>
      <c r="H155" s="74">
        <f t="shared" ca="1" si="94"/>
        <v>115198</v>
      </c>
      <c r="I155" s="74">
        <f t="shared" ca="1" si="94"/>
        <v>119811</v>
      </c>
      <c r="J155" s="74">
        <f t="shared" ca="1" si="94"/>
        <v>124609</v>
      </c>
      <c r="K155" s="74">
        <f t="shared" ca="1" si="94"/>
        <v>129599</v>
      </c>
      <c r="L155" s="74">
        <f t="shared" ca="1" si="94"/>
        <v>0</v>
      </c>
      <c r="M155" s="74">
        <f t="shared" ca="1" si="94"/>
        <v>0</v>
      </c>
      <c r="N155" s="60"/>
      <c r="P155" s="187" t="str">
        <f t="shared" si="67"/>
        <v>53009C</v>
      </c>
      <c r="Q155" s="191" t="s">
        <v>600</v>
      </c>
      <c r="R155" s="188" t="str">
        <f t="shared" si="46"/>
        <v>Manager Police Strategic Information Center Manager</v>
      </c>
      <c r="S155" s="189" t="str">
        <f t="shared" si="68"/>
        <v>116</v>
      </c>
      <c r="T155" s="186" cm="1">
        <f t="array" aca="1" ref="T155" ca="1">ROUND(IF($Q155="Y",VLOOKUP($P155, INDIRECT($Q$3),T$8,0)*INDIRECT($P$2),VLOOKUP($P155, INDIRECT($Q$3),T$8,0)),IF($E155="E",0,3))</f>
        <v>110763</v>
      </c>
      <c r="U155" s="186" cm="1">
        <f t="array" aca="1" ref="U155" ca="1">ROUND(IF($Q155="Y",VLOOKUP($P155, INDIRECT($Q$3),U$8,0)*INDIRECT($P$2),VLOOKUP($P155, INDIRECT($Q$3),U$8,0)),IF($E155="E",0,3))</f>
        <v>115198</v>
      </c>
      <c r="V155" s="186" cm="1">
        <f t="array" aca="1" ref="V155" ca="1">ROUND(IF($Q155="Y",VLOOKUP($P155, INDIRECT($Q$3),V$8,0)*INDIRECT($P$2),VLOOKUP($P155, INDIRECT($Q$3),V$8,0)),IF($E155="E",0,3))</f>
        <v>119811</v>
      </c>
      <c r="W155" s="186" cm="1">
        <f t="array" aca="1" ref="W155" ca="1">ROUND(IF($Q155="Y",VLOOKUP($P155, INDIRECT($Q$3),W$8,0)*INDIRECT($P$2),VLOOKUP($P155, INDIRECT($Q$3),W$8,0)),IF($E155="E",0,3))</f>
        <v>124609</v>
      </c>
      <c r="X155" s="186" cm="1">
        <f t="array" aca="1" ref="X155" ca="1">ROUND(IF($Q155="Y",VLOOKUP($P155, INDIRECT($Q$3),X$8,0)*INDIRECT($P$2),VLOOKUP($P155, INDIRECT($Q$3),X$8,0)),IF($E155="E",0,3))</f>
        <v>129599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50"/>
        <v>53009C</v>
      </c>
      <c r="AC155" s="130" t="str">
        <f t="shared" si="51"/>
        <v>Manager Police Strategic Information Center Manager</v>
      </c>
      <c r="AD155" s="284" t="str">
        <f t="shared" si="52"/>
        <v>116</v>
      </c>
      <c r="AE155" s="282">
        <f t="shared" ca="1" si="95"/>
        <v>53.251999999999995</v>
      </c>
      <c r="AF155" s="282">
        <f t="shared" ca="1" si="95"/>
        <v>55.384</v>
      </c>
      <c r="AG155" s="282">
        <f t="shared" ca="1" si="95"/>
        <v>57.601999999999997</v>
      </c>
      <c r="AH155" s="282">
        <f t="shared" ca="1" si="95"/>
        <v>59.908999999999999</v>
      </c>
      <c r="AI155" s="282">
        <f t="shared" ca="1" si="95"/>
        <v>62.308</v>
      </c>
      <c r="AJ155" s="282" t="str">
        <f t="shared" ca="1" si="95"/>
        <v/>
      </c>
      <c r="AK155" s="282" t="str">
        <f t="shared" ca="1" si="95"/>
        <v/>
      </c>
      <c r="AL155" s="129"/>
      <c r="AP155" s="431"/>
      <c r="AQ155" s="431"/>
      <c r="AR155" s="431"/>
      <c r="AS155" s="431"/>
      <c r="AT155" s="431"/>
      <c r="AU155" s="431"/>
      <c r="AV155" s="431"/>
      <c r="AW155" s="431" t="str">
        <f>IFERROR(AA155/'2025'!N157,"")</f>
        <v/>
      </c>
    </row>
    <row r="156" spans="1:49" x14ac:dyDescent="0.2">
      <c r="A156" s="424" t="s">
        <v>145</v>
      </c>
      <c r="B156" s="75">
        <v>11</v>
      </c>
      <c r="C156" s="70" t="s">
        <v>630</v>
      </c>
      <c r="D156" s="75">
        <v>523</v>
      </c>
      <c r="E156" s="75" t="s">
        <v>17</v>
      </c>
      <c r="F156" s="73" t="s">
        <v>396</v>
      </c>
      <c r="G156" s="74">
        <f t="shared" ca="1" si="94"/>
        <v>110348</v>
      </c>
      <c r="H156" s="74">
        <f t="shared" ca="1" si="94"/>
        <v>114761</v>
      </c>
      <c r="I156" s="74">
        <f t="shared" ca="1" si="94"/>
        <v>119352</v>
      </c>
      <c r="J156" s="74">
        <f t="shared" ca="1" si="94"/>
        <v>124128</v>
      </c>
      <c r="K156" s="74">
        <f t="shared" ca="1" si="94"/>
        <v>129093</v>
      </c>
      <c r="L156" s="74">
        <f t="shared" ca="1" si="94"/>
        <v>0</v>
      </c>
      <c r="M156" s="74">
        <f t="shared" ca="1" si="94"/>
        <v>0</v>
      </c>
      <c r="N156" s="72"/>
      <c r="P156" s="187" t="str">
        <f t="shared" si="67"/>
        <v>06919C</v>
      </c>
      <c r="Q156" s="191" t="s">
        <v>600</v>
      </c>
      <c r="R156" s="188" t="str">
        <f t="shared" si="46"/>
        <v>Manager Public Health Emergency Response</v>
      </c>
      <c r="S156" s="189" t="str">
        <f t="shared" si="68"/>
        <v>64</v>
      </c>
      <c r="T156" s="186" cm="1">
        <f t="array" aca="1" ref="T156" ca="1">ROUND(IF($Q156="Y",VLOOKUP($P156, INDIRECT($Q$3),T$8,0)*INDIRECT($P$2),VLOOKUP($P156, INDIRECT($Q$3),T$8,0)),IF($E156="E",0,3))</f>
        <v>110348</v>
      </c>
      <c r="U156" s="186" cm="1">
        <f t="array" aca="1" ref="U156" ca="1">ROUND(IF($Q156="Y",VLOOKUP($P156, INDIRECT($Q$3),U$8,0)*INDIRECT($P$2),VLOOKUP($P156, INDIRECT($Q$3),U$8,0)),IF($E156="E",0,3))</f>
        <v>114761</v>
      </c>
      <c r="V156" s="186" cm="1">
        <f t="array" aca="1" ref="V156" ca="1">ROUND(IF($Q156="Y",VLOOKUP($P156, INDIRECT($Q$3),V$8,0)*INDIRECT($P$2),VLOOKUP($P156, INDIRECT($Q$3),V$8,0)),IF($E156="E",0,3))</f>
        <v>119352</v>
      </c>
      <c r="W156" s="186" cm="1">
        <f t="array" aca="1" ref="W156" ca="1">ROUND(IF($Q156="Y",VLOOKUP($P156, INDIRECT($Q$3),W$8,0)*INDIRECT($P$2),VLOOKUP($P156, INDIRECT($Q$3),W$8,0)),IF($E156="E",0,3))</f>
        <v>124128</v>
      </c>
      <c r="X156" s="186" cm="1">
        <f t="array" aca="1" ref="X156" ca="1">ROUND(IF($Q156="Y",VLOOKUP($P156, INDIRECT($Q$3),X$8,0)*INDIRECT($P$2),VLOOKUP($P156, INDIRECT($Q$3),X$8,0)),IF($E156="E",0,3))</f>
        <v>129093</v>
      </c>
      <c r="Y156" s="186" cm="1">
        <f t="array" aca="1" ref="Y156" ca="1">ROUND(IF($Q156="Y",VLOOKUP($P156, INDIRECT($Q$3),Y$8,0)*INDIRECT($P$2),VLOOKUP($P156, INDIRECT($Q$3),Y$8,0)),IF($E156="E",0,3))</f>
        <v>0</v>
      </c>
      <c r="Z156" s="186" cm="1">
        <f t="array" aca="1" ref="Z156" ca="1">ROUND(IF($Q156="Y",VLOOKUP($P156, INDIRECT($Q$3),Z$8,0)*INDIRECT($P$2),VLOOKUP($P156, INDIRECT($Q$3),Z$8,0)),IF($E156="E",0,3))</f>
        <v>0</v>
      </c>
      <c r="AA156" s="186"/>
      <c r="AB156" s="282" t="str">
        <f t="shared" si="50"/>
        <v>06919C</v>
      </c>
      <c r="AC156" s="130" t="str">
        <f t="shared" si="51"/>
        <v>Manager Public Health Emergency Response</v>
      </c>
      <c r="AD156" s="284" t="str">
        <f t="shared" si="52"/>
        <v>64</v>
      </c>
      <c r="AE156" s="282">
        <f t="shared" ca="1" si="95"/>
        <v>53.052</v>
      </c>
      <c r="AF156" s="282">
        <f t="shared" ca="1" si="95"/>
        <v>55.173999999999999</v>
      </c>
      <c r="AG156" s="282">
        <f t="shared" ca="1" si="95"/>
        <v>57.381</v>
      </c>
      <c r="AH156" s="282">
        <f t="shared" ca="1" si="95"/>
        <v>59.677</v>
      </c>
      <c r="AI156" s="282">
        <f t="shared" ca="1" si="95"/>
        <v>62.064</v>
      </c>
      <c r="AJ156" s="282" t="str">
        <f t="shared" ca="1" si="95"/>
        <v/>
      </c>
      <c r="AK156" s="282" t="str">
        <f t="shared" ca="1" si="95"/>
        <v/>
      </c>
      <c r="AP156" s="427"/>
      <c r="AQ156" s="427"/>
      <c r="AR156" s="427"/>
      <c r="AS156" s="427"/>
      <c r="AT156" s="427"/>
      <c r="AU156" s="427"/>
      <c r="AV156" s="427"/>
      <c r="AW156" s="427" t="str">
        <f>IFERROR(AA156/'2025'!N158,"")</f>
        <v/>
      </c>
    </row>
    <row r="157" spans="1:49" x14ac:dyDescent="0.2">
      <c r="A157" s="424" t="s">
        <v>492</v>
      </c>
      <c r="B157" s="75">
        <v>11</v>
      </c>
      <c r="C157" s="70" t="s">
        <v>124</v>
      </c>
      <c r="D157" s="75">
        <v>505</v>
      </c>
      <c r="E157" s="75" t="s">
        <v>17</v>
      </c>
      <c r="F157" s="73" t="s">
        <v>397</v>
      </c>
      <c r="G157" s="74">
        <f t="shared" ca="1" si="94"/>
        <v>109717</v>
      </c>
      <c r="H157" s="74">
        <f t="shared" ca="1" si="94"/>
        <v>114103</v>
      </c>
      <c r="I157" s="74">
        <f t="shared" ca="1" si="94"/>
        <v>118669</v>
      </c>
      <c r="J157" s="74">
        <f t="shared" ca="1" si="94"/>
        <v>123415</v>
      </c>
      <c r="K157" s="74">
        <f t="shared" ca="1" si="94"/>
        <v>128352</v>
      </c>
      <c r="L157" s="74">
        <f t="shared" ca="1" si="94"/>
        <v>0</v>
      </c>
      <c r="M157" s="74">
        <f t="shared" ca="1" si="94"/>
        <v>0</v>
      </c>
      <c r="N157" s="72"/>
      <c r="P157" s="187" t="str">
        <f t="shared" si="67"/>
        <v>52924C</v>
      </c>
      <c r="Q157" s="191" t="s">
        <v>600</v>
      </c>
      <c r="R157" s="188" t="str">
        <f t="shared" si="46"/>
        <v>Manager Public Works Initiatives and Analysis</v>
      </c>
      <c r="S157" s="189" t="str">
        <f t="shared" si="68"/>
        <v>104</v>
      </c>
      <c r="T157" s="186" cm="1">
        <f t="array" aca="1" ref="T157" ca="1">ROUND(IF($Q157="Y",VLOOKUP($P157, INDIRECT($Q$3),T$8,0)*INDIRECT($P$2),VLOOKUP($P157, INDIRECT($Q$3),T$8,0)),IF($E157="E",0,3))</f>
        <v>109717</v>
      </c>
      <c r="U157" s="186" cm="1">
        <f t="array" aca="1" ref="U157" ca="1">ROUND(IF($Q157="Y",VLOOKUP($P157, INDIRECT($Q$3),U$8,0)*INDIRECT($P$2),VLOOKUP($P157, INDIRECT($Q$3),U$8,0)),IF($E157="E",0,3))</f>
        <v>114103</v>
      </c>
      <c r="V157" s="186" cm="1">
        <f t="array" aca="1" ref="V157" ca="1">ROUND(IF($Q157="Y",VLOOKUP($P157, INDIRECT($Q$3),V$8,0)*INDIRECT($P$2),VLOOKUP($P157, INDIRECT($Q$3),V$8,0)),IF($E157="E",0,3))</f>
        <v>118669</v>
      </c>
      <c r="W157" s="186" cm="1">
        <f t="array" aca="1" ref="W157" ca="1">ROUND(IF($Q157="Y",VLOOKUP($P157, INDIRECT($Q$3),W$8,0)*INDIRECT($P$2),VLOOKUP($P157, INDIRECT($Q$3),W$8,0)),IF($E157="E",0,3))</f>
        <v>123415</v>
      </c>
      <c r="X157" s="186" cm="1">
        <f t="array" aca="1" ref="X157" ca="1">ROUND(IF($Q157="Y",VLOOKUP($P157, INDIRECT($Q$3),X$8,0)*INDIRECT($P$2),VLOOKUP($P157, INDIRECT($Q$3),X$8,0)),IF($E157="E",0,3))</f>
        <v>128352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50"/>
        <v>52924C</v>
      </c>
      <c r="AC157" s="130" t="str">
        <f t="shared" si="51"/>
        <v>Manager Public Works Initiatives and Analysis</v>
      </c>
      <c r="AD157" s="284" t="str">
        <f t="shared" si="52"/>
        <v>104</v>
      </c>
      <c r="AE157" s="282">
        <f t="shared" ca="1" si="95"/>
        <v>52.748999999999995</v>
      </c>
      <c r="AF157" s="282">
        <f t="shared" ca="1" si="95"/>
        <v>54.857999999999997</v>
      </c>
      <c r="AG157" s="282">
        <f t="shared" ca="1" si="95"/>
        <v>57.052999999999997</v>
      </c>
      <c r="AH157" s="282">
        <f t="shared" ca="1" si="95"/>
        <v>59.335000000000001</v>
      </c>
      <c r="AI157" s="282">
        <f t="shared" ca="1" si="95"/>
        <v>61.707999999999998</v>
      </c>
      <c r="AJ157" s="282" t="str">
        <f t="shared" ca="1" si="95"/>
        <v/>
      </c>
      <c r="AK157" s="282" t="str">
        <f t="shared" ca="1" si="95"/>
        <v/>
      </c>
      <c r="AP157" s="427"/>
      <c r="AQ157" s="427"/>
      <c r="AR157" s="427"/>
      <c r="AS157" s="427"/>
      <c r="AT157" s="427"/>
      <c r="AU157" s="427"/>
      <c r="AV157" s="427"/>
      <c r="AW157" s="427" t="str">
        <f>IFERROR(AA157/'2025'!N159,"")</f>
        <v/>
      </c>
    </row>
    <row r="158" spans="1:49" x14ac:dyDescent="0.2">
      <c r="A158" s="424" t="s">
        <v>1175</v>
      </c>
      <c r="B158" s="75">
        <v>12</v>
      </c>
      <c r="C158" s="70" t="s">
        <v>574</v>
      </c>
      <c r="D158" s="75">
        <v>543</v>
      </c>
      <c r="E158" s="75" t="s">
        <v>17</v>
      </c>
      <c r="F158" s="73" t="s">
        <v>1176</v>
      </c>
      <c r="G158" s="74">
        <f ca="1">IF(E158="E",ROUND(T158,0),ROUND(T158,3))</f>
        <v>119252</v>
      </c>
      <c r="H158" s="74">
        <f ca="1">IF(F158="E",ROUND(U158,0),ROUND(U158,3))</f>
        <v>124026</v>
      </c>
      <c r="I158" s="74">
        <f ca="1">IF(G158="E",ROUND(V158,0),ROUND(V158,3))</f>
        <v>128991</v>
      </c>
      <c r="J158" s="74">
        <f ca="1">IF(H158="E",ROUND(W158,0),ROUND(W158,3))</f>
        <v>134156</v>
      </c>
      <c r="K158" s="74">
        <f ca="1">IF(I158="E",ROUND(X158,0),ROUND(X158,3))</f>
        <v>139530</v>
      </c>
      <c r="L158" s="74">
        <f t="shared" ca="1" si="94"/>
        <v>0</v>
      </c>
      <c r="M158" s="74">
        <f t="shared" ca="1" si="94"/>
        <v>0</v>
      </c>
      <c r="N158" s="72"/>
      <c r="P158" s="187" t="str">
        <f t="shared" si="67"/>
        <v>53114C</v>
      </c>
      <c r="Q158" s="191" t="s">
        <v>600</v>
      </c>
      <c r="R158" s="188" t="str">
        <f t="shared" si="46"/>
        <v>Manager, Quality Assurance &amp; Training - Audit</v>
      </c>
      <c r="S158" s="189" t="str">
        <f t="shared" si="68"/>
        <v>044</v>
      </c>
      <c r="T158" s="186" cm="1">
        <f t="array" aca="1" ref="T158" ca="1">ROUND(IF($Q158="Y",VLOOKUP($P158, INDIRECT($Q$3),T$8,0)*INDIRECT($P$2),VLOOKUP($P158, INDIRECT($Q$3),T$8,0)),IF($E158="E",0,3))</f>
        <v>119252</v>
      </c>
      <c r="U158" s="186" cm="1">
        <f t="array" aca="1" ref="U158" ca="1">ROUND(IF($Q158="Y",VLOOKUP($P158, INDIRECT($Q$3),U$8,0)*INDIRECT($P$2),VLOOKUP($P158, INDIRECT($Q$3),U$8,0)),IF($E158="E",0,3))</f>
        <v>124026</v>
      </c>
      <c r="V158" s="186" cm="1">
        <f t="array" aca="1" ref="V158" ca="1">ROUND(IF($Q158="Y",VLOOKUP($P158, INDIRECT($Q$3),V$8,0)*INDIRECT($P$2),VLOOKUP($P158, INDIRECT($Q$3),V$8,0)),IF($E158="E",0,3))</f>
        <v>128991</v>
      </c>
      <c r="W158" s="186" cm="1">
        <f t="array" aca="1" ref="W158" ca="1">ROUND(IF($Q158="Y",VLOOKUP($P158, INDIRECT($Q$3),W$8,0)*INDIRECT($P$2),VLOOKUP($P158, INDIRECT($Q$3),W$8,0)),IF($E158="E",0,3))</f>
        <v>134156</v>
      </c>
      <c r="X158" s="186" cm="1">
        <f t="array" aca="1" ref="X158" ca="1">ROUND(IF($Q158="Y",VLOOKUP($P158, INDIRECT($Q$3),X$8,0)*INDIRECT($P$2),VLOOKUP($P158, INDIRECT($Q$3),X$8,0)),IF($E158="E",0,3))</f>
        <v>139530</v>
      </c>
      <c r="Y158" s="186" cm="1">
        <f t="array" aca="1" ref="Y158" ca="1">ROUND(IF($Q158="Y",VLOOKUP($P158, INDIRECT($Q$3),Y$8,0)*INDIRECT($P$2),VLOOKUP($P158, INDIRECT($Q$3),Y$8,0)),IF($E158="E",0,3))</f>
        <v>0</v>
      </c>
      <c r="Z158" s="186" cm="1">
        <f t="array" aca="1" ref="Z158" ca="1">ROUND(IF($Q158="Y",VLOOKUP($P158, INDIRECT($Q$3),Z$8,0)*INDIRECT($P$2),VLOOKUP($P158, INDIRECT($Q$3),Z$8,0)),IF($E158="E",0,3))</f>
        <v>0</v>
      </c>
      <c r="AA158" s="186"/>
      <c r="AB158" s="282" t="str">
        <f t="shared" si="50"/>
        <v>53114C</v>
      </c>
      <c r="AC158" s="130" t="str">
        <f t="shared" si="51"/>
        <v>Manager, Quality Assurance &amp; Training - Audit</v>
      </c>
      <c r="AD158" s="284" t="str">
        <f t="shared" si="52"/>
        <v>044</v>
      </c>
      <c r="AE158" s="282">
        <f t="shared" ca="1" si="95"/>
        <v>57.332999999999998</v>
      </c>
      <c r="AF158" s="282">
        <f t="shared" ca="1" si="95"/>
        <v>59.628</v>
      </c>
      <c r="AG158" s="282">
        <f t="shared" ca="1" si="95"/>
        <v>62.015000000000001</v>
      </c>
      <c r="AH158" s="282">
        <f t="shared" ca="1" si="95"/>
        <v>64.499000000000009</v>
      </c>
      <c r="AI158" s="282">
        <f t="shared" ca="1" si="95"/>
        <v>67.082000000000008</v>
      </c>
      <c r="AJ158" s="282" t="str">
        <f t="shared" ca="1" si="95"/>
        <v/>
      </c>
      <c r="AK158" s="282" t="str">
        <f t="shared" ca="1" si="95"/>
        <v/>
      </c>
      <c r="AP158" s="427"/>
      <c r="AQ158" s="427"/>
      <c r="AR158" s="427"/>
      <c r="AS158" s="427"/>
      <c r="AT158" s="427"/>
      <c r="AU158" s="427"/>
      <c r="AV158" s="427"/>
      <c r="AW158" s="427" t="str">
        <f>IFERROR(AA158/'2025'!N160,"")</f>
        <v/>
      </c>
    </row>
    <row r="159" spans="1:49" x14ac:dyDescent="0.2">
      <c r="A159" s="424" t="s">
        <v>146</v>
      </c>
      <c r="B159" s="75">
        <v>12</v>
      </c>
      <c r="C159" s="70" t="s">
        <v>60</v>
      </c>
      <c r="D159" s="75">
        <v>543</v>
      </c>
      <c r="E159" s="75" t="s">
        <v>17</v>
      </c>
      <c r="F159" s="73" t="s">
        <v>398</v>
      </c>
      <c r="G159" s="74">
        <f t="shared" ref="G159:K166" ca="1" si="103">IF(E159="E",ROUND(T159,0),ROUND(T159,3))</f>
        <v>113787</v>
      </c>
      <c r="H159" s="74">
        <f t="shared" ca="1" si="103"/>
        <v>120134</v>
      </c>
      <c r="I159" s="74">
        <f t="shared" ca="1" si="103"/>
        <v>128369</v>
      </c>
      <c r="J159" s="74">
        <f t="shared" ca="1" si="103"/>
        <v>131965</v>
      </c>
      <c r="K159" s="74">
        <f t="shared" ca="1" si="103"/>
        <v>135659</v>
      </c>
      <c r="L159" s="74">
        <f t="shared" ca="1" si="94"/>
        <v>139527</v>
      </c>
      <c r="M159" s="74">
        <f t="shared" ca="1" si="94"/>
        <v>0</v>
      </c>
      <c r="N159" s="72"/>
      <c r="P159" s="187" t="str">
        <f t="shared" si="67"/>
        <v>06934C</v>
      </c>
      <c r="Q159" s="191" t="s">
        <v>600</v>
      </c>
      <c r="R159" s="188" t="str">
        <f t="shared" si="46"/>
        <v>Manager Resource Coordinator</v>
      </c>
      <c r="S159" s="189" t="str">
        <f t="shared" si="68"/>
        <v>44</v>
      </c>
      <c r="T159" s="186" cm="1">
        <f t="array" aca="1" ref="T159" ca="1">ROUND(IF($Q159="Y",VLOOKUP($P159, INDIRECT($Q$3),T$8,0)*INDIRECT($P$2),VLOOKUP($P159, INDIRECT($Q$3),T$8,0)),IF($E159="E",0,3))</f>
        <v>113787</v>
      </c>
      <c r="U159" s="186" cm="1">
        <f t="array" aca="1" ref="U159" ca="1">ROUND(IF($Q159="Y",VLOOKUP($P159, INDIRECT($Q$3),U$8,0)*INDIRECT($P$2),VLOOKUP($P159, INDIRECT($Q$3),U$8,0)),IF($E159="E",0,3))</f>
        <v>120134</v>
      </c>
      <c r="V159" s="186" cm="1">
        <f t="array" aca="1" ref="V159" ca="1">ROUND(IF($Q159="Y",VLOOKUP($P159, INDIRECT($Q$3),V$8,0)*INDIRECT($P$2),VLOOKUP($P159, INDIRECT($Q$3),V$8,0)),IF($E159="E",0,3))</f>
        <v>128369</v>
      </c>
      <c r="W159" s="186" cm="1">
        <f t="array" aca="1" ref="W159" ca="1">ROUND(IF($Q159="Y",VLOOKUP($P159, INDIRECT($Q$3),W$8,0)*INDIRECT($P$2),VLOOKUP($P159, INDIRECT($Q$3),W$8,0)),IF($E159="E",0,3))</f>
        <v>131965</v>
      </c>
      <c r="X159" s="186" cm="1">
        <f t="array" aca="1" ref="X159" ca="1">ROUND(IF($Q159="Y",VLOOKUP($P159, INDIRECT($Q$3),X$8,0)*INDIRECT($P$2),VLOOKUP($P159, INDIRECT($Q$3),X$8,0)),IF($E159="E",0,3))</f>
        <v>135659</v>
      </c>
      <c r="Y159" s="186" cm="1">
        <f t="array" aca="1" ref="Y159" ca="1">ROUND(IF($Q159="Y",VLOOKUP($P159, INDIRECT($Q$3),Y$8,0)*INDIRECT($P$2),VLOOKUP($P159, INDIRECT($Q$3),Y$8,0)),IF($E159="E",0,3))</f>
        <v>139527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50"/>
        <v>06934C</v>
      </c>
      <c r="AC159" s="130" t="str">
        <f t="shared" si="51"/>
        <v>Manager Resource Coordinator</v>
      </c>
      <c r="AD159" s="284" t="str">
        <f t="shared" si="52"/>
        <v>44</v>
      </c>
      <c r="AE159" s="282">
        <f t="shared" ca="1" si="95"/>
        <v>54.705999999999996</v>
      </c>
      <c r="AF159" s="282">
        <f t="shared" ca="1" si="95"/>
        <v>57.756999999999998</v>
      </c>
      <c r="AG159" s="282">
        <f t="shared" ca="1" si="95"/>
        <v>61.716000000000001</v>
      </c>
      <c r="AH159" s="282">
        <f t="shared" ca="1" si="95"/>
        <v>63.445</v>
      </c>
      <c r="AI159" s="282">
        <f t="shared" ca="1" si="95"/>
        <v>65.221000000000004</v>
      </c>
      <c r="AJ159" s="282">
        <f t="shared" ca="1" si="95"/>
        <v>67.081000000000003</v>
      </c>
      <c r="AK159" s="282" t="str">
        <f t="shared" ca="1" si="95"/>
        <v/>
      </c>
      <c r="AP159" s="427"/>
      <c r="AQ159" s="427"/>
      <c r="AR159" s="427"/>
      <c r="AS159" s="427"/>
      <c r="AT159" s="427"/>
      <c r="AU159" s="427"/>
      <c r="AV159" s="427"/>
      <c r="AW159" s="427" t="str">
        <f>IFERROR(AA159/'2025'!N161,"")</f>
        <v/>
      </c>
    </row>
    <row r="160" spans="1:49" x14ac:dyDescent="0.2">
      <c r="A160" s="424" t="s">
        <v>169</v>
      </c>
      <c r="B160" s="75">
        <v>12</v>
      </c>
      <c r="C160" s="70" t="s">
        <v>152</v>
      </c>
      <c r="D160" s="75">
        <v>553</v>
      </c>
      <c r="E160" s="75" t="s">
        <v>17</v>
      </c>
      <c r="F160" s="73" t="s">
        <v>399</v>
      </c>
      <c r="G160" s="74">
        <f t="shared" ca="1" si="103"/>
        <v>119267</v>
      </c>
      <c r="H160" s="74">
        <f t="shared" ca="1" si="103"/>
        <v>124040</v>
      </c>
      <c r="I160" s="74">
        <f t="shared" ca="1" si="103"/>
        <v>129003</v>
      </c>
      <c r="J160" s="74">
        <f t="shared" ca="1" si="103"/>
        <v>134161</v>
      </c>
      <c r="K160" s="74">
        <f t="shared" ca="1" si="103"/>
        <v>139527</v>
      </c>
      <c r="L160" s="74">
        <f t="shared" ca="1" si="94"/>
        <v>0</v>
      </c>
      <c r="M160" s="74">
        <f t="shared" ca="1" si="94"/>
        <v>0</v>
      </c>
      <c r="N160" s="72"/>
      <c r="P160" s="187" t="str">
        <f t="shared" si="67"/>
        <v>06720C</v>
      </c>
      <c r="Q160" s="191" t="s">
        <v>600</v>
      </c>
      <c r="R160" s="188" t="str">
        <f t="shared" si="46"/>
        <v>Manager Revenue &amp; Collections</v>
      </c>
      <c r="S160" s="189" t="str">
        <f t="shared" si="68"/>
        <v>44G</v>
      </c>
      <c r="T160" s="186" cm="1">
        <f t="array" aca="1" ref="T160" ca="1">ROUND(IF($Q160="Y",VLOOKUP($P160, INDIRECT($Q$3),T$8,0)*INDIRECT($P$2),VLOOKUP($P160, INDIRECT($Q$3),T$8,0)),IF($E160="E",0,3))</f>
        <v>119267</v>
      </c>
      <c r="U160" s="186" cm="1">
        <f t="array" aca="1" ref="U160" ca="1">ROUND(IF($Q160="Y",VLOOKUP($P160, INDIRECT($Q$3),U$8,0)*INDIRECT($P$2),VLOOKUP($P160, INDIRECT($Q$3),U$8,0)),IF($E160="E",0,3))</f>
        <v>124040</v>
      </c>
      <c r="V160" s="186" cm="1">
        <f t="array" aca="1" ref="V160" ca="1">ROUND(IF($Q160="Y",VLOOKUP($P160, INDIRECT($Q$3),V$8,0)*INDIRECT($P$2),VLOOKUP($P160, INDIRECT($Q$3),V$8,0)),IF($E160="E",0,3))</f>
        <v>129003</v>
      </c>
      <c r="W160" s="186" cm="1">
        <f t="array" aca="1" ref="W160" ca="1">ROUND(IF($Q160="Y",VLOOKUP($P160, INDIRECT($Q$3),W$8,0)*INDIRECT($P$2),VLOOKUP($P160, INDIRECT($Q$3),W$8,0)),IF($E160="E",0,3))</f>
        <v>134161</v>
      </c>
      <c r="X160" s="186" cm="1">
        <f t="array" aca="1" ref="X160" ca="1">ROUND(IF($Q160="Y",VLOOKUP($P160, INDIRECT($Q$3),X$8,0)*INDIRECT($P$2),VLOOKUP($P160, INDIRECT($Q$3),X$8,0)),IF($E160="E",0,3))</f>
        <v>139527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50"/>
        <v>06720C</v>
      </c>
      <c r="AC160" s="130" t="str">
        <f t="shared" si="51"/>
        <v>Manager Revenue &amp; Collections</v>
      </c>
      <c r="AD160" s="284" t="str">
        <f t="shared" si="52"/>
        <v>44G</v>
      </c>
      <c r="AE160" s="282">
        <f t="shared" ca="1" si="95"/>
        <v>57.339999999999996</v>
      </c>
      <c r="AF160" s="282">
        <f t="shared" ca="1" si="95"/>
        <v>59.634999999999998</v>
      </c>
      <c r="AG160" s="282">
        <f t="shared" ca="1" si="95"/>
        <v>62.021000000000001</v>
      </c>
      <c r="AH160" s="282">
        <f t="shared" ca="1" si="95"/>
        <v>64.501000000000005</v>
      </c>
      <c r="AI160" s="282">
        <f t="shared" ca="1" si="95"/>
        <v>67.081000000000003</v>
      </c>
      <c r="AJ160" s="282" t="str">
        <f t="shared" ca="1" si="95"/>
        <v/>
      </c>
      <c r="AK160" s="282" t="str">
        <f t="shared" ca="1" si="95"/>
        <v/>
      </c>
      <c r="AP160" s="427"/>
      <c r="AQ160" s="427"/>
      <c r="AR160" s="427"/>
      <c r="AS160" s="427"/>
      <c r="AT160" s="427"/>
      <c r="AU160" s="427"/>
      <c r="AV160" s="427"/>
      <c r="AW160" s="427" t="str">
        <f>IFERROR(AA160/'2025'!N162,"")</f>
        <v/>
      </c>
    </row>
    <row r="161" spans="1:49" x14ac:dyDescent="0.2">
      <c r="A161" s="424" t="s">
        <v>147</v>
      </c>
      <c r="B161" s="75">
        <v>10</v>
      </c>
      <c r="C161" s="70" t="s">
        <v>44</v>
      </c>
      <c r="D161" s="75">
        <v>470</v>
      </c>
      <c r="E161" s="75" t="s">
        <v>17</v>
      </c>
      <c r="F161" s="73" t="s">
        <v>400</v>
      </c>
      <c r="G161" s="74">
        <f t="shared" ca="1" si="103"/>
        <v>90427</v>
      </c>
      <c r="H161" s="74">
        <f t="shared" ca="1" si="103"/>
        <v>95097</v>
      </c>
      <c r="I161" s="74">
        <f t="shared" ca="1" si="103"/>
        <v>99943</v>
      </c>
      <c r="J161" s="74">
        <f t="shared" ca="1" si="103"/>
        <v>106708</v>
      </c>
      <c r="K161" s="74">
        <f t="shared" ca="1" si="103"/>
        <v>109697</v>
      </c>
      <c r="L161" s="74">
        <f t="shared" ca="1" si="94"/>
        <v>112768</v>
      </c>
      <c r="M161" s="74">
        <f t="shared" ca="1" si="94"/>
        <v>115985</v>
      </c>
      <c r="N161" s="72"/>
      <c r="P161" s="187" t="str">
        <f t="shared" si="67"/>
        <v>06935C</v>
      </c>
      <c r="Q161" s="191" t="s">
        <v>600</v>
      </c>
      <c r="R161" s="188" t="str">
        <f t="shared" si="46"/>
        <v>Manager Safety Programs</v>
      </c>
      <c r="S161" s="189" t="str">
        <f t="shared" si="68"/>
        <v>34D</v>
      </c>
      <c r="T161" s="186" cm="1">
        <f t="array" aca="1" ref="T161" ca="1">ROUND(IF($Q161="Y",VLOOKUP($P161, INDIRECT($Q$3),T$8,0)*INDIRECT($P$2),VLOOKUP($P161, INDIRECT($Q$3),T$8,0)),IF($E161="E",0,3))</f>
        <v>90427</v>
      </c>
      <c r="U161" s="186" cm="1">
        <f t="array" aca="1" ref="U161" ca="1">ROUND(IF($Q161="Y",VLOOKUP($P161, INDIRECT($Q$3),U$8,0)*INDIRECT($P$2),VLOOKUP($P161, INDIRECT($Q$3),U$8,0)),IF($E161="E",0,3))</f>
        <v>95097</v>
      </c>
      <c r="V161" s="186" cm="1">
        <f t="array" aca="1" ref="V161" ca="1">ROUND(IF($Q161="Y",VLOOKUP($P161, INDIRECT($Q$3),V$8,0)*INDIRECT($P$2),VLOOKUP($P161, INDIRECT($Q$3),V$8,0)),IF($E161="E",0,3))</f>
        <v>99943</v>
      </c>
      <c r="W161" s="186" cm="1">
        <f t="array" aca="1" ref="W161" ca="1">ROUND(IF($Q161="Y",VLOOKUP($P161, INDIRECT($Q$3),W$8,0)*INDIRECT($P$2),VLOOKUP($P161, INDIRECT($Q$3),W$8,0)),IF($E161="E",0,3))</f>
        <v>106708</v>
      </c>
      <c r="X161" s="186" cm="1">
        <f t="array" aca="1" ref="X161" ca="1">ROUND(IF($Q161="Y",VLOOKUP($P161, INDIRECT($Q$3),X$8,0)*INDIRECT($P$2),VLOOKUP($P161, INDIRECT($Q$3),X$8,0)),IF($E161="E",0,3))</f>
        <v>109697</v>
      </c>
      <c r="Y161" s="186" cm="1">
        <f t="array" aca="1" ref="Y161" ca="1">ROUND(IF($Q161="Y",VLOOKUP($P161, INDIRECT($Q$3),Y$8,0)*INDIRECT($P$2),VLOOKUP($P161, INDIRECT($Q$3),Y$8,0)),IF($E161="E",0,3))</f>
        <v>112768</v>
      </c>
      <c r="Z161" s="186" cm="1">
        <f t="array" aca="1" ref="Z161" ca="1">ROUND(IF($Q161="Y",VLOOKUP($P161, INDIRECT($Q$3),Z$8,0)*INDIRECT($P$2),VLOOKUP($P161, INDIRECT($Q$3),Z$8,0)),IF($E161="E",0,3))</f>
        <v>115985</v>
      </c>
      <c r="AA161" s="186"/>
      <c r="AB161" s="282" t="str">
        <f t="shared" si="50"/>
        <v>06935C</v>
      </c>
      <c r="AC161" s="130" t="str">
        <f t="shared" si="51"/>
        <v>Manager Safety Programs</v>
      </c>
      <c r="AD161" s="284" t="str">
        <f t="shared" si="52"/>
        <v>34D</v>
      </c>
      <c r="AE161" s="282">
        <f t="shared" ca="1" si="95"/>
        <v>43.474999999999994</v>
      </c>
      <c r="AF161" s="282">
        <f t="shared" ca="1" si="95"/>
        <v>45.72</v>
      </c>
      <c r="AG161" s="282">
        <f t="shared" ca="1" si="95"/>
        <v>48.05</v>
      </c>
      <c r="AH161" s="282">
        <f t="shared" ca="1" si="95"/>
        <v>51.302</v>
      </c>
      <c r="AI161" s="282">
        <f t="shared" ca="1" si="95"/>
        <v>52.738999999999997</v>
      </c>
      <c r="AJ161" s="282">
        <f t="shared" ca="1" si="95"/>
        <v>54.216000000000001</v>
      </c>
      <c r="AK161" s="282">
        <f t="shared" ca="1" si="95"/>
        <v>55.762999999999998</v>
      </c>
      <c r="AP161" s="427"/>
      <c r="AQ161" s="427"/>
      <c r="AR161" s="427"/>
      <c r="AS161" s="427"/>
      <c r="AT161" s="427"/>
      <c r="AU161" s="427"/>
      <c r="AV161" s="427"/>
      <c r="AW161" s="427" t="str">
        <f>IFERROR(AA161/'2025'!N163,"")</f>
        <v/>
      </c>
    </row>
    <row r="162" spans="1:49" x14ac:dyDescent="0.2">
      <c r="A162" s="424" t="s">
        <v>149</v>
      </c>
      <c r="B162" s="75">
        <v>11</v>
      </c>
      <c r="C162" s="70" t="s">
        <v>148</v>
      </c>
      <c r="D162" s="75">
        <v>525</v>
      </c>
      <c r="E162" s="75" t="s">
        <v>17</v>
      </c>
      <c r="F162" s="73" t="s">
        <v>401</v>
      </c>
      <c r="G162" s="74">
        <f t="shared" ca="1" si="103"/>
        <v>112764</v>
      </c>
      <c r="H162" s="74">
        <f t="shared" ca="1" si="103"/>
        <v>117280</v>
      </c>
      <c r="I162" s="74">
        <f t="shared" ca="1" si="103"/>
        <v>121976</v>
      </c>
      <c r="J162" s="74">
        <f t="shared" ca="1" si="103"/>
        <v>126861</v>
      </c>
      <c r="K162" s="74">
        <f t="shared" ca="1" si="103"/>
        <v>131940</v>
      </c>
      <c r="L162" s="74">
        <f t="shared" ca="1" si="94"/>
        <v>0</v>
      </c>
      <c r="M162" s="74">
        <f t="shared" ca="1" si="94"/>
        <v>0</v>
      </c>
      <c r="N162" s="72"/>
      <c r="P162" s="187" t="str">
        <f t="shared" si="67"/>
        <v>06938C</v>
      </c>
      <c r="Q162" s="191" t="s">
        <v>600</v>
      </c>
      <c r="R162" s="188" t="str">
        <f t="shared" si="46"/>
        <v>Manager School Health Services</v>
      </c>
      <c r="S162" s="189" t="str">
        <f t="shared" si="68"/>
        <v>42B</v>
      </c>
      <c r="T162" s="186" cm="1">
        <f t="array" aca="1" ref="T162" ca="1">ROUND(IF($Q162="Y",VLOOKUP($P162, INDIRECT($Q$3),T$8,0)*INDIRECT($P$2),VLOOKUP($P162, INDIRECT($Q$3),T$8,0)),IF($E162="E",0,3))</f>
        <v>112764</v>
      </c>
      <c r="U162" s="186" cm="1">
        <f t="array" aca="1" ref="U162" ca="1">ROUND(IF($Q162="Y",VLOOKUP($P162, INDIRECT($Q$3),U$8,0)*INDIRECT($P$2),VLOOKUP($P162, INDIRECT($Q$3),U$8,0)),IF($E162="E",0,3))</f>
        <v>117280</v>
      </c>
      <c r="V162" s="186" cm="1">
        <f t="array" aca="1" ref="V162" ca="1">ROUND(IF($Q162="Y",VLOOKUP($P162, INDIRECT($Q$3),V$8,0)*INDIRECT($P$2),VLOOKUP($P162, INDIRECT($Q$3),V$8,0)),IF($E162="E",0,3))</f>
        <v>121976</v>
      </c>
      <c r="W162" s="186" cm="1">
        <f t="array" aca="1" ref="W162" ca="1">ROUND(IF($Q162="Y",VLOOKUP($P162, INDIRECT($Q$3),W$8,0)*INDIRECT($P$2),VLOOKUP($P162, INDIRECT($Q$3),W$8,0)),IF($E162="E",0,3))</f>
        <v>126861</v>
      </c>
      <c r="X162" s="186" cm="1">
        <f t="array" aca="1" ref="X162" ca="1">ROUND(IF($Q162="Y",VLOOKUP($P162, INDIRECT($Q$3),X$8,0)*INDIRECT($P$2),VLOOKUP($P162, INDIRECT($Q$3),X$8,0)),IF($E162="E",0,3))</f>
        <v>131940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50"/>
        <v>06938C</v>
      </c>
      <c r="AC162" s="130" t="str">
        <f t="shared" si="51"/>
        <v>Manager School Health Services</v>
      </c>
      <c r="AD162" s="284" t="str">
        <f t="shared" si="52"/>
        <v>42B</v>
      </c>
      <c r="AE162" s="282">
        <f t="shared" ca="1" si="95"/>
        <v>54.213999999999999</v>
      </c>
      <c r="AF162" s="282">
        <f t="shared" ca="1" si="95"/>
        <v>56.384999999999998</v>
      </c>
      <c r="AG162" s="282">
        <f t="shared" ca="1" si="95"/>
        <v>58.643000000000001</v>
      </c>
      <c r="AH162" s="282">
        <f t="shared" ca="1" si="95"/>
        <v>60.991</v>
      </c>
      <c r="AI162" s="282">
        <f t="shared" ca="1" si="95"/>
        <v>63.433</v>
      </c>
      <c r="AJ162" s="282" t="str">
        <f t="shared" ca="1" si="95"/>
        <v/>
      </c>
      <c r="AK162" s="282" t="str">
        <f t="shared" ca="1" si="95"/>
        <v/>
      </c>
      <c r="AP162" s="427"/>
      <c r="AQ162" s="427"/>
      <c r="AR162" s="427"/>
      <c r="AS162" s="427"/>
      <c r="AT162" s="427"/>
      <c r="AU162" s="427"/>
      <c r="AV162" s="427"/>
      <c r="AW162" s="427" t="str">
        <f>IFERROR(AA162/'2025'!N164,"")</f>
        <v/>
      </c>
    </row>
    <row r="163" spans="1:49" x14ac:dyDescent="0.2">
      <c r="A163" s="424" t="s">
        <v>170</v>
      </c>
      <c r="B163" s="75">
        <v>11</v>
      </c>
      <c r="C163" s="70" t="s">
        <v>124</v>
      </c>
      <c r="D163" s="75">
        <v>498</v>
      </c>
      <c r="E163" s="75" t="s">
        <v>17</v>
      </c>
      <c r="F163" s="73" t="s">
        <v>402</v>
      </c>
      <c r="G163" s="74">
        <f t="shared" ca="1" si="103"/>
        <v>109717</v>
      </c>
      <c r="H163" s="74">
        <f t="shared" ca="1" si="103"/>
        <v>114103</v>
      </c>
      <c r="I163" s="74">
        <f t="shared" ca="1" si="103"/>
        <v>118669</v>
      </c>
      <c r="J163" s="74">
        <f t="shared" ca="1" si="103"/>
        <v>123415</v>
      </c>
      <c r="K163" s="74">
        <f t="shared" ca="1" si="103"/>
        <v>128352</v>
      </c>
      <c r="L163" s="74">
        <f t="shared" ca="1" si="94"/>
        <v>0</v>
      </c>
      <c r="M163" s="74">
        <f t="shared" ca="1" si="94"/>
        <v>0</v>
      </c>
      <c r="N163" s="72"/>
      <c r="P163" s="187" t="str">
        <f t="shared" si="67"/>
        <v>59210C</v>
      </c>
      <c r="Q163" s="191" t="s">
        <v>600</v>
      </c>
      <c r="R163" s="188" t="str">
        <f t="shared" si="46"/>
        <v>Manager Small Business Program</v>
      </c>
      <c r="S163" s="189" t="str">
        <f t="shared" si="68"/>
        <v>104</v>
      </c>
      <c r="T163" s="186" cm="1">
        <f t="array" aca="1" ref="T163" ca="1">ROUND(IF($Q163="Y",VLOOKUP($P163, INDIRECT($Q$3),T$8,0)*INDIRECT($P$2),VLOOKUP($P163, INDIRECT($Q$3),T$8,0)),IF($E163="E",0,3))</f>
        <v>109717</v>
      </c>
      <c r="U163" s="186" cm="1">
        <f t="array" aca="1" ref="U163" ca="1">ROUND(IF($Q163="Y",VLOOKUP($P163, INDIRECT($Q$3),U$8,0)*INDIRECT($P$2),VLOOKUP($P163, INDIRECT($Q$3),U$8,0)),IF($E163="E",0,3))</f>
        <v>114103</v>
      </c>
      <c r="V163" s="186" cm="1">
        <f t="array" aca="1" ref="V163" ca="1">ROUND(IF($Q163="Y",VLOOKUP($P163, INDIRECT($Q$3),V$8,0)*INDIRECT($P$2),VLOOKUP($P163, INDIRECT($Q$3),V$8,0)),IF($E163="E",0,3))</f>
        <v>118669</v>
      </c>
      <c r="W163" s="186" cm="1">
        <f t="array" aca="1" ref="W163" ca="1">ROUND(IF($Q163="Y",VLOOKUP($P163, INDIRECT($Q$3),W$8,0)*INDIRECT($P$2),VLOOKUP($P163, INDIRECT($Q$3),W$8,0)),IF($E163="E",0,3))</f>
        <v>123415</v>
      </c>
      <c r="X163" s="186" cm="1">
        <f t="array" aca="1" ref="X163" ca="1">ROUND(IF($Q163="Y",VLOOKUP($P163, INDIRECT($Q$3),X$8,0)*INDIRECT($P$2),VLOOKUP($P163, INDIRECT($Q$3),X$8,0)),IF($E163="E",0,3))</f>
        <v>128352</v>
      </c>
      <c r="Y163" s="186" cm="1">
        <f t="array" aca="1" ref="Y163" ca="1">ROUND(IF($Q163="Y",VLOOKUP($P163, INDIRECT($Q$3),Y$8,0)*INDIRECT($P$2),VLOOKUP($P163, INDIRECT($Q$3),Y$8,0)),IF($E163="E",0,3))</f>
        <v>0</v>
      </c>
      <c r="Z163" s="186" cm="1">
        <f t="array" aca="1" ref="Z163" ca="1">ROUND(IF($Q163="Y",VLOOKUP($P163, INDIRECT($Q$3),Z$8,0)*INDIRECT($P$2),VLOOKUP($P163, INDIRECT($Q$3),Z$8,0)),IF($E163="E",0,3))</f>
        <v>0</v>
      </c>
      <c r="AA163" s="186"/>
      <c r="AB163" s="282" t="str">
        <f t="shared" si="50"/>
        <v>59210C</v>
      </c>
      <c r="AC163" s="130" t="str">
        <f t="shared" si="51"/>
        <v>Manager Small Business Program</v>
      </c>
      <c r="AD163" s="284" t="str">
        <f t="shared" si="52"/>
        <v>104</v>
      </c>
      <c r="AE163" s="282">
        <f t="shared" ca="1" si="95"/>
        <v>52.748999999999995</v>
      </c>
      <c r="AF163" s="282">
        <f t="shared" ca="1" si="95"/>
        <v>54.857999999999997</v>
      </c>
      <c r="AG163" s="282">
        <f t="shared" ca="1" si="95"/>
        <v>57.052999999999997</v>
      </c>
      <c r="AH163" s="282">
        <f t="shared" ca="1" si="95"/>
        <v>59.335000000000001</v>
      </c>
      <c r="AI163" s="282">
        <f t="shared" ca="1" si="95"/>
        <v>61.707999999999998</v>
      </c>
      <c r="AJ163" s="282" t="str">
        <f t="shared" ca="1" si="95"/>
        <v/>
      </c>
      <c r="AK163" s="282" t="str">
        <f t="shared" ca="1" si="95"/>
        <v/>
      </c>
      <c r="AP163" s="427"/>
      <c r="AQ163" s="427"/>
      <c r="AR163" s="427"/>
      <c r="AS163" s="427"/>
      <c r="AT163" s="427"/>
      <c r="AU163" s="427"/>
      <c r="AV163" s="427"/>
      <c r="AW163" s="427" t="str">
        <f>IFERROR(AA163/'2025'!N165,"")</f>
        <v/>
      </c>
    </row>
    <row r="164" spans="1:49" x14ac:dyDescent="0.2">
      <c r="A164" s="424" t="s">
        <v>984</v>
      </c>
      <c r="B164" s="75">
        <v>12</v>
      </c>
      <c r="C164" s="70" t="s">
        <v>574</v>
      </c>
      <c r="D164" s="75">
        <v>545</v>
      </c>
      <c r="E164" s="75" t="s">
        <v>17</v>
      </c>
      <c r="F164" s="73" t="s">
        <v>985</v>
      </c>
      <c r="G164" s="74">
        <f t="shared" ca="1" si="103"/>
        <v>119252</v>
      </c>
      <c r="H164" s="74">
        <f t="shared" ca="1" si="103"/>
        <v>124026</v>
      </c>
      <c r="I164" s="74">
        <f t="shared" ca="1" si="103"/>
        <v>128991</v>
      </c>
      <c r="J164" s="74">
        <f t="shared" ca="1" si="103"/>
        <v>134156</v>
      </c>
      <c r="K164" s="74">
        <f t="shared" ca="1" si="103"/>
        <v>139530</v>
      </c>
      <c r="L164" s="74">
        <f t="shared" ca="1" si="94"/>
        <v>0</v>
      </c>
      <c r="M164" s="74">
        <f t="shared" ca="1" si="94"/>
        <v>0</v>
      </c>
      <c r="N164" s="72"/>
      <c r="P164" s="187" t="str">
        <f t="shared" si="67"/>
        <v>53059C</v>
      </c>
      <c r="Q164" s="191" t="s">
        <v>600</v>
      </c>
      <c r="R164" s="188" t="str">
        <f t="shared" si="46"/>
        <v>Manager Small Business Team</v>
      </c>
      <c r="S164" s="189" t="str">
        <f t="shared" si="68"/>
        <v>044</v>
      </c>
      <c r="T164" s="186" cm="1">
        <f t="array" aca="1" ref="T164" ca="1">ROUND(IF($Q164="Y",VLOOKUP($P164, INDIRECT($Q$3),T$8,0)*INDIRECT($P$2),VLOOKUP($P164, INDIRECT($Q$3),T$8,0)),IF($E164="E",0,3))</f>
        <v>119252</v>
      </c>
      <c r="U164" s="186" cm="1">
        <f t="array" aca="1" ref="U164" ca="1">ROUND(IF($Q164="Y",VLOOKUP($P164, INDIRECT($Q$3),U$8,0)*INDIRECT($P$2),VLOOKUP($P164, INDIRECT($Q$3),U$8,0)),IF($E164="E",0,3))</f>
        <v>124026</v>
      </c>
      <c r="V164" s="186" cm="1">
        <f t="array" aca="1" ref="V164" ca="1">ROUND(IF($Q164="Y",VLOOKUP($P164, INDIRECT($Q$3),V$8,0)*INDIRECT($P$2),VLOOKUP($P164, INDIRECT($Q$3),V$8,0)),IF($E164="E",0,3))</f>
        <v>128991</v>
      </c>
      <c r="W164" s="186" cm="1">
        <f t="array" aca="1" ref="W164" ca="1">ROUND(IF($Q164="Y",VLOOKUP($P164, INDIRECT($Q$3),W$8,0)*INDIRECT($P$2),VLOOKUP($P164, INDIRECT($Q$3),W$8,0)),IF($E164="E",0,3))</f>
        <v>134156</v>
      </c>
      <c r="X164" s="186" cm="1">
        <f t="array" aca="1" ref="X164" ca="1">ROUND(IF($Q164="Y",VLOOKUP($P164, INDIRECT($Q$3),X$8,0)*INDIRECT($P$2),VLOOKUP($P164, INDIRECT($Q$3),X$8,0)),IF($E164="E",0,3))</f>
        <v>139530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50"/>
        <v>53059C</v>
      </c>
      <c r="AC164" s="130" t="str">
        <f t="shared" si="51"/>
        <v>Manager Small Business Team</v>
      </c>
      <c r="AD164" s="284" t="str">
        <f t="shared" si="52"/>
        <v>044</v>
      </c>
      <c r="AE164" s="282">
        <f t="shared" ca="1" si="95"/>
        <v>57.332999999999998</v>
      </c>
      <c r="AF164" s="282">
        <f t="shared" ca="1" si="95"/>
        <v>59.628</v>
      </c>
      <c r="AG164" s="282">
        <f t="shared" ca="1" si="95"/>
        <v>62.015000000000001</v>
      </c>
      <c r="AH164" s="282">
        <f t="shared" ca="1" si="95"/>
        <v>64.499000000000009</v>
      </c>
      <c r="AI164" s="282">
        <f t="shared" ca="1" si="95"/>
        <v>67.082000000000008</v>
      </c>
      <c r="AJ164" s="282" t="str">
        <f t="shared" ca="1" si="95"/>
        <v/>
      </c>
      <c r="AK164" s="282" t="str">
        <f t="shared" ca="1" si="95"/>
        <v/>
      </c>
      <c r="AP164" s="427"/>
      <c r="AQ164" s="427"/>
      <c r="AR164" s="427"/>
      <c r="AS164" s="427"/>
      <c r="AT164" s="427"/>
      <c r="AU164" s="427"/>
      <c r="AV164" s="427"/>
      <c r="AW164" s="427" t="str">
        <f>IFERROR(AA164/'2025'!N166,"")</f>
        <v/>
      </c>
    </row>
    <row r="165" spans="1:49" x14ac:dyDescent="0.2">
      <c r="A165" s="424" t="s">
        <v>172</v>
      </c>
      <c r="B165" s="75">
        <v>12</v>
      </c>
      <c r="C165" s="70" t="s">
        <v>171</v>
      </c>
      <c r="D165" s="75">
        <v>543</v>
      </c>
      <c r="E165" s="75" t="s">
        <v>17</v>
      </c>
      <c r="F165" s="73" t="s">
        <v>404</v>
      </c>
      <c r="G165" s="74">
        <f t="shared" ca="1" si="103"/>
        <v>119252</v>
      </c>
      <c r="H165" s="74">
        <f t="shared" ca="1" si="103"/>
        <v>124026</v>
      </c>
      <c r="I165" s="74">
        <f t="shared" ca="1" si="103"/>
        <v>128991</v>
      </c>
      <c r="J165" s="74">
        <f t="shared" ca="1" si="103"/>
        <v>134156</v>
      </c>
      <c r="K165" s="74">
        <f t="shared" ca="1" si="103"/>
        <v>139530</v>
      </c>
      <c r="L165" s="74">
        <f t="shared" ca="1" si="94"/>
        <v>0</v>
      </c>
      <c r="M165" s="74">
        <f t="shared" ca="1" si="94"/>
        <v>0</v>
      </c>
      <c r="N165" s="72"/>
      <c r="P165" s="187" t="str">
        <f t="shared" si="67"/>
        <v>06963C</v>
      </c>
      <c r="Q165" s="191" t="s">
        <v>600</v>
      </c>
      <c r="R165" s="188" t="str">
        <f t="shared" si="46"/>
        <v>Manager Special Projects &amp; Business Specialist</v>
      </c>
      <c r="S165" s="189" t="str">
        <f t="shared" si="68"/>
        <v>96</v>
      </c>
      <c r="T165" s="186" cm="1">
        <f t="array" aca="1" ref="T165" ca="1">ROUND(IF($Q165="Y",VLOOKUP($P165, INDIRECT($Q$3),T$8,0)*INDIRECT($P$2),VLOOKUP($P165, INDIRECT($Q$3),T$8,0)),IF($E165="E",0,3))</f>
        <v>119252</v>
      </c>
      <c r="U165" s="186" cm="1">
        <f t="array" aca="1" ref="U165" ca="1">ROUND(IF($Q165="Y",VLOOKUP($P165, INDIRECT($Q$3),U$8,0)*INDIRECT($P$2),VLOOKUP($P165, INDIRECT($Q$3),U$8,0)),IF($E165="E",0,3))</f>
        <v>124026</v>
      </c>
      <c r="V165" s="186" cm="1">
        <f t="array" aca="1" ref="V165" ca="1">ROUND(IF($Q165="Y",VLOOKUP($P165, INDIRECT($Q$3),V$8,0)*INDIRECT($P$2),VLOOKUP($P165, INDIRECT($Q$3),V$8,0)),IF($E165="E",0,3))</f>
        <v>128991</v>
      </c>
      <c r="W165" s="186" cm="1">
        <f t="array" aca="1" ref="W165" ca="1">ROUND(IF($Q165="Y",VLOOKUP($P165, INDIRECT($Q$3),W$8,0)*INDIRECT($P$2),VLOOKUP($P165, INDIRECT($Q$3),W$8,0)),IF($E165="E",0,3))</f>
        <v>134156</v>
      </c>
      <c r="X165" s="186" cm="1">
        <f t="array" aca="1" ref="X165" ca="1">ROUND(IF($Q165="Y",VLOOKUP($P165, INDIRECT($Q$3),X$8,0)*INDIRECT($P$2),VLOOKUP($P165, INDIRECT($Q$3),X$8,0)),IF($E165="E",0,3))</f>
        <v>139530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50"/>
        <v>06963C</v>
      </c>
      <c r="AC165" s="130" t="str">
        <f t="shared" si="51"/>
        <v>Manager Special Projects &amp; Business Specialist</v>
      </c>
      <c r="AD165" s="284" t="str">
        <f t="shared" si="52"/>
        <v>96</v>
      </c>
      <c r="AE165" s="282">
        <f t="shared" ca="1" si="95"/>
        <v>57.332999999999998</v>
      </c>
      <c r="AF165" s="282">
        <f t="shared" ca="1" si="95"/>
        <v>59.628</v>
      </c>
      <c r="AG165" s="282">
        <f t="shared" ca="1" si="95"/>
        <v>62.015000000000001</v>
      </c>
      <c r="AH165" s="282">
        <f t="shared" ca="1" si="95"/>
        <v>64.499000000000009</v>
      </c>
      <c r="AI165" s="282">
        <f t="shared" ca="1" si="95"/>
        <v>67.082000000000008</v>
      </c>
      <c r="AJ165" s="282" t="str">
        <f t="shared" ca="1" si="95"/>
        <v/>
      </c>
      <c r="AK165" s="282" t="str">
        <f t="shared" ca="1" si="95"/>
        <v/>
      </c>
      <c r="AP165" s="427"/>
      <c r="AQ165" s="427"/>
      <c r="AR165" s="427"/>
      <c r="AS165" s="427"/>
      <c r="AT165" s="427"/>
      <c r="AU165" s="427"/>
      <c r="AV165" s="427"/>
      <c r="AW165" s="427" t="str">
        <f>IFERROR(AA165/'2025'!N167,"")</f>
        <v/>
      </c>
    </row>
    <row r="166" spans="1:49" s="73" customFormat="1" x14ac:dyDescent="0.2">
      <c r="A166" s="424" t="s">
        <v>1167</v>
      </c>
      <c r="B166" s="75">
        <v>11</v>
      </c>
      <c r="C166" s="70" t="s">
        <v>888</v>
      </c>
      <c r="D166" s="75">
        <v>333</v>
      </c>
      <c r="E166" s="75" t="s">
        <v>17</v>
      </c>
      <c r="F166" s="73" t="s">
        <v>1168</v>
      </c>
      <c r="G166" s="74">
        <f t="shared" ca="1" si="103"/>
        <v>110763</v>
      </c>
      <c r="H166" s="74">
        <f t="shared" ca="1" si="103"/>
        <v>115198</v>
      </c>
      <c r="I166" s="74">
        <f t="shared" ca="1" si="103"/>
        <v>119811</v>
      </c>
      <c r="J166" s="74">
        <f t="shared" ca="1" si="103"/>
        <v>124609</v>
      </c>
      <c r="K166" s="74">
        <f t="shared" ca="1" si="103"/>
        <v>129599</v>
      </c>
      <c r="L166" s="74"/>
      <c r="M166" s="74"/>
      <c r="N166" s="60"/>
      <c r="P166" s="187" t="str">
        <f t="shared" si="67"/>
        <v>53109C</v>
      </c>
      <c r="Q166" s="191" t="s">
        <v>600</v>
      </c>
      <c r="R166" s="188" t="str">
        <f t="shared" si="46"/>
        <v>Manager Strategic Communications</v>
      </c>
      <c r="S166" s="189" t="str">
        <f t="shared" si="68"/>
        <v>116</v>
      </c>
      <c r="T166" s="186" cm="1">
        <f t="array" aca="1" ref="T166" ca="1">ROUND(IF($Q166="Y",VLOOKUP($P166, INDIRECT($Q$3),T$8,0)*INDIRECT($P$2),VLOOKUP($P166, INDIRECT($Q$3),T$8,0)),IF($E166="E",0,3))</f>
        <v>110763</v>
      </c>
      <c r="U166" s="186" cm="1">
        <f t="array" aca="1" ref="U166" ca="1">ROUND(IF($Q166="Y",VLOOKUP($P166, INDIRECT($Q$3),U$8,0)*INDIRECT($P$2),VLOOKUP($P166, INDIRECT($Q$3),U$8,0)),IF($E166="E",0,3))</f>
        <v>115198</v>
      </c>
      <c r="V166" s="186" cm="1">
        <f t="array" aca="1" ref="V166" ca="1">ROUND(IF($Q166="Y",VLOOKUP($P166, INDIRECT($Q$3),V$8,0)*INDIRECT($P$2),VLOOKUP($P166, INDIRECT($Q$3),V$8,0)),IF($E166="E",0,3))</f>
        <v>119811</v>
      </c>
      <c r="W166" s="186" cm="1">
        <f t="array" aca="1" ref="W166" ca="1">ROUND(IF($Q166="Y",VLOOKUP($P166, INDIRECT($Q$3),W$8,0)*INDIRECT($P$2),VLOOKUP($P166, INDIRECT($Q$3),W$8,0)),IF($E166="E",0,3))</f>
        <v>124609</v>
      </c>
      <c r="X166" s="186" cm="1">
        <f t="array" aca="1" ref="X166" ca="1">ROUND(IF($Q166="Y",VLOOKUP($P166, INDIRECT($Q$3),X$8,0)*INDIRECT($P$2),VLOOKUP($P166, INDIRECT($Q$3),X$8,0)),IF($E166="E",0,3))</f>
        <v>129599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50"/>
        <v>53109C</v>
      </c>
      <c r="AC166" s="130" t="str">
        <f t="shared" si="51"/>
        <v>Manager Strategic Communications</v>
      </c>
      <c r="AD166" s="284" t="str">
        <f t="shared" si="52"/>
        <v>116</v>
      </c>
      <c r="AE166" s="282">
        <f ca="1">IF(T166=0,"",IF($E166="E",ROUNDUP(T166/2080,3),T166))</f>
        <v>53.251999999999995</v>
      </c>
      <c r="AF166" s="282">
        <f ca="1">IF(U166=0,"",IF($E166="E",ROUNDUP(U166/2080,3),U166))</f>
        <v>55.384</v>
      </c>
      <c r="AG166" s="282">
        <f ca="1">IF(V166=0,"",IF($E166="E",ROUNDUP(V166/2080,3),V166))</f>
        <v>57.601999999999997</v>
      </c>
      <c r="AH166" s="282">
        <f ca="1">IF(W166=0,"",IF($E166="E",ROUNDUP(W166/2080,3),W166))</f>
        <v>59.908999999999999</v>
      </c>
      <c r="AI166" s="282">
        <f ca="1">IF(X166=0,"",IF($E166="E",ROUNDUP(X166/2080,3),X166))</f>
        <v>62.308</v>
      </c>
      <c r="AJ166" s="282"/>
      <c r="AK166" s="282"/>
      <c r="AL166" s="129"/>
      <c r="AP166" s="431"/>
      <c r="AQ166" s="431"/>
      <c r="AR166" s="431"/>
      <c r="AS166" s="431"/>
      <c r="AT166" s="431"/>
      <c r="AU166" s="431"/>
      <c r="AV166" s="431"/>
      <c r="AW166" s="431" t="str">
        <f>IFERROR(AA166/'2025'!N168,"")</f>
        <v/>
      </c>
    </row>
    <row r="167" spans="1:49" x14ac:dyDescent="0.2">
      <c r="A167" s="424" t="s">
        <v>668</v>
      </c>
      <c r="B167" s="75">
        <v>10</v>
      </c>
      <c r="C167" s="70" t="s">
        <v>70</v>
      </c>
      <c r="D167" s="75">
        <v>478</v>
      </c>
      <c r="E167" s="75" t="s">
        <v>17</v>
      </c>
      <c r="F167" s="73" t="s">
        <v>1150</v>
      </c>
      <c r="G167" s="74">
        <f t="shared" ref="G167:M183" ca="1" si="104">IF(E167="E",ROUND(T167,0),ROUND(T167,3))</f>
        <v>92141</v>
      </c>
      <c r="H167" s="74">
        <f t="shared" ca="1" si="104"/>
        <v>96727</v>
      </c>
      <c r="I167" s="74">
        <f t="shared" ca="1" si="104"/>
        <v>101577</v>
      </c>
      <c r="J167" s="74">
        <f t="shared" ca="1" si="104"/>
        <v>108144</v>
      </c>
      <c r="K167" s="74">
        <f t="shared" ca="1" si="104"/>
        <v>111170</v>
      </c>
      <c r="L167" s="74">
        <f t="shared" ca="1" si="104"/>
        <v>114287</v>
      </c>
      <c r="M167" s="74">
        <f t="shared" ca="1" si="104"/>
        <v>117544</v>
      </c>
      <c r="N167" s="60"/>
      <c r="O167" s="73"/>
      <c r="P167" s="187" t="str">
        <f>A167</f>
        <v>52991C</v>
      </c>
      <c r="Q167" s="191" t="s">
        <v>600</v>
      </c>
      <c r="R167" s="188" t="str">
        <f>F167</f>
        <v>Manager Strategic Initiatives and Development</v>
      </c>
      <c r="S167" s="189" t="str">
        <f>C167</f>
        <v>34M</v>
      </c>
      <c r="T167" s="186" cm="1">
        <f t="array" aca="1" ref="T167" ca="1">ROUND(IF($Q167="Y",VLOOKUP($P167, INDIRECT($Q$3),T$8,0)*INDIRECT($P$2),VLOOKUP($P167, INDIRECT($Q$3),T$8,0)),IF($E167="E",0,3))</f>
        <v>92141</v>
      </c>
      <c r="U167" s="186" cm="1">
        <f t="array" aca="1" ref="U167" ca="1">ROUND(IF($Q167="Y",VLOOKUP($P167, INDIRECT($Q$3),U$8,0)*INDIRECT($P$2),VLOOKUP($P167, INDIRECT($Q$3),U$8,0)),IF($E167="E",0,3))</f>
        <v>96727</v>
      </c>
      <c r="V167" s="186" cm="1">
        <f t="array" aca="1" ref="V167" ca="1">ROUND(IF($Q167="Y",VLOOKUP($P167, INDIRECT($Q$3),V$8,0)*INDIRECT($P$2),VLOOKUP($P167, INDIRECT($Q$3),V$8,0)),IF($E167="E",0,3))</f>
        <v>101577</v>
      </c>
      <c r="W167" s="186" cm="1">
        <f t="array" aca="1" ref="W167" ca="1">ROUND(IF($Q167="Y",VLOOKUP($P167, INDIRECT($Q$3),W$8,0)*INDIRECT($P$2),VLOOKUP($P167, INDIRECT($Q$3),W$8,0)),IF($E167="E",0,3))</f>
        <v>108144</v>
      </c>
      <c r="X167" s="186" cm="1">
        <f t="array" aca="1" ref="X167" ca="1">ROUND(IF($Q167="Y",VLOOKUP($P167, INDIRECT($Q$3),X$8,0)*INDIRECT($P$2),VLOOKUP($P167, INDIRECT($Q$3),X$8,0)),IF($E167="E",0,3))</f>
        <v>111170</v>
      </c>
      <c r="Y167" s="186" cm="1">
        <f t="array" aca="1" ref="Y167" ca="1">ROUND(IF($Q167="Y",VLOOKUP($P167, INDIRECT($Q$3),Y$8,0)*INDIRECT($P$2),VLOOKUP($P167, INDIRECT($Q$3),Y$8,0)),IF($E167="E",0,3))</f>
        <v>114287</v>
      </c>
      <c r="Z167" s="186" cm="1">
        <f t="array" aca="1" ref="Z167" ca="1">ROUND(IF($Q167="Y",VLOOKUP($P167, INDIRECT($Q$3),Z$8,0)*INDIRECT($P$2),VLOOKUP($P167, INDIRECT($Q$3),Z$8,0)),IF($E167="E",0,3))</f>
        <v>117544</v>
      </c>
      <c r="AA167" s="186"/>
      <c r="AB167" s="282" t="str">
        <f>A167</f>
        <v>52991C</v>
      </c>
      <c r="AC167" s="130" t="str">
        <f>F167</f>
        <v>Manager Strategic Initiatives and Development</v>
      </c>
      <c r="AD167" s="284" t="str">
        <f>C167</f>
        <v>34M</v>
      </c>
      <c r="AE167" s="282">
        <f t="shared" ref="AE167:AK183" ca="1" si="105">IF(T167=0,"",IF($E167="E",ROUNDUP(T167/2080,3),T167))</f>
        <v>44.298999999999999</v>
      </c>
      <c r="AF167" s="282">
        <f t="shared" ca="1" si="105"/>
        <v>46.503999999999998</v>
      </c>
      <c r="AG167" s="282">
        <f t="shared" ca="1" si="105"/>
        <v>48.835999999999999</v>
      </c>
      <c r="AH167" s="282">
        <f t="shared" ca="1" si="105"/>
        <v>51.992999999999995</v>
      </c>
      <c r="AI167" s="282">
        <f t="shared" ca="1" si="105"/>
        <v>53.448</v>
      </c>
      <c r="AJ167" s="282">
        <f t="shared" ca="1" si="105"/>
        <v>54.945999999999998</v>
      </c>
      <c r="AK167" s="282">
        <f t="shared" ca="1" si="105"/>
        <v>56.512</v>
      </c>
      <c r="AP167" s="427"/>
      <c r="AQ167" s="427"/>
      <c r="AR167" s="427"/>
      <c r="AS167" s="427"/>
      <c r="AT167" s="427"/>
      <c r="AU167" s="427"/>
      <c r="AV167" s="427"/>
      <c r="AW167" s="427" t="str">
        <f>IFERROR(AA167/'2025'!N169,"")</f>
        <v/>
      </c>
    </row>
    <row r="168" spans="1:49" x14ac:dyDescent="0.2">
      <c r="A168" s="424" t="s">
        <v>173</v>
      </c>
      <c r="B168" s="75">
        <v>9</v>
      </c>
      <c r="C168" s="70" t="s">
        <v>24</v>
      </c>
      <c r="D168" s="75">
        <v>423</v>
      </c>
      <c r="E168" s="75" t="s">
        <v>17</v>
      </c>
      <c r="F168" s="73" t="s">
        <v>405</v>
      </c>
      <c r="G168" s="74">
        <f t="shared" ca="1" si="104"/>
        <v>85402</v>
      </c>
      <c r="H168" s="74">
        <f t="shared" ca="1" si="104"/>
        <v>89893</v>
      </c>
      <c r="I168" s="74">
        <f t="shared" ca="1" si="104"/>
        <v>94624</v>
      </c>
      <c r="J168" s="74">
        <f t="shared" ca="1" si="104"/>
        <v>99607</v>
      </c>
      <c r="K168" s="74">
        <f t="shared" ca="1" si="104"/>
        <v>102398</v>
      </c>
      <c r="L168" s="74">
        <f t="shared" ca="1" si="104"/>
        <v>105265</v>
      </c>
      <c r="M168" s="74">
        <f t="shared" ca="1" si="104"/>
        <v>108265</v>
      </c>
      <c r="N168" s="72"/>
      <c r="P168" s="187" t="str">
        <f t="shared" ref="P168:P212" si="106">A168</f>
        <v>06608C</v>
      </c>
      <c r="Q168" s="191" t="s">
        <v>600</v>
      </c>
      <c r="R168" s="188" t="str">
        <f t="shared" ref="R168:R212" si="107">F168</f>
        <v>Manager Stores &amp; Central Requistions</v>
      </c>
      <c r="S168" s="189" t="str">
        <f t="shared" ref="S168:S212" si="108">C168</f>
        <v>86</v>
      </c>
      <c r="T168" s="186" cm="1">
        <f t="array" aca="1" ref="T168" ca="1">ROUND(IF($Q168="Y",VLOOKUP($P168, INDIRECT($Q$3),T$8,0)*INDIRECT($P$2),VLOOKUP($P168, INDIRECT($Q$3),T$8,0)),IF($E168="E",0,3))</f>
        <v>85402</v>
      </c>
      <c r="U168" s="186" cm="1">
        <f t="array" aca="1" ref="U168" ca="1">ROUND(IF($Q168="Y",VLOOKUP($P168, INDIRECT($Q$3),U$8,0)*INDIRECT($P$2),VLOOKUP($P168, INDIRECT($Q$3),U$8,0)),IF($E168="E",0,3))</f>
        <v>89893</v>
      </c>
      <c r="V168" s="186" cm="1">
        <f t="array" aca="1" ref="V168" ca="1">ROUND(IF($Q168="Y",VLOOKUP($P168, INDIRECT($Q$3),V$8,0)*INDIRECT($P$2),VLOOKUP($P168, INDIRECT($Q$3),V$8,0)),IF($E168="E",0,3))</f>
        <v>94624</v>
      </c>
      <c r="W168" s="186" cm="1">
        <f t="array" aca="1" ref="W168" ca="1">ROUND(IF($Q168="Y",VLOOKUP($P168, INDIRECT($Q$3),W$8,0)*INDIRECT($P$2),VLOOKUP($P168, INDIRECT($Q$3),W$8,0)),IF($E168="E",0,3))</f>
        <v>99607</v>
      </c>
      <c r="X168" s="186" cm="1">
        <f t="array" aca="1" ref="X168" ca="1">ROUND(IF($Q168="Y",VLOOKUP($P168, INDIRECT($Q$3),X$8,0)*INDIRECT($P$2),VLOOKUP($P168, INDIRECT($Q$3),X$8,0)),IF($E168="E",0,3))</f>
        <v>102398</v>
      </c>
      <c r="Y168" s="186" cm="1">
        <f t="array" aca="1" ref="Y168" ca="1">ROUND(IF($Q168="Y",VLOOKUP($P168, INDIRECT($Q$3),Y$8,0)*INDIRECT($P$2),VLOOKUP($P168, INDIRECT($Q$3),Y$8,0)),IF($E168="E",0,3))</f>
        <v>105265</v>
      </c>
      <c r="Z168" s="186" cm="1">
        <f t="array" aca="1" ref="Z168" ca="1">ROUND(IF($Q168="Y",VLOOKUP($P168, INDIRECT($Q$3),Z$8,0)*INDIRECT($P$2),VLOOKUP($P168, INDIRECT($Q$3),Z$8,0)),IF($E168="E",0,3))</f>
        <v>108265</v>
      </c>
      <c r="AA168" s="186"/>
      <c r="AB168" s="282" t="str">
        <f t="shared" ref="AB168:AB212" si="109">A168</f>
        <v>06608C</v>
      </c>
      <c r="AC168" s="130" t="str">
        <f t="shared" ref="AC168:AC212" si="110">F168</f>
        <v>Manager Stores &amp; Central Requistions</v>
      </c>
      <c r="AD168" s="284" t="str">
        <f t="shared" ref="AD168:AD212" si="111">C168</f>
        <v>86</v>
      </c>
      <c r="AE168" s="282">
        <f t="shared" ca="1" si="105"/>
        <v>41.058999999999997</v>
      </c>
      <c r="AF168" s="282">
        <f t="shared" ca="1" si="105"/>
        <v>43.217999999999996</v>
      </c>
      <c r="AG168" s="282">
        <f t="shared" ca="1" si="105"/>
        <v>45.492999999999995</v>
      </c>
      <c r="AH168" s="282">
        <f t="shared" ca="1" si="105"/>
        <v>47.887999999999998</v>
      </c>
      <c r="AI168" s="282">
        <f t="shared" ca="1" si="105"/>
        <v>49.23</v>
      </c>
      <c r="AJ168" s="282">
        <f t="shared" ca="1" si="105"/>
        <v>50.608999999999995</v>
      </c>
      <c r="AK168" s="282">
        <f t="shared" ca="1" si="105"/>
        <v>52.050999999999995</v>
      </c>
      <c r="AP168" s="427"/>
      <c r="AQ168" s="427"/>
      <c r="AR168" s="427"/>
      <c r="AS168" s="427"/>
      <c r="AT168" s="427"/>
      <c r="AU168" s="427"/>
      <c r="AV168" s="427"/>
      <c r="AW168" s="427" t="str">
        <f>IFERROR(AA168/'2025'!N170,"")</f>
        <v/>
      </c>
    </row>
    <row r="169" spans="1:49" x14ac:dyDescent="0.2">
      <c r="A169" s="424" t="s">
        <v>153</v>
      </c>
      <c r="B169" s="75">
        <v>12</v>
      </c>
      <c r="C169" s="70" t="s">
        <v>152</v>
      </c>
      <c r="D169" s="75">
        <v>543</v>
      </c>
      <c r="E169" s="75" t="s">
        <v>17</v>
      </c>
      <c r="F169" s="73" t="s">
        <v>406</v>
      </c>
      <c r="G169" s="74">
        <f t="shared" ca="1" si="104"/>
        <v>119267</v>
      </c>
      <c r="H169" s="74">
        <f t="shared" ca="1" si="104"/>
        <v>124040</v>
      </c>
      <c r="I169" s="74">
        <f t="shared" ca="1" si="104"/>
        <v>129003</v>
      </c>
      <c r="J169" s="74">
        <f t="shared" ca="1" si="104"/>
        <v>134161</v>
      </c>
      <c r="K169" s="74">
        <f t="shared" ca="1" si="104"/>
        <v>139527</v>
      </c>
      <c r="L169" s="74">
        <f t="shared" ca="1" si="104"/>
        <v>0</v>
      </c>
      <c r="M169" s="74">
        <f t="shared" ca="1" si="104"/>
        <v>0</v>
      </c>
      <c r="N169" s="72"/>
      <c r="P169" s="187" t="str">
        <f t="shared" si="106"/>
        <v>06670C</v>
      </c>
      <c r="Q169" s="191" t="s">
        <v>600</v>
      </c>
      <c r="R169" s="188" t="str">
        <f t="shared" si="107"/>
        <v>Manager Sustainability</v>
      </c>
      <c r="S169" s="189" t="str">
        <f t="shared" si="108"/>
        <v>44G</v>
      </c>
      <c r="T169" s="186" cm="1">
        <f t="array" aca="1" ref="T169" ca="1">ROUND(IF($Q169="Y",VLOOKUP($P169, INDIRECT($Q$3),T$8,0)*INDIRECT($P$2),VLOOKUP($P169, INDIRECT($Q$3),T$8,0)),IF($E169="E",0,3))</f>
        <v>119267</v>
      </c>
      <c r="U169" s="186" cm="1">
        <f t="array" aca="1" ref="U169" ca="1">ROUND(IF($Q169="Y",VLOOKUP($P169, INDIRECT($Q$3),U$8,0)*INDIRECT($P$2),VLOOKUP($P169, INDIRECT($Q$3),U$8,0)),IF($E169="E",0,3))</f>
        <v>124040</v>
      </c>
      <c r="V169" s="186" cm="1">
        <f t="array" aca="1" ref="V169" ca="1">ROUND(IF($Q169="Y",VLOOKUP($P169, INDIRECT($Q$3),V$8,0)*INDIRECT($P$2),VLOOKUP($P169, INDIRECT($Q$3),V$8,0)),IF($E169="E",0,3))</f>
        <v>129003</v>
      </c>
      <c r="W169" s="186" cm="1">
        <f t="array" aca="1" ref="W169" ca="1">ROUND(IF($Q169="Y",VLOOKUP($P169, INDIRECT($Q$3),W$8,0)*INDIRECT($P$2),VLOOKUP($P169, INDIRECT($Q$3),W$8,0)),IF($E169="E",0,3))</f>
        <v>134161</v>
      </c>
      <c r="X169" s="186" cm="1">
        <f t="array" aca="1" ref="X169" ca="1">ROUND(IF($Q169="Y",VLOOKUP($P169, INDIRECT($Q$3),X$8,0)*INDIRECT($P$2),VLOOKUP($P169, INDIRECT($Q$3),X$8,0)),IF($E169="E",0,3))</f>
        <v>139527</v>
      </c>
      <c r="Y169" s="186" cm="1">
        <f t="array" aca="1" ref="Y169" ca="1">ROUND(IF($Q169="Y",VLOOKUP($P169, INDIRECT($Q$3),Y$8,0)*INDIRECT($P$2),VLOOKUP($P169, INDIRECT($Q$3),Y$8,0)),IF($E169="E",0,3))</f>
        <v>0</v>
      </c>
      <c r="Z169" s="186" cm="1">
        <f t="array" aca="1" ref="Z169" ca="1">ROUND(IF($Q169="Y",VLOOKUP($P169, INDIRECT($Q$3),Z$8,0)*INDIRECT($P$2),VLOOKUP($P169, INDIRECT($Q$3),Z$8,0)),IF($E169="E",0,3))</f>
        <v>0</v>
      </c>
      <c r="AA169" s="186"/>
      <c r="AB169" s="282" t="str">
        <f t="shared" si="109"/>
        <v>06670C</v>
      </c>
      <c r="AC169" s="130" t="str">
        <f t="shared" si="110"/>
        <v>Manager Sustainability</v>
      </c>
      <c r="AD169" s="284" t="str">
        <f t="shared" si="111"/>
        <v>44G</v>
      </c>
      <c r="AE169" s="282">
        <f t="shared" ca="1" si="105"/>
        <v>57.339999999999996</v>
      </c>
      <c r="AF169" s="282">
        <f t="shared" ca="1" si="105"/>
        <v>59.634999999999998</v>
      </c>
      <c r="AG169" s="282">
        <f t="shared" ca="1" si="105"/>
        <v>62.021000000000001</v>
      </c>
      <c r="AH169" s="282">
        <f t="shared" ca="1" si="105"/>
        <v>64.501000000000005</v>
      </c>
      <c r="AI169" s="282">
        <f t="shared" ca="1" si="105"/>
        <v>67.081000000000003</v>
      </c>
      <c r="AJ169" s="282" t="str">
        <f t="shared" ca="1" si="105"/>
        <v/>
      </c>
      <c r="AK169" s="282" t="str">
        <f t="shared" ca="1" si="105"/>
        <v/>
      </c>
      <c r="AP169" s="427"/>
      <c r="AQ169" s="427"/>
      <c r="AR169" s="427"/>
      <c r="AS169" s="427"/>
      <c r="AT169" s="427"/>
      <c r="AU169" s="427"/>
      <c r="AV169" s="427"/>
      <c r="AW169" s="427" t="str">
        <f>IFERROR(AA169/'2025'!N171,"")</f>
        <v/>
      </c>
    </row>
    <row r="170" spans="1:49" x14ac:dyDescent="0.2">
      <c r="A170" s="424" t="s">
        <v>961</v>
      </c>
      <c r="B170" s="75">
        <v>10</v>
      </c>
      <c r="C170" s="70" t="s">
        <v>580</v>
      </c>
      <c r="D170" s="75">
        <v>465</v>
      </c>
      <c r="E170" s="75" t="s">
        <v>17</v>
      </c>
      <c r="F170" s="73" t="s">
        <v>408</v>
      </c>
      <c r="G170" s="74">
        <f t="shared" ca="1" si="104"/>
        <v>100461</v>
      </c>
      <c r="H170" s="74">
        <f t="shared" ca="1" si="104"/>
        <v>104485</v>
      </c>
      <c r="I170" s="74">
        <f t="shared" ca="1" si="104"/>
        <v>108668</v>
      </c>
      <c r="J170" s="74">
        <f t="shared" ca="1" si="104"/>
        <v>113020</v>
      </c>
      <c r="K170" s="74">
        <f t="shared" ca="1" si="104"/>
        <v>117545</v>
      </c>
      <c r="L170" s="74">
        <f t="shared" ca="1" si="104"/>
        <v>0</v>
      </c>
      <c r="M170" s="74">
        <f t="shared" ca="1" si="104"/>
        <v>0</v>
      </c>
      <c r="N170" s="72"/>
      <c r="P170" s="187" t="str">
        <f t="shared" si="106"/>
        <v>59447C</v>
      </c>
      <c r="Q170" s="191" t="s">
        <v>600</v>
      </c>
      <c r="R170" s="188" t="str">
        <f t="shared" si="107"/>
        <v>Manager Utilities Billing</v>
      </c>
      <c r="S170" s="189" t="str">
        <f t="shared" si="108"/>
        <v>034</v>
      </c>
      <c r="T170" s="186" cm="1">
        <f t="array" aca="1" ref="T170" ca="1">ROUND(IF($Q170="Y",VLOOKUP($P170, INDIRECT($Q$3),T$8,0)*INDIRECT($P$2),VLOOKUP($P170, INDIRECT($Q$3),T$8,0)),IF($E170="E",0,3))</f>
        <v>100461</v>
      </c>
      <c r="U170" s="186" cm="1">
        <f t="array" aca="1" ref="U170" ca="1">ROUND(IF($Q170="Y",VLOOKUP($P170, INDIRECT($Q$3),U$8,0)*INDIRECT($P$2),VLOOKUP($P170, INDIRECT($Q$3),U$8,0)),IF($E170="E",0,3))</f>
        <v>104485</v>
      </c>
      <c r="V170" s="186" cm="1">
        <f t="array" aca="1" ref="V170" ca="1">ROUND(IF($Q170="Y",VLOOKUP($P170, INDIRECT($Q$3),V$8,0)*INDIRECT($P$2),VLOOKUP($P170, INDIRECT($Q$3),V$8,0)),IF($E170="E",0,3))</f>
        <v>108668</v>
      </c>
      <c r="W170" s="186" cm="1">
        <f t="array" aca="1" ref="W170" ca="1">ROUND(IF($Q170="Y",VLOOKUP($P170, INDIRECT($Q$3),W$8,0)*INDIRECT($P$2),VLOOKUP($P170, INDIRECT($Q$3),W$8,0)),IF($E170="E",0,3))</f>
        <v>113020</v>
      </c>
      <c r="X170" s="186" cm="1">
        <f t="array" aca="1" ref="X170" ca="1">ROUND(IF($Q170="Y",VLOOKUP($P170, INDIRECT($Q$3),X$8,0)*INDIRECT($P$2),VLOOKUP($P170, INDIRECT($Q$3),X$8,0)),IF($E170="E",0,3))</f>
        <v>117545</v>
      </c>
      <c r="Y170" s="186" cm="1">
        <f t="array" aca="1" ref="Y170" ca="1">ROUND(IF($Q170="Y",VLOOKUP($P170, INDIRECT($Q$3),Y$8,0)*INDIRECT($P$2),VLOOKUP($P170, INDIRECT($Q$3),Y$8,0)),IF($E170="E",0,3))</f>
        <v>0</v>
      </c>
      <c r="Z170" s="186" cm="1">
        <f t="array" aca="1" ref="Z170" ca="1">ROUND(IF($Q170="Y",VLOOKUP($P170, INDIRECT($Q$3),Z$8,0)*INDIRECT($P$2),VLOOKUP($P170, INDIRECT($Q$3),Z$8,0)),IF($E170="E",0,3))</f>
        <v>0</v>
      </c>
      <c r="AA170" s="186"/>
      <c r="AB170" s="282" t="str">
        <f t="shared" si="109"/>
        <v>59447C</v>
      </c>
      <c r="AC170" s="130" t="str">
        <f t="shared" si="110"/>
        <v>Manager Utilities Billing</v>
      </c>
      <c r="AD170" s="284" t="str">
        <f t="shared" si="111"/>
        <v>034</v>
      </c>
      <c r="AE170" s="282">
        <f t="shared" ca="1" si="105"/>
        <v>48.298999999999999</v>
      </c>
      <c r="AF170" s="282">
        <f t="shared" ca="1" si="105"/>
        <v>50.233999999999995</v>
      </c>
      <c r="AG170" s="282">
        <f t="shared" ca="1" si="105"/>
        <v>52.244999999999997</v>
      </c>
      <c r="AH170" s="282">
        <f t="shared" ca="1" si="105"/>
        <v>54.336999999999996</v>
      </c>
      <c r="AI170" s="282">
        <f t="shared" ca="1" si="105"/>
        <v>56.512999999999998</v>
      </c>
      <c r="AJ170" s="282" t="str">
        <f t="shared" ca="1" si="105"/>
        <v/>
      </c>
      <c r="AK170" s="282" t="str">
        <f t="shared" ca="1" si="105"/>
        <v/>
      </c>
      <c r="AP170" s="427"/>
      <c r="AQ170" s="427"/>
      <c r="AR170" s="427"/>
      <c r="AS170" s="427"/>
      <c r="AT170" s="427"/>
      <c r="AU170" s="427"/>
      <c r="AV170" s="427"/>
      <c r="AW170" s="427" t="str">
        <f>IFERROR(AA170/'2025'!N172,"")</f>
        <v/>
      </c>
    </row>
    <row r="171" spans="1:49" x14ac:dyDescent="0.2">
      <c r="A171" s="424" t="s">
        <v>1108</v>
      </c>
      <c r="B171" s="75">
        <v>11</v>
      </c>
      <c r="C171" s="70" t="s">
        <v>124</v>
      </c>
      <c r="D171" s="75">
        <v>501</v>
      </c>
      <c r="E171" s="75" t="s">
        <v>17</v>
      </c>
      <c r="F171" s="73" t="s">
        <v>1109</v>
      </c>
      <c r="G171" s="74">
        <f t="shared" ca="1" si="104"/>
        <v>109717</v>
      </c>
      <c r="H171" s="74">
        <f t="shared" ca="1" si="104"/>
        <v>114103</v>
      </c>
      <c r="I171" s="74">
        <f t="shared" ca="1" si="104"/>
        <v>118669</v>
      </c>
      <c r="J171" s="74">
        <f t="shared" ca="1" si="104"/>
        <v>123415</v>
      </c>
      <c r="K171" s="74">
        <f t="shared" ca="1" si="104"/>
        <v>128352</v>
      </c>
      <c r="L171" s="74">
        <f t="shared" ca="1" si="104"/>
        <v>0</v>
      </c>
      <c r="M171" s="74">
        <f t="shared" ca="1" si="104"/>
        <v>0</v>
      </c>
      <c r="N171" s="72"/>
      <c r="P171" s="187" t="str">
        <f t="shared" si="106"/>
        <v>53103C</v>
      </c>
      <c r="Q171" s="191" t="s">
        <v>600</v>
      </c>
      <c r="R171" s="188" t="str">
        <f t="shared" si="107"/>
        <v>Manager Utility Finance &amp; Regulatory Programs</v>
      </c>
      <c r="S171" s="189" t="str">
        <f t="shared" si="108"/>
        <v>104</v>
      </c>
      <c r="T171" s="186" cm="1">
        <f t="array" aca="1" ref="T171" ca="1">ROUND(IF($Q171="Y",VLOOKUP($P171, INDIRECT($Q$3),T$8,0)*INDIRECT($P$2),VLOOKUP($P171, INDIRECT($Q$3),T$8,0)),IF($E171="E",0,3))</f>
        <v>109717</v>
      </c>
      <c r="U171" s="186" cm="1">
        <f t="array" aca="1" ref="U171" ca="1">ROUND(IF($Q171="Y",VLOOKUP($P171, INDIRECT($Q$3),U$8,0)*INDIRECT($P$2),VLOOKUP($P171, INDIRECT($Q$3),U$8,0)),IF($E171="E",0,3))</f>
        <v>114103</v>
      </c>
      <c r="V171" s="186" cm="1">
        <f t="array" aca="1" ref="V171" ca="1">ROUND(IF($Q171="Y",VLOOKUP($P171, INDIRECT($Q$3),V$8,0)*INDIRECT($P$2),VLOOKUP($P171, INDIRECT($Q$3),V$8,0)),IF($E171="E",0,3))</f>
        <v>118669</v>
      </c>
      <c r="W171" s="186" cm="1">
        <f t="array" aca="1" ref="W171" ca="1">ROUND(IF($Q171="Y",VLOOKUP($P171, INDIRECT($Q$3),W$8,0)*INDIRECT($P$2),VLOOKUP($P171, INDIRECT($Q$3),W$8,0)),IF($E171="E",0,3))</f>
        <v>123415</v>
      </c>
      <c r="X171" s="186" cm="1">
        <f t="array" aca="1" ref="X171" ca="1">ROUND(IF($Q171="Y",VLOOKUP($P171, INDIRECT($Q$3),X$8,0)*INDIRECT($P$2),VLOOKUP($P171, INDIRECT($Q$3),X$8,0)),IF($E171="E",0,3))</f>
        <v>128352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109"/>
        <v>53103C</v>
      </c>
      <c r="AC171" s="130" t="str">
        <f t="shared" si="110"/>
        <v>Manager Utility Finance &amp; Regulatory Programs</v>
      </c>
      <c r="AD171" s="284" t="str">
        <f t="shared" si="111"/>
        <v>104</v>
      </c>
      <c r="AE171" s="282">
        <f t="shared" ca="1" si="105"/>
        <v>52.748999999999995</v>
      </c>
      <c r="AF171" s="282">
        <f t="shared" ca="1" si="105"/>
        <v>54.857999999999997</v>
      </c>
      <c r="AG171" s="282">
        <f t="shared" ca="1" si="105"/>
        <v>57.052999999999997</v>
      </c>
      <c r="AH171" s="282">
        <f t="shared" ca="1" si="105"/>
        <v>59.335000000000001</v>
      </c>
      <c r="AI171" s="282">
        <f t="shared" ca="1" si="105"/>
        <v>61.707999999999998</v>
      </c>
      <c r="AJ171" s="282" t="str">
        <f t="shared" ca="1" si="105"/>
        <v/>
      </c>
      <c r="AK171" s="282" t="str">
        <f t="shared" ca="1" si="105"/>
        <v/>
      </c>
      <c r="AP171" s="427"/>
      <c r="AQ171" s="427"/>
      <c r="AR171" s="427"/>
      <c r="AS171" s="427"/>
      <c r="AT171" s="427"/>
      <c r="AU171" s="427"/>
      <c r="AV171" s="427"/>
      <c r="AW171" s="427" t="str">
        <f>IFERROR(AA171/'2025'!N173,"")</f>
        <v/>
      </c>
    </row>
    <row r="172" spans="1:49" x14ac:dyDescent="0.2">
      <c r="A172" s="424" t="s">
        <v>1213</v>
      </c>
      <c r="B172" s="75">
        <v>10</v>
      </c>
      <c r="C172" s="70" t="s">
        <v>580</v>
      </c>
      <c r="D172" s="75">
        <v>466</v>
      </c>
      <c r="E172" s="75" t="s">
        <v>17</v>
      </c>
      <c r="F172" s="73" t="s">
        <v>1214</v>
      </c>
      <c r="G172" s="74">
        <f t="shared" ref="G172" si="112">IF(E172="E",ROUND(T172,0),ROUND(T172,3))</f>
        <v>100461</v>
      </c>
      <c r="H172" s="74">
        <f t="shared" ref="H172" si="113">IF(F172="E",ROUND(U172,0),ROUND(U172,3))</f>
        <v>104485</v>
      </c>
      <c r="I172" s="74">
        <f t="shared" ref="I172" si="114">IF(G172="E",ROUND(V172,0),ROUND(V172,3))</f>
        <v>108668</v>
      </c>
      <c r="J172" s="74">
        <f t="shared" ref="J172" si="115">IF(H172="E",ROUND(W172,0),ROUND(W172,3))</f>
        <v>113020</v>
      </c>
      <c r="K172" s="74">
        <f t="shared" ref="K172" si="116">IF(I172="E",ROUND(X172,0),ROUND(X172,3))</f>
        <v>117545</v>
      </c>
      <c r="L172" s="74">
        <f t="shared" ref="L172" si="117">IF(J172="E",ROUND(Y172,0),ROUND(Y172,3))</f>
        <v>0</v>
      </c>
      <c r="M172" s="74">
        <f t="shared" ref="M172" si="118">IF(K172="E",ROUND(Z172,0),ROUND(Z172,3))</f>
        <v>0</v>
      </c>
      <c r="N172" s="72"/>
      <c r="P172" s="187" t="str">
        <f t="shared" si="106"/>
        <v>59530C</v>
      </c>
      <c r="Q172" s="191" t="s">
        <v>600</v>
      </c>
      <c r="R172" s="188" t="str">
        <f t="shared" si="107"/>
        <v>Manager Zero Waste Program</v>
      </c>
      <c r="S172" s="189" t="str">
        <f t="shared" si="108"/>
        <v>034</v>
      </c>
      <c r="T172" s="325">
        <v>100461</v>
      </c>
      <c r="U172" s="325">
        <v>104485</v>
      </c>
      <c r="V172" s="325">
        <v>108668</v>
      </c>
      <c r="W172" s="325">
        <v>113020</v>
      </c>
      <c r="X172" s="325">
        <v>117545</v>
      </c>
      <c r="AA172" s="186"/>
      <c r="AB172" s="282" t="str">
        <f t="shared" si="109"/>
        <v>59530C</v>
      </c>
      <c r="AC172" s="130" t="str">
        <f t="shared" si="110"/>
        <v>Manager Zero Waste Program</v>
      </c>
      <c r="AD172" s="284" t="str">
        <f t="shared" si="111"/>
        <v>034</v>
      </c>
      <c r="AE172" s="282">
        <f t="shared" si="105"/>
        <v>48.298999999999999</v>
      </c>
      <c r="AF172" s="282">
        <f t="shared" si="105"/>
        <v>50.233999999999995</v>
      </c>
      <c r="AG172" s="282">
        <f t="shared" si="105"/>
        <v>52.244999999999997</v>
      </c>
      <c r="AH172" s="282">
        <f t="shared" si="105"/>
        <v>54.336999999999996</v>
      </c>
      <c r="AI172" s="282">
        <f t="shared" si="105"/>
        <v>56.512999999999998</v>
      </c>
      <c r="AJ172" s="282" t="str">
        <f t="shared" si="105"/>
        <v/>
      </c>
      <c r="AK172" s="282" t="str">
        <f t="shared" si="105"/>
        <v/>
      </c>
      <c r="AP172" s="427"/>
      <c r="AQ172" s="427"/>
      <c r="AR172" s="427"/>
      <c r="AS172" s="427"/>
      <c r="AT172" s="427"/>
      <c r="AU172" s="427"/>
      <c r="AV172" s="427"/>
      <c r="AW172" s="427"/>
    </row>
    <row r="173" spans="1:49" x14ac:dyDescent="0.2">
      <c r="A173" s="424" t="s">
        <v>1159</v>
      </c>
      <c r="B173" s="75">
        <v>12</v>
      </c>
      <c r="C173" s="70" t="s">
        <v>32</v>
      </c>
      <c r="D173" s="75">
        <v>568</v>
      </c>
      <c r="E173" s="75" t="s">
        <v>17</v>
      </c>
      <c r="F173" s="73" t="s">
        <v>1160</v>
      </c>
      <c r="G173" s="74">
        <f ca="1">IF(E173="E",ROUND(T173,0),ROUND(T173,3))</f>
        <v>123077</v>
      </c>
      <c r="H173" s="74">
        <f ca="1">IF(F173="E",ROUND(U173,0),ROUND(U173,3))</f>
        <v>127999</v>
      </c>
      <c r="I173" s="74">
        <f ca="1">IF(G173="E",ROUND(V173,0),ROUND(V173,3))</f>
        <v>133118</v>
      </c>
      <c r="J173" s="74">
        <f ca="1">IF(H173="E",ROUND(W173,0),ROUND(W173,3))</f>
        <v>138443</v>
      </c>
      <c r="K173" s="74">
        <f ca="1">IF(I173="E",ROUND(X173,0),ROUND(X173,3))</f>
        <v>143980</v>
      </c>
      <c r="L173" s="74"/>
      <c r="M173" s="74"/>
      <c r="N173" s="72"/>
      <c r="P173" s="364" t="str">
        <f t="shared" si="106"/>
        <v>59517C</v>
      </c>
      <c r="Q173" s="365" t="s">
        <v>600</v>
      </c>
      <c r="R173" s="366" t="str">
        <f t="shared" si="107"/>
        <v>Manager-Advisor Legislative Budget &amp; Fiscal Policy</v>
      </c>
      <c r="S173" s="367" t="str">
        <f t="shared" si="108"/>
        <v>105</v>
      </c>
      <c r="T173" s="186" cm="1">
        <f t="array" aca="1" ref="T173" ca="1">ROUND(IF($Q173="Y",VLOOKUP($P173, INDIRECT($Q$3),T$8,0)*INDIRECT($P$2),VLOOKUP($P173, INDIRECT($Q$3),T$8,0)),IF($E173="E",0,3))</f>
        <v>123077</v>
      </c>
      <c r="U173" s="186" cm="1">
        <f t="array" aca="1" ref="U173" ca="1">ROUND(IF($Q173="Y",VLOOKUP($P173, INDIRECT($Q$3),U$8,0)*INDIRECT($P$2),VLOOKUP($P173, INDIRECT($Q$3),U$8,0)),IF($E173="E",0,3))</f>
        <v>127999</v>
      </c>
      <c r="V173" s="186" cm="1">
        <f t="array" aca="1" ref="V173" ca="1">ROUND(IF($Q173="Y",VLOOKUP($P173, INDIRECT($Q$3),V$8,0)*INDIRECT($P$2),VLOOKUP($P173, INDIRECT($Q$3),V$8,0)),IF($E173="E",0,3))</f>
        <v>133118</v>
      </c>
      <c r="W173" s="186" cm="1">
        <f t="array" aca="1" ref="W173" ca="1">ROUND(IF($Q173="Y",VLOOKUP($P173, INDIRECT($Q$3),W$8,0)*INDIRECT($P$2),VLOOKUP($P173, INDIRECT($Q$3),W$8,0)),IF($E173="E",0,3))</f>
        <v>138443</v>
      </c>
      <c r="X173" s="186" cm="1">
        <f t="array" aca="1" ref="X173" ca="1">ROUND(IF($Q173="Y",VLOOKUP($P173, INDIRECT($Q$3),X$8,0)*INDIRECT($P$2),VLOOKUP($P173, INDIRECT($Q$3),X$8,0)),IF($E173="E",0,3))</f>
        <v>143980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109"/>
        <v>59517C</v>
      </c>
      <c r="AC173" s="130" t="str">
        <f t="shared" si="110"/>
        <v>Manager-Advisor Legislative Budget &amp; Fiscal Policy</v>
      </c>
      <c r="AD173" s="284" t="str">
        <f t="shared" si="111"/>
        <v>105</v>
      </c>
      <c r="AE173" s="282">
        <f ca="1">IF(T173=0,"",IF($E173="E",ROUNDUP(T173/2080,3),T173))</f>
        <v>59.171999999999997</v>
      </c>
      <c r="AF173" s="282">
        <f ca="1">IF(U173=0,"",IF($E173="E",ROUNDUP(U173/2080,3),U173))</f>
        <v>61.537999999999997</v>
      </c>
      <c r="AG173" s="282">
        <f ca="1">IF(V173=0,"",IF($E173="E",ROUNDUP(V173/2080,3),V173))</f>
        <v>64</v>
      </c>
      <c r="AH173" s="282">
        <f ca="1">IF(W173=0,"",IF($E173="E",ROUNDUP(W173/2080,3),W173))</f>
        <v>66.56</v>
      </c>
      <c r="AI173" s="282">
        <f ca="1">IF(X173=0,"",IF($E173="E",ROUNDUP(X173/2080,3),X173))</f>
        <v>69.222000000000008</v>
      </c>
      <c r="AJ173" s="282" t="str">
        <f t="shared" ca="1" si="105"/>
        <v/>
      </c>
      <c r="AK173" s="282" t="str">
        <f t="shared" ca="1" si="105"/>
        <v/>
      </c>
      <c r="AP173" s="427"/>
      <c r="AQ173" s="427"/>
      <c r="AR173" s="427"/>
      <c r="AS173" s="427"/>
      <c r="AT173" s="427"/>
      <c r="AU173" s="427"/>
      <c r="AV173" s="427"/>
      <c r="AW173" s="427" t="str">
        <f>IFERROR(AA173/'2025'!N174,"")</f>
        <v/>
      </c>
    </row>
    <row r="174" spans="1:49" x14ac:dyDescent="0.2">
      <c r="A174" s="424" t="s">
        <v>159</v>
      </c>
      <c r="B174" s="75">
        <v>9</v>
      </c>
      <c r="C174" s="70" t="s">
        <v>93</v>
      </c>
      <c r="D174" s="75">
        <v>448</v>
      </c>
      <c r="E174" s="75" t="s">
        <v>17</v>
      </c>
      <c r="F174" s="73" t="s">
        <v>410</v>
      </c>
      <c r="G174" s="74">
        <f t="shared" ca="1" si="104"/>
        <v>87029</v>
      </c>
      <c r="H174" s="74">
        <f t="shared" ca="1" si="104"/>
        <v>91608</v>
      </c>
      <c r="I174" s="74">
        <f t="shared" ca="1" si="104"/>
        <v>97161</v>
      </c>
      <c r="J174" s="74">
        <f t="shared" ca="1" si="104"/>
        <v>102719</v>
      </c>
      <c r="K174" s="74">
        <f t="shared" ca="1" si="104"/>
        <v>105591</v>
      </c>
      <c r="L174" s="74">
        <f t="shared" ca="1" si="104"/>
        <v>108549</v>
      </c>
      <c r="M174" s="74">
        <f t="shared" ca="1" si="104"/>
        <v>111645</v>
      </c>
      <c r="N174" s="72"/>
      <c r="P174" s="187" t="str">
        <f t="shared" si="106"/>
        <v>42300C</v>
      </c>
      <c r="Q174" s="191" t="s">
        <v>600</v>
      </c>
      <c r="R174" s="188" t="str">
        <f t="shared" si="107"/>
        <v>Marketing &amp; Communication Manager</v>
      </c>
      <c r="S174" s="189" t="str">
        <f t="shared" si="108"/>
        <v>35</v>
      </c>
      <c r="T174" s="186" cm="1">
        <f t="array" aca="1" ref="T174" ca="1">ROUND(IF($Q174="Y",VLOOKUP($P174, INDIRECT($Q$3),T$8,0)*INDIRECT($P$2),VLOOKUP($P174, INDIRECT($Q$3),T$8,0)),IF($E174="E",0,3))</f>
        <v>87029</v>
      </c>
      <c r="U174" s="186" cm="1">
        <f t="array" aca="1" ref="U174" ca="1">ROUND(IF($Q174="Y",VLOOKUP($P174, INDIRECT($Q$3),U$8,0)*INDIRECT($P$2),VLOOKUP($P174, INDIRECT($Q$3),U$8,0)),IF($E174="E",0,3))</f>
        <v>91608</v>
      </c>
      <c r="V174" s="186" cm="1">
        <f t="array" aca="1" ref="V174" ca="1">ROUND(IF($Q174="Y",VLOOKUP($P174, INDIRECT($Q$3),V$8,0)*INDIRECT($P$2),VLOOKUP($P174, INDIRECT($Q$3),V$8,0)),IF($E174="E",0,3))</f>
        <v>97161</v>
      </c>
      <c r="W174" s="186" cm="1">
        <f t="array" aca="1" ref="W174" ca="1">ROUND(IF($Q174="Y",VLOOKUP($P174, INDIRECT($Q$3),W$8,0)*INDIRECT($P$2),VLOOKUP($P174, INDIRECT($Q$3),W$8,0)),IF($E174="E",0,3))</f>
        <v>102719</v>
      </c>
      <c r="X174" s="186" cm="1">
        <f t="array" aca="1" ref="X174" ca="1">ROUND(IF($Q174="Y",VLOOKUP($P174, INDIRECT($Q$3),X$8,0)*INDIRECT($P$2),VLOOKUP($P174, INDIRECT($Q$3),X$8,0)),IF($E174="E",0,3))</f>
        <v>105591</v>
      </c>
      <c r="Y174" s="186" cm="1">
        <f t="array" aca="1" ref="Y174" ca="1">ROUND(IF($Q174="Y",VLOOKUP($P174, INDIRECT($Q$3),Y$8,0)*INDIRECT($P$2),VLOOKUP($P174, INDIRECT($Q$3),Y$8,0)),IF($E174="E",0,3))</f>
        <v>108549</v>
      </c>
      <c r="Z174" s="186" cm="1">
        <f t="array" aca="1" ref="Z174" ca="1">ROUND(IF($Q174="Y",VLOOKUP($P174, INDIRECT($Q$3),Z$8,0)*INDIRECT($P$2),VLOOKUP($P174, INDIRECT($Q$3),Z$8,0)),IF($E174="E",0,3))</f>
        <v>111645</v>
      </c>
      <c r="AA174" s="186"/>
      <c r="AB174" s="282" t="str">
        <f t="shared" si="109"/>
        <v>42300C</v>
      </c>
      <c r="AC174" s="130" t="str">
        <f t="shared" si="110"/>
        <v>Marketing &amp; Communication Manager</v>
      </c>
      <c r="AD174" s="284" t="str">
        <f t="shared" si="111"/>
        <v>35</v>
      </c>
      <c r="AE174" s="282">
        <f t="shared" ref="AE174:AK203" ca="1" si="119">IF(T174=0,"",IF($E174="E",ROUNDUP(T174/2080,3),T174))</f>
        <v>41.841000000000001</v>
      </c>
      <c r="AF174" s="282">
        <f t="shared" ca="1" si="119"/>
        <v>44.042999999999999</v>
      </c>
      <c r="AG174" s="282">
        <f t="shared" ca="1" si="119"/>
        <v>46.713000000000001</v>
      </c>
      <c r="AH174" s="282">
        <f t="shared" ca="1" si="119"/>
        <v>49.384999999999998</v>
      </c>
      <c r="AI174" s="282">
        <f t="shared" ca="1" si="119"/>
        <v>50.765000000000001</v>
      </c>
      <c r="AJ174" s="282">
        <f t="shared" ca="1" si="105"/>
        <v>52.187999999999995</v>
      </c>
      <c r="AK174" s="282">
        <f t="shared" ca="1" si="105"/>
        <v>53.675999999999995</v>
      </c>
      <c r="AP174" s="427"/>
      <c r="AQ174" s="427"/>
      <c r="AR174" s="427"/>
      <c r="AS174" s="427"/>
      <c r="AT174" s="427"/>
      <c r="AU174" s="427"/>
      <c r="AV174" s="427"/>
      <c r="AW174" s="427" t="str">
        <f>IFERROR(AA174/'2025'!N175,"")</f>
        <v/>
      </c>
    </row>
    <row r="175" spans="1:49" x14ac:dyDescent="0.2">
      <c r="A175" s="424" t="s">
        <v>639</v>
      </c>
      <c r="B175" s="75">
        <v>7</v>
      </c>
      <c r="C175" s="70" t="s">
        <v>638</v>
      </c>
      <c r="D175" s="75">
        <v>360</v>
      </c>
      <c r="E175" s="75" t="s">
        <v>17</v>
      </c>
      <c r="F175" s="73" t="s">
        <v>637</v>
      </c>
      <c r="G175" s="74">
        <f t="shared" ca="1" si="104"/>
        <v>78322</v>
      </c>
      <c r="H175" s="74">
        <f t="shared" ca="1" si="104"/>
        <v>81457</v>
      </c>
      <c r="I175" s="74">
        <f t="shared" ca="1" si="104"/>
        <v>84719</v>
      </c>
      <c r="J175" s="74">
        <f t="shared" ca="1" si="104"/>
        <v>88113</v>
      </c>
      <c r="K175" s="74">
        <f t="shared" ca="1" si="104"/>
        <v>91641</v>
      </c>
      <c r="L175" s="74">
        <f t="shared" ca="1" si="104"/>
        <v>0</v>
      </c>
      <c r="M175" s="74">
        <f t="shared" ca="1" si="104"/>
        <v>0</v>
      </c>
      <c r="N175" s="72"/>
      <c r="P175" s="187" t="str">
        <f t="shared" si="106"/>
        <v>52985C</v>
      </c>
      <c r="Q175" s="191" t="s">
        <v>600</v>
      </c>
      <c r="R175" s="188" t="str">
        <f t="shared" si="107"/>
        <v>Medical Assistant Program Supervisor</v>
      </c>
      <c r="S175" s="189" t="str">
        <f t="shared" si="108"/>
        <v>070</v>
      </c>
      <c r="T175" s="186" cm="1">
        <f t="array" aca="1" ref="T175" ca="1">ROUND(IF($Q175="Y",VLOOKUP($P175, INDIRECT($Q$3),T$8,0)*INDIRECT($P$2),VLOOKUP($P175, INDIRECT($Q$3),T$8,0)),IF($E175="E",0,3))</f>
        <v>78322</v>
      </c>
      <c r="U175" s="186" cm="1">
        <f t="array" aca="1" ref="U175" ca="1">ROUND(IF($Q175="Y",VLOOKUP($P175, INDIRECT($Q$3),U$8,0)*INDIRECT($P$2),VLOOKUP($P175, INDIRECT($Q$3),U$8,0)),IF($E175="E",0,3))</f>
        <v>81457</v>
      </c>
      <c r="V175" s="186" cm="1">
        <f t="array" aca="1" ref="V175" ca="1">ROUND(IF($Q175="Y",VLOOKUP($P175, INDIRECT($Q$3),V$8,0)*INDIRECT($P$2),VLOOKUP($P175, INDIRECT($Q$3),V$8,0)),IF($E175="E",0,3))</f>
        <v>84719</v>
      </c>
      <c r="W175" s="186" cm="1">
        <f t="array" aca="1" ref="W175" ca="1">ROUND(IF($Q175="Y",VLOOKUP($P175, INDIRECT($Q$3),W$8,0)*INDIRECT($P$2),VLOOKUP($P175, INDIRECT($Q$3),W$8,0)),IF($E175="E",0,3))</f>
        <v>88113</v>
      </c>
      <c r="X175" s="186" cm="1">
        <f t="array" aca="1" ref="X175" ca="1">ROUND(IF($Q175="Y",VLOOKUP($P175, INDIRECT($Q$3),X$8,0)*INDIRECT($P$2),VLOOKUP($P175, INDIRECT($Q$3),X$8,0)),IF($E175="E",0,3))</f>
        <v>91641</v>
      </c>
      <c r="Y175" s="186" cm="1">
        <f t="array" aca="1" ref="Y175" ca="1">ROUND(IF($Q175="Y",VLOOKUP($P175, INDIRECT($Q$3),Y$8,0)*INDIRECT($P$2),VLOOKUP($P175, INDIRECT($Q$3),Y$8,0)),IF($E175="E",0,3))</f>
        <v>0</v>
      </c>
      <c r="Z175" s="186" cm="1">
        <f t="array" aca="1" ref="Z175" ca="1">ROUND(IF($Q175="Y",VLOOKUP($P175, INDIRECT($Q$3),Z$8,0)*INDIRECT($P$2),VLOOKUP($P175, INDIRECT($Q$3),Z$8,0)),IF($E175="E",0,3))</f>
        <v>0</v>
      </c>
      <c r="AA175" s="186"/>
      <c r="AB175" s="282" t="str">
        <f t="shared" si="109"/>
        <v>52985C</v>
      </c>
      <c r="AC175" s="130" t="str">
        <f t="shared" si="110"/>
        <v>Medical Assistant Program Supervisor</v>
      </c>
      <c r="AD175" s="284" t="str">
        <f t="shared" si="111"/>
        <v>070</v>
      </c>
      <c r="AE175" s="282">
        <f t="shared" ca="1" si="119"/>
        <v>37.655000000000001</v>
      </c>
      <c r="AF175" s="282">
        <f t="shared" ca="1" si="119"/>
        <v>39.162999999999997</v>
      </c>
      <c r="AG175" s="282">
        <f t="shared" ca="1" si="119"/>
        <v>40.730999999999995</v>
      </c>
      <c r="AH175" s="282">
        <f t="shared" ca="1" si="119"/>
        <v>42.363</v>
      </c>
      <c r="AI175" s="282">
        <f t="shared" ca="1" si="119"/>
        <v>44.058999999999997</v>
      </c>
      <c r="AJ175" s="282" t="str">
        <f t="shared" ca="1" si="105"/>
        <v/>
      </c>
      <c r="AK175" s="282" t="str">
        <f t="shared" ca="1" si="105"/>
        <v/>
      </c>
      <c r="AP175" s="427"/>
      <c r="AQ175" s="427"/>
      <c r="AR175" s="427"/>
      <c r="AS175" s="427"/>
      <c r="AT175" s="427"/>
      <c r="AU175" s="427"/>
      <c r="AV175" s="427"/>
      <c r="AW175" s="427" t="str">
        <f>IFERROR(AA175/'2025'!N176,"")</f>
        <v/>
      </c>
    </row>
    <row r="176" spans="1:49" x14ac:dyDescent="0.2">
      <c r="A176" s="424" t="s">
        <v>161</v>
      </c>
      <c r="B176" s="75">
        <v>10</v>
      </c>
      <c r="C176" s="70" t="s">
        <v>38</v>
      </c>
      <c r="D176" s="75">
        <v>458</v>
      </c>
      <c r="E176" s="75" t="s">
        <v>17</v>
      </c>
      <c r="F176" s="73" t="s">
        <v>412</v>
      </c>
      <c r="G176" s="74">
        <f t="shared" ca="1" si="104"/>
        <v>85626</v>
      </c>
      <c r="H176" s="74">
        <f t="shared" ca="1" si="104"/>
        <v>89930</v>
      </c>
      <c r="I176" s="74">
        <f t="shared" ca="1" si="104"/>
        <v>94790</v>
      </c>
      <c r="J176" s="74">
        <f t="shared" ca="1" si="104"/>
        <v>102706</v>
      </c>
      <c r="K176" s="74">
        <f t="shared" ca="1" si="104"/>
        <v>105585</v>
      </c>
      <c r="L176" s="74">
        <f t="shared" ca="1" si="104"/>
        <v>111115</v>
      </c>
      <c r="M176" s="74">
        <f t="shared" ca="1" si="104"/>
        <v>117487</v>
      </c>
      <c r="N176" s="72"/>
      <c r="P176" s="187" t="str">
        <f t="shared" si="106"/>
        <v>08855C</v>
      </c>
      <c r="Q176" s="191" t="s">
        <v>600</v>
      </c>
      <c r="R176" s="188" t="str">
        <f t="shared" si="107"/>
        <v>MFD Interagency Coordinator</v>
      </c>
      <c r="S176" s="189" t="str">
        <f t="shared" si="108"/>
        <v>65</v>
      </c>
      <c r="T176" s="186" cm="1">
        <f t="array" aca="1" ref="T176" ca="1">ROUND(IF($Q176="Y",VLOOKUP($P176, INDIRECT($Q$3),T$8,0)*INDIRECT($P$2),VLOOKUP($P176, INDIRECT($Q$3),T$8,0)),IF($E176="E",0,3))</f>
        <v>85626</v>
      </c>
      <c r="U176" s="186" cm="1">
        <f t="array" aca="1" ref="U176" ca="1">ROUND(IF($Q176="Y",VLOOKUP($P176, INDIRECT($Q$3),U$8,0)*INDIRECT($P$2),VLOOKUP($P176, INDIRECT($Q$3),U$8,0)),IF($E176="E",0,3))</f>
        <v>89930</v>
      </c>
      <c r="V176" s="186" cm="1">
        <f t="array" aca="1" ref="V176" ca="1">ROUND(IF($Q176="Y",VLOOKUP($P176, INDIRECT($Q$3),V$8,0)*INDIRECT($P$2),VLOOKUP($P176, INDIRECT($Q$3),V$8,0)),IF($E176="E",0,3))</f>
        <v>94790</v>
      </c>
      <c r="W176" s="186" cm="1">
        <f t="array" aca="1" ref="W176" ca="1">ROUND(IF($Q176="Y",VLOOKUP($P176, INDIRECT($Q$3),W$8,0)*INDIRECT($P$2),VLOOKUP($P176, INDIRECT($Q$3),W$8,0)),IF($E176="E",0,3))</f>
        <v>102706</v>
      </c>
      <c r="X176" s="186" cm="1">
        <f t="array" aca="1" ref="X176" ca="1">ROUND(IF($Q176="Y",VLOOKUP($P176, INDIRECT($Q$3),X$8,0)*INDIRECT($P$2),VLOOKUP($P176, INDIRECT($Q$3),X$8,0)),IF($E176="E",0,3))</f>
        <v>105585</v>
      </c>
      <c r="Y176" s="186" cm="1">
        <f t="array" aca="1" ref="Y176" ca="1">ROUND(IF($Q176="Y",VLOOKUP($P176, INDIRECT($Q$3),Y$8,0)*INDIRECT($P$2),VLOOKUP($P176, INDIRECT($Q$3),Y$8,0)),IF($E176="E",0,3))</f>
        <v>111115</v>
      </c>
      <c r="Z176" s="186" cm="1">
        <f t="array" aca="1" ref="Z176" ca="1">ROUND(IF($Q176="Y",VLOOKUP($P176, INDIRECT($Q$3),Z$8,0)*INDIRECT($P$2),VLOOKUP($P176, INDIRECT($Q$3),Z$8,0)),IF($E176="E",0,3))</f>
        <v>117487</v>
      </c>
      <c r="AA176" s="186"/>
      <c r="AB176" s="282" t="str">
        <f t="shared" si="109"/>
        <v>08855C</v>
      </c>
      <c r="AC176" s="130" t="str">
        <f t="shared" si="110"/>
        <v>MFD Interagency Coordinator</v>
      </c>
      <c r="AD176" s="284" t="str">
        <f t="shared" si="111"/>
        <v>65</v>
      </c>
      <c r="AE176" s="282">
        <f t="shared" ca="1" si="119"/>
        <v>41.166999999999994</v>
      </c>
      <c r="AF176" s="282">
        <f t="shared" ca="1" si="119"/>
        <v>43.235999999999997</v>
      </c>
      <c r="AG176" s="282">
        <f t="shared" ca="1" si="119"/>
        <v>45.573</v>
      </c>
      <c r="AH176" s="282">
        <f t="shared" ca="1" si="119"/>
        <v>49.378</v>
      </c>
      <c r="AI176" s="282">
        <f t="shared" ca="1" si="119"/>
        <v>50.762999999999998</v>
      </c>
      <c r="AJ176" s="282">
        <f t="shared" ca="1" si="105"/>
        <v>53.420999999999999</v>
      </c>
      <c r="AK176" s="282">
        <f t="shared" ca="1" si="105"/>
        <v>56.484999999999999</v>
      </c>
      <c r="AP176" s="427"/>
      <c r="AQ176" s="427"/>
      <c r="AR176" s="427"/>
      <c r="AS176" s="427"/>
      <c r="AT176" s="427"/>
      <c r="AU176" s="427"/>
      <c r="AV176" s="427"/>
      <c r="AW176" s="427" t="str">
        <f>IFERROR(AA176/'2025'!N177,"")</f>
        <v/>
      </c>
    </row>
    <row r="177" spans="1:49" x14ac:dyDescent="0.2">
      <c r="A177" s="424" t="s">
        <v>176</v>
      </c>
      <c r="B177" s="75">
        <v>12</v>
      </c>
      <c r="C177" s="70" t="s">
        <v>32</v>
      </c>
      <c r="D177" s="75">
        <v>573</v>
      </c>
      <c r="E177" s="75" t="s">
        <v>17</v>
      </c>
      <c r="F177" s="73" t="s">
        <v>414</v>
      </c>
      <c r="G177" s="74">
        <f t="shared" ca="1" si="104"/>
        <v>123077</v>
      </c>
      <c r="H177" s="74">
        <f t="shared" ca="1" si="104"/>
        <v>127999</v>
      </c>
      <c r="I177" s="74">
        <f t="shared" ca="1" si="104"/>
        <v>133118</v>
      </c>
      <c r="J177" s="74">
        <f t="shared" ca="1" si="104"/>
        <v>138443</v>
      </c>
      <c r="K177" s="74">
        <f t="shared" ca="1" si="104"/>
        <v>143980</v>
      </c>
      <c r="L177" s="74">
        <f t="shared" ca="1" si="104"/>
        <v>0</v>
      </c>
      <c r="M177" s="74">
        <f t="shared" ca="1" si="104"/>
        <v>0</v>
      </c>
      <c r="N177" s="72"/>
      <c r="P177" s="187" t="str">
        <f t="shared" si="106"/>
        <v>07455C</v>
      </c>
      <c r="Q177" s="191" t="s">
        <v>600</v>
      </c>
      <c r="R177" s="188" t="str">
        <f t="shared" si="107"/>
        <v xml:space="preserve">Parking System Manager </v>
      </c>
      <c r="S177" s="189" t="str">
        <f t="shared" si="108"/>
        <v>105</v>
      </c>
      <c r="T177" s="186" cm="1">
        <f t="array" aca="1" ref="T177" ca="1">ROUND(IF($Q177="Y",VLOOKUP($P177, INDIRECT($Q$3),T$8,0)*INDIRECT($P$2),VLOOKUP($P177, INDIRECT($Q$3),T$8,0)),IF($E177="E",0,3))</f>
        <v>123077</v>
      </c>
      <c r="U177" s="186" cm="1">
        <f t="array" aca="1" ref="U177" ca="1">ROUND(IF($Q177="Y",VLOOKUP($P177, INDIRECT($Q$3),U$8,0)*INDIRECT($P$2),VLOOKUP($P177, INDIRECT($Q$3),U$8,0)),IF($E177="E",0,3))</f>
        <v>127999</v>
      </c>
      <c r="V177" s="186" cm="1">
        <f t="array" aca="1" ref="V177" ca="1">ROUND(IF($Q177="Y",VLOOKUP($P177, INDIRECT($Q$3),V$8,0)*INDIRECT($P$2),VLOOKUP($P177, INDIRECT($Q$3),V$8,0)),IF($E177="E",0,3))</f>
        <v>133118</v>
      </c>
      <c r="W177" s="186" cm="1">
        <f t="array" aca="1" ref="W177" ca="1">ROUND(IF($Q177="Y",VLOOKUP($P177, INDIRECT($Q$3),W$8,0)*INDIRECT($P$2),VLOOKUP($P177, INDIRECT($Q$3),W$8,0)),IF($E177="E",0,3))</f>
        <v>138443</v>
      </c>
      <c r="X177" s="186" cm="1">
        <f t="array" aca="1" ref="X177" ca="1">ROUND(IF($Q177="Y",VLOOKUP($P177, INDIRECT($Q$3),X$8,0)*INDIRECT($P$2),VLOOKUP($P177, INDIRECT($Q$3),X$8,0)),IF($E177="E",0,3))</f>
        <v>143980</v>
      </c>
      <c r="Y177" s="186" cm="1">
        <f t="array" aca="1" ref="Y177" ca="1">ROUND(IF($Q177="Y",VLOOKUP($P177, INDIRECT($Q$3),Y$8,0)*INDIRECT($P$2),VLOOKUP($P177, INDIRECT($Q$3),Y$8,0)),IF($E177="E",0,3))</f>
        <v>0</v>
      </c>
      <c r="Z177" s="186" cm="1">
        <f t="array" aca="1" ref="Z177" ca="1">ROUND(IF($Q177="Y",VLOOKUP($P177, INDIRECT($Q$3),Z$8,0)*INDIRECT($P$2),VLOOKUP($P177, INDIRECT($Q$3),Z$8,0)),IF($E177="E",0,3))</f>
        <v>0</v>
      </c>
      <c r="AA177" s="186"/>
      <c r="AB177" s="282" t="str">
        <f t="shared" si="109"/>
        <v>07455C</v>
      </c>
      <c r="AC177" s="130" t="str">
        <f t="shared" si="110"/>
        <v xml:space="preserve">Parking System Manager </v>
      </c>
      <c r="AD177" s="284" t="str">
        <f t="shared" si="111"/>
        <v>105</v>
      </c>
      <c r="AE177" s="282">
        <f t="shared" ca="1" si="119"/>
        <v>59.171999999999997</v>
      </c>
      <c r="AF177" s="282">
        <f t="shared" ca="1" si="119"/>
        <v>61.537999999999997</v>
      </c>
      <c r="AG177" s="282">
        <f t="shared" ca="1" si="119"/>
        <v>64</v>
      </c>
      <c r="AH177" s="282">
        <f t="shared" ca="1" si="119"/>
        <v>66.56</v>
      </c>
      <c r="AI177" s="282">
        <f t="shared" ca="1" si="119"/>
        <v>69.222000000000008</v>
      </c>
      <c r="AJ177" s="282" t="str">
        <f t="shared" ca="1" si="105"/>
        <v/>
      </c>
      <c r="AK177" s="282" t="str">
        <f t="shared" ca="1" si="105"/>
        <v/>
      </c>
      <c r="AP177" s="427"/>
      <c r="AQ177" s="427"/>
      <c r="AR177" s="427"/>
      <c r="AS177" s="427"/>
      <c r="AT177" s="427"/>
      <c r="AU177" s="427"/>
      <c r="AV177" s="427"/>
      <c r="AW177" s="427" t="str">
        <f>IFERROR(AA177/'2025'!N178,"")</f>
        <v/>
      </c>
    </row>
    <row r="178" spans="1:49" x14ac:dyDescent="0.2">
      <c r="A178" s="424" t="s">
        <v>678</v>
      </c>
      <c r="B178" s="75">
        <v>8</v>
      </c>
      <c r="C178" s="70" t="s">
        <v>679</v>
      </c>
      <c r="D178" s="75">
        <v>403</v>
      </c>
      <c r="E178" s="75" t="s">
        <v>21</v>
      </c>
      <c r="F178" s="73" t="s">
        <v>677</v>
      </c>
      <c r="G178" s="74">
        <f t="shared" ca="1" si="104"/>
        <v>46.472999999999999</v>
      </c>
      <c r="H178" s="74">
        <f t="shared" ca="1" si="104"/>
        <v>47.776000000000003</v>
      </c>
      <c r="I178" s="74">
        <f t="shared" ca="1" si="104"/>
        <v>49.113</v>
      </c>
      <c r="J178" s="74">
        <f t="shared" ca="1" si="104"/>
        <v>50.514000000000003</v>
      </c>
      <c r="K178" s="74">
        <f t="shared" ca="1" si="104"/>
        <v>51.551000000000002</v>
      </c>
      <c r="L178" s="74">
        <f t="shared" ca="1" si="104"/>
        <v>0</v>
      </c>
      <c r="M178" s="74">
        <f t="shared" ca="1" si="104"/>
        <v>0</v>
      </c>
      <c r="N178" s="72"/>
      <c r="P178" s="187" t="str">
        <f t="shared" si="106"/>
        <v>52995C</v>
      </c>
      <c r="Q178" s="191" t="s">
        <v>600</v>
      </c>
      <c r="R178" s="188" t="str">
        <f t="shared" si="107"/>
        <v>Payroll Supervisor</v>
      </c>
      <c r="S178" s="189" t="str">
        <f t="shared" si="108"/>
        <v>080</v>
      </c>
      <c r="T178" s="186" cm="1">
        <f t="array" aca="1" ref="T178" ca="1">ROUND(IF($Q178="Y",VLOOKUP($P178, INDIRECT($Q$3),T$8,0)*INDIRECT($P$2),VLOOKUP($P178, INDIRECT($Q$3),T$8,0)),IF($E178="E",0,3))</f>
        <v>46.472999999999999</v>
      </c>
      <c r="U178" s="186" cm="1">
        <f t="array" aca="1" ref="U178" ca="1">ROUND(IF($Q178="Y",VLOOKUP($P178, INDIRECT($Q$3),U$8,0)*INDIRECT($P$2),VLOOKUP($P178, INDIRECT($Q$3),U$8,0)),IF($E178="E",0,3))</f>
        <v>47.776000000000003</v>
      </c>
      <c r="V178" s="186" cm="1">
        <f t="array" aca="1" ref="V178" ca="1">ROUND(IF($Q178="Y",VLOOKUP($P178, INDIRECT($Q$3),V$8,0)*INDIRECT($P$2),VLOOKUP($P178, INDIRECT($Q$3),V$8,0)),IF($E178="E",0,3))</f>
        <v>49.113</v>
      </c>
      <c r="W178" s="186" cm="1">
        <f t="array" aca="1" ref="W178" ca="1">ROUND(IF($Q178="Y",VLOOKUP($P178, INDIRECT($Q$3),W$8,0)*INDIRECT($P$2),VLOOKUP($P178, INDIRECT($Q$3),W$8,0)),IF($E178="E",0,3))</f>
        <v>50.514000000000003</v>
      </c>
      <c r="X178" s="186" cm="1">
        <f t="array" aca="1" ref="X178" ca="1">ROUND(IF($Q178="Y",VLOOKUP($P178, INDIRECT($Q$3),X$8,0)*INDIRECT($P$2),VLOOKUP($P178, INDIRECT($Q$3),X$8,0)),IF($E178="E",0,3))</f>
        <v>51.551000000000002</v>
      </c>
      <c r="Y178" s="186" cm="1">
        <f t="array" aca="1" ref="Y178" ca="1">ROUND(IF($Q178="Y",VLOOKUP($P178, INDIRECT($Q$3),Y$8,0)*INDIRECT($P$2),VLOOKUP($P178, INDIRECT($Q$3),Y$8,0)),IF($E178="E",0,3))</f>
        <v>0</v>
      </c>
      <c r="Z178" s="186" cm="1">
        <f t="array" aca="1" ref="Z178" ca="1">ROUND(IF($Q178="Y",VLOOKUP($P178, INDIRECT($Q$3),Z$8,0)*INDIRECT($P$2),VLOOKUP($P178, INDIRECT($Q$3),Z$8,0)),IF($E178="E",0,3))</f>
        <v>0</v>
      </c>
      <c r="AA178" s="186"/>
      <c r="AB178" s="282" t="str">
        <f t="shared" si="109"/>
        <v>52995C</v>
      </c>
      <c r="AC178" s="130" t="str">
        <f t="shared" si="110"/>
        <v>Payroll Supervisor</v>
      </c>
      <c r="AD178" s="284" t="str">
        <f t="shared" si="111"/>
        <v>080</v>
      </c>
      <c r="AE178" s="282">
        <f t="shared" ca="1" si="119"/>
        <v>46.472999999999999</v>
      </c>
      <c r="AF178" s="282">
        <f t="shared" ca="1" si="119"/>
        <v>47.776000000000003</v>
      </c>
      <c r="AG178" s="282">
        <f t="shared" ca="1" si="119"/>
        <v>49.113</v>
      </c>
      <c r="AH178" s="282">
        <f t="shared" ca="1" si="119"/>
        <v>50.514000000000003</v>
      </c>
      <c r="AI178" s="282">
        <f t="shared" ca="1" si="119"/>
        <v>51.551000000000002</v>
      </c>
      <c r="AJ178" s="282" t="str">
        <f t="shared" ca="1" si="105"/>
        <v/>
      </c>
      <c r="AK178" s="282" t="str">
        <f t="shared" ca="1" si="105"/>
        <v/>
      </c>
      <c r="AP178" s="427"/>
      <c r="AQ178" s="427"/>
      <c r="AR178" s="427"/>
      <c r="AS178" s="427"/>
      <c r="AT178" s="427"/>
      <c r="AU178" s="427"/>
      <c r="AV178" s="427"/>
      <c r="AW178" s="427" t="str">
        <f>IFERROR(AA178/'2025'!N179,"")</f>
        <v/>
      </c>
    </row>
    <row r="179" spans="1:49" x14ac:dyDescent="0.2">
      <c r="A179" s="424" t="s">
        <v>1069</v>
      </c>
      <c r="B179" s="75">
        <v>9</v>
      </c>
      <c r="C179" s="70" t="s">
        <v>958</v>
      </c>
      <c r="D179" s="75">
        <v>440</v>
      </c>
      <c r="E179" s="75" t="s">
        <v>17</v>
      </c>
      <c r="F179" s="73" t="s">
        <v>1084</v>
      </c>
      <c r="G179" s="74">
        <f t="shared" ca="1" si="104"/>
        <v>95420</v>
      </c>
      <c r="H179" s="74">
        <f t="shared" ca="1" si="104"/>
        <v>99242</v>
      </c>
      <c r="I179" s="74">
        <f t="shared" ca="1" si="104"/>
        <v>103213</v>
      </c>
      <c r="J179" s="74">
        <f t="shared" ca="1" si="104"/>
        <v>107346</v>
      </c>
      <c r="K179" s="74">
        <f t="shared" ca="1" si="104"/>
        <v>111645</v>
      </c>
      <c r="L179" s="74">
        <f t="shared" ca="1" si="104"/>
        <v>0</v>
      </c>
      <c r="M179" s="74">
        <f t="shared" ca="1" si="104"/>
        <v>0</v>
      </c>
      <c r="N179" s="72"/>
      <c r="P179" s="187" t="str">
        <f t="shared" si="106"/>
        <v>53088C</v>
      </c>
      <c r="Q179" s="191" t="s">
        <v>600</v>
      </c>
      <c r="R179" s="188" t="str">
        <f t="shared" si="107"/>
        <v>Policy &amp; Research Coordinator - OPCR</v>
      </c>
      <c r="S179" s="189" t="str">
        <f t="shared" si="108"/>
        <v>127</v>
      </c>
      <c r="T179" s="186" cm="1">
        <f t="array" aca="1" ref="T179" ca="1">ROUND(IF($Q179="Y",VLOOKUP($P179, INDIRECT($Q$3),T$8,0)*INDIRECT($P$2),VLOOKUP($P179, INDIRECT($Q$3),T$8,0)),IF($E179="E",0,3))</f>
        <v>95420</v>
      </c>
      <c r="U179" s="186" cm="1">
        <f t="array" aca="1" ref="U179" ca="1">ROUND(IF($Q179="Y",VLOOKUP($P179, INDIRECT($Q$3),U$8,0)*INDIRECT($P$2),VLOOKUP($P179, INDIRECT($Q$3),U$8,0)),IF($E179="E",0,3))</f>
        <v>99242</v>
      </c>
      <c r="V179" s="186" cm="1">
        <f t="array" aca="1" ref="V179" ca="1">ROUND(IF($Q179="Y",VLOOKUP($P179, INDIRECT($Q$3),V$8,0)*INDIRECT($P$2),VLOOKUP($P179, INDIRECT($Q$3),V$8,0)),IF($E179="E",0,3))</f>
        <v>103213</v>
      </c>
      <c r="W179" s="186" cm="1">
        <f t="array" aca="1" ref="W179" ca="1">ROUND(IF($Q179="Y",VLOOKUP($P179, INDIRECT($Q$3),W$8,0)*INDIRECT($P$2),VLOOKUP($P179, INDIRECT($Q$3),W$8,0)),IF($E179="E",0,3))</f>
        <v>107346</v>
      </c>
      <c r="X179" s="186" cm="1">
        <f t="array" aca="1" ref="X179" ca="1">ROUND(IF($Q179="Y",VLOOKUP($P179, INDIRECT($Q$3),X$8,0)*INDIRECT($P$2),VLOOKUP($P179, INDIRECT($Q$3),X$8,0)),IF($E179="E",0,3))</f>
        <v>111645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09"/>
        <v>53088C</v>
      </c>
      <c r="AC179" s="130" t="str">
        <f t="shared" si="110"/>
        <v>Policy &amp; Research Coordinator - OPCR</v>
      </c>
      <c r="AD179" s="284" t="str">
        <f t="shared" si="111"/>
        <v>127</v>
      </c>
      <c r="AE179" s="282">
        <f t="shared" ca="1" si="119"/>
        <v>45.875</v>
      </c>
      <c r="AF179" s="282">
        <f t="shared" ca="1" si="119"/>
        <v>47.713000000000001</v>
      </c>
      <c r="AG179" s="282">
        <f t="shared" ca="1" si="119"/>
        <v>49.622</v>
      </c>
      <c r="AH179" s="282">
        <f t="shared" ca="1" si="119"/>
        <v>51.608999999999995</v>
      </c>
      <c r="AI179" s="282">
        <f t="shared" ca="1" si="119"/>
        <v>53.675999999999995</v>
      </c>
      <c r="AJ179" s="282" t="str">
        <f t="shared" ca="1" si="105"/>
        <v/>
      </c>
      <c r="AK179" s="282" t="str">
        <f t="shared" ca="1" si="105"/>
        <v/>
      </c>
      <c r="AP179" s="427"/>
      <c r="AQ179" s="427"/>
      <c r="AR179" s="427"/>
      <c r="AS179" s="427"/>
      <c r="AT179" s="427"/>
      <c r="AU179" s="427"/>
      <c r="AV179" s="427"/>
      <c r="AW179" s="427" t="str">
        <f>IFERROR(AA179/'2025'!N180,"")</f>
        <v/>
      </c>
    </row>
    <row r="180" spans="1:49" x14ac:dyDescent="0.2">
      <c r="A180" s="424" t="s">
        <v>151</v>
      </c>
      <c r="B180" s="75">
        <v>12</v>
      </c>
      <c r="C180" s="70" t="s">
        <v>150</v>
      </c>
      <c r="D180" s="75">
        <v>565</v>
      </c>
      <c r="E180" s="75" t="s">
        <v>17</v>
      </c>
      <c r="F180" s="73" t="s">
        <v>645</v>
      </c>
      <c r="G180" s="74">
        <f t="shared" ca="1" si="104"/>
        <v>132445</v>
      </c>
      <c r="H180" s="74">
        <f t="shared" ca="1" si="104"/>
        <v>136152</v>
      </c>
      <c r="I180" s="74">
        <f t="shared" ca="1" si="104"/>
        <v>139966</v>
      </c>
      <c r="J180" s="74">
        <f t="shared" ca="1" si="104"/>
        <v>143954</v>
      </c>
      <c r="K180" s="74">
        <f t="shared" ca="1" si="104"/>
        <v>0</v>
      </c>
      <c r="L180" s="74">
        <f t="shared" ca="1" si="104"/>
        <v>0</v>
      </c>
      <c r="M180" s="74">
        <f t="shared" ca="1" si="104"/>
        <v>0</v>
      </c>
      <c r="N180" s="72"/>
      <c r="P180" s="187" t="str">
        <f t="shared" si="106"/>
        <v>06965C</v>
      </c>
      <c r="Q180" s="191" t="s">
        <v>600</v>
      </c>
      <c r="R180" s="188" t="str">
        <f t="shared" si="107"/>
        <v>Policy, Research and Outreach Manager</v>
      </c>
      <c r="S180" s="189" t="str">
        <f t="shared" si="108"/>
        <v>54</v>
      </c>
      <c r="T180" s="186" cm="1">
        <f t="array" aca="1" ref="T180" ca="1">ROUND(IF($Q180="Y",VLOOKUP($P180, INDIRECT($Q$3),T$8,0)*INDIRECT($P$2),VLOOKUP($P180, INDIRECT($Q$3),T$8,0)),IF($E180="E",0,3))</f>
        <v>132445</v>
      </c>
      <c r="U180" s="186" cm="1">
        <f t="array" aca="1" ref="U180" ca="1">ROUND(IF($Q180="Y",VLOOKUP($P180, INDIRECT($Q$3),U$8,0)*INDIRECT($P$2),VLOOKUP($P180, INDIRECT($Q$3),U$8,0)),IF($E180="E",0,3))</f>
        <v>136152</v>
      </c>
      <c r="V180" s="186" cm="1">
        <f t="array" aca="1" ref="V180" ca="1">ROUND(IF($Q180="Y",VLOOKUP($P180, INDIRECT($Q$3),V$8,0)*INDIRECT($P$2),VLOOKUP($P180, INDIRECT($Q$3),V$8,0)),IF($E180="E",0,3))</f>
        <v>139966</v>
      </c>
      <c r="W180" s="186" cm="1">
        <f t="array" aca="1" ref="W180" ca="1">ROUND(IF($Q180="Y",VLOOKUP($P180, INDIRECT($Q$3),W$8,0)*INDIRECT($P$2),VLOOKUP($P180, INDIRECT($Q$3),W$8,0)),IF($E180="E",0,3))</f>
        <v>143954</v>
      </c>
      <c r="X180" s="186" cm="1">
        <f t="array" aca="1" ref="X180" ca="1">ROUND(IF($Q180="Y",VLOOKUP($P180, INDIRECT($Q$3),X$8,0)*INDIRECT($P$2),VLOOKUP($P180, INDIRECT($Q$3),X$8,0)),IF($E180="E",0,3))</f>
        <v>0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09"/>
        <v>06965C</v>
      </c>
      <c r="AC180" s="130" t="str">
        <f t="shared" si="110"/>
        <v>Policy, Research and Outreach Manager</v>
      </c>
      <c r="AD180" s="284" t="str">
        <f t="shared" si="111"/>
        <v>54</v>
      </c>
      <c r="AE180" s="282">
        <f t="shared" ca="1" si="119"/>
        <v>63.675999999999995</v>
      </c>
      <c r="AF180" s="282">
        <f t="shared" ca="1" si="119"/>
        <v>65.457999999999998</v>
      </c>
      <c r="AG180" s="282">
        <f t="shared" ca="1" si="119"/>
        <v>67.292000000000002</v>
      </c>
      <c r="AH180" s="282">
        <f t="shared" ca="1" si="119"/>
        <v>69.209000000000003</v>
      </c>
      <c r="AI180" s="282" t="str">
        <f t="shared" ca="1" si="119"/>
        <v/>
      </c>
      <c r="AJ180" s="282" t="str">
        <f t="shared" ca="1" si="105"/>
        <v/>
      </c>
      <c r="AK180" s="282" t="str">
        <f t="shared" ca="1" si="105"/>
        <v/>
      </c>
      <c r="AP180" s="427"/>
      <c r="AQ180" s="427"/>
      <c r="AR180" s="427"/>
      <c r="AS180" s="427"/>
      <c r="AT180" s="427"/>
      <c r="AU180" s="427"/>
      <c r="AV180" s="427"/>
      <c r="AW180" s="427" t="str">
        <f>IFERROR(AA180/'2025'!N181,"")</f>
        <v/>
      </c>
    </row>
    <row r="181" spans="1:49" x14ac:dyDescent="0.2">
      <c r="A181" s="424" t="s">
        <v>473</v>
      </c>
      <c r="B181" s="75">
        <v>11</v>
      </c>
      <c r="C181" s="70" t="s">
        <v>65</v>
      </c>
      <c r="D181" s="75">
        <v>508</v>
      </c>
      <c r="E181" s="75" t="s">
        <v>17</v>
      </c>
      <c r="F181" s="73" t="s">
        <v>467</v>
      </c>
      <c r="G181" s="74">
        <f t="shared" ca="1" si="104"/>
        <v>99788</v>
      </c>
      <c r="H181" s="74">
        <f t="shared" ca="1" si="104"/>
        <v>105042</v>
      </c>
      <c r="I181" s="74">
        <f t="shared" ca="1" si="104"/>
        <v>110568</v>
      </c>
      <c r="J181" s="74">
        <f t="shared" ca="1" si="104"/>
        <v>118087</v>
      </c>
      <c r="K181" s="74">
        <f t="shared" ca="1" si="104"/>
        <v>121395</v>
      </c>
      <c r="L181" s="74">
        <f t="shared" ca="1" si="104"/>
        <v>124796</v>
      </c>
      <c r="M181" s="74">
        <f t="shared" ca="1" si="104"/>
        <v>128352</v>
      </c>
      <c r="N181" s="72"/>
      <c r="P181" s="187" t="str">
        <f t="shared" si="106"/>
        <v>52937C</v>
      </c>
      <c r="Q181" s="191" t="s">
        <v>600</v>
      </c>
      <c r="R181" s="188" t="str">
        <f t="shared" si="107"/>
        <v>Principal Budget and Evaluation Analyst</v>
      </c>
      <c r="S181" s="189" t="str">
        <f t="shared" si="108"/>
        <v>41C</v>
      </c>
      <c r="T181" s="186" cm="1">
        <f t="array" aca="1" ref="T181" ca="1">ROUND(IF($Q181="Y",VLOOKUP($P181, INDIRECT($Q$3),T$8,0)*INDIRECT($P$2),VLOOKUP($P181, INDIRECT($Q$3),T$8,0)),IF($E181="E",0,3))</f>
        <v>99788</v>
      </c>
      <c r="U181" s="186" cm="1">
        <f t="array" aca="1" ref="U181" ca="1">ROUND(IF($Q181="Y",VLOOKUP($P181, INDIRECT($Q$3),U$8,0)*INDIRECT($P$2),VLOOKUP($P181, INDIRECT($Q$3),U$8,0)),IF($E181="E",0,3))</f>
        <v>105042</v>
      </c>
      <c r="V181" s="186" cm="1">
        <f t="array" aca="1" ref="V181" ca="1">ROUND(IF($Q181="Y",VLOOKUP($P181, INDIRECT($Q$3),V$8,0)*INDIRECT($P$2),VLOOKUP($P181, INDIRECT($Q$3),V$8,0)),IF($E181="E",0,3))</f>
        <v>110568</v>
      </c>
      <c r="W181" s="186" cm="1">
        <f t="array" aca="1" ref="W181" ca="1">ROUND(IF($Q181="Y",VLOOKUP($P181, INDIRECT($Q$3),W$8,0)*INDIRECT($P$2),VLOOKUP($P181, INDIRECT($Q$3),W$8,0)),IF($E181="E",0,3))</f>
        <v>118087</v>
      </c>
      <c r="X181" s="186" cm="1">
        <f t="array" aca="1" ref="X181" ca="1">ROUND(IF($Q181="Y",VLOOKUP($P181, INDIRECT($Q$3),X$8,0)*INDIRECT($P$2),VLOOKUP($P181, INDIRECT($Q$3),X$8,0)),IF($E181="E",0,3))</f>
        <v>121395</v>
      </c>
      <c r="Y181" s="186" cm="1">
        <f t="array" aca="1" ref="Y181" ca="1">ROUND(IF($Q181="Y",VLOOKUP($P181, INDIRECT($Q$3),Y$8,0)*INDIRECT($P$2),VLOOKUP($P181, INDIRECT($Q$3),Y$8,0)),IF($E181="E",0,3))</f>
        <v>124796</v>
      </c>
      <c r="Z181" s="186" cm="1">
        <f t="array" aca="1" ref="Z181" ca="1">ROUND(IF($Q181="Y",VLOOKUP($P181, INDIRECT($Q$3),Z$8,0)*INDIRECT($P$2),VLOOKUP($P181, INDIRECT($Q$3),Z$8,0)),IF($E181="E",0,3))</f>
        <v>128352</v>
      </c>
      <c r="AA181" s="186"/>
      <c r="AB181" s="282" t="str">
        <f t="shared" si="109"/>
        <v>52937C</v>
      </c>
      <c r="AC181" s="130" t="str">
        <f t="shared" si="110"/>
        <v>Principal Budget and Evaluation Analyst</v>
      </c>
      <c r="AD181" s="284" t="str">
        <f t="shared" si="111"/>
        <v>41C</v>
      </c>
      <c r="AE181" s="282">
        <f t="shared" ca="1" si="119"/>
        <v>47.975000000000001</v>
      </c>
      <c r="AF181" s="282">
        <f t="shared" ca="1" si="119"/>
        <v>50.500999999999998</v>
      </c>
      <c r="AG181" s="282">
        <f t="shared" ca="1" si="119"/>
        <v>53.157999999999994</v>
      </c>
      <c r="AH181" s="282">
        <f t="shared" ca="1" si="119"/>
        <v>56.772999999999996</v>
      </c>
      <c r="AI181" s="282">
        <f t="shared" ca="1" si="119"/>
        <v>58.363</v>
      </c>
      <c r="AJ181" s="282">
        <f t="shared" ca="1" si="105"/>
        <v>59.998999999999995</v>
      </c>
      <c r="AK181" s="282">
        <f t="shared" ca="1" si="105"/>
        <v>61.707999999999998</v>
      </c>
      <c r="AP181" s="427"/>
      <c r="AQ181" s="427"/>
      <c r="AR181" s="427"/>
      <c r="AS181" s="427"/>
      <c r="AT181" s="427"/>
      <c r="AU181" s="427"/>
      <c r="AV181" s="427"/>
      <c r="AW181" s="427" t="str">
        <f>IFERROR(AA181/'2025'!N182,"")</f>
        <v/>
      </c>
    </row>
    <row r="182" spans="1:49" x14ac:dyDescent="0.2">
      <c r="A182" s="424" t="s">
        <v>177</v>
      </c>
      <c r="B182" s="75">
        <v>7</v>
      </c>
      <c r="C182" s="70" t="s">
        <v>81</v>
      </c>
      <c r="D182" s="75">
        <v>325</v>
      </c>
      <c r="E182" s="75" t="s">
        <v>21</v>
      </c>
      <c r="F182" s="73" t="s">
        <v>415</v>
      </c>
      <c r="G182" s="74">
        <f t="shared" ca="1" si="104"/>
        <v>32.517000000000003</v>
      </c>
      <c r="H182" s="74">
        <f t="shared" ca="1" si="104"/>
        <v>34.228000000000002</v>
      </c>
      <c r="I182" s="74">
        <f t="shared" ca="1" si="104"/>
        <v>36.027999999999999</v>
      </c>
      <c r="J182" s="74">
        <f t="shared" ca="1" si="104"/>
        <v>38.484999999999999</v>
      </c>
      <c r="K182" s="74">
        <f t="shared" ca="1" si="104"/>
        <v>39.564</v>
      </c>
      <c r="L182" s="74">
        <f t="shared" ca="1" si="104"/>
        <v>40.668999999999997</v>
      </c>
      <c r="M182" s="74">
        <f t="shared" ca="1" si="104"/>
        <v>41.829000000000001</v>
      </c>
      <c r="N182" s="72"/>
      <c r="P182" s="187" t="str">
        <f t="shared" si="106"/>
        <v>08360C</v>
      </c>
      <c r="Q182" s="191" t="s">
        <v>600</v>
      </c>
      <c r="R182" s="188" t="str">
        <f t="shared" si="107"/>
        <v>Program Assistant</v>
      </c>
      <c r="S182" s="189" t="str">
        <f t="shared" si="108"/>
        <v>08</v>
      </c>
      <c r="T182" s="186" cm="1">
        <f t="array" aca="1" ref="T182" ca="1">ROUND(IF($Q182="Y",VLOOKUP($P182, INDIRECT($Q$3),T$8,0)*INDIRECT($P$2),VLOOKUP($P182, INDIRECT($Q$3),T$8,0)),IF($E182="E",0,3))</f>
        <v>32.517000000000003</v>
      </c>
      <c r="U182" s="186" cm="1">
        <f t="array" aca="1" ref="U182" ca="1">ROUND(IF($Q182="Y",VLOOKUP($P182, INDIRECT($Q$3),U$8,0)*INDIRECT($P$2),VLOOKUP($P182, INDIRECT($Q$3),U$8,0)),IF($E182="E",0,3))</f>
        <v>34.228000000000002</v>
      </c>
      <c r="V182" s="186" cm="1">
        <f t="array" aca="1" ref="V182" ca="1">ROUND(IF($Q182="Y",VLOOKUP($P182, INDIRECT($Q$3),V$8,0)*INDIRECT($P$2),VLOOKUP($P182, INDIRECT($Q$3),V$8,0)),IF($E182="E",0,3))</f>
        <v>36.027999999999999</v>
      </c>
      <c r="W182" s="186" cm="1">
        <f t="array" aca="1" ref="W182" ca="1">ROUND(IF($Q182="Y",VLOOKUP($P182, INDIRECT($Q$3),W$8,0)*INDIRECT($P$2),VLOOKUP($P182, INDIRECT($Q$3),W$8,0)),IF($E182="E",0,3))</f>
        <v>38.484999999999999</v>
      </c>
      <c r="X182" s="186" cm="1">
        <f t="array" aca="1" ref="X182" ca="1">ROUND(IF($Q182="Y",VLOOKUP($P182, INDIRECT($Q$3),X$8,0)*INDIRECT($P$2),VLOOKUP($P182, INDIRECT($Q$3),X$8,0)),IF($E182="E",0,3))</f>
        <v>39.564</v>
      </c>
      <c r="Y182" s="186" cm="1">
        <f t="array" aca="1" ref="Y182" ca="1">ROUND(IF($Q182="Y",VLOOKUP($P182, INDIRECT($Q$3),Y$8,0)*INDIRECT($P$2),VLOOKUP($P182, INDIRECT($Q$3),Y$8,0)),IF($E182="E",0,3))</f>
        <v>40.668999999999997</v>
      </c>
      <c r="Z182" s="186" cm="1">
        <f t="array" aca="1" ref="Z182" ca="1">ROUND(IF($Q182="Y",VLOOKUP($P182, INDIRECT($Q$3),Z$8,0)*INDIRECT($P$2),VLOOKUP($P182, INDIRECT($Q$3),Z$8,0)),IF($E182="E",0,3))</f>
        <v>41.829000000000001</v>
      </c>
      <c r="AA182" s="186"/>
      <c r="AB182" s="282" t="str">
        <f t="shared" si="109"/>
        <v>08360C</v>
      </c>
      <c r="AC182" s="130" t="str">
        <f t="shared" si="110"/>
        <v>Program Assistant</v>
      </c>
      <c r="AD182" s="284" t="str">
        <f t="shared" si="111"/>
        <v>08</v>
      </c>
      <c r="AE182" s="282">
        <f t="shared" ca="1" si="119"/>
        <v>32.517000000000003</v>
      </c>
      <c r="AF182" s="282">
        <f t="shared" ca="1" si="119"/>
        <v>34.228000000000002</v>
      </c>
      <c r="AG182" s="282">
        <f t="shared" ca="1" si="119"/>
        <v>36.027999999999999</v>
      </c>
      <c r="AH182" s="282">
        <f t="shared" ca="1" si="119"/>
        <v>38.484999999999999</v>
      </c>
      <c r="AI182" s="282">
        <f t="shared" ca="1" si="119"/>
        <v>39.564</v>
      </c>
      <c r="AJ182" s="282">
        <f t="shared" ca="1" si="105"/>
        <v>40.668999999999997</v>
      </c>
      <c r="AK182" s="282">
        <f t="shared" ca="1" si="105"/>
        <v>41.829000000000001</v>
      </c>
      <c r="AP182" s="427"/>
      <c r="AQ182" s="427"/>
      <c r="AR182" s="427"/>
      <c r="AS182" s="427"/>
      <c r="AT182" s="427"/>
      <c r="AU182" s="427"/>
      <c r="AV182" s="427"/>
      <c r="AW182" s="427" t="str">
        <f>IFERROR(AA182/'2025'!N183,"")</f>
        <v/>
      </c>
    </row>
    <row r="183" spans="1:49" x14ac:dyDescent="0.2">
      <c r="A183" s="424" t="s">
        <v>940</v>
      </c>
      <c r="B183" s="75">
        <v>9</v>
      </c>
      <c r="C183" s="70" t="s">
        <v>941</v>
      </c>
      <c r="D183" s="75">
        <v>415</v>
      </c>
      <c r="E183" s="75" t="s">
        <v>17</v>
      </c>
      <c r="F183" s="73" t="s">
        <v>942</v>
      </c>
      <c r="G183" s="74">
        <f t="shared" ca="1" si="104"/>
        <v>90362</v>
      </c>
      <c r="H183" s="74">
        <f t="shared" ca="1" si="104"/>
        <v>101904</v>
      </c>
      <c r="I183" s="74">
        <f t="shared" ca="1" si="104"/>
        <v>105985</v>
      </c>
      <c r="J183" s="74">
        <f t="shared" ca="1" si="104"/>
        <v>110226</v>
      </c>
      <c r="K183" s="74">
        <f t="shared" ca="1" si="104"/>
        <v>114640</v>
      </c>
      <c r="L183" s="74">
        <f t="shared" ca="1" si="104"/>
        <v>0</v>
      </c>
      <c r="M183" s="74">
        <f t="shared" ca="1" si="104"/>
        <v>0</v>
      </c>
      <c r="N183" s="72"/>
      <c r="P183" s="187" t="str">
        <f t="shared" si="106"/>
        <v>59441C</v>
      </c>
      <c r="Q183" s="191" t="s">
        <v>600</v>
      </c>
      <c r="R183" s="188" t="str">
        <f t="shared" si="107"/>
        <v xml:space="preserve">Project Coordinator - HR Confidential </v>
      </c>
      <c r="S183" s="189" t="str">
        <f t="shared" si="108"/>
        <v>118</v>
      </c>
      <c r="T183" s="186" cm="1">
        <f t="array" aca="1" ref="T183" ca="1">ROUND(IF($Q183="Y",VLOOKUP($P183, INDIRECT($Q$3),T$8,0)*INDIRECT($P$2),VLOOKUP($P183, INDIRECT($Q$3),T$8,0)),IF($E183="E",0,3))</f>
        <v>90362</v>
      </c>
      <c r="U183" s="186" cm="1">
        <f t="array" aca="1" ref="U183" ca="1">ROUND(IF($Q183="Y",VLOOKUP($P183, INDIRECT($Q$3),U$8,0)*INDIRECT($P$2),VLOOKUP($P183, INDIRECT($Q$3),U$8,0)),IF($E183="E",0,3))</f>
        <v>101904</v>
      </c>
      <c r="V183" s="186" cm="1">
        <f t="array" aca="1" ref="V183" ca="1">ROUND(IF($Q183="Y",VLOOKUP($P183, INDIRECT($Q$3),V$8,0)*INDIRECT($P$2),VLOOKUP($P183, INDIRECT($Q$3),V$8,0)),IF($E183="E",0,3))</f>
        <v>105985</v>
      </c>
      <c r="W183" s="186" cm="1">
        <f t="array" aca="1" ref="W183" ca="1">ROUND(IF($Q183="Y",VLOOKUP($P183, INDIRECT($Q$3),W$8,0)*INDIRECT($P$2),VLOOKUP($P183, INDIRECT($Q$3),W$8,0)),IF($E183="E",0,3))</f>
        <v>110226</v>
      </c>
      <c r="X183" s="186" cm="1">
        <f t="array" aca="1" ref="X183" ca="1">ROUND(IF($Q183="Y",VLOOKUP($P183, INDIRECT($Q$3),X$8,0)*INDIRECT($P$2),VLOOKUP($P183, INDIRECT($Q$3),X$8,0)),IF($E183="E",0,3))</f>
        <v>114640</v>
      </c>
      <c r="Y183" s="186" cm="1">
        <f t="array" aca="1" ref="Y183" ca="1">ROUND(IF($Q183="Y",VLOOKUP($P183, INDIRECT($Q$3),Y$8,0)*INDIRECT($P$2),VLOOKUP($P183, INDIRECT($Q$3),Y$8,0)),IF($E183="E",0,3))</f>
        <v>0</v>
      </c>
      <c r="Z183" s="186" cm="1">
        <f t="array" aca="1" ref="Z183" ca="1">ROUND(IF($Q183="Y",VLOOKUP($P183, INDIRECT($Q$3),Z$8,0)*INDIRECT($P$2),VLOOKUP($P183, INDIRECT($Q$3),Z$8,0)),IF($E183="E",0,3))</f>
        <v>0</v>
      </c>
      <c r="AA183" s="186"/>
      <c r="AB183" s="282" t="str">
        <f t="shared" si="109"/>
        <v>59441C</v>
      </c>
      <c r="AC183" s="130" t="str">
        <f t="shared" si="110"/>
        <v xml:space="preserve">Project Coordinator - HR Confidential </v>
      </c>
      <c r="AD183" s="284" t="str">
        <f t="shared" si="111"/>
        <v>118</v>
      </c>
      <c r="AE183" s="282">
        <f t="shared" ca="1" si="119"/>
        <v>43.443999999999996</v>
      </c>
      <c r="AF183" s="282">
        <f t="shared" ca="1" si="119"/>
        <v>48.992999999999995</v>
      </c>
      <c r="AG183" s="282">
        <f t="shared" ca="1" si="119"/>
        <v>50.954999999999998</v>
      </c>
      <c r="AH183" s="282">
        <f t="shared" ca="1" si="119"/>
        <v>52.994</v>
      </c>
      <c r="AI183" s="282">
        <f t="shared" ca="1" si="119"/>
        <v>55.116</v>
      </c>
      <c r="AJ183" s="282" t="str">
        <f t="shared" ca="1" si="105"/>
        <v/>
      </c>
      <c r="AK183" s="282" t="str">
        <f t="shared" ca="1" si="105"/>
        <v/>
      </c>
      <c r="AP183" s="427"/>
      <c r="AQ183" s="427"/>
      <c r="AR183" s="427"/>
      <c r="AS183" s="427"/>
      <c r="AT183" s="427"/>
      <c r="AU183" s="427"/>
      <c r="AV183" s="427"/>
      <c r="AW183" s="427" t="str">
        <f>IFERROR(AA183/'2025'!N184,"")</f>
        <v/>
      </c>
    </row>
    <row r="184" spans="1:49" x14ac:dyDescent="0.2">
      <c r="A184" s="424" t="s">
        <v>229</v>
      </c>
      <c r="B184" s="75">
        <v>10</v>
      </c>
      <c r="C184" s="70" t="s">
        <v>44</v>
      </c>
      <c r="D184" s="75">
        <v>460</v>
      </c>
      <c r="E184" s="75" t="s">
        <v>17</v>
      </c>
      <c r="F184" s="73" t="s">
        <v>642</v>
      </c>
      <c r="G184" s="74">
        <f t="shared" ref="G184:M213" ca="1" si="120">IF(E184="E",ROUND(T184,0),ROUND(T184,3))</f>
        <v>90427</v>
      </c>
      <c r="H184" s="74">
        <f t="shared" ca="1" si="120"/>
        <v>95097</v>
      </c>
      <c r="I184" s="74">
        <f t="shared" ca="1" si="120"/>
        <v>99943</v>
      </c>
      <c r="J184" s="74">
        <f t="shared" ca="1" si="120"/>
        <v>106708</v>
      </c>
      <c r="K184" s="74">
        <f t="shared" ca="1" si="120"/>
        <v>109697</v>
      </c>
      <c r="L184" s="74">
        <f t="shared" ca="1" si="120"/>
        <v>112768</v>
      </c>
      <c r="M184" s="74">
        <f t="shared" ca="1" si="120"/>
        <v>115985</v>
      </c>
      <c r="N184" s="72"/>
      <c r="P184" s="187" t="str">
        <f t="shared" si="106"/>
        <v>10207C</v>
      </c>
      <c r="Q184" s="191" t="s">
        <v>600</v>
      </c>
      <c r="R184" s="188" t="str">
        <f t="shared" si="107"/>
        <v>Property and Evidence Manager</v>
      </c>
      <c r="S184" s="189" t="str">
        <f t="shared" si="108"/>
        <v>34D</v>
      </c>
      <c r="T184" s="186" cm="1">
        <f t="array" aca="1" ref="T184" ca="1">ROUND(IF($Q184="Y",VLOOKUP($P184, INDIRECT($Q$3),T$8,0)*INDIRECT($P$2),VLOOKUP($P184, INDIRECT($Q$3),T$8,0)),IF($E184="E",0,3))</f>
        <v>90427</v>
      </c>
      <c r="U184" s="186" cm="1">
        <f t="array" aca="1" ref="U184" ca="1">ROUND(IF($Q184="Y",VLOOKUP($P184, INDIRECT($Q$3),U$8,0)*INDIRECT($P$2),VLOOKUP($P184, INDIRECT($Q$3),U$8,0)),IF($E184="E",0,3))</f>
        <v>95097</v>
      </c>
      <c r="V184" s="186" cm="1">
        <f t="array" aca="1" ref="V184" ca="1">ROUND(IF($Q184="Y",VLOOKUP($P184, INDIRECT($Q$3),V$8,0)*INDIRECT($P$2),VLOOKUP($P184, INDIRECT($Q$3),V$8,0)),IF($E184="E",0,3))</f>
        <v>99943</v>
      </c>
      <c r="W184" s="186" cm="1">
        <f t="array" aca="1" ref="W184" ca="1">ROUND(IF($Q184="Y",VLOOKUP($P184, INDIRECT($Q$3),W$8,0)*INDIRECT($P$2),VLOOKUP($P184, INDIRECT($Q$3),W$8,0)),IF($E184="E",0,3))</f>
        <v>106708</v>
      </c>
      <c r="X184" s="186" cm="1">
        <f t="array" aca="1" ref="X184" ca="1">ROUND(IF($Q184="Y",VLOOKUP($P184, INDIRECT($Q$3),X$8,0)*INDIRECT($P$2),VLOOKUP($P184, INDIRECT($Q$3),X$8,0)),IF($E184="E",0,3))</f>
        <v>109697</v>
      </c>
      <c r="Y184" s="186" cm="1">
        <f t="array" aca="1" ref="Y184" ca="1">ROUND(IF($Q184="Y",VLOOKUP($P184, INDIRECT($Q$3),Y$8,0)*INDIRECT($P$2),VLOOKUP($P184, INDIRECT($Q$3),Y$8,0)),IF($E184="E",0,3))</f>
        <v>112768</v>
      </c>
      <c r="Z184" s="186" cm="1">
        <f t="array" aca="1" ref="Z184" ca="1">ROUND(IF($Q184="Y",VLOOKUP($P184, INDIRECT($Q$3),Z$8,0)*INDIRECT($P$2),VLOOKUP($P184, INDIRECT($Q$3),Z$8,0)),IF($E184="E",0,3))</f>
        <v>115985</v>
      </c>
      <c r="AA184" s="186"/>
      <c r="AB184" s="282" t="str">
        <f t="shared" si="109"/>
        <v>10207C</v>
      </c>
      <c r="AC184" s="130" t="str">
        <f t="shared" si="110"/>
        <v>Property and Evidence Manager</v>
      </c>
      <c r="AD184" s="284" t="str">
        <f t="shared" si="111"/>
        <v>34D</v>
      </c>
      <c r="AE184" s="282">
        <f t="shared" ca="1" si="119"/>
        <v>43.474999999999994</v>
      </c>
      <c r="AF184" s="282">
        <f t="shared" ca="1" si="119"/>
        <v>45.72</v>
      </c>
      <c r="AG184" s="282">
        <f t="shared" ca="1" si="119"/>
        <v>48.05</v>
      </c>
      <c r="AH184" s="282">
        <f t="shared" ca="1" si="119"/>
        <v>51.302</v>
      </c>
      <c r="AI184" s="282">
        <f t="shared" ca="1" si="119"/>
        <v>52.738999999999997</v>
      </c>
      <c r="AJ184" s="282">
        <f t="shared" ca="1" si="119"/>
        <v>54.216000000000001</v>
      </c>
      <c r="AK184" s="282">
        <f t="shared" ca="1" si="119"/>
        <v>55.762999999999998</v>
      </c>
      <c r="AP184" s="427"/>
      <c r="AQ184" s="427"/>
      <c r="AR184" s="427"/>
      <c r="AS184" s="427"/>
      <c r="AT184" s="427"/>
      <c r="AU184" s="427"/>
      <c r="AV184" s="427"/>
      <c r="AW184" s="427" t="str">
        <f>IFERROR(AA184/'2025'!N185,"")</f>
        <v/>
      </c>
    </row>
    <row r="185" spans="1:49" x14ac:dyDescent="0.2">
      <c r="A185" s="424" t="s">
        <v>182</v>
      </c>
      <c r="B185" s="75">
        <v>10</v>
      </c>
      <c r="C185" s="70" t="s">
        <v>162</v>
      </c>
      <c r="D185" s="75">
        <v>493</v>
      </c>
      <c r="E185" s="75" t="s">
        <v>17</v>
      </c>
      <c r="F185" s="73" t="s">
        <v>418</v>
      </c>
      <c r="G185" s="74">
        <f t="shared" ca="1" si="120"/>
        <v>103863</v>
      </c>
      <c r="H185" s="74">
        <f t="shared" ca="1" si="120"/>
        <v>108018</v>
      </c>
      <c r="I185" s="74">
        <f t="shared" ca="1" si="120"/>
        <v>112337</v>
      </c>
      <c r="J185" s="74">
        <f t="shared" ca="1" si="120"/>
        <v>116829</v>
      </c>
      <c r="K185" s="74">
        <f t="shared" ca="1" si="120"/>
        <v>121505</v>
      </c>
      <c r="L185" s="74">
        <f t="shared" ca="1" si="120"/>
        <v>0</v>
      </c>
      <c r="M185" s="74">
        <f t="shared" ca="1" si="120"/>
        <v>0</v>
      </c>
      <c r="N185" s="72"/>
      <c r="P185" s="187" t="str">
        <f t="shared" si="106"/>
        <v>08447C</v>
      </c>
      <c r="Q185" s="191" t="s">
        <v>600</v>
      </c>
      <c r="R185" s="188" t="str">
        <f t="shared" si="107"/>
        <v>Public Arts Administrator</v>
      </c>
      <c r="S185" s="189" t="str">
        <f t="shared" si="108"/>
        <v>10</v>
      </c>
      <c r="T185" s="186" cm="1">
        <f t="array" aca="1" ref="T185" ca="1">ROUND(IF($Q185="Y",VLOOKUP($P185, INDIRECT($Q$3),T$8,0)*INDIRECT($P$2),VLOOKUP($P185, INDIRECT($Q$3),T$8,0)),IF($E185="E",0,3))</f>
        <v>103863</v>
      </c>
      <c r="U185" s="186" cm="1">
        <f t="array" aca="1" ref="U185" ca="1">ROUND(IF($Q185="Y",VLOOKUP($P185, INDIRECT($Q$3),U$8,0)*INDIRECT($P$2),VLOOKUP($P185, INDIRECT($Q$3),U$8,0)),IF($E185="E",0,3))</f>
        <v>108018</v>
      </c>
      <c r="V185" s="186" cm="1">
        <f t="array" aca="1" ref="V185" ca="1">ROUND(IF($Q185="Y",VLOOKUP($P185, INDIRECT($Q$3),V$8,0)*INDIRECT($P$2),VLOOKUP($P185, INDIRECT($Q$3),V$8,0)),IF($E185="E",0,3))</f>
        <v>112337</v>
      </c>
      <c r="W185" s="186" cm="1">
        <f t="array" aca="1" ref="W185" ca="1">ROUND(IF($Q185="Y",VLOOKUP($P185, INDIRECT($Q$3),W$8,0)*INDIRECT($P$2),VLOOKUP($P185, INDIRECT($Q$3),W$8,0)),IF($E185="E",0,3))</f>
        <v>116829</v>
      </c>
      <c r="X185" s="186" cm="1">
        <f t="array" aca="1" ref="X185" ca="1">ROUND(IF($Q185="Y",VLOOKUP($P185, INDIRECT($Q$3),X$8,0)*INDIRECT($P$2),VLOOKUP($P185, INDIRECT($Q$3),X$8,0)),IF($E185="E",0,3))</f>
        <v>121505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109"/>
        <v>08447C</v>
      </c>
      <c r="AC185" s="130" t="str">
        <f t="shared" si="110"/>
        <v>Public Arts Administrator</v>
      </c>
      <c r="AD185" s="284" t="str">
        <f t="shared" si="111"/>
        <v>10</v>
      </c>
      <c r="AE185" s="282">
        <f t="shared" ca="1" si="119"/>
        <v>49.934999999999995</v>
      </c>
      <c r="AF185" s="282">
        <f t="shared" ca="1" si="119"/>
        <v>51.931999999999995</v>
      </c>
      <c r="AG185" s="282">
        <f t="shared" ca="1" si="119"/>
        <v>54.009</v>
      </c>
      <c r="AH185" s="282">
        <f t="shared" ca="1" si="119"/>
        <v>56.167999999999999</v>
      </c>
      <c r="AI185" s="282">
        <f t="shared" ca="1" si="119"/>
        <v>58.415999999999997</v>
      </c>
      <c r="AJ185" s="282" t="str">
        <f t="shared" ca="1" si="119"/>
        <v/>
      </c>
      <c r="AK185" s="282" t="str">
        <f t="shared" ca="1" si="119"/>
        <v/>
      </c>
      <c r="AP185" s="427"/>
      <c r="AQ185" s="427"/>
      <c r="AR185" s="427"/>
      <c r="AS185" s="427"/>
      <c r="AT185" s="427"/>
      <c r="AU185" s="427"/>
      <c r="AV185" s="427"/>
      <c r="AW185" s="427" t="str">
        <f>IFERROR(AA185/'2025'!N186,"")</f>
        <v/>
      </c>
    </row>
    <row r="186" spans="1:49" x14ac:dyDescent="0.2">
      <c r="A186" s="424" t="s">
        <v>858</v>
      </c>
      <c r="B186" s="75">
        <v>10</v>
      </c>
      <c r="C186" s="70" t="s">
        <v>859</v>
      </c>
      <c r="D186" s="75">
        <v>460</v>
      </c>
      <c r="E186" s="75" t="s">
        <v>17</v>
      </c>
      <c r="F186" s="73" t="s">
        <v>857</v>
      </c>
      <c r="G186" s="74">
        <f t="shared" ca="1" si="120"/>
        <v>100461</v>
      </c>
      <c r="H186" s="74">
        <f t="shared" ca="1" si="120"/>
        <v>104485</v>
      </c>
      <c r="I186" s="74">
        <f t="shared" ca="1" si="120"/>
        <v>108668</v>
      </c>
      <c r="J186" s="74">
        <f t="shared" ca="1" si="120"/>
        <v>113020</v>
      </c>
      <c r="K186" s="74">
        <f t="shared" ca="1" si="120"/>
        <v>117545</v>
      </c>
      <c r="L186" s="74">
        <f t="shared" ca="1" si="120"/>
        <v>0</v>
      </c>
      <c r="M186" s="74">
        <f t="shared" ca="1" si="120"/>
        <v>0</v>
      </c>
      <c r="N186" s="72"/>
      <c r="P186" s="187" t="str">
        <f t="shared" si="106"/>
        <v>59425C</v>
      </c>
      <c r="Q186" s="191" t="s">
        <v>600</v>
      </c>
      <c r="R186" s="188" t="str">
        <f t="shared" si="107"/>
        <v>Public Health Administrative Services Program Manager</v>
      </c>
      <c r="S186" s="189" t="str">
        <f t="shared" si="108"/>
        <v>114</v>
      </c>
      <c r="T186" s="186" cm="1">
        <f t="array" aca="1" ref="T186" ca="1">ROUND(IF($Q186="Y",VLOOKUP($P186, INDIRECT($Q$3),T$8,0)*INDIRECT($P$2),VLOOKUP($P186, INDIRECT($Q$3),T$8,0)),IF($E186="E",0,3))</f>
        <v>100461</v>
      </c>
      <c r="U186" s="186" cm="1">
        <f t="array" aca="1" ref="U186" ca="1">ROUND(IF($Q186="Y",VLOOKUP($P186, INDIRECT($Q$3),U$8,0)*INDIRECT($P$2),VLOOKUP($P186, INDIRECT($Q$3),U$8,0)),IF($E186="E",0,3))</f>
        <v>104485</v>
      </c>
      <c r="V186" s="186" cm="1">
        <f t="array" aca="1" ref="V186" ca="1">ROUND(IF($Q186="Y",VLOOKUP($P186, INDIRECT($Q$3),V$8,0)*INDIRECT($P$2),VLOOKUP($P186, INDIRECT($Q$3),V$8,0)),IF($E186="E",0,3))</f>
        <v>108668</v>
      </c>
      <c r="W186" s="186" cm="1">
        <f t="array" aca="1" ref="W186" ca="1">ROUND(IF($Q186="Y",VLOOKUP($P186, INDIRECT($Q$3),W$8,0)*INDIRECT($P$2),VLOOKUP($P186, INDIRECT($Q$3),W$8,0)),IF($E186="E",0,3))</f>
        <v>113020</v>
      </c>
      <c r="X186" s="186" cm="1">
        <f t="array" aca="1" ref="X186" ca="1">ROUND(IF($Q186="Y",VLOOKUP($P186, INDIRECT($Q$3),X$8,0)*INDIRECT($P$2),VLOOKUP($P186, INDIRECT($Q$3),X$8,0)),IF($E186="E",0,3))</f>
        <v>117545</v>
      </c>
      <c r="Y186" s="186" cm="1">
        <f t="array" aca="1" ref="Y186" ca="1">ROUND(IF($Q186="Y",VLOOKUP($P186, INDIRECT($Q$3),Y$8,0)*INDIRECT($P$2),VLOOKUP($P186, INDIRECT($Q$3),Y$8,0)),IF($E186="E",0,3))</f>
        <v>0</v>
      </c>
      <c r="Z186" s="186" cm="1">
        <f t="array" aca="1" ref="Z186" ca="1">ROUND(IF($Q186="Y",VLOOKUP($P186, INDIRECT($Q$3),Z$8,0)*INDIRECT($P$2),VLOOKUP($P186, INDIRECT($Q$3),Z$8,0)),IF($E186="E",0,3))</f>
        <v>0</v>
      </c>
      <c r="AA186" s="186"/>
      <c r="AB186" s="282" t="str">
        <f t="shared" si="109"/>
        <v>59425C</v>
      </c>
      <c r="AC186" s="130" t="str">
        <f t="shared" si="110"/>
        <v>Public Health Administrative Services Program Manager</v>
      </c>
      <c r="AD186" s="284" t="str">
        <f t="shared" si="111"/>
        <v>114</v>
      </c>
      <c r="AE186" s="282">
        <f t="shared" ca="1" si="119"/>
        <v>48.298999999999999</v>
      </c>
      <c r="AF186" s="282">
        <f t="shared" ca="1" si="119"/>
        <v>50.233999999999995</v>
      </c>
      <c r="AG186" s="282">
        <f t="shared" ca="1" si="119"/>
        <v>52.244999999999997</v>
      </c>
      <c r="AH186" s="282">
        <f t="shared" ca="1" si="119"/>
        <v>54.336999999999996</v>
      </c>
      <c r="AI186" s="282">
        <f t="shared" ca="1" si="119"/>
        <v>56.512999999999998</v>
      </c>
      <c r="AJ186" s="282" t="str">
        <f t="shared" ca="1" si="119"/>
        <v/>
      </c>
      <c r="AK186" s="282" t="str">
        <f t="shared" ca="1" si="119"/>
        <v/>
      </c>
      <c r="AP186" s="427"/>
      <c r="AQ186" s="427"/>
      <c r="AR186" s="427"/>
      <c r="AS186" s="427"/>
      <c r="AT186" s="427"/>
      <c r="AU186" s="427"/>
      <c r="AV186" s="427"/>
      <c r="AW186" s="427" t="str">
        <f>IFERROR(AA186/'2025'!N187,"")</f>
        <v/>
      </c>
    </row>
    <row r="187" spans="1:49" x14ac:dyDescent="0.2">
      <c r="A187" s="424" t="s">
        <v>183</v>
      </c>
      <c r="B187" s="75">
        <v>10</v>
      </c>
      <c r="C187" s="70" t="s">
        <v>583</v>
      </c>
      <c r="D187" s="75">
        <v>485</v>
      </c>
      <c r="E187" s="75" t="s">
        <v>17</v>
      </c>
      <c r="F187" s="73" t="s">
        <v>419</v>
      </c>
      <c r="G187" s="74">
        <f t="shared" ca="1" si="120"/>
        <v>103845</v>
      </c>
      <c r="H187" s="74">
        <f t="shared" ca="1" si="120"/>
        <v>108005</v>
      </c>
      <c r="I187" s="74">
        <f t="shared" ca="1" si="120"/>
        <v>112329</v>
      </c>
      <c r="J187" s="74">
        <f t="shared" ca="1" si="120"/>
        <v>116827</v>
      </c>
      <c r="K187" s="74">
        <f t="shared" ca="1" si="120"/>
        <v>121506</v>
      </c>
      <c r="L187" s="74">
        <f t="shared" ca="1" si="120"/>
        <v>0</v>
      </c>
      <c r="M187" s="74">
        <f t="shared" ca="1" si="120"/>
        <v>0</v>
      </c>
      <c r="N187" s="72"/>
      <c r="P187" s="187" t="str">
        <f t="shared" si="106"/>
        <v>08487C</v>
      </c>
      <c r="Q187" s="191" t="s">
        <v>600</v>
      </c>
      <c r="R187" s="188" t="str">
        <f t="shared" si="107"/>
        <v>Public Health Mental Health Counselor</v>
      </c>
      <c r="S187" s="189" t="str">
        <f t="shared" si="108"/>
        <v>083</v>
      </c>
      <c r="T187" s="186" cm="1">
        <f t="array" aca="1" ref="T187" ca="1">ROUND(IF($Q187="Y",VLOOKUP($P187, INDIRECT($Q$3),T$8,0)*INDIRECT($P$2),VLOOKUP($P187, INDIRECT($Q$3),T$8,0)),IF($E187="E",0,3))</f>
        <v>103845</v>
      </c>
      <c r="U187" s="186" cm="1">
        <f t="array" aca="1" ref="U187" ca="1">ROUND(IF($Q187="Y",VLOOKUP($P187, INDIRECT($Q$3),U$8,0)*INDIRECT($P$2),VLOOKUP($P187, INDIRECT($Q$3),U$8,0)),IF($E187="E",0,3))</f>
        <v>108005</v>
      </c>
      <c r="V187" s="186" cm="1">
        <f t="array" aca="1" ref="V187" ca="1">ROUND(IF($Q187="Y",VLOOKUP($P187, INDIRECT($Q$3),V$8,0)*INDIRECT($P$2),VLOOKUP($P187, INDIRECT($Q$3),V$8,0)),IF($E187="E",0,3))</f>
        <v>112329</v>
      </c>
      <c r="W187" s="186" cm="1">
        <f t="array" aca="1" ref="W187" ca="1">ROUND(IF($Q187="Y",VLOOKUP($P187, INDIRECT($Q$3),W$8,0)*INDIRECT($P$2),VLOOKUP($P187, INDIRECT($Q$3),W$8,0)),IF($E187="E",0,3))</f>
        <v>116827</v>
      </c>
      <c r="X187" s="186" cm="1">
        <f t="array" aca="1" ref="X187" ca="1">ROUND(IF($Q187="Y",VLOOKUP($P187, INDIRECT($Q$3),X$8,0)*INDIRECT($P$2),VLOOKUP($P187, INDIRECT($Q$3),X$8,0)),IF($E187="E",0,3))</f>
        <v>121506</v>
      </c>
      <c r="Y187" s="186" cm="1">
        <f t="array" aca="1" ref="Y187" ca="1">ROUND(IF($Q187="Y",VLOOKUP($P187, INDIRECT($Q$3),Y$8,0)*INDIRECT($P$2),VLOOKUP($P187, INDIRECT($Q$3),Y$8,0)),IF($E187="E",0,3))</f>
        <v>0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09"/>
        <v>08487C</v>
      </c>
      <c r="AC187" s="130" t="str">
        <f t="shared" si="110"/>
        <v>Public Health Mental Health Counselor</v>
      </c>
      <c r="AD187" s="284" t="str">
        <f t="shared" si="111"/>
        <v>083</v>
      </c>
      <c r="AE187" s="282">
        <f t="shared" ca="1" si="119"/>
        <v>49.925999999999995</v>
      </c>
      <c r="AF187" s="282">
        <f t="shared" ca="1" si="119"/>
        <v>51.925999999999995</v>
      </c>
      <c r="AG187" s="282">
        <f t="shared" ca="1" si="119"/>
        <v>54.004999999999995</v>
      </c>
      <c r="AH187" s="282">
        <f t="shared" ca="1" si="119"/>
        <v>56.166999999999994</v>
      </c>
      <c r="AI187" s="282">
        <f t="shared" ca="1" si="119"/>
        <v>58.416999999999994</v>
      </c>
      <c r="AJ187" s="282" t="str">
        <f t="shared" ca="1" si="119"/>
        <v/>
      </c>
      <c r="AK187" s="282" t="str">
        <f t="shared" ca="1" si="119"/>
        <v/>
      </c>
      <c r="AP187" s="427"/>
      <c r="AQ187" s="427"/>
      <c r="AR187" s="427"/>
      <c r="AS187" s="427"/>
      <c r="AT187" s="427"/>
      <c r="AU187" s="427"/>
      <c r="AV187" s="427"/>
      <c r="AW187" s="427" t="str">
        <f>IFERROR(AA187/'2025'!N188,"")</f>
        <v/>
      </c>
    </row>
    <row r="188" spans="1:49" x14ac:dyDescent="0.2">
      <c r="A188" s="424" t="s">
        <v>665</v>
      </c>
      <c r="B188" s="75">
        <v>10</v>
      </c>
      <c r="C188" s="70" t="s">
        <v>44</v>
      </c>
      <c r="D188" s="75">
        <v>455</v>
      </c>
      <c r="E188" s="75" t="s">
        <v>17</v>
      </c>
      <c r="F188" s="73" t="s">
        <v>664</v>
      </c>
      <c r="G188" s="74">
        <f t="shared" ca="1" si="120"/>
        <v>90427</v>
      </c>
      <c r="H188" s="74">
        <f t="shared" ca="1" si="120"/>
        <v>95097</v>
      </c>
      <c r="I188" s="74">
        <f t="shared" ca="1" si="120"/>
        <v>99944</v>
      </c>
      <c r="J188" s="74">
        <f t="shared" ca="1" si="120"/>
        <v>106708</v>
      </c>
      <c r="K188" s="74">
        <f t="shared" ca="1" si="120"/>
        <v>109697</v>
      </c>
      <c r="L188" s="74">
        <f t="shared" ca="1" si="120"/>
        <v>112768</v>
      </c>
      <c r="M188" s="74">
        <f t="shared" ca="1" si="120"/>
        <v>115985</v>
      </c>
      <c r="N188" s="60"/>
      <c r="O188" s="73"/>
      <c r="P188" s="187" t="str">
        <f t="shared" si="106"/>
        <v>52990C</v>
      </c>
      <c r="Q188" s="191" t="s">
        <v>600</v>
      </c>
      <c r="R188" s="188" t="str">
        <f t="shared" si="107"/>
        <v>Public Health Supervisor - Emergency Response</v>
      </c>
      <c r="S188" s="189" t="str">
        <f t="shared" si="108"/>
        <v>34D</v>
      </c>
      <c r="T188" s="186" cm="1">
        <f t="array" aca="1" ref="T188" ca="1">ROUND(IF($Q188="Y",VLOOKUP($P188, INDIRECT($Q$3),T$8,0)*INDIRECT($P$2),VLOOKUP($P188, INDIRECT($Q$3),T$8,0)),IF($E188="E",0,3))</f>
        <v>90427</v>
      </c>
      <c r="U188" s="186" cm="1">
        <f t="array" aca="1" ref="U188" ca="1">ROUND(IF($Q188="Y",VLOOKUP($P188, INDIRECT($Q$3),U$8,0)*INDIRECT($P$2),VLOOKUP($P188, INDIRECT($Q$3),U$8,0)),IF($E188="E",0,3))</f>
        <v>95097</v>
      </c>
      <c r="V188" s="186" cm="1">
        <f t="array" aca="1" ref="V188" ca="1">ROUND(IF($Q188="Y",VLOOKUP($P188, INDIRECT($Q$3),V$8,0)*INDIRECT($P$2),VLOOKUP($P188, INDIRECT($Q$3),V$8,0)),IF($E188="E",0,3))</f>
        <v>99944</v>
      </c>
      <c r="W188" s="186" cm="1">
        <f t="array" aca="1" ref="W188" ca="1">ROUND(IF($Q188="Y",VLOOKUP($P188, INDIRECT($Q$3),W$8,0)*INDIRECT($P$2),VLOOKUP($P188, INDIRECT($Q$3),W$8,0)),IF($E188="E",0,3))</f>
        <v>106708</v>
      </c>
      <c r="X188" s="186" cm="1">
        <f t="array" aca="1" ref="X188" ca="1">ROUND(IF($Q188="Y",VLOOKUP($P188, INDIRECT($Q$3),X$8,0)*INDIRECT($P$2),VLOOKUP($P188, INDIRECT($Q$3),X$8,0)),IF($E188="E",0,3))</f>
        <v>109697</v>
      </c>
      <c r="Y188" s="186" cm="1">
        <f t="array" aca="1" ref="Y188" ca="1">ROUND(IF($Q188="Y",VLOOKUP($P188, INDIRECT($Q$3),Y$8,0)*INDIRECT($P$2),VLOOKUP($P188, INDIRECT($Q$3),Y$8,0)),IF($E188="E",0,3))</f>
        <v>112768</v>
      </c>
      <c r="Z188" s="186" cm="1">
        <f t="array" aca="1" ref="Z188" ca="1">ROUND(IF($Q188="Y",VLOOKUP($P188, INDIRECT($Q$3),Z$8,0)*INDIRECT($P$2),VLOOKUP($P188, INDIRECT($Q$3),Z$8,0)),IF($E188="E",0,3))</f>
        <v>115985</v>
      </c>
      <c r="AA188" s="186"/>
      <c r="AB188" s="282" t="str">
        <f t="shared" si="109"/>
        <v>52990C</v>
      </c>
      <c r="AC188" s="130" t="str">
        <f t="shared" si="110"/>
        <v>Public Health Supervisor - Emergency Response</v>
      </c>
      <c r="AD188" s="284" t="str">
        <f t="shared" si="111"/>
        <v>34D</v>
      </c>
      <c r="AE188" s="282">
        <f t="shared" ca="1" si="119"/>
        <v>43.474999999999994</v>
      </c>
      <c r="AF188" s="282">
        <f t="shared" ca="1" si="119"/>
        <v>45.72</v>
      </c>
      <c r="AG188" s="282">
        <f t="shared" ca="1" si="119"/>
        <v>48.05</v>
      </c>
      <c r="AH188" s="282">
        <f t="shared" ca="1" si="119"/>
        <v>51.302</v>
      </c>
      <c r="AI188" s="282">
        <f t="shared" ca="1" si="119"/>
        <v>52.738999999999997</v>
      </c>
      <c r="AJ188" s="282">
        <f t="shared" ca="1" si="119"/>
        <v>54.216000000000001</v>
      </c>
      <c r="AK188" s="282">
        <f t="shared" ca="1" si="119"/>
        <v>55.762999999999998</v>
      </c>
      <c r="AP188" s="427"/>
      <c r="AQ188" s="427"/>
      <c r="AR188" s="427"/>
      <c r="AS188" s="427"/>
      <c r="AT188" s="427"/>
      <c r="AU188" s="427"/>
      <c r="AV188" s="427"/>
      <c r="AW188" s="427" t="str">
        <f>IFERROR(AA188/'2025'!N189,"")</f>
        <v/>
      </c>
    </row>
    <row r="189" spans="1:49" x14ac:dyDescent="0.2">
      <c r="A189" s="424" t="s">
        <v>549</v>
      </c>
      <c r="B189" s="69">
        <v>8</v>
      </c>
      <c r="C189" s="70" t="s">
        <v>686</v>
      </c>
      <c r="D189" s="75">
        <v>403</v>
      </c>
      <c r="E189" s="75" t="s">
        <v>17</v>
      </c>
      <c r="F189" s="73" t="s">
        <v>550</v>
      </c>
      <c r="G189" s="74">
        <f t="shared" ca="1" si="120"/>
        <v>77798</v>
      </c>
      <c r="H189" s="74">
        <f t="shared" ca="1" si="120"/>
        <v>82002</v>
      </c>
      <c r="I189" s="74">
        <f t="shared" ca="1" si="120"/>
        <v>87095</v>
      </c>
      <c r="J189" s="74">
        <f t="shared" ca="1" si="120"/>
        <v>92187</v>
      </c>
      <c r="K189" s="74">
        <f t="shared" ca="1" si="120"/>
        <v>94769</v>
      </c>
      <c r="L189" s="74">
        <f t="shared" ca="1" si="120"/>
        <v>97423</v>
      </c>
      <c r="M189" s="74">
        <f t="shared" ca="1" si="120"/>
        <v>100200</v>
      </c>
      <c r="N189" s="60"/>
      <c r="O189" s="73"/>
      <c r="P189" s="187" t="str">
        <f t="shared" si="106"/>
        <v>52977C</v>
      </c>
      <c r="Q189" s="191" t="s">
        <v>600</v>
      </c>
      <c r="R189" s="188" t="str">
        <f t="shared" si="107"/>
        <v>Public Service Area Supervisor</v>
      </c>
      <c r="S189" s="189" t="str">
        <f t="shared" si="108"/>
        <v>111</v>
      </c>
      <c r="T189" s="186" cm="1">
        <f t="array" aca="1" ref="T189" ca="1">ROUND(IF($Q189="Y",VLOOKUP($P189, INDIRECT($Q$3),T$8,0)*INDIRECT($P$2),VLOOKUP($P189, INDIRECT($Q$3),T$8,0)),IF($E189="E",0,3))</f>
        <v>77798</v>
      </c>
      <c r="U189" s="186" cm="1">
        <f t="array" aca="1" ref="U189" ca="1">ROUND(IF($Q189="Y",VLOOKUP($P189, INDIRECT($Q$3),U$8,0)*INDIRECT($P$2),VLOOKUP($P189, INDIRECT($Q$3),U$8,0)),IF($E189="E",0,3))</f>
        <v>82002</v>
      </c>
      <c r="V189" s="186" cm="1">
        <f t="array" aca="1" ref="V189" ca="1">ROUND(IF($Q189="Y",VLOOKUP($P189, INDIRECT($Q$3),V$8,0)*INDIRECT($P$2),VLOOKUP($P189, INDIRECT($Q$3),V$8,0)),IF($E189="E",0,3))</f>
        <v>87095</v>
      </c>
      <c r="W189" s="186" cm="1">
        <f t="array" aca="1" ref="W189" ca="1">ROUND(IF($Q189="Y",VLOOKUP($P189, INDIRECT($Q$3),W$8,0)*INDIRECT($P$2),VLOOKUP($P189, INDIRECT($Q$3),W$8,0)),IF($E189="E",0,3))</f>
        <v>92187</v>
      </c>
      <c r="X189" s="186" cm="1">
        <f t="array" aca="1" ref="X189" ca="1">ROUND(IF($Q189="Y",VLOOKUP($P189, INDIRECT($Q$3),X$8,0)*INDIRECT($P$2),VLOOKUP($P189, INDIRECT($Q$3),X$8,0)),IF($E189="E",0,3))</f>
        <v>94769</v>
      </c>
      <c r="Y189" s="186" cm="1">
        <f t="array" aca="1" ref="Y189" ca="1">ROUND(IF($Q189="Y",VLOOKUP($P189, INDIRECT($Q$3),Y$8,0)*INDIRECT($P$2),VLOOKUP($P189, INDIRECT($Q$3),Y$8,0)),IF($E189="E",0,3))</f>
        <v>97423</v>
      </c>
      <c r="Z189" s="186" cm="1">
        <f t="array" aca="1" ref="Z189" ca="1">ROUND(IF($Q189="Y",VLOOKUP($P189, INDIRECT($Q$3),Z$8,0)*INDIRECT($P$2),VLOOKUP($P189, INDIRECT($Q$3),Z$8,0)),IF($E189="E",0,3))</f>
        <v>100200</v>
      </c>
      <c r="AA189" s="186"/>
      <c r="AB189" s="282" t="str">
        <f t="shared" si="109"/>
        <v>52977C</v>
      </c>
      <c r="AC189" s="130" t="str">
        <f t="shared" si="110"/>
        <v>Public Service Area Supervisor</v>
      </c>
      <c r="AD189" s="284" t="str">
        <f t="shared" si="111"/>
        <v>111</v>
      </c>
      <c r="AE189" s="282">
        <f t="shared" ca="1" si="119"/>
        <v>37.402999999999999</v>
      </c>
      <c r="AF189" s="282">
        <f t="shared" ca="1" si="119"/>
        <v>39.424999999999997</v>
      </c>
      <c r="AG189" s="282">
        <f t="shared" ca="1" si="119"/>
        <v>41.872999999999998</v>
      </c>
      <c r="AH189" s="282">
        <f t="shared" ca="1" si="119"/>
        <v>44.320999999999998</v>
      </c>
      <c r="AI189" s="282">
        <f t="shared" ca="1" si="119"/>
        <v>45.562999999999995</v>
      </c>
      <c r="AJ189" s="282">
        <f t="shared" ca="1" si="119"/>
        <v>46.838000000000001</v>
      </c>
      <c r="AK189" s="282">
        <f t="shared" ca="1" si="119"/>
        <v>48.173999999999999</v>
      </c>
      <c r="AP189" s="427"/>
      <c r="AQ189" s="427"/>
      <c r="AR189" s="427"/>
      <c r="AS189" s="427"/>
      <c r="AT189" s="427"/>
      <c r="AU189" s="427"/>
      <c r="AV189" s="427"/>
      <c r="AW189" s="427" t="str">
        <f>IFERROR(AA189/'2025'!N190,"")</f>
        <v/>
      </c>
    </row>
    <row r="190" spans="1:49" s="73" customFormat="1" x14ac:dyDescent="0.2">
      <c r="A190" s="424" t="s">
        <v>184</v>
      </c>
      <c r="B190" s="75">
        <v>10</v>
      </c>
      <c r="C190" s="70" t="s">
        <v>38</v>
      </c>
      <c r="D190" s="75">
        <v>458</v>
      </c>
      <c r="E190" s="75" t="s">
        <v>17</v>
      </c>
      <c r="F190" s="73" t="s">
        <v>420</v>
      </c>
      <c r="G190" s="74">
        <f t="shared" ca="1" si="120"/>
        <v>85626</v>
      </c>
      <c r="H190" s="74">
        <f t="shared" ca="1" si="120"/>
        <v>89930</v>
      </c>
      <c r="I190" s="74">
        <f t="shared" ca="1" si="120"/>
        <v>94790</v>
      </c>
      <c r="J190" s="74">
        <f t="shared" ca="1" si="120"/>
        <v>102706</v>
      </c>
      <c r="K190" s="74">
        <f t="shared" ca="1" si="120"/>
        <v>105585</v>
      </c>
      <c r="L190" s="74">
        <f t="shared" ca="1" si="120"/>
        <v>111115</v>
      </c>
      <c r="M190" s="74">
        <f t="shared" ca="1" si="120"/>
        <v>117487</v>
      </c>
      <c r="N190" s="72"/>
      <c r="O190" s="71"/>
      <c r="P190" s="187" t="str">
        <f t="shared" si="106"/>
        <v>08563C</v>
      </c>
      <c r="Q190" s="191" t="s">
        <v>600</v>
      </c>
      <c r="R190" s="188" t="str">
        <f t="shared" si="107"/>
        <v>Public Works Interagency Coordinator</v>
      </c>
      <c r="S190" s="189" t="str">
        <f t="shared" si="108"/>
        <v>65</v>
      </c>
      <c r="T190" s="186" cm="1">
        <f t="array" aca="1" ref="T190" ca="1">ROUND(IF($Q190="Y",VLOOKUP($P190, INDIRECT($Q$3),T$8,0)*INDIRECT($P$2),VLOOKUP($P190, INDIRECT($Q$3),T$8,0)),IF($E190="E",0,3))</f>
        <v>85626</v>
      </c>
      <c r="U190" s="186" cm="1">
        <f t="array" aca="1" ref="U190" ca="1">ROUND(IF($Q190="Y",VLOOKUP($P190, INDIRECT($Q$3),U$8,0)*INDIRECT($P$2),VLOOKUP($P190, INDIRECT($Q$3),U$8,0)),IF($E190="E",0,3))</f>
        <v>89930</v>
      </c>
      <c r="V190" s="186" cm="1">
        <f t="array" aca="1" ref="V190" ca="1">ROUND(IF($Q190="Y",VLOOKUP($P190, INDIRECT($Q$3),V$8,0)*INDIRECT($P$2),VLOOKUP($P190, INDIRECT($Q$3),V$8,0)),IF($E190="E",0,3))</f>
        <v>94790</v>
      </c>
      <c r="W190" s="186" cm="1">
        <f t="array" aca="1" ref="W190" ca="1">ROUND(IF($Q190="Y",VLOOKUP($P190, INDIRECT($Q$3),W$8,0)*INDIRECT($P$2),VLOOKUP($P190, INDIRECT($Q$3),W$8,0)),IF($E190="E",0,3))</f>
        <v>102706</v>
      </c>
      <c r="X190" s="186" cm="1">
        <f t="array" aca="1" ref="X190" ca="1">ROUND(IF($Q190="Y",VLOOKUP($P190, INDIRECT($Q$3),X$8,0)*INDIRECT($P$2),VLOOKUP($P190, INDIRECT($Q$3),X$8,0)),IF($E190="E",0,3))</f>
        <v>105585</v>
      </c>
      <c r="Y190" s="186" cm="1">
        <f t="array" aca="1" ref="Y190" ca="1">ROUND(IF($Q190="Y",VLOOKUP($P190, INDIRECT($Q$3),Y$8,0)*INDIRECT($P$2),VLOOKUP($P190, INDIRECT($Q$3),Y$8,0)),IF($E190="E",0,3))</f>
        <v>111115</v>
      </c>
      <c r="Z190" s="186" cm="1">
        <f t="array" aca="1" ref="Z190" ca="1">ROUND(IF($Q190="Y",VLOOKUP($P190, INDIRECT($Q$3),Z$8,0)*INDIRECT($P$2),VLOOKUP($P190, INDIRECT($Q$3),Z$8,0)),IF($E190="E",0,3))</f>
        <v>117487</v>
      </c>
      <c r="AA190" s="186"/>
      <c r="AB190" s="282" t="str">
        <f t="shared" si="109"/>
        <v>08563C</v>
      </c>
      <c r="AC190" s="130" t="str">
        <f t="shared" si="110"/>
        <v>Public Works Interagency Coordinator</v>
      </c>
      <c r="AD190" s="284" t="str">
        <f t="shared" si="111"/>
        <v>65</v>
      </c>
      <c r="AE190" s="282">
        <f t="shared" ca="1" si="119"/>
        <v>41.166999999999994</v>
      </c>
      <c r="AF190" s="282">
        <f t="shared" ca="1" si="119"/>
        <v>43.235999999999997</v>
      </c>
      <c r="AG190" s="282">
        <f t="shared" ca="1" si="119"/>
        <v>45.573</v>
      </c>
      <c r="AH190" s="282">
        <f t="shared" ca="1" si="119"/>
        <v>49.378</v>
      </c>
      <c r="AI190" s="282">
        <f t="shared" ca="1" si="119"/>
        <v>50.762999999999998</v>
      </c>
      <c r="AJ190" s="282">
        <f t="shared" ca="1" si="119"/>
        <v>53.420999999999999</v>
      </c>
      <c r="AK190" s="282">
        <f t="shared" ca="1" si="119"/>
        <v>56.484999999999999</v>
      </c>
      <c r="AL190" s="129"/>
      <c r="AP190" s="427"/>
      <c r="AQ190" s="427"/>
      <c r="AR190" s="427"/>
      <c r="AS190" s="427"/>
      <c r="AT190" s="427"/>
      <c r="AU190" s="427"/>
      <c r="AV190" s="427"/>
      <c r="AW190" s="427" t="str">
        <f>IFERROR(AA190/'2025'!N191,"")</f>
        <v/>
      </c>
    </row>
    <row r="191" spans="1:49" x14ac:dyDescent="0.2">
      <c r="A191" s="424" t="s">
        <v>186</v>
      </c>
      <c r="B191" s="75">
        <v>9</v>
      </c>
      <c r="C191" s="70" t="s">
        <v>572</v>
      </c>
      <c r="D191" s="75">
        <v>423</v>
      </c>
      <c r="E191" s="75" t="s">
        <v>17</v>
      </c>
      <c r="F191" s="73" t="s">
        <v>421</v>
      </c>
      <c r="G191" s="74">
        <f t="shared" ca="1" si="120"/>
        <v>92531</v>
      </c>
      <c r="H191" s="74">
        <f t="shared" ca="1" si="120"/>
        <v>96237</v>
      </c>
      <c r="I191" s="74">
        <f t="shared" ca="1" si="120"/>
        <v>100092</v>
      </c>
      <c r="J191" s="74">
        <f t="shared" ca="1" si="120"/>
        <v>104097</v>
      </c>
      <c r="K191" s="74">
        <f t="shared" ca="1" si="120"/>
        <v>108264</v>
      </c>
      <c r="L191" s="74">
        <f t="shared" ca="1" si="120"/>
        <v>0</v>
      </c>
      <c r="M191" s="74">
        <f t="shared" ca="1" si="120"/>
        <v>0</v>
      </c>
      <c r="N191" s="72"/>
      <c r="P191" s="187" t="str">
        <f t="shared" si="106"/>
        <v>08835C</v>
      </c>
      <c r="Q191" s="191" t="s">
        <v>600</v>
      </c>
      <c r="R191" s="188" t="str">
        <f t="shared" si="107"/>
        <v xml:space="preserve">Recycling Coordinator </v>
      </c>
      <c r="S191" s="189" t="str">
        <f t="shared" si="108"/>
        <v>086</v>
      </c>
      <c r="T191" s="186" cm="1">
        <f t="array" aca="1" ref="T191" ca="1">ROUND(IF($Q191="Y",VLOOKUP($P191, INDIRECT($Q$3),T$8,0)*INDIRECT($P$2),VLOOKUP($P191, INDIRECT($Q$3),T$8,0)),IF($E191="E",0,3))</f>
        <v>92531</v>
      </c>
      <c r="U191" s="186" cm="1">
        <f t="array" aca="1" ref="U191" ca="1">ROUND(IF($Q191="Y",VLOOKUP($P191, INDIRECT($Q$3),U$8,0)*INDIRECT($P$2),VLOOKUP($P191, INDIRECT($Q$3),U$8,0)),IF($E191="E",0,3))</f>
        <v>96237</v>
      </c>
      <c r="V191" s="186" cm="1">
        <f t="array" aca="1" ref="V191" ca="1">ROUND(IF($Q191="Y",VLOOKUP($P191, INDIRECT($Q$3),V$8,0)*INDIRECT($P$2),VLOOKUP($P191, INDIRECT($Q$3),V$8,0)),IF($E191="E",0,3))</f>
        <v>100092</v>
      </c>
      <c r="W191" s="186" cm="1">
        <f t="array" aca="1" ref="W191" ca="1">ROUND(IF($Q191="Y",VLOOKUP($P191, INDIRECT($Q$3),W$8,0)*INDIRECT($P$2),VLOOKUP($P191, INDIRECT($Q$3),W$8,0)),IF($E191="E",0,3))</f>
        <v>104097</v>
      </c>
      <c r="X191" s="186" cm="1">
        <f t="array" aca="1" ref="X191" ca="1">ROUND(IF($Q191="Y",VLOOKUP($P191, INDIRECT($Q$3),X$8,0)*INDIRECT($P$2),VLOOKUP($P191, INDIRECT($Q$3),X$8,0)),IF($E191="E",0,3))</f>
        <v>108264</v>
      </c>
      <c r="Y191" s="186" cm="1">
        <f t="array" aca="1" ref="Y191" ca="1">ROUND(IF($Q191="Y",VLOOKUP($P191, INDIRECT($Q$3),Y$8,0)*INDIRECT($P$2),VLOOKUP($P191, INDIRECT($Q$3),Y$8,0)),IF($E191="E",0,3))</f>
        <v>0</v>
      </c>
      <c r="Z191" s="186" cm="1">
        <f t="array" aca="1" ref="Z191" ca="1">ROUND(IF($Q191="Y",VLOOKUP($P191, INDIRECT($Q$3),Z$8,0)*INDIRECT($P$2),VLOOKUP($P191, INDIRECT($Q$3),Z$8,0)),IF($E191="E",0,3))</f>
        <v>0</v>
      </c>
      <c r="AA191" s="186"/>
      <c r="AB191" s="282" t="str">
        <f t="shared" si="109"/>
        <v>08835C</v>
      </c>
      <c r="AC191" s="130" t="str">
        <f t="shared" si="110"/>
        <v xml:space="preserve">Recycling Coordinator </v>
      </c>
      <c r="AD191" s="284" t="str">
        <f t="shared" si="111"/>
        <v>086</v>
      </c>
      <c r="AE191" s="282">
        <f t="shared" ca="1" si="119"/>
        <v>44.486999999999995</v>
      </c>
      <c r="AF191" s="282">
        <f t="shared" ca="1" si="119"/>
        <v>46.268000000000001</v>
      </c>
      <c r="AG191" s="282">
        <f t="shared" ca="1" si="119"/>
        <v>48.122</v>
      </c>
      <c r="AH191" s="282">
        <f t="shared" ca="1" si="119"/>
        <v>50.046999999999997</v>
      </c>
      <c r="AI191" s="282">
        <f t="shared" ca="1" si="119"/>
        <v>52.05</v>
      </c>
      <c r="AJ191" s="282" t="str">
        <f t="shared" ca="1" si="119"/>
        <v/>
      </c>
      <c r="AK191" s="282" t="str">
        <f t="shared" ca="1" si="119"/>
        <v/>
      </c>
      <c r="AP191" s="427"/>
      <c r="AQ191" s="427"/>
      <c r="AR191" s="427"/>
      <c r="AS191" s="427"/>
      <c r="AT191" s="427"/>
      <c r="AU191" s="427"/>
      <c r="AV191" s="427"/>
      <c r="AW191" s="427" t="str">
        <f>IFERROR(AA191/'2025'!N192,"")</f>
        <v/>
      </c>
    </row>
    <row r="192" spans="1:49" x14ac:dyDescent="0.2">
      <c r="A192" s="424" t="s">
        <v>187</v>
      </c>
      <c r="B192" s="75">
        <v>10</v>
      </c>
      <c r="C192" s="70" t="s">
        <v>571</v>
      </c>
      <c r="D192" s="75">
        <v>458</v>
      </c>
      <c r="E192" s="75" t="s">
        <v>17</v>
      </c>
      <c r="F192" s="73" t="s">
        <v>422</v>
      </c>
      <c r="G192" s="74">
        <f t="shared" ca="1" si="120"/>
        <v>100411</v>
      </c>
      <c r="H192" s="74">
        <f t="shared" ca="1" si="120"/>
        <v>104433</v>
      </c>
      <c r="I192" s="74">
        <f t="shared" ca="1" si="120"/>
        <v>108616</v>
      </c>
      <c r="J192" s="74">
        <f t="shared" ca="1" si="120"/>
        <v>112962</v>
      </c>
      <c r="K192" s="74">
        <f t="shared" ca="1" si="120"/>
        <v>117487</v>
      </c>
      <c r="L192" s="74">
        <f t="shared" ca="1" si="120"/>
        <v>0</v>
      </c>
      <c r="M192" s="74">
        <f t="shared" ca="1" si="120"/>
        <v>0</v>
      </c>
      <c r="N192" s="72"/>
      <c r="P192" s="187" t="str">
        <f t="shared" si="106"/>
        <v>08856C</v>
      </c>
      <c r="Q192" s="191" t="s">
        <v>600</v>
      </c>
      <c r="R192" s="188" t="str">
        <f t="shared" si="107"/>
        <v>Regulatory Services Interagency Coordinator</v>
      </c>
      <c r="S192" s="189" t="str">
        <f t="shared" si="108"/>
        <v>065</v>
      </c>
      <c r="T192" s="186" cm="1">
        <f t="array" aca="1" ref="T192" ca="1">ROUND(IF($Q192="Y",VLOOKUP($P192, INDIRECT($Q$3),T$8,0)*INDIRECT($P$2),VLOOKUP($P192, INDIRECT($Q$3),T$8,0)),IF($E192="E",0,3))</f>
        <v>100411</v>
      </c>
      <c r="U192" s="186" cm="1">
        <f t="array" aca="1" ref="U192" ca="1">ROUND(IF($Q192="Y",VLOOKUP($P192, INDIRECT($Q$3),U$8,0)*INDIRECT($P$2),VLOOKUP($P192, INDIRECT($Q$3),U$8,0)),IF($E192="E",0,3))</f>
        <v>104433</v>
      </c>
      <c r="V192" s="186" cm="1">
        <f t="array" aca="1" ref="V192" ca="1">ROUND(IF($Q192="Y",VLOOKUP($P192, INDIRECT($Q$3),V$8,0)*INDIRECT($P$2),VLOOKUP($P192, INDIRECT($Q$3),V$8,0)),IF($E192="E",0,3))</f>
        <v>108616</v>
      </c>
      <c r="W192" s="186" cm="1">
        <f t="array" aca="1" ref="W192" ca="1">ROUND(IF($Q192="Y",VLOOKUP($P192, INDIRECT($Q$3),W$8,0)*INDIRECT($P$2),VLOOKUP($P192, INDIRECT($Q$3),W$8,0)),IF($E192="E",0,3))</f>
        <v>112962</v>
      </c>
      <c r="X192" s="186" cm="1">
        <f t="array" aca="1" ref="X192" ca="1">ROUND(IF($Q192="Y",VLOOKUP($P192, INDIRECT($Q$3),X$8,0)*INDIRECT($P$2),VLOOKUP($P192, INDIRECT($Q$3),X$8,0)),IF($E192="E",0,3))</f>
        <v>117487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109"/>
        <v>08856C</v>
      </c>
      <c r="AC192" s="130" t="str">
        <f t="shared" si="110"/>
        <v>Regulatory Services Interagency Coordinator</v>
      </c>
      <c r="AD192" s="284" t="str">
        <f t="shared" si="111"/>
        <v>065</v>
      </c>
      <c r="AE192" s="282">
        <f t="shared" ca="1" si="119"/>
        <v>48.274999999999999</v>
      </c>
      <c r="AF192" s="282">
        <f t="shared" ca="1" si="119"/>
        <v>50.208999999999996</v>
      </c>
      <c r="AG192" s="282">
        <f t="shared" ca="1" si="119"/>
        <v>52.22</v>
      </c>
      <c r="AH192" s="282">
        <f t="shared" ca="1" si="119"/>
        <v>54.308999999999997</v>
      </c>
      <c r="AI192" s="282">
        <f t="shared" ca="1" si="119"/>
        <v>56.484999999999999</v>
      </c>
      <c r="AJ192" s="282" t="str">
        <f t="shared" ca="1" si="119"/>
        <v/>
      </c>
      <c r="AK192" s="282" t="str">
        <f t="shared" ca="1" si="119"/>
        <v/>
      </c>
      <c r="AP192" s="427"/>
      <c r="AQ192" s="427"/>
      <c r="AR192" s="427"/>
      <c r="AS192" s="427"/>
      <c r="AT192" s="427"/>
      <c r="AU192" s="427"/>
      <c r="AV192" s="427"/>
      <c r="AW192" s="427" t="str">
        <f>IFERROR(AA192/'2025'!N193,"")</f>
        <v/>
      </c>
    </row>
    <row r="193" spans="1:49" x14ac:dyDescent="0.2">
      <c r="A193" s="424" t="s">
        <v>191</v>
      </c>
      <c r="B193" s="75">
        <v>6</v>
      </c>
      <c r="C193" s="70" t="s">
        <v>190</v>
      </c>
      <c r="D193" s="75">
        <v>283</v>
      </c>
      <c r="E193" s="75" t="s">
        <v>21</v>
      </c>
      <c r="F193" s="73" t="s">
        <v>424</v>
      </c>
      <c r="G193" s="74">
        <f t="shared" ca="1" si="120"/>
        <v>27.273</v>
      </c>
      <c r="H193" s="74">
        <f t="shared" ca="1" si="120"/>
        <v>29.137</v>
      </c>
      <c r="I193" s="74">
        <f t="shared" ca="1" si="120"/>
        <v>29.951000000000001</v>
      </c>
      <c r="J193" s="74">
        <f t="shared" ca="1" si="120"/>
        <v>30.805</v>
      </c>
      <c r="K193" s="74">
        <f t="shared" ca="1" si="120"/>
        <v>0</v>
      </c>
      <c r="L193" s="74">
        <f t="shared" ca="1" si="120"/>
        <v>0</v>
      </c>
      <c r="M193" s="74">
        <f t="shared" ca="1" si="120"/>
        <v>0</v>
      </c>
      <c r="N193" s="72"/>
      <c r="P193" s="187" t="str">
        <f t="shared" si="106"/>
        <v>09035C</v>
      </c>
      <c r="Q193" s="191" t="s">
        <v>600</v>
      </c>
      <c r="R193" s="188" t="str">
        <f t="shared" si="107"/>
        <v xml:space="preserve">School Patrol Agent </v>
      </c>
      <c r="S193" s="189" t="str">
        <f t="shared" si="108"/>
        <v>09</v>
      </c>
      <c r="T193" s="186" cm="1">
        <f t="array" aca="1" ref="T193" ca="1">ROUND(IF($Q193="Y",VLOOKUP($P193, INDIRECT($Q$3),T$8,0)*INDIRECT($P$2),VLOOKUP($P193, INDIRECT($Q$3),T$8,0)),IF($E193="E",0,3))</f>
        <v>27.273</v>
      </c>
      <c r="U193" s="186" cm="1">
        <f t="array" aca="1" ref="U193" ca="1">ROUND(IF($Q193="Y",VLOOKUP($P193, INDIRECT($Q$3),U$8,0)*INDIRECT($P$2),VLOOKUP($P193, INDIRECT($Q$3),U$8,0)),IF($E193="E",0,3))</f>
        <v>29.137</v>
      </c>
      <c r="V193" s="186" cm="1">
        <f t="array" aca="1" ref="V193" ca="1">ROUND(IF($Q193="Y",VLOOKUP($P193, INDIRECT($Q$3),V$8,0)*INDIRECT($P$2),VLOOKUP($P193, INDIRECT($Q$3),V$8,0)),IF($E193="E",0,3))</f>
        <v>29.951000000000001</v>
      </c>
      <c r="W193" s="186" cm="1">
        <f t="array" aca="1" ref="W193" ca="1">ROUND(IF($Q193="Y",VLOOKUP($P193, INDIRECT($Q$3),W$8,0)*INDIRECT($P$2),VLOOKUP($P193, INDIRECT($Q$3),W$8,0)),IF($E193="E",0,3))</f>
        <v>30.805</v>
      </c>
      <c r="X193" s="186" cm="1">
        <f t="array" aca="1" ref="X193" ca="1">ROUND(IF($Q193="Y",VLOOKUP($P193, INDIRECT($Q$3),X$8,0)*INDIRECT($P$2),VLOOKUP($P193, INDIRECT($Q$3),X$8,0)),IF($E193="E",0,3))</f>
        <v>0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109"/>
        <v>09035C</v>
      </c>
      <c r="AC193" s="130" t="str">
        <f t="shared" si="110"/>
        <v xml:space="preserve">School Patrol Agent </v>
      </c>
      <c r="AD193" s="284" t="str">
        <f t="shared" si="111"/>
        <v>09</v>
      </c>
      <c r="AE193" s="282">
        <f t="shared" ca="1" si="119"/>
        <v>27.273</v>
      </c>
      <c r="AF193" s="282">
        <f t="shared" ca="1" si="119"/>
        <v>29.137</v>
      </c>
      <c r="AG193" s="282">
        <f t="shared" ca="1" si="119"/>
        <v>29.951000000000001</v>
      </c>
      <c r="AH193" s="282">
        <f t="shared" ca="1" si="119"/>
        <v>30.805</v>
      </c>
      <c r="AI193" s="282" t="str">
        <f t="shared" ca="1" si="119"/>
        <v/>
      </c>
      <c r="AJ193" s="282" t="str">
        <f t="shared" ca="1" si="119"/>
        <v/>
      </c>
      <c r="AK193" s="282" t="str">
        <f t="shared" ca="1" si="119"/>
        <v/>
      </c>
      <c r="AP193" s="427"/>
      <c r="AQ193" s="427"/>
      <c r="AR193" s="427"/>
      <c r="AS193" s="427"/>
      <c r="AT193" s="427"/>
      <c r="AU193" s="427"/>
      <c r="AV193" s="427"/>
      <c r="AW193" s="427" t="str">
        <f>IFERROR(AA193/'2025'!N194,"")</f>
        <v/>
      </c>
    </row>
    <row r="194" spans="1:49" x14ac:dyDescent="0.2">
      <c r="A194" s="424" t="s">
        <v>193</v>
      </c>
      <c r="B194" s="75">
        <v>5</v>
      </c>
      <c r="C194" s="70" t="s">
        <v>969</v>
      </c>
      <c r="D194" s="75">
        <v>243</v>
      </c>
      <c r="E194" s="75" t="s">
        <v>21</v>
      </c>
      <c r="F194" s="73" t="s">
        <v>968</v>
      </c>
      <c r="G194" s="74">
        <f t="shared" ca="1" si="120"/>
        <v>24.106999999999999</v>
      </c>
      <c r="H194" s="74">
        <f t="shared" ca="1" si="120"/>
        <v>25.071000000000002</v>
      </c>
      <c r="I194" s="74">
        <f t="shared" ca="1" si="120"/>
        <v>26.074999999999999</v>
      </c>
      <c r="J194" s="74">
        <f t="shared" ca="1" si="120"/>
        <v>27.12</v>
      </c>
      <c r="K194" s="74">
        <f t="shared" ca="1" si="120"/>
        <v>28.206</v>
      </c>
      <c r="L194" s="74">
        <f t="shared" ca="1" si="120"/>
        <v>0</v>
      </c>
      <c r="M194" s="74">
        <f t="shared" ca="1" si="120"/>
        <v>0</v>
      </c>
      <c r="N194" s="72"/>
      <c r="P194" s="187" t="str">
        <f t="shared" si="106"/>
        <v>09073C</v>
      </c>
      <c r="Q194" s="191" t="s">
        <v>600</v>
      </c>
      <c r="R194" s="188" t="str">
        <f t="shared" si="107"/>
        <v xml:space="preserve">Seasonal Elections Support Specialist </v>
      </c>
      <c r="S194" s="189" t="str">
        <f t="shared" si="108"/>
        <v>126</v>
      </c>
      <c r="T194" s="186" cm="1">
        <f t="array" aca="1" ref="T194" ca="1">ROUND(IF($Q194="Y",VLOOKUP($P194, INDIRECT($Q$3),T$8,0)*INDIRECT($P$2),VLOOKUP($P194, INDIRECT($Q$3),T$8,0)),IF($E194="E",0,3))</f>
        <v>24.106999999999999</v>
      </c>
      <c r="U194" s="186" cm="1">
        <f t="array" aca="1" ref="U194" ca="1">ROUND(IF($Q194="Y",VLOOKUP($P194, INDIRECT($Q$3),U$8,0)*INDIRECT($P$2),VLOOKUP($P194, INDIRECT($Q$3),U$8,0)),IF($E194="E",0,3))</f>
        <v>25.071000000000002</v>
      </c>
      <c r="V194" s="186" cm="1">
        <f t="array" aca="1" ref="V194" ca="1">ROUND(IF($Q194="Y",VLOOKUP($P194, INDIRECT($Q$3),V$8,0)*INDIRECT($P$2),VLOOKUP($P194, INDIRECT($Q$3),V$8,0)),IF($E194="E",0,3))</f>
        <v>26.074999999999999</v>
      </c>
      <c r="W194" s="186" cm="1">
        <f t="array" aca="1" ref="W194" ca="1">ROUND(IF($Q194="Y",VLOOKUP($P194, INDIRECT($Q$3),W$8,0)*INDIRECT($P$2),VLOOKUP($P194, INDIRECT($Q$3),W$8,0)),IF($E194="E",0,3))</f>
        <v>27.12</v>
      </c>
      <c r="X194" s="186" cm="1">
        <f t="array" aca="1" ref="X194" ca="1">ROUND(IF($Q194="Y",VLOOKUP($P194, INDIRECT($Q$3),X$8,0)*INDIRECT($P$2),VLOOKUP($P194, INDIRECT($Q$3),X$8,0)),IF($E194="E",0,3))</f>
        <v>28.206</v>
      </c>
      <c r="Y194" s="186" cm="1">
        <f t="array" aca="1" ref="Y194" ca="1">ROUND(IF($Q194="Y",VLOOKUP($P194, INDIRECT($Q$3),Y$8,0)*INDIRECT($P$2),VLOOKUP($P194, INDIRECT($Q$3),Y$8,0)),IF($E194="E",0,3))</f>
        <v>0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09"/>
        <v>09073C</v>
      </c>
      <c r="AC194" s="130" t="str">
        <f t="shared" si="110"/>
        <v xml:space="preserve">Seasonal Elections Support Specialist </v>
      </c>
      <c r="AD194" s="284" t="str">
        <f t="shared" si="111"/>
        <v>126</v>
      </c>
      <c r="AE194" s="282">
        <f t="shared" ca="1" si="119"/>
        <v>24.106999999999999</v>
      </c>
      <c r="AF194" s="282">
        <f t="shared" ca="1" si="119"/>
        <v>25.071000000000002</v>
      </c>
      <c r="AG194" s="282">
        <f t="shared" ca="1" si="119"/>
        <v>26.074999999999999</v>
      </c>
      <c r="AH194" s="282">
        <f t="shared" ca="1" si="119"/>
        <v>27.12</v>
      </c>
      <c r="AI194" s="282">
        <f t="shared" ca="1" si="119"/>
        <v>28.206</v>
      </c>
      <c r="AJ194" s="282" t="str">
        <f t="shared" ca="1" si="119"/>
        <v/>
      </c>
      <c r="AK194" s="282" t="str">
        <f t="shared" ca="1" si="119"/>
        <v/>
      </c>
      <c r="AP194" s="427"/>
      <c r="AQ194" s="427"/>
      <c r="AR194" s="427"/>
      <c r="AS194" s="427"/>
      <c r="AT194" s="427"/>
      <c r="AU194" s="427"/>
      <c r="AV194" s="427"/>
      <c r="AW194" s="427" t="str">
        <f>IFERROR(AA194/'2025'!N195,"")</f>
        <v/>
      </c>
    </row>
    <row r="195" spans="1:49" x14ac:dyDescent="0.2">
      <c r="A195" s="424" t="s">
        <v>1039</v>
      </c>
      <c r="B195" s="75">
        <v>5</v>
      </c>
      <c r="C195" s="70" t="s">
        <v>1048</v>
      </c>
      <c r="D195" s="75">
        <v>233</v>
      </c>
      <c r="E195" s="75" t="s">
        <v>21</v>
      </c>
      <c r="F195" s="73" t="s">
        <v>1040</v>
      </c>
      <c r="G195" s="74">
        <f t="shared" ca="1" si="120"/>
        <v>20.363</v>
      </c>
      <c r="H195" s="74">
        <f t="shared" ca="1" si="120"/>
        <v>22.715</v>
      </c>
      <c r="I195" s="74">
        <f t="shared" ca="1" si="120"/>
        <v>24.280999999999999</v>
      </c>
      <c r="J195" s="74">
        <f t="shared" ca="1" si="120"/>
        <v>26.629000000000001</v>
      </c>
      <c r="K195" s="74">
        <f t="shared" ca="1" si="120"/>
        <v>0</v>
      </c>
      <c r="L195" s="74">
        <f t="shared" ca="1" si="120"/>
        <v>0</v>
      </c>
      <c r="M195" s="74">
        <f t="shared" ca="1" si="120"/>
        <v>0</v>
      </c>
      <c r="N195" s="72"/>
      <c r="P195" s="187" t="str">
        <f t="shared" si="106"/>
        <v>59473C</v>
      </c>
      <c r="Q195" s="191" t="s">
        <v>600</v>
      </c>
      <c r="R195" s="188" t="str">
        <f t="shared" si="107"/>
        <v>Seasonal Environmental Health Technician - Food, Lodging &amp; Pools</v>
      </c>
      <c r="S195" s="189" t="str">
        <f t="shared" si="108"/>
        <v>149</v>
      </c>
      <c r="T195" s="186" cm="1">
        <f t="array" aca="1" ref="T195" ca="1">ROUND(IF($Q195="Y",VLOOKUP($P195, INDIRECT($Q$3),T$8,0)*INDIRECT($P$2),VLOOKUP($P195, INDIRECT($Q$3),T$8,0)),IF($E195="E",0,3))</f>
        <v>20.363</v>
      </c>
      <c r="U195" s="186" cm="1">
        <f t="array" aca="1" ref="U195" ca="1">ROUND(IF($Q195="Y",VLOOKUP($P195, INDIRECT($Q$3),U$8,0)*INDIRECT($P$2),VLOOKUP($P195, INDIRECT($Q$3),U$8,0)),IF($E195="E",0,3))</f>
        <v>22.715</v>
      </c>
      <c r="V195" s="186" cm="1">
        <f t="array" aca="1" ref="V195" ca="1">ROUND(IF($Q195="Y",VLOOKUP($P195, INDIRECT($Q$3),V$8,0)*INDIRECT($P$2),VLOOKUP($P195, INDIRECT($Q$3),V$8,0)),IF($E195="E",0,3))</f>
        <v>24.280999999999999</v>
      </c>
      <c r="W195" s="186" cm="1">
        <f t="array" aca="1" ref="W195" ca="1">ROUND(IF($Q195="Y",VLOOKUP($P195, INDIRECT($Q$3),W$8,0)*INDIRECT($P$2),VLOOKUP($P195, INDIRECT($Q$3),W$8,0)),IF($E195="E",0,3))</f>
        <v>26.629000000000001</v>
      </c>
      <c r="X195" s="186" cm="1">
        <f t="array" aca="1" ref="X195" ca="1">ROUND(IF($Q195="Y",VLOOKUP($P195, INDIRECT($Q$3),X$8,0)*INDIRECT($P$2),VLOOKUP($P195, INDIRECT($Q$3),X$8,0)),IF($E195="E",0,3))</f>
        <v>0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09"/>
        <v>59473C</v>
      </c>
      <c r="AC195" s="130" t="str">
        <f t="shared" si="110"/>
        <v>Seasonal Environmental Health Technician - Food, Lodging &amp; Pools</v>
      </c>
      <c r="AD195" s="284" t="str">
        <f t="shared" si="111"/>
        <v>149</v>
      </c>
      <c r="AE195" s="282">
        <f t="shared" ca="1" si="119"/>
        <v>20.363</v>
      </c>
      <c r="AF195" s="282">
        <f t="shared" ca="1" si="119"/>
        <v>22.715</v>
      </c>
      <c r="AG195" s="282">
        <f t="shared" ca="1" si="119"/>
        <v>24.280999999999999</v>
      </c>
      <c r="AH195" s="282">
        <f t="shared" ca="1" si="119"/>
        <v>26.629000000000001</v>
      </c>
      <c r="AI195" s="282" t="str">
        <f t="shared" ca="1" si="119"/>
        <v/>
      </c>
      <c r="AJ195" s="282" t="str">
        <f t="shared" ca="1" si="119"/>
        <v/>
      </c>
      <c r="AK195" s="282" t="str">
        <f t="shared" ca="1" si="119"/>
        <v/>
      </c>
      <c r="AP195" s="427"/>
      <c r="AQ195" s="427"/>
      <c r="AR195" s="427"/>
      <c r="AS195" s="427"/>
      <c r="AT195" s="427"/>
      <c r="AU195" s="427"/>
      <c r="AV195" s="427"/>
      <c r="AW195" s="427" t="str">
        <f>IFERROR(AA195/'2025'!N196,"")</f>
        <v/>
      </c>
    </row>
    <row r="196" spans="1:49" x14ac:dyDescent="0.2">
      <c r="A196" s="424" t="s">
        <v>197</v>
      </c>
      <c r="B196" s="75">
        <v>4</v>
      </c>
      <c r="C196" s="70" t="s">
        <v>196</v>
      </c>
      <c r="D196" s="75">
        <v>213</v>
      </c>
      <c r="E196" s="75" t="s">
        <v>21</v>
      </c>
      <c r="F196" s="73" t="s">
        <v>1041</v>
      </c>
      <c r="G196" s="74">
        <f t="shared" ca="1" si="120"/>
        <v>18.085000000000001</v>
      </c>
      <c r="H196" s="74">
        <f t="shared" ca="1" si="120"/>
        <v>20.172999999999998</v>
      </c>
      <c r="I196" s="74">
        <f t="shared" ca="1" si="120"/>
        <v>21.562999999999999</v>
      </c>
      <c r="J196" s="74">
        <f t="shared" ca="1" si="120"/>
        <v>23.65</v>
      </c>
      <c r="K196" s="74">
        <f t="shared" ca="1" si="120"/>
        <v>0</v>
      </c>
      <c r="L196" s="74">
        <f t="shared" ca="1" si="120"/>
        <v>0</v>
      </c>
      <c r="M196" s="74">
        <f t="shared" ca="1" si="120"/>
        <v>0</v>
      </c>
      <c r="N196" s="72"/>
      <c r="P196" s="187" t="str">
        <f t="shared" si="106"/>
        <v>09075C</v>
      </c>
      <c r="Q196" s="191" t="s">
        <v>600</v>
      </c>
      <c r="R196" s="188" t="str">
        <f t="shared" si="107"/>
        <v>Seasonal Environmental Health Technician - Sustainability, Healthy Homes &amp; Env</v>
      </c>
      <c r="S196" s="189" t="str">
        <f t="shared" si="108"/>
        <v>01H</v>
      </c>
      <c r="T196" s="186" cm="1">
        <f t="array" aca="1" ref="T196" ca="1">ROUND(IF($Q196="Y",VLOOKUP($P196, INDIRECT($Q$3),T$8,0)*INDIRECT($P$2),VLOOKUP($P196, INDIRECT($Q$3),T$8,0)),IF($E196="E",0,3))</f>
        <v>18.085000000000001</v>
      </c>
      <c r="U196" s="186" cm="1">
        <f t="array" aca="1" ref="U196" ca="1">ROUND(IF($Q196="Y",VLOOKUP($P196, INDIRECT($Q$3),U$8,0)*INDIRECT($P$2),VLOOKUP($P196, INDIRECT($Q$3),U$8,0)),IF($E196="E",0,3))</f>
        <v>20.172999999999998</v>
      </c>
      <c r="V196" s="186" cm="1">
        <f t="array" aca="1" ref="V196" ca="1">ROUND(IF($Q196="Y",VLOOKUP($P196, INDIRECT($Q$3),V$8,0)*INDIRECT($P$2),VLOOKUP($P196, INDIRECT($Q$3),V$8,0)),IF($E196="E",0,3))</f>
        <v>21.562999999999999</v>
      </c>
      <c r="W196" s="186" cm="1">
        <f t="array" aca="1" ref="W196" ca="1">ROUND(IF($Q196="Y",VLOOKUP($P196, INDIRECT($Q$3),W$8,0)*INDIRECT($P$2),VLOOKUP($P196, INDIRECT($Q$3),W$8,0)),IF($E196="E",0,3))</f>
        <v>23.65</v>
      </c>
      <c r="X196" s="186" cm="1">
        <f t="array" aca="1" ref="X196" ca="1">ROUND(IF($Q196="Y",VLOOKUP($P196, INDIRECT($Q$3),X$8,0)*INDIRECT($P$2),VLOOKUP($P196, INDIRECT($Q$3),X$8,0)),IF($E196="E",0,3))</f>
        <v>0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109"/>
        <v>09075C</v>
      </c>
      <c r="AC196" s="130" t="str">
        <f t="shared" si="110"/>
        <v>Seasonal Environmental Health Technician - Sustainability, Healthy Homes &amp; Env</v>
      </c>
      <c r="AD196" s="284" t="str">
        <f t="shared" si="111"/>
        <v>01H</v>
      </c>
      <c r="AE196" s="282">
        <f t="shared" ca="1" si="119"/>
        <v>18.085000000000001</v>
      </c>
      <c r="AF196" s="282">
        <f t="shared" ca="1" si="119"/>
        <v>20.172999999999998</v>
      </c>
      <c r="AG196" s="282">
        <f t="shared" ca="1" si="119"/>
        <v>21.562999999999999</v>
      </c>
      <c r="AH196" s="282">
        <f t="shared" ca="1" si="119"/>
        <v>23.65</v>
      </c>
      <c r="AI196" s="282" t="str">
        <f t="shared" ca="1" si="119"/>
        <v/>
      </c>
      <c r="AJ196" s="282" t="str">
        <f t="shared" ca="1" si="119"/>
        <v/>
      </c>
      <c r="AK196" s="282" t="str">
        <f t="shared" ca="1" si="119"/>
        <v/>
      </c>
      <c r="AP196" s="427"/>
      <c r="AQ196" s="427"/>
      <c r="AR196" s="427"/>
      <c r="AS196" s="427"/>
      <c r="AT196" s="427"/>
      <c r="AU196" s="427"/>
      <c r="AV196" s="427"/>
      <c r="AW196" s="427" t="str">
        <f>IFERROR(AA196/'2025'!N197,"")</f>
        <v/>
      </c>
    </row>
    <row r="197" spans="1:49" x14ac:dyDescent="0.2">
      <c r="A197" s="424" t="s">
        <v>198</v>
      </c>
      <c r="B197" s="75">
        <v>4</v>
      </c>
      <c r="C197" s="70" t="s">
        <v>196</v>
      </c>
      <c r="D197" s="75">
        <v>215</v>
      </c>
      <c r="E197" s="75" t="s">
        <v>21</v>
      </c>
      <c r="F197" s="73" t="s">
        <v>199</v>
      </c>
      <c r="G197" s="74">
        <f t="shared" ca="1" si="120"/>
        <v>18.085000000000001</v>
      </c>
      <c r="H197" s="74">
        <f t="shared" ca="1" si="120"/>
        <v>20.172999999999998</v>
      </c>
      <c r="I197" s="74">
        <f t="shared" ca="1" si="120"/>
        <v>21.562999999999999</v>
      </c>
      <c r="J197" s="74">
        <f t="shared" ca="1" si="120"/>
        <v>23.65</v>
      </c>
      <c r="K197" s="74">
        <f t="shared" ca="1" si="120"/>
        <v>0</v>
      </c>
      <c r="L197" s="74">
        <f t="shared" ca="1" si="120"/>
        <v>0</v>
      </c>
      <c r="M197" s="74">
        <f t="shared" ca="1" si="120"/>
        <v>0</v>
      </c>
      <c r="N197" s="72"/>
      <c r="P197" s="187" t="str">
        <f t="shared" si="106"/>
        <v>C09078</v>
      </c>
      <c r="Q197" s="191" t="s">
        <v>600</v>
      </c>
      <c r="R197" s="188" t="str">
        <f t="shared" si="107"/>
        <v>Seasonal Legislative Aide</v>
      </c>
      <c r="S197" s="189" t="str">
        <f t="shared" si="108"/>
        <v>01H</v>
      </c>
      <c r="T197" s="186" cm="1">
        <f t="array" aca="1" ref="T197" ca="1">ROUND(IF($Q197="Y",VLOOKUP($P197, INDIRECT($Q$3),T$8,0)*INDIRECT($P$2),VLOOKUP($P197, INDIRECT($Q$3),T$8,0)),IF($E197="E",0,3))</f>
        <v>18.085000000000001</v>
      </c>
      <c r="U197" s="186" cm="1">
        <f t="array" aca="1" ref="U197" ca="1">ROUND(IF($Q197="Y",VLOOKUP($P197, INDIRECT($Q$3),U$8,0)*INDIRECT($P$2),VLOOKUP($P197, INDIRECT($Q$3),U$8,0)),IF($E197="E",0,3))</f>
        <v>20.172999999999998</v>
      </c>
      <c r="V197" s="186" cm="1">
        <f t="array" aca="1" ref="V197" ca="1">ROUND(IF($Q197="Y",VLOOKUP($P197, INDIRECT($Q$3),V$8,0)*INDIRECT($P$2),VLOOKUP($P197, INDIRECT($Q$3),V$8,0)),IF($E197="E",0,3))</f>
        <v>21.562999999999999</v>
      </c>
      <c r="W197" s="186" cm="1">
        <f t="array" aca="1" ref="W197" ca="1">ROUND(IF($Q197="Y",VLOOKUP($P197, INDIRECT($Q$3),W$8,0)*INDIRECT($P$2),VLOOKUP($P197, INDIRECT($Q$3),W$8,0)),IF($E197="E",0,3))</f>
        <v>23.65</v>
      </c>
      <c r="X197" s="186" cm="1">
        <f t="array" aca="1" ref="X197" ca="1">ROUND(IF($Q197="Y",VLOOKUP($P197, INDIRECT($Q$3),X$8,0)*INDIRECT($P$2),VLOOKUP($P197, INDIRECT($Q$3),X$8,0)),IF($E197="E",0,3))</f>
        <v>0</v>
      </c>
      <c r="Y197" s="186" cm="1">
        <f t="array" aca="1" ref="Y197" ca="1">ROUND(IF($Q197="Y",VLOOKUP($P197, INDIRECT($Q$3),Y$8,0)*INDIRECT($P$2),VLOOKUP($P197, INDIRECT($Q$3),Y$8,0)),IF($E197="E",0,3))</f>
        <v>0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09"/>
        <v>C09078</v>
      </c>
      <c r="AC197" s="130" t="str">
        <f t="shared" si="110"/>
        <v>Seasonal Legislative Aide</v>
      </c>
      <c r="AD197" s="284" t="str">
        <f t="shared" si="111"/>
        <v>01H</v>
      </c>
      <c r="AE197" s="282">
        <f t="shared" ca="1" si="119"/>
        <v>18.085000000000001</v>
      </c>
      <c r="AF197" s="282">
        <f t="shared" ca="1" si="119"/>
        <v>20.172999999999998</v>
      </c>
      <c r="AG197" s="282">
        <f t="shared" ca="1" si="119"/>
        <v>21.562999999999999</v>
      </c>
      <c r="AH197" s="282">
        <f t="shared" ca="1" si="119"/>
        <v>23.65</v>
      </c>
      <c r="AI197" s="282" t="str">
        <f t="shared" ca="1" si="119"/>
        <v/>
      </c>
      <c r="AJ197" s="282" t="str">
        <f t="shared" ca="1" si="119"/>
        <v/>
      </c>
      <c r="AK197" s="282" t="str">
        <f t="shared" ca="1" si="119"/>
        <v/>
      </c>
      <c r="AP197" s="427"/>
      <c r="AQ197" s="427"/>
      <c r="AR197" s="427"/>
      <c r="AS197" s="427"/>
      <c r="AT197" s="427"/>
      <c r="AU197" s="427"/>
      <c r="AV197" s="427"/>
      <c r="AW197" s="427" t="str">
        <f>IFERROR(AA197/'2025'!N198,"")</f>
        <v/>
      </c>
    </row>
    <row r="198" spans="1:49" x14ac:dyDescent="0.2">
      <c r="A198" s="424" t="s">
        <v>472</v>
      </c>
      <c r="B198" s="75">
        <v>10</v>
      </c>
      <c r="C198" s="70" t="s">
        <v>70</v>
      </c>
      <c r="D198" s="75">
        <v>465</v>
      </c>
      <c r="E198" s="75" t="s">
        <v>17</v>
      </c>
      <c r="F198" s="73" t="s">
        <v>466</v>
      </c>
      <c r="G198" s="74">
        <f t="shared" ca="1" si="120"/>
        <v>92141</v>
      </c>
      <c r="H198" s="74">
        <f t="shared" ca="1" si="120"/>
        <v>96727</v>
      </c>
      <c r="I198" s="74">
        <f t="shared" ca="1" si="120"/>
        <v>101577</v>
      </c>
      <c r="J198" s="74">
        <f t="shared" ca="1" si="120"/>
        <v>108144</v>
      </c>
      <c r="K198" s="74">
        <f t="shared" ca="1" si="120"/>
        <v>111170</v>
      </c>
      <c r="L198" s="74">
        <f t="shared" ca="1" si="120"/>
        <v>114287</v>
      </c>
      <c r="M198" s="74">
        <f t="shared" ca="1" si="120"/>
        <v>117544</v>
      </c>
      <c r="N198" s="72"/>
      <c r="P198" s="187" t="str">
        <f t="shared" si="106"/>
        <v>52936C</v>
      </c>
      <c r="Q198" s="191" t="s">
        <v>600</v>
      </c>
      <c r="R198" s="188" t="str">
        <f t="shared" si="107"/>
        <v>Senior Budget and Evaluation Analyst</v>
      </c>
      <c r="S198" s="189" t="str">
        <f t="shared" si="108"/>
        <v>34M</v>
      </c>
      <c r="T198" s="186" cm="1">
        <f t="array" aca="1" ref="T198" ca="1">ROUND(IF($Q198="Y",VLOOKUP($P198, INDIRECT($Q$3),T$8,0)*INDIRECT($P$2),VLOOKUP($P198, INDIRECT($Q$3),T$8,0)),IF($E198="E",0,3))</f>
        <v>92141</v>
      </c>
      <c r="U198" s="186" cm="1">
        <f t="array" aca="1" ref="U198" ca="1">ROUND(IF($Q198="Y",VLOOKUP($P198, INDIRECT($Q$3),U$8,0)*INDIRECT($P$2),VLOOKUP($P198, INDIRECT($Q$3),U$8,0)),IF($E198="E",0,3))</f>
        <v>96727</v>
      </c>
      <c r="V198" s="186" cm="1">
        <f t="array" aca="1" ref="V198" ca="1">ROUND(IF($Q198="Y",VLOOKUP($P198, INDIRECT($Q$3),V$8,0)*INDIRECT($P$2),VLOOKUP($P198, INDIRECT($Q$3),V$8,0)),IF($E198="E",0,3))</f>
        <v>101577</v>
      </c>
      <c r="W198" s="186" cm="1">
        <f t="array" aca="1" ref="W198" ca="1">ROUND(IF($Q198="Y",VLOOKUP($P198, INDIRECT($Q$3),W$8,0)*INDIRECT($P$2),VLOOKUP($P198, INDIRECT($Q$3),W$8,0)),IF($E198="E",0,3))</f>
        <v>108144</v>
      </c>
      <c r="X198" s="186" cm="1">
        <f t="array" aca="1" ref="X198" ca="1">ROUND(IF($Q198="Y",VLOOKUP($P198, INDIRECT($Q$3),X$8,0)*INDIRECT($P$2),VLOOKUP($P198, INDIRECT($Q$3),X$8,0)),IF($E198="E",0,3))</f>
        <v>111170</v>
      </c>
      <c r="Y198" s="186" cm="1">
        <f t="array" aca="1" ref="Y198" ca="1">ROUND(IF($Q198="Y",VLOOKUP($P198, INDIRECT($Q$3),Y$8,0)*INDIRECT($P$2),VLOOKUP($P198, INDIRECT($Q$3),Y$8,0)),IF($E198="E",0,3))</f>
        <v>114287</v>
      </c>
      <c r="Z198" s="186" cm="1">
        <f t="array" aca="1" ref="Z198" ca="1">ROUND(IF($Q198="Y",VLOOKUP($P198, INDIRECT($Q$3),Z$8,0)*INDIRECT($P$2),VLOOKUP($P198, INDIRECT($Q$3),Z$8,0)),IF($E198="E",0,3))</f>
        <v>117544</v>
      </c>
      <c r="AA198" s="186"/>
      <c r="AB198" s="282" t="str">
        <f t="shared" si="109"/>
        <v>52936C</v>
      </c>
      <c r="AC198" s="130" t="str">
        <f t="shared" si="110"/>
        <v>Senior Budget and Evaluation Analyst</v>
      </c>
      <c r="AD198" s="284" t="str">
        <f t="shared" si="111"/>
        <v>34M</v>
      </c>
      <c r="AE198" s="282">
        <f t="shared" ca="1" si="119"/>
        <v>44.298999999999999</v>
      </c>
      <c r="AF198" s="282">
        <f t="shared" ca="1" si="119"/>
        <v>46.503999999999998</v>
      </c>
      <c r="AG198" s="282">
        <f t="shared" ca="1" si="119"/>
        <v>48.835999999999999</v>
      </c>
      <c r="AH198" s="282">
        <f t="shared" ca="1" si="119"/>
        <v>51.992999999999995</v>
      </c>
      <c r="AI198" s="282">
        <f t="shared" ca="1" si="119"/>
        <v>53.448</v>
      </c>
      <c r="AJ198" s="282">
        <f t="shared" ca="1" si="119"/>
        <v>54.945999999999998</v>
      </c>
      <c r="AK198" s="282">
        <f t="shared" ca="1" si="119"/>
        <v>56.512</v>
      </c>
      <c r="AP198" s="427"/>
      <c r="AQ198" s="427"/>
      <c r="AR198" s="427"/>
      <c r="AS198" s="427"/>
      <c r="AT198" s="427"/>
      <c r="AU198" s="427"/>
      <c r="AV198" s="427"/>
      <c r="AW198" s="427" t="str">
        <f>IFERROR(AA198/'2025'!N199,"")</f>
        <v/>
      </c>
    </row>
    <row r="199" spans="1:49" x14ac:dyDescent="0.2">
      <c r="A199" s="424" t="s">
        <v>209</v>
      </c>
      <c r="B199" s="75">
        <v>12</v>
      </c>
      <c r="C199" s="70" t="s">
        <v>112</v>
      </c>
      <c r="D199" s="75">
        <v>555</v>
      </c>
      <c r="E199" s="75" t="s">
        <v>17</v>
      </c>
      <c r="F199" s="73" t="s">
        <v>429</v>
      </c>
      <c r="G199" s="74">
        <f t="shared" ca="1" si="120"/>
        <v>125909</v>
      </c>
      <c r="H199" s="74">
        <f t="shared" ca="1" si="120"/>
        <v>132576</v>
      </c>
      <c r="I199" s="74">
        <f t="shared" ca="1" si="120"/>
        <v>141532</v>
      </c>
      <c r="J199" s="74">
        <f t="shared" ca="1" si="120"/>
        <v>145491</v>
      </c>
      <c r="K199" s="74">
        <f t="shared" ca="1" si="120"/>
        <v>149569</v>
      </c>
      <c r="L199" s="74">
        <f t="shared" ca="1" si="120"/>
        <v>153832</v>
      </c>
      <c r="M199" s="74">
        <f t="shared" ca="1" si="120"/>
        <v>0</v>
      </c>
      <c r="N199" s="72"/>
      <c r="P199" s="187" t="str">
        <f t="shared" si="106"/>
        <v>04348C</v>
      </c>
      <c r="Q199" s="191" t="s">
        <v>600</v>
      </c>
      <c r="R199" s="188" t="str">
        <f t="shared" si="107"/>
        <v>Senior Collaboration Architect</v>
      </c>
      <c r="S199" s="189" t="str">
        <f t="shared" si="108"/>
        <v>53A</v>
      </c>
      <c r="T199" s="186" cm="1">
        <f t="array" aca="1" ref="T199" ca="1">ROUND(IF($Q199="Y",VLOOKUP($P199, INDIRECT($Q$3),T$8,0)*INDIRECT($P$2),VLOOKUP($P199, INDIRECT($Q$3),T$8,0)),IF($E199="E",0,3))</f>
        <v>125909</v>
      </c>
      <c r="U199" s="186" cm="1">
        <f t="array" aca="1" ref="U199" ca="1">ROUND(IF($Q199="Y",VLOOKUP($P199, INDIRECT($Q$3),U$8,0)*INDIRECT($P$2),VLOOKUP($P199, INDIRECT($Q$3),U$8,0)),IF($E199="E",0,3))</f>
        <v>132576</v>
      </c>
      <c r="V199" s="186" cm="1">
        <f t="array" aca="1" ref="V199" ca="1">ROUND(IF($Q199="Y",VLOOKUP($P199, INDIRECT($Q$3),V$8,0)*INDIRECT($P$2),VLOOKUP($P199, INDIRECT($Q$3),V$8,0)),IF($E199="E",0,3))</f>
        <v>141532</v>
      </c>
      <c r="W199" s="186" cm="1">
        <f t="array" aca="1" ref="W199" ca="1">ROUND(IF($Q199="Y",VLOOKUP($P199, INDIRECT($Q$3),W$8,0)*INDIRECT($P$2),VLOOKUP($P199, INDIRECT($Q$3),W$8,0)),IF($E199="E",0,3))</f>
        <v>145491</v>
      </c>
      <c r="X199" s="186" cm="1">
        <f t="array" aca="1" ref="X199" ca="1">ROUND(IF($Q199="Y",VLOOKUP($P199, INDIRECT($Q$3),X$8,0)*INDIRECT($P$2),VLOOKUP($P199, INDIRECT($Q$3),X$8,0)),IF($E199="E",0,3))</f>
        <v>149569</v>
      </c>
      <c r="Y199" s="186" cm="1">
        <f t="array" aca="1" ref="Y199" ca="1">ROUND(IF($Q199="Y",VLOOKUP($P199, INDIRECT($Q$3),Y$8,0)*INDIRECT($P$2),VLOOKUP($P199, INDIRECT($Q$3),Y$8,0)),IF($E199="E",0,3))</f>
        <v>153832</v>
      </c>
      <c r="Z199" s="186" cm="1">
        <f t="array" aca="1" ref="Z199" ca="1">ROUND(IF($Q199="Y",VLOOKUP($P199, INDIRECT($Q$3),Z$8,0)*INDIRECT($P$2),VLOOKUP($P199, INDIRECT($Q$3),Z$8,0)),IF($E199="E",0,3))</f>
        <v>0</v>
      </c>
      <c r="AA199" s="186"/>
      <c r="AB199" s="282" t="str">
        <f t="shared" si="109"/>
        <v>04348C</v>
      </c>
      <c r="AC199" s="130" t="str">
        <f t="shared" si="110"/>
        <v>Senior Collaboration Architect</v>
      </c>
      <c r="AD199" s="284" t="str">
        <f t="shared" si="111"/>
        <v>53A</v>
      </c>
      <c r="AE199" s="282">
        <f t="shared" ca="1" si="119"/>
        <v>60.533999999999999</v>
      </c>
      <c r="AF199" s="282">
        <f t="shared" ca="1" si="119"/>
        <v>63.738999999999997</v>
      </c>
      <c r="AG199" s="282">
        <f t="shared" ca="1" si="119"/>
        <v>68.045000000000002</v>
      </c>
      <c r="AH199" s="282">
        <f t="shared" ca="1" si="119"/>
        <v>69.948000000000008</v>
      </c>
      <c r="AI199" s="282">
        <f t="shared" ca="1" si="119"/>
        <v>71.909000000000006</v>
      </c>
      <c r="AJ199" s="282">
        <f t="shared" ca="1" si="119"/>
        <v>73.957999999999998</v>
      </c>
      <c r="AK199" s="282" t="str">
        <f t="shared" ca="1" si="119"/>
        <v/>
      </c>
      <c r="AP199" s="427"/>
      <c r="AQ199" s="427"/>
      <c r="AR199" s="427"/>
      <c r="AS199" s="427"/>
      <c r="AT199" s="427"/>
      <c r="AU199" s="427"/>
      <c r="AV199" s="427"/>
      <c r="AW199" s="427" t="str">
        <f>IFERROR(AA199/'2025'!N200,"")</f>
        <v/>
      </c>
    </row>
    <row r="200" spans="1:49" x14ac:dyDescent="0.2">
      <c r="A200" s="424" t="s">
        <v>1086</v>
      </c>
      <c r="B200" s="75">
        <v>9</v>
      </c>
      <c r="C200" s="70" t="s">
        <v>1087</v>
      </c>
      <c r="D200" s="75">
        <v>425</v>
      </c>
      <c r="E200" s="75" t="s">
        <v>17</v>
      </c>
      <c r="F200" s="73" t="s">
        <v>1085</v>
      </c>
      <c r="G200" s="74">
        <f t="shared" ca="1" si="120"/>
        <v>92531</v>
      </c>
      <c r="H200" s="74">
        <f t="shared" ca="1" si="120"/>
        <v>96236</v>
      </c>
      <c r="I200" s="74">
        <f t="shared" ca="1" si="120"/>
        <v>100091</v>
      </c>
      <c r="J200" s="74">
        <f t="shared" ca="1" si="120"/>
        <v>104097</v>
      </c>
      <c r="K200" s="74">
        <f t="shared" ca="1" si="120"/>
        <v>108265</v>
      </c>
      <c r="L200" s="74">
        <f t="shared" ca="1" si="120"/>
        <v>0</v>
      </c>
      <c r="M200" s="74">
        <f t="shared" ca="1" si="120"/>
        <v>0</v>
      </c>
      <c r="N200" s="72"/>
      <c r="P200" s="187" t="str">
        <f t="shared" si="106"/>
        <v>53089C</v>
      </c>
      <c r="Q200" s="191" t="s">
        <v>600</v>
      </c>
      <c r="R200" s="188" t="str">
        <f t="shared" si="107"/>
        <v>Senior Executive Assistant to Police Chief</v>
      </c>
      <c r="S200" s="189" t="str">
        <f t="shared" si="108"/>
        <v>153</v>
      </c>
      <c r="T200" s="186" cm="1">
        <f t="array" aca="1" ref="T200" ca="1">ROUND(IF($Q200="Y",VLOOKUP($P200, INDIRECT($Q$3),T$8,0)*INDIRECT($P$2),VLOOKUP($P200, INDIRECT($Q$3),T$8,0)),IF($E200="E",0,3))</f>
        <v>92531</v>
      </c>
      <c r="U200" s="186" cm="1">
        <f t="array" aca="1" ref="U200" ca="1">ROUND(IF($Q200="Y",VLOOKUP($P200, INDIRECT($Q$3),U$8,0)*INDIRECT($P$2),VLOOKUP($P200, INDIRECT($Q$3),U$8,0)),IF($E200="E",0,3))</f>
        <v>96236</v>
      </c>
      <c r="V200" s="186" cm="1">
        <f t="array" aca="1" ref="V200" ca="1">ROUND(IF($Q200="Y",VLOOKUP($P200, INDIRECT($Q$3),V$8,0)*INDIRECT($P$2),VLOOKUP($P200, INDIRECT($Q$3),V$8,0)),IF($E200="E",0,3))</f>
        <v>100091</v>
      </c>
      <c r="W200" s="186" cm="1">
        <f t="array" aca="1" ref="W200" ca="1">ROUND(IF($Q200="Y",VLOOKUP($P200, INDIRECT($Q$3),W$8,0)*INDIRECT($P$2),VLOOKUP($P200, INDIRECT($Q$3),W$8,0)),IF($E200="E",0,3))</f>
        <v>104097</v>
      </c>
      <c r="X200" s="186" cm="1">
        <f t="array" aca="1" ref="X200" ca="1">ROUND(IF($Q200="Y",VLOOKUP($P200, INDIRECT($Q$3),X$8,0)*INDIRECT($P$2),VLOOKUP($P200, INDIRECT($Q$3),X$8,0)),IF($E200="E",0,3))</f>
        <v>108265</v>
      </c>
      <c r="Y200" s="186" cm="1">
        <f t="array" aca="1" ref="Y200" ca="1">ROUND(IF($Q200="Y",VLOOKUP($P200, INDIRECT($Q$3),Y$8,0)*INDIRECT($P$2),VLOOKUP($P200, INDIRECT($Q$3),Y$8,0)),IF($E200="E",0,3))</f>
        <v>0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si="109"/>
        <v>53089C</v>
      </c>
      <c r="AC200" s="130" t="str">
        <f t="shared" si="110"/>
        <v>Senior Executive Assistant to Police Chief</v>
      </c>
      <c r="AD200" s="284" t="str">
        <f t="shared" si="111"/>
        <v>153</v>
      </c>
      <c r="AE200" s="282">
        <f t="shared" ca="1" si="119"/>
        <v>44.486999999999995</v>
      </c>
      <c r="AF200" s="282">
        <f t="shared" ca="1" si="119"/>
        <v>46.268000000000001</v>
      </c>
      <c r="AG200" s="282">
        <f t="shared" ca="1" si="119"/>
        <v>48.120999999999995</v>
      </c>
      <c r="AH200" s="282">
        <f t="shared" ca="1" si="119"/>
        <v>50.046999999999997</v>
      </c>
      <c r="AI200" s="282">
        <f t="shared" ca="1" si="119"/>
        <v>52.050999999999995</v>
      </c>
      <c r="AJ200" s="282" t="str">
        <f t="shared" ca="1" si="119"/>
        <v/>
      </c>
      <c r="AK200" s="282" t="str">
        <f t="shared" ca="1" si="119"/>
        <v/>
      </c>
      <c r="AP200" s="427"/>
      <c r="AQ200" s="427"/>
      <c r="AR200" s="427"/>
      <c r="AS200" s="427"/>
      <c r="AT200" s="427"/>
      <c r="AU200" s="427"/>
      <c r="AV200" s="427"/>
      <c r="AW200" s="427" t="str">
        <f>IFERROR(AA200/'2025'!N201,"")</f>
        <v/>
      </c>
    </row>
    <row r="201" spans="1:49" x14ac:dyDescent="0.2">
      <c r="A201" s="424" t="s">
        <v>202</v>
      </c>
      <c r="B201" s="75">
        <v>12</v>
      </c>
      <c r="C201" s="70" t="s">
        <v>584</v>
      </c>
      <c r="D201" s="75">
        <v>542</v>
      </c>
      <c r="E201" s="75" t="s">
        <v>17</v>
      </c>
      <c r="F201" s="73" t="s">
        <v>430</v>
      </c>
      <c r="G201" s="74">
        <f t="shared" ca="1" si="120"/>
        <v>114750</v>
      </c>
      <c r="H201" s="74">
        <f t="shared" ca="1" si="120"/>
        <v>119345</v>
      </c>
      <c r="I201" s="74">
        <f t="shared" ca="1" si="120"/>
        <v>124123</v>
      </c>
      <c r="J201" s="74">
        <f t="shared" ca="1" si="120"/>
        <v>129094</v>
      </c>
      <c r="K201" s="74">
        <f t="shared" ca="1" si="120"/>
        <v>134262</v>
      </c>
      <c r="L201" s="74">
        <f t="shared" ca="1" si="120"/>
        <v>0</v>
      </c>
      <c r="M201" s="74">
        <f t="shared" ca="1" si="120"/>
        <v>0</v>
      </c>
      <c r="N201" s="72"/>
      <c r="P201" s="187" t="str">
        <f t="shared" si="106"/>
        <v>09172C</v>
      </c>
      <c r="Q201" s="191" t="s">
        <v>600</v>
      </c>
      <c r="R201" s="188" t="str">
        <f t="shared" si="107"/>
        <v xml:space="preserve">Senior Facilities Planner </v>
      </c>
      <c r="S201" s="189" t="str">
        <f t="shared" si="108"/>
        <v>053</v>
      </c>
      <c r="T201" s="186" cm="1">
        <f t="array" aca="1" ref="T201" ca="1">ROUND(IF($Q201="Y",VLOOKUP($P201, INDIRECT($Q$3),T$8,0)*INDIRECT($P$2),VLOOKUP($P201, INDIRECT($Q$3),T$8,0)),IF($E201="E",0,3))</f>
        <v>114750</v>
      </c>
      <c r="U201" s="186" cm="1">
        <f t="array" aca="1" ref="U201" ca="1">ROUND(IF($Q201="Y",VLOOKUP($P201, INDIRECT($Q$3),U$8,0)*INDIRECT($P$2),VLOOKUP($P201, INDIRECT($Q$3),U$8,0)),IF($E201="E",0,3))</f>
        <v>119345</v>
      </c>
      <c r="V201" s="186" cm="1">
        <f t="array" aca="1" ref="V201" ca="1">ROUND(IF($Q201="Y",VLOOKUP($P201, INDIRECT($Q$3),V$8,0)*INDIRECT($P$2),VLOOKUP($P201, INDIRECT($Q$3),V$8,0)),IF($E201="E",0,3))</f>
        <v>124123</v>
      </c>
      <c r="W201" s="186" cm="1">
        <f t="array" aca="1" ref="W201" ca="1">ROUND(IF($Q201="Y",VLOOKUP($P201, INDIRECT($Q$3),W$8,0)*INDIRECT($P$2),VLOOKUP($P201, INDIRECT($Q$3),W$8,0)),IF($E201="E",0,3))</f>
        <v>129094</v>
      </c>
      <c r="X201" s="186" cm="1">
        <f t="array" aca="1" ref="X201" ca="1">ROUND(IF($Q201="Y",VLOOKUP($P201, INDIRECT($Q$3),X$8,0)*INDIRECT($P$2),VLOOKUP($P201, INDIRECT($Q$3),X$8,0)),IF($E201="E",0,3))</f>
        <v>134262</v>
      </c>
      <c r="Y201" s="186" cm="1">
        <f t="array" aca="1" ref="Y201" ca="1">ROUND(IF($Q201="Y",VLOOKUP($P201, INDIRECT($Q$3),Y$8,0)*INDIRECT($P$2),VLOOKUP($P201, INDIRECT($Q$3),Y$8,0)),IF($E201="E",0,3))</f>
        <v>0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109"/>
        <v>09172C</v>
      </c>
      <c r="AC201" s="130" t="str">
        <f t="shared" si="110"/>
        <v xml:space="preserve">Senior Facilities Planner </v>
      </c>
      <c r="AD201" s="284" t="str">
        <f t="shared" si="111"/>
        <v>053</v>
      </c>
      <c r="AE201" s="282">
        <f t="shared" ca="1" si="119"/>
        <v>55.168999999999997</v>
      </c>
      <c r="AF201" s="282">
        <f t="shared" ca="1" si="119"/>
        <v>57.378</v>
      </c>
      <c r="AG201" s="282">
        <f t="shared" ca="1" si="119"/>
        <v>59.674999999999997</v>
      </c>
      <c r="AH201" s="282">
        <f t="shared" ca="1" si="119"/>
        <v>62.064999999999998</v>
      </c>
      <c r="AI201" s="282">
        <f t="shared" ca="1" si="119"/>
        <v>64.550000000000011</v>
      </c>
      <c r="AJ201" s="282" t="str">
        <f t="shared" ca="1" si="119"/>
        <v/>
      </c>
      <c r="AK201" s="282" t="str">
        <f t="shared" ca="1" si="119"/>
        <v/>
      </c>
      <c r="AP201" s="427"/>
      <c r="AQ201" s="427"/>
      <c r="AR201" s="427"/>
      <c r="AS201" s="427"/>
      <c r="AT201" s="427"/>
      <c r="AU201" s="427"/>
      <c r="AV201" s="427"/>
      <c r="AW201" s="427" t="str">
        <f>IFERROR(AA201/'2025'!N202,"")</f>
        <v/>
      </c>
    </row>
    <row r="202" spans="1:49" x14ac:dyDescent="0.2">
      <c r="A202" s="424" t="s">
        <v>913</v>
      </c>
      <c r="B202" s="75">
        <v>12</v>
      </c>
      <c r="C202" s="70" t="s">
        <v>1008</v>
      </c>
      <c r="D202" s="75">
        <v>565</v>
      </c>
      <c r="E202" s="75" t="s">
        <v>17</v>
      </c>
      <c r="F202" s="73" t="s">
        <v>914</v>
      </c>
      <c r="G202" s="74">
        <f t="shared" ca="1" si="120"/>
        <v>137798</v>
      </c>
      <c r="H202" s="74">
        <f t="shared" ca="1" si="120"/>
        <v>143310</v>
      </c>
      <c r="I202" s="74">
        <f t="shared" ca="1" si="120"/>
        <v>149042</v>
      </c>
      <c r="J202" s="74">
        <f t="shared" ca="1" si="120"/>
        <v>155004</v>
      </c>
      <c r="K202" s="74">
        <f t="shared" ca="1" si="120"/>
        <v>161202</v>
      </c>
      <c r="L202" s="74">
        <f t="shared" ca="1" si="120"/>
        <v>0</v>
      </c>
      <c r="M202" s="74">
        <f t="shared" ca="1" si="120"/>
        <v>0</v>
      </c>
      <c r="N202" s="72"/>
      <c r="P202" s="187" t="str">
        <f t="shared" si="106"/>
        <v>59445C</v>
      </c>
      <c r="Q202" s="191" t="s">
        <v>600</v>
      </c>
      <c r="R202" s="188" t="str">
        <f t="shared" si="107"/>
        <v>Senior Program Manager-School Based Clinics</v>
      </c>
      <c r="S202" s="189" t="str">
        <f t="shared" si="108"/>
        <v>119</v>
      </c>
      <c r="T202" s="186" cm="1">
        <f t="array" aca="1" ref="T202" ca="1">ROUND(IF($Q202="Y",VLOOKUP($P202, INDIRECT($Q$3),T$8,0)*INDIRECT($P$2),VLOOKUP($P202, INDIRECT($Q$3),T$8,0)),IF($E202="E",0,3))</f>
        <v>137798</v>
      </c>
      <c r="U202" s="186" cm="1">
        <f t="array" aca="1" ref="U202" ca="1">ROUND(IF($Q202="Y",VLOOKUP($P202, INDIRECT($Q$3),U$8,0)*INDIRECT($P$2),VLOOKUP($P202, INDIRECT($Q$3),U$8,0)),IF($E202="E",0,3))</f>
        <v>143310</v>
      </c>
      <c r="V202" s="186" cm="1">
        <f t="array" aca="1" ref="V202" ca="1">ROUND(IF($Q202="Y",VLOOKUP($P202, INDIRECT($Q$3),V$8,0)*INDIRECT($P$2),VLOOKUP($P202, INDIRECT($Q$3),V$8,0)),IF($E202="E",0,3))</f>
        <v>149042</v>
      </c>
      <c r="W202" s="186" cm="1">
        <f t="array" aca="1" ref="W202" ca="1">ROUND(IF($Q202="Y",VLOOKUP($P202, INDIRECT($Q$3),W$8,0)*INDIRECT($P$2),VLOOKUP($P202, INDIRECT($Q$3),W$8,0)),IF($E202="E",0,3))</f>
        <v>155004</v>
      </c>
      <c r="X202" s="186" cm="1">
        <f t="array" aca="1" ref="X202" ca="1">ROUND(IF($Q202="Y",VLOOKUP($P202, INDIRECT($Q$3),X$8,0)*INDIRECT($P$2),VLOOKUP($P202, INDIRECT($Q$3),X$8,0)),IF($E202="E",0,3))</f>
        <v>161202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si="109"/>
        <v>59445C</v>
      </c>
      <c r="AC202" s="130" t="str">
        <f t="shared" si="110"/>
        <v>Senior Program Manager-School Based Clinics</v>
      </c>
      <c r="AD202" s="284" t="str">
        <f t="shared" si="111"/>
        <v>119</v>
      </c>
      <c r="AE202" s="282">
        <f t="shared" ca="1" si="119"/>
        <v>66.25</v>
      </c>
      <c r="AF202" s="282">
        <f t="shared" ca="1" si="119"/>
        <v>68.900000000000006</v>
      </c>
      <c r="AG202" s="282">
        <f t="shared" ca="1" si="119"/>
        <v>71.655000000000001</v>
      </c>
      <c r="AH202" s="282">
        <f t="shared" ca="1" si="119"/>
        <v>74.522000000000006</v>
      </c>
      <c r="AI202" s="282">
        <f t="shared" ca="1" si="119"/>
        <v>77.501000000000005</v>
      </c>
      <c r="AJ202" s="282" t="str">
        <f t="shared" ca="1" si="119"/>
        <v/>
      </c>
      <c r="AK202" s="282" t="str">
        <f t="shared" ca="1" si="119"/>
        <v/>
      </c>
      <c r="AP202" s="427"/>
      <c r="AQ202" s="427"/>
      <c r="AR202" s="427"/>
      <c r="AS202" s="427"/>
      <c r="AT202" s="427"/>
      <c r="AU202" s="427"/>
      <c r="AV202" s="427"/>
      <c r="AW202" s="427" t="str">
        <f>IFERROR(AA202/'2025'!N203,"")</f>
        <v/>
      </c>
    </row>
    <row r="203" spans="1:49" x14ac:dyDescent="0.2">
      <c r="A203" s="424" t="s">
        <v>205</v>
      </c>
      <c r="B203" s="75">
        <v>12</v>
      </c>
      <c r="C203" s="70" t="s">
        <v>32</v>
      </c>
      <c r="D203" s="75">
        <v>575</v>
      </c>
      <c r="E203" s="75" t="s">
        <v>17</v>
      </c>
      <c r="F203" s="73" t="s">
        <v>433</v>
      </c>
      <c r="G203" s="74">
        <f t="shared" ca="1" si="120"/>
        <v>123077</v>
      </c>
      <c r="H203" s="74">
        <f t="shared" ca="1" si="120"/>
        <v>127999</v>
      </c>
      <c r="I203" s="74">
        <f t="shared" ca="1" si="120"/>
        <v>133118</v>
      </c>
      <c r="J203" s="74">
        <f t="shared" ca="1" si="120"/>
        <v>138443</v>
      </c>
      <c r="K203" s="74">
        <f t="shared" ca="1" si="120"/>
        <v>143980</v>
      </c>
      <c r="L203" s="74">
        <f t="shared" ca="1" si="120"/>
        <v>0</v>
      </c>
      <c r="M203" s="74">
        <f t="shared" ca="1" si="120"/>
        <v>0</v>
      </c>
      <c r="N203" s="72"/>
      <c r="P203" s="187" t="str">
        <f t="shared" si="106"/>
        <v>09175C</v>
      </c>
      <c r="Q203" s="191" t="s">
        <v>600</v>
      </c>
      <c r="R203" s="188" t="str">
        <f t="shared" si="107"/>
        <v>Senior Project Manager</v>
      </c>
      <c r="S203" s="189" t="str">
        <f t="shared" si="108"/>
        <v>105</v>
      </c>
      <c r="T203" s="186" cm="1">
        <f t="array" aca="1" ref="T203" ca="1">ROUND(IF($Q203="Y",VLOOKUP($P203, INDIRECT($Q$3),T$8,0)*INDIRECT($P$2),VLOOKUP($P203, INDIRECT($Q$3),T$8,0)),IF($E203="E",0,3))</f>
        <v>123077</v>
      </c>
      <c r="U203" s="186" cm="1">
        <f t="array" aca="1" ref="U203" ca="1">ROUND(IF($Q203="Y",VLOOKUP($P203, INDIRECT($Q$3),U$8,0)*INDIRECT($P$2),VLOOKUP($P203, INDIRECT($Q$3),U$8,0)),IF($E203="E",0,3))</f>
        <v>127999</v>
      </c>
      <c r="V203" s="186" cm="1">
        <f t="array" aca="1" ref="V203" ca="1">ROUND(IF($Q203="Y",VLOOKUP($P203, INDIRECT($Q$3),V$8,0)*INDIRECT($P$2),VLOOKUP($P203, INDIRECT($Q$3),V$8,0)),IF($E203="E",0,3))</f>
        <v>133118</v>
      </c>
      <c r="W203" s="186" cm="1">
        <f t="array" aca="1" ref="W203" ca="1">ROUND(IF($Q203="Y",VLOOKUP($P203, INDIRECT($Q$3),W$8,0)*INDIRECT($P$2),VLOOKUP($P203, INDIRECT($Q$3),W$8,0)),IF($E203="E",0,3))</f>
        <v>138443</v>
      </c>
      <c r="X203" s="186" cm="1">
        <f t="array" aca="1" ref="X203" ca="1">ROUND(IF($Q203="Y",VLOOKUP($P203, INDIRECT($Q$3),X$8,0)*INDIRECT($P$2),VLOOKUP($P203, INDIRECT($Q$3),X$8,0)),IF($E203="E",0,3))</f>
        <v>143980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09"/>
        <v>09175C</v>
      </c>
      <c r="AC203" s="130" t="str">
        <f t="shared" si="110"/>
        <v>Senior Project Manager</v>
      </c>
      <c r="AD203" s="284" t="str">
        <f t="shared" si="111"/>
        <v>105</v>
      </c>
      <c r="AE203" s="282">
        <f t="shared" ca="1" si="119"/>
        <v>59.171999999999997</v>
      </c>
      <c r="AF203" s="282">
        <f t="shared" ca="1" si="119"/>
        <v>61.537999999999997</v>
      </c>
      <c r="AG203" s="282">
        <f t="shared" ca="1" si="119"/>
        <v>64</v>
      </c>
      <c r="AH203" s="282">
        <f t="shared" ca="1" si="119"/>
        <v>66.56</v>
      </c>
      <c r="AI203" s="282">
        <f t="shared" ca="1" si="119"/>
        <v>69.222000000000008</v>
      </c>
      <c r="AJ203" s="282" t="str">
        <f t="shared" ca="1" si="119"/>
        <v/>
      </c>
      <c r="AK203" s="282" t="str">
        <f t="shared" ca="1" si="119"/>
        <v/>
      </c>
      <c r="AP203" s="427"/>
      <c r="AQ203" s="427"/>
      <c r="AR203" s="427"/>
      <c r="AS203" s="427"/>
      <c r="AT203" s="427"/>
      <c r="AU203" s="427"/>
      <c r="AV203" s="427"/>
      <c r="AW203" s="427" t="str">
        <f>IFERROR(AA203/'2025'!N204,"")</f>
        <v/>
      </c>
    </row>
    <row r="204" spans="1:49" x14ac:dyDescent="0.2">
      <c r="A204" s="424" t="s">
        <v>1031</v>
      </c>
      <c r="B204" s="75">
        <v>12</v>
      </c>
      <c r="C204" s="70" t="s">
        <v>32</v>
      </c>
      <c r="D204" s="75">
        <v>575</v>
      </c>
      <c r="E204" s="75" t="s">
        <v>17</v>
      </c>
      <c r="F204" s="73" t="s">
        <v>1032</v>
      </c>
      <c r="G204" s="74">
        <f t="shared" ca="1" si="120"/>
        <v>123077</v>
      </c>
      <c r="H204" s="74">
        <f t="shared" ca="1" si="120"/>
        <v>127999</v>
      </c>
      <c r="I204" s="74">
        <f t="shared" ca="1" si="120"/>
        <v>133118</v>
      </c>
      <c r="J204" s="74">
        <f t="shared" ca="1" si="120"/>
        <v>138443</v>
      </c>
      <c r="K204" s="74">
        <f t="shared" ca="1" si="120"/>
        <v>143980</v>
      </c>
      <c r="L204" s="74">
        <f t="shared" ca="1" si="120"/>
        <v>0</v>
      </c>
      <c r="M204" s="74">
        <f t="shared" ca="1" si="120"/>
        <v>0</v>
      </c>
      <c r="N204" s="72"/>
      <c r="P204" s="187" t="str">
        <f t="shared" si="106"/>
        <v>53083C</v>
      </c>
      <c r="Q204" s="191" t="s">
        <v>600</v>
      </c>
      <c r="R204" s="188" t="str">
        <f t="shared" si="107"/>
        <v>Senior Project Manager - General</v>
      </c>
      <c r="S204" s="189" t="str">
        <f t="shared" si="108"/>
        <v>105</v>
      </c>
      <c r="T204" s="186" cm="1">
        <f t="array" aca="1" ref="T204" ca="1">ROUND(IF($Q204="Y",VLOOKUP($P204, INDIRECT($Q$3),T$8,0)*INDIRECT($P$2),VLOOKUP($P204, INDIRECT($Q$3),T$8,0)),IF($E204="E",0,3))</f>
        <v>123077</v>
      </c>
      <c r="U204" s="186" cm="1">
        <f t="array" aca="1" ref="U204" ca="1">ROUND(IF($Q204="Y",VLOOKUP($P204, INDIRECT($Q$3),U$8,0)*INDIRECT($P$2),VLOOKUP($P204, INDIRECT($Q$3),U$8,0)),IF($E204="E",0,3))</f>
        <v>127999</v>
      </c>
      <c r="V204" s="186" cm="1">
        <f t="array" aca="1" ref="V204" ca="1">ROUND(IF($Q204="Y",VLOOKUP($P204, INDIRECT($Q$3),V$8,0)*INDIRECT($P$2),VLOOKUP($P204, INDIRECT($Q$3),V$8,0)),IF($E204="E",0,3))</f>
        <v>133118</v>
      </c>
      <c r="W204" s="186" cm="1">
        <f t="array" aca="1" ref="W204" ca="1">ROUND(IF($Q204="Y",VLOOKUP($P204, INDIRECT($Q$3),W$8,0)*INDIRECT($P$2),VLOOKUP($P204, INDIRECT($Q$3),W$8,0)),IF($E204="E",0,3))</f>
        <v>138443</v>
      </c>
      <c r="X204" s="186" cm="1">
        <f t="array" aca="1" ref="X204" ca="1">ROUND(IF($Q204="Y",VLOOKUP($P204, INDIRECT($Q$3),X$8,0)*INDIRECT($P$2),VLOOKUP($P204, INDIRECT($Q$3),X$8,0)),IF($E204="E",0,3))</f>
        <v>143980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09"/>
        <v>53083C</v>
      </c>
      <c r="AC204" s="130" t="str">
        <f t="shared" si="110"/>
        <v>Senior Project Manager - General</v>
      </c>
      <c r="AD204" s="284" t="str">
        <f t="shared" si="111"/>
        <v>105</v>
      </c>
      <c r="AE204" s="282">
        <f t="shared" ref="AE204:AK235" ca="1" si="121">IF(T204=0,"",IF($E204="E",ROUNDUP(T204/2080,3),T204))</f>
        <v>59.171999999999997</v>
      </c>
      <c r="AF204" s="282">
        <f t="shared" ca="1" si="121"/>
        <v>61.537999999999997</v>
      </c>
      <c r="AG204" s="282">
        <f t="shared" ca="1" si="121"/>
        <v>64</v>
      </c>
      <c r="AH204" s="282">
        <f t="shared" ca="1" si="121"/>
        <v>66.56</v>
      </c>
      <c r="AI204" s="282">
        <f t="shared" ca="1" si="121"/>
        <v>69.222000000000008</v>
      </c>
      <c r="AJ204" s="282" t="str">
        <f t="shared" ca="1" si="121"/>
        <v/>
      </c>
      <c r="AK204" s="282" t="str">
        <f t="shared" ca="1" si="121"/>
        <v/>
      </c>
      <c r="AP204" s="427"/>
      <c r="AQ204" s="427"/>
      <c r="AR204" s="427"/>
      <c r="AS204" s="427"/>
      <c r="AT204" s="427"/>
      <c r="AU204" s="427"/>
      <c r="AV204" s="427"/>
      <c r="AW204" s="427" t="str">
        <f>IFERROR(AA204/'2025'!N205,"")</f>
        <v/>
      </c>
    </row>
    <row r="205" spans="1:49" x14ac:dyDescent="0.2">
      <c r="A205" s="424" t="s">
        <v>833</v>
      </c>
      <c r="B205" s="75">
        <v>11</v>
      </c>
      <c r="C205" s="70" t="s">
        <v>164</v>
      </c>
      <c r="D205" s="75">
        <v>503</v>
      </c>
      <c r="E205" s="75" t="s">
        <v>17</v>
      </c>
      <c r="F205" s="73" t="s">
        <v>832</v>
      </c>
      <c r="G205" s="74">
        <f t="shared" ca="1" si="120"/>
        <v>109717</v>
      </c>
      <c r="H205" s="74">
        <f t="shared" ca="1" si="120"/>
        <v>114102</v>
      </c>
      <c r="I205" s="74">
        <f t="shared" ca="1" si="120"/>
        <v>118669</v>
      </c>
      <c r="J205" s="74">
        <f t="shared" ca="1" si="120"/>
        <v>123415</v>
      </c>
      <c r="K205" s="74">
        <f t="shared" ca="1" si="120"/>
        <v>128352</v>
      </c>
      <c r="L205" s="74">
        <f t="shared" ca="1" si="120"/>
        <v>0</v>
      </c>
      <c r="M205" s="74">
        <f t="shared" ca="1" si="120"/>
        <v>0</v>
      </c>
      <c r="N205" s="72"/>
      <c r="P205" s="187" t="str">
        <f t="shared" si="106"/>
        <v>53012C</v>
      </c>
      <c r="Q205" s="191" t="s">
        <v>600</v>
      </c>
      <c r="R205" s="188" t="str">
        <f t="shared" si="107"/>
        <v>Senior Public Health Program Manager - Maternal, Child &amp; Adolescent Health</v>
      </c>
      <c r="S205" s="189" t="str">
        <f t="shared" si="108"/>
        <v>103</v>
      </c>
      <c r="T205" s="186" cm="1">
        <f t="array" aca="1" ref="T205" ca="1">ROUND(IF($Q205="Y",VLOOKUP($P205, INDIRECT($Q$3),T$8,0)*INDIRECT($P$2),VLOOKUP($P205, INDIRECT($Q$3),T$8,0)),IF($E205="E",0,3))</f>
        <v>109717</v>
      </c>
      <c r="U205" s="186" cm="1">
        <f t="array" aca="1" ref="U205" ca="1">ROUND(IF($Q205="Y",VLOOKUP($P205, INDIRECT($Q$3),U$8,0)*INDIRECT($P$2),VLOOKUP($P205, INDIRECT($Q$3),U$8,0)),IF($E205="E",0,3))</f>
        <v>114102</v>
      </c>
      <c r="V205" s="186" cm="1">
        <f t="array" aca="1" ref="V205" ca="1">ROUND(IF($Q205="Y",VLOOKUP($P205, INDIRECT($Q$3),V$8,0)*INDIRECT($P$2),VLOOKUP($P205, INDIRECT($Q$3),V$8,0)),IF($E205="E",0,3))</f>
        <v>118669</v>
      </c>
      <c r="W205" s="186" cm="1">
        <f t="array" aca="1" ref="W205" ca="1">ROUND(IF($Q205="Y",VLOOKUP($P205, INDIRECT($Q$3),W$8,0)*INDIRECT($P$2),VLOOKUP($P205, INDIRECT($Q$3),W$8,0)),IF($E205="E",0,3))</f>
        <v>123415</v>
      </c>
      <c r="X205" s="186" cm="1">
        <f t="array" aca="1" ref="X205" ca="1">ROUND(IF($Q205="Y",VLOOKUP($P205, INDIRECT($Q$3),X$8,0)*INDIRECT($P$2),VLOOKUP($P205, INDIRECT($Q$3),X$8,0)),IF($E205="E",0,3))</f>
        <v>128352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09"/>
        <v>53012C</v>
      </c>
      <c r="AC205" s="130" t="str">
        <f t="shared" si="110"/>
        <v>Senior Public Health Program Manager - Maternal, Child &amp; Adolescent Health</v>
      </c>
      <c r="AD205" s="284" t="str">
        <f t="shared" si="111"/>
        <v>103</v>
      </c>
      <c r="AE205" s="282">
        <f t="shared" ca="1" si="121"/>
        <v>52.748999999999995</v>
      </c>
      <c r="AF205" s="282">
        <f t="shared" ca="1" si="121"/>
        <v>54.856999999999999</v>
      </c>
      <c r="AG205" s="282">
        <f t="shared" ca="1" si="121"/>
        <v>57.052999999999997</v>
      </c>
      <c r="AH205" s="282">
        <f t="shared" ca="1" si="121"/>
        <v>59.335000000000001</v>
      </c>
      <c r="AI205" s="282">
        <f t="shared" ca="1" si="121"/>
        <v>61.707999999999998</v>
      </c>
      <c r="AJ205" s="282" t="str">
        <f t="shared" ca="1" si="121"/>
        <v/>
      </c>
      <c r="AK205" s="282" t="str">
        <f t="shared" ca="1" si="121"/>
        <v/>
      </c>
      <c r="AP205" s="427"/>
      <c r="AQ205" s="427"/>
      <c r="AR205" s="427"/>
      <c r="AS205" s="427"/>
      <c r="AT205" s="427"/>
      <c r="AU205" s="427"/>
      <c r="AV205" s="427"/>
      <c r="AW205" s="427" t="str">
        <f>IFERROR(AA205/'2025'!N206,"")</f>
        <v/>
      </c>
    </row>
    <row r="206" spans="1:49" x14ac:dyDescent="0.2">
      <c r="A206" s="424" t="s">
        <v>206</v>
      </c>
      <c r="B206" s="75">
        <v>11</v>
      </c>
      <c r="C206" s="70" t="s">
        <v>124</v>
      </c>
      <c r="D206" s="75">
        <v>515</v>
      </c>
      <c r="E206" s="75" t="s">
        <v>17</v>
      </c>
      <c r="F206" s="73" t="s">
        <v>434</v>
      </c>
      <c r="G206" s="74">
        <f t="shared" ca="1" si="120"/>
        <v>109717</v>
      </c>
      <c r="H206" s="74">
        <f t="shared" ca="1" si="120"/>
        <v>114103</v>
      </c>
      <c r="I206" s="74">
        <f t="shared" ca="1" si="120"/>
        <v>118669</v>
      </c>
      <c r="J206" s="74">
        <f t="shared" ca="1" si="120"/>
        <v>123415</v>
      </c>
      <c r="K206" s="74">
        <f t="shared" ca="1" si="120"/>
        <v>128352</v>
      </c>
      <c r="L206" s="74">
        <f t="shared" ca="1" si="120"/>
        <v>0</v>
      </c>
      <c r="M206" s="74">
        <f t="shared" ca="1" si="120"/>
        <v>0</v>
      </c>
      <c r="N206" s="72"/>
      <c r="P206" s="187" t="str">
        <f t="shared" si="106"/>
        <v>09155C</v>
      </c>
      <c r="Q206" s="191" t="s">
        <v>600</v>
      </c>
      <c r="R206" s="188" t="str">
        <f t="shared" si="107"/>
        <v>Senior Transportation Planner</v>
      </c>
      <c r="S206" s="189" t="str">
        <f t="shared" si="108"/>
        <v>104</v>
      </c>
      <c r="T206" s="186" cm="1">
        <f t="array" aca="1" ref="T206" ca="1">ROUND(IF($Q206="Y",VLOOKUP($P206, INDIRECT($Q$3),T$8,0)*INDIRECT($P$2),VLOOKUP($P206, INDIRECT($Q$3),T$8,0)),IF($E206="E",0,3))</f>
        <v>109717</v>
      </c>
      <c r="U206" s="186" cm="1">
        <f t="array" aca="1" ref="U206" ca="1">ROUND(IF($Q206="Y",VLOOKUP($P206, INDIRECT($Q$3),U$8,0)*INDIRECT($P$2),VLOOKUP($P206, INDIRECT($Q$3),U$8,0)),IF($E206="E",0,3))</f>
        <v>114103</v>
      </c>
      <c r="V206" s="186" cm="1">
        <f t="array" aca="1" ref="V206" ca="1">ROUND(IF($Q206="Y",VLOOKUP($P206, INDIRECT($Q$3),V$8,0)*INDIRECT($P$2),VLOOKUP($P206, INDIRECT($Q$3),V$8,0)),IF($E206="E",0,3))</f>
        <v>118669</v>
      </c>
      <c r="W206" s="186" cm="1">
        <f t="array" aca="1" ref="W206" ca="1">ROUND(IF($Q206="Y",VLOOKUP($P206, INDIRECT($Q$3),W$8,0)*INDIRECT($P$2),VLOOKUP($P206, INDIRECT($Q$3),W$8,0)),IF($E206="E",0,3))</f>
        <v>123415</v>
      </c>
      <c r="X206" s="186" cm="1">
        <f t="array" aca="1" ref="X206" ca="1">ROUND(IF($Q206="Y",VLOOKUP($P206, INDIRECT($Q$3),X$8,0)*INDIRECT($P$2),VLOOKUP($P206, INDIRECT($Q$3),X$8,0)),IF($E206="E",0,3))</f>
        <v>128352</v>
      </c>
      <c r="Y206" s="186" cm="1">
        <f t="array" aca="1" ref="Y206" ca="1">ROUND(IF($Q206="Y",VLOOKUP($P206, INDIRECT($Q$3),Y$8,0)*INDIRECT($P$2),VLOOKUP($P206, INDIRECT($Q$3),Y$8,0)),IF($E206="E",0,3))</f>
        <v>0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09"/>
        <v>09155C</v>
      </c>
      <c r="AC206" s="130" t="str">
        <f t="shared" si="110"/>
        <v>Senior Transportation Planner</v>
      </c>
      <c r="AD206" s="284" t="str">
        <f t="shared" si="111"/>
        <v>104</v>
      </c>
      <c r="AE206" s="282">
        <f t="shared" ca="1" si="121"/>
        <v>52.748999999999995</v>
      </c>
      <c r="AF206" s="282">
        <f t="shared" ca="1" si="121"/>
        <v>54.857999999999997</v>
      </c>
      <c r="AG206" s="282">
        <f t="shared" ca="1" si="121"/>
        <v>57.052999999999997</v>
      </c>
      <c r="AH206" s="282">
        <f t="shared" ca="1" si="121"/>
        <v>59.335000000000001</v>
      </c>
      <c r="AI206" s="282">
        <f t="shared" ca="1" si="121"/>
        <v>61.707999999999998</v>
      </c>
      <c r="AJ206" s="282" t="str">
        <f t="shared" ca="1" si="121"/>
        <v/>
      </c>
      <c r="AK206" s="282" t="str">
        <f t="shared" ca="1" si="121"/>
        <v/>
      </c>
      <c r="AP206" s="427"/>
      <c r="AQ206" s="427"/>
      <c r="AR206" s="427"/>
      <c r="AS206" s="427"/>
      <c r="AT206" s="427"/>
      <c r="AU206" s="427"/>
      <c r="AV206" s="427"/>
      <c r="AW206" s="427" t="str">
        <f>IFERROR(AA206/'2025'!N207,"")</f>
        <v/>
      </c>
    </row>
    <row r="207" spans="1:49" x14ac:dyDescent="0.2">
      <c r="A207" s="424" t="s">
        <v>674</v>
      </c>
      <c r="B207" s="75">
        <v>10</v>
      </c>
      <c r="C207" s="70" t="s">
        <v>44</v>
      </c>
      <c r="D207" s="75">
        <v>460</v>
      </c>
      <c r="E207" s="75" t="s">
        <v>17</v>
      </c>
      <c r="F207" s="73" t="s">
        <v>673</v>
      </c>
      <c r="G207" s="74">
        <f t="shared" ca="1" si="120"/>
        <v>90427</v>
      </c>
      <c r="H207" s="74">
        <f t="shared" ca="1" si="120"/>
        <v>95097</v>
      </c>
      <c r="I207" s="74">
        <f t="shared" ca="1" si="120"/>
        <v>99943</v>
      </c>
      <c r="J207" s="74">
        <f t="shared" ca="1" si="120"/>
        <v>106708</v>
      </c>
      <c r="K207" s="74">
        <f t="shared" ca="1" si="120"/>
        <v>109697</v>
      </c>
      <c r="L207" s="74">
        <f t="shared" ca="1" si="120"/>
        <v>112768</v>
      </c>
      <c r="M207" s="74">
        <f t="shared" ca="1" si="120"/>
        <v>115985</v>
      </c>
      <c r="N207" s="72"/>
      <c r="P207" s="187" t="str">
        <f t="shared" si="106"/>
        <v>52993C</v>
      </c>
      <c r="Q207" s="191" t="s">
        <v>600</v>
      </c>
      <c r="R207" s="188" t="str">
        <f t="shared" si="107"/>
        <v>Service Center Operations Manager</v>
      </c>
      <c r="S207" s="189" t="str">
        <f t="shared" si="108"/>
        <v>34D</v>
      </c>
      <c r="T207" s="186" cm="1">
        <f t="array" aca="1" ref="T207" ca="1">ROUND(IF($Q207="Y",VLOOKUP($P207, INDIRECT($Q$3),T$8,0)*INDIRECT($P$2),VLOOKUP($P207, INDIRECT($Q$3),T$8,0)),IF($E207="E",0,3))</f>
        <v>90427</v>
      </c>
      <c r="U207" s="186" cm="1">
        <f t="array" aca="1" ref="U207" ca="1">ROUND(IF($Q207="Y",VLOOKUP($P207, INDIRECT($Q$3),U$8,0)*INDIRECT($P$2),VLOOKUP($P207, INDIRECT($Q$3),U$8,0)),IF($E207="E",0,3))</f>
        <v>95097</v>
      </c>
      <c r="V207" s="186" cm="1">
        <f t="array" aca="1" ref="V207" ca="1">ROUND(IF($Q207="Y",VLOOKUP($P207, INDIRECT($Q$3),V$8,0)*INDIRECT($P$2),VLOOKUP($P207, INDIRECT($Q$3),V$8,0)),IF($E207="E",0,3))</f>
        <v>99943</v>
      </c>
      <c r="W207" s="186" cm="1">
        <f t="array" aca="1" ref="W207" ca="1">ROUND(IF($Q207="Y",VLOOKUP($P207, INDIRECT($Q$3),W$8,0)*INDIRECT($P$2),VLOOKUP($P207, INDIRECT($Q$3),W$8,0)),IF($E207="E",0,3))</f>
        <v>106708</v>
      </c>
      <c r="X207" s="186" cm="1">
        <f t="array" aca="1" ref="X207" ca="1">ROUND(IF($Q207="Y",VLOOKUP($P207, INDIRECT($Q$3),X$8,0)*INDIRECT($P$2),VLOOKUP($P207, INDIRECT($Q$3),X$8,0)),IF($E207="E",0,3))</f>
        <v>109697</v>
      </c>
      <c r="Y207" s="186" cm="1">
        <f t="array" aca="1" ref="Y207" ca="1">ROUND(IF($Q207="Y",VLOOKUP($P207, INDIRECT($Q$3),Y$8,0)*INDIRECT($P$2),VLOOKUP($P207, INDIRECT($Q$3),Y$8,0)),IF($E207="E",0,3))</f>
        <v>112768</v>
      </c>
      <c r="Z207" s="186" cm="1">
        <f t="array" aca="1" ref="Z207" ca="1">ROUND(IF($Q207="Y",VLOOKUP($P207, INDIRECT($Q$3),Z$8,0)*INDIRECT($P$2),VLOOKUP($P207, INDIRECT($Q$3),Z$8,0)),IF($E207="E",0,3))</f>
        <v>115985</v>
      </c>
      <c r="AA207" s="186"/>
      <c r="AB207" s="282" t="str">
        <f t="shared" si="109"/>
        <v>52993C</v>
      </c>
      <c r="AC207" s="130" t="str">
        <f t="shared" si="110"/>
        <v>Service Center Operations Manager</v>
      </c>
      <c r="AD207" s="284" t="str">
        <f t="shared" si="111"/>
        <v>34D</v>
      </c>
      <c r="AE207" s="282">
        <f t="shared" ca="1" si="121"/>
        <v>43.474999999999994</v>
      </c>
      <c r="AF207" s="282">
        <f t="shared" ca="1" si="121"/>
        <v>45.72</v>
      </c>
      <c r="AG207" s="282">
        <f t="shared" ca="1" si="121"/>
        <v>48.05</v>
      </c>
      <c r="AH207" s="282">
        <f t="shared" ca="1" si="121"/>
        <v>51.302</v>
      </c>
      <c r="AI207" s="282">
        <f t="shared" ca="1" si="121"/>
        <v>52.738999999999997</v>
      </c>
      <c r="AJ207" s="282">
        <f t="shared" ca="1" si="121"/>
        <v>54.216000000000001</v>
      </c>
      <c r="AK207" s="282">
        <f t="shared" ca="1" si="121"/>
        <v>55.762999999999998</v>
      </c>
      <c r="AP207" s="427"/>
      <c r="AQ207" s="427"/>
      <c r="AR207" s="427"/>
      <c r="AS207" s="427"/>
      <c r="AT207" s="427"/>
      <c r="AU207" s="427"/>
      <c r="AV207" s="427"/>
      <c r="AW207" s="427" t="str">
        <f>IFERROR(AA207/'2025'!N208,"")</f>
        <v/>
      </c>
    </row>
    <row r="208" spans="1:49" x14ac:dyDescent="0.2">
      <c r="A208" s="424" t="s">
        <v>212</v>
      </c>
      <c r="B208" s="75">
        <v>9</v>
      </c>
      <c r="C208" s="70" t="s">
        <v>211</v>
      </c>
      <c r="D208" s="358">
        <v>418</v>
      </c>
      <c r="E208" s="75" t="s">
        <v>17</v>
      </c>
      <c r="F208" s="73" t="s">
        <v>436</v>
      </c>
      <c r="G208" s="74">
        <f t="shared" ca="1" si="120"/>
        <v>87980</v>
      </c>
      <c r="H208" s="74">
        <f t="shared" ca="1" si="120"/>
        <v>92378</v>
      </c>
      <c r="I208" s="74">
        <f t="shared" ca="1" si="120"/>
        <v>96997</v>
      </c>
      <c r="J208" s="74">
        <f t="shared" ca="1" si="120"/>
        <v>101849</v>
      </c>
      <c r="K208" s="74">
        <f t="shared" ca="1" si="120"/>
        <v>104700</v>
      </c>
      <c r="L208" s="74">
        <f t="shared" ca="1" si="120"/>
        <v>107631</v>
      </c>
      <c r="M208" s="74">
        <f t="shared" ca="1" si="120"/>
        <v>110700</v>
      </c>
      <c r="N208" s="72"/>
      <c r="P208" s="187" t="str">
        <f t="shared" si="106"/>
        <v>09810C</v>
      </c>
      <c r="Q208" s="191" t="s">
        <v>600</v>
      </c>
      <c r="R208" s="188" t="str">
        <f t="shared" si="107"/>
        <v>Supervisor Administrative Services</v>
      </c>
      <c r="S208" s="189" t="str">
        <f t="shared" si="108"/>
        <v>40</v>
      </c>
      <c r="T208" s="186" cm="1">
        <f t="array" aca="1" ref="T208" ca="1">ROUND(IF($Q208="Y",VLOOKUP($P208, INDIRECT($Q$3),T$8,0)*INDIRECT($P$2),VLOOKUP($P208, INDIRECT($Q$3),T$8,0)),IF($E208="E",0,3))</f>
        <v>87980</v>
      </c>
      <c r="U208" s="186" cm="1">
        <f t="array" aca="1" ref="U208" ca="1">ROUND(IF($Q208="Y",VLOOKUP($P208, INDIRECT($Q$3),U$8,0)*INDIRECT($P$2),VLOOKUP($P208, INDIRECT($Q$3),U$8,0)),IF($E208="E",0,3))</f>
        <v>92378</v>
      </c>
      <c r="V208" s="186" cm="1">
        <f t="array" aca="1" ref="V208" ca="1">ROUND(IF($Q208="Y",VLOOKUP($P208, INDIRECT($Q$3),V$8,0)*INDIRECT($P$2),VLOOKUP($P208, INDIRECT($Q$3),V$8,0)),IF($E208="E",0,3))</f>
        <v>96997</v>
      </c>
      <c r="W208" s="186" cm="1">
        <f t="array" aca="1" ref="W208" ca="1">ROUND(IF($Q208="Y",VLOOKUP($P208, INDIRECT($Q$3),W$8,0)*INDIRECT($P$2),VLOOKUP($P208, INDIRECT($Q$3),W$8,0)),IF($E208="E",0,3))</f>
        <v>101849</v>
      </c>
      <c r="X208" s="186" cm="1">
        <f t="array" aca="1" ref="X208" ca="1">ROUND(IF($Q208="Y",VLOOKUP($P208, INDIRECT($Q$3),X$8,0)*INDIRECT($P$2),VLOOKUP($P208, INDIRECT($Q$3),X$8,0)),IF($E208="E",0,3))</f>
        <v>104700</v>
      </c>
      <c r="Y208" s="186" cm="1">
        <f t="array" aca="1" ref="Y208" ca="1">ROUND(IF($Q208="Y",VLOOKUP($P208, INDIRECT($Q$3),Y$8,0)*INDIRECT($P$2),VLOOKUP($P208, INDIRECT($Q$3),Y$8,0)),IF($E208="E",0,3))</f>
        <v>107631</v>
      </c>
      <c r="Z208" s="186" cm="1">
        <f t="array" aca="1" ref="Z208" ca="1">ROUND(IF($Q208="Y",VLOOKUP($P208, INDIRECT($Q$3),Z$8,0)*INDIRECT($P$2),VLOOKUP($P208, INDIRECT($Q$3),Z$8,0)),IF($E208="E",0,3))</f>
        <v>110700</v>
      </c>
      <c r="AA208" s="186"/>
      <c r="AB208" s="282" t="str">
        <f t="shared" si="109"/>
        <v>09810C</v>
      </c>
      <c r="AC208" s="130" t="str">
        <f t="shared" si="110"/>
        <v>Supervisor Administrative Services</v>
      </c>
      <c r="AD208" s="284" t="str">
        <f t="shared" si="111"/>
        <v>40</v>
      </c>
      <c r="AE208" s="282">
        <f t="shared" ca="1" si="121"/>
        <v>42.298999999999999</v>
      </c>
      <c r="AF208" s="282">
        <f t="shared" ca="1" si="121"/>
        <v>44.412999999999997</v>
      </c>
      <c r="AG208" s="282">
        <f t="shared" ca="1" si="121"/>
        <v>46.634</v>
      </c>
      <c r="AH208" s="282">
        <f t="shared" ca="1" si="121"/>
        <v>48.966000000000001</v>
      </c>
      <c r="AI208" s="282">
        <f t="shared" ca="1" si="121"/>
        <v>50.336999999999996</v>
      </c>
      <c r="AJ208" s="282">
        <f t="shared" ca="1" si="121"/>
        <v>51.745999999999995</v>
      </c>
      <c r="AK208" s="282">
        <f t="shared" ca="1" si="121"/>
        <v>53.221999999999994</v>
      </c>
      <c r="AP208" s="427"/>
      <c r="AQ208" s="427"/>
      <c r="AR208" s="427"/>
      <c r="AS208" s="427"/>
      <c r="AT208" s="427"/>
      <c r="AU208" s="427"/>
      <c r="AV208" s="427"/>
      <c r="AW208" s="427" t="str">
        <f>IFERROR(AA208/'2025'!N209,"")</f>
        <v/>
      </c>
    </row>
    <row r="209" spans="1:49" x14ac:dyDescent="0.2">
      <c r="A209" s="424" t="s">
        <v>1117</v>
      </c>
      <c r="B209" s="75">
        <v>9</v>
      </c>
      <c r="C209" s="70" t="s">
        <v>958</v>
      </c>
      <c r="D209" s="75">
        <v>448</v>
      </c>
      <c r="E209" s="75" t="s">
        <v>17</v>
      </c>
      <c r="F209" s="73" t="s">
        <v>1118</v>
      </c>
      <c r="G209" s="74">
        <f t="shared" ca="1" si="120"/>
        <v>95420</v>
      </c>
      <c r="H209" s="74">
        <f t="shared" ca="1" si="120"/>
        <v>99242</v>
      </c>
      <c r="I209" s="74">
        <f t="shared" ca="1" si="120"/>
        <v>103213</v>
      </c>
      <c r="J209" s="74">
        <f t="shared" ca="1" si="120"/>
        <v>107346</v>
      </c>
      <c r="K209" s="74">
        <f t="shared" ca="1" si="120"/>
        <v>111645</v>
      </c>
      <c r="L209" s="74">
        <f t="shared" ca="1" si="120"/>
        <v>0</v>
      </c>
      <c r="M209" s="74">
        <f t="shared" ca="1" si="120"/>
        <v>0</v>
      </c>
      <c r="N209" s="72"/>
      <c r="P209" s="187" t="str">
        <f t="shared" si="106"/>
        <v>53104C</v>
      </c>
      <c r="Q209" s="191" t="s">
        <v>600</v>
      </c>
      <c r="R209" s="188" t="str">
        <f t="shared" si="107"/>
        <v>Supervisor Case Intake - Civil Rights</v>
      </c>
      <c r="S209" s="189" t="str">
        <f t="shared" si="108"/>
        <v>127</v>
      </c>
      <c r="T209" s="186" cm="1">
        <f t="array" aca="1" ref="T209" ca="1">ROUND(IF($Q209="Y",VLOOKUP($P209, INDIRECT($Q$3),T$8,0)*INDIRECT($P$2),VLOOKUP($P209, INDIRECT($Q$3),T$8,0)),IF($E209="E",0,3))</f>
        <v>95420</v>
      </c>
      <c r="U209" s="186" cm="1">
        <f t="array" aca="1" ref="U209" ca="1">ROUND(IF($Q209="Y",VLOOKUP($P209, INDIRECT($Q$3),U$8,0)*INDIRECT($P$2),VLOOKUP($P209, INDIRECT($Q$3),U$8,0)),IF($E209="E",0,3))</f>
        <v>99242</v>
      </c>
      <c r="V209" s="186" cm="1">
        <f t="array" aca="1" ref="V209" ca="1">ROUND(IF($Q209="Y",VLOOKUP($P209, INDIRECT($Q$3),V$8,0)*INDIRECT($P$2),VLOOKUP($P209, INDIRECT($Q$3),V$8,0)),IF($E209="E",0,3))</f>
        <v>103213</v>
      </c>
      <c r="W209" s="186" cm="1">
        <f t="array" aca="1" ref="W209" ca="1">ROUND(IF($Q209="Y",VLOOKUP($P209, INDIRECT($Q$3),W$8,0)*INDIRECT($P$2),VLOOKUP($P209, INDIRECT($Q$3),W$8,0)),IF($E209="E",0,3))</f>
        <v>107346</v>
      </c>
      <c r="X209" s="186" cm="1">
        <f t="array" aca="1" ref="X209" ca="1">ROUND(IF($Q209="Y",VLOOKUP($P209, INDIRECT($Q$3),X$8,0)*INDIRECT($P$2),VLOOKUP($P209, INDIRECT($Q$3),X$8,0)),IF($E209="E",0,3))</f>
        <v>111645</v>
      </c>
      <c r="Y209" s="186" cm="1">
        <f t="array" aca="1" ref="Y209" ca="1">ROUND(IF($Q209="Y",VLOOKUP($P209, INDIRECT($Q$3),Y$8,0)*INDIRECT($P$2),VLOOKUP($P209, INDIRECT($Q$3),Y$8,0)),IF($E209="E",0,3))</f>
        <v>0</v>
      </c>
      <c r="Z209" s="186" cm="1">
        <f t="array" aca="1" ref="Z209" ca="1">ROUND(IF($Q209="Y",VLOOKUP($P209, INDIRECT($Q$3),Z$8,0)*INDIRECT($P$2),VLOOKUP($P209, INDIRECT($Q$3),Z$8,0)),IF($E209="E",0,3))</f>
        <v>0</v>
      </c>
      <c r="AA209" s="186"/>
      <c r="AB209" s="282" t="str">
        <f t="shared" si="109"/>
        <v>53104C</v>
      </c>
      <c r="AC209" s="130" t="str">
        <f t="shared" si="110"/>
        <v>Supervisor Case Intake - Civil Rights</v>
      </c>
      <c r="AD209" s="284" t="str">
        <f t="shared" si="111"/>
        <v>127</v>
      </c>
      <c r="AE209" s="282">
        <f t="shared" ca="1" si="121"/>
        <v>45.875</v>
      </c>
      <c r="AF209" s="282">
        <f t="shared" ca="1" si="121"/>
        <v>47.713000000000001</v>
      </c>
      <c r="AG209" s="282">
        <f t="shared" ca="1" si="121"/>
        <v>49.622</v>
      </c>
      <c r="AH209" s="282">
        <f t="shared" ca="1" si="121"/>
        <v>51.608999999999995</v>
      </c>
      <c r="AI209" s="282">
        <f t="shared" ca="1" si="121"/>
        <v>53.675999999999995</v>
      </c>
      <c r="AJ209" s="282" t="str">
        <f t="shared" ca="1" si="121"/>
        <v/>
      </c>
      <c r="AK209" s="282" t="str">
        <f t="shared" ca="1" si="121"/>
        <v/>
      </c>
      <c r="AP209" s="427"/>
      <c r="AQ209" s="427"/>
      <c r="AR209" s="427"/>
      <c r="AS209" s="427"/>
      <c r="AT209" s="427"/>
      <c r="AU209" s="427"/>
      <c r="AV209" s="427"/>
      <c r="AW209" s="427" t="str">
        <f>IFERROR(AA209/'2025'!N210,"")</f>
        <v/>
      </c>
    </row>
    <row r="210" spans="1:49" x14ac:dyDescent="0.2">
      <c r="A210" s="424" t="s">
        <v>1102</v>
      </c>
      <c r="B210" s="75">
        <v>10</v>
      </c>
      <c r="C210" s="70" t="s">
        <v>18</v>
      </c>
      <c r="D210" s="75">
        <v>488</v>
      </c>
      <c r="E210" s="75" t="s">
        <v>17</v>
      </c>
      <c r="F210" s="73" t="s">
        <v>1101</v>
      </c>
      <c r="G210" s="74">
        <f t="shared" ca="1" si="120"/>
        <v>95846</v>
      </c>
      <c r="H210" s="74">
        <f t="shared" ca="1" si="120"/>
        <v>100889</v>
      </c>
      <c r="I210" s="74">
        <f t="shared" ca="1" si="120"/>
        <v>106199</v>
      </c>
      <c r="J210" s="74">
        <f t="shared" ca="1" si="120"/>
        <v>111790</v>
      </c>
      <c r="K210" s="74">
        <f t="shared" ca="1" si="120"/>
        <v>114916</v>
      </c>
      <c r="L210" s="74">
        <f t="shared" ca="1" si="120"/>
        <v>118138</v>
      </c>
      <c r="M210" s="74">
        <f t="shared" ca="1" si="120"/>
        <v>121505</v>
      </c>
      <c r="N210" s="72"/>
      <c r="P210" s="187" t="str">
        <f t="shared" si="106"/>
        <v>59507C</v>
      </c>
      <c r="Q210" s="191" t="s">
        <v>600</v>
      </c>
      <c r="R210" s="188" t="str">
        <f t="shared" si="107"/>
        <v>Supervisor Case Investigations - Civil Rights</v>
      </c>
      <c r="S210" s="189" t="str">
        <f t="shared" si="108"/>
        <v>83</v>
      </c>
      <c r="T210" s="186" cm="1">
        <f t="array" aca="1" ref="T210" ca="1">ROUND(IF($Q210="Y",VLOOKUP($P210, INDIRECT($Q$3),T$8,0)*INDIRECT($P$2),VLOOKUP($P210, INDIRECT($Q$3),T$8,0)),IF($E210="E",0,3))</f>
        <v>95846</v>
      </c>
      <c r="U210" s="186" cm="1">
        <f t="array" aca="1" ref="U210" ca="1">ROUND(IF($Q210="Y",VLOOKUP($P210, INDIRECT($Q$3),U$8,0)*INDIRECT($P$2),VLOOKUP($P210, INDIRECT($Q$3),U$8,0)),IF($E210="E",0,3))</f>
        <v>100889</v>
      </c>
      <c r="V210" s="186" cm="1">
        <f t="array" aca="1" ref="V210" ca="1">ROUND(IF($Q210="Y",VLOOKUP($P210, INDIRECT($Q$3),V$8,0)*INDIRECT($P$2),VLOOKUP($P210, INDIRECT($Q$3),V$8,0)),IF($E210="E",0,3))</f>
        <v>106199</v>
      </c>
      <c r="W210" s="186" cm="1">
        <f t="array" aca="1" ref="W210" ca="1">ROUND(IF($Q210="Y",VLOOKUP($P210, INDIRECT($Q$3),W$8,0)*INDIRECT($P$2),VLOOKUP($P210, INDIRECT($Q$3),W$8,0)),IF($E210="E",0,3))</f>
        <v>111790</v>
      </c>
      <c r="X210" s="186" cm="1">
        <f t="array" aca="1" ref="X210" ca="1">ROUND(IF($Q210="Y",VLOOKUP($P210, INDIRECT($Q$3),X$8,0)*INDIRECT($P$2),VLOOKUP($P210, INDIRECT($Q$3),X$8,0)),IF($E210="E",0,3))</f>
        <v>114916</v>
      </c>
      <c r="Y210" s="186" cm="1">
        <f t="array" aca="1" ref="Y210" ca="1">ROUND(IF($Q210="Y",VLOOKUP($P210, INDIRECT($Q$3),Y$8,0)*INDIRECT($P$2),VLOOKUP($P210, INDIRECT($Q$3),Y$8,0)),IF($E210="E",0,3))</f>
        <v>118138</v>
      </c>
      <c r="Z210" s="186" cm="1">
        <f t="array" aca="1" ref="Z210" ca="1">ROUND(IF($Q210="Y",VLOOKUP($P210, INDIRECT($Q$3),Z$8,0)*INDIRECT($P$2),VLOOKUP($P210, INDIRECT($Q$3),Z$8,0)),IF($E210="E",0,3))</f>
        <v>121505</v>
      </c>
      <c r="AA210" s="186"/>
      <c r="AB210" s="282" t="str">
        <f t="shared" si="109"/>
        <v>59507C</v>
      </c>
      <c r="AC210" s="130" t="str">
        <f t="shared" si="110"/>
        <v>Supervisor Case Investigations - Civil Rights</v>
      </c>
      <c r="AD210" s="284" t="str">
        <f t="shared" si="111"/>
        <v>83</v>
      </c>
      <c r="AE210" s="282">
        <f t="shared" ca="1" si="121"/>
        <v>46.08</v>
      </c>
      <c r="AF210" s="282">
        <f t="shared" ca="1" si="121"/>
        <v>48.504999999999995</v>
      </c>
      <c r="AG210" s="282">
        <f t="shared" ca="1" si="121"/>
        <v>51.058</v>
      </c>
      <c r="AH210" s="282">
        <f t="shared" ca="1" si="121"/>
        <v>53.745999999999995</v>
      </c>
      <c r="AI210" s="282">
        <f t="shared" ca="1" si="121"/>
        <v>55.248999999999995</v>
      </c>
      <c r="AJ210" s="282">
        <f t="shared" ca="1" si="121"/>
        <v>56.797999999999995</v>
      </c>
      <c r="AK210" s="282">
        <f t="shared" ca="1" si="121"/>
        <v>58.415999999999997</v>
      </c>
      <c r="AP210" s="427"/>
      <c r="AQ210" s="427"/>
      <c r="AR210" s="427"/>
      <c r="AS210" s="427"/>
      <c r="AT210" s="427"/>
      <c r="AU210" s="427"/>
      <c r="AV210" s="427"/>
      <c r="AW210" s="427" t="str">
        <f>IFERROR(AA210/'2025'!N211,"")</f>
        <v/>
      </c>
    </row>
    <row r="211" spans="1:49" x14ac:dyDescent="0.2">
      <c r="A211" s="424" t="s">
        <v>1103</v>
      </c>
      <c r="B211" s="75">
        <v>10</v>
      </c>
      <c r="C211" s="70" t="s">
        <v>70</v>
      </c>
      <c r="D211" s="75">
        <v>478</v>
      </c>
      <c r="E211" s="75" t="s">
        <v>17</v>
      </c>
      <c r="F211" s="73" t="s">
        <v>1104</v>
      </c>
      <c r="G211" s="74">
        <f t="shared" ca="1" si="120"/>
        <v>92141</v>
      </c>
      <c r="H211" s="74">
        <f t="shared" ca="1" si="120"/>
        <v>96727</v>
      </c>
      <c r="I211" s="74">
        <f t="shared" ca="1" si="120"/>
        <v>101577</v>
      </c>
      <c r="J211" s="74">
        <f t="shared" ca="1" si="120"/>
        <v>108144</v>
      </c>
      <c r="K211" s="74">
        <f t="shared" ca="1" si="120"/>
        <v>111170</v>
      </c>
      <c r="L211" s="74">
        <f t="shared" ca="1" si="120"/>
        <v>114287</v>
      </c>
      <c r="M211" s="74">
        <f t="shared" ca="1" si="120"/>
        <v>117544</v>
      </c>
      <c r="N211" s="72"/>
      <c r="P211" s="187" t="str">
        <f t="shared" si="106"/>
        <v>59508C</v>
      </c>
      <c r="Q211" s="191" t="s">
        <v>600</v>
      </c>
      <c r="R211" s="188" t="str">
        <f t="shared" si="107"/>
        <v>Supervisor Contract Compliance - Civil Rights</v>
      </c>
      <c r="S211" s="189" t="str">
        <f t="shared" si="108"/>
        <v>34M</v>
      </c>
      <c r="T211" s="186" cm="1">
        <f t="array" aca="1" ref="T211" ca="1">ROUND(IF($Q211="Y",VLOOKUP($P211, INDIRECT($Q$3),T$8,0)*INDIRECT($P$2),VLOOKUP($P211, INDIRECT($Q$3),T$8,0)),IF($E211="E",0,3))</f>
        <v>92141</v>
      </c>
      <c r="U211" s="186" cm="1">
        <f t="array" aca="1" ref="U211" ca="1">ROUND(IF($Q211="Y",VLOOKUP($P211, INDIRECT($Q$3),U$8,0)*INDIRECT($P$2),VLOOKUP($P211, INDIRECT($Q$3),U$8,0)),IF($E211="E",0,3))</f>
        <v>96727</v>
      </c>
      <c r="V211" s="186" cm="1">
        <f t="array" aca="1" ref="V211" ca="1">ROUND(IF($Q211="Y",VLOOKUP($P211, INDIRECT($Q$3),V$8,0)*INDIRECT($P$2),VLOOKUP($P211, INDIRECT($Q$3),V$8,0)),IF($E211="E",0,3))</f>
        <v>101577</v>
      </c>
      <c r="W211" s="186" cm="1">
        <f t="array" aca="1" ref="W211" ca="1">ROUND(IF($Q211="Y",VLOOKUP($P211, INDIRECT($Q$3),W$8,0)*INDIRECT($P$2),VLOOKUP($P211, INDIRECT($Q$3),W$8,0)),IF($E211="E",0,3))</f>
        <v>108144</v>
      </c>
      <c r="X211" s="186" cm="1">
        <f t="array" aca="1" ref="X211" ca="1">ROUND(IF($Q211="Y",VLOOKUP($P211, INDIRECT($Q$3),X$8,0)*INDIRECT($P$2),VLOOKUP($P211, INDIRECT($Q$3),X$8,0)),IF($E211="E",0,3))</f>
        <v>111170</v>
      </c>
      <c r="Y211" s="186" cm="1">
        <f t="array" aca="1" ref="Y211" ca="1">ROUND(IF($Q211="Y",VLOOKUP($P211, INDIRECT($Q$3),Y$8,0)*INDIRECT($P$2),VLOOKUP($P211, INDIRECT($Q$3),Y$8,0)),IF($E211="E",0,3))</f>
        <v>114287</v>
      </c>
      <c r="Z211" s="186" cm="1">
        <f t="array" aca="1" ref="Z211" ca="1">ROUND(IF($Q211="Y",VLOOKUP($P211, INDIRECT($Q$3),Z$8,0)*INDIRECT($P$2),VLOOKUP($P211, INDIRECT($Q$3),Z$8,0)),IF($E211="E",0,3))</f>
        <v>117544</v>
      </c>
      <c r="AA211" s="186"/>
      <c r="AB211" s="282" t="str">
        <f t="shared" si="109"/>
        <v>59508C</v>
      </c>
      <c r="AC211" s="130" t="str">
        <f t="shared" si="110"/>
        <v>Supervisor Contract Compliance - Civil Rights</v>
      </c>
      <c r="AD211" s="284" t="str">
        <f t="shared" si="111"/>
        <v>34M</v>
      </c>
      <c r="AE211" s="282">
        <f t="shared" ca="1" si="121"/>
        <v>44.298999999999999</v>
      </c>
      <c r="AF211" s="282">
        <f t="shared" ca="1" si="121"/>
        <v>46.503999999999998</v>
      </c>
      <c r="AG211" s="282">
        <f t="shared" ca="1" si="121"/>
        <v>48.835999999999999</v>
      </c>
      <c r="AH211" s="282">
        <f t="shared" ca="1" si="121"/>
        <v>51.992999999999995</v>
      </c>
      <c r="AI211" s="282">
        <f t="shared" ca="1" si="121"/>
        <v>53.448</v>
      </c>
      <c r="AJ211" s="282">
        <f t="shared" ca="1" si="121"/>
        <v>54.945999999999998</v>
      </c>
      <c r="AK211" s="282">
        <f t="shared" ca="1" si="121"/>
        <v>56.512</v>
      </c>
      <c r="AP211" s="427"/>
      <c r="AQ211" s="427"/>
      <c r="AR211" s="427"/>
      <c r="AS211" s="427"/>
      <c r="AT211" s="427"/>
      <c r="AU211" s="427"/>
      <c r="AV211" s="427"/>
      <c r="AW211" s="427" t="str">
        <f>IFERROR(AA211/'2025'!N212,"")</f>
        <v/>
      </c>
    </row>
    <row r="212" spans="1:49" x14ac:dyDescent="0.2">
      <c r="A212" s="424" t="s">
        <v>214</v>
      </c>
      <c r="B212" s="75">
        <v>11</v>
      </c>
      <c r="C212" s="70" t="s">
        <v>213</v>
      </c>
      <c r="D212" s="75">
        <v>533</v>
      </c>
      <c r="E212" s="75" t="s">
        <v>17</v>
      </c>
      <c r="F212" s="73" t="s">
        <v>437</v>
      </c>
      <c r="G212" s="74">
        <f t="shared" ca="1" si="120"/>
        <v>106520</v>
      </c>
      <c r="H212" s="74">
        <f t="shared" ca="1" si="120"/>
        <v>110781</v>
      </c>
      <c r="I212" s="74">
        <f t="shared" ca="1" si="120"/>
        <v>115215</v>
      </c>
      <c r="J212" s="74">
        <f t="shared" ca="1" si="120"/>
        <v>119823</v>
      </c>
      <c r="K212" s="74">
        <f t="shared" ca="1" si="120"/>
        <v>124615</v>
      </c>
      <c r="L212" s="74">
        <f t="shared" ca="1" si="120"/>
        <v>129599</v>
      </c>
      <c r="M212" s="74">
        <f t="shared" ca="1" si="120"/>
        <v>0</v>
      </c>
      <c r="N212" s="72"/>
      <c r="P212" s="187" t="str">
        <f t="shared" si="106"/>
        <v>09926C</v>
      </c>
      <c r="Q212" s="191" t="s">
        <v>600</v>
      </c>
      <c r="R212" s="188" t="str">
        <f t="shared" si="107"/>
        <v>Supervisor CPED Project Coordination</v>
      </c>
      <c r="S212" s="189" t="str">
        <f t="shared" si="108"/>
        <v>42</v>
      </c>
      <c r="T212" s="186" cm="1">
        <f t="array" aca="1" ref="T212" ca="1">ROUND(IF($Q212="Y",VLOOKUP($P212, INDIRECT($Q$3),T$8,0)*INDIRECT($P$2),VLOOKUP($P212, INDIRECT($Q$3),T$8,0)),IF($E212="E",0,3))</f>
        <v>106520</v>
      </c>
      <c r="U212" s="186" cm="1">
        <f t="array" aca="1" ref="U212" ca="1">ROUND(IF($Q212="Y",VLOOKUP($P212, INDIRECT($Q$3),U$8,0)*INDIRECT($P$2),VLOOKUP($P212, INDIRECT($Q$3),U$8,0)),IF($E212="E",0,3))</f>
        <v>110781</v>
      </c>
      <c r="V212" s="186" cm="1">
        <f t="array" aca="1" ref="V212" ca="1">ROUND(IF($Q212="Y",VLOOKUP($P212, INDIRECT($Q$3),V$8,0)*INDIRECT($P$2),VLOOKUP($P212, INDIRECT($Q$3),V$8,0)),IF($E212="E",0,3))</f>
        <v>115215</v>
      </c>
      <c r="W212" s="186" cm="1">
        <f t="array" aca="1" ref="W212" ca="1">ROUND(IF($Q212="Y",VLOOKUP($P212, INDIRECT($Q$3),W$8,0)*INDIRECT($P$2),VLOOKUP($P212, INDIRECT($Q$3),W$8,0)),IF($E212="E",0,3))</f>
        <v>119823</v>
      </c>
      <c r="X212" s="186" cm="1">
        <f t="array" aca="1" ref="X212" ca="1">ROUND(IF($Q212="Y",VLOOKUP($P212, INDIRECT($Q$3),X$8,0)*INDIRECT($P$2),VLOOKUP($P212, INDIRECT($Q$3),X$8,0)),IF($E212="E",0,3))</f>
        <v>124615</v>
      </c>
      <c r="Y212" s="186" cm="1">
        <f t="array" aca="1" ref="Y212" ca="1">ROUND(IF($Q212="Y",VLOOKUP($P212, INDIRECT($Q$3),Y$8,0)*INDIRECT($P$2),VLOOKUP($P212, INDIRECT($Q$3),Y$8,0)),IF($E212="E",0,3))</f>
        <v>129599</v>
      </c>
      <c r="Z212" s="186" cm="1">
        <f t="array" aca="1" ref="Z212" ca="1">ROUND(IF($Q212="Y",VLOOKUP($P212, INDIRECT($Q$3),Z$8,0)*INDIRECT($P$2),VLOOKUP($P212, INDIRECT($Q$3),Z$8,0)),IF($E212="E",0,3))</f>
        <v>0</v>
      </c>
      <c r="AA212" s="186"/>
      <c r="AB212" s="282" t="str">
        <f t="shared" si="109"/>
        <v>09926C</v>
      </c>
      <c r="AC212" s="130" t="str">
        <f t="shared" si="110"/>
        <v>Supervisor CPED Project Coordination</v>
      </c>
      <c r="AD212" s="284" t="str">
        <f t="shared" si="111"/>
        <v>42</v>
      </c>
      <c r="AE212" s="282">
        <f t="shared" ca="1" si="121"/>
        <v>51.211999999999996</v>
      </c>
      <c r="AF212" s="282">
        <f t="shared" ca="1" si="121"/>
        <v>53.260999999999996</v>
      </c>
      <c r="AG212" s="282">
        <f t="shared" ca="1" si="121"/>
        <v>55.391999999999996</v>
      </c>
      <c r="AH212" s="282">
        <f t="shared" ca="1" si="121"/>
        <v>57.607999999999997</v>
      </c>
      <c r="AI212" s="282">
        <f t="shared" ca="1" si="121"/>
        <v>59.911999999999999</v>
      </c>
      <c r="AJ212" s="282">
        <f t="shared" ca="1" si="121"/>
        <v>62.308</v>
      </c>
      <c r="AK212" s="282" t="str">
        <f t="shared" ca="1" si="121"/>
        <v/>
      </c>
      <c r="AP212" s="427"/>
      <c r="AQ212" s="427"/>
      <c r="AR212" s="427"/>
      <c r="AS212" s="427"/>
      <c r="AT212" s="427"/>
      <c r="AU212" s="427"/>
      <c r="AV212" s="427"/>
      <c r="AW212" s="427" t="str">
        <f>IFERROR(AA212/'2025'!N213,"")</f>
        <v/>
      </c>
    </row>
    <row r="213" spans="1:49" x14ac:dyDescent="0.2">
      <c r="A213" s="424" t="s">
        <v>709</v>
      </c>
      <c r="B213" s="75">
        <v>10</v>
      </c>
      <c r="C213" s="70" t="s">
        <v>703</v>
      </c>
      <c r="D213" s="75">
        <v>480</v>
      </c>
      <c r="E213" s="75" t="s">
        <v>17</v>
      </c>
      <c r="F213" s="73" t="s">
        <v>1148</v>
      </c>
      <c r="G213" s="74">
        <f t="shared" ca="1" si="120"/>
        <v>92527</v>
      </c>
      <c r="H213" s="74">
        <f t="shared" ca="1" si="120"/>
        <v>97132</v>
      </c>
      <c r="I213" s="74">
        <f t="shared" ca="1" si="120"/>
        <v>101999</v>
      </c>
      <c r="J213" s="74">
        <f t="shared" ca="1" si="120"/>
        <v>108596</v>
      </c>
      <c r="K213" s="74">
        <f t="shared" ca="1" si="120"/>
        <v>111637</v>
      </c>
      <c r="L213" s="74">
        <f t="shared" ca="1" si="120"/>
        <v>114765</v>
      </c>
      <c r="M213" s="74">
        <f t="shared" ca="1" si="120"/>
        <v>118035</v>
      </c>
      <c r="N213" s="72"/>
      <c r="P213" s="187" t="str">
        <f>A213</f>
        <v>53006C</v>
      </c>
      <c r="Q213" s="191" t="s">
        <v>600</v>
      </c>
      <c r="R213" s="188" t="str">
        <f>F213</f>
        <v>Supervisor Crime Analyst</v>
      </c>
      <c r="S213" s="189" t="str">
        <f>C213</f>
        <v>010</v>
      </c>
      <c r="T213" s="186" cm="1">
        <f t="array" aca="1" ref="T213" ca="1">ROUND(IF($Q213="Y",VLOOKUP($P213, INDIRECT($Q$3),T$8,0)*INDIRECT($P$2),VLOOKUP($P213, INDIRECT($Q$3),T$8,0)),IF($E213="E",0,3))</f>
        <v>92527</v>
      </c>
      <c r="U213" s="186" cm="1">
        <f t="array" aca="1" ref="U213" ca="1">ROUND(IF($Q213="Y",VLOOKUP($P213, INDIRECT($Q$3),U$8,0)*INDIRECT($P$2),VLOOKUP($P213, INDIRECT($Q$3),U$8,0)),IF($E213="E",0,3))</f>
        <v>97132</v>
      </c>
      <c r="V213" s="186" cm="1">
        <f t="array" aca="1" ref="V213" ca="1">ROUND(IF($Q213="Y",VLOOKUP($P213, INDIRECT($Q$3),V$8,0)*INDIRECT($P$2),VLOOKUP($P213, INDIRECT($Q$3),V$8,0)),IF($E213="E",0,3))</f>
        <v>101999</v>
      </c>
      <c r="W213" s="186" cm="1">
        <f t="array" aca="1" ref="W213" ca="1">ROUND(IF($Q213="Y",VLOOKUP($P213, INDIRECT($Q$3),W$8,0)*INDIRECT($P$2),VLOOKUP($P213, INDIRECT($Q$3),W$8,0)),IF($E213="E",0,3))</f>
        <v>108596</v>
      </c>
      <c r="X213" s="186" cm="1">
        <f t="array" aca="1" ref="X213" ca="1">ROUND(IF($Q213="Y",VLOOKUP($P213, INDIRECT($Q$3),X$8,0)*INDIRECT($P$2),VLOOKUP($P213, INDIRECT($Q$3),X$8,0)),IF($E213="E",0,3))</f>
        <v>111637</v>
      </c>
      <c r="Y213" s="186" cm="1">
        <f t="array" aca="1" ref="Y213" ca="1">ROUND(IF($Q213="Y",VLOOKUP($P213, INDIRECT($Q$3),Y$8,0)*INDIRECT($P$2),VLOOKUP($P213, INDIRECT($Q$3),Y$8,0)),IF($E213="E",0,3))</f>
        <v>114765</v>
      </c>
      <c r="Z213" s="186" cm="1">
        <f t="array" aca="1" ref="Z213" ca="1">ROUND(IF($Q213="Y",VLOOKUP($P213, INDIRECT($Q$3),Z$8,0)*INDIRECT($P$2),VLOOKUP($P213, INDIRECT($Q$3),Z$8,0)),IF($E213="E",0,3))</f>
        <v>118035</v>
      </c>
      <c r="AA213" s="186"/>
      <c r="AB213" s="282" t="str">
        <f>A213</f>
        <v>53006C</v>
      </c>
      <c r="AC213" s="130" t="str">
        <f>F213</f>
        <v>Supervisor Crime Analyst</v>
      </c>
      <c r="AD213" s="284" t="str">
        <f>C213</f>
        <v>010</v>
      </c>
      <c r="AE213" s="282">
        <f t="shared" ca="1" si="121"/>
        <v>44.484999999999999</v>
      </c>
      <c r="AF213" s="282">
        <f t="shared" ca="1" si="121"/>
        <v>46.698999999999998</v>
      </c>
      <c r="AG213" s="282">
        <f t="shared" ca="1" si="121"/>
        <v>49.037999999999997</v>
      </c>
      <c r="AH213" s="282">
        <f t="shared" ca="1" si="121"/>
        <v>52.21</v>
      </c>
      <c r="AI213" s="282">
        <f t="shared" ca="1" si="121"/>
        <v>53.671999999999997</v>
      </c>
      <c r="AJ213" s="282">
        <f t="shared" ca="1" si="121"/>
        <v>55.175999999999995</v>
      </c>
      <c r="AK213" s="282">
        <f t="shared" ca="1" si="121"/>
        <v>56.747999999999998</v>
      </c>
      <c r="AP213" s="427"/>
      <c r="AQ213" s="427"/>
      <c r="AR213" s="427"/>
      <c r="AS213" s="427"/>
      <c r="AT213" s="427"/>
      <c r="AU213" s="427"/>
      <c r="AV213" s="427"/>
      <c r="AW213" s="427" t="str">
        <f>IFERROR(AA213/'2025'!N214,"")</f>
        <v/>
      </c>
    </row>
    <row r="214" spans="1:49" x14ac:dyDescent="0.2">
      <c r="A214" s="424" t="s">
        <v>216</v>
      </c>
      <c r="B214" s="75">
        <v>8</v>
      </c>
      <c r="C214" s="70" t="s">
        <v>575</v>
      </c>
      <c r="D214" s="75">
        <v>393</v>
      </c>
      <c r="E214" s="75" t="s">
        <v>17</v>
      </c>
      <c r="F214" s="73" t="s">
        <v>438</v>
      </c>
      <c r="G214" s="74">
        <f t="shared" ref="G214:M235" ca="1" si="122">IF(E214="E",ROUND(T214,0),ROUND(T214,3))</f>
        <v>84335</v>
      </c>
      <c r="H214" s="74">
        <f t="shared" ca="1" si="122"/>
        <v>87710</v>
      </c>
      <c r="I214" s="74">
        <f t="shared" ca="1" si="122"/>
        <v>91224</v>
      </c>
      <c r="J214" s="74">
        <f t="shared" ca="1" si="122"/>
        <v>94876</v>
      </c>
      <c r="K214" s="74">
        <f t="shared" ca="1" si="122"/>
        <v>98674</v>
      </c>
      <c r="L214" s="74">
        <f t="shared" ca="1" si="122"/>
        <v>0</v>
      </c>
      <c r="M214" s="74">
        <f t="shared" ca="1" si="122"/>
        <v>0</v>
      </c>
      <c r="N214" s="72"/>
      <c r="P214" s="187" t="str">
        <f t="shared" ref="P214:P219" si="123">A214</f>
        <v>10074C</v>
      </c>
      <c r="Q214" s="191" t="s">
        <v>600</v>
      </c>
      <c r="R214" s="188" t="str">
        <f t="shared" ref="R214:R219" si="124">F214</f>
        <v>Supervisor Criminal Legal Support Services</v>
      </c>
      <c r="S214" s="189" t="str">
        <f t="shared" ref="S214:S219" si="125">C214</f>
        <v>022</v>
      </c>
      <c r="T214" s="186" cm="1">
        <f t="array" aca="1" ref="T214" ca="1">ROUND(IF($Q214="Y",VLOOKUP($P214, INDIRECT($Q$3),T$8,0)*INDIRECT($P$2),VLOOKUP($P214, INDIRECT($Q$3),T$8,0)),IF($E214="E",0,3))</f>
        <v>84335</v>
      </c>
      <c r="U214" s="186" cm="1">
        <f t="array" aca="1" ref="U214" ca="1">ROUND(IF($Q214="Y",VLOOKUP($P214, INDIRECT($Q$3),U$8,0)*INDIRECT($P$2),VLOOKUP($P214, INDIRECT($Q$3),U$8,0)),IF($E214="E",0,3))</f>
        <v>87710</v>
      </c>
      <c r="V214" s="186" cm="1">
        <f t="array" aca="1" ref="V214" ca="1">ROUND(IF($Q214="Y",VLOOKUP($P214, INDIRECT($Q$3),V$8,0)*INDIRECT($P$2),VLOOKUP($P214, INDIRECT($Q$3),V$8,0)),IF($E214="E",0,3))</f>
        <v>91224</v>
      </c>
      <c r="W214" s="186" cm="1">
        <f t="array" aca="1" ref="W214" ca="1">ROUND(IF($Q214="Y",VLOOKUP($P214, INDIRECT($Q$3),W$8,0)*INDIRECT($P$2),VLOOKUP($P214, INDIRECT($Q$3),W$8,0)),IF($E214="E",0,3))</f>
        <v>94876</v>
      </c>
      <c r="X214" s="186" cm="1">
        <f t="array" aca="1" ref="X214" ca="1">ROUND(IF($Q214="Y",VLOOKUP($P214, INDIRECT($Q$3),X$8,0)*INDIRECT($P$2),VLOOKUP($P214, INDIRECT($Q$3),X$8,0)),IF($E214="E",0,3))</f>
        <v>98674</v>
      </c>
      <c r="Y214" s="186" cm="1">
        <f t="array" aca="1" ref="Y214" ca="1">ROUND(IF($Q214="Y",VLOOKUP($P214, INDIRECT($Q$3),Y$8,0)*INDIRECT($P$2),VLOOKUP($P214, INDIRECT($Q$3),Y$8,0)),IF($E214="E",0,3))</f>
        <v>0</v>
      </c>
      <c r="Z214" s="186" cm="1">
        <f t="array" aca="1" ref="Z214" ca="1">ROUND(IF($Q214="Y",VLOOKUP($P214, INDIRECT($Q$3),Z$8,0)*INDIRECT($P$2),VLOOKUP($P214, INDIRECT($Q$3),Z$8,0)),IF($E214="E",0,3))</f>
        <v>0</v>
      </c>
      <c r="AA214" s="186"/>
      <c r="AB214" s="282" t="str">
        <f t="shared" ref="AB214:AB219" si="126">A214</f>
        <v>10074C</v>
      </c>
      <c r="AC214" s="130" t="str">
        <f t="shared" ref="AC214:AC219" si="127">F214</f>
        <v>Supervisor Criminal Legal Support Services</v>
      </c>
      <c r="AD214" s="284" t="str">
        <f t="shared" ref="AD214:AD219" si="128">C214</f>
        <v>022</v>
      </c>
      <c r="AE214" s="282">
        <f t="shared" ca="1" si="121"/>
        <v>40.545999999999999</v>
      </c>
      <c r="AF214" s="282">
        <f t="shared" ca="1" si="121"/>
        <v>42.168999999999997</v>
      </c>
      <c r="AG214" s="282">
        <f t="shared" ca="1" si="121"/>
        <v>43.857999999999997</v>
      </c>
      <c r="AH214" s="282">
        <f t="shared" ca="1" si="121"/>
        <v>45.613999999999997</v>
      </c>
      <c r="AI214" s="282">
        <f t="shared" ca="1" si="121"/>
        <v>47.44</v>
      </c>
      <c r="AJ214" s="282" t="str">
        <f t="shared" ca="1" si="121"/>
        <v/>
      </c>
      <c r="AK214" s="282" t="str">
        <f t="shared" ca="1" si="121"/>
        <v/>
      </c>
      <c r="AP214" s="427"/>
      <c r="AQ214" s="427"/>
      <c r="AR214" s="427"/>
      <c r="AS214" s="427"/>
      <c r="AT214" s="427"/>
      <c r="AU214" s="427"/>
      <c r="AV214" s="427"/>
      <c r="AW214" s="427" t="str">
        <f>IFERROR(AA214/'2025'!N215,"")</f>
        <v/>
      </c>
    </row>
    <row r="215" spans="1:49" x14ac:dyDescent="0.2">
      <c r="A215" s="424" t="s">
        <v>217</v>
      </c>
      <c r="B215" s="75">
        <v>10</v>
      </c>
      <c r="C215" s="70" t="s">
        <v>18</v>
      </c>
      <c r="D215" s="75">
        <v>485</v>
      </c>
      <c r="E215" s="75" t="s">
        <v>17</v>
      </c>
      <c r="F215" s="73" t="s">
        <v>439</v>
      </c>
      <c r="G215" s="74">
        <f t="shared" ca="1" si="122"/>
        <v>95846</v>
      </c>
      <c r="H215" s="74">
        <f t="shared" ca="1" si="122"/>
        <v>100889</v>
      </c>
      <c r="I215" s="74">
        <f t="shared" ca="1" si="122"/>
        <v>106199</v>
      </c>
      <c r="J215" s="74">
        <f t="shared" ca="1" si="122"/>
        <v>111790</v>
      </c>
      <c r="K215" s="74">
        <f t="shared" ca="1" si="122"/>
        <v>114916</v>
      </c>
      <c r="L215" s="74">
        <f t="shared" ca="1" si="122"/>
        <v>118138</v>
      </c>
      <c r="M215" s="74">
        <f t="shared" ca="1" si="122"/>
        <v>121505</v>
      </c>
      <c r="N215" s="72"/>
      <c r="P215" s="187" t="str">
        <f t="shared" si="123"/>
        <v>52918C</v>
      </c>
      <c r="Q215" s="191" t="s">
        <v>600</v>
      </c>
      <c r="R215" s="188" t="str">
        <f t="shared" si="124"/>
        <v>Supervisor Data Practices Compliance</v>
      </c>
      <c r="S215" s="189" t="str">
        <f t="shared" si="125"/>
        <v>83</v>
      </c>
      <c r="T215" s="186" cm="1">
        <f t="array" aca="1" ref="T215" ca="1">ROUND(IF($Q215="Y",VLOOKUP($P215, INDIRECT($Q$3),T$8,0)*INDIRECT($P$2),VLOOKUP($P215, INDIRECT($Q$3),T$8,0)),IF($E215="E",0,3))</f>
        <v>95846</v>
      </c>
      <c r="U215" s="186" cm="1">
        <f t="array" aca="1" ref="U215" ca="1">ROUND(IF($Q215="Y",VLOOKUP($P215, INDIRECT($Q$3),U$8,0)*INDIRECT($P$2),VLOOKUP($P215, INDIRECT($Q$3),U$8,0)),IF($E215="E",0,3))</f>
        <v>100889</v>
      </c>
      <c r="V215" s="186" cm="1">
        <f t="array" aca="1" ref="V215" ca="1">ROUND(IF($Q215="Y",VLOOKUP($P215, INDIRECT($Q$3),V$8,0)*INDIRECT($P$2),VLOOKUP($P215, INDIRECT($Q$3),V$8,0)),IF($E215="E",0,3))</f>
        <v>106199</v>
      </c>
      <c r="W215" s="186" cm="1">
        <f t="array" aca="1" ref="W215" ca="1">ROUND(IF($Q215="Y",VLOOKUP($P215, INDIRECT($Q$3),W$8,0)*INDIRECT($P$2),VLOOKUP($P215, INDIRECT($Q$3),W$8,0)),IF($E215="E",0,3))</f>
        <v>111790</v>
      </c>
      <c r="X215" s="186" cm="1">
        <f t="array" aca="1" ref="X215" ca="1">ROUND(IF($Q215="Y",VLOOKUP($P215, INDIRECT($Q$3),X$8,0)*INDIRECT($P$2),VLOOKUP($P215, INDIRECT($Q$3),X$8,0)),IF($E215="E",0,3))</f>
        <v>114916</v>
      </c>
      <c r="Y215" s="186" cm="1">
        <f t="array" aca="1" ref="Y215" ca="1">ROUND(IF($Q215="Y",VLOOKUP($P215, INDIRECT($Q$3),Y$8,0)*INDIRECT($P$2),VLOOKUP($P215, INDIRECT($Q$3),Y$8,0)),IF($E215="E",0,3))</f>
        <v>118138</v>
      </c>
      <c r="Z215" s="186" cm="1">
        <f t="array" aca="1" ref="Z215" ca="1">ROUND(IF($Q215="Y",VLOOKUP($P215, INDIRECT($Q$3),Z$8,0)*INDIRECT($P$2),VLOOKUP($P215, INDIRECT($Q$3),Z$8,0)),IF($E215="E",0,3))</f>
        <v>121505</v>
      </c>
      <c r="AA215" s="186"/>
      <c r="AB215" s="282" t="str">
        <f t="shared" si="126"/>
        <v>52918C</v>
      </c>
      <c r="AC215" s="130" t="str">
        <f t="shared" si="127"/>
        <v>Supervisor Data Practices Compliance</v>
      </c>
      <c r="AD215" s="284" t="str">
        <f t="shared" si="128"/>
        <v>83</v>
      </c>
      <c r="AE215" s="282">
        <f t="shared" ca="1" si="121"/>
        <v>46.08</v>
      </c>
      <c r="AF215" s="282">
        <f t="shared" ca="1" si="121"/>
        <v>48.504999999999995</v>
      </c>
      <c r="AG215" s="282">
        <f t="shared" ca="1" si="121"/>
        <v>51.058</v>
      </c>
      <c r="AH215" s="282">
        <f t="shared" ca="1" si="121"/>
        <v>53.745999999999995</v>
      </c>
      <c r="AI215" s="282">
        <f t="shared" ca="1" si="121"/>
        <v>55.248999999999995</v>
      </c>
      <c r="AJ215" s="282">
        <f t="shared" ca="1" si="121"/>
        <v>56.797999999999995</v>
      </c>
      <c r="AK215" s="282">
        <f t="shared" ca="1" si="121"/>
        <v>58.415999999999997</v>
      </c>
      <c r="AP215" s="427"/>
      <c r="AQ215" s="427"/>
      <c r="AR215" s="427"/>
      <c r="AS215" s="427"/>
      <c r="AT215" s="427"/>
      <c r="AU215" s="427"/>
      <c r="AV215" s="427"/>
      <c r="AW215" s="427" t="str">
        <f>IFERROR(AA215/'2025'!N216,"")</f>
        <v/>
      </c>
    </row>
    <row r="216" spans="1:49" x14ac:dyDescent="0.2">
      <c r="A216" s="424" t="s">
        <v>219</v>
      </c>
      <c r="B216" s="75">
        <v>7</v>
      </c>
      <c r="C216" s="70" t="s">
        <v>218</v>
      </c>
      <c r="D216" s="75">
        <v>325</v>
      </c>
      <c r="E216" s="75" t="s">
        <v>17</v>
      </c>
      <c r="F216" s="73" t="s">
        <v>440</v>
      </c>
      <c r="G216" s="74">
        <f t="shared" ca="1" si="122"/>
        <v>71606</v>
      </c>
      <c r="H216" s="74">
        <f t="shared" ca="1" si="122"/>
        <v>74473</v>
      </c>
      <c r="I216" s="74">
        <f t="shared" ca="1" si="122"/>
        <v>77457</v>
      </c>
      <c r="J216" s="74">
        <f t="shared" ca="1" si="122"/>
        <v>80556</v>
      </c>
      <c r="K216" s="74">
        <f t="shared" ca="1" si="122"/>
        <v>83782</v>
      </c>
      <c r="L216" s="74">
        <f t="shared" ca="1" si="122"/>
        <v>0</v>
      </c>
      <c r="M216" s="74">
        <f t="shared" ca="1" si="122"/>
        <v>0</v>
      </c>
      <c r="N216" s="72"/>
      <c r="P216" s="187" t="str">
        <f t="shared" si="123"/>
        <v>09924C</v>
      </c>
      <c r="Q216" s="191" t="s">
        <v>600</v>
      </c>
      <c r="R216" s="188" t="str">
        <f t="shared" si="124"/>
        <v>Supervisor Document Solution Center</v>
      </c>
      <c r="S216" s="189" t="str">
        <f t="shared" si="125"/>
        <v>12B</v>
      </c>
      <c r="T216" s="186" cm="1">
        <f t="array" aca="1" ref="T216" ca="1">ROUND(IF($Q216="Y",VLOOKUP($P216, INDIRECT($Q$3),T$8,0)*INDIRECT($P$2),VLOOKUP($P216, INDIRECT($Q$3),T$8,0)),IF($E216="E",0,3))</f>
        <v>71606</v>
      </c>
      <c r="U216" s="186" cm="1">
        <f t="array" aca="1" ref="U216" ca="1">ROUND(IF($Q216="Y",VLOOKUP($P216, INDIRECT($Q$3),U$8,0)*INDIRECT($P$2),VLOOKUP($P216, INDIRECT($Q$3),U$8,0)),IF($E216="E",0,3))</f>
        <v>74473</v>
      </c>
      <c r="V216" s="186" cm="1">
        <f t="array" aca="1" ref="V216" ca="1">ROUND(IF($Q216="Y",VLOOKUP($P216, INDIRECT($Q$3),V$8,0)*INDIRECT($P$2),VLOOKUP($P216, INDIRECT($Q$3),V$8,0)),IF($E216="E",0,3))</f>
        <v>77457</v>
      </c>
      <c r="W216" s="186" cm="1">
        <f t="array" aca="1" ref="W216" ca="1">ROUND(IF($Q216="Y",VLOOKUP($P216, INDIRECT($Q$3),W$8,0)*INDIRECT($P$2),VLOOKUP($P216, INDIRECT($Q$3),W$8,0)),IF($E216="E",0,3))</f>
        <v>80556</v>
      </c>
      <c r="X216" s="186" cm="1">
        <f t="array" aca="1" ref="X216" ca="1">ROUND(IF($Q216="Y",VLOOKUP($P216, INDIRECT($Q$3),X$8,0)*INDIRECT($P$2),VLOOKUP($P216, INDIRECT($Q$3),X$8,0)),IF($E216="E",0,3))</f>
        <v>83782</v>
      </c>
      <c r="Y216" s="186" cm="1">
        <f t="array" aca="1" ref="Y216" ca="1">ROUND(IF($Q216="Y",VLOOKUP($P216, INDIRECT($Q$3),Y$8,0)*INDIRECT($P$2),VLOOKUP($P216, INDIRECT($Q$3),Y$8,0)),IF($E216="E",0,3))</f>
        <v>0</v>
      </c>
      <c r="Z216" s="186" cm="1">
        <f t="array" aca="1" ref="Z216" ca="1">ROUND(IF($Q216="Y",VLOOKUP($P216, INDIRECT($Q$3),Z$8,0)*INDIRECT($P$2),VLOOKUP($P216, INDIRECT($Q$3),Z$8,0)),IF($E216="E",0,3))</f>
        <v>0</v>
      </c>
      <c r="AA216" s="186"/>
      <c r="AB216" s="282" t="str">
        <f t="shared" si="126"/>
        <v>09924C</v>
      </c>
      <c r="AC216" s="130" t="str">
        <f t="shared" si="127"/>
        <v>Supervisor Document Solution Center</v>
      </c>
      <c r="AD216" s="284" t="str">
        <f t="shared" si="128"/>
        <v>12B</v>
      </c>
      <c r="AE216" s="282">
        <f t="shared" ca="1" si="121"/>
        <v>34.425999999999995</v>
      </c>
      <c r="AF216" s="282">
        <f t="shared" ca="1" si="121"/>
        <v>35.805</v>
      </c>
      <c r="AG216" s="282">
        <f t="shared" ca="1" si="121"/>
        <v>37.238999999999997</v>
      </c>
      <c r="AH216" s="282">
        <f t="shared" ca="1" si="121"/>
        <v>38.728999999999999</v>
      </c>
      <c r="AI216" s="282">
        <f t="shared" ca="1" si="121"/>
        <v>40.28</v>
      </c>
      <c r="AJ216" s="282" t="str">
        <f t="shared" ca="1" si="121"/>
        <v/>
      </c>
      <c r="AK216" s="282" t="str">
        <f t="shared" ca="1" si="121"/>
        <v/>
      </c>
      <c r="AP216" s="427"/>
      <c r="AQ216" s="427"/>
      <c r="AR216" s="427"/>
      <c r="AS216" s="427"/>
      <c r="AT216" s="427"/>
      <c r="AU216" s="427"/>
      <c r="AV216" s="427"/>
      <c r="AW216" s="427" t="str">
        <f>IFERROR(AA216/'2025'!N217,"")</f>
        <v/>
      </c>
    </row>
    <row r="217" spans="1:49" x14ac:dyDescent="0.2">
      <c r="A217" s="424" t="s">
        <v>210</v>
      </c>
      <c r="B217" s="75">
        <v>9</v>
      </c>
      <c r="C217" s="70" t="s">
        <v>178</v>
      </c>
      <c r="D217" s="75">
        <v>425</v>
      </c>
      <c r="E217" s="75" t="s">
        <v>17</v>
      </c>
      <c r="F217" s="73" t="s">
        <v>441</v>
      </c>
      <c r="G217" s="74">
        <f t="shared" ca="1" si="122"/>
        <v>93168</v>
      </c>
      <c r="H217" s="74">
        <f t="shared" ca="1" si="122"/>
        <v>99400</v>
      </c>
      <c r="I217" s="74">
        <f t="shared" ca="1" si="122"/>
        <v>102184</v>
      </c>
      <c r="J217" s="74">
        <f t="shared" ca="1" si="122"/>
        <v>105046</v>
      </c>
      <c r="K217" s="74">
        <f t="shared" ca="1" si="122"/>
        <v>108042</v>
      </c>
      <c r="L217" s="74">
        <f t="shared" ca="1" si="122"/>
        <v>0</v>
      </c>
      <c r="M217" s="74">
        <f t="shared" ca="1" si="122"/>
        <v>0</v>
      </c>
      <c r="N217" s="72"/>
      <c r="P217" s="187" t="str">
        <f t="shared" si="123"/>
        <v>52915C</v>
      </c>
      <c r="Q217" s="191" t="s">
        <v>600</v>
      </c>
      <c r="R217" s="188" t="str">
        <f t="shared" si="124"/>
        <v>Supervisor Election Administration</v>
      </c>
      <c r="S217" s="189" t="str">
        <f t="shared" si="125"/>
        <v>36</v>
      </c>
      <c r="T217" s="186" cm="1">
        <f t="array" aca="1" ref="T217" ca="1">ROUND(IF($Q217="Y",VLOOKUP($P217, INDIRECT($Q$3),T$8,0)*INDIRECT($P$2),VLOOKUP($P217, INDIRECT($Q$3),T$8,0)),IF($E217="E",0,3))</f>
        <v>93168</v>
      </c>
      <c r="U217" s="186" cm="1">
        <f t="array" aca="1" ref="U217" ca="1">ROUND(IF($Q217="Y",VLOOKUP($P217, INDIRECT($Q$3),U$8,0)*INDIRECT($P$2),VLOOKUP($P217, INDIRECT($Q$3),U$8,0)),IF($E217="E",0,3))</f>
        <v>99400</v>
      </c>
      <c r="V217" s="186" cm="1">
        <f t="array" aca="1" ref="V217" ca="1">ROUND(IF($Q217="Y",VLOOKUP($P217, INDIRECT($Q$3),V$8,0)*INDIRECT($P$2),VLOOKUP($P217, INDIRECT($Q$3),V$8,0)),IF($E217="E",0,3))</f>
        <v>102184</v>
      </c>
      <c r="W217" s="186" cm="1">
        <f t="array" aca="1" ref="W217" ca="1">ROUND(IF($Q217="Y",VLOOKUP($P217, INDIRECT($Q$3),W$8,0)*INDIRECT($P$2),VLOOKUP($P217, INDIRECT($Q$3),W$8,0)),IF($E217="E",0,3))</f>
        <v>105046</v>
      </c>
      <c r="X217" s="186" cm="1">
        <f t="array" aca="1" ref="X217" ca="1">ROUND(IF($Q217="Y",VLOOKUP($P217, INDIRECT($Q$3),X$8,0)*INDIRECT($P$2),VLOOKUP($P217, INDIRECT($Q$3),X$8,0)),IF($E217="E",0,3))</f>
        <v>108042</v>
      </c>
      <c r="Y217" s="186" cm="1">
        <f t="array" aca="1" ref="Y217" ca="1">ROUND(IF($Q217="Y",VLOOKUP($P217, INDIRECT($Q$3),Y$8,0)*INDIRECT($P$2),VLOOKUP($P217, INDIRECT($Q$3),Y$8,0)),IF($E217="E",0,3))</f>
        <v>0</v>
      </c>
      <c r="Z217" s="186" cm="1">
        <f t="array" aca="1" ref="Z217" ca="1">ROUND(IF($Q217="Y",VLOOKUP($P217, INDIRECT($Q$3),Z$8,0)*INDIRECT($P$2),VLOOKUP($P217, INDIRECT($Q$3),Z$8,0)),IF($E217="E",0,3))</f>
        <v>0</v>
      </c>
      <c r="AA217" s="186"/>
      <c r="AB217" s="282" t="str">
        <f t="shared" si="126"/>
        <v>52915C</v>
      </c>
      <c r="AC217" s="130" t="str">
        <f t="shared" si="127"/>
        <v>Supervisor Election Administration</v>
      </c>
      <c r="AD217" s="284" t="str">
        <f t="shared" si="128"/>
        <v>36</v>
      </c>
      <c r="AE217" s="282">
        <f t="shared" ca="1" si="121"/>
        <v>44.792999999999999</v>
      </c>
      <c r="AF217" s="282">
        <f t="shared" ca="1" si="121"/>
        <v>47.788999999999994</v>
      </c>
      <c r="AG217" s="282">
        <f t="shared" ca="1" si="121"/>
        <v>49.126999999999995</v>
      </c>
      <c r="AH217" s="282">
        <f t="shared" ca="1" si="121"/>
        <v>50.503</v>
      </c>
      <c r="AI217" s="282">
        <f t="shared" ca="1" si="121"/>
        <v>51.943999999999996</v>
      </c>
      <c r="AJ217" s="282" t="str">
        <f t="shared" ca="1" si="121"/>
        <v/>
      </c>
      <c r="AK217" s="282" t="str">
        <f t="shared" ca="1" si="121"/>
        <v/>
      </c>
      <c r="AP217" s="427"/>
      <c r="AQ217" s="427"/>
      <c r="AR217" s="427"/>
      <c r="AS217" s="427"/>
      <c r="AT217" s="427"/>
      <c r="AU217" s="427"/>
      <c r="AV217" s="427"/>
      <c r="AW217" s="427" t="str">
        <f>IFERROR(AA217/'2025'!N218,"")</f>
        <v/>
      </c>
    </row>
    <row r="218" spans="1:49" x14ac:dyDescent="0.2">
      <c r="A218" s="424" t="s">
        <v>220</v>
      </c>
      <c r="B218" s="75">
        <v>12</v>
      </c>
      <c r="C218" s="70" t="s">
        <v>60</v>
      </c>
      <c r="D218" s="75">
        <v>543</v>
      </c>
      <c r="E218" s="75" t="s">
        <v>17</v>
      </c>
      <c r="F218" s="73" t="s">
        <v>442</v>
      </c>
      <c r="G218" s="74">
        <f t="shared" ca="1" si="122"/>
        <v>113787</v>
      </c>
      <c r="H218" s="74">
        <f t="shared" ca="1" si="122"/>
        <v>120134</v>
      </c>
      <c r="I218" s="74">
        <f t="shared" ca="1" si="122"/>
        <v>128369</v>
      </c>
      <c r="J218" s="74">
        <f t="shared" ca="1" si="122"/>
        <v>131965</v>
      </c>
      <c r="K218" s="74">
        <f t="shared" ca="1" si="122"/>
        <v>135659</v>
      </c>
      <c r="L218" s="74">
        <f t="shared" ca="1" si="122"/>
        <v>139527</v>
      </c>
      <c r="M218" s="74">
        <f t="shared" ca="1" si="122"/>
        <v>0</v>
      </c>
      <c r="N218" s="72"/>
      <c r="P218" s="187" t="str">
        <f t="shared" si="123"/>
        <v>09986C</v>
      </c>
      <c r="Q218" s="191" t="s">
        <v>600</v>
      </c>
      <c r="R218" s="188" t="str">
        <f t="shared" si="124"/>
        <v>Supervisor Emergency Management Operators</v>
      </c>
      <c r="S218" s="189" t="str">
        <f t="shared" si="125"/>
        <v>44</v>
      </c>
      <c r="T218" s="186" cm="1">
        <f t="array" aca="1" ref="T218" ca="1">ROUND(IF($Q218="Y",VLOOKUP($P218, INDIRECT($Q$3),T$8,0)*INDIRECT($P$2),VLOOKUP($P218, INDIRECT($Q$3),T$8,0)),IF($E218="E",0,3))</f>
        <v>113787</v>
      </c>
      <c r="U218" s="186" cm="1">
        <f t="array" aca="1" ref="U218" ca="1">ROUND(IF($Q218="Y",VLOOKUP($P218, INDIRECT($Q$3),U$8,0)*INDIRECT($P$2),VLOOKUP($P218, INDIRECT($Q$3),U$8,0)),IF($E218="E",0,3))</f>
        <v>120134</v>
      </c>
      <c r="V218" s="186" cm="1">
        <f t="array" aca="1" ref="V218" ca="1">ROUND(IF($Q218="Y",VLOOKUP($P218, INDIRECT($Q$3),V$8,0)*INDIRECT($P$2),VLOOKUP($P218, INDIRECT($Q$3),V$8,0)),IF($E218="E",0,3))</f>
        <v>128369</v>
      </c>
      <c r="W218" s="186" cm="1">
        <f t="array" aca="1" ref="W218" ca="1">ROUND(IF($Q218="Y",VLOOKUP($P218, INDIRECT($Q$3),W$8,0)*INDIRECT($P$2),VLOOKUP($P218, INDIRECT($Q$3),W$8,0)),IF($E218="E",0,3))</f>
        <v>131965</v>
      </c>
      <c r="X218" s="186" cm="1">
        <f t="array" aca="1" ref="X218" ca="1">ROUND(IF($Q218="Y",VLOOKUP($P218, INDIRECT($Q$3),X$8,0)*INDIRECT($P$2),VLOOKUP($P218, INDIRECT($Q$3),X$8,0)),IF($E218="E",0,3))</f>
        <v>135659</v>
      </c>
      <c r="Y218" s="186" cm="1">
        <f t="array" aca="1" ref="Y218" ca="1">ROUND(IF($Q218="Y",VLOOKUP($P218, INDIRECT($Q$3),Y$8,0)*INDIRECT($P$2),VLOOKUP($P218, INDIRECT($Q$3),Y$8,0)),IF($E218="E",0,3))</f>
        <v>139527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26"/>
        <v>09986C</v>
      </c>
      <c r="AC218" s="130" t="str">
        <f t="shared" si="127"/>
        <v>Supervisor Emergency Management Operators</v>
      </c>
      <c r="AD218" s="284" t="str">
        <f t="shared" si="128"/>
        <v>44</v>
      </c>
      <c r="AE218" s="282">
        <f t="shared" ca="1" si="121"/>
        <v>54.705999999999996</v>
      </c>
      <c r="AF218" s="282">
        <f t="shared" ca="1" si="121"/>
        <v>57.756999999999998</v>
      </c>
      <c r="AG218" s="282">
        <f t="shared" ca="1" si="121"/>
        <v>61.716000000000001</v>
      </c>
      <c r="AH218" s="282">
        <f t="shared" ca="1" si="121"/>
        <v>63.445</v>
      </c>
      <c r="AI218" s="282">
        <f t="shared" ca="1" si="121"/>
        <v>65.221000000000004</v>
      </c>
      <c r="AJ218" s="282">
        <f t="shared" ca="1" si="121"/>
        <v>67.081000000000003</v>
      </c>
      <c r="AK218" s="282" t="str">
        <f t="shared" ca="1" si="121"/>
        <v/>
      </c>
      <c r="AP218" s="427"/>
      <c r="AQ218" s="427"/>
      <c r="AR218" s="427"/>
      <c r="AS218" s="427"/>
      <c r="AT218" s="427"/>
      <c r="AU218" s="427"/>
      <c r="AV218" s="427"/>
      <c r="AW218" s="427" t="str">
        <f>IFERROR(AA218/'2025'!N219,"")</f>
        <v/>
      </c>
    </row>
    <row r="219" spans="1:49" x14ac:dyDescent="0.2">
      <c r="A219" s="424" t="s">
        <v>1178</v>
      </c>
      <c r="B219" s="75">
        <v>9</v>
      </c>
      <c r="C219" s="70" t="s">
        <v>221</v>
      </c>
      <c r="D219" s="75">
        <v>428</v>
      </c>
      <c r="E219" s="75" t="s">
        <v>17</v>
      </c>
      <c r="F219" s="73" t="s">
        <v>1179</v>
      </c>
      <c r="G219" s="74">
        <f t="shared" ca="1" si="122"/>
        <v>96710</v>
      </c>
      <c r="H219" s="74">
        <f t="shared" ca="1" si="122"/>
        <v>100577</v>
      </c>
      <c r="I219" s="74">
        <f t="shared" ca="1" si="122"/>
        <v>104602</v>
      </c>
      <c r="J219" s="74">
        <f t="shared" ca="1" si="122"/>
        <v>108784</v>
      </c>
      <c r="K219" s="74">
        <f t="shared" ca="1" si="122"/>
        <v>113135</v>
      </c>
      <c r="L219" s="74">
        <f t="shared" ca="1" si="122"/>
        <v>0</v>
      </c>
      <c r="M219" s="74">
        <f t="shared" ca="1" si="122"/>
        <v>0</v>
      </c>
      <c r="N219" s="72"/>
      <c r="P219" s="187" t="str">
        <f t="shared" si="123"/>
        <v>59518C</v>
      </c>
      <c r="Q219" s="191" t="s">
        <v>600</v>
      </c>
      <c r="R219" s="188" t="str">
        <f t="shared" si="124"/>
        <v>Supervisor Fleet Management</v>
      </c>
      <c r="S219" s="189" t="str">
        <f t="shared" si="125"/>
        <v>12</v>
      </c>
      <c r="T219" s="186" cm="1">
        <f t="array" aca="1" ref="T219" ca="1">ROUND(IF($Q219="Y",VLOOKUP($P219, INDIRECT($Q$3),T$8,0)*INDIRECT($P$2),VLOOKUP($P219, INDIRECT($Q$3),T$8,0)),IF($E219="E",0,3))</f>
        <v>96710</v>
      </c>
      <c r="U219" s="186" cm="1">
        <f t="array" aca="1" ref="U219" ca="1">ROUND(IF($Q219="Y",VLOOKUP($P219, INDIRECT($Q$3),U$8,0)*INDIRECT($P$2),VLOOKUP($P219, INDIRECT($Q$3),U$8,0)),IF($E219="E",0,3))</f>
        <v>100577</v>
      </c>
      <c r="V219" s="186" cm="1">
        <f t="array" aca="1" ref="V219" ca="1">ROUND(IF($Q219="Y",VLOOKUP($P219, INDIRECT($Q$3),V$8,0)*INDIRECT($P$2),VLOOKUP($P219, INDIRECT($Q$3),V$8,0)),IF($E219="E",0,3))</f>
        <v>104602</v>
      </c>
      <c r="W219" s="186" cm="1">
        <f t="array" aca="1" ref="W219" ca="1">ROUND(IF($Q219="Y",VLOOKUP($P219, INDIRECT($Q$3),W$8,0)*INDIRECT($P$2),VLOOKUP($P219, INDIRECT($Q$3),W$8,0)),IF($E219="E",0,3))</f>
        <v>108784</v>
      </c>
      <c r="X219" s="186" cm="1">
        <f t="array" aca="1" ref="X219" ca="1">ROUND(IF($Q219="Y",VLOOKUP($P219, INDIRECT($Q$3),X$8,0)*INDIRECT($P$2),VLOOKUP($P219, INDIRECT($Q$3),X$8,0)),IF($E219="E",0,3))</f>
        <v>113135</v>
      </c>
      <c r="Y219" s="186" cm="1">
        <f t="array" aca="1" ref="Y219" ca="1">ROUND(IF($Q219="Y",VLOOKUP($P219, INDIRECT($Q$3),Y$8,0)*INDIRECT($P$2),VLOOKUP($P219, INDIRECT($Q$3),Y$8,0)),IF($E219="E",0,3))</f>
        <v>0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26"/>
        <v>59518C</v>
      </c>
      <c r="AC219" s="130" t="str">
        <f t="shared" si="127"/>
        <v>Supervisor Fleet Management</v>
      </c>
      <c r="AD219" s="284" t="str">
        <f t="shared" si="128"/>
        <v>12</v>
      </c>
      <c r="AE219" s="282">
        <f t="shared" ca="1" si="121"/>
        <v>46.495999999999995</v>
      </c>
      <c r="AF219" s="282">
        <f t="shared" ca="1" si="121"/>
        <v>48.354999999999997</v>
      </c>
      <c r="AG219" s="282">
        <f t="shared" ca="1" si="121"/>
        <v>50.29</v>
      </c>
      <c r="AH219" s="282">
        <f t="shared" ca="1" si="121"/>
        <v>52.3</v>
      </c>
      <c r="AI219" s="282">
        <f t="shared" ca="1" si="121"/>
        <v>54.391999999999996</v>
      </c>
      <c r="AJ219" s="282" t="str">
        <f t="shared" ca="1" si="121"/>
        <v/>
      </c>
      <c r="AK219" s="282" t="str">
        <f t="shared" ca="1" si="121"/>
        <v/>
      </c>
      <c r="AP219" s="427"/>
      <c r="AQ219" s="427"/>
      <c r="AR219" s="427"/>
      <c r="AS219" s="427"/>
      <c r="AT219" s="427"/>
      <c r="AU219" s="427"/>
      <c r="AV219" s="427"/>
      <c r="AW219" s="427" t="str">
        <f>IFERROR(AA219/'2025'!N220,"")</f>
        <v/>
      </c>
    </row>
    <row r="220" spans="1:49" x14ac:dyDescent="0.2">
      <c r="A220" s="424" t="s">
        <v>847</v>
      </c>
      <c r="B220" s="75">
        <v>10</v>
      </c>
      <c r="C220" s="70" t="s">
        <v>1089</v>
      </c>
      <c r="D220" s="75">
        <v>490</v>
      </c>
      <c r="E220" s="75" t="s">
        <v>17</v>
      </c>
      <c r="F220" s="73" t="s">
        <v>1149</v>
      </c>
      <c r="G220" s="74">
        <f t="shared" ca="1" si="122"/>
        <v>107253</v>
      </c>
      <c r="H220" s="74">
        <f t="shared" ca="1" si="122"/>
        <v>112592</v>
      </c>
      <c r="I220" s="74">
        <f t="shared" ca="1" si="122"/>
        <v>118234</v>
      </c>
      <c r="J220" s="74">
        <f t="shared" ca="1" si="122"/>
        <v>125881</v>
      </c>
      <c r="K220" s="74">
        <f t="shared" ca="1" si="122"/>
        <v>129405</v>
      </c>
      <c r="L220" s="74">
        <f t="shared" ca="1" si="122"/>
        <v>133033</v>
      </c>
      <c r="M220" s="74">
        <f t="shared" ca="1" si="122"/>
        <v>136822</v>
      </c>
      <c r="N220" s="72"/>
      <c r="P220" s="187" t="str">
        <f>A220</f>
        <v>53019C</v>
      </c>
      <c r="Q220" s="191" t="s">
        <v>600</v>
      </c>
      <c r="R220" s="188" t="str">
        <f>F220</f>
        <v>Supervisor Intelligence Analyst</v>
      </c>
      <c r="S220" s="189" t="str">
        <f>C220</f>
        <v>146</v>
      </c>
      <c r="T220" s="186" cm="1">
        <f t="array" aca="1" ref="T220" ca="1">ROUND(IF($Q220="Y",VLOOKUP($P220, INDIRECT($Q$3),T$8,0)*INDIRECT($P$2),VLOOKUP($P220, INDIRECT($Q$3),T$8,0)),IF($E220="E",0,3))</f>
        <v>107253</v>
      </c>
      <c r="U220" s="186" cm="1">
        <f t="array" aca="1" ref="U220" ca="1">ROUND(IF($Q220="Y",VLOOKUP($P220, INDIRECT($Q$3),U$8,0)*INDIRECT($P$2),VLOOKUP($P220, INDIRECT($Q$3),U$8,0)),IF($E220="E",0,3))</f>
        <v>112592</v>
      </c>
      <c r="V220" s="186" cm="1">
        <f t="array" aca="1" ref="V220" ca="1">ROUND(IF($Q220="Y",VLOOKUP($P220, INDIRECT($Q$3),V$8,0)*INDIRECT($P$2),VLOOKUP($P220, INDIRECT($Q$3),V$8,0)),IF($E220="E",0,3))</f>
        <v>118234</v>
      </c>
      <c r="W220" s="186" cm="1">
        <f t="array" aca="1" ref="W220" ca="1">ROUND(IF($Q220="Y",VLOOKUP($P220, INDIRECT($Q$3),W$8,0)*INDIRECT($P$2),VLOOKUP($P220, INDIRECT($Q$3),W$8,0)),IF($E220="E",0,3))</f>
        <v>125881</v>
      </c>
      <c r="X220" s="186" cm="1">
        <f t="array" aca="1" ref="X220" ca="1">ROUND(IF($Q220="Y",VLOOKUP($P220, INDIRECT($Q$3),X$8,0)*INDIRECT($P$2),VLOOKUP($P220, INDIRECT($Q$3),X$8,0)),IF($E220="E",0,3))</f>
        <v>129405</v>
      </c>
      <c r="Y220" s="186" cm="1">
        <f t="array" aca="1" ref="Y220" ca="1">ROUND(IF($Q220="Y",VLOOKUP($P220, INDIRECT($Q$3),Y$8,0)*INDIRECT($P$2),VLOOKUP($P220, INDIRECT($Q$3),Y$8,0)),IF($E220="E",0,3))</f>
        <v>133033</v>
      </c>
      <c r="Z220" s="186" cm="1">
        <f t="array" aca="1" ref="Z220" ca="1">ROUND(IF($Q220="Y",VLOOKUP($P220, INDIRECT($Q$3),Z$8,0)*INDIRECT($P$2),VLOOKUP($P220, INDIRECT($Q$3),Z$8,0)),IF($E220="E",0,3))</f>
        <v>136822</v>
      </c>
      <c r="AA220" s="186"/>
      <c r="AB220" s="282" t="str">
        <f>A220</f>
        <v>53019C</v>
      </c>
      <c r="AC220" s="130" t="str">
        <f>F220</f>
        <v>Supervisor Intelligence Analyst</v>
      </c>
      <c r="AD220" s="284" t="str">
        <f>C220</f>
        <v>146</v>
      </c>
      <c r="AE220" s="282">
        <f t="shared" ca="1" si="121"/>
        <v>51.564</v>
      </c>
      <c r="AF220" s="282">
        <f t="shared" ca="1" si="121"/>
        <v>54.131</v>
      </c>
      <c r="AG220" s="282">
        <f t="shared" ca="1" si="121"/>
        <v>56.844000000000001</v>
      </c>
      <c r="AH220" s="282">
        <f t="shared" ca="1" si="121"/>
        <v>60.519999999999996</v>
      </c>
      <c r="AI220" s="282">
        <f t="shared" ca="1" si="121"/>
        <v>62.213999999999999</v>
      </c>
      <c r="AJ220" s="282">
        <f t="shared" ca="1" si="121"/>
        <v>63.958999999999996</v>
      </c>
      <c r="AK220" s="282">
        <f t="shared" ca="1" si="121"/>
        <v>65.78</v>
      </c>
      <c r="AP220" s="427"/>
      <c r="AQ220" s="427"/>
      <c r="AR220" s="427"/>
      <c r="AS220" s="427"/>
      <c r="AT220" s="427"/>
      <c r="AU220" s="427"/>
      <c r="AV220" s="427"/>
      <c r="AW220" s="427" t="str">
        <f>IFERROR(AA220/'2025'!N221,"")</f>
        <v/>
      </c>
    </row>
    <row r="221" spans="1:49" x14ac:dyDescent="0.2">
      <c r="A221" s="424" t="s">
        <v>222</v>
      </c>
      <c r="B221" s="75">
        <v>9</v>
      </c>
      <c r="C221" s="70" t="s">
        <v>221</v>
      </c>
      <c r="D221" s="75">
        <v>428</v>
      </c>
      <c r="E221" s="75" t="s">
        <v>17</v>
      </c>
      <c r="F221" s="73" t="s">
        <v>443</v>
      </c>
      <c r="G221" s="74">
        <f t="shared" ca="1" si="122"/>
        <v>96710</v>
      </c>
      <c r="H221" s="74">
        <f t="shared" ca="1" si="122"/>
        <v>100577</v>
      </c>
      <c r="I221" s="74">
        <f t="shared" ca="1" si="122"/>
        <v>104602</v>
      </c>
      <c r="J221" s="74">
        <f t="shared" ca="1" si="122"/>
        <v>108784</v>
      </c>
      <c r="K221" s="74">
        <f t="shared" ca="1" si="122"/>
        <v>113135</v>
      </c>
      <c r="L221" s="74">
        <f t="shared" ca="1" si="122"/>
        <v>0</v>
      </c>
      <c r="M221" s="74">
        <f t="shared" ca="1" si="122"/>
        <v>0</v>
      </c>
      <c r="N221" s="72"/>
      <c r="P221" s="187" t="str">
        <f t="shared" ref="P221:P226" si="129">A221</f>
        <v>10077C</v>
      </c>
      <c r="Q221" s="191" t="s">
        <v>600</v>
      </c>
      <c r="R221" s="188" t="str">
        <f t="shared" ref="R221:R226" si="130">F221</f>
        <v>Supervisor IT Deskside Services</v>
      </c>
      <c r="S221" s="189" t="str">
        <f t="shared" ref="S221:S226" si="131">C221</f>
        <v>12</v>
      </c>
      <c r="T221" s="186" cm="1">
        <f t="array" aca="1" ref="T221" ca="1">ROUND(IF($Q221="Y",VLOOKUP($P221, INDIRECT($Q$3),T$8,0)*INDIRECT($P$2),VLOOKUP($P221, INDIRECT($Q$3),T$8,0)),IF($E221="E",0,3))</f>
        <v>96710</v>
      </c>
      <c r="U221" s="186" cm="1">
        <f t="array" aca="1" ref="U221" ca="1">ROUND(IF($Q221="Y",VLOOKUP($P221, INDIRECT($Q$3),U$8,0)*INDIRECT($P$2),VLOOKUP($P221, INDIRECT($Q$3),U$8,0)),IF($E221="E",0,3))</f>
        <v>100577</v>
      </c>
      <c r="V221" s="186" cm="1">
        <f t="array" aca="1" ref="V221" ca="1">ROUND(IF($Q221="Y",VLOOKUP($P221, INDIRECT($Q$3),V$8,0)*INDIRECT($P$2),VLOOKUP($P221, INDIRECT($Q$3),V$8,0)),IF($E221="E",0,3))</f>
        <v>104602</v>
      </c>
      <c r="W221" s="186" cm="1">
        <f t="array" aca="1" ref="W221" ca="1">ROUND(IF($Q221="Y",VLOOKUP($P221, INDIRECT($Q$3),W$8,0)*INDIRECT($P$2),VLOOKUP($P221, INDIRECT($Q$3),W$8,0)),IF($E221="E",0,3))</f>
        <v>108784</v>
      </c>
      <c r="X221" s="186" cm="1">
        <f t="array" aca="1" ref="X221" ca="1">ROUND(IF($Q221="Y",VLOOKUP($P221, INDIRECT($Q$3),X$8,0)*INDIRECT($P$2),VLOOKUP($P221, INDIRECT($Q$3),X$8,0)),IF($E221="E",0,3))</f>
        <v>113135</v>
      </c>
      <c r="Y221" s="186" cm="1">
        <f t="array" aca="1" ref="Y221" ca="1">ROUND(IF($Q221="Y",VLOOKUP($P221, INDIRECT($Q$3),Y$8,0)*INDIRECT($P$2),VLOOKUP($P221, INDIRECT($Q$3),Y$8,0)),IF($E221="E",0,3))</f>
        <v>0</v>
      </c>
      <c r="Z221" s="186" cm="1">
        <f t="array" aca="1" ref="Z221" ca="1">ROUND(IF($Q221="Y",VLOOKUP($P221, INDIRECT($Q$3),Z$8,0)*INDIRECT($P$2),VLOOKUP($P221, INDIRECT($Q$3),Z$8,0)),IF($E221="E",0,3))</f>
        <v>0</v>
      </c>
      <c r="AA221" s="186"/>
      <c r="AB221" s="282" t="str">
        <f t="shared" ref="AB221:AB226" si="132">A221</f>
        <v>10077C</v>
      </c>
      <c r="AC221" s="130" t="str">
        <f t="shared" ref="AC221:AC226" si="133">F221</f>
        <v>Supervisor IT Deskside Services</v>
      </c>
      <c r="AD221" s="284" t="str">
        <f t="shared" ref="AD221:AD226" si="134">C221</f>
        <v>12</v>
      </c>
      <c r="AE221" s="282">
        <f t="shared" ca="1" si="121"/>
        <v>46.495999999999995</v>
      </c>
      <c r="AF221" s="282">
        <f t="shared" ca="1" si="121"/>
        <v>48.354999999999997</v>
      </c>
      <c r="AG221" s="282">
        <f t="shared" ca="1" si="121"/>
        <v>50.29</v>
      </c>
      <c r="AH221" s="282">
        <f t="shared" ca="1" si="121"/>
        <v>52.3</v>
      </c>
      <c r="AI221" s="282">
        <f t="shared" ca="1" si="121"/>
        <v>54.391999999999996</v>
      </c>
      <c r="AJ221" s="282" t="str">
        <f t="shared" ca="1" si="121"/>
        <v/>
      </c>
      <c r="AK221" s="282" t="str">
        <f t="shared" ca="1" si="121"/>
        <v/>
      </c>
      <c r="AP221" s="427"/>
      <c r="AQ221" s="427"/>
      <c r="AR221" s="427"/>
      <c r="AS221" s="427"/>
      <c r="AT221" s="427"/>
      <c r="AU221" s="427"/>
      <c r="AV221" s="427"/>
      <c r="AW221" s="427" t="str">
        <f>IFERROR(AA221/'2025'!N222,"")</f>
        <v/>
      </c>
    </row>
    <row r="222" spans="1:49" x14ac:dyDescent="0.2">
      <c r="A222" s="424" t="s">
        <v>225</v>
      </c>
      <c r="B222" s="75">
        <v>8</v>
      </c>
      <c r="C222" s="70" t="s">
        <v>224</v>
      </c>
      <c r="D222" s="75">
        <v>368</v>
      </c>
      <c r="E222" s="75" t="s">
        <v>21</v>
      </c>
      <c r="F222" s="73" t="s">
        <v>445</v>
      </c>
      <c r="G222" s="74">
        <f t="shared" ca="1" si="122"/>
        <v>42.436999999999998</v>
      </c>
      <c r="H222" s="74">
        <f t="shared" ca="1" si="122"/>
        <v>43.627000000000002</v>
      </c>
      <c r="I222" s="74">
        <f t="shared" ca="1" si="122"/>
        <v>44.848999999999997</v>
      </c>
      <c r="J222" s="74">
        <f t="shared" ca="1" si="122"/>
        <v>46.125</v>
      </c>
      <c r="K222" s="74">
        <f t="shared" ca="1" si="122"/>
        <v>47.072000000000003</v>
      </c>
      <c r="L222" s="74">
        <f t="shared" ca="1" si="122"/>
        <v>0</v>
      </c>
      <c r="M222" s="74">
        <f t="shared" ca="1" si="122"/>
        <v>0</v>
      </c>
      <c r="N222" s="72"/>
      <c r="P222" s="187" t="str">
        <f t="shared" si="129"/>
        <v>10153C</v>
      </c>
      <c r="Q222" s="191" t="s">
        <v>600</v>
      </c>
      <c r="R222" s="188" t="str">
        <f t="shared" si="130"/>
        <v xml:space="preserve">Supervisor Payroll/Accounting </v>
      </c>
      <c r="S222" s="189" t="str">
        <f t="shared" si="131"/>
        <v>102</v>
      </c>
      <c r="T222" s="186" cm="1">
        <f t="array" aca="1" ref="T222" ca="1">ROUND(IF($Q222="Y",VLOOKUP($P222, INDIRECT($Q$3),T$8,0)*INDIRECT($P$2),VLOOKUP($P222, INDIRECT($Q$3),T$8,0)),IF($E222="E",0,3))</f>
        <v>42.436999999999998</v>
      </c>
      <c r="U222" s="186" cm="1">
        <f t="array" aca="1" ref="U222" ca="1">ROUND(IF($Q222="Y",VLOOKUP($P222, INDIRECT($Q$3),U$8,0)*INDIRECT($P$2),VLOOKUP($P222, INDIRECT($Q$3),U$8,0)),IF($E222="E",0,3))</f>
        <v>43.627000000000002</v>
      </c>
      <c r="V222" s="186" cm="1">
        <f t="array" aca="1" ref="V222" ca="1">ROUND(IF($Q222="Y",VLOOKUP($P222, INDIRECT($Q$3),V$8,0)*INDIRECT($P$2),VLOOKUP($P222, INDIRECT($Q$3),V$8,0)),IF($E222="E",0,3))</f>
        <v>44.848999999999997</v>
      </c>
      <c r="W222" s="186" cm="1">
        <f t="array" aca="1" ref="W222" ca="1">ROUND(IF($Q222="Y",VLOOKUP($P222, INDIRECT($Q$3),W$8,0)*INDIRECT($P$2),VLOOKUP($P222, INDIRECT($Q$3),W$8,0)),IF($E222="E",0,3))</f>
        <v>46.125</v>
      </c>
      <c r="X222" s="186" cm="1">
        <f t="array" aca="1" ref="X222" ca="1">ROUND(IF($Q222="Y",VLOOKUP($P222, INDIRECT($Q$3),X$8,0)*INDIRECT($P$2),VLOOKUP($P222, INDIRECT($Q$3),X$8,0)),IF($E222="E",0,3))</f>
        <v>47.072000000000003</v>
      </c>
      <c r="Y222" s="186" cm="1">
        <f t="array" aca="1" ref="Y222" ca="1">ROUND(IF($Q222="Y",VLOOKUP($P222, INDIRECT($Q$3),Y$8,0)*INDIRECT($P$2),VLOOKUP($P222, INDIRECT($Q$3),Y$8,0)),IF($E222="E",0,3))</f>
        <v>0</v>
      </c>
      <c r="Z222" s="186" cm="1">
        <f t="array" aca="1" ref="Z222" ca="1">ROUND(IF($Q222="Y",VLOOKUP($P222, INDIRECT($Q$3),Z$8,0)*INDIRECT($P$2),VLOOKUP($P222, INDIRECT($Q$3),Z$8,0)),IF($E222="E",0,3))</f>
        <v>0</v>
      </c>
      <c r="AA222" s="186"/>
      <c r="AB222" s="282" t="str">
        <f t="shared" si="132"/>
        <v>10153C</v>
      </c>
      <c r="AC222" s="130" t="str">
        <f t="shared" si="133"/>
        <v xml:space="preserve">Supervisor Payroll/Accounting </v>
      </c>
      <c r="AD222" s="284" t="str">
        <f t="shared" si="134"/>
        <v>102</v>
      </c>
      <c r="AE222" s="282">
        <f t="shared" ca="1" si="121"/>
        <v>42.436999999999998</v>
      </c>
      <c r="AF222" s="282">
        <f t="shared" ca="1" si="121"/>
        <v>43.627000000000002</v>
      </c>
      <c r="AG222" s="282">
        <f t="shared" ca="1" si="121"/>
        <v>44.848999999999997</v>
      </c>
      <c r="AH222" s="282">
        <f t="shared" ca="1" si="121"/>
        <v>46.125</v>
      </c>
      <c r="AI222" s="282">
        <f t="shared" ca="1" si="121"/>
        <v>47.072000000000003</v>
      </c>
      <c r="AJ222" s="282" t="str">
        <f t="shared" ca="1" si="121"/>
        <v/>
      </c>
      <c r="AK222" s="282" t="str">
        <f t="shared" ca="1" si="121"/>
        <v/>
      </c>
      <c r="AP222" s="427"/>
      <c r="AQ222" s="427"/>
      <c r="AR222" s="427"/>
      <c r="AS222" s="427"/>
      <c r="AT222" s="427"/>
      <c r="AU222" s="427"/>
      <c r="AV222" s="427"/>
      <c r="AW222" s="427" t="str">
        <f>IFERROR(AA222/'2025'!N223,"")</f>
        <v/>
      </c>
    </row>
    <row r="223" spans="1:49" x14ac:dyDescent="0.2">
      <c r="A223" s="424" t="s">
        <v>226</v>
      </c>
      <c r="B223" s="75">
        <v>12</v>
      </c>
      <c r="C223" s="70" t="s">
        <v>60</v>
      </c>
      <c r="D223" s="75">
        <v>550</v>
      </c>
      <c r="E223" s="75" t="s">
        <v>17</v>
      </c>
      <c r="F223" s="73" t="s">
        <v>446</v>
      </c>
      <c r="G223" s="74">
        <f t="shared" ca="1" si="122"/>
        <v>113787</v>
      </c>
      <c r="H223" s="74">
        <f t="shared" ca="1" si="122"/>
        <v>120134</v>
      </c>
      <c r="I223" s="74">
        <f t="shared" ca="1" si="122"/>
        <v>128369</v>
      </c>
      <c r="J223" s="74">
        <f t="shared" ca="1" si="122"/>
        <v>131965</v>
      </c>
      <c r="K223" s="74">
        <f t="shared" ca="1" si="122"/>
        <v>135659</v>
      </c>
      <c r="L223" s="74">
        <f t="shared" ca="1" si="122"/>
        <v>139527</v>
      </c>
      <c r="M223" s="74">
        <f t="shared" ca="1" si="122"/>
        <v>0</v>
      </c>
      <c r="N223" s="72"/>
      <c r="P223" s="187" t="str">
        <f t="shared" si="129"/>
        <v>10170C</v>
      </c>
      <c r="Q223" s="191" t="s">
        <v>600</v>
      </c>
      <c r="R223" s="188" t="str">
        <f t="shared" si="130"/>
        <v>Supervisor Plans Review</v>
      </c>
      <c r="S223" s="189" t="str">
        <f t="shared" si="131"/>
        <v>44</v>
      </c>
      <c r="T223" s="186" cm="1">
        <f t="array" aca="1" ref="T223" ca="1">ROUND(IF($Q223="Y",VLOOKUP($P223, INDIRECT($Q$3),T$8,0)*INDIRECT($P$2),VLOOKUP($P223, INDIRECT($Q$3),T$8,0)),IF($E223="E",0,3))</f>
        <v>113787</v>
      </c>
      <c r="U223" s="186" cm="1">
        <f t="array" aca="1" ref="U223" ca="1">ROUND(IF($Q223="Y",VLOOKUP($P223, INDIRECT($Q$3),U$8,0)*INDIRECT($P$2),VLOOKUP($P223, INDIRECT($Q$3),U$8,0)),IF($E223="E",0,3))</f>
        <v>120134</v>
      </c>
      <c r="V223" s="186" cm="1">
        <f t="array" aca="1" ref="V223" ca="1">ROUND(IF($Q223="Y",VLOOKUP($P223, INDIRECT($Q$3),V$8,0)*INDIRECT($P$2),VLOOKUP($P223, INDIRECT($Q$3),V$8,0)),IF($E223="E",0,3))</f>
        <v>128369</v>
      </c>
      <c r="W223" s="186" cm="1">
        <f t="array" aca="1" ref="W223" ca="1">ROUND(IF($Q223="Y",VLOOKUP($P223, INDIRECT($Q$3),W$8,0)*INDIRECT($P$2),VLOOKUP($P223, INDIRECT($Q$3),W$8,0)),IF($E223="E",0,3))</f>
        <v>131965</v>
      </c>
      <c r="X223" s="186" cm="1">
        <f t="array" aca="1" ref="X223" ca="1">ROUND(IF($Q223="Y",VLOOKUP($P223, INDIRECT($Q$3),X$8,0)*INDIRECT($P$2),VLOOKUP($P223, INDIRECT($Q$3),X$8,0)),IF($E223="E",0,3))</f>
        <v>135659</v>
      </c>
      <c r="Y223" s="186" cm="1">
        <f t="array" aca="1" ref="Y223" ca="1">ROUND(IF($Q223="Y",VLOOKUP($P223, INDIRECT($Q$3),Y$8,0)*INDIRECT($P$2),VLOOKUP($P223, INDIRECT($Q$3),Y$8,0)),IF($E223="E",0,3))</f>
        <v>139527</v>
      </c>
      <c r="Z223" s="186" cm="1">
        <f t="array" aca="1" ref="Z223" ca="1">ROUND(IF($Q223="Y",VLOOKUP($P223, INDIRECT($Q$3),Z$8,0)*INDIRECT($P$2),VLOOKUP($P223, INDIRECT($Q$3),Z$8,0)),IF($E223="E",0,3))</f>
        <v>0</v>
      </c>
      <c r="AA223" s="186"/>
      <c r="AB223" s="282" t="str">
        <f t="shared" si="132"/>
        <v>10170C</v>
      </c>
      <c r="AC223" s="130" t="str">
        <f t="shared" si="133"/>
        <v>Supervisor Plans Review</v>
      </c>
      <c r="AD223" s="284" t="str">
        <f t="shared" si="134"/>
        <v>44</v>
      </c>
      <c r="AE223" s="282">
        <f t="shared" ca="1" si="121"/>
        <v>54.705999999999996</v>
      </c>
      <c r="AF223" s="282">
        <f t="shared" ca="1" si="121"/>
        <v>57.756999999999998</v>
      </c>
      <c r="AG223" s="282">
        <f t="shared" ca="1" si="121"/>
        <v>61.716000000000001</v>
      </c>
      <c r="AH223" s="282">
        <f t="shared" ca="1" si="121"/>
        <v>63.445</v>
      </c>
      <c r="AI223" s="282">
        <f t="shared" ca="1" si="121"/>
        <v>65.221000000000004</v>
      </c>
      <c r="AJ223" s="282">
        <f t="shared" ca="1" si="121"/>
        <v>67.081000000000003</v>
      </c>
      <c r="AK223" s="282" t="str">
        <f t="shared" ca="1" si="121"/>
        <v/>
      </c>
      <c r="AP223" s="427"/>
      <c r="AQ223" s="427"/>
      <c r="AR223" s="427"/>
      <c r="AS223" s="427"/>
      <c r="AT223" s="427"/>
      <c r="AU223" s="427"/>
      <c r="AV223" s="427"/>
      <c r="AW223" s="427" t="str">
        <f>IFERROR(AA223/'2025'!N224,"")</f>
        <v/>
      </c>
    </row>
    <row r="224" spans="1:49" x14ac:dyDescent="0.2">
      <c r="A224" s="424" t="s">
        <v>1011</v>
      </c>
      <c r="B224" s="75">
        <v>10</v>
      </c>
      <c r="C224" s="70" t="s">
        <v>1012</v>
      </c>
      <c r="D224" s="75">
        <v>455</v>
      </c>
      <c r="E224" s="75" t="s">
        <v>17</v>
      </c>
      <c r="F224" s="73" t="s">
        <v>1124</v>
      </c>
      <c r="G224" s="74">
        <f t="shared" ca="1" si="122"/>
        <v>99129</v>
      </c>
      <c r="H224" s="74">
        <f t="shared" ca="1" si="122"/>
        <v>103098</v>
      </c>
      <c r="I224" s="74">
        <f t="shared" ca="1" si="122"/>
        <v>107226</v>
      </c>
      <c r="J224" s="74">
        <f t="shared" ca="1" si="122"/>
        <v>111519</v>
      </c>
      <c r="K224" s="74">
        <f t="shared" ca="1" si="122"/>
        <v>115985</v>
      </c>
      <c r="L224" s="74">
        <f t="shared" ca="1" si="122"/>
        <v>0</v>
      </c>
      <c r="M224" s="74">
        <f t="shared" ca="1" si="122"/>
        <v>0</v>
      </c>
      <c r="N224" s="72"/>
      <c r="P224" s="187" t="str">
        <f t="shared" si="129"/>
        <v>53061C</v>
      </c>
      <c r="Q224" s="191" t="s">
        <v>600</v>
      </c>
      <c r="R224" s="188" t="str">
        <f t="shared" si="130"/>
        <v>Supervisor Police Compliance Specialist</v>
      </c>
      <c r="S224" s="189" t="str">
        <f t="shared" si="131"/>
        <v>141</v>
      </c>
      <c r="T224" s="186" cm="1">
        <f t="array" aca="1" ref="T224" ca="1">ROUND(IF($Q224="Y",VLOOKUP($P224, INDIRECT($Q$3),T$8,0)*INDIRECT($P$2),VLOOKUP($P224, INDIRECT($Q$3),T$8,0)),IF($E224="E",0,3))</f>
        <v>99129</v>
      </c>
      <c r="U224" s="186" cm="1">
        <f t="array" aca="1" ref="U224" ca="1">ROUND(IF($Q224="Y",VLOOKUP($P224, INDIRECT($Q$3),U$8,0)*INDIRECT($P$2),VLOOKUP($P224, INDIRECT($Q$3),U$8,0)),IF($E224="E",0,3))</f>
        <v>103098</v>
      </c>
      <c r="V224" s="186" cm="1">
        <f t="array" aca="1" ref="V224" ca="1">ROUND(IF($Q224="Y",VLOOKUP($P224, INDIRECT($Q$3),V$8,0)*INDIRECT($P$2),VLOOKUP($P224, INDIRECT($Q$3),V$8,0)),IF($E224="E",0,3))</f>
        <v>107226</v>
      </c>
      <c r="W224" s="186" cm="1">
        <f t="array" aca="1" ref="W224" ca="1">ROUND(IF($Q224="Y",VLOOKUP($P224, INDIRECT($Q$3),W$8,0)*INDIRECT($P$2),VLOOKUP($P224, INDIRECT($Q$3),W$8,0)),IF($E224="E",0,3))</f>
        <v>111519</v>
      </c>
      <c r="X224" s="186" cm="1">
        <f t="array" aca="1" ref="X224" ca="1">ROUND(IF($Q224="Y",VLOOKUP($P224, INDIRECT($Q$3),X$8,0)*INDIRECT($P$2),VLOOKUP($P224, INDIRECT($Q$3),X$8,0)),IF($E224="E",0,3))</f>
        <v>115985</v>
      </c>
      <c r="Y224" s="186" cm="1">
        <f t="array" aca="1" ref="Y224" ca="1">ROUND(IF($Q224="Y",VLOOKUP($P224, INDIRECT($Q$3),Y$8,0)*INDIRECT($P$2),VLOOKUP($P224, INDIRECT($Q$3),Y$8,0)),IF($E224="E",0,3))</f>
        <v>0</v>
      </c>
      <c r="Z224" s="186" cm="1">
        <f t="array" aca="1" ref="Z224" ca="1">ROUND(IF($Q224="Y",VLOOKUP($P224, INDIRECT($Q$3),Z$8,0)*INDIRECT($P$2),VLOOKUP($P224, INDIRECT($Q$3),Z$8,0)),IF($E224="E",0,3))</f>
        <v>0</v>
      </c>
      <c r="AA224" s="186"/>
      <c r="AB224" s="282" t="str">
        <f t="shared" si="132"/>
        <v>53061C</v>
      </c>
      <c r="AC224" s="130" t="str">
        <f t="shared" si="133"/>
        <v>Supervisor Police Compliance Specialist</v>
      </c>
      <c r="AD224" s="284" t="str">
        <f t="shared" si="134"/>
        <v>141</v>
      </c>
      <c r="AE224" s="282">
        <f t="shared" ca="1" si="121"/>
        <v>47.658999999999999</v>
      </c>
      <c r="AF224" s="282">
        <f t="shared" ca="1" si="121"/>
        <v>49.567</v>
      </c>
      <c r="AG224" s="282">
        <f t="shared" ca="1" si="121"/>
        <v>51.550999999999995</v>
      </c>
      <c r="AH224" s="282">
        <f t="shared" ca="1" si="121"/>
        <v>53.614999999999995</v>
      </c>
      <c r="AI224" s="282">
        <f t="shared" ca="1" si="121"/>
        <v>55.762999999999998</v>
      </c>
      <c r="AJ224" s="282" t="str">
        <f t="shared" ca="1" si="121"/>
        <v/>
      </c>
      <c r="AK224" s="282" t="str">
        <f t="shared" ca="1" si="121"/>
        <v/>
      </c>
      <c r="AP224" s="427"/>
      <c r="AQ224" s="427"/>
      <c r="AR224" s="427"/>
      <c r="AS224" s="427"/>
      <c r="AT224" s="427"/>
      <c r="AU224" s="427"/>
      <c r="AV224" s="427"/>
      <c r="AW224" s="427" t="str">
        <f>IFERROR(AA224/'2025'!N225,"")</f>
        <v/>
      </c>
    </row>
    <row r="225" spans="1:49" x14ac:dyDescent="0.2">
      <c r="A225" s="424" t="s">
        <v>1088</v>
      </c>
      <c r="B225" s="75">
        <v>10</v>
      </c>
      <c r="C225" s="70" t="s">
        <v>1089</v>
      </c>
      <c r="D225" s="75">
        <v>480</v>
      </c>
      <c r="E225" s="75" t="s">
        <v>17</v>
      </c>
      <c r="F225" s="73" t="s">
        <v>1120</v>
      </c>
      <c r="G225" s="74">
        <f t="shared" ca="1" si="122"/>
        <v>107253</v>
      </c>
      <c r="H225" s="74">
        <f t="shared" ca="1" si="122"/>
        <v>112592</v>
      </c>
      <c r="I225" s="74">
        <f t="shared" ca="1" si="122"/>
        <v>118234</v>
      </c>
      <c r="J225" s="74">
        <f t="shared" ca="1" si="122"/>
        <v>125881</v>
      </c>
      <c r="K225" s="74">
        <f t="shared" ca="1" si="122"/>
        <v>129405</v>
      </c>
      <c r="L225" s="74">
        <f t="shared" ca="1" si="122"/>
        <v>133033</v>
      </c>
      <c r="M225" s="74">
        <f t="shared" ca="1" si="122"/>
        <v>136822</v>
      </c>
      <c r="N225" s="72"/>
      <c r="P225" s="187" t="str">
        <f t="shared" si="129"/>
        <v>59482C</v>
      </c>
      <c r="Q225" s="191" t="s">
        <v>600</v>
      </c>
      <c r="R225" s="188" t="str">
        <f t="shared" si="130"/>
        <v>Supervisor Police Crime Analyst</v>
      </c>
      <c r="S225" s="189" t="str">
        <f t="shared" si="131"/>
        <v>146</v>
      </c>
      <c r="T225" s="186" cm="1">
        <f t="array" aca="1" ref="T225" ca="1">ROUND(IF($Q225="Y",VLOOKUP($P225, INDIRECT($Q$3),T$8,0)*INDIRECT($P$2),VLOOKUP($P225, INDIRECT($Q$3),T$8,0)),IF($E225="E",0,3))</f>
        <v>107253</v>
      </c>
      <c r="U225" s="186" cm="1">
        <f t="array" aca="1" ref="U225" ca="1">ROUND(IF($Q225="Y",VLOOKUP($P225, INDIRECT($Q$3),U$8,0)*INDIRECT($P$2),VLOOKUP($P225, INDIRECT($Q$3),U$8,0)),IF($E225="E",0,3))</f>
        <v>112592</v>
      </c>
      <c r="V225" s="186" cm="1">
        <f t="array" aca="1" ref="V225" ca="1">ROUND(IF($Q225="Y",VLOOKUP($P225, INDIRECT($Q$3),V$8,0)*INDIRECT($P$2),VLOOKUP($P225, INDIRECT($Q$3),V$8,0)),IF($E225="E",0,3))</f>
        <v>118234</v>
      </c>
      <c r="W225" s="186" cm="1">
        <f t="array" aca="1" ref="W225" ca="1">ROUND(IF($Q225="Y",VLOOKUP($P225, INDIRECT($Q$3),W$8,0)*INDIRECT($P$2),VLOOKUP($P225, INDIRECT($Q$3),W$8,0)),IF($E225="E",0,3))</f>
        <v>125881</v>
      </c>
      <c r="X225" s="186" cm="1">
        <f t="array" aca="1" ref="X225" ca="1">ROUND(IF($Q225="Y",VLOOKUP($P225, INDIRECT($Q$3),X$8,0)*INDIRECT($P$2),VLOOKUP($P225, INDIRECT($Q$3),X$8,0)),IF($E225="E",0,3))</f>
        <v>129405</v>
      </c>
      <c r="Y225" s="186" cm="1">
        <f t="array" aca="1" ref="Y225" ca="1">ROUND(IF($Q225="Y",VLOOKUP($P225, INDIRECT($Q$3),Y$8,0)*INDIRECT($P$2),VLOOKUP($P225, INDIRECT($Q$3),Y$8,0)),IF($E225="E",0,3))</f>
        <v>133033</v>
      </c>
      <c r="Z225" s="186" cm="1">
        <f t="array" aca="1" ref="Z225" ca="1">ROUND(IF($Q225="Y",VLOOKUP($P225, INDIRECT($Q$3),Z$8,0)*INDIRECT($P$2),VLOOKUP($P225, INDIRECT($Q$3),Z$8,0)),IF($E225="E",0,3))</f>
        <v>136822</v>
      </c>
      <c r="AA225" s="186"/>
      <c r="AB225" s="282" t="str">
        <f t="shared" si="132"/>
        <v>59482C</v>
      </c>
      <c r="AC225" s="130" t="str">
        <f t="shared" si="133"/>
        <v>Supervisor Police Crime Analyst</v>
      </c>
      <c r="AD225" s="284" t="str">
        <f t="shared" si="134"/>
        <v>146</v>
      </c>
      <c r="AE225" s="282">
        <f t="shared" ca="1" si="121"/>
        <v>51.564</v>
      </c>
      <c r="AF225" s="282">
        <f t="shared" ca="1" si="121"/>
        <v>54.131</v>
      </c>
      <c r="AG225" s="282">
        <f t="shared" ca="1" si="121"/>
        <v>56.844000000000001</v>
      </c>
      <c r="AH225" s="282">
        <f t="shared" ca="1" si="121"/>
        <v>60.519999999999996</v>
      </c>
      <c r="AI225" s="282">
        <f t="shared" ca="1" si="121"/>
        <v>62.213999999999999</v>
      </c>
      <c r="AJ225" s="282">
        <f t="shared" ca="1" si="121"/>
        <v>63.958999999999996</v>
      </c>
      <c r="AK225" s="282">
        <f t="shared" ca="1" si="121"/>
        <v>65.78</v>
      </c>
      <c r="AP225" s="427"/>
      <c r="AQ225" s="427"/>
      <c r="AR225" s="427"/>
      <c r="AS225" s="427"/>
      <c r="AT225" s="427"/>
      <c r="AU225" s="427"/>
      <c r="AV225" s="427"/>
      <c r="AW225" s="427" t="str">
        <f>IFERROR(AA225/'2025'!N226,"")</f>
        <v/>
      </c>
    </row>
    <row r="226" spans="1:49" x14ac:dyDescent="0.2">
      <c r="A226" s="424" t="s">
        <v>227</v>
      </c>
      <c r="B226" s="75">
        <v>8</v>
      </c>
      <c r="C226" s="70" t="s">
        <v>575</v>
      </c>
      <c r="D226" s="75">
        <v>398</v>
      </c>
      <c r="E226" s="75" t="s">
        <v>17</v>
      </c>
      <c r="F226" s="73" t="s">
        <v>447</v>
      </c>
      <c r="G226" s="74">
        <f t="shared" ca="1" si="122"/>
        <v>84335</v>
      </c>
      <c r="H226" s="74">
        <f t="shared" ca="1" si="122"/>
        <v>87710</v>
      </c>
      <c r="I226" s="74">
        <f t="shared" ca="1" si="122"/>
        <v>91224</v>
      </c>
      <c r="J226" s="74">
        <f t="shared" ca="1" si="122"/>
        <v>94876</v>
      </c>
      <c r="K226" s="74">
        <f t="shared" ca="1" si="122"/>
        <v>98674</v>
      </c>
      <c r="L226" s="74">
        <f t="shared" ca="1" si="122"/>
        <v>0</v>
      </c>
      <c r="M226" s="74">
        <f t="shared" ca="1" si="122"/>
        <v>0</v>
      </c>
      <c r="N226" s="72"/>
      <c r="P226" s="187" t="str">
        <f t="shared" si="129"/>
        <v>10195C</v>
      </c>
      <c r="Q226" s="191" t="s">
        <v>600</v>
      </c>
      <c r="R226" s="188" t="str">
        <f t="shared" si="130"/>
        <v xml:space="preserve">Supervisor Police Support Services </v>
      </c>
      <c r="S226" s="189" t="str">
        <f t="shared" si="131"/>
        <v>022</v>
      </c>
      <c r="T226" s="186" cm="1">
        <f t="array" aca="1" ref="T226" ca="1">ROUND(IF($Q226="Y",VLOOKUP($P226, INDIRECT($Q$3),T$8,0)*INDIRECT($P$2),VLOOKUP($P226, INDIRECT($Q$3),T$8,0)),IF($E226="E",0,3))</f>
        <v>84335</v>
      </c>
      <c r="U226" s="186" cm="1">
        <f t="array" aca="1" ref="U226" ca="1">ROUND(IF($Q226="Y",VLOOKUP($P226, INDIRECT($Q$3),U$8,0)*INDIRECT($P$2),VLOOKUP($P226, INDIRECT($Q$3),U$8,0)),IF($E226="E",0,3))</f>
        <v>87710</v>
      </c>
      <c r="V226" s="186" cm="1">
        <f t="array" aca="1" ref="V226" ca="1">ROUND(IF($Q226="Y",VLOOKUP($P226, INDIRECT($Q$3),V$8,0)*INDIRECT($P$2),VLOOKUP($P226, INDIRECT($Q$3),V$8,0)),IF($E226="E",0,3))</f>
        <v>91224</v>
      </c>
      <c r="W226" s="186" cm="1">
        <f t="array" aca="1" ref="W226" ca="1">ROUND(IF($Q226="Y",VLOOKUP($P226, INDIRECT($Q$3),W$8,0)*INDIRECT($P$2),VLOOKUP($P226, INDIRECT($Q$3),W$8,0)),IF($E226="E",0,3))</f>
        <v>94876</v>
      </c>
      <c r="X226" s="186" cm="1">
        <f t="array" aca="1" ref="X226" ca="1">ROUND(IF($Q226="Y",VLOOKUP($P226, INDIRECT($Q$3),X$8,0)*INDIRECT($P$2),VLOOKUP($P226, INDIRECT($Q$3),X$8,0)),IF($E226="E",0,3))</f>
        <v>98674</v>
      </c>
      <c r="Y226" s="186" cm="1">
        <f t="array" aca="1" ref="Y226" ca="1">ROUND(IF($Q226="Y",VLOOKUP($P226, INDIRECT($Q$3),Y$8,0)*INDIRECT($P$2),VLOOKUP($P226, INDIRECT($Q$3),Y$8,0)),IF($E226="E",0,3))</f>
        <v>0</v>
      </c>
      <c r="Z226" s="186" cm="1">
        <f t="array" aca="1" ref="Z226" ca="1">ROUND(IF($Q226="Y",VLOOKUP($P226, INDIRECT($Q$3),Z$8,0)*INDIRECT($P$2),VLOOKUP($P226, INDIRECT($Q$3),Z$8,0)),IF($E226="E",0,3))</f>
        <v>0</v>
      </c>
      <c r="AA226" s="186"/>
      <c r="AB226" s="282" t="str">
        <f t="shared" si="132"/>
        <v>10195C</v>
      </c>
      <c r="AC226" s="130" t="str">
        <f t="shared" si="133"/>
        <v xml:space="preserve">Supervisor Police Support Services </v>
      </c>
      <c r="AD226" s="284" t="str">
        <f t="shared" si="134"/>
        <v>022</v>
      </c>
      <c r="AE226" s="282">
        <f t="shared" ca="1" si="121"/>
        <v>40.545999999999999</v>
      </c>
      <c r="AF226" s="282">
        <f t="shared" ca="1" si="121"/>
        <v>42.168999999999997</v>
      </c>
      <c r="AG226" s="282">
        <f t="shared" ca="1" si="121"/>
        <v>43.857999999999997</v>
      </c>
      <c r="AH226" s="282">
        <f t="shared" ca="1" si="121"/>
        <v>45.613999999999997</v>
      </c>
      <c r="AI226" s="282">
        <f t="shared" ca="1" si="121"/>
        <v>47.44</v>
      </c>
      <c r="AJ226" s="282" t="str">
        <f t="shared" ca="1" si="121"/>
        <v/>
      </c>
      <c r="AK226" s="282" t="str">
        <f t="shared" ca="1" si="121"/>
        <v/>
      </c>
      <c r="AP226" s="427"/>
      <c r="AQ226" s="427"/>
      <c r="AR226" s="427"/>
      <c r="AS226" s="427"/>
      <c r="AT226" s="427"/>
      <c r="AU226" s="427"/>
      <c r="AV226" s="427"/>
      <c r="AW226" s="427" t="str">
        <f>IFERROR(AA226/'2025'!N227,"")</f>
        <v/>
      </c>
    </row>
    <row r="227" spans="1:49" x14ac:dyDescent="0.2">
      <c r="A227" s="424" t="s">
        <v>179</v>
      </c>
      <c r="B227" s="75">
        <v>9</v>
      </c>
      <c r="C227" s="70" t="s">
        <v>178</v>
      </c>
      <c r="D227" s="75">
        <v>425</v>
      </c>
      <c r="E227" s="75" t="s">
        <v>17</v>
      </c>
      <c r="F227" s="73" t="s">
        <v>1158</v>
      </c>
      <c r="G227" s="74">
        <f t="shared" ca="1" si="122"/>
        <v>93168</v>
      </c>
      <c r="H227" s="74">
        <f t="shared" ca="1" si="122"/>
        <v>99400</v>
      </c>
      <c r="I227" s="74">
        <f t="shared" ca="1" si="122"/>
        <v>102184</v>
      </c>
      <c r="J227" s="74">
        <f t="shared" ca="1" si="122"/>
        <v>105046</v>
      </c>
      <c r="K227" s="74">
        <f t="shared" ca="1" si="122"/>
        <v>108042</v>
      </c>
      <c r="L227" s="74">
        <f t="shared" ca="1" si="122"/>
        <v>0</v>
      </c>
      <c r="M227" s="74">
        <f t="shared" ca="1" si="122"/>
        <v>0</v>
      </c>
      <c r="N227" s="72"/>
      <c r="P227" s="187" t="str">
        <f>A227</f>
        <v>08433C</v>
      </c>
      <c r="Q227" s="191" t="s">
        <v>600</v>
      </c>
      <c r="R227" s="188" t="str">
        <f>F227</f>
        <v>Supervisor Project Coordinator</v>
      </c>
      <c r="S227" s="189" t="str">
        <f>C227</f>
        <v>36</v>
      </c>
      <c r="T227" s="186" cm="1">
        <f t="array" aca="1" ref="T227" ca="1">ROUND(IF($Q227="Y",VLOOKUP($P227, INDIRECT($Q$3),T$8,0)*INDIRECT($P$2),VLOOKUP($P227, INDIRECT($Q$3),T$8,0)),IF($E227="E",0,3))</f>
        <v>93168</v>
      </c>
      <c r="U227" s="186" cm="1">
        <f t="array" aca="1" ref="U227" ca="1">ROUND(IF($Q227="Y",VLOOKUP($P227, INDIRECT($Q$3),U$8,0)*INDIRECT($P$2),VLOOKUP($P227, INDIRECT($Q$3),U$8,0)),IF($E227="E",0,3))</f>
        <v>99400</v>
      </c>
      <c r="V227" s="186" cm="1">
        <f t="array" aca="1" ref="V227" ca="1">ROUND(IF($Q227="Y",VLOOKUP($P227, INDIRECT($Q$3),V$8,0)*INDIRECT($P$2),VLOOKUP($P227, INDIRECT($Q$3),V$8,0)),IF($E227="E",0,3))</f>
        <v>102184</v>
      </c>
      <c r="W227" s="186" cm="1">
        <f t="array" aca="1" ref="W227" ca="1">ROUND(IF($Q227="Y",VLOOKUP($P227, INDIRECT($Q$3),W$8,0)*INDIRECT($P$2),VLOOKUP($P227, INDIRECT($Q$3),W$8,0)),IF($E227="E",0,3))</f>
        <v>105046</v>
      </c>
      <c r="X227" s="186" cm="1">
        <f t="array" aca="1" ref="X227" ca="1">ROUND(IF($Q227="Y",VLOOKUP($P227, INDIRECT($Q$3),X$8,0)*INDIRECT($P$2),VLOOKUP($P227, INDIRECT($Q$3),X$8,0)),IF($E227="E",0,3))</f>
        <v>108042</v>
      </c>
      <c r="Y227" s="186" cm="1">
        <f t="array" aca="1" ref="Y227" ca="1">ROUND(IF($Q227="Y",VLOOKUP($P227, INDIRECT($Q$3),Y$8,0)*INDIRECT($P$2),VLOOKUP($P227, INDIRECT($Q$3),Y$8,0)),IF($E227="E",0,3))</f>
        <v>0</v>
      </c>
      <c r="Z227" s="186" cm="1">
        <f t="array" aca="1" ref="Z227" ca="1">ROUND(IF($Q227="Y",VLOOKUP($P227, INDIRECT($Q$3),Z$8,0)*INDIRECT($P$2),VLOOKUP($P227, INDIRECT($Q$3),Z$8,0)),IF($E227="E",0,3))</f>
        <v>0</v>
      </c>
      <c r="AA227" s="186"/>
      <c r="AB227" s="282" t="str">
        <f>A227</f>
        <v>08433C</v>
      </c>
      <c r="AC227" s="130" t="str">
        <f>F227</f>
        <v>Supervisor Project Coordinator</v>
      </c>
      <c r="AD227" s="284" t="str">
        <f>C227</f>
        <v>36</v>
      </c>
      <c r="AE227" s="282">
        <f t="shared" ca="1" si="121"/>
        <v>44.792999999999999</v>
      </c>
      <c r="AF227" s="282">
        <f t="shared" ca="1" si="121"/>
        <v>47.788999999999994</v>
      </c>
      <c r="AG227" s="282">
        <f t="shared" ca="1" si="121"/>
        <v>49.126999999999995</v>
      </c>
      <c r="AH227" s="282">
        <f t="shared" ca="1" si="121"/>
        <v>50.503</v>
      </c>
      <c r="AI227" s="282">
        <f t="shared" ca="1" si="121"/>
        <v>51.943999999999996</v>
      </c>
      <c r="AJ227" s="282" t="str">
        <f t="shared" ca="1" si="121"/>
        <v/>
      </c>
      <c r="AK227" s="282" t="str">
        <f t="shared" ca="1" si="121"/>
        <v/>
      </c>
      <c r="AP227" s="427"/>
      <c r="AQ227" s="427"/>
      <c r="AR227" s="427"/>
      <c r="AS227" s="427"/>
      <c r="AT227" s="427"/>
      <c r="AU227" s="427"/>
      <c r="AV227" s="427"/>
      <c r="AW227" s="427" t="str">
        <f>IFERROR(AA227/'2025'!N228,"")</f>
        <v/>
      </c>
    </row>
    <row r="228" spans="1:49" x14ac:dyDescent="0.2">
      <c r="A228" s="424" t="s">
        <v>230</v>
      </c>
      <c r="B228" s="75">
        <v>10</v>
      </c>
      <c r="C228" s="70" t="s">
        <v>580</v>
      </c>
      <c r="D228" s="75">
        <v>465</v>
      </c>
      <c r="E228" s="75" t="s">
        <v>17</v>
      </c>
      <c r="F228" s="73" t="s">
        <v>449</v>
      </c>
      <c r="G228" s="74">
        <f t="shared" ca="1" si="122"/>
        <v>100461</v>
      </c>
      <c r="H228" s="74">
        <f t="shared" ca="1" si="122"/>
        <v>104485</v>
      </c>
      <c r="I228" s="74">
        <f t="shared" ca="1" si="122"/>
        <v>108668</v>
      </c>
      <c r="J228" s="74">
        <f t="shared" ca="1" si="122"/>
        <v>113020</v>
      </c>
      <c r="K228" s="74">
        <f t="shared" ca="1" si="122"/>
        <v>117545</v>
      </c>
      <c r="L228" s="74">
        <f t="shared" ca="1" si="122"/>
        <v>0</v>
      </c>
      <c r="M228" s="74">
        <f t="shared" ca="1" si="122"/>
        <v>0</v>
      </c>
      <c r="N228" s="72"/>
      <c r="P228" s="187" t="str">
        <f t="shared" ref="P228:P235" si="135">A228</f>
        <v>10291C</v>
      </c>
      <c r="Q228" s="191" t="s">
        <v>600</v>
      </c>
      <c r="R228" s="188" t="str">
        <f t="shared" ref="R228:R235" si="136">F228</f>
        <v xml:space="preserve">Supervisor Space Planning  </v>
      </c>
      <c r="S228" s="189" t="str">
        <f t="shared" ref="S228:S235" si="137">C228</f>
        <v>034</v>
      </c>
      <c r="T228" s="186" cm="1">
        <f t="array" aca="1" ref="T228" ca="1">ROUND(IF($Q228="Y",VLOOKUP($P228, INDIRECT($Q$3),T$8,0)*INDIRECT($P$2),VLOOKUP($P228, INDIRECT($Q$3),T$8,0)),IF($E228="E",0,3))</f>
        <v>100461</v>
      </c>
      <c r="U228" s="186" cm="1">
        <f t="array" aca="1" ref="U228" ca="1">ROUND(IF($Q228="Y",VLOOKUP($P228, INDIRECT($Q$3),U$8,0)*INDIRECT($P$2),VLOOKUP($P228, INDIRECT($Q$3),U$8,0)),IF($E228="E",0,3))</f>
        <v>104485</v>
      </c>
      <c r="V228" s="186" cm="1">
        <f t="array" aca="1" ref="V228" ca="1">ROUND(IF($Q228="Y",VLOOKUP($P228, INDIRECT($Q$3),V$8,0)*INDIRECT($P$2),VLOOKUP($P228, INDIRECT($Q$3),V$8,0)),IF($E228="E",0,3))</f>
        <v>108668</v>
      </c>
      <c r="W228" s="186" cm="1">
        <f t="array" aca="1" ref="W228" ca="1">ROUND(IF($Q228="Y",VLOOKUP($P228, INDIRECT($Q$3),W$8,0)*INDIRECT($P$2),VLOOKUP($P228, INDIRECT($Q$3),W$8,0)),IF($E228="E",0,3))</f>
        <v>113020</v>
      </c>
      <c r="X228" s="186" cm="1">
        <f t="array" aca="1" ref="X228" ca="1">ROUND(IF($Q228="Y",VLOOKUP($P228, INDIRECT($Q$3),X$8,0)*INDIRECT($P$2),VLOOKUP($P228, INDIRECT($Q$3),X$8,0)),IF($E228="E",0,3))</f>
        <v>117545</v>
      </c>
      <c r="Y228" s="186" cm="1">
        <f t="array" aca="1" ref="Y228" ca="1">ROUND(IF($Q228="Y",VLOOKUP($P228, INDIRECT($Q$3),Y$8,0)*INDIRECT($P$2),VLOOKUP($P228, INDIRECT($Q$3),Y$8,0)),IF($E228="E",0,3))</f>
        <v>0</v>
      </c>
      <c r="Z228" s="186" cm="1">
        <f t="array" aca="1" ref="Z228" ca="1">ROUND(IF($Q228="Y",VLOOKUP($P228, INDIRECT($Q$3),Z$8,0)*INDIRECT($P$2),VLOOKUP($P228, INDIRECT($Q$3),Z$8,0)),IF($E228="E",0,3))</f>
        <v>0</v>
      </c>
      <c r="AA228" s="186"/>
      <c r="AB228" s="282" t="str">
        <f t="shared" ref="AB228:AB235" si="138">A228</f>
        <v>10291C</v>
      </c>
      <c r="AC228" s="130" t="str">
        <f t="shared" ref="AC228:AC235" si="139">F228</f>
        <v xml:space="preserve">Supervisor Space Planning  </v>
      </c>
      <c r="AD228" s="284" t="str">
        <f t="shared" ref="AD228:AD235" si="140">C228</f>
        <v>034</v>
      </c>
      <c r="AE228" s="282">
        <f t="shared" ca="1" si="121"/>
        <v>48.298999999999999</v>
      </c>
      <c r="AF228" s="282">
        <f t="shared" ca="1" si="121"/>
        <v>50.233999999999995</v>
      </c>
      <c r="AG228" s="282">
        <f t="shared" ca="1" si="121"/>
        <v>52.244999999999997</v>
      </c>
      <c r="AH228" s="282">
        <f t="shared" ca="1" si="121"/>
        <v>54.336999999999996</v>
      </c>
      <c r="AI228" s="282">
        <f t="shared" ca="1" si="121"/>
        <v>56.512999999999998</v>
      </c>
      <c r="AJ228" s="282" t="str">
        <f t="shared" ca="1" si="121"/>
        <v/>
      </c>
      <c r="AK228" s="282" t="str">
        <f t="shared" ca="1" si="121"/>
        <v/>
      </c>
      <c r="AP228" s="427"/>
      <c r="AQ228" s="427"/>
      <c r="AR228" s="427"/>
      <c r="AS228" s="427"/>
      <c r="AT228" s="427"/>
      <c r="AU228" s="427"/>
      <c r="AV228" s="427"/>
      <c r="AW228" s="427" t="str">
        <f>IFERROR(AA228/'2025'!N229,"")</f>
        <v/>
      </c>
    </row>
    <row r="229" spans="1:49" x14ac:dyDescent="0.2">
      <c r="A229" s="424" t="s">
        <v>233</v>
      </c>
      <c r="B229" s="75">
        <v>7</v>
      </c>
      <c r="C229" s="70" t="s">
        <v>232</v>
      </c>
      <c r="D229" s="75">
        <v>333</v>
      </c>
      <c r="E229" s="75" t="s">
        <v>17</v>
      </c>
      <c r="F229" s="73" t="s">
        <v>451</v>
      </c>
      <c r="G229" s="74">
        <f t="shared" ca="1" si="122"/>
        <v>71316</v>
      </c>
      <c r="H229" s="74">
        <f t="shared" ca="1" si="122"/>
        <v>73456</v>
      </c>
      <c r="I229" s="74">
        <f t="shared" ca="1" si="122"/>
        <v>75661</v>
      </c>
      <c r="J229" s="74">
        <f t="shared" ca="1" si="122"/>
        <v>77930</v>
      </c>
      <c r="K229" s="74">
        <f t="shared" ca="1" si="122"/>
        <v>80267</v>
      </c>
      <c r="L229" s="74">
        <f t="shared" ca="1" si="122"/>
        <v>82676</v>
      </c>
      <c r="M229" s="74">
        <f t="shared" ca="1" si="122"/>
        <v>85155</v>
      </c>
      <c r="N229" s="72"/>
      <c r="P229" s="187" t="str">
        <f t="shared" si="135"/>
        <v>10350C</v>
      </c>
      <c r="Q229" s="191" t="s">
        <v>600</v>
      </c>
      <c r="R229" s="188" t="str">
        <f t="shared" si="136"/>
        <v>Supervisor Treasury Division</v>
      </c>
      <c r="S229" s="189" t="str">
        <f t="shared" si="137"/>
        <v>17</v>
      </c>
      <c r="T229" s="186" cm="1">
        <f t="array" aca="1" ref="T229" ca="1">ROUND(IF($Q229="Y",VLOOKUP($P229, INDIRECT($Q$3),T$8,0)*INDIRECT($P$2),VLOOKUP($P229, INDIRECT($Q$3),T$8,0)),IF($E229="E",0,3))</f>
        <v>71316</v>
      </c>
      <c r="U229" s="186" cm="1">
        <f t="array" aca="1" ref="U229" ca="1">ROUND(IF($Q229="Y",VLOOKUP($P229, INDIRECT($Q$3),U$8,0)*INDIRECT($P$2),VLOOKUP($P229, INDIRECT($Q$3),U$8,0)),IF($E229="E",0,3))</f>
        <v>73456</v>
      </c>
      <c r="V229" s="186" cm="1">
        <f t="array" aca="1" ref="V229" ca="1">ROUND(IF($Q229="Y",VLOOKUP($P229, INDIRECT($Q$3),V$8,0)*INDIRECT($P$2),VLOOKUP($P229, INDIRECT($Q$3),V$8,0)),IF($E229="E",0,3))</f>
        <v>75661</v>
      </c>
      <c r="W229" s="186" cm="1">
        <f t="array" aca="1" ref="W229" ca="1">ROUND(IF($Q229="Y",VLOOKUP($P229, INDIRECT($Q$3),W$8,0)*INDIRECT($P$2),VLOOKUP($P229, INDIRECT($Q$3),W$8,0)),IF($E229="E",0,3))</f>
        <v>77930</v>
      </c>
      <c r="X229" s="186" cm="1">
        <f t="array" aca="1" ref="X229" ca="1">ROUND(IF($Q229="Y",VLOOKUP($P229, INDIRECT($Q$3),X$8,0)*INDIRECT($P$2),VLOOKUP($P229, INDIRECT($Q$3),X$8,0)),IF($E229="E",0,3))</f>
        <v>80267</v>
      </c>
      <c r="Y229" s="186" cm="1">
        <f t="array" aca="1" ref="Y229" ca="1">ROUND(IF($Q229="Y",VLOOKUP($P229, INDIRECT($Q$3),Y$8,0)*INDIRECT($P$2),VLOOKUP($P229, INDIRECT($Q$3),Y$8,0)),IF($E229="E",0,3))</f>
        <v>82676</v>
      </c>
      <c r="Z229" s="186" cm="1">
        <f t="array" aca="1" ref="Z229" ca="1">ROUND(IF($Q229="Y",VLOOKUP($P229, INDIRECT($Q$3),Z$8,0)*INDIRECT($P$2),VLOOKUP($P229, INDIRECT($Q$3),Z$8,0)),IF($E229="E",0,3))</f>
        <v>85155</v>
      </c>
      <c r="AA229" s="186"/>
      <c r="AB229" s="282" t="str">
        <f t="shared" si="138"/>
        <v>10350C</v>
      </c>
      <c r="AC229" s="130" t="str">
        <f t="shared" si="139"/>
        <v>Supervisor Treasury Division</v>
      </c>
      <c r="AD229" s="284" t="str">
        <f t="shared" si="140"/>
        <v>17</v>
      </c>
      <c r="AE229" s="282">
        <f t="shared" ca="1" si="121"/>
        <v>34.286999999999999</v>
      </c>
      <c r="AF229" s="282">
        <f t="shared" ca="1" si="121"/>
        <v>35.315999999999995</v>
      </c>
      <c r="AG229" s="282">
        <f t="shared" ca="1" si="121"/>
        <v>36.375999999999998</v>
      </c>
      <c r="AH229" s="282">
        <f t="shared" ca="1" si="121"/>
        <v>37.466999999999999</v>
      </c>
      <c r="AI229" s="282">
        <f t="shared" ca="1" si="121"/>
        <v>38.589999999999996</v>
      </c>
      <c r="AJ229" s="282">
        <f t="shared" ca="1" si="121"/>
        <v>39.748999999999995</v>
      </c>
      <c r="AK229" s="282">
        <f t="shared" ca="1" si="121"/>
        <v>40.94</v>
      </c>
      <c r="AP229" s="427"/>
      <c r="AQ229" s="427"/>
      <c r="AR229" s="427"/>
      <c r="AS229" s="427"/>
      <c r="AT229" s="427"/>
      <c r="AU229" s="427"/>
      <c r="AV229" s="427"/>
      <c r="AW229" s="427" t="str">
        <f>IFERROR(AA229/'2025'!N230,"")</f>
        <v/>
      </c>
    </row>
    <row r="230" spans="1:49" x14ac:dyDescent="0.2">
      <c r="A230" s="424" t="s">
        <v>59</v>
      </c>
      <c r="B230" s="75">
        <v>7</v>
      </c>
      <c r="C230" s="70" t="s">
        <v>638</v>
      </c>
      <c r="D230" s="75">
        <v>360</v>
      </c>
      <c r="E230" s="75" t="s">
        <v>21</v>
      </c>
      <c r="F230" s="73" t="s">
        <v>1035</v>
      </c>
      <c r="G230" s="74">
        <f t="shared" ca="1" si="122"/>
        <v>37.655000000000001</v>
      </c>
      <c r="H230" s="74">
        <f t="shared" ca="1" si="122"/>
        <v>39.161999999999999</v>
      </c>
      <c r="I230" s="74">
        <f t="shared" ca="1" si="122"/>
        <v>40.731000000000002</v>
      </c>
      <c r="J230" s="74">
        <f t="shared" ca="1" si="122"/>
        <v>42.362000000000002</v>
      </c>
      <c r="K230" s="74">
        <f t="shared" ca="1" si="122"/>
        <v>44.058</v>
      </c>
      <c r="L230" s="74">
        <f t="shared" ca="1" si="122"/>
        <v>0</v>
      </c>
      <c r="M230" s="74">
        <f t="shared" ca="1" si="122"/>
        <v>0</v>
      </c>
      <c r="N230" s="72"/>
      <c r="P230" s="187" t="str">
        <f t="shared" si="135"/>
        <v>09930C</v>
      </c>
      <c r="Q230" s="191" t="s">
        <v>600</v>
      </c>
      <c r="R230" s="188" t="str">
        <f t="shared" si="136"/>
        <v>Supervisor Utility Billing</v>
      </c>
      <c r="S230" s="189" t="str">
        <f t="shared" si="137"/>
        <v>070</v>
      </c>
      <c r="T230" s="186" cm="1">
        <f t="array" aca="1" ref="T230" ca="1">ROUND(IF($Q230="Y",VLOOKUP($P230, INDIRECT($Q$3),T$8,0)*INDIRECT($P$2),VLOOKUP($P230, INDIRECT($Q$3),T$8,0)),IF($E230="E",0,3))</f>
        <v>37.655000000000001</v>
      </c>
      <c r="U230" s="186" cm="1">
        <f t="array" aca="1" ref="U230" ca="1">ROUND(IF($Q230="Y",VLOOKUP($P230, INDIRECT($Q$3),U$8,0)*INDIRECT($P$2),VLOOKUP($P230, INDIRECT($Q$3),U$8,0)),IF($E230="E",0,3))</f>
        <v>39.161999999999999</v>
      </c>
      <c r="V230" s="186" cm="1">
        <f t="array" aca="1" ref="V230" ca="1">ROUND(IF($Q230="Y",VLOOKUP($P230, INDIRECT($Q$3),V$8,0)*INDIRECT($P$2),VLOOKUP($P230, INDIRECT($Q$3),V$8,0)),IF($E230="E",0,3))</f>
        <v>40.731000000000002</v>
      </c>
      <c r="W230" s="186" cm="1">
        <f t="array" aca="1" ref="W230" ca="1">ROUND(IF($Q230="Y",VLOOKUP($P230, INDIRECT($Q$3),W$8,0)*INDIRECT($P$2),VLOOKUP($P230, INDIRECT($Q$3),W$8,0)),IF($E230="E",0,3))</f>
        <v>42.362000000000002</v>
      </c>
      <c r="X230" s="186" cm="1">
        <f t="array" aca="1" ref="X230" ca="1">ROUND(IF($Q230="Y",VLOOKUP($P230, INDIRECT($Q$3),X$8,0)*INDIRECT($P$2),VLOOKUP($P230, INDIRECT($Q$3),X$8,0)),IF($E230="E",0,3))</f>
        <v>44.058</v>
      </c>
      <c r="Y230" s="186" cm="1">
        <f t="array" aca="1" ref="Y230" ca="1">ROUND(IF($Q230="Y",VLOOKUP($P230, INDIRECT($Q$3),Y$8,0)*INDIRECT($P$2),VLOOKUP($P230, INDIRECT($Q$3),Y$8,0)),IF($E230="E",0,3))</f>
        <v>0</v>
      </c>
      <c r="Z230" s="186" cm="1">
        <f t="array" aca="1" ref="Z230" ca="1">ROUND(IF($Q230="Y",VLOOKUP($P230, INDIRECT($Q$3),Z$8,0)*INDIRECT($P$2),VLOOKUP($P230, INDIRECT($Q$3),Z$8,0)),IF($E230="E",0,3))</f>
        <v>0</v>
      </c>
      <c r="AA230" s="186"/>
      <c r="AB230" s="282" t="str">
        <f t="shared" si="138"/>
        <v>09930C</v>
      </c>
      <c r="AC230" s="130" t="str">
        <f t="shared" si="139"/>
        <v>Supervisor Utility Billing</v>
      </c>
      <c r="AD230" s="284" t="str">
        <f t="shared" si="140"/>
        <v>070</v>
      </c>
      <c r="AE230" s="282">
        <f t="shared" ca="1" si="121"/>
        <v>37.655000000000001</v>
      </c>
      <c r="AF230" s="282">
        <f t="shared" ca="1" si="121"/>
        <v>39.161999999999999</v>
      </c>
      <c r="AG230" s="282">
        <f t="shared" ca="1" si="121"/>
        <v>40.731000000000002</v>
      </c>
      <c r="AH230" s="282">
        <f t="shared" ca="1" si="121"/>
        <v>42.362000000000002</v>
      </c>
      <c r="AI230" s="282">
        <f t="shared" ca="1" si="121"/>
        <v>44.058</v>
      </c>
      <c r="AJ230" s="282" t="str">
        <f t="shared" ca="1" si="121"/>
        <v/>
      </c>
      <c r="AK230" s="282" t="str">
        <f t="shared" ca="1" si="121"/>
        <v/>
      </c>
      <c r="AP230" s="427"/>
      <c r="AQ230" s="427"/>
      <c r="AR230" s="427"/>
      <c r="AS230" s="427"/>
      <c r="AT230" s="427"/>
      <c r="AU230" s="427"/>
      <c r="AV230" s="427"/>
      <c r="AW230" s="427" t="str">
        <f>IFERROR(AA230/'2025'!N231,"")</f>
        <v/>
      </c>
    </row>
    <row r="231" spans="1:49" x14ac:dyDescent="0.2">
      <c r="A231" s="424" t="s">
        <v>235</v>
      </c>
      <c r="B231" s="75">
        <v>9</v>
      </c>
      <c r="C231" s="70" t="s">
        <v>586</v>
      </c>
      <c r="D231" s="75">
        <v>413</v>
      </c>
      <c r="E231" s="75" t="s">
        <v>17</v>
      </c>
      <c r="F231" s="73" t="s">
        <v>452</v>
      </c>
      <c r="G231" s="74">
        <f t="shared" ca="1" si="122"/>
        <v>90722</v>
      </c>
      <c r="H231" s="74">
        <f t="shared" ca="1" si="122"/>
        <v>94355</v>
      </c>
      <c r="I231" s="74">
        <f t="shared" ca="1" si="122"/>
        <v>98132</v>
      </c>
      <c r="J231" s="74">
        <f t="shared" ca="1" si="122"/>
        <v>102061</v>
      </c>
      <c r="K231" s="74">
        <f t="shared" ca="1" si="122"/>
        <v>106149</v>
      </c>
      <c r="L231" s="74">
        <f t="shared" ca="1" si="122"/>
        <v>0</v>
      </c>
      <c r="M231" s="74">
        <f t="shared" ca="1" si="122"/>
        <v>0</v>
      </c>
      <c r="N231" s="72"/>
      <c r="P231" s="187" t="str">
        <f t="shared" si="135"/>
        <v>10633C</v>
      </c>
      <c r="Q231" s="191" t="s">
        <v>600</v>
      </c>
      <c r="R231" s="188" t="str">
        <f t="shared" si="136"/>
        <v>Training Development Supervisor</v>
      </c>
      <c r="S231" s="189" t="str">
        <f t="shared" si="137"/>
        <v>084</v>
      </c>
      <c r="T231" s="186" cm="1">
        <f t="array" aca="1" ref="T231" ca="1">ROUND(IF($Q231="Y",VLOOKUP($P231, INDIRECT($Q$3),T$8,0)*INDIRECT($P$2),VLOOKUP($P231, INDIRECT($Q$3),T$8,0)),IF($E231="E",0,3))</f>
        <v>90722</v>
      </c>
      <c r="U231" s="186" cm="1">
        <f t="array" aca="1" ref="U231" ca="1">ROUND(IF($Q231="Y",VLOOKUP($P231, INDIRECT($Q$3),U$8,0)*INDIRECT($P$2),VLOOKUP($P231, INDIRECT($Q$3),U$8,0)),IF($E231="E",0,3))</f>
        <v>94355</v>
      </c>
      <c r="V231" s="186" cm="1">
        <f t="array" aca="1" ref="V231" ca="1">ROUND(IF($Q231="Y",VLOOKUP($P231, INDIRECT($Q$3),V$8,0)*INDIRECT($P$2),VLOOKUP($P231, INDIRECT($Q$3),V$8,0)),IF($E231="E",0,3))</f>
        <v>98132</v>
      </c>
      <c r="W231" s="186" cm="1">
        <f t="array" aca="1" ref="W231" ca="1">ROUND(IF($Q231="Y",VLOOKUP($P231, INDIRECT($Q$3),W$8,0)*INDIRECT($P$2),VLOOKUP($P231, INDIRECT($Q$3),W$8,0)),IF($E231="E",0,3))</f>
        <v>102061</v>
      </c>
      <c r="X231" s="186" cm="1">
        <f t="array" aca="1" ref="X231" ca="1">ROUND(IF($Q231="Y",VLOOKUP($P231, INDIRECT($Q$3),X$8,0)*INDIRECT($P$2),VLOOKUP($P231, INDIRECT($Q$3),X$8,0)),IF($E231="E",0,3))</f>
        <v>106149</v>
      </c>
      <c r="Y231" s="186" cm="1">
        <f t="array" aca="1" ref="Y231" ca="1">ROUND(IF($Q231="Y",VLOOKUP($P231, INDIRECT($Q$3),Y$8,0)*INDIRECT($P$2),VLOOKUP($P231, INDIRECT($Q$3),Y$8,0)),IF($E231="E",0,3))</f>
        <v>0</v>
      </c>
      <c r="Z231" s="186" cm="1">
        <f t="array" aca="1" ref="Z231" ca="1">ROUND(IF($Q231="Y",VLOOKUP($P231, INDIRECT($Q$3),Z$8,0)*INDIRECT($P$2),VLOOKUP($P231, INDIRECT($Q$3),Z$8,0)),IF($E231="E",0,3))</f>
        <v>0</v>
      </c>
      <c r="AA231" s="186"/>
      <c r="AB231" s="282" t="str">
        <f t="shared" si="138"/>
        <v>10633C</v>
      </c>
      <c r="AC231" s="130" t="str">
        <f t="shared" si="139"/>
        <v>Training Development Supervisor</v>
      </c>
      <c r="AD231" s="284" t="str">
        <f t="shared" si="140"/>
        <v>084</v>
      </c>
      <c r="AE231" s="282">
        <f t="shared" ca="1" si="121"/>
        <v>43.616999999999997</v>
      </c>
      <c r="AF231" s="282">
        <f t="shared" ca="1" si="121"/>
        <v>45.363</v>
      </c>
      <c r="AG231" s="282">
        <f t="shared" ca="1" si="121"/>
        <v>47.178999999999995</v>
      </c>
      <c r="AH231" s="282">
        <f t="shared" ca="1" si="121"/>
        <v>49.067999999999998</v>
      </c>
      <c r="AI231" s="282">
        <f t="shared" ca="1" si="121"/>
        <v>51.033999999999999</v>
      </c>
      <c r="AJ231" s="282" t="str">
        <f t="shared" ca="1" si="121"/>
        <v/>
      </c>
      <c r="AK231" s="282" t="str">
        <f t="shared" ca="1" si="121"/>
        <v/>
      </c>
      <c r="AP231" s="427"/>
      <c r="AQ231" s="427"/>
      <c r="AR231" s="427"/>
      <c r="AS231" s="427"/>
      <c r="AT231" s="427"/>
      <c r="AU231" s="427"/>
      <c r="AV231" s="427"/>
      <c r="AW231" s="427" t="str">
        <f>IFERROR(AA231/'2025'!N232,"")</f>
        <v/>
      </c>
    </row>
    <row r="232" spans="1:49" x14ac:dyDescent="0.2">
      <c r="A232" s="424" t="s">
        <v>231</v>
      </c>
      <c r="B232" s="75">
        <v>12</v>
      </c>
      <c r="C232" s="70" t="s">
        <v>32</v>
      </c>
      <c r="D232" s="75">
        <v>573</v>
      </c>
      <c r="E232" s="75" t="s">
        <v>17</v>
      </c>
      <c r="F232" s="73" t="s">
        <v>849</v>
      </c>
      <c r="G232" s="74">
        <f t="shared" ca="1" si="122"/>
        <v>123077</v>
      </c>
      <c r="H232" s="74">
        <f t="shared" ca="1" si="122"/>
        <v>127999</v>
      </c>
      <c r="I232" s="74">
        <f t="shared" ca="1" si="122"/>
        <v>133118</v>
      </c>
      <c r="J232" s="74">
        <f t="shared" ca="1" si="122"/>
        <v>138443</v>
      </c>
      <c r="K232" s="74">
        <f t="shared" ca="1" si="122"/>
        <v>143980</v>
      </c>
      <c r="L232" s="74">
        <f t="shared" ca="1" si="122"/>
        <v>0</v>
      </c>
      <c r="M232" s="74">
        <f t="shared" ca="1" si="122"/>
        <v>0</v>
      </c>
      <c r="N232" s="72"/>
      <c r="P232" s="187" t="str">
        <f t="shared" si="135"/>
        <v>10335C</v>
      </c>
      <c r="Q232" s="191" t="s">
        <v>600</v>
      </c>
      <c r="R232" s="188" t="str">
        <f t="shared" si="136"/>
        <v>Transportation Planning Supervisor</v>
      </c>
      <c r="S232" s="189" t="str">
        <f t="shared" si="137"/>
        <v>105</v>
      </c>
      <c r="T232" s="186" cm="1">
        <f t="array" aca="1" ref="T232" ca="1">ROUND(IF($Q232="Y",VLOOKUP($P232, INDIRECT($Q$3),T$8,0)*INDIRECT($P$2),VLOOKUP($P232, INDIRECT($Q$3),T$8,0)),IF($E232="E",0,3))</f>
        <v>123077</v>
      </c>
      <c r="U232" s="186" cm="1">
        <f t="array" aca="1" ref="U232" ca="1">ROUND(IF($Q232="Y",VLOOKUP($P232, INDIRECT($Q$3),U$8,0)*INDIRECT($P$2),VLOOKUP($P232, INDIRECT($Q$3),U$8,0)),IF($E232="E",0,3))</f>
        <v>127999</v>
      </c>
      <c r="V232" s="186" cm="1">
        <f t="array" aca="1" ref="V232" ca="1">ROUND(IF($Q232="Y",VLOOKUP($P232, INDIRECT($Q$3),V$8,0)*INDIRECT($P$2),VLOOKUP($P232, INDIRECT($Q$3),V$8,0)),IF($E232="E",0,3))</f>
        <v>133118</v>
      </c>
      <c r="W232" s="186" cm="1">
        <f t="array" aca="1" ref="W232" ca="1">ROUND(IF($Q232="Y",VLOOKUP($P232, INDIRECT($Q$3),W$8,0)*INDIRECT($P$2),VLOOKUP($P232, INDIRECT($Q$3),W$8,0)),IF($E232="E",0,3))</f>
        <v>138443</v>
      </c>
      <c r="X232" s="186" cm="1">
        <f t="array" aca="1" ref="X232" ca="1">ROUND(IF($Q232="Y",VLOOKUP($P232, INDIRECT($Q$3),X$8,0)*INDIRECT($P$2),VLOOKUP($P232, INDIRECT($Q$3),X$8,0)),IF($E232="E",0,3))</f>
        <v>143980</v>
      </c>
      <c r="Y232" s="186" cm="1">
        <f t="array" aca="1" ref="Y232" ca="1">ROUND(IF($Q232="Y",VLOOKUP($P232, INDIRECT($Q$3),Y$8,0)*INDIRECT($P$2),VLOOKUP($P232, INDIRECT($Q$3),Y$8,0)),IF($E232="E",0,3))</f>
        <v>0</v>
      </c>
      <c r="Z232" s="186" cm="1">
        <f t="array" aca="1" ref="Z232" ca="1">ROUND(IF($Q232="Y",VLOOKUP($P232, INDIRECT($Q$3),Z$8,0)*INDIRECT($P$2),VLOOKUP($P232, INDIRECT($Q$3),Z$8,0)),IF($E232="E",0,3))</f>
        <v>0</v>
      </c>
      <c r="AA232" s="186"/>
      <c r="AB232" s="282" t="str">
        <f t="shared" si="138"/>
        <v>10335C</v>
      </c>
      <c r="AC232" s="130" t="str">
        <f t="shared" si="139"/>
        <v>Transportation Planning Supervisor</v>
      </c>
      <c r="AD232" s="284" t="str">
        <f t="shared" si="140"/>
        <v>105</v>
      </c>
      <c r="AE232" s="282">
        <f t="shared" ca="1" si="121"/>
        <v>59.171999999999997</v>
      </c>
      <c r="AF232" s="282">
        <f t="shared" ca="1" si="121"/>
        <v>61.537999999999997</v>
      </c>
      <c r="AG232" s="282">
        <f t="shared" ca="1" si="121"/>
        <v>64</v>
      </c>
      <c r="AH232" s="282">
        <f t="shared" ca="1" si="121"/>
        <v>66.56</v>
      </c>
      <c r="AI232" s="282">
        <f t="shared" ca="1" si="121"/>
        <v>69.222000000000008</v>
      </c>
      <c r="AJ232" s="282" t="str">
        <f t="shared" ca="1" si="121"/>
        <v/>
      </c>
      <c r="AK232" s="282" t="str">
        <f t="shared" ca="1" si="121"/>
        <v/>
      </c>
      <c r="AP232" s="427"/>
      <c r="AQ232" s="427"/>
      <c r="AR232" s="427"/>
      <c r="AS232" s="427"/>
      <c r="AT232" s="427"/>
      <c r="AU232" s="427"/>
      <c r="AV232" s="427"/>
      <c r="AW232" s="427" t="str">
        <f>IFERROR(AA232/'2025'!N233,"")</f>
        <v/>
      </c>
    </row>
    <row r="233" spans="1:49" x14ac:dyDescent="0.2">
      <c r="A233" s="424" t="s">
        <v>237</v>
      </c>
      <c r="B233" s="75">
        <v>5</v>
      </c>
      <c r="C233" s="70" t="s">
        <v>236</v>
      </c>
      <c r="D233" s="75">
        <v>140</v>
      </c>
      <c r="E233" s="75" t="s">
        <v>21</v>
      </c>
      <c r="F233" s="73" t="s">
        <v>238</v>
      </c>
      <c r="G233" s="74">
        <f t="shared" ca="1" si="122"/>
        <v>32.881999999999998</v>
      </c>
      <c r="H233" s="74">
        <f t="shared" ca="1" si="122"/>
        <v>0</v>
      </c>
      <c r="I233" s="74">
        <f t="shared" ca="1" si="122"/>
        <v>0</v>
      </c>
      <c r="J233" s="74">
        <f t="shared" ca="1" si="122"/>
        <v>0</v>
      </c>
      <c r="K233" s="74">
        <f t="shared" ca="1" si="122"/>
        <v>0</v>
      </c>
      <c r="L233" s="74">
        <f t="shared" ca="1" si="122"/>
        <v>0</v>
      </c>
      <c r="M233" s="74">
        <f t="shared" ca="1" si="122"/>
        <v>0</v>
      </c>
      <c r="N233" s="72"/>
      <c r="P233" s="187" t="str">
        <f t="shared" si="135"/>
        <v>52923C</v>
      </c>
      <c r="Q233" s="191" t="s">
        <v>600</v>
      </c>
      <c r="R233" s="188" t="str">
        <f t="shared" si="136"/>
        <v>Truck Operator</v>
      </c>
      <c r="S233" s="189" t="str">
        <f t="shared" si="137"/>
        <v>107</v>
      </c>
      <c r="T233" s="186" cm="1">
        <f t="array" aca="1" ref="T233" ca="1">ROUND(IF($Q233="Y",VLOOKUP($P233, INDIRECT($Q$3),T$8,0)*INDIRECT($P$2),VLOOKUP($P233, INDIRECT($Q$3),T$8,0)),IF($E233="E",0,3))</f>
        <v>32.881999999999998</v>
      </c>
      <c r="U233" s="186" cm="1">
        <f t="array" aca="1" ref="U233" ca="1">ROUND(IF($Q233="Y",VLOOKUP($P233, INDIRECT($Q$3),U$8,0)*INDIRECT($P$2),VLOOKUP($P233, INDIRECT($Q$3),U$8,0)),IF($E233="E",0,3))</f>
        <v>0</v>
      </c>
      <c r="V233" s="186" cm="1">
        <f t="array" aca="1" ref="V233" ca="1">ROUND(IF($Q233="Y",VLOOKUP($P233, INDIRECT($Q$3),V$8,0)*INDIRECT($P$2),VLOOKUP($P233, INDIRECT($Q$3),V$8,0)),IF($E233="E",0,3))</f>
        <v>0</v>
      </c>
      <c r="W233" s="186" cm="1">
        <f t="array" aca="1" ref="W233" ca="1">ROUND(IF($Q233="Y",VLOOKUP($P233, INDIRECT($Q$3),W$8,0)*INDIRECT($P$2),VLOOKUP($P233, INDIRECT($Q$3),W$8,0)),IF($E233="E",0,3))</f>
        <v>0</v>
      </c>
      <c r="X233" s="186" cm="1">
        <f t="array" aca="1" ref="X233" ca="1">ROUND(IF($Q233="Y",VLOOKUP($P233, INDIRECT($Q$3),X$8,0)*INDIRECT($P$2),VLOOKUP($P233, INDIRECT($Q$3),X$8,0)),IF($E233="E",0,3))</f>
        <v>0</v>
      </c>
      <c r="Y233" s="186" cm="1">
        <f t="array" aca="1" ref="Y233" ca="1">ROUND(IF($Q233="Y",VLOOKUP($P233, INDIRECT($Q$3),Y$8,0)*INDIRECT($P$2),VLOOKUP($P233, INDIRECT($Q$3),Y$8,0)),IF($E233="E",0,3))</f>
        <v>0</v>
      </c>
      <c r="Z233" s="186" cm="1">
        <f t="array" aca="1" ref="Z233" ca="1">ROUND(IF($Q233="Y",VLOOKUP($P233, INDIRECT($Q$3),Z$8,0)*INDIRECT($P$2),VLOOKUP($P233, INDIRECT($Q$3),Z$8,0)),IF($E233="E",0,3))</f>
        <v>0</v>
      </c>
      <c r="AA233" s="186"/>
      <c r="AB233" s="282" t="str">
        <f t="shared" si="138"/>
        <v>52923C</v>
      </c>
      <c r="AC233" s="130" t="str">
        <f t="shared" si="139"/>
        <v>Truck Operator</v>
      </c>
      <c r="AD233" s="284" t="str">
        <f t="shared" si="140"/>
        <v>107</v>
      </c>
      <c r="AE233" s="282">
        <f t="shared" ca="1" si="121"/>
        <v>32.881999999999998</v>
      </c>
      <c r="AF233" s="282" t="str">
        <f t="shared" ca="1" si="121"/>
        <v/>
      </c>
      <c r="AG233" s="282" t="str">
        <f t="shared" ca="1" si="121"/>
        <v/>
      </c>
      <c r="AH233" s="282" t="str">
        <f t="shared" ca="1" si="121"/>
        <v/>
      </c>
      <c r="AI233" s="282" t="str">
        <f t="shared" ca="1" si="121"/>
        <v/>
      </c>
      <c r="AJ233" s="282" t="str">
        <f t="shared" ca="1" si="121"/>
        <v/>
      </c>
      <c r="AK233" s="282" t="str">
        <f t="shared" ca="1" si="121"/>
        <v/>
      </c>
      <c r="AP233" s="427"/>
      <c r="AQ233" s="427"/>
      <c r="AR233" s="427"/>
      <c r="AS233" s="427"/>
      <c r="AT233" s="427"/>
      <c r="AU233" s="427"/>
      <c r="AV233" s="427"/>
      <c r="AW233" s="427" t="str">
        <f>IFERROR(AA233/'2025'!N234,"")</f>
        <v/>
      </c>
    </row>
    <row r="234" spans="1:49" x14ac:dyDescent="0.2">
      <c r="A234" s="424" t="s">
        <v>239</v>
      </c>
      <c r="B234" s="75">
        <v>11</v>
      </c>
      <c r="C234" s="70" t="s">
        <v>65</v>
      </c>
      <c r="D234" s="75">
        <v>518</v>
      </c>
      <c r="E234" s="75" t="s">
        <v>17</v>
      </c>
      <c r="F234" s="73" t="s">
        <v>453</v>
      </c>
      <c r="G234" s="74">
        <f t="shared" ca="1" si="122"/>
        <v>99788</v>
      </c>
      <c r="H234" s="74">
        <f t="shared" ca="1" si="122"/>
        <v>105042</v>
      </c>
      <c r="I234" s="74">
        <f t="shared" ca="1" si="122"/>
        <v>110568</v>
      </c>
      <c r="J234" s="74">
        <f t="shared" ca="1" si="122"/>
        <v>118087</v>
      </c>
      <c r="K234" s="74">
        <f t="shared" ca="1" si="122"/>
        <v>121395</v>
      </c>
      <c r="L234" s="74">
        <f t="shared" ca="1" si="122"/>
        <v>124796</v>
      </c>
      <c r="M234" s="74">
        <f t="shared" ca="1" si="122"/>
        <v>128352</v>
      </c>
      <c r="N234" s="72"/>
      <c r="P234" s="187" t="str">
        <f t="shared" si="135"/>
        <v>10857C</v>
      </c>
      <c r="Q234" s="191" t="s">
        <v>600</v>
      </c>
      <c r="R234" s="188" t="str">
        <f t="shared" si="136"/>
        <v>Water Business Enterprise System Manager</v>
      </c>
      <c r="S234" s="189" t="str">
        <f t="shared" si="137"/>
        <v>41C</v>
      </c>
      <c r="T234" s="186" cm="1">
        <f t="array" aca="1" ref="T234" ca="1">ROUND(IF($Q234="Y",VLOOKUP($P234, INDIRECT($Q$3),T$8,0)*INDIRECT($P$2),VLOOKUP($P234, INDIRECT($Q$3),T$8,0)),IF($E234="E",0,3))</f>
        <v>99788</v>
      </c>
      <c r="U234" s="186" cm="1">
        <f t="array" aca="1" ref="U234" ca="1">ROUND(IF($Q234="Y",VLOOKUP($P234, INDIRECT($Q$3),U$8,0)*INDIRECT($P$2),VLOOKUP($P234, INDIRECT($Q$3),U$8,0)),IF($E234="E",0,3))</f>
        <v>105042</v>
      </c>
      <c r="V234" s="186" cm="1">
        <f t="array" aca="1" ref="V234" ca="1">ROUND(IF($Q234="Y",VLOOKUP($P234, INDIRECT($Q$3),V$8,0)*INDIRECT($P$2),VLOOKUP($P234, INDIRECT($Q$3),V$8,0)),IF($E234="E",0,3))</f>
        <v>110568</v>
      </c>
      <c r="W234" s="186" cm="1">
        <f t="array" aca="1" ref="W234" ca="1">ROUND(IF($Q234="Y",VLOOKUP($P234, INDIRECT($Q$3),W$8,0)*INDIRECT($P$2),VLOOKUP($P234, INDIRECT($Q$3),W$8,0)),IF($E234="E",0,3))</f>
        <v>118087</v>
      </c>
      <c r="X234" s="186" cm="1">
        <f t="array" aca="1" ref="X234" ca="1">ROUND(IF($Q234="Y",VLOOKUP($P234, INDIRECT($Q$3),X$8,0)*INDIRECT($P$2),VLOOKUP($P234, INDIRECT($Q$3),X$8,0)),IF($E234="E",0,3))</f>
        <v>121395</v>
      </c>
      <c r="Y234" s="186" cm="1">
        <f t="array" aca="1" ref="Y234" ca="1">ROUND(IF($Q234="Y",VLOOKUP($P234, INDIRECT($Q$3),Y$8,0)*INDIRECT($P$2),VLOOKUP($P234, INDIRECT($Q$3),Y$8,0)),IF($E234="E",0,3))</f>
        <v>124796</v>
      </c>
      <c r="Z234" s="186" cm="1">
        <f t="array" aca="1" ref="Z234" ca="1">ROUND(IF($Q234="Y",VLOOKUP($P234, INDIRECT($Q$3),Z$8,0)*INDIRECT($P$2),VLOOKUP($P234, INDIRECT($Q$3),Z$8,0)),IF($E234="E",0,3))</f>
        <v>128352</v>
      </c>
      <c r="AA234" s="186"/>
      <c r="AB234" s="282" t="str">
        <f t="shared" si="138"/>
        <v>10857C</v>
      </c>
      <c r="AC234" s="130" t="str">
        <f t="shared" si="139"/>
        <v>Water Business Enterprise System Manager</v>
      </c>
      <c r="AD234" s="284" t="str">
        <f t="shared" si="140"/>
        <v>41C</v>
      </c>
      <c r="AE234" s="282">
        <f t="shared" ca="1" si="121"/>
        <v>47.975000000000001</v>
      </c>
      <c r="AF234" s="282">
        <f t="shared" ca="1" si="121"/>
        <v>50.500999999999998</v>
      </c>
      <c r="AG234" s="282">
        <f t="shared" ca="1" si="121"/>
        <v>53.157999999999994</v>
      </c>
      <c r="AH234" s="282">
        <f t="shared" ca="1" si="121"/>
        <v>56.772999999999996</v>
      </c>
      <c r="AI234" s="282">
        <f t="shared" ca="1" si="121"/>
        <v>58.363</v>
      </c>
      <c r="AJ234" s="282">
        <f t="shared" ca="1" si="121"/>
        <v>59.998999999999995</v>
      </c>
      <c r="AK234" s="282">
        <f t="shared" ca="1" si="121"/>
        <v>61.707999999999998</v>
      </c>
      <c r="AP234" s="427"/>
      <c r="AQ234" s="427"/>
      <c r="AR234" s="427"/>
      <c r="AS234" s="427"/>
      <c r="AT234" s="427"/>
      <c r="AU234" s="427"/>
      <c r="AV234" s="427"/>
      <c r="AW234" s="427" t="str">
        <f>IFERROR(AA234/'2025'!N235,"")</f>
        <v/>
      </c>
    </row>
    <row r="235" spans="1:49" x14ac:dyDescent="0.2">
      <c r="A235" s="424" t="s">
        <v>138</v>
      </c>
      <c r="B235" s="75">
        <v>12</v>
      </c>
      <c r="C235" s="70" t="s">
        <v>574</v>
      </c>
      <c r="D235" s="75">
        <v>545</v>
      </c>
      <c r="E235" s="75" t="s">
        <v>17</v>
      </c>
      <c r="F235" s="73" t="s">
        <v>872</v>
      </c>
      <c r="G235" s="74">
        <f t="shared" ca="1" si="122"/>
        <v>119252</v>
      </c>
      <c r="H235" s="74">
        <f t="shared" ca="1" si="122"/>
        <v>124026</v>
      </c>
      <c r="I235" s="74">
        <f t="shared" ca="1" si="122"/>
        <v>128991</v>
      </c>
      <c r="J235" s="74">
        <f t="shared" ca="1" si="122"/>
        <v>134156</v>
      </c>
      <c r="K235" s="74">
        <f t="shared" ca="1" si="122"/>
        <v>139530</v>
      </c>
      <c r="L235" s="74">
        <f t="shared" ca="1" si="122"/>
        <v>0</v>
      </c>
      <c r="M235" s="74">
        <f t="shared" ca="1" si="122"/>
        <v>0</v>
      </c>
      <c r="N235" s="72"/>
      <c r="P235" s="187" t="str">
        <f t="shared" si="135"/>
        <v>06835C</v>
      </c>
      <c r="Q235" s="191" t="s">
        <v>600</v>
      </c>
      <c r="R235" s="188" t="str">
        <f t="shared" si="136"/>
        <v>Workforce Development Manager</v>
      </c>
      <c r="S235" s="189" t="str">
        <f t="shared" si="137"/>
        <v>044</v>
      </c>
      <c r="T235" s="186" cm="1">
        <f t="array" aca="1" ref="T235" ca="1">ROUND(IF($Q235="Y",VLOOKUP($P235, INDIRECT($Q$3),T$8,0)*INDIRECT($P$2),VLOOKUP($P235, INDIRECT($Q$3),T$8,0)),IF($E235="E",0,3))</f>
        <v>119252</v>
      </c>
      <c r="U235" s="186" cm="1">
        <f t="array" aca="1" ref="U235" ca="1">ROUND(IF($Q235="Y",VLOOKUP($P235, INDIRECT($Q$3),U$8,0)*INDIRECT($P$2),VLOOKUP($P235, INDIRECT($Q$3),U$8,0)),IF($E235="E",0,3))</f>
        <v>124026</v>
      </c>
      <c r="V235" s="186" cm="1">
        <f t="array" aca="1" ref="V235" ca="1">ROUND(IF($Q235="Y",VLOOKUP($P235, INDIRECT($Q$3),V$8,0)*INDIRECT($P$2),VLOOKUP($P235, INDIRECT($Q$3),V$8,0)),IF($E235="E",0,3))</f>
        <v>128991</v>
      </c>
      <c r="W235" s="186" cm="1">
        <f t="array" aca="1" ref="W235" ca="1">ROUND(IF($Q235="Y",VLOOKUP($P235, INDIRECT($Q$3),W$8,0)*INDIRECT($P$2),VLOOKUP($P235, INDIRECT($Q$3),W$8,0)),IF($E235="E",0,3))</f>
        <v>134156</v>
      </c>
      <c r="X235" s="186" cm="1">
        <f t="array" aca="1" ref="X235" ca="1">ROUND(IF($Q235="Y",VLOOKUP($P235, INDIRECT($Q$3),X$8,0)*INDIRECT($P$2),VLOOKUP($P235, INDIRECT($Q$3),X$8,0)),IF($E235="E",0,3))</f>
        <v>139530</v>
      </c>
      <c r="Y235" s="186" cm="1">
        <f t="array" aca="1" ref="Y235" ca="1">ROUND(IF($Q235="Y",VLOOKUP($P235, INDIRECT($Q$3),Y$8,0)*INDIRECT($P$2),VLOOKUP($P235, INDIRECT($Q$3),Y$8,0)),IF($E235="E",0,3))</f>
        <v>0</v>
      </c>
      <c r="Z235" s="186" cm="1">
        <f t="array" aca="1" ref="Z235" ca="1">ROUND(IF($Q235="Y",VLOOKUP($P235, INDIRECT($Q$3),Z$8,0)*INDIRECT($P$2),VLOOKUP($P235, INDIRECT($Q$3),Z$8,0)),IF($E235="E",0,3))</f>
        <v>0</v>
      </c>
      <c r="AA235" s="186"/>
      <c r="AB235" s="282" t="str">
        <f t="shared" si="138"/>
        <v>06835C</v>
      </c>
      <c r="AC235" s="130" t="str">
        <f t="shared" si="139"/>
        <v>Workforce Development Manager</v>
      </c>
      <c r="AD235" s="284" t="str">
        <f t="shared" si="140"/>
        <v>044</v>
      </c>
      <c r="AE235" s="282">
        <f t="shared" ca="1" si="121"/>
        <v>57.332999999999998</v>
      </c>
      <c r="AF235" s="282">
        <f t="shared" ca="1" si="121"/>
        <v>59.628</v>
      </c>
      <c r="AG235" s="282">
        <f t="shared" ca="1" si="121"/>
        <v>62.015000000000001</v>
      </c>
      <c r="AH235" s="282">
        <f t="shared" ca="1" si="121"/>
        <v>64.499000000000009</v>
      </c>
      <c r="AI235" s="282">
        <f t="shared" ca="1" si="121"/>
        <v>67.082000000000008</v>
      </c>
      <c r="AJ235" s="282" t="str">
        <f t="shared" ca="1" si="121"/>
        <v/>
      </c>
      <c r="AK235" s="282" t="str">
        <f t="shared" ca="1" si="121"/>
        <v/>
      </c>
      <c r="AP235" s="427"/>
      <c r="AQ235" s="427"/>
      <c r="AR235" s="427"/>
      <c r="AS235" s="427"/>
      <c r="AT235" s="427"/>
      <c r="AU235" s="427"/>
      <c r="AV235" s="427"/>
      <c r="AW235" s="427" t="str">
        <f>IFERROR(AA235/'2025'!N236,"")</f>
        <v/>
      </c>
    </row>
    <row r="236" spans="1:49" x14ac:dyDescent="0.2">
      <c r="G236" s="231"/>
      <c r="H236" s="231"/>
      <c r="I236" s="231"/>
      <c r="J236" s="231"/>
      <c r="K236" s="231"/>
      <c r="L236" s="72"/>
      <c r="M236" s="72"/>
      <c r="N236" s="72"/>
      <c r="P236" s="187"/>
      <c r="R236" s="188"/>
      <c r="S236" s="189"/>
      <c r="AA236" s="186"/>
      <c r="AP236" s="427"/>
      <c r="AQ236" s="427"/>
      <c r="AR236" s="427"/>
      <c r="AS236" s="427"/>
      <c r="AT236" s="427"/>
      <c r="AU236" s="427"/>
      <c r="AV236" s="427"/>
      <c r="AW236" s="427" t="str">
        <f>IFERROR(AA236/'2025'!N237,"")</f>
        <v/>
      </c>
    </row>
    <row r="237" spans="1:49" x14ac:dyDescent="0.2">
      <c r="A237" s="76" t="s">
        <v>754</v>
      </c>
      <c r="B237" s="76"/>
      <c r="D237" s="71"/>
      <c r="E237" s="71"/>
      <c r="F237" s="233"/>
      <c r="G237" s="375"/>
      <c r="H237" s="232"/>
      <c r="I237" s="232"/>
      <c r="J237" s="232"/>
      <c r="K237" s="232"/>
      <c r="L237" s="69"/>
      <c r="M237" s="72"/>
      <c r="N237" s="234"/>
      <c r="P237" s="187"/>
      <c r="R237" s="188"/>
      <c r="S237" s="189"/>
      <c r="AA237" s="186"/>
      <c r="AP237" s="427"/>
      <c r="AQ237" s="427"/>
      <c r="AR237" s="427"/>
      <c r="AS237" s="427"/>
      <c r="AT237" s="427"/>
      <c r="AU237" s="427"/>
      <c r="AV237" s="427"/>
      <c r="AW237" s="427" t="str">
        <f>IFERROR(AA237/'2025'!N238,"")</f>
        <v/>
      </c>
    </row>
    <row r="238" spans="1:49" x14ac:dyDescent="0.2">
      <c r="A238" s="76" t="s">
        <v>485</v>
      </c>
      <c r="B238" s="76"/>
      <c r="D238" s="71"/>
      <c r="E238" s="71"/>
      <c r="F238" s="224"/>
      <c r="G238" s="374"/>
      <c r="H238" s="242"/>
      <c r="I238" s="242"/>
      <c r="J238" s="242"/>
      <c r="K238" s="242"/>
      <c r="L238" s="234"/>
      <c r="M238" s="234"/>
      <c r="N238" s="234"/>
      <c r="P238" s="188"/>
      <c r="Q238" s="187"/>
      <c r="AA238" s="186"/>
      <c r="AP238" s="427"/>
      <c r="AQ238" s="427"/>
      <c r="AR238" s="427"/>
      <c r="AS238" s="427"/>
      <c r="AT238" s="427"/>
      <c r="AU238" s="427"/>
      <c r="AV238" s="427"/>
      <c r="AW238" s="427" t="str">
        <f>IFERROR(AA238/'2025'!N239,"")</f>
        <v/>
      </c>
    </row>
    <row r="239" spans="1:49" x14ac:dyDescent="0.2">
      <c r="A239" s="61">
        <f ca="1">T240</f>
        <v>532.95215999999994</v>
      </c>
      <c r="B239" s="79" t="s">
        <v>240</v>
      </c>
      <c r="D239" s="71"/>
      <c r="E239" s="71"/>
      <c r="F239" s="224"/>
      <c r="G239" s="234"/>
      <c r="H239" s="234"/>
      <c r="I239" s="234"/>
      <c r="J239" s="234"/>
      <c r="K239" s="234"/>
      <c r="L239" s="234"/>
      <c r="M239" s="234"/>
      <c r="N239" s="234"/>
      <c r="P239" s="193"/>
      <c r="Q239" s="289" t="s">
        <v>792</v>
      </c>
      <c r="R239" s="177"/>
      <c r="T239" s="289" t="str">
        <f>Q239</f>
        <v>Longevity - Exempt</v>
      </c>
      <c r="AA239" s="186"/>
      <c r="AB239" s="310" t="str">
        <f>Q239</f>
        <v>Longevity - Exempt</v>
      </c>
      <c r="AE239" s="304" t="str">
        <f>T239</f>
        <v>Longevity - Exempt</v>
      </c>
      <c r="AF239" s="125"/>
      <c r="AG239" s="125"/>
      <c r="AP239" s="427"/>
      <c r="AQ239" s="427"/>
      <c r="AR239" s="427"/>
      <c r="AS239" s="427"/>
      <c r="AT239" s="427"/>
      <c r="AU239" s="427"/>
      <c r="AV239" s="427"/>
      <c r="AW239" s="427" t="str">
        <f>IFERROR(AA239/'2025'!N240,"")</f>
        <v/>
      </c>
    </row>
    <row r="240" spans="1:49" x14ac:dyDescent="0.2">
      <c r="A240" s="61">
        <f ca="1">T241</f>
        <v>1028.01504</v>
      </c>
      <c r="B240" s="79" t="s">
        <v>241</v>
      </c>
      <c r="C240" s="236"/>
      <c r="D240" s="71"/>
      <c r="E240" s="71"/>
      <c r="F240" s="224"/>
      <c r="G240" s="234"/>
      <c r="H240" s="234"/>
      <c r="I240" s="234"/>
      <c r="J240" s="234"/>
      <c r="K240" s="234"/>
      <c r="L240" s="234"/>
      <c r="M240" s="234"/>
      <c r="N240" s="234"/>
      <c r="P240" s="192" t="s">
        <v>718</v>
      </c>
      <c r="Q240" s="192" t="s">
        <v>600</v>
      </c>
      <c r="R240" s="177"/>
      <c r="T240" s="428">
        <f ca="1">'2025'!A240*$Q$2</f>
        <v>532.95215999999994</v>
      </c>
      <c r="AA240" s="186"/>
      <c r="AB240" s="286" t="str">
        <f>P240</f>
        <v>Ex10</v>
      </c>
      <c r="AE240" s="282">
        <f ca="1">AE246</f>
        <v>0.25600000000000001</v>
      </c>
      <c r="AP240" s="427"/>
      <c r="AQ240" s="427"/>
      <c r="AR240" s="427"/>
      <c r="AS240" s="427"/>
      <c r="AT240" s="427"/>
      <c r="AU240" s="427"/>
      <c r="AV240" s="427"/>
      <c r="AW240" s="427" t="str">
        <f>IFERROR(AA240/'2025'!N241,"")</f>
        <v/>
      </c>
    </row>
    <row r="241" spans="1:49" s="72" customFormat="1" x14ac:dyDescent="0.2">
      <c r="A241" s="61">
        <f ca="1">T242</f>
        <v>1240.1854400000002</v>
      </c>
      <c r="B241" s="79" t="s">
        <v>242</v>
      </c>
      <c r="C241" s="236"/>
      <c r="F241" s="224"/>
      <c r="G241" s="234"/>
      <c r="H241" s="234"/>
      <c r="I241" s="234"/>
      <c r="J241" s="234"/>
      <c r="K241" s="234"/>
      <c r="L241" s="234"/>
      <c r="M241" s="234"/>
      <c r="N241" s="234"/>
      <c r="P241" s="192" t="s">
        <v>719</v>
      </c>
      <c r="Q241" s="192" t="s">
        <v>600</v>
      </c>
      <c r="R241" s="177"/>
      <c r="S241" s="186"/>
      <c r="T241" s="428">
        <f ca="1">'2025'!A241*$Q$2</f>
        <v>1028.01504</v>
      </c>
      <c r="U241" s="179"/>
      <c r="V241" s="179"/>
      <c r="W241" s="179"/>
      <c r="X241" s="179"/>
      <c r="Y241" s="179"/>
      <c r="Z241" s="179"/>
      <c r="AA241" s="179"/>
      <c r="AB241" s="286" t="str">
        <f>P241</f>
        <v>Ex15</v>
      </c>
      <c r="AC241" s="285"/>
      <c r="AD241" s="285"/>
      <c r="AE241" s="282">
        <f ca="1">AE247</f>
        <v>0.49399999999999999</v>
      </c>
      <c r="AF241" s="285"/>
      <c r="AG241" s="285"/>
      <c r="AH241" s="285"/>
      <c r="AI241" s="285"/>
      <c r="AJ241" s="285"/>
      <c r="AK241" s="285"/>
      <c r="AL241" s="285"/>
      <c r="AP241" s="427"/>
      <c r="AQ241" s="427"/>
      <c r="AR241" s="427"/>
      <c r="AS241" s="427"/>
      <c r="AT241" s="427"/>
      <c r="AU241" s="427"/>
      <c r="AV241" s="427"/>
      <c r="AW241" s="427" t="str">
        <f>IFERROR(AA241/'2025'!N242,"")</f>
        <v/>
      </c>
    </row>
    <row r="242" spans="1:49" s="72" customFormat="1" x14ac:dyDescent="0.2">
      <c r="A242" s="61">
        <f ca="1">T243</f>
        <v>1629.16416</v>
      </c>
      <c r="B242" s="79" t="s">
        <v>243</v>
      </c>
      <c r="C242" s="236"/>
      <c r="F242" s="224"/>
      <c r="G242" s="234"/>
      <c r="H242" s="234"/>
      <c r="I242" s="234"/>
      <c r="J242" s="234"/>
      <c r="K242" s="234"/>
      <c r="L242" s="234"/>
      <c r="M242" s="234"/>
      <c r="N242" s="234"/>
      <c r="P242" s="192" t="s">
        <v>720</v>
      </c>
      <c r="Q242" s="192" t="s">
        <v>600</v>
      </c>
      <c r="R242" s="177"/>
      <c r="S242" s="186"/>
      <c r="T242" s="428">
        <f ca="1">'2025'!A242*$Q$2</f>
        <v>1240.1854400000002</v>
      </c>
      <c r="U242" s="179"/>
      <c r="V242" s="179"/>
      <c r="W242" s="179"/>
      <c r="X242" s="179"/>
      <c r="Y242" s="179"/>
      <c r="Z242" s="179"/>
      <c r="AA242" s="179"/>
      <c r="AB242" s="286" t="str">
        <f>P242</f>
        <v>Ex20</v>
      </c>
      <c r="AC242" s="285"/>
      <c r="AD242" s="285"/>
      <c r="AE242" s="282">
        <f ca="1">AE248</f>
        <v>0.59699999999999998</v>
      </c>
      <c r="AF242" s="285"/>
      <c r="AG242" s="285"/>
      <c r="AH242" s="285"/>
      <c r="AI242" s="285"/>
      <c r="AJ242" s="285"/>
      <c r="AK242" s="285"/>
      <c r="AL242" s="285"/>
      <c r="AP242" s="427"/>
      <c r="AQ242" s="427"/>
      <c r="AR242" s="427"/>
      <c r="AS242" s="427"/>
      <c r="AT242" s="427"/>
      <c r="AU242" s="427"/>
      <c r="AV242" s="427"/>
      <c r="AW242" s="427" t="str">
        <f>IFERROR(AA242/'2025'!N243,"")</f>
        <v/>
      </c>
    </row>
    <row r="243" spans="1:49" s="72" customFormat="1" x14ac:dyDescent="0.2">
      <c r="A243" s="57"/>
      <c r="B243" s="57"/>
      <c r="C243" s="236">
        <v>0</v>
      </c>
      <c r="F243" s="224"/>
      <c r="G243" s="69"/>
      <c r="H243" s="69"/>
      <c r="I243" s="69"/>
      <c r="J243" s="69"/>
      <c r="K243" s="69"/>
      <c r="M243" s="234"/>
      <c r="N243" s="234"/>
      <c r="P243" s="192" t="s">
        <v>721</v>
      </c>
      <c r="Q243" s="192" t="s">
        <v>600</v>
      </c>
      <c r="R243" s="177"/>
      <c r="S243" s="186"/>
      <c r="T243" s="428">
        <f ca="1">'2025'!A243*$Q$2</f>
        <v>1629.16416</v>
      </c>
      <c r="U243" s="175"/>
      <c r="V243" s="175"/>
      <c r="W243" s="175"/>
      <c r="X243" s="175"/>
      <c r="Y243" s="175"/>
      <c r="Z243" s="175"/>
      <c r="AA243" s="175"/>
      <c r="AB243" s="286" t="str">
        <f>P243</f>
        <v>Ex25</v>
      </c>
      <c r="AC243" s="285"/>
      <c r="AD243" s="285"/>
      <c r="AE243" s="282">
        <f ca="1">AE249</f>
        <v>0.78400000000000003</v>
      </c>
      <c r="AF243" s="285"/>
      <c r="AG243" s="285"/>
      <c r="AH243" s="285"/>
      <c r="AI243" s="285"/>
      <c r="AJ243" s="285"/>
      <c r="AK243" s="285"/>
      <c r="AL243" s="285"/>
      <c r="AP243" s="427"/>
      <c r="AQ243" s="427"/>
      <c r="AR243" s="427"/>
      <c r="AS243" s="427"/>
      <c r="AT243" s="427"/>
      <c r="AU243" s="427"/>
      <c r="AV243" s="427"/>
      <c r="AW243" s="427" t="str">
        <f>IFERROR(AA243/'2025'!N244,"")</f>
        <v/>
      </c>
    </row>
    <row r="244" spans="1:49" s="72" customFormat="1" x14ac:dyDescent="0.2">
      <c r="A244" s="76" t="s">
        <v>244</v>
      </c>
      <c r="B244" s="76"/>
      <c r="C244" s="236"/>
      <c r="F244" s="224"/>
      <c r="G244" s="69"/>
      <c r="H244" s="69"/>
      <c r="I244" s="69"/>
      <c r="J244" s="69"/>
      <c r="K244" s="69"/>
      <c r="M244" s="234"/>
      <c r="N244" s="234"/>
      <c r="P244" s="193"/>
      <c r="Q244" s="192"/>
      <c r="R244" s="177"/>
      <c r="S244" s="186"/>
      <c r="T244" s="175"/>
      <c r="U244" s="175"/>
      <c r="V244" s="175"/>
      <c r="W244" s="175"/>
      <c r="X244" s="175"/>
      <c r="Y244" s="175"/>
      <c r="Z244" s="175"/>
      <c r="AA244" s="175"/>
      <c r="AB244" s="286"/>
      <c r="AC244" s="285"/>
      <c r="AD244" s="285"/>
      <c r="AE244" s="285"/>
      <c r="AF244" s="285"/>
      <c r="AG244" s="285"/>
      <c r="AH244" s="285"/>
      <c r="AI244" s="285"/>
      <c r="AJ244" s="285"/>
      <c r="AK244" s="285"/>
      <c r="AL244" s="285"/>
      <c r="AP244" s="427"/>
      <c r="AQ244" s="427"/>
      <c r="AR244" s="427"/>
      <c r="AS244" s="427"/>
      <c r="AT244" s="427"/>
      <c r="AU244" s="427"/>
      <c r="AV244" s="427"/>
      <c r="AW244" s="427" t="str">
        <f>IFERROR(AA244/'2025'!N245,"")</f>
        <v/>
      </c>
    </row>
    <row r="245" spans="1:49" s="72" customFormat="1" x14ac:dyDescent="0.2">
      <c r="A245" s="95">
        <f ca="1">T246</f>
        <v>0.25584000000000001</v>
      </c>
      <c r="B245" s="79" t="s">
        <v>245</v>
      </c>
      <c r="C245" s="236"/>
      <c r="F245" s="224"/>
      <c r="G245" s="69"/>
      <c r="H245" s="69"/>
      <c r="I245" s="69"/>
      <c r="J245" s="69"/>
      <c r="K245" s="69"/>
      <c r="M245" s="234"/>
      <c r="N245" s="234"/>
      <c r="P245" s="193"/>
      <c r="Q245" s="289" t="s">
        <v>793</v>
      </c>
      <c r="R245" s="177"/>
      <c r="S245" s="186"/>
      <c r="T245" s="289" t="str">
        <f>Q245</f>
        <v>Longevity - NonExempt</v>
      </c>
      <c r="U245" s="175"/>
      <c r="V245" s="175"/>
      <c r="W245" s="175"/>
      <c r="X245" s="175"/>
      <c r="Y245" s="175"/>
      <c r="Z245" s="175"/>
      <c r="AA245" s="175"/>
      <c r="AB245" s="310" t="str">
        <f>Q245</f>
        <v>Longevity - NonExempt</v>
      </c>
      <c r="AC245" s="285"/>
      <c r="AD245" s="285"/>
      <c r="AE245" s="305" t="str">
        <f>T245</f>
        <v>Longevity - NonExempt</v>
      </c>
      <c r="AF245" s="131"/>
      <c r="AG245" s="131"/>
      <c r="AH245" s="285"/>
      <c r="AI245" s="285"/>
      <c r="AJ245" s="285"/>
      <c r="AK245" s="285"/>
      <c r="AL245" s="285"/>
      <c r="AP245" s="427"/>
      <c r="AQ245" s="427"/>
      <c r="AR245" s="427"/>
      <c r="AS245" s="427"/>
      <c r="AT245" s="427"/>
      <c r="AU245" s="427"/>
      <c r="AV245" s="427"/>
      <c r="AW245" s="427" t="str">
        <f>IFERROR(AA245/'2025'!N246,"")</f>
        <v/>
      </c>
    </row>
    <row r="246" spans="1:49" s="72" customFormat="1" x14ac:dyDescent="0.2">
      <c r="A246" s="95">
        <f ca="1">T247</f>
        <v>0.49399999999999999</v>
      </c>
      <c r="B246" s="79" t="s">
        <v>246</v>
      </c>
      <c r="C246" s="236"/>
      <c r="F246" s="224"/>
      <c r="G246" s="69"/>
      <c r="H246" s="69"/>
      <c r="I246" s="69"/>
      <c r="J246" s="69"/>
      <c r="K246" s="69"/>
      <c r="M246" s="234"/>
      <c r="N246" s="234"/>
      <c r="P246" s="192" t="s">
        <v>722</v>
      </c>
      <c r="Q246" s="192" t="s">
        <v>600</v>
      </c>
      <c r="R246" s="177"/>
      <c r="S246" s="186"/>
      <c r="T246" s="428">
        <f ca="1">'2025'!A246*$Q$2</f>
        <v>0.25584000000000001</v>
      </c>
      <c r="U246" s="175"/>
      <c r="V246" s="175"/>
      <c r="W246" s="175"/>
      <c r="X246" s="175"/>
      <c r="Y246" s="175"/>
      <c r="Z246" s="175"/>
      <c r="AA246" s="175"/>
      <c r="AB246" s="286" t="str">
        <f>P246</f>
        <v>NEx10</v>
      </c>
      <c r="AC246" s="285"/>
      <c r="AD246" s="285"/>
      <c r="AE246" s="282">
        <f ca="1">ROUNDUP(T246,3)</f>
        <v>0.25600000000000001</v>
      </c>
      <c r="AF246" s="285"/>
      <c r="AG246" s="285"/>
      <c r="AH246" s="285"/>
      <c r="AI246" s="285"/>
      <c r="AJ246" s="285"/>
      <c r="AK246" s="285"/>
      <c r="AL246" s="285"/>
      <c r="AP246" s="427"/>
      <c r="AQ246" s="427"/>
      <c r="AR246" s="427"/>
      <c r="AS246" s="427"/>
      <c r="AT246" s="427"/>
      <c r="AU246" s="427"/>
      <c r="AV246" s="427"/>
      <c r="AW246" s="427" t="str">
        <f>IFERROR(AA246/'2025'!N247,"")</f>
        <v/>
      </c>
    </row>
    <row r="247" spans="1:49" s="72" customFormat="1" x14ac:dyDescent="0.2">
      <c r="A247" s="95">
        <f ca="1">T248</f>
        <v>0.59695999999999994</v>
      </c>
      <c r="B247" s="79" t="s">
        <v>247</v>
      </c>
      <c r="C247" s="236"/>
      <c r="F247" s="224"/>
      <c r="G247" s="69"/>
      <c r="H247" s="69"/>
      <c r="I247" s="69"/>
      <c r="J247" s="69"/>
      <c r="K247" s="69"/>
      <c r="M247" s="234"/>
      <c r="N247" s="234"/>
      <c r="P247" s="192" t="s">
        <v>723</v>
      </c>
      <c r="Q247" s="192" t="s">
        <v>600</v>
      </c>
      <c r="R247" s="177"/>
      <c r="S247" s="186"/>
      <c r="T247" s="428">
        <f ca="1">'2025'!A247*$Q$2</f>
        <v>0.49399999999999999</v>
      </c>
      <c r="U247" s="175"/>
      <c r="V247" s="175"/>
      <c r="W247" s="175"/>
      <c r="X247" s="175"/>
      <c r="Y247" s="175"/>
      <c r="Z247" s="175"/>
      <c r="AA247" s="175"/>
      <c r="AB247" s="286" t="str">
        <f>P247</f>
        <v>NEx15</v>
      </c>
      <c r="AC247" s="285"/>
      <c r="AD247" s="285"/>
      <c r="AE247" s="282">
        <f ca="1">ROUNDUP(T247,3)</f>
        <v>0.49399999999999999</v>
      </c>
      <c r="AF247" s="285"/>
      <c r="AG247" s="285"/>
      <c r="AH247" s="285"/>
      <c r="AI247" s="285"/>
      <c r="AJ247" s="285"/>
      <c r="AK247" s="285"/>
      <c r="AL247" s="285"/>
      <c r="AP247" s="427"/>
      <c r="AQ247" s="427"/>
      <c r="AR247" s="427"/>
      <c r="AS247" s="427"/>
      <c r="AT247" s="427"/>
      <c r="AU247" s="427"/>
      <c r="AV247" s="427"/>
      <c r="AW247" s="427" t="str">
        <f>IFERROR(AA247/'2025'!N248,"")</f>
        <v/>
      </c>
    </row>
    <row r="248" spans="1:49" s="72" customFormat="1" x14ac:dyDescent="0.2">
      <c r="A248" s="95">
        <f ca="1">T249</f>
        <v>0.78312000000000004</v>
      </c>
      <c r="B248" s="79" t="s">
        <v>248</v>
      </c>
      <c r="C248" s="236"/>
      <c r="F248" s="224"/>
      <c r="G248" s="69"/>
      <c r="H248" s="69"/>
      <c r="I248" s="69"/>
      <c r="J248" s="69"/>
      <c r="K248" s="69"/>
      <c r="M248" s="234"/>
      <c r="N248" s="234"/>
      <c r="P248" s="192" t="s">
        <v>724</v>
      </c>
      <c r="Q248" s="192" t="s">
        <v>600</v>
      </c>
      <c r="R248" s="177"/>
      <c r="S248" s="186"/>
      <c r="T248" s="428">
        <f ca="1">'2025'!A248*$Q$2</f>
        <v>0.59695999999999994</v>
      </c>
      <c r="U248" s="175"/>
      <c r="V248" s="175"/>
      <c r="W248" s="175"/>
      <c r="X248" s="175"/>
      <c r="Y248" s="175"/>
      <c r="Z248" s="175"/>
      <c r="AA248" s="175"/>
      <c r="AB248" s="286" t="str">
        <f>P248</f>
        <v>NEx20</v>
      </c>
      <c r="AC248" s="285"/>
      <c r="AD248" s="285"/>
      <c r="AE248" s="282">
        <f ca="1">ROUNDUP(T248,3)</f>
        <v>0.59699999999999998</v>
      </c>
      <c r="AF248" s="285"/>
      <c r="AG248" s="285"/>
      <c r="AH248" s="285"/>
      <c r="AI248" s="285"/>
      <c r="AJ248" s="285"/>
      <c r="AK248" s="285"/>
      <c r="AL248" s="285"/>
      <c r="AP248" s="427"/>
      <c r="AQ248" s="427"/>
      <c r="AR248" s="427"/>
      <c r="AS248" s="427"/>
      <c r="AT248" s="427"/>
      <c r="AU248" s="427"/>
      <c r="AV248" s="427"/>
      <c r="AW248" s="427" t="str">
        <f>IFERROR(AA248/'2025'!N249,"")</f>
        <v/>
      </c>
    </row>
    <row r="249" spans="1:49" s="72" customFormat="1" x14ac:dyDescent="0.2">
      <c r="A249" s="223"/>
      <c r="B249" s="223"/>
      <c r="C249" s="236">
        <v>0.47599999999999998</v>
      </c>
      <c r="F249" s="224"/>
      <c r="G249" s="69"/>
      <c r="H249" s="69"/>
      <c r="I249" s="69"/>
      <c r="J249" s="69"/>
      <c r="K249" s="69"/>
      <c r="L249" s="69"/>
      <c r="P249" s="192" t="s">
        <v>725</v>
      </c>
      <c r="Q249" s="192" t="s">
        <v>600</v>
      </c>
      <c r="R249" s="177"/>
      <c r="S249" s="186"/>
      <c r="T249" s="428">
        <f ca="1">'2025'!A249*$Q$2</f>
        <v>0.78312000000000004</v>
      </c>
      <c r="U249" s="175"/>
      <c r="V249" s="175"/>
      <c r="W249" s="175"/>
      <c r="X249" s="175"/>
      <c r="Y249" s="175"/>
      <c r="Z249" s="175"/>
      <c r="AA249" s="175"/>
      <c r="AB249" s="286" t="str">
        <f>P249</f>
        <v>NEx25</v>
      </c>
      <c r="AC249" s="285"/>
      <c r="AD249" s="285"/>
      <c r="AE249" s="282">
        <f ca="1">ROUNDUP(T249,3)</f>
        <v>0.78400000000000003</v>
      </c>
      <c r="AF249" s="285"/>
      <c r="AG249" s="285"/>
      <c r="AH249" s="285"/>
      <c r="AI249" s="285"/>
      <c r="AJ249" s="285"/>
      <c r="AK249" s="285"/>
      <c r="AL249" s="285"/>
      <c r="AP249" s="427"/>
      <c r="AQ249" s="427"/>
      <c r="AR249" s="427"/>
      <c r="AS249" s="427"/>
      <c r="AT249" s="427"/>
      <c r="AU249" s="427"/>
      <c r="AV249" s="427"/>
      <c r="AW249" s="427" t="str">
        <f>IFERROR(AA249/'2025'!N250,"")</f>
        <v/>
      </c>
    </row>
    <row r="250" spans="1:49" s="72" customFormat="1" x14ac:dyDescent="0.2">
      <c r="A250" s="76" t="s">
        <v>737</v>
      </c>
      <c r="B250" s="76"/>
      <c r="C250" s="69"/>
      <c r="F250" s="224"/>
      <c r="G250" s="69"/>
      <c r="H250" s="69"/>
      <c r="I250" s="69"/>
      <c r="J250" s="69"/>
      <c r="K250" s="69"/>
      <c r="L250" s="69"/>
      <c r="P250" s="176"/>
      <c r="Q250" s="175"/>
      <c r="R250" s="177"/>
      <c r="S250" s="179"/>
      <c r="T250" s="179"/>
      <c r="U250" s="179"/>
      <c r="V250" s="179"/>
      <c r="W250" s="179"/>
      <c r="X250" s="179"/>
      <c r="Y250" s="179"/>
      <c r="Z250" s="179"/>
      <c r="AA250" s="179"/>
      <c r="AB250" s="286"/>
      <c r="AC250" s="285"/>
      <c r="AD250" s="285"/>
      <c r="AE250" s="285"/>
      <c r="AF250" s="285"/>
      <c r="AG250" s="285"/>
      <c r="AH250" s="285"/>
      <c r="AI250" s="285"/>
      <c r="AJ250" s="285"/>
      <c r="AK250" s="285"/>
      <c r="AL250" s="285"/>
      <c r="AP250" s="427"/>
      <c r="AQ250" s="427"/>
      <c r="AR250" s="427"/>
      <c r="AS250" s="427"/>
      <c r="AT250" s="427"/>
      <c r="AU250" s="427"/>
      <c r="AV250" s="427"/>
      <c r="AW250" s="427" t="str">
        <f>IFERROR(AA250/'2025'!N251,"")</f>
        <v/>
      </c>
    </row>
    <row r="251" spans="1:49" x14ac:dyDescent="0.2">
      <c r="A251" s="81" t="s">
        <v>739</v>
      </c>
      <c r="B251" s="81"/>
      <c r="D251" s="71"/>
      <c r="E251" s="71"/>
      <c r="F251" s="224"/>
      <c r="G251" s="69"/>
      <c r="H251" s="69"/>
      <c r="I251" s="69"/>
      <c r="J251" s="69"/>
      <c r="K251" s="69"/>
      <c r="L251" s="69"/>
      <c r="M251" s="72"/>
      <c r="N251" s="72"/>
      <c r="P251" s="176"/>
      <c r="Q251" s="175"/>
      <c r="R251" s="177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31"/>
      <c r="AP251" s="427"/>
      <c r="AQ251" s="427"/>
      <c r="AR251" s="427"/>
      <c r="AS251" s="427"/>
      <c r="AT251" s="427"/>
      <c r="AU251" s="427"/>
      <c r="AV251" s="427"/>
      <c r="AW251" s="427" t="str">
        <f>IFERROR(AA251/'2025'!N252,"")</f>
        <v/>
      </c>
    </row>
    <row r="252" spans="1:49" s="72" customFormat="1" x14ac:dyDescent="0.2">
      <c r="A252" s="57"/>
      <c r="B252" s="57"/>
      <c r="C252" s="226"/>
      <c r="F252" s="224"/>
      <c r="G252" s="69"/>
      <c r="H252" s="69"/>
      <c r="I252" s="69"/>
      <c r="J252" s="69"/>
      <c r="K252" s="69"/>
      <c r="L252" s="69"/>
      <c r="P252" s="176"/>
      <c r="Q252" s="175"/>
      <c r="R252" s="177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31"/>
      <c r="AC252" s="285"/>
      <c r="AD252" s="285"/>
      <c r="AE252" s="285"/>
      <c r="AF252" s="285"/>
      <c r="AG252" s="285"/>
      <c r="AH252" s="285"/>
      <c r="AI252" s="285"/>
      <c r="AJ252" s="285"/>
      <c r="AK252" s="285"/>
      <c r="AL252" s="285"/>
      <c r="AP252" s="427"/>
      <c r="AQ252" s="427"/>
      <c r="AR252" s="427"/>
      <c r="AS252" s="427"/>
      <c r="AT252" s="427"/>
      <c r="AU252" s="427"/>
      <c r="AV252" s="427"/>
      <c r="AW252" s="427" t="str">
        <f>IFERROR(AA252/'2025'!N253,"")</f>
        <v/>
      </c>
    </row>
    <row r="253" spans="1:49" s="72" customFormat="1" x14ac:dyDescent="0.2">
      <c r="A253" s="81" t="s">
        <v>740</v>
      </c>
      <c r="B253" s="81"/>
      <c r="C253" s="226"/>
      <c r="F253" s="224"/>
      <c r="G253" s="69"/>
      <c r="H253" s="69"/>
      <c r="I253" s="69"/>
      <c r="J253" s="69"/>
      <c r="K253" s="69"/>
      <c r="L253" s="69"/>
      <c r="P253" s="176"/>
      <c r="Q253" s="175"/>
      <c r="R253" s="177"/>
      <c r="S253" s="175"/>
      <c r="T253" s="175"/>
      <c r="U253" s="175"/>
      <c r="V253" s="175"/>
      <c r="W253" s="175"/>
      <c r="X253" s="175"/>
      <c r="Y253" s="175"/>
      <c r="Z253" s="175"/>
      <c r="AA253" s="175"/>
      <c r="AB253" s="131"/>
      <c r="AC253" s="285"/>
      <c r="AD253" s="285"/>
      <c r="AE253" s="285"/>
      <c r="AF253" s="285"/>
      <c r="AG253" s="285"/>
      <c r="AH253" s="285"/>
      <c r="AI253" s="285"/>
      <c r="AJ253" s="285"/>
      <c r="AK253" s="285"/>
      <c r="AL253" s="285"/>
      <c r="AP253" s="427"/>
      <c r="AQ253" s="427"/>
      <c r="AR253" s="427"/>
      <c r="AS253" s="427"/>
      <c r="AT253" s="427"/>
      <c r="AU253" s="427"/>
      <c r="AV253" s="427"/>
      <c r="AW253" s="427" t="str">
        <f>IFERROR(AA253/'2025'!N254,"")</f>
        <v/>
      </c>
    </row>
    <row r="254" spans="1:49" s="72" customFormat="1" x14ac:dyDescent="0.2">
      <c r="A254" s="81" t="s">
        <v>741</v>
      </c>
      <c r="B254" s="81"/>
      <c r="C254" s="226"/>
      <c r="F254" s="224"/>
      <c r="G254" s="69"/>
      <c r="H254" s="69"/>
      <c r="I254" s="69"/>
      <c r="J254" s="69"/>
      <c r="K254" s="69"/>
      <c r="L254" s="69"/>
      <c r="P254" s="176"/>
      <c r="Q254" s="175"/>
      <c r="R254" s="177"/>
      <c r="S254" s="175"/>
      <c r="T254" s="175"/>
      <c r="U254" s="175"/>
      <c r="V254" s="175"/>
      <c r="W254" s="175"/>
      <c r="X254" s="175"/>
      <c r="Y254" s="175"/>
      <c r="Z254" s="175"/>
      <c r="AA254" s="175"/>
      <c r="AB254" s="131"/>
      <c r="AC254" s="285"/>
      <c r="AD254" s="285"/>
      <c r="AE254" s="285"/>
      <c r="AF254" s="285"/>
      <c r="AG254" s="285"/>
      <c r="AH254" s="285"/>
      <c r="AI254" s="285"/>
      <c r="AJ254" s="285"/>
      <c r="AK254" s="285"/>
      <c r="AL254" s="285"/>
      <c r="AP254" s="427"/>
      <c r="AQ254" s="427"/>
      <c r="AR254" s="427"/>
      <c r="AS254" s="427"/>
      <c r="AT254" s="427"/>
      <c r="AU254" s="427"/>
      <c r="AV254" s="427"/>
      <c r="AW254" s="427" t="str">
        <f>IFERROR(AA254/'2025'!N255,"")</f>
        <v/>
      </c>
    </row>
    <row r="255" spans="1:49" s="72" customFormat="1" x14ac:dyDescent="0.2">
      <c r="A255" s="81"/>
      <c r="B255" s="81"/>
      <c r="C255" s="226"/>
      <c r="F255" s="224"/>
      <c r="G255" s="69"/>
      <c r="H255" s="69"/>
      <c r="I255" s="69"/>
      <c r="J255" s="69"/>
      <c r="K255" s="69"/>
      <c r="L255" s="69"/>
      <c r="P255" s="176"/>
      <c r="Q255" s="175"/>
      <c r="R255" s="177"/>
      <c r="S255" s="175"/>
      <c r="T255" s="175"/>
      <c r="U255" s="175"/>
      <c r="V255" s="175"/>
      <c r="W255" s="175"/>
      <c r="X255" s="175"/>
      <c r="Y255" s="175"/>
      <c r="Z255" s="175"/>
      <c r="AA255" s="175"/>
      <c r="AB255" s="131"/>
      <c r="AC255" s="285"/>
      <c r="AD255" s="285"/>
      <c r="AE255" s="285"/>
      <c r="AF255" s="285"/>
      <c r="AG255" s="285"/>
      <c r="AH255" s="285"/>
      <c r="AI255" s="285"/>
      <c r="AJ255" s="285"/>
      <c r="AK255" s="285"/>
      <c r="AL255" s="285"/>
      <c r="AP255" s="427"/>
      <c r="AQ255" s="427"/>
      <c r="AR255" s="427"/>
      <c r="AS255" s="427"/>
      <c r="AT255" s="427"/>
      <c r="AU255" s="427"/>
      <c r="AV255" s="427"/>
      <c r="AW255" s="427" t="str">
        <f>IFERROR(AA255/'2025'!N256,"")</f>
        <v/>
      </c>
    </row>
    <row r="256" spans="1:49" s="72" customFormat="1" x14ac:dyDescent="0.2">
      <c r="A256" s="81" t="s">
        <v>742</v>
      </c>
      <c r="B256" s="81"/>
      <c r="C256" s="226"/>
      <c r="F256" s="224"/>
      <c r="G256" s="69"/>
      <c r="H256" s="69"/>
      <c r="I256" s="69"/>
      <c r="J256" s="69"/>
      <c r="K256" s="69"/>
      <c r="L256" s="69"/>
      <c r="P256" s="176"/>
      <c r="Q256" s="175"/>
      <c r="R256" s="177"/>
      <c r="S256" s="175"/>
      <c r="T256" s="175"/>
      <c r="U256" s="175"/>
      <c r="V256" s="175"/>
      <c r="W256" s="175"/>
      <c r="X256" s="175"/>
      <c r="Y256" s="175"/>
      <c r="Z256" s="175"/>
      <c r="AA256" s="175"/>
      <c r="AB256" s="131"/>
      <c r="AC256" s="285"/>
      <c r="AD256" s="285"/>
      <c r="AE256" s="285"/>
      <c r="AF256" s="285"/>
      <c r="AG256" s="285"/>
      <c r="AH256" s="285"/>
      <c r="AI256" s="285"/>
      <c r="AJ256" s="285"/>
      <c r="AK256" s="285"/>
      <c r="AL256" s="285"/>
      <c r="AP256" s="427"/>
      <c r="AQ256" s="427"/>
      <c r="AR256" s="427"/>
      <c r="AS256" s="427"/>
      <c r="AT256" s="427"/>
      <c r="AU256" s="427"/>
      <c r="AV256" s="427"/>
      <c r="AW256" s="427" t="str">
        <f>IFERROR(AA256/'2025'!N257,"")</f>
        <v/>
      </c>
    </row>
    <row r="257" spans="1:49" s="72" customFormat="1" x14ac:dyDescent="0.2">
      <c r="A257" s="81"/>
      <c r="B257" s="81"/>
      <c r="C257" s="226"/>
      <c r="F257" s="224"/>
      <c r="G257" s="69"/>
      <c r="H257" s="69"/>
      <c r="I257" s="69"/>
      <c r="J257" s="69"/>
      <c r="K257" s="69"/>
      <c r="L257" s="69"/>
      <c r="P257" s="176"/>
      <c r="Q257" s="175"/>
      <c r="R257" s="177"/>
      <c r="S257" s="175"/>
      <c r="T257" s="175"/>
      <c r="U257" s="175"/>
      <c r="V257" s="175"/>
      <c r="W257" s="175"/>
      <c r="X257" s="175"/>
      <c r="Y257" s="175"/>
      <c r="Z257" s="175"/>
      <c r="AA257" s="175"/>
      <c r="AB257" s="131"/>
      <c r="AC257" s="285"/>
      <c r="AD257" s="285"/>
      <c r="AE257" s="285"/>
      <c r="AF257" s="285"/>
      <c r="AG257" s="285"/>
      <c r="AH257" s="285"/>
      <c r="AI257" s="285"/>
      <c r="AJ257" s="285"/>
      <c r="AK257" s="285"/>
      <c r="AL257" s="285"/>
      <c r="AP257" s="427"/>
      <c r="AQ257" s="427"/>
      <c r="AR257" s="427"/>
      <c r="AS257" s="427"/>
      <c r="AT257" s="427"/>
      <c r="AU257" s="427"/>
      <c r="AV257" s="427"/>
      <c r="AW257" s="427" t="str">
        <f>IFERROR(AA257/'2025'!N258,"")</f>
        <v/>
      </c>
    </row>
    <row r="258" spans="1:49" s="294" customFormat="1" x14ac:dyDescent="0.2">
      <c r="A258" s="54" t="s">
        <v>738</v>
      </c>
      <c r="B258" s="54"/>
      <c r="F258" s="295"/>
      <c r="G258" s="296"/>
      <c r="H258" s="296"/>
      <c r="I258" s="296"/>
      <c r="J258" s="296"/>
      <c r="K258" s="296"/>
      <c r="L258" s="296"/>
      <c r="M258" s="296"/>
      <c r="N258" s="296"/>
      <c r="P258" s="297"/>
      <c r="Q258" s="291"/>
      <c r="R258" s="298"/>
      <c r="S258" s="291"/>
      <c r="T258" s="291"/>
      <c r="U258" s="291"/>
      <c r="V258" s="291"/>
      <c r="W258" s="291"/>
      <c r="X258" s="291"/>
      <c r="Y258" s="291"/>
      <c r="Z258" s="291"/>
      <c r="AA258" s="291"/>
      <c r="AB258" s="311"/>
      <c r="AC258" s="299"/>
      <c r="AD258" s="299"/>
      <c r="AE258" s="299"/>
      <c r="AF258" s="299"/>
      <c r="AG258" s="299"/>
      <c r="AH258" s="299"/>
      <c r="AI258" s="299"/>
      <c r="AJ258" s="299"/>
      <c r="AK258" s="299"/>
      <c r="AL258" s="299"/>
      <c r="AP258" s="427"/>
      <c r="AQ258" s="427"/>
      <c r="AR258" s="427"/>
      <c r="AS258" s="427"/>
      <c r="AT258" s="427"/>
      <c r="AU258" s="427"/>
      <c r="AV258" s="427"/>
      <c r="AW258" s="427" t="str">
        <f>IFERROR(AA258/'2025'!N259,"")</f>
        <v/>
      </c>
    </row>
    <row r="259" spans="1:49" s="294" customFormat="1" x14ac:dyDescent="0.2">
      <c r="A259" s="55" t="s">
        <v>503</v>
      </c>
      <c r="B259" s="55"/>
      <c r="F259" s="295"/>
      <c r="G259" s="296"/>
      <c r="H259" s="296"/>
      <c r="I259" s="296"/>
      <c r="J259" s="296"/>
      <c r="K259" s="296"/>
      <c r="L259" s="296"/>
      <c r="M259" s="296"/>
      <c r="N259" s="296"/>
      <c r="P259" s="249"/>
      <c r="Q259" s="291"/>
      <c r="R259" s="249"/>
      <c r="S259" s="300"/>
      <c r="T259" s="292"/>
      <c r="U259" s="291"/>
      <c r="V259" s="291"/>
      <c r="W259" s="291"/>
      <c r="X259" s="291"/>
      <c r="Y259" s="291"/>
      <c r="Z259" s="291"/>
      <c r="AA259" s="291"/>
      <c r="AB259" s="311"/>
      <c r="AC259" s="299"/>
      <c r="AD259" s="299"/>
      <c r="AE259" s="299"/>
      <c r="AF259" s="299"/>
      <c r="AG259" s="299"/>
      <c r="AH259" s="299"/>
      <c r="AI259" s="299"/>
      <c r="AJ259" s="299"/>
      <c r="AK259" s="299"/>
      <c r="AL259" s="299"/>
      <c r="AP259" s="427"/>
      <c r="AQ259" s="427"/>
      <c r="AR259" s="427"/>
      <c r="AS259" s="427"/>
      <c r="AT259" s="427"/>
      <c r="AU259" s="427"/>
      <c r="AV259" s="427"/>
      <c r="AW259" s="427" t="str">
        <f>IFERROR(AA259/'2025'!N260,"")</f>
        <v/>
      </c>
    </row>
    <row r="260" spans="1:49" s="294" customFormat="1" x14ac:dyDescent="0.2">
      <c r="A260" s="213" t="str">
        <f>TEXT(T260,"$0.000")&amp;" per day when assigned and used."</f>
        <v>$10.430 per day when assigned and used.</v>
      </c>
      <c r="B260" s="213"/>
      <c r="F260" s="295"/>
      <c r="G260" s="296"/>
      <c r="H260" s="296"/>
      <c r="I260" s="296"/>
      <c r="J260" s="296"/>
      <c r="K260" s="296"/>
      <c r="L260" s="296"/>
      <c r="M260" s="296"/>
      <c r="N260" s="296"/>
      <c r="P260" s="249" t="s">
        <v>622</v>
      </c>
      <c r="Q260" s="291" t="s">
        <v>600</v>
      </c>
      <c r="R260" s="249" t="s">
        <v>623</v>
      </c>
      <c r="S260" s="300"/>
      <c r="T260" s="186">
        <v>10.43</v>
      </c>
      <c r="U260" s="297" t="s">
        <v>993</v>
      </c>
      <c r="V260" s="291"/>
      <c r="W260" s="291"/>
      <c r="X260" s="291"/>
      <c r="Y260" s="291"/>
      <c r="Z260" s="291"/>
      <c r="AA260" s="291"/>
      <c r="AB260" s="311" t="str">
        <f>P260</f>
        <v>CNRBIL</v>
      </c>
      <c r="AC260" s="299" t="str">
        <f>R260</f>
        <v>Bi-lingual Premium Pay</v>
      </c>
      <c r="AD260" s="299"/>
      <c r="AE260" s="282">
        <f>ROUND(T260,3)</f>
        <v>10.43</v>
      </c>
      <c r="AF260" s="299"/>
      <c r="AG260" s="299"/>
      <c r="AH260" s="299"/>
      <c r="AI260" s="299"/>
      <c r="AJ260" s="299"/>
      <c r="AK260" s="299"/>
      <c r="AL260" s="299"/>
      <c r="AP260" s="427"/>
      <c r="AQ260" s="427"/>
      <c r="AR260" s="427"/>
      <c r="AS260" s="427"/>
      <c r="AT260" s="427"/>
      <c r="AU260" s="427"/>
      <c r="AV260" s="427"/>
      <c r="AW260" s="427" t="str">
        <f>IFERROR(AA260/'2025'!N261,"")</f>
        <v/>
      </c>
    </row>
    <row r="261" spans="1:49" x14ac:dyDescent="0.2">
      <c r="A261" s="223"/>
      <c r="B261" s="223"/>
      <c r="D261" s="71"/>
      <c r="E261" s="71"/>
      <c r="F261" s="224"/>
      <c r="G261" s="69"/>
      <c r="H261" s="69"/>
      <c r="I261" s="69"/>
      <c r="J261" s="69"/>
      <c r="K261" s="69"/>
      <c r="L261" s="69"/>
      <c r="M261" s="72"/>
      <c r="N261" s="72"/>
      <c r="P261" s="297"/>
      <c r="Q261" s="291"/>
      <c r="R261" s="298"/>
      <c r="S261" s="291"/>
      <c r="T261" s="291"/>
      <c r="U261" s="179"/>
      <c r="V261" s="179"/>
      <c r="W261" s="179"/>
      <c r="X261" s="179"/>
      <c r="Y261" s="179"/>
      <c r="Z261" s="179"/>
      <c r="AA261" s="179"/>
      <c r="AB261" s="133"/>
      <c r="AP261" s="427"/>
      <c r="AQ261" s="427"/>
      <c r="AR261" s="427"/>
      <c r="AS261" s="427"/>
      <c r="AT261" s="427"/>
      <c r="AU261" s="427"/>
      <c r="AV261" s="427"/>
      <c r="AW261" s="427" t="str">
        <f>IFERROR(AA261/'2025'!N262,"")</f>
        <v/>
      </c>
    </row>
    <row r="262" spans="1:49" s="69" customFormat="1" x14ac:dyDescent="0.2">
      <c r="A262" s="76" t="s">
        <v>736</v>
      </c>
      <c r="B262" s="76"/>
      <c r="F262" s="224"/>
      <c r="M262" s="72"/>
      <c r="N262" s="72"/>
      <c r="P262" s="176"/>
      <c r="Q262" s="175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3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  <c r="AP262" s="427"/>
      <c r="AQ262" s="427"/>
      <c r="AR262" s="427"/>
      <c r="AS262" s="427"/>
      <c r="AT262" s="427"/>
      <c r="AU262" s="427"/>
      <c r="AV262" s="427"/>
      <c r="AW262" s="427" t="str">
        <f>IFERROR(AA262/'2025'!N263,"")</f>
        <v/>
      </c>
    </row>
    <row r="263" spans="1:49" s="69" customFormat="1" x14ac:dyDescent="0.2">
      <c r="A263" s="81" t="s">
        <v>743</v>
      </c>
      <c r="B263" s="81"/>
      <c r="F263" s="224"/>
      <c r="M263" s="72"/>
      <c r="N263" s="72"/>
      <c r="P263" s="179"/>
      <c r="Q263" s="175"/>
      <c r="R263" s="179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33"/>
      <c r="AC263" s="283"/>
      <c r="AD263" s="283"/>
      <c r="AE263" s="283"/>
      <c r="AF263" s="283"/>
      <c r="AG263" s="283"/>
      <c r="AH263" s="283"/>
      <c r="AI263" s="283"/>
      <c r="AJ263" s="283"/>
      <c r="AK263" s="283"/>
      <c r="AL263" s="283"/>
      <c r="AP263" s="427"/>
      <c r="AQ263" s="427"/>
      <c r="AR263" s="427"/>
      <c r="AS263" s="427"/>
      <c r="AT263" s="427"/>
      <c r="AU263" s="427"/>
      <c r="AV263" s="427"/>
      <c r="AW263" s="427" t="str">
        <f>IFERROR(AA263/'2025'!N264,"")</f>
        <v/>
      </c>
    </row>
    <row r="264" spans="1:49" s="69" customFormat="1" x14ac:dyDescent="0.2">
      <c r="A264" s="63" t="str">
        <f ca="1">"Employees who are scheduled to work a full shift which begins between the 12:00 noon and 1:29 p.m. shall be paid an additional "&amp;TEXT(T264,"$0.000")&amp;" cents per hour"</f>
        <v>Employees who are scheduled to work a full shift which begins between the 12:00 noon and 1:29 p.m. shall be paid an additional $0.513 cents per hour</v>
      </c>
      <c r="B264" s="63"/>
      <c r="F264" s="224"/>
      <c r="M264" s="72"/>
      <c r="N264" s="72"/>
      <c r="P264" s="249" t="s">
        <v>611</v>
      </c>
      <c r="Q264" s="175" t="s">
        <v>600</v>
      </c>
      <c r="R264" s="249" t="s">
        <v>612</v>
      </c>
      <c r="S264" s="250"/>
      <c r="T264" s="428">
        <f ca="1">'2025'!T265*$Q$2</f>
        <v>0.51272000000000006</v>
      </c>
      <c r="U264" s="179"/>
      <c r="V264" s="179"/>
      <c r="W264" s="179"/>
      <c r="X264" s="179"/>
      <c r="Y264" s="179"/>
      <c r="Z264" s="179"/>
      <c r="AA264" s="179"/>
      <c r="AB264" s="311" t="str">
        <f>P264</f>
        <v>CNREVE</v>
      </c>
      <c r="AC264" s="299" t="str">
        <f>R264</f>
        <v>TL-Evening Shift Premium-CNR</v>
      </c>
      <c r="AD264" s="299"/>
      <c r="AE264" s="282">
        <f ca="1">ROUND(T264,3)</f>
        <v>0.51300000000000001</v>
      </c>
      <c r="AF264" s="283"/>
      <c r="AG264" s="283"/>
      <c r="AH264" s="283"/>
      <c r="AI264" s="283"/>
      <c r="AJ264" s="283"/>
      <c r="AK264" s="283"/>
      <c r="AL264" s="283"/>
      <c r="AP264" s="427"/>
      <c r="AQ264" s="427"/>
      <c r="AR264" s="427"/>
      <c r="AS264" s="427"/>
      <c r="AT264" s="427"/>
      <c r="AU264" s="427"/>
      <c r="AV264" s="427"/>
      <c r="AW264" s="427" t="str">
        <f>IFERROR(AA264/'2025'!N265,"")</f>
        <v/>
      </c>
    </row>
    <row r="265" spans="1:49" s="69" customFormat="1" x14ac:dyDescent="0.2">
      <c r="A265" s="81" t="s">
        <v>255</v>
      </c>
      <c r="B265" s="81"/>
      <c r="F265" s="224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  <c r="AC265" s="283"/>
      <c r="AD265" s="283"/>
      <c r="AE265" s="283"/>
      <c r="AF265" s="283"/>
      <c r="AG265" s="283"/>
      <c r="AH265" s="283"/>
      <c r="AI265" s="283"/>
      <c r="AJ265" s="283"/>
      <c r="AK265" s="283"/>
      <c r="AL265" s="283"/>
      <c r="AP265" s="427"/>
      <c r="AQ265" s="427"/>
      <c r="AR265" s="427"/>
      <c r="AS265" s="427"/>
      <c r="AT265" s="427"/>
      <c r="AU265" s="427"/>
      <c r="AV265" s="427"/>
      <c r="AW265" s="427" t="str">
        <f>IFERROR(AA265/'2025'!N266,"")</f>
        <v/>
      </c>
    </row>
    <row r="266" spans="1:49" s="69" customFormat="1" x14ac:dyDescent="0.2">
      <c r="A266" s="214" t="str">
        <f ca="1">"adjacent to such a shift, the "&amp;(TEXT(T264,"$0.000")&amp;" differential shall also be applied to those overtime hours.")</f>
        <v>adjacent to such a shift, the $0.513 differential shall also be applied to those overtime hours.</v>
      </c>
      <c r="B266" s="214"/>
      <c r="F266" s="224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  <c r="AC266" s="283"/>
      <c r="AD266" s="283"/>
      <c r="AE266" s="283"/>
      <c r="AF266" s="283"/>
      <c r="AG266" s="283"/>
      <c r="AH266" s="283"/>
      <c r="AI266" s="283"/>
      <c r="AJ266" s="283"/>
      <c r="AK266" s="283"/>
      <c r="AL266" s="283"/>
      <c r="AP266" s="427"/>
      <c r="AQ266" s="427"/>
      <c r="AR266" s="427"/>
      <c r="AS266" s="427"/>
      <c r="AT266" s="427"/>
      <c r="AU266" s="427"/>
      <c r="AV266" s="427"/>
      <c r="AW266" s="427" t="str">
        <f>IFERROR(AA266/'2025'!N267,"")</f>
        <v/>
      </c>
    </row>
    <row r="267" spans="1:49" s="69" customFormat="1" x14ac:dyDescent="0.2">
      <c r="A267" s="85"/>
      <c r="B267" s="85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  <c r="AP267" s="427"/>
      <c r="AQ267" s="427"/>
      <c r="AR267" s="427"/>
      <c r="AS267" s="427"/>
      <c r="AT267" s="427"/>
      <c r="AU267" s="427"/>
      <c r="AV267" s="427"/>
      <c r="AW267" s="427" t="str">
        <f>IFERROR(AA267/'2025'!N268,"")</f>
        <v/>
      </c>
    </row>
    <row r="268" spans="1:49" s="69" customFormat="1" x14ac:dyDescent="0.2">
      <c r="A268" s="214" t="str">
        <f ca="1">"Employees who are scheduled to work a full shift which begins between the 1:30 p.m. and 1:59 a.m. shall be paid an additional "&amp;TEXT(T268,"$0.000")&amp;" per hour"</f>
        <v>Employees who are scheduled to work a full shift which begins between the 1:30 p.m. and 1:59 a.m. shall be paid an additional $1.215 per hour</v>
      </c>
      <c r="B268" s="214"/>
      <c r="F268" s="224"/>
      <c r="M268" s="72"/>
      <c r="N268" s="72"/>
      <c r="P268" s="249" t="s">
        <v>613</v>
      </c>
      <c r="Q268" s="175" t="s">
        <v>600</v>
      </c>
      <c r="R268" s="249" t="s">
        <v>614</v>
      </c>
      <c r="S268" s="250"/>
      <c r="T268" s="428">
        <f ca="1">'2025'!T269*$Q$2</f>
        <v>1.21472</v>
      </c>
      <c r="U268" s="179"/>
      <c r="V268" s="179"/>
      <c r="W268" s="179"/>
      <c r="X268" s="179"/>
      <c r="Y268" s="179"/>
      <c r="Z268" s="179"/>
      <c r="AA268" s="179"/>
      <c r="AB268" s="311" t="str">
        <f>P268</f>
        <v>CNRNIT</v>
      </c>
      <c r="AC268" s="299" t="str">
        <f>R268</f>
        <v>TL-Night Shift Premium-CNR</v>
      </c>
      <c r="AD268" s="299"/>
      <c r="AE268" s="282">
        <f ca="1">ROUND(T268,3)</f>
        <v>1.2150000000000001</v>
      </c>
      <c r="AF268" s="283"/>
      <c r="AG268" s="283"/>
      <c r="AH268" s="283"/>
      <c r="AI268" s="283"/>
      <c r="AJ268" s="283"/>
      <c r="AK268" s="283"/>
      <c r="AL268" s="283"/>
      <c r="AP268" s="427"/>
      <c r="AQ268" s="427"/>
      <c r="AR268" s="427"/>
      <c r="AS268" s="427"/>
      <c r="AT268" s="427"/>
      <c r="AU268" s="427"/>
      <c r="AV268" s="427"/>
      <c r="AW268" s="427" t="str">
        <f>IFERROR(AA268/'2025'!N269,"")</f>
        <v/>
      </c>
    </row>
    <row r="269" spans="1:49" s="69" customFormat="1" x14ac:dyDescent="0.2">
      <c r="A269" s="85" t="s">
        <v>255</v>
      </c>
      <c r="B269" s="85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  <c r="AP269" s="427"/>
      <c r="AQ269" s="427"/>
      <c r="AR269" s="427"/>
      <c r="AS269" s="427"/>
      <c r="AT269" s="427"/>
      <c r="AU269" s="427"/>
      <c r="AV269" s="427"/>
      <c r="AW269" s="427" t="str">
        <f>IFERROR(AA269/'2025'!N270,"")</f>
        <v/>
      </c>
    </row>
    <row r="270" spans="1:49" x14ac:dyDescent="0.2">
      <c r="A270" s="214" t="str">
        <f ca="1">"adjacent to such a shift, the "&amp;TEXT(T268,"$0.000")&amp;" differential shall also be applied to those overtime hours."</f>
        <v>adjacent to such a shift, the $1.215 differential shall also be applied to those overtime hours.</v>
      </c>
      <c r="B270" s="214"/>
      <c r="D270" s="71"/>
      <c r="E270" s="71"/>
      <c r="F270" s="224"/>
      <c r="G270" s="69"/>
      <c r="H270" s="69"/>
      <c r="I270" s="69"/>
      <c r="J270" s="69"/>
      <c r="K270" s="69"/>
      <c r="L270" s="69"/>
      <c r="M270" s="72"/>
      <c r="N270" s="72"/>
      <c r="P270" s="176"/>
      <c r="Q270" s="175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33"/>
      <c r="AP270" s="427"/>
      <c r="AQ270" s="427"/>
      <c r="AR270" s="427"/>
      <c r="AS270" s="427"/>
      <c r="AT270" s="427"/>
      <c r="AU270" s="427"/>
      <c r="AV270" s="427"/>
      <c r="AW270" s="427" t="str">
        <f>IFERROR(AA270/'2025'!N271,"")</f>
        <v/>
      </c>
    </row>
    <row r="271" spans="1:49" x14ac:dyDescent="0.2">
      <c r="A271" s="214"/>
      <c r="B271" s="214"/>
      <c r="D271" s="71"/>
      <c r="E271" s="71"/>
      <c r="F271" s="224"/>
      <c r="G271" s="69"/>
      <c r="H271" s="69"/>
      <c r="I271" s="69"/>
      <c r="J271" s="69"/>
      <c r="K271" s="69"/>
      <c r="L271" s="69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  <c r="AP271" s="427"/>
      <c r="AQ271" s="427"/>
      <c r="AR271" s="427"/>
      <c r="AS271" s="427"/>
      <c r="AT271" s="427"/>
      <c r="AU271" s="427"/>
      <c r="AV271" s="427"/>
      <c r="AW271" s="427" t="str">
        <f>IFERROR(AA271/'2025'!N272,"")</f>
        <v/>
      </c>
    </row>
    <row r="272" spans="1:49" s="69" customFormat="1" x14ac:dyDescent="0.2">
      <c r="A272" s="76" t="s">
        <v>807</v>
      </c>
      <c r="B272" s="57"/>
      <c r="F272" s="224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  <c r="AP272" s="427"/>
      <c r="AQ272" s="427"/>
      <c r="AR272" s="427"/>
      <c r="AS272" s="427"/>
      <c r="AT272" s="427"/>
      <c r="AU272" s="427"/>
      <c r="AV272" s="427"/>
      <c r="AW272" s="427" t="str">
        <f>IFERROR(AA272/'2025'!N273,"")</f>
        <v/>
      </c>
    </row>
    <row r="273" spans="1:49" s="69" customFormat="1" x14ac:dyDescent="0.2">
      <c r="A273" s="81" t="s">
        <v>744</v>
      </c>
      <c r="B273" s="81"/>
      <c r="C273" s="71"/>
      <c r="F273" s="224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  <c r="AP273" s="427"/>
      <c r="AQ273" s="427"/>
      <c r="AR273" s="427"/>
      <c r="AS273" s="427"/>
      <c r="AT273" s="427"/>
      <c r="AU273" s="427"/>
      <c r="AV273" s="427"/>
      <c r="AW273" s="427" t="str">
        <f>IFERROR(AA273/'2025'!N274,"")</f>
        <v/>
      </c>
    </row>
    <row r="274" spans="1:49" s="69" customFormat="1" x14ac:dyDescent="0.2">
      <c r="A274" s="81" t="s">
        <v>260</v>
      </c>
      <c r="B274" s="81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  <c r="AP274" s="427"/>
      <c r="AQ274" s="427"/>
      <c r="AR274" s="427"/>
      <c r="AS274" s="427"/>
      <c r="AT274" s="427"/>
      <c r="AU274" s="427"/>
      <c r="AV274" s="427"/>
      <c r="AW274" s="427" t="str">
        <f>IFERROR(AA274/'2025'!N275,"")</f>
        <v/>
      </c>
    </row>
    <row r="275" spans="1:49" s="69" customFormat="1" x14ac:dyDescent="0.2">
      <c r="A275" s="81" t="s">
        <v>261</v>
      </c>
      <c r="B275" s="8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  <c r="AP275" s="427"/>
      <c r="AQ275" s="427"/>
      <c r="AR275" s="427"/>
      <c r="AS275" s="427"/>
      <c r="AT275" s="427"/>
      <c r="AU275" s="427"/>
      <c r="AV275" s="427"/>
      <c r="AW275" s="427" t="str">
        <f>IFERROR(AA275/'2025'!N276,"")</f>
        <v/>
      </c>
    </row>
    <row r="276" spans="1:49" s="69" customFormat="1" x14ac:dyDescent="0.2">
      <c r="A276" s="81" t="s">
        <v>262</v>
      </c>
      <c r="B276" s="8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  <c r="AP276" s="427"/>
      <c r="AQ276" s="427"/>
      <c r="AR276" s="427"/>
      <c r="AS276" s="427"/>
      <c r="AT276" s="427"/>
      <c r="AU276" s="427"/>
      <c r="AV276" s="427"/>
      <c r="AW276" s="427" t="str">
        <f>IFERROR(AA276/'2025'!N277,"")</f>
        <v/>
      </c>
    </row>
    <row r="277" spans="1:49" s="69" customFormat="1" x14ac:dyDescent="0.2">
      <c r="A277" s="81"/>
      <c r="B277" s="8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  <c r="AP277" s="427"/>
      <c r="AQ277" s="427"/>
      <c r="AR277" s="427"/>
      <c r="AS277" s="427"/>
      <c r="AT277" s="427"/>
      <c r="AU277" s="427"/>
      <c r="AV277" s="427"/>
      <c r="AW277" s="427" t="str">
        <f>IFERROR(AA277/'2025'!N278,"")</f>
        <v/>
      </c>
    </row>
    <row r="278" spans="1:49" s="69" customFormat="1" x14ac:dyDescent="0.2">
      <c r="A278" s="76" t="s">
        <v>263</v>
      </c>
      <c r="B278" s="76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  <c r="AP278" s="427"/>
      <c r="AQ278" s="427"/>
      <c r="AR278" s="427"/>
      <c r="AS278" s="427"/>
      <c r="AT278" s="427"/>
      <c r="AU278" s="427"/>
      <c r="AV278" s="427"/>
      <c r="AW278" s="427" t="str">
        <f>IFERROR(AA278/'2025'!N279,"")</f>
        <v/>
      </c>
    </row>
    <row r="279" spans="1:49" s="69" customFormat="1" x14ac:dyDescent="0.2">
      <c r="A279" s="64" t="s">
        <v>755</v>
      </c>
      <c r="B279" s="64"/>
      <c r="C279" s="71"/>
      <c r="F279" s="233"/>
      <c r="M279" s="72"/>
      <c r="N279" s="72"/>
      <c r="P279" s="176" t="s">
        <v>263</v>
      </c>
      <c r="Q279" s="175" t="s">
        <v>21</v>
      </c>
      <c r="R279" s="177"/>
      <c r="S279" s="179"/>
      <c r="T279" s="186">
        <v>208</v>
      </c>
      <c r="U279" s="179"/>
      <c r="V279" s="179"/>
      <c r="W279" s="179"/>
      <c r="X279" s="179"/>
      <c r="Y279" s="179"/>
      <c r="Z279" s="179"/>
      <c r="AA279" s="179"/>
      <c r="AB279" s="311" t="str">
        <f>P279</f>
        <v>Safety Shoes</v>
      </c>
      <c r="AC279" s="299"/>
      <c r="AD279" s="299"/>
      <c r="AE279" s="285">
        <f>ROUND(T279,0)</f>
        <v>208</v>
      </c>
      <c r="AF279" s="283"/>
      <c r="AG279" s="283"/>
      <c r="AH279" s="283"/>
      <c r="AI279" s="283"/>
      <c r="AJ279" s="283"/>
      <c r="AK279" s="283"/>
      <c r="AL279" s="283"/>
      <c r="AP279" s="427"/>
      <c r="AQ279" s="427"/>
      <c r="AR279" s="427"/>
      <c r="AS279" s="427"/>
      <c r="AT279" s="427"/>
      <c r="AU279" s="427"/>
      <c r="AV279" s="427"/>
      <c r="AW279" s="427" t="str">
        <f>IFERROR(AA279/'2025'!N280,"")</f>
        <v/>
      </c>
    </row>
    <row r="280" spans="1:49" s="69" customFormat="1" x14ac:dyDescent="0.2">
      <c r="A280" s="81" t="s">
        <v>265</v>
      </c>
      <c r="B280" s="81"/>
      <c r="C280" s="71"/>
      <c r="F280" s="224"/>
      <c r="M280" s="72"/>
      <c r="N280" s="72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283"/>
      <c r="AD280" s="283"/>
      <c r="AE280" s="283"/>
      <c r="AF280" s="283"/>
      <c r="AG280" s="283"/>
      <c r="AH280" s="283"/>
      <c r="AI280" s="283"/>
      <c r="AJ280" s="283"/>
      <c r="AK280" s="283"/>
      <c r="AL280" s="283"/>
      <c r="AP280" s="427"/>
      <c r="AQ280" s="427"/>
      <c r="AR280" s="427"/>
      <c r="AS280" s="427"/>
      <c r="AT280" s="427"/>
      <c r="AU280" s="427"/>
      <c r="AV280" s="427"/>
      <c r="AW280" s="427" t="str">
        <f>IFERROR(AA280/'2025'!N281,"")</f>
        <v/>
      </c>
    </row>
    <row r="281" spans="1:49" s="69" customFormat="1" x14ac:dyDescent="0.2">
      <c r="A281" s="63" t="str">
        <f>TEXT(T279,"$#,###")&amp;" per 12 months actually worked. "</f>
        <v xml:space="preserve">$208 per 12 months actually worked. </v>
      </c>
      <c r="B281" s="63"/>
      <c r="C281" s="71"/>
      <c r="F281" s="224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283"/>
      <c r="AD281" s="283"/>
      <c r="AE281" s="283"/>
      <c r="AF281" s="283"/>
      <c r="AG281" s="283"/>
      <c r="AH281" s="283"/>
      <c r="AI281" s="283"/>
      <c r="AJ281" s="283"/>
      <c r="AK281" s="283"/>
      <c r="AL281" s="283"/>
      <c r="AP281" s="427"/>
      <c r="AQ281" s="427"/>
      <c r="AR281" s="427"/>
      <c r="AS281" s="427"/>
      <c r="AT281" s="427"/>
      <c r="AU281" s="427"/>
      <c r="AV281" s="427"/>
      <c r="AW281" s="427" t="str">
        <f>IFERROR(AA281/'2025'!N282,"")</f>
        <v/>
      </c>
    </row>
    <row r="282" spans="1:49" s="69" customFormat="1" x14ac:dyDescent="0.2">
      <c r="A282" s="223"/>
      <c r="B282" s="223"/>
      <c r="C282" s="71"/>
      <c r="F282" s="224"/>
      <c r="M282" s="72"/>
      <c r="N282" s="72"/>
      <c r="P282" s="176"/>
      <c r="Q282" s="175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283"/>
      <c r="AD282" s="283"/>
      <c r="AE282" s="283"/>
      <c r="AF282" s="283"/>
      <c r="AG282" s="283"/>
      <c r="AH282" s="283"/>
      <c r="AI282" s="283"/>
      <c r="AJ282" s="283"/>
      <c r="AK282" s="283"/>
      <c r="AL282" s="283"/>
      <c r="AP282" s="427"/>
      <c r="AQ282" s="427"/>
      <c r="AR282" s="427"/>
      <c r="AS282" s="427"/>
      <c r="AT282" s="427"/>
      <c r="AU282" s="427"/>
      <c r="AV282" s="427"/>
      <c r="AW282" s="427" t="str">
        <f>IFERROR(AA282/'2025'!N283,"")</f>
        <v/>
      </c>
    </row>
    <row r="283" spans="1:49" s="69" customFormat="1" x14ac:dyDescent="0.2">
      <c r="A283" s="76" t="s">
        <v>732</v>
      </c>
      <c r="B283" s="76"/>
      <c r="C283" s="71"/>
      <c r="F283" s="224"/>
      <c r="M283" s="72"/>
      <c r="N283" s="72"/>
      <c r="P283" s="176"/>
      <c r="Q283" s="175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283"/>
      <c r="AD283" s="283"/>
      <c r="AE283" s="283"/>
      <c r="AF283" s="283"/>
      <c r="AG283" s="283"/>
      <c r="AH283" s="283"/>
      <c r="AI283" s="283"/>
      <c r="AJ283" s="283"/>
      <c r="AK283" s="283"/>
      <c r="AL283" s="283"/>
      <c r="AP283" s="427"/>
      <c r="AQ283" s="427"/>
      <c r="AR283" s="427"/>
      <c r="AS283" s="427"/>
      <c r="AT283" s="427"/>
      <c r="AU283" s="427"/>
      <c r="AV283" s="427"/>
      <c r="AW283" s="427" t="str">
        <f>IFERROR(AA283/'2025'!N284,"")</f>
        <v/>
      </c>
    </row>
    <row r="284" spans="1:49" s="69" customFormat="1" x14ac:dyDescent="0.2">
      <c r="A284" s="81" t="s">
        <v>745</v>
      </c>
      <c r="B284" s="81"/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  <c r="AP284" s="427"/>
      <c r="AQ284" s="427"/>
      <c r="AR284" s="427"/>
      <c r="AS284" s="427"/>
      <c r="AT284" s="427"/>
      <c r="AU284" s="427"/>
      <c r="AV284" s="427"/>
      <c r="AW284" s="427" t="str">
        <f>IFERROR(AA284/'2025'!N285,"")</f>
        <v/>
      </c>
    </row>
    <row r="285" spans="1:49" s="69" customFormat="1" x14ac:dyDescent="0.2">
      <c r="A285" s="215" t="s">
        <v>733</v>
      </c>
      <c r="B285" s="215"/>
      <c r="C285" s="71"/>
      <c r="F285" s="224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283"/>
      <c r="AD285" s="283"/>
      <c r="AE285" s="283"/>
      <c r="AF285" s="283"/>
      <c r="AG285" s="283"/>
      <c r="AH285" s="283"/>
      <c r="AI285" s="283"/>
      <c r="AJ285" s="283"/>
      <c r="AK285" s="283"/>
      <c r="AL285" s="283"/>
      <c r="AP285" s="427"/>
      <c r="AQ285" s="427"/>
      <c r="AR285" s="427"/>
      <c r="AS285" s="427"/>
      <c r="AT285" s="427"/>
      <c r="AU285" s="427"/>
      <c r="AV285" s="427"/>
      <c r="AW285" s="427" t="str">
        <f>IFERROR(AA285/'2025'!N286,"")</f>
        <v/>
      </c>
    </row>
    <row r="286" spans="1:49" s="69" customFormat="1" x14ac:dyDescent="0.2">
      <c r="A286" s="215" t="s">
        <v>734</v>
      </c>
      <c r="B286" s="215"/>
      <c r="C286" s="71"/>
      <c r="F286" s="224"/>
      <c r="M286" s="72"/>
      <c r="N286" s="72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  <c r="AP286" s="427"/>
      <c r="AQ286" s="427"/>
      <c r="AR286" s="427"/>
      <c r="AS286" s="427"/>
      <c r="AT286" s="427"/>
      <c r="AU286" s="427"/>
      <c r="AV286" s="427"/>
      <c r="AW286" s="427" t="str">
        <f>IFERROR(AA286/'2025'!N287,"")</f>
        <v/>
      </c>
    </row>
    <row r="287" spans="1:49" s="69" customFormat="1" x14ac:dyDescent="0.2">
      <c r="A287" s="81" t="s">
        <v>735</v>
      </c>
      <c r="B287" s="81"/>
      <c r="C287" s="71"/>
      <c r="F287" s="224"/>
      <c r="M287" s="72"/>
      <c r="N287" s="72"/>
      <c r="P287" s="249" t="s">
        <v>617</v>
      </c>
      <c r="Q287" s="175" t="s">
        <v>21</v>
      </c>
      <c r="R287" s="249" t="s">
        <v>618</v>
      </c>
      <c r="S287" s="250"/>
      <c r="T287" s="369">
        <v>43</v>
      </c>
      <c r="U287" s="386" t="s">
        <v>994</v>
      </c>
      <c r="V287" s="179"/>
      <c r="W287" s="179"/>
      <c r="X287" s="179"/>
      <c r="Y287" s="179"/>
      <c r="Z287" s="179"/>
      <c r="AA287" s="179"/>
      <c r="AB287" s="311" t="str">
        <f>P287</f>
        <v>CNRCDY</v>
      </c>
      <c r="AC287" s="299" t="str">
        <f>R287</f>
        <v>TL-On call by the day-CNR</v>
      </c>
      <c r="AD287" s="299"/>
      <c r="AE287" s="282">
        <f>ROUND(T287,3)</f>
        <v>43</v>
      </c>
      <c r="AF287" s="283"/>
      <c r="AG287" s="283"/>
      <c r="AH287" s="283"/>
      <c r="AI287" s="283"/>
      <c r="AJ287" s="283"/>
      <c r="AK287" s="283"/>
      <c r="AL287" s="283"/>
      <c r="AP287" s="427"/>
      <c r="AQ287" s="427"/>
      <c r="AR287" s="427"/>
      <c r="AS287" s="427"/>
      <c r="AT287" s="427"/>
      <c r="AU287" s="427"/>
      <c r="AV287" s="427"/>
      <c r="AW287" s="427" t="str">
        <f>IFERROR(AA287/'2025'!N288,"")</f>
        <v/>
      </c>
    </row>
    <row r="288" spans="1:49" s="69" customFormat="1" x14ac:dyDescent="0.2">
      <c r="A288" s="216" t="s">
        <v>746</v>
      </c>
      <c r="B288" s="79" t="str">
        <f>"An employee will receive "&amp;TEXT(T287,"$0.000")&amp;" for each weekday the employee is on call.  The employee will receive "&amp;TEXT(T288,"$0.000")&amp;" for each weekend day (Saturday or"</f>
        <v>An employee will receive $43.000 for each weekday the employee is on call.  The employee will receive $53.000 for each weekend day (Saturday or</v>
      </c>
      <c r="C288" s="71"/>
      <c r="F288" s="224"/>
      <c r="M288" s="72"/>
      <c r="N288" s="72"/>
      <c r="P288" s="249" t="s">
        <v>616</v>
      </c>
      <c r="Q288" s="175" t="s">
        <v>21</v>
      </c>
      <c r="R288" s="249" t="s">
        <v>619</v>
      </c>
      <c r="S288" s="250"/>
      <c r="T288" s="369">
        <v>53</v>
      </c>
      <c r="U288" s="386" t="s">
        <v>994</v>
      </c>
      <c r="V288" s="179"/>
      <c r="W288" s="179"/>
      <c r="X288" s="179"/>
      <c r="Y288" s="179"/>
      <c r="Z288" s="179"/>
      <c r="AA288" s="179"/>
      <c r="AB288" s="311" t="str">
        <f>P288</f>
        <v>CNRCWE</v>
      </c>
      <c r="AC288" s="299" t="str">
        <f>R288</f>
        <v>TL-On call by day Weekend-CNR</v>
      </c>
      <c r="AD288" s="299"/>
      <c r="AE288" s="282">
        <f>ROUND(T288,3)</f>
        <v>53</v>
      </c>
      <c r="AF288" s="283"/>
      <c r="AG288" s="283"/>
      <c r="AH288" s="283"/>
      <c r="AI288" s="283"/>
      <c r="AJ288" s="283"/>
      <c r="AK288" s="283"/>
      <c r="AL288" s="283"/>
      <c r="AP288" s="427"/>
      <c r="AQ288" s="427"/>
      <c r="AR288" s="427"/>
      <c r="AS288" s="427"/>
      <c r="AT288" s="427"/>
      <c r="AU288" s="427"/>
      <c r="AV288" s="427"/>
      <c r="AW288" s="427" t="str">
        <f>IFERROR(AA288/'2025'!N289,"")</f>
        <v/>
      </c>
    </row>
    <row r="289" spans="1:49" s="69" customFormat="1" x14ac:dyDescent="0.2">
      <c r="A289" s="57"/>
      <c r="B289" s="215" t="s">
        <v>747</v>
      </c>
      <c r="C289" s="71"/>
      <c r="F289" s="224"/>
      <c r="M289" s="72"/>
      <c r="N289" s="72"/>
      <c r="P289" s="176"/>
      <c r="Q289" s="175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283"/>
      <c r="AD289" s="283"/>
      <c r="AE289" s="283"/>
      <c r="AF289" s="283"/>
      <c r="AG289" s="283"/>
      <c r="AH289" s="283"/>
      <c r="AI289" s="283"/>
      <c r="AJ289" s="283"/>
      <c r="AK289" s="283"/>
      <c r="AL289" s="283"/>
      <c r="AP289" s="427"/>
      <c r="AQ289" s="427"/>
      <c r="AR289" s="427"/>
      <c r="AS289" s="427"/>
      <c r="AT289" s="427"/>
      <c r="AU289" s="427"/>
      <c r="AV289" s="427"/>
      <c r="AW289" s="427" t="str">
        <f>IFERROR(AA289/'2025'!N290,"")</f>
        <v/>
      </c>
    </row>
    <row r="290" spans="1:49" s="69" customFormat="1" x14ac:dyDescent="0.2">
      <c r="A290" s="216" t="s">
        <v>748</v>
      </c>
      <c r="B290" s="79" t="s">
        <v>749</v>
      </c>
      <c r="C290" s="71"/>
      <c r="F290" s="224"/>
      <c r="M290" s="72"/>
      <c r="N290" s="72"/>
      <c r="P290" s="249" t="s">
        <v>726</v>
      </c>
      <c r="Q290" s="175" t="s">
        <v>600</v>
      </c>
      <c r="R290" s="249" t="s">
        <v>727</v>
      </c>
      <c r="S290" s="250"/>
      <c r="T290" s="428">
        <f ca="1">'2025'!T291*$Q$2</f>
        <v>2.5427999999999997</v>
      </c>
      <c r="U290" s="179"/>
      <c r="V290" s="179"/>
      <c r="W290" s="179"/>
      <c r="X290" s="179"/>
      <c r="Y290" s="179"/>
      <c r="Z290" s="179"/>
      <c r="AA290" s="179"/>
      <c r="AB290" s="311" t="str">
        <f>P290</f>
        <v>CNRLDS</v>
      </c>
      <c r="AC290" s="299" t="str">
        <f>R290</f>
        <v>MOD-Premium Pay</v>
      </c>
      <c r="AD290" s="299"/>
      <c r="AE290" s="282">
        <f ca="1">ROUND(T290,3)</f>
        <v>2.5430000000000001</v>
      </c>
      <c r="AF290" s="283"/>
      <c r="AG290" s="283"/>
      <c r="AH290" s="283"/>
      <c r="AI290" s="283"/>
      <c r="AJ290" s="283"/>
      <c r="AK290" s="283"/>
      <c r="AL290" s="283"/>
      <c r="AP290" s="427"/>
      <c r="AQ290" s="427"/>
      <c r="AR290" s="427"/>
      <c r="AS290" s="427"/>
      <c r="AT290" s="427"/>
      <c r="AU290" s="427"/>
      <c r="AV290" s="427"/>
      <c r="AW290" s="427" t="str">
        <f>IFERROR(AA290/'2025'!N291,"")</f>
        <v/>
      </c>
    </row>
    <row r="291" spans="1:49" s="69" customFormat="1" x14ac:dyDescent="0.2">
      <c r="A291" s="57"/>
      <c r="B291" s="79" t="s">
        <v>751</v>
      </c>
      <c r="C291" s="71"/>
      <c r="F291" s="224"/>
      <c r="M291" s="72"/>
      <c r="N291" s="72"/>
      <c r="P291" s="249"/>
      <c r="Q291" s="175"/>
      <c r="R291" s="249"/>
      <c r="S291" s="250"/>
      <c r="T291" s="293"/>
      <c r="U291" s="179"/>
      <c r="V291" s="179"/>
      <c r="W291" s="179"/>
      <c r="X291" s="179"/>
      <c r="Y291" s="179"/>
      <c r="Z291" s="179"/>
      <c r="AA291" s="179"/>
      <c r="AB291" s="133"/>
      <c r="AC291" s="283"/>
      <c r="AD291" s="283"/>
      <c r="AE291" s="283"/>
      <c r="AF291" s="283"/>
      <c r="AG291" s="283"/>
      <c r="AH291" s="283"/>
      <c r="AI291" s="283"/>
      <c r="AJ291" s="283"/>
      <c r="AK291" s="283"/>
      <c r="AL291" s="283"/>
      <c r="AP291" s="427"/>
      <c r="AQ291" s="427"/>
      <c r="AR291" s="427"/>
      <c r="AS291" s="427"/>
      <c r="AT291" s="427"/>
      <c r="AU291" s="427"/>
      <c r="AV291" s="427"/>
      <c r="AW291" s="427" t="str">
        <f>IFERROR(AA291/'2025'!N292,"")</f>
        <v/>
      </c>
    </row>
    <row r="292" spans="1:49" s="69" customFormat="1" x14ac:dyDescent="0.2">
      <c r="A292" s="216" t="s">
        <v>750</v>
      </c>
      <c r="B292" s="217" t="s">
        <v>752</v>
      </c>
      <c r="C292" s="71"/>
      <c r="F292" s="224"/>
      <c r="M292" s="72"/>
      <c r="N292" s="72"/>
      <c r="P292" s="179"/>
      <c r="Q292" s="179"/>
      <c r="R292" s="179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33"/>
      <c r="AC292" s="283"/>
      <c r="AD292" s="283"/>
      <c r="AE292" s="283"/>
      <c r="AF292" s="283"/>
      <c r="AG292" s="283"/>
      <c r="AH292" s="283"/>
      <c r="AI292" s="283"/>
      <c r="AJ292" s="283"/>
      <c r="AK292" s="283"/>
      <c r="AL292" s="283"/>
      <c r="AP292" s="427"/>
      <c r="AQ292" s="427"/>
      <c r="AR292" s="427"/>
      <c r="AS292" s="427"/>
      <c r="AT292" s="427"/>
      <c r="AU292" s="427"/>
      <c r="AV292" s="427"/>
      <c r="AW292" s="427" t="str">
        <f>IFERROR(AA292/'2025'!N293,"")</f>
        <v/>
      </c>
    </row>
    <row r="293" spans="1:49" s="69" customFormat="1" x14ac:dyDescent="0.2">
      <c r="A293" s="57"/>
      <c r="B293" s="217" t="s">
        <v>753</v>
      </c>
      <c r="C293" s="71"/>
      <c r="F293" s="224"/>
      <c r="M293" s="72"/>
      <c r="N293" s="72"/>
      <c r="P293" s="179"/>
      <c r="Q293" s="179"/>
      <c r="R293" s="179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33"/>
      <c r="AC293" s="283"/>
      <c r="AD293" s="283"/>
      <c r="AE293" s="283"/>
      <c r="AF293" s="283"/>
      <c r="AG293" s="283"/>
      <c r="AH293" s="283"/>
      <c r="AI293" s="283"/>
      <c r="AJ293" s="283"/>
      <c r="AK293" s="283"/>
      <c r="AL293" s="283"/>
      <c r="AP293" s="427"/>
      <c r="AQ293" s="427"/>
      <c r="AR293" s="427"/>
      <c r="AS293" s="427"/>
      <c r="AT293" s="427"/>
      <c r="AU293" s="427"/>
      <c r="AV293" s="427"/>
      <c r="AW293" s="427" t="str">
        <f>IFERROR(AA293/'2025'!N294,"")</f>
        <v/>
      </c>
    </row>
    <row r="294" spans="1:49" s="69" customFormat="1" x14ac:dyDescent="0.2">
      <c r="A294" s="223"/>
      <c r="B294" s="223"/>
      <c r="C294" s="71"/>
      <c r="F294" s="224"/>
      <c r="M294" s="72"/>
      <c r="N294" s="72"/>
      <c r="P294" s="176"/>
      <c r="Q294" s="175"/>
      <c r="R294" s="177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283"/>
      <c r="AD294" s="283"/>
      <c r="AE294" s="283"/>
      <c r="AF294" s="283"/>
      <c r="AG294" s="283"/>
      <c r="AH294" s="283"/>
      <c r="AI294" s="283"/>
      <c r="AJ294" s="283"/>
      <c r="AK294" s="283"/>
      <c r="AL294" s="283"/>
      <c r="AP294" s="427"/>
      <c r="AQ294" s="427"/>
      <c r="AR294" s="427"/>
      <c r="AS294" s="427"/>
      <c r="AT294" s="427"/>
      <c r="AU294" s="427"/>
      <c r="AV294" s="427"/>
      <c r="AW294" s="427" t="str">
        <f>IFERROR(AA294/'2025'!N295,"")</f>
        <v/>
      </c>
    </row>
    <row r="295" spans="1:49" s="69" customFormat="1" x14ac:dyDescent="0.2">
      <c r="A295" s="76" t="s">
        <v>1077</v>
      </c>
      <c r="B295" s="76"/>
      <c r="C295" s="71"/>
      <c r="F295" s="224"/>
      <c r="M295" s="72"/>
      <c r="N295" s="72"/>
      <c r="P295" s="176"/>
      <c r="Q295" s="175"/>
      <c r="R295" s="177"/>
      <c r="S295" s="192"/>
      <c r="T295" s="192"/>
      <c r="U295" s="192"/>
      <c r="V295" s="192"/>
      <c r="W295" s="192"/>
      <c r="X295" s="192"/>
      <c r="Y295" s="192"/>
      <c r="Z295" s="192"/>
      <c r="AA295" s="192"/>
      <c r="AB295" s="134"/>
      <c r="AC295" s="283"/>
      <c r="AD295" s="283"/>
      <c r="AE295" s="283"/>
      <c r="AF295" s="283"/>
      <c r="AG295" s="283"/>
      <c r="AH295" s="283"/>
      <c r="AI295" s="283"/>
      <c r="AJ295" s="283"/>
      <c r="AK295" s="283"/>
      <c r="AL295" s="283"/>
      <c r="AP295" s="427"/>
      <c r="AQ295" s="427"/>
      <c r="AR295" s="427"/>
      <c r="AS295" s="427"/>
      <c r="AT295" s="427"/>
      <c r="AU295" s="427"/>
      <c r="AV295" s="427"/>
      <c r="AW295" s="427" t="str">
        <f>IFERROR(AA295/'2025'!N296,"")</f>
        <v/>
      </c>
    </row>
    <row r="296" spans="1:49" s="234" customFormat="1" x14ac:dyDescent="0.2">
      <c r="A296" s="63" t="str">
        <f ca="1">"311 Call Center Supervisors shall be paid "&amp;TEXT(T296,"$0.000")&amp;" per hour for all hours worked on Saturday and/or Sunday.  Employees receiving the Weekend Shift Premium"</f>
        <v>311 Call Center Supervisors shall be paid $0.704 per hour for all hours worked on Saturday and/or Sunday.  Employees receiving the Weekend Shift Premium</v>
      </c>
      <c r="B296" s="63"/>
      <c r="C296" s="71"/>
      <c r="F296" s="224"/>
      <c r="G296" s="69"/>
      <c r="H296" s="69"/>
      <c r="I296" s="69"/>
      <c r="J296" s="69"/>
      <c r="K296" s="69"/>
      <c r="L296" s="69"/>
      <c r="M296" s="72"/>
      <c r="N296" s="72"/>
      <c r="P296" s="249" t="s">
        <v>620</v>
      </c>
      <c r="Q296" s="175" t="s">
        <v>600</v>
      </c>
      <c r="R296" s="249" t="s">
        <v>621</v>
      </c>
      <c r="S296" s="250"/>
      <c r="T296" s="428">
        <f ca="1">'2025'!T297*$Q$2</f>
        <v>0.70408000000000004</v>
      </c>
      <c r="U296" s="192"/>
      <c r="V296" s="192"/>
      <c r="W296" s="192"/>
      <c r="X296" s="192"/>
      <c r="Y296" s="192"/>
      <c r="Z296" s="192"/>
      <c r="AA296" s="192"/>
      <c r="AB296" s="311" t="str">
        <f>P296</f>
        <v>CNRWKE</v>
      </c>
      <c r="AC296" s="299" t="str">
        <f>R296</f>
        <v>TL-Weekend Shift-CNR</v>
      </c>
      <c r="AD296" s="299"/>
      <c r="AE296" s="282">
        <f ca="1">ROUND(T296,3)</f>
        <v>0.70399999999999996</v>
      </c>
      <c r="AF296" s="286"/>
      <c r="AG296" s="286"/>
      <c r="AH296" s="286"/>
      <c r="AI296" s="286"/>
      <c r="AJ296" s="286"/>
      <c r="AK296" s="286"/>
      <c r="AL296" s="286"/>
      <c r="AP296" s="427"/>
      <c r="AQ296" s="427"/>
      <c r="AR296" s="427"/>
      <c r="AS296" s="427"/>
      <c r="AT296" s="427"/>
      <c r="AU296" s="427"/>
      <c r="AV296" s="427"/>
      <c r="AW296" s="427" t="str">
        <f>IFERROR(AA296/'2025'!N297,"")</f>
        <v/>
      </c>
    </row>
    <row r="297" spans="1:49" s="234" customFormat="1" x14ac:dyDescent="0.2">
      <c r="A297" s="81" t="s">
        <v>1075</v>
      </c>
      <c r="B297" s="81"/>
      <c r="C297" s="71"/>
      <c r="F297" s="224"/>
      <c r="G297" s="69"/>
      <c r="H297" s="69"/>
      <c r="I297" s="69"/>
      <c r="J297" s="69"/>
      <c r="K297" s="69"/>
      <c r="L297" s="69"/>
      <c r="M297" s="72"/>
      <c r="N297" s="72"/>
      <c r="P297" s="249"/>
      <c r="Q297" s="175"/>
      <c r="R297" s="249"/>
      <c r="S297" s="250"/>
      <c r="T297" s="293"/>
      <c r="U297" s="192"/>
      <c r="V297" s="192"/>
      <c r="W297" s="192"/>
      <c r="X297" s="192"/>
      <c r="Y297" s="192"/>
      <c r="Z297" s="192"/>
      <c r="AA297" s="192"/>
      <c r="AB297" s="134"/>
      <c r="AC297" s="286"/>
      <c r="AD297" s="286"/>
      <c r="AE297" s="286"/>
      <c r="AF297" s="286"/>
      <c r="AG297" s="286"/>
      <c r="AH297" s="286"/>
      <c r="AI297" s="286"/>
      <c r="AJ297" s="286"/>
      <c r="AK297" s="286"/>
      <c r="AL297" s="286"/>
      <c r="AP297" s="427"/>
      <c r="AQ297" s="427"/>
      <c r="AR297" s="427"/>
      <c r="AS297" s="427"/>
      <c r="AT297" s="427"/>
      <c r="AU297" s="427"/>
      <c r="AV297" s="427"/>
      <c r="AW297" s="427" t="str">
        <f>IFERROR(AA297/'2025'!N298,"")</f>
        <v/>
      </c>
    </row>
    <row r="298" spans="1:49" s="234" customFormat="1" x14ac:dyDescent="0.2">
      <c r="A298" s="81" t="s">
        <v>1076</v>
      </c>
      <c r="B298" s="81"/>
      <c r="C298" s="71"/>
      <c r="F298" s="224"/>
      <c r="G298" s="69"/>
      <c r="H298" s="69"/>
      <c r="I298" s="69"/>
      <c r="J298" s="69"/>
      <c r="K298" s="69"/>
      <c r="L298" s="69"/>
      <c r="M298" s="72"/>
      <c r="N298" s="72"/>
      <c r="P298" s="176"/>
      <c r="Q298" s="175"/>
      <c r="R298" s="177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34"/>
      <c r="AC298" s="286"/>
      <c r="AD298" s="286"/>
      <c r="AE298" s="286"/>
      <c r="AF298" s="286"/>
      <c r="AG298" s="286"/>
      <c r="AH298" s="286"/>
      <c r="AI298" s="286"/>
      <c r="AJ298" s="286"/>
      <c r="AK298" s="286"/>
      <c r="AL298" s="286"/>
      <c r="AP298" s="427"/>
      <c r="AQ298" s="427"/>
      <c r="AR298" s="427"/>
      <c r="AS298" s="427"/>
      <c r="AT298" s="427"/>
      <c r="AU298" s="427"/>
      <c r="AV298" s="427"/>
      <c r="AW298" s="427" t="str">
        <f>IFERROR(AA298/'2025'!N299,"")</f>
        <v/>
      </c>
    </row>
    <row r="299" spans="1:49" s="234" customFormat="1" x14ac:dyDescent="0.2">
      <c r="B299" s="81"/>
      <c r="C299" s="71"/>
      <c r="F299" s="224"/>
      <c r="G299" s="69"/>
      <c r="H299" s="69"/>
      <c r="I299" s="69"/>
      <c r="J299" s="69"/>
      <c r="K299" s="69"/>
      <c r="L299" s="69"/>
      <c r="M299" s="72"/>
      <c r="N299" s="72"/>
      <c r="P299" s="176"/>
      <c r="Q299" s="175"/>
      <c r="R299" s="177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34"/>
      <c r="AC299" s="286"/>
      <c r="AD299" s="286"/>
      <c r="AE299" s="286"/>
      <c r="AF299" s="286"/>
      <c r="AG299" s="286"/>
      <c r="AH299" s="286"/>
      <c r="AI299" s="286"/>
      <c r="AJ299" s="286"/>
      <c r="AK299" s="286"/>
      <c r="AL299" s="286"/>
      <c r="AP299" s="427"/>
      <c r="AQ299" s="427"/>
      <c r="AR299" s="427"/>
      <c r="AS299" s="427"/>
      <c r="AT299" s="427"/>
      <c r="AU299" s="427"/>
      <c r="AV299" s="427"/>
      <c r="AW299" s="427" t="str">
        <f>IFERROR(AA299/'2025'!N300,"")</f>
        <v/>
      </c>
    </row>
    <row r="300" spans="1:49" ht="13.5" thickBot="1" x14ac:dyDescent="0.25">
      <c r="A300" s="345"/>
      <c r="B300" s="345"/>
      <c r="C300" s="346"/>
      <c r="D300" s="347"/>
      <c r="E300" s="347"/>
      <c r="F300" s="348"/>
      <c r="G300" s="346"/>
      <c r="H300" s="346"/>
      <c r="I300" s="346"/>
      <c r="J300" s="346"/>
      <c r="K300" s="346"/>
      <c r="L300" s="346"/>
      <c r="M300" s="349"/>
      <c r="N300" s="349"/>
      <c r="P300" s="176"/>
      <c r="Q300" s="175"/>
      <c r="R300" s="177"/>
      <c r="S300" s="179"/>
      <c r="T300" s="179"/>
      <c r="U300" s="179"/>
      <c r="V300" s="179"/>
      <c r="W300" s="179"/>
      <c r="X300" s="179"/>
      <c r="Y300" s="179"/>
      <c r="Z300" s="179"/>
      <c r="AA300" s="179"/>
      <c r="AB300" s="133"/>
      <c r="AP300" s="427"/>
      <c r="AQ300" s="427"/>
      <c r="AR300" s="427"/>
      <c r="AS300" s="427"/>
      <c r="AT300" s="427"/>
      <c r="AU300" s="427"/>
      <c r="AV300" s="427"/>
      <c r="AW300" s="427" t="str">
        <f>IFERROR(AA300/'2025'!N301,"")</f>
        <v/>
      </c>
    </row>
    <row r="301" spans="1:49" x14ac:dyDescent="0.2">
      <c r="A301" s="222" t="s">
        <v>273</v>
      </c>
      <c r="B301" s="223"/>
      <c r="C301" s="71"/>
      <c r="D301" s="71"/>
      <c r="E301" s="71"/>
      <c r="F301" s="224"/>
      <c r="G301" s="69"/>
      <c r="H301" s="69"/>
      <c r="I301" s="69"/>
      <c r="J301" s="69"/>
      <c r="K301" s="69"/>
      <c r="L301" s="69"/>
      <c r="M301" s="72"/>
      <c r="N301" s="72"/>
      <c r="P301" s="176"/>
      <c r="Q301" s="175"/>
      <c r="R301" s="177"/>
      <c r="S301" s="179"/>
      <c r="T301" s="179"/>
      <c r="U301" s="179"/>
      <c r="V301" s="179"/>
      <c r="W301" s="179"/>
      <c r="X301" s="179"/>
      <c r="Y301" s="179"/>
      <c r="Z301" s="179"/>
      <c r="AA301" s="179"/>
      <c r="AB301" s="133"/>
      <c r="AP301" s="427"/>
      <c r="AQ301" s="427"/>
      <c r="AR301" s="427"/>
      <c r="AS301" s="427"/>
      <c r="AT301" s="427"/>
      <c r="AU301" s="427"/>
      <c r="AV301" s="427"/>
      <c r="AW301" s="427" t="str">
        <f>IFERROR(AA301/'2025'!N302,"")</f>
        <v/>
      </c>
    </row>
    <row r="302" spans="1:49" x14ac:dyDescent="0.2">
      <c r="A302" s="228" t="s">
        <v>1074</v>
      </c>
      <c r="B302" s="223"/>
      <c r="C302" s="71"/>
      <c r="D302" s="71"/>
      <c r="E302" s="71"/>
      <c r="F302" s="224"/>
      <c r="G302" s="69"/>
      <c r="H302" s="69"/>
      <c r="I302" s="69"/>
      <c r="J302" s="69"/>
      <c r="K302" s="69"/>
      <c r="L302" s="69"/>
      <c r="M302" s="72"/>
      <c r="N302" s="72"/>
      <c r="P302" s="176"/>
      <c r="Q302" s="175"/>
      <c r="R302" s="177"/>
      <c r="S302" s="179"/>
      <c r="T302" s="179">
        <v>5</v>
      </c>
      <c r="U302" s="179">
        <f t="shared" ref="U302:Z302" si="141">T302+1</f>
        <v>6</v>
      </c>
      <c r="V302" s="179">
        <f t="shared" si="141"/>
        <v>7</v>
      </c>
      <c r="W302" s="179">
        <f t="shared" si="141"/>
        <v>8</v>
      </c>
      <c r="X302" s="179">
        <f t="shared" si="141"/>
        <v>9</v>
      </c>
      <c r="Y302" s="179">
        <f t="shared" si="141"/>
        <v>10</v>
      </c>
      <c r="Z302" s="179">
        <f t="shared" si="141"/>
        <v>11</v>
      </c>
      <c r="AA302" s="179">
        <v>12</v>
      </c>
      <c r="AP302" s="427"/>
      <c r="AQ302" s="427"/>
      <c r="AR302" s="427"/>
      <c r="AS302" s="427"/>
      <c r="AT302" s="427"/>
      <c r="AU302" s="427"/>
      <c r="AV302" s="427"/>
      <c r="AW302" s="427" t="str">
        <f>IFERROR(AA302/'2025'!N303,"")</f>
        <v/>
      </c>
    </row>
    <row r="303" spans="1:49" ht="38.25" x14ac:dyDescent="0.2">
      <c r="A303" s="65" t="s">
        <v>6</v>
      </c>
      <c r="B303" s="279"/>
      <c r="C303" s="229" t="s">
        <v>274</v>
      </c>
      <c r="D303" s="279"/>
      <c r="E303" s="65" t="s">
        <v>4</v>
      </c>
      <c r="F303" s="320" t="s">
        <v>7</v>
      </c>
      <c r="G303" s="118" t="s">
        <v>772</v>
      </c>
      <c r="H303" s="118" t="s">
        <v>773</v>
      </c>
      <c r="I303" s="254" t="s">
        <v>12</v>
      </c>
      <c r="J303" s="254" t="s">
        <v>13</v>
      </c>
      <c r="K303" s="254" t="s">
        <v>14</v>
      </c>
      <c r="L303" s="254" t="s">
        <v>15</v>
      </c>
      <c r="M303" s="254" t="s">
        <v>16</v>
      </c>
      <c r="N303" s="255" t="s">
        <v>275</v>
      </c>
      <c r="P303" s="301" t="s">
        <v>6</v>
      </c>
      <c r="Q303" s="198" t="s">
        <v>599</v>
      </c>
      <c r="R303" s="302" t="s">
        <v>7</v>
      </c>
      <c r="S303" s="288" t="s">
        <v>274</v>
      </c>
      <c r="T303" s="272" t="s">
        <v>10</v>
      </c>
      <c r="U303" s="303" t="s">
        <v>11</v>
      </c>
      <c r="V303" s="303" t="s">
        <v>12</v>
      </c>
      <c r="W303" s="303" t="s">
        <v>13</v>
      </c>
      <c r="X303" s="303" t="s">
        <v>14</v>
      </c>
      <c r="Y303" s="303" t="s">
        <v>15</v>
      </c>
      <c r="Z303" s="303" t="s">
        <v>16</v>
      </c>
      <c r="AA303" s="303" t="s">
        <v>275</v>
      </c>
      <c r="AB303" s="312" t="s">
        <v>6</v>
      </c>
      <c r="AC303" s="307" t="s">
        <v>7</v>
      </c>
      <c r="AD303" s="308" t="s">
        <v>274</v>
      </c>
      <c r="AE303" s="126" t="s">
        <v>10</v>
      </c>
      <c r="AF303" s="309" t="s">
        <v>11</v>
      </c>
      <c r="AG303" s="309" t="s">
        <v>12</v>
      </c>
      <c r="AH303" s="309" t="s">
        <v>13</v>
      </c>
      <c r="AI303" s="309" t="s">
        <v>14</v>
      </c>
      <c r="AJ303" s="309" t="s">
        <v>15</v>
      </c>
      <c r="AK303" s="309" t="s">
        <v>16</v>
      </c>
      <c r="AL303" s="309" t="s">
        <v>275</v>
      </c>
      <c r="AP303" s="427"/>
      <c r="AQ303" s="427"/>
      <c r="AR303" s="427"/>
      <c r="AS303" s="427"/>
      <c r="AT303" s="427"/>
      <c r="AU303" s="427"/>
      <c r="AV303" s="427"/>
      <c r="AW303" s="427" t="str">
        <f>IFERROR(AA303/'2025'!N304,"")</f>
        <v/>
      </c>
    </row>
    <row r="304" spans="1:49" s="234" customFormat="1" x14ac:dyDescent="0.2">
      <c r="A304" s="69" t="s">
        <v>278</v>
      </c>
      <c r="C304" s="223" t="s">
        <v>277</v>
      </c>
      <c r="E304" s="69" t="s">
        <v>276</v>
      </c>
      <c r="F304" s="239" t="s">
        <v>279</v>
      </c>
      <c r="G304" s="240" t="s">
        <v>766</v>
      </c>
      <c r="H304" s="231">
        <f t="shared" ref="H304:N311" ca="1" si="142">ROUND(U304,3)</f>
        <v>31.280999999999999</v>
      </c>
      <c r="I304" s="69"/>
      <c r="J304" s="69"/>
      <c r="K304" s="69"/>
      <c r="L304" s="69"/>
      <c r="M304" s="69"/>
      <c r="N304" s="72"/>
      <c r="P304" s="176" t="str">
        <f t="shared" ref="P304:P311" si="143">A304</f>
        <v>C08906</v>
      </c>
      <c r="Q304" s="175" t="s">
        <v>600</v>
      </c>
      <c r="R304" s="209" t="str">
        <f t="shared" ref="R304:R311" si="144">F304</f>
        <v>Saeks' Fellow (MN Law Public Interest Residency Program)</v>
      </c>
      <c r="S304" s="192" t="str">
        <f t="shared" ref="S304:S311" si="145">C304</f>
        <v>01J</v>
      </c>
      <c r="T304" s="186"/>
      <c r="U304" s="429">
        <f ca="1">'2025'!U305*'2026'!PercIncr2025</f>
        <v>31.281120000000001</v>
      </c>
      <c r="V304" s="186">
        <f ca="1">'2025'!V305*'2026'!PercIncr2025</f>
        <v>0</v>
      </c>
      <c r="W304" s="186">
        <f ca="1">'2025'!W305*'2026'!PercIncr2025</f>
        <v>0</v>
      </c>
      <c r="X304" s="186">
        <f ca="1">'2025'!X305*'2026'!PercIncr2025</f>
        <v>0</v>
      </c>
      <c r="Y304" s="186">
        <f ca="1">'2025'!Y305*'2026'!PercIncr2025</f>
        <v>0</v>
      </c>
      <c r="Z304" s="186">
        <f ca="1">'2025'!Z305*'2026'!PercIncr2025</f>
        <v>0</v>
      </c>
      <c r="AA304" s="186">
        <f ca="1">'2025'!AA305*'2026'!PercIncr2025</f>
        <v>0</v>
      </c>
      <c r="AB304" s="282" t="str">
        <f t="shared" ref="AB304:AB313" si="146">A304</f>
        <v>C08906</v>
      </c>
      <c r="AC304" s="130" t="str">
        <f t="shared" ref="AC304:AC313" si="147">F304</f>
        <v>Saeks' Fellow (MN Law Public Interest Residency Program)</v>
      </c>
      <c r="AD304" s="284" t="str">
        <f t="shared" ref="AD304:AD313" si="148">C304</f>
        <v>01J</v>
      </c>
      <c r="AE304" s="282" t="str">
        <f>IF(T304=0,"",T304)</f>
        <v/>
      </c>
      <c r="AF304" s="282">
        <f t="shared" ref="AF304:AL311" ca="1" si="149">IF(U304=0,"",U304)</f>
        <v>31.281120000000001</v>
      </c>
      <c r="AG304" s="282" t="str">
        <f t="shared" ca="1" si="149"/>
        <v/>
      </c>
      <c r="AH304" s="282" t="str">
        <f t="shared" ca="1" si="149"/>
        <v/>
      </c>
      <c r="AI304" s="282" t="str">
        <f t="shared" ca="1" si="149"/>
        <v/>
      </c>
      <c r="AJ304" s="282" t="str">
        <f t="shared" ca="1" si="149"/>
        <v/>
      </c>
      <c r="AK304" s="282" t="str">
        <f t="shared" ca="1" si="149"/>
        <v/>
      </c>
      <c r="AL304" s="282" t="str">
        <f t="shared" ca="1" si="149"/>
        <v/>
      </c>
      <c r="AP304" s="427"/>
      <c r="AQ304" s="427"/>
      <c r="AR304" s="427"/>
      <c r="AS304" s="427"/>
      <c r="AT304" s="427"/>
      <c r="AU304" s="427"/>
      <c r="AV304" s="427"/>
      <c r="AW304" s="427" t="str">
        <f ca="1">IFERROR(AA304/'2025'!N305,"")</f>
        <v/>
      </c>
    </row>
    <row r="305" spans="1:49" s="234" customFormat="1" x14ac:dyDescent="0.2">
      <c r="A305" s="69" t="s">
        <v>282</v>
      </c>
      <c r="C305" s="223" t="s">
        <v>281</v>
      </c>
      <c r="E305" s="69" t="s">
        <v>276</v>
      </c>
      <c r="F305" s="239" t="s">
        <v>283</v>
      </c>
      <c r="G305" s="231">
        <f t="shared" ref="G305:G313" ca="1" si="150">ROUND(T305,3)</f>
        <v>28.247</v>
      </c>
      <c r="H305" s="231">
        <f t="shared" ca="1" si="142"/>
        <v>29.530999999999999</v>
      </c>
      <c r="I305" s="231">
        <f ca="1">ROUND(V305,3)</f>
        <v>30.698</v>
      </c>
      <c r="J305" s="231"/>
      <c r="K305" s="231"/>
      <c r="L305" s="231"/>
      <c r="M305" s="231"/>
      <c r="N305" s="231"/>
      <c r="P305" s="176" t="str">
        <f t="shared" si="143"/>
        <v>04352C</v>
      </c>
      <c r="Q305" s="201" t="s">
        <v>600</v>
      </c>
      <c r="R305" s="209" t="str">
        <f t="shared" si="144"/>
        <v>Financial Graduate Fellowship</v>
      </c>
      <c r="S305" s="192" t="str">
        <f t="shared" si="145"/>
        <v>01N</v>
      </c>
      <c r="T305" s="429">
        <f ca="1">'2025'!T306*'2026'!PercIncr2025</f>
        <v>28.247440000000001</v>
      </c>
      <c r="U305" s="429">
        <f ca="1">'2025'!U306*'2026'!PercIncr2025</f>
        <v>29.530799999999999</v>
      </c>
      <c r="V305" s="429">
        <f ca="1">'2025'!V306*'2026'!PercIncr2025</f>
        <v>30.697680000000002</v>
      </c>
      <c r="W305" s="186">
        <f ca="1">'2025'!W306*'2026'!PercIncr2025</f>
        <v>0</v>
      </c>
      <c r="X305" s="186">
        <f ca="1">'2025'!X306*'2026'!PercIncr2025</f>
        <v>0</v>
      </c>
      <c r="Y305" s="186">
        <f ca="1">'2025'!Y306*'2026'!PercIncr2025</f>
        <v>0</v>
      </c>
      <c r="Z305" s="186">
        <f ca="1">'2025'!Z306*'2026'!PercIncr2025</f>
        <v>0</v>
      </c>
      <c r="AA305" s="186">
        <f ca="1">'2025'!AA306*'2026'!PercIncr2025</f>
        <v>0</v>
      </c>
      <c r="AB305" s="282" t="str">
        <f t="shared" si="146"/>
        <v>04352C</v>
      </c>
      <c r="AC305" s="130" t="str">
        <f t="shared" si="147"/>
        <v>Financial Graduate Fellowship</v>
      </c>
      <c r="AD305" s="284" t="str">
        <f t="shared" si="148"/>
        <v>01N</v>
      </c>
      <c r="AE305" s="282">
        <f ca="1">IF(T305=0,"",T305)</f>
        <v>28.247440000000001</v>
      </c>
      <c r="AF305" s="282">
        <f ca="1">IF(U305=0,"",U305)</f>
        <v>29.530799999999999</v>
      </c>
      <c r="AG305" s="282">
        <f t="shared" ca="1" si="149"/>
        <v>30.697680000000002</v>
      </c>
      <c r="AH305" s="282" t="str">
        <f t="shared" ca="1" si="149"/>
        <v/>
      </c>
      <c r="AI305" s="282" t="str">
        <f t="shared" ca="1" si="149"/>
        <v/>
      </c>
      <c r="AJ305" s="282" t="str">
        <f t="shared" ca="1" si="149"/>
        <v/>
      </c>
      <c r="AK305" s="282" t="str">
        <f t="shared" ca="1" si="149"/>
        <v/>
      </c>
      <c r="AL305" s="282" t="str">
        <f t="shared" ca="1" si="149"/>
        <v/>
      </c>
      <c r="AP305" s="427"/>
      <c r="AQ305" s="427"/>
      <c r="AR305" s="427"/>
      <c r="AS305" s="427"/>
      <c r="AT305" s="427"/>
      <c r="AU305" s="427"/>
      <c r="AV305" s="427"/>
      <c r="AW305" s="427" t="str">
        <f ca="1">IFERROR(AA305/'2025'!N306,"")</f>
        <v/>
      </c>
    </row>
    <row r="306" spans="1:49" s="234" customFormat="1" x14ac:dyDescent="0.2">
      <c r="A306" s="69" t="s">
        <v>1005</v>
      </c>
      <c r="C306" s="223" t="s">
        <v>897</v>
      </c>
      <c r="E306" s="69" t="s">
        <v>276</v>
      </c>
      <c r="F306" s="239" t="s">
        <v>896</v>
      </c>
      <c r="G306" s="231">
        <f t="shared" ca="1" si="150"/>
        <v>23.396999999999998</v>
      </c>
      <c r="H306" s="231">
        <f t="shared" ca="1" si="142"/>
        <v>23.745999999999999</v>
      </c>
      <c r="I306" s="231"/>
      <c r="J306" s="231"/>
      <c r="K306" s="231"/>
      <c r="L306" s="231"/>
      <c r="M306" s="231"/>
      <c r="N306" s="231"/>
      <c r="P306" s="176" t="str">
        <f t="shared" si="143"/>
        <v>59438C</v>
      </c>
      <c r="Q306" s="201" t="s">
        <v>600</v>
      </c>
      <c r="R306" s="209" t="str">
        <f t="shared" si="144"/>
        <v>Public Works Engineering Intern</v>
      </c>
      <c r="S306" s="192" t="str">
        <f t="shared" si="145"/>
        <v>117</v>
      </c>
      <c r="T306" s="429">
        <f ca="1">'2025'!T307*'2026'!PercIncr2025</f>
        <v>23.396879999999999</v>
      </c>
      <c r="U306" s="429">
        <f ca="1">'2025'!U307*'2026'!PercIncr2025</f>
        <v>23.746320000000001</v>
      </c>
      <c r="V306" s="186">
        <f ca="1">'2025'!V307*'2026'!PercIncr2025</f>
        <v>0</v>
      </c>
      <c r="W306" s="186">
        <f ca="1">'2025'!W307*'2026'!PercIncr2025</f>
        <v>0</v>
      </c>
      <c r="X306" s="186">
        <f ca="1">'2025'!X307*'2026'!PercIncr2025</f>
        <v>0</v>
      </c>
      <c r="Y306" s="186">
        <f ca="1">'2025'!Y307*'2026'!PercIncr2025</f>
        <v>0</v>
      </c>
      <c r="Z306" s="186">
        <f ca="1">'2025'!Z307*'2026'!PercIncr2025</f>
        <v>0</v>
      </c>
      <c r="AA306" s="186">
        <f ca="1">'2025'!AA307*'2026'!PercIncr2025</f>
        <v>0</v>
      </c>
      <c r="AB306" s="282" t="str">
        <f t="shared" si="146"/>
        <v>59438C</v>
      </c>
      <c r="AC306" s="130" t="str">
        <f t="shared" si="147"/>
        <v>Public Works Engineering Intern</v>
      </c>
      <c r="AD306" s="284" t="str">
        <f t="shared" si="148"/>
        <v>117</v>
      </c>
      <c r="AE306" s="282">
        <f t="shared" ref="AE306:AF311" ca="1" si="151">IF(T306=0,"",T306)</f>
        <v>23.396879999999999</v>
      </c>
      <c r="AF306" s="282">
        <f t="shared" ca="1" si="151"/>
        <v>23.746320000000001</v>
      </c>
      <c r="AG306" s="282" t="str">
        <f t="shared" ca="1" si="149"/>
        <v/>
      </c>
      <c r="AH306" s="282" t="str">
        <f t="shared" ca="1" si="149"/>
        <v/>
      </c>
      <c r="AI306" s="282" t="str">
        <f t="shared" ca="1" si="149"/>
        <v/>
      </c>
      <c r="AJ306" s="282" t="str">
        <f t="shared" ca="1" si="149"/>
        <v/>
      </c>
      <c r="AK306" s="282" t="str">
        <f t="shared" ca="1" si="149"/>
        <v/>
      </c>
      <c r="AL306" s="282" t="str">
        <f t="shared" ca="1" si="149"/>
        <v/>
      </c>
      <c r="AP306" s="427"/>
      <c r="AQ306" s="427"/>
      <c r="AR306" s="427"/>
      <c r="AS306" s="427"/>
      <c r="AT306" s="427"/>
      <c r="AU306" s="427"/>
      <c r="AV306" s="427"/>
      <c r="AW306" s="427" t="str">
        <f ca="1">IFERROR(AA306/'2025'!N307,"")</f>
        <v/>
      </c>
    </row>
    <row r="307" spans="1:49" s="234" customFormat="1" x14ac:dyDescent="0.2">
      <c r="A307" s="69" t="s">
        <v>285</v>
      </c>
      <c r="C307" s="223" t="s">
        <v>284</v>
      </c>
      <c r="E307" s="69" t="s">
        <v>276</v>
      </c>
      <c r="F307" s="239" t="s">
        <v>286</v>
      </c>
      <c r="G307" s="231">
        <f t="shared" ca="1" si="150"/>
        <v>17.169</v>
      </c>
      <c r="H307" s="231">
        <f t="shared" ca="1" si="142"/>
        <v>17.858000000000001</v>
      </c>
      <c r="I307" s="231">
        <f t="shared" ca="1" si="142"/>
        <v>18.091999999999999</v>
      </c>
      <c r="J307" s="231">
        <f t="shared" ca="1" si="142"/>
        <v>18.440999999999999</v>
      </c>
      <c r="K307" s="231"/>
      <c r="L307" s="231"/>
      <c r="M307" s="231"/>
      <c r="N307" s="231"/>
      <c r="P307" s="176" t="str">
        <f t="shared" si="143"/>
        <v>C09480</v>
      </c>
      <c r="Q307" s="201" t="s">
        <v>600</v>
      </c>
      <c r="R307" s="209" t="str">
        <f t="shared" si="144"/>
        <v>Student Intern - High School (enrolled)</v>
      </c>
      <c r="S307" s="192" t="str">
        <f t="shared" si="145"/>
        <v>01K</v>
      </c>
      <c r="T307" s="429">
        <f ca="1">'2025'!T308*'2026'!PercIncr2025</f>
        <v>17.169360000000001</v>
      </c>
      <c r="U307" s="429">
        <f ca="1">'2025'!U308*'2026'!PercIncr2025</f>
        <v>17.857839999999999</v>
      </c>
      <c r="V307" s="429">
        <f ca="1">'2025'!V308*'2026'!PercIncr2025</f>
        <v>18.091840000000001</v>
      </c>
      <c r="W307" s="429">
        <f ca="1">'2025'!W308*'2026'!PercIncr2025</f>
        <v>18.441279999999999</v>
      </c>
      <c r="X307" s="186">
        <f ca="1">'2025'!X308*'2026'!PercIncr2025</f>
        <v>0</v>
      </c>
      <c r="Y307" s="186">
        <f ca="1">'2025'!Y308*'2026'!PercIncr2025</f>
        <v>0</v>
      </c>
      <c r="Z307" s="186">
        <f ca="1">'2025'!Z308*'2026'!PercIncr2025</f>
        <v>0</v>
      </c>
      <c r="AA307" s="186">
        <f ca="1">'2025'!AA308*'2026'!PercIncr2025</f>
        <v>0</v>
      </c>
      <c r="AB307" s="282" t="str">
        <f t="shared" si="146"/>
        <v>C09480</v>
      </c>
      <c r="AC307" s="130" t="str">
        <f t="shared" si="147"/>
        <v>Student Intern - High School (enrolled)</v>
      </c>
      <c r="AD307" s="284" t="str">
        <f t="shared" si="148"/>
        <v>01K</v>
      </c>
      <c r="AE307" s="282">
        <f t="shared" ca="1" si="151"/>
        <v>17.169360000000001</v>
      </c>
      <c r="AF307" s="282">
        <f t="shared" ca="1" si="151"/>
        <v>17.857839999999999</v>
      </c>
      <c r="AG307" s="282">
        <f t="shared" ca="1" si="149"/>
        <v>18.091840000000001</v>
      </c>
      <c r="AH307" s="282">
        <f t="shared" ca="1" si="149"/>
        <v>18.441279999999999</v>
      </c>
      <c r="AI307" s="282" t="str">
        <f t="shared" ca="1" si="149"/>
        <v/>
      </c>
      <c r="AJ307" s="282" t="str">
        <f t="shared" ca="1" si="149"/>
        <v/>
      </c>
      <c r="AK307" s="282" t="str">
        <f t="shared" ca="1" si="149"/>
        <v/>
      </c>
      <c r="AL307" s="282" t="str">
        <f t="shared" ca="1" si="149"/>
        <v/>
      </c>
      <c r="AP307" s="427"/>
      <c r="AQ307" s="427"/>
      <c r="AR307" s="427"/>
      <c r="AS307" s="427"/>
      <c r="AT307" s="427"/>
      <c r="AU307" s="427"/>
      <c r="AV307" s="427"/>
      <c r="AW307" s="427" t="str">
        <f ca="1">IFERROR(AA307/'2025'!N308,"")</f>
        <v/>
      </c>
    </row>
    <row r="308" spans="1:49" s="234" customFormat="1" x14ac:dyDescent="0.2">
      <c r="A308" s="69" t="s">
        <v>288</v>
      </c>
      <c r="C308" s="223" t="s">
        <v>287</v>
      </c>
      <c r="E308" s="69" t="s">
        <v>276</v>
      </c>
      <c r="F308" s="239" t="s">
        <v>310</v>
      </c>
      <c r="G308" s="231">
        <f t="shared" ca="1" si="150"/>
        <v>17.858000000000001</v>
      </c>
      <c r="H308" s="231">
        <f t="shared" ca="1" si="142"/>
        <v>18.091999999999999</v>
      </c>
      <c r="I308" s="231">
        <f t="shared" ca="1" si="142"/>
        <v>18.440999999999999</v>
      </c>
      <c r="J308" s="231">
        <f t="shared" ca="1" si="142"/>
        <v>19.609000000000002</v>
      </c>
      <c r="K308" s="231">
        <f t="shared" ca="1" si="142"/>
        <v>20.893999999999998</v>
      </c>
      <c r="L308" s="231">
        <f t="shared" ca="1" si="142"/>
        <v>22.06</v>
      </c>
      <c r="M308" s="231">
        <f t="shared" ca="1" si="142"/>
        <v>23.344000000000001</v>
      </c>
      <c r="N308" s="231">
        <f t="shared" ca="1" si="142"/>
        <v>24.629000000000001</v>
      </c>
      <c r="P308" s="176" t="str">
        <f t="shared" si="143"/>
        <v>C09485</v>
      </c>
      <c r="Q308" s="201" t="s">
        <v>600</v>
      </c>
      <c r="R308" s="209" t="str">
        <f t="shared" si="144"/>
        <v>Student Intern - Undergrad (enrolled)</v>
      </c>
      <c r="S308" s="192" t="str">
        <f t="shared" si="145"/>
        <v>01L</v>
      </c>
      <c r="T308" s="429">
        <f ca="1">'2025'!T309*'2026'!PercIncr2025</f>
        <v>17.857839999999999</v>
      </c>
      <c r="U308" s="429">
        <f ca="1">'2025'!U309*'2026'!PercIncr2025</f>
        <v>18.091840000000001</v>
      </c>
      <c r="V308" s="429">
        <f ca="1">'2025'!V309*'2026'!PercIncr2025</f>
        <v>18.441279999999999</v>
      </c>
      <c r="W308" s="429">
        <f ca="1">'2025'!W309*'2026'!PercIncr2025</f>
        <v>19.609200000000001</v>
      </c>
      <c r="X308" s="429">
        <f ca="1">'2025'!X309*'2026'!PercIncr2025</f>
        <v>20.893599999999999</v>
      </c>
      <c r="Y308" s="429">
        <f ca="1">'2025'!Y309*'2026'!PercIncr2025</f>
        <v>22.060480000000002</v>
      </c>
      <c r="Z308" s="429">
        <f ca="1">'2025'!Z309*'2026'!PercIncr2025</f>
        <v>23.343840000000004</v>
      </c>
      <c r="AA308" s="429">
        <f ca="1">'2025'!AA309*'2026'!PercIncr2025</f>
        <v>24.629279999999998</v>
      </c>
      <c r="AB308" s="282" t="str">
        <f t="shared" si="146"/>
        <v>C09485</v>
      </c>
      <c r="AC308" s="130" t="str">
        <f t="shared" si="147"/>
        <v>Student Intern - Undergrad (enrolled)</v>
      </c>
      <c r="AD308" s="284" t="str">
        <f t="shared" si="148"/>
        <v>01L</v>
      </c>
      <c r="AE308" s="282">
        <f t="shared" ca="1" si="151"/>
        <v>17.857839999999999</v>
      </c>
      <c r="AF308" s="282">
        <f t="shared" ca="1" si="151"/>
        <v>18.091840000000001</v>
      </c>
      <c r="AG308" s="282">
        <f t="shared" ca="1" si="149"/>
        <v>18.441279999999999</v>
      </c>
      <c r="AH308" s="282">
        <f t="shared" ca="1" si="149"/>
        <v>19.609200000000001</v>
      </c>
      <c r="AI308" s="282">
        <f t="shared" ca="1" si="149"/>
        <v>20.893599999999999</v>
      </c>
      <c r="AJ308" s="282">
        <f t="shared" ca="1" si="149"/>
        <v>22.060480000000002</v>
      </c>
      <c r="AK308" s="282">
        <f t="shared" ca="1" si="149"/>
        <v>23.343840000000004</v>
      </c>
      <c r="AL308" s="282">
        <f t="shared" ca="1" si="149"/>
        <v>24.629279999999998</v>
      </c>
      <c r="AP308" s="427"/>
      <c r="AQ308" s="427"/>
      <c r="AR308" s="427"/>
      <c r="AS308" s="427"/>
      <c r="AT308" s="427"/>
      <c r="AU308" s="427"/>
      <c r="AV308" s="427"/>
      <c r="AW308" s="427">
        <f ca="1">IFERROR(AA308/'2025'!N309,"")</f>
        <v>1.04</v>
      </c>
    </row>
    <row r="309" spans="1:49" s="234" customFormat="1" x14ac:dyDescent="0.2">
      <c r="A309" s="69" t="s">
        <v>290</v>
      </c>
      <c r="C309" s="223" t="s">
        <v>289</v>
      </c>
      <c r="E309" s="69" t="s">
        <v>276</v>
      </c>
      <c r="F309" s="239" t="s">
        <v>311</v>
      </c>
      <c r="G309" s="231">
        <f t="shared" ca="1" si="150"/>
        <v>18.440999999999999</v>
      </c>
      <c r="H309" s="231">
        <f t="shared" ca="1" si="142"/>
        <v>20.309999999999999</v>
      </c>
      <c r="I309" s="231">
        <f t="shared" ca="1" si="142"/>
        <v>22.06</v>
      </c>
      <c r="J309" s="231">
        <f t="shared" ca="1" si="142"/>
        <v>23.928000000000001</v>
      </c>
      <c r="K309" s="231">
        <f t="shared" ca="1" si="142"/>
        <v>25.795000000000002</v>
      </c>
      <c r="L309" s="231">
        <f t="shared" ca="1" si="142"/>
        <v>27.663</v>
      </c>
      <c r="M309" s="231">
        <f t="shared" ca="1" si="142"/>
        <v>29.530999999999999</v>
      </c>
      <c r="N309" s="231">
        <f t="shared" ca="1" si="142"/>
        <v>31.280999999999999</v>
      </c>
      <c r="P309" s="176" t="str">
        <f t="shared" si="143"/>
        <v>C09475</v>
      </c>
      <c r="Q309" s="201" t="s">
        <v>600</v>
      </c>
      <c r="R309" s="209" t="str">
        <f t="shared" si="144"/>
        <v>Student Intern - Graduate (enrolled)</v>
      </c>
      <c r="S309" s="192" t="str">
        <f t="shared" si="145"/>
        <v>01M</v>
      </c>
      <c r="T309" s="429">
        <f ca="1">'2025'!T310*'2026'!PercIncr2025</f>
        <v>18.441279999999999</v>
      </c>
      <c r="U309" s="429">
        <f ca="1">'2025'!U310*'2026'!PercIncr2025</f>
        <v>20.31016</v>
      </c>
      <c r="V309" s="429">
        <f ca="1">'2025'!V310*'2026'!PercIncr2025</f>
        <v>22.060480000000002</v>
      </c>
      <c r="W309" s="429">
        <f ca="1">'2025'!W310*'2026'!PercIncr2025</f>
        <v>23.928319999999999</v>
      </c>
      <c r="X309" s="429">
        <f ca="1">'2025'!X310*'2026'!PercIncr2025</f>
        <v>25.795120000000001</v>
      </c>
      <c r="Y309" s="429">
        <f ca="1">'2025'!Y310*'2026'!PercIncr2025</f>
        <v>27.662960000000002</v>
      </c>
      <c r="Z309" s="429">
        <f ca="1">'2025'!Z310*'2026'!PercIncr2025</f>
        <v>29.530799999999999</v>
      </c>
      <c r="AA309" s="429">
        <f ca="1">'2025'!AA310*'2026'!PercIncr2025</f>
        <v>31.281120000000001</v>
      </c>
      <c r="AB309" s="282" t="str">
        <f t="shared" si="146"/>
        <v>C09475</v>
      </c>
      <c r="AC309" s="130" t="str">
        <f t="shared" si="147"/>
        <v>Student Intern - Graduate (enrolled)</v>
      </c>
      <c r="AD309" s="284" t="str">
        <f t="shared" si="148"/>
        <v>01M</v>
      </c>
      <c r="AE309" s="282">
        <f t="shared" ca="1" si="151"/>
        <v>18.441279999999999</v>
      </c>
      <c r="AF309" s="282">
        <f t="shared" ca="1" si="151"/>
        <v>20.31016</v>
      </c>
      <c r="AG309" s="282">
        <f t="shared" ca="1" si="149"/>
        <v>22.060480000000002</v>
      </c>
      <c r="AH309" s="282">
        <f t="shared" ca="1" si="149"/>
        <v>23.928319999999999</v>
      </c>
      <c r="AI309" s="282">
        <f t="shared" ca="1" si="149"/>
        <v>25.795120000000001</v>
      </c>
      <c r="AJ309" s="282">
        <f t="shared" ca="1" si="149"/>
        <v>27.662960000000002</v>
      </c>
      <c r="AK309" s="282">
        <f t="shared" ca="1" si="149"/>
        <v>29.530799999999999</v>
      </c>
      <c r="AL309" s="282">
        <f t="shared" ca="1" si="149"/>
        <v>31.281120000000001</v>
      </c>
      <c r="AP309" s="427"/>
      <c r="AQ309" s="427"/>
      <c r="AR309" s="427"/>
      <c r="AS309" s="427"/>
      <c r="AT309" s="427"/>
      <c r="AU309" s="427"/>
      <c r="AV309" s="427"/>
      <c r="AW309" s="427">
        <f ca="1">IFERROR(AA309/'2025'!N310,"")</f>
        <v>1.04</v>
      </c>
    </row>
    <row r="310" spans="1:49" s="234" customFormat="1" x14ac:dyDescent="0.2">
      <c r="A310" s="69" t="s">
        <v>292</v>
      </c>
      <c r="C310" s="223" t="s">
        <v>291</v>
      </c>
      <c r="E310" s="69" t="s">
        <v>276</v>
      </c>
      <c r="F310" s="239" t="s">
        <v>293</v>
      </c>
      <c r="G310" s="231">
        <f t="shared" ca="1" si="150"/>
        <v>19.609000000000002</v>
      </c>
      <c r="H310" s="231">
        <f t="shared" ca="1" si="142"/>
        <v>20.893999999999998</v>
      </c>
      <c r="I310" s="231">
        <f ca="1">ROUND(V310,3)</f>
        <v>22.06</v>
      </c>
      <c r="J310" s="231"/>
      <c r="K310" s="231"/>
      <c r="L310" s="231"/>
      <c r="M310" s="231"/>
      <c r="N310" s="231"/>
      <c r="P310" s="176" t="str">
        <f t="shared" si="143"/>
        <v>C09495</v>
      </c>
      <c r="Q310" s="201" t="s">
        <v>600</v>
      </c>
      <c r="R310" s="209" t="str">
        <f t="shared" si="144"/>
        <v>Urban Scholar College Undergraduate</v>
      </c>
      <c r="S310" s="192" t="str">
        <f t="shared" si="145"/>
        <v>01G</v>
      </c>
      <c r="T310" s="429">
        <f ca="1">'2025'!T311*'2026'!PercIncr2025</f>
        <v>19.609200000000001</v>
      </c>
      <c r="U310" s="429">
        <f ca="1">'2025'!U311*'2026'!PercIncr2025</f>
        <v>20.893599999999999</v>
      </c>
      <c r="V310" s="429">
        <f ca="1">'2025'!V311*'2026'!PercIncr2025</f>
        <v>22.060480000000002</v>
      </c>
      <c r="W310" s="186">
        <f ca="1">'2025'!W311*'2026'!PercIncr2025</f>
        <v>0</v>
      </c>
      <c r="X310" s="186">
        <f ca="1">'2025'!X311*'2026'!PercIncr2025</f>
        <v>0</v>
      </c>
      <c r="Y310" s="186">
        <f ca="1">'2025'!Y311*'2026'!PercIncr2025</f>
        <v>0</v>
      </c>
      <c r="Z310" s="186">
        <f ca="1">'2025'!Z311*'2026'!PercIncr2025</f>
        <v>0</v>
      </c>
      <c r="AA310" s="186">
        <f ca="1">'2025'!AA311*'2026'!PercIncr2025</f>
        <v>0</v>
      </c>
      <c r="AB310" s="282" t="str">
        <f t="shared" si="146"/>
        <v>C09495</v>
      </c>
      <c r="AC310" s="130" t="str">
        <f t="shared" si="147"/>
        <v>Urban Scholar College Undergraduate</v>
      </c>
      <c r="AD310" s="284" t="str">
        <f t="shared" si="148"/>
        <v>01G</v>
      </c>
      <c r="AE310" s="282">
        <f t="shared" ca="1" si="151"/>
        <v>19.609200000000001</v>
      </c>
      <c r="AF310" s="282">
        <f t="shared" ca="1" si="151"/>
        <v>20.893599999999999</v>
      </c>
      <c r="AG310" s="282">
        <f t="shared" ca="1" si="149"/>
        <v>22.060480000000002</v>
      </c>
      <c r="AH310" s="282" t="str">
        <f t="shared" ca="1" si="149"/>
        <v/>
      </c>
      <c r="AI310" s="282" t="str">
        <f t="shared" ca="1" si="149"/>
        <v/>
      </c>
      <c r="AJ310" s="282" t="str">
        <f t="shared" ca="1" si="149"/>
        <v/>
      </c>
      <c r="AK310" s="282" t="str">
        <f t="shared" ca="1" si="149"/>
        <v/>
      </c>
      <c r="AL310" s="282" t="str">
        <f t="shared" ca="1" si="149"/>
        <v/>
      </c>
      <c r="AP310" s="427"/>
      <c r="AQ310" s="427"/>
      <c r="AR310" s="427"/>
      <c r="AS310" s="427"/>
      <c r="AT310" s="427"/>
      <c r="AU310" s="427"/>
      <c r="AV310" s="427"/>
      <c r="AW310" s="427" t="str">
        <f ca="1">IFERROR(AA310/'2025'!N311,"")</f>
        <v/>
      </c>
    </row>
    <row r="311" spans="1:49" s="234" customFormat="1" x14ac:dyDescent="0.2">
      <c r="A311" s="69" t="s">
        <v>295</v>
      </c>
      <c r="C311" s="223" t="s">
        <v>294</v>
      </c>
      <c r="E311" s="69" t="s">
        <v>276</v>
      </c>
      <c r="F311" s="239" t="s">
        <v>296</v>
      </c>
      <c r="G311" s="231">
        <f t="shared" ca="1" si="150"/>
        <v>24.279</v>
      </c>
      <c r="H311" s="231">
        <f t="shared" ca="1" si="142"/>
        <v>26.146000000000001</v>
      </c>
      <c r="I311" s="231">
        <f ca="1">ROUND(V311,3)</f>
        <v>27.896999999999998</v>
      </c>
      <c r="J311" s="231"/>
      <c r="K311" s="231"/>
      <c r="L311" s="231"/>
      <c r="M311" s="231"/>
      <c r="N311" s="231"/>
      <c r="P311" s="176" t="str">
        <f t="shared" si="143"/>
        <v>C09490</v>
      </c>
      <c r="Q311" s="201" t="s">
        <v>600</v>
      </c>
      <c r="R311" s="209" t="str">
        <f t="shared" si="144"/>
        <v>Urban Scholar Graduate School</v>
      </c>
      <c r="S311" s="192" t="str">
        <f t="shared" si="145"/>
        <v>01F</v>
      </c>
      <c r="T311" s="429">
        <f ca="1">'2025'!T312*'2026'!PercIncr2025</f>
        <v>24.2788</v>
      </c>
      <c r="U311" s="429">
        <f ca="1">'2025'!U312*'2026'!PercIncr2025</f>
        <v>26.145600000000002</v>
      </c>
      <c r="V311" s="429">
        <f ca="1">'2025'!V312*'2026'!PercIncr2025</f>
        <v>27.896960000000004</v>
      </c>
      <c r="W311" s="186">
        <f ca="1">'2025'!W312*'2026'!PercIncr2025</f>
        <v>0</v>
      </c>
      <c r="X311" s="186">
        <f ca="1">'2025'!X312*'2026'!PercIncr2025</f>
        <v>0</v>
      </c>
      <c r="Y311" s="186">
        <f ca="1">'2025'!Y312*'2026'!PercIncr2025</f>
        <v>0</v>
      </c>
      <c r="Z311" s="186">
        <f ca="1">'2025'!Z312*'2026'!PercIncr2025</f>
        <v>0</v>
      </c>
      <c r="AA311" s="186">
        <f ca="1">'2025'!AA312*'2026'!PercIncr2025</f>
        <v>0</v>
      </c>
      <c r="AB311" s="282" t="str">
        <f t="shared" si="146"/>
        <v>C09490</v>
      </c>
      <c r="AC311" s="130" t="str">
        <f t="shared" si="147"/>
        <v>Urban Scholar Graduate School</v>
      </c>
      <c r="AD311" s="284" t="str">
        <f t="shared" si="148"/>
        <v>01F</v>
      </c>
      <c r="AE311" s="282">
        <f t="shared" ca="1" si="151"/>
        <v>24.2788</v>
      </c>
      <c r="AF311" s="282">
        <f t="shared" ca="1" si="151"/>
        <v>26.145600000000002</v>
      </c>
      <c r="AG311" s="282">
        <f t="shared" ca="1" si="149"/>
        <v>27.896960000000004</v>
      </c>
      <c r="AH311" s="282" t="str">
        <f t="shared" ca="1" si="149"/>
        <v/>
      </c>
      <c r="AI311" s="282" t="str">
        <f t="shared" ca="1" si="149"/>
        <v/>
      </c>
      <c r="AJ311" s="282" t="str">
        <f t="shared" ca="1" si="149"/>
        <v/>
      </c>
      <c r="AK311" s="282" t="str">
        <f t="shared" ca="1" si="149"/>
        <v/>
      </c>
      <c r="AL311" s="282" t="str">
        <f t="shared" ca="1" si="149"/>
        <v/>
      </c>
      <c r="AP311" s="427"/>
      <c r="AQ311" s="427"/>
      <c r="AR311" s="427"/>
      <c r="AS311" s="427"/>
      <c r="AT311" s="427"/>
      <c r="AU311" s="427"/>
      <c r="AV311" s="427"/>
      <c r="AW311" s="427" t="str">
        <f ca="1">IFERROR(AA311/'2025'!N312,"")</f>
        <v/>
      </c>
    </row>
    <row r="312" spans="1:49" s="234" customFormat="1" x14ac:dyDescent="0.2">
      <c r="A312" s="69" t="s">
        <v>1095</v>
      </c>
      <c r="C312" s="223" t="s">
        <v>1094</v>
      </c>
      <c r="E312" s="69" t="s">
        <v>276</v>
      </c>
      <c r="F312" s="239" t="s">
        <v>1126</v>
      </c>
      <c r="G312" s="231">
        <f t="shared" ca="1" si="150"/>
        <v>23.736000000000001</v>
      </c>
      <c r="H312" s="231"/>
      <c r="I312" s="231"/>
      <c r="J312" s="231"/>
      <c r="K312" s="231"/>
      <c r="L312" s="231"/>
      <c r="M312" s="231"/>
      <c r="N312" s="231"/>
      <c r="P312" s="176" t="str">
        <f>A312</f>
        <v>09076C</v>
      </c>
      <c r="Q312" s="201" t="s">
        <v>600</v>
      </c>
      <c r="R312" s="209" t="str">
        <f>F312</f>
        <v>Police Pathways Intern Program</v>
      </c>
      <c r="S312" s="192" t="str">
        <f>C312</f>
        <v>01P</v>
      </c>
      <c r="T312" s="429">
        <f ca="1">'2025'!T313*'2026'!PercIncr2025</f>
        <v>23.73592</v>
      </c>
      <c r="U312" s="186"/>
      <c r="V312" s="186"/>
      <c r="W312" s="186"/>
      <c r="X312" s="186"/>
      <c r="Y312" s="186"/>
      <c r="Z312" s="186"/>
      <c r="AA312" s="186"/>
      <c r="AB312" s="282" t="str">
        <f t="shared" si="146"/>
        <v>09076C</v>
      </c>
      <c r="AC312" s="130" t="str">
        <f t="shared" si="147"/>
        <v>Police Pathways Intern Program</v>
      </c>
      <c r="AD312" s="284" t="str">
        <f t="shared" si="148"/>
        <v>01P</v>
      </c>
      <c r="AE312" s="282">
        <f ca="1">IF(T312=0,"",T312)</f>
        <v>23.73592</v>
      </c>
      <c r="AF312" s="282"/>
      <c r="AG312" s="282"/>
      <c r="AH312" s="282"/>
      <c r="AI312" s="282"/>
      <c r="AJ312" s="282"/>
      <c r="AK312" s="282"/>
      <c r="AL312" s="282"/>
      <c r="AP312" s="427"/>
      <c r="AQ312" s="427"/>
      <c r="AR312" s="427"/>
      <c r="AS312" s="427"/>
      <c r="AT312" s="427"/>
      <c r="AU312" s="427"/>
      <c r="AV312" s="427"/>
      <c r="AW312" s="427" t="str">
        <f>IFERROR(AA312/'2025'!N313,"")</f>
        <v/>
      </c>
    </row>
    <row r="313" spans="1:49" s="234" customFormat="1" x14ac:dyDescent="0.2">
      <c r="A313" s="69" t="s">
        <v>1096</v>
      </c>
      <c r="C313" s="223" t="s">
        <v>1094</v>
      </c>
      <c r="E313" s="69" t="s">
        <v>276</v>
      </c>
      <c r="F313" s="239" t="s">
        <v>1098</v>
      </c>
      <c r="G313" s="231">
        <f t="shared" ca="1" si="150"/>
        <v>23.736000000000001</v>
      </c>
      <c r="H313" s="231"/>
      <c r="I313" s="231"/>
      <c r="J313" s="231"/>
      <c r="K313" s="231"/>
      <c r="L313" s="231"/>
      <c r="M313" s="231"/>
      <c r="N313" s="231"/>
      <c r="P313" s="176" t="str">
        <f>A313</f>
        <v>53062C</v>
      </c>
      <c r="Q313" s="201" t="s">
        <v>600</v>
      </c>
      <c r="R313" s="209" t="str">
        <f>F313</f>
        <v>Office of Community Safety Intern</v>
      </c>
      <c r="S313" s="192" t="str">
        <f>C313</f>
        <v>01P</v>
      </c>
      <c r="T313" s="429">
        <f ca="1">'2025'!T314*'2026'!PercIncr2025</f>
        <v>23.73592</v>
      </c>
      <c r="U313" s="186"/>
      <c r="V313" s="186"/>
      <c r="W313" s="186"/>
      <c r="X313" s="186"/>
      <c r="Y313" s="186"/>
      <c r="Z313" s="186"/>
      <c r="AA313" s="186"/>
      <c r="AB313" s="282" t="str">
        <f t="shared" si="146"/>
        <v>53062C</v>
      </c>
      <c r="AC313" s="130" t="str">
        <f t="shared" si="147"/>
        <v>Office of Community Safety Intern</v>
      </c>
      <c r="AD313" s="284" t="str">
        <f t="shared" si="148"/>
        <v>01P</v>
      </c>
      <c r="AE313" s="282">
        <f ca="1">IF(T313=0,"",T313)</f>
        <v>23.73592</v>
      </c>
      <c r="AF313" s="282"/>
      <c r="AG313" s="282"/>
      <c r="AH313" s="282"/>
      <c r="AI313" s="282"/>
      <c r="AJ313" s="282"/>
      <c r="AK313" s="282"/>
      <c r="AL313" s="282"/>
      <c r="AP313" s="427"/>
      <c r="AQ313" s="427"/>
      <c r="AR313" s="427"/>
      <c r="AS313" s="427"/>
      <c r="AT313" s="427"/>
      <c r="AU313" s="427"/>
      <c r="AV313" s="427"/>
      <c r="AW313" s="427" t="str">
        <f>IFERROR(AA313/'2025'!N314,"")</f>
        <v/>
      </c>
    </row>
    <row r="314" spans="1:49" x14ac:dyDescent="0.2">
      <c r="A314" s="71"/>
      <c r="B314" s="71"/>
      <c r="D314" s="70"/>
      <c r="E314" s="70"/>
      <c r="G314" s="275" t="s">
        <v>767</v>
      </c>
      <c r="H314" s="121"/>
      <c r="I314" s="121"/>
      <c r="J314" s="121"/>
      <c r="K314" s="121"/>
      <c r="L314" s="121"/>
      <c r="M314" s="121"/>
      <c r="O314" s="93"/>
      <c r="P314" s="176"/>
      <c r="R314" s="203"/>
      <c r="S314" s="192"/>
      <c r="T314" s="192"/>
      <c r="U314" s="192"/>
      <c r="V314" s="192"/>
      <c r="W314" s="192"/>
      <c r="X314" s="192"/>
      <c r="Y314" s="192"/>
      <c r="Z314" s="192"/>
      <c r="AD314" s="281"/>
    </row>
    <row r="315" spans="1:49" x14ac:dyDescent="0.2">
      <c r="B315" s="121"/>
      <c r="D315" s="70"/>
      <c r="E315" s="70"/>
      <c r="G315" s="121"/>
      <c r="H315" s="121"/>
      <c r="I315" s="121"/>
      <c r="J315" s="121"/>
      <c r="K315" s="121"/>
      <c r="L315" s="121"/>
      <c r="M315" s="121"/>
      <c r="O315" s="93"/>
      <c r="P315" s="176"/>
      <c r="R315" s="203"/>
      <c r="S315" s="192"/>
      <c r="T315" s="192"/>
      <c r="U315" s="192"/>
      <c r="V315" s="192"/>
      <c r="W315" s="192"/>
      <c r="X315" s="192"/>
      <c r="Y315" s="192"/>
      <c r="Z315" s="192"/>
    </row>
    <row r="316" spans="1:49" s="78" customFormat="1" x14ac:dyDescent="0.2">
      <c r="A316" s="218" t="s">
        <v>762</v>
      </c>
      <c r="B316" s="58"/>
      <c r="C316" s="58"/>
      <c r="E316" s="218"/>
      <c r="F316" s="59"/>
      <c r="G316" s="58"/>
      <c r="H316" s="58"/>
      <c r="I316" s="58"/>
      <c r="J316" s="58"/>
      <c r="K316" s="58"/>
      <c r="L316" s="61"/>
      <c r="M316" s="61"/>
      <c r="N316" s="61"/>
      <c r="O316" s="61"/>
      <c r="P316" s="176"/>
      <c r="Q316" s="191"/>
      <c r="R316" s="203"/>
      <c r="S316" s="192"/>
      <c r="T316" s="385" t="s">
        <v>992</v>
      </c>
      <c r="U316" s="192"/>
      <c r="V316" s="192"/>
      <c r="W316" s="192"/>
      <c r="X316" s="192"/>
      <c r="Y316" s="192"/>
      <c r="Z316" s="192"/>
      <c r="AA316" s="190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</row>
    <row r="317" spans="1:49" s="78" customFormat="1" x14ac:dyDescent="0.2">
      <c r="A317" s="81" t="s">
        <v>756</v>
      </c>
      <c r="B317" s="58"/>
      <c r="C317" s="58"/>
      <c r="E317" s="81"/>
      <c r="F317" s="59"/>
      <c r="G317" s="58"/>
      <c r="H317" s="58"/>
      <c r="I317" s="58"/>
      <c r="J317" s="58"/>
      <c r="K317" s="58"/>
      <c r="L317" s="61"/>
      <c r="M317" s="61"/>
      <c r="N317" s="61"/>
      <c r="O317" s="61"/>
      <c r="P317" s="176"/>
      <c r="Q317" s="175"/>
      <c r="R317" s="203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34"/>
      <c r="AC317" s="134"/>
      <c r="AD317" s="134"/>
      <c r="AE317" s="134"/>
      <c r="AF317" s="134"/>
      <c r="AG317" s="134"/>
      <c r="AH317" s="134"/>
      <c r="AI317" s="134"/>
      <c r="AJ317" s="134"/>
      <c r="AK317" s="134"/>
      <c r="AL317" s="134"/>
    </row>
    <row r="318" spans="1:49" s="78" customFormat="1" x14ac:dyDescent="0.2">
      <c r="A318" s="81" t="s">
        <v>298</v>
      </c>
      <c r="B318" s="58"/>
      <c r="C318" s="58"/>
      <c r="E318" s="81"/>
      <c r="F318" s="59"/>
      <c r="G318" s="58"/>
      <c r="H318" s="58"/>
      <c r="I318" s="58"/>
      <c r="J318" s="58"/>
      <c r="K318" s="58"/>
      <c r="L318" s="61"/>
      <c r="M318" s="61"/>
      <c r="N318" s="61"/>
      <c r="O318" s="61"/>
      <c r="P318" s="176"/>
      <c r="Q318" s="175"/>
      <c r="R318" s="203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34"/>
      <c r="AC318" s="134"/>
      <c r="AD318" s="134"/>
      <c r="AE318" s="134"/>
      <c r="AF318" s="134"/>
      <c r="AG318" s="134"/>
      <c r="AH318" s="134"/>
      <c r="AI318" s="134"/>
      <c r="AJ318" s="134"/>
      <c r="AK318" s="134"/>
      <c r="AL318" s="134"/>
    </row>
    <row r="319" spans="1:49" s="78" customFormat="1" x14ac:dyDescent="0.2">
      <c r="A319" s="81" t="s">
        <v>760</v>
      </c>
      <c r="B319" s="58"/>
      <c r="C319" s="58"/>
      <c r="E319" s="81"/>
      <c r="F319" s="59"/>
      <c r="G319" s="58"/>
      <c r="H319" s="58"/>
      <c r="I319" s="58"/>
      <c r="J319" s="58"/>
      <c r="K319" s="58"/>
      <c r="L319" s="61"/>
      <c r="M319" s="61"/>
      <c r="N319" s="61"/>
      <c r="O319" s="61"/>
      <c r="P319" s="176"/>
      <c r="Q319" s="175"/>
      <c r="R319" s="177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34"/>
      <c r="AC319" s="134"/>
      <c r="AD319" s="134"/>
      <c r="AE319" s="134"/>
      <c r="AF319" s="134"/>
      <c r="AG319" s="134"/>
      <c r="AH319" s="134"/>
      <c r="AI319" s="134"/>
      <c r="AJ319" s="134"/>
      <c r="AK319" s="134"/>
      <c r="AL319" s="134"/>
    </row>
    <row r="320" spans="1:49" s="78" customFormat="1" x14ac:dyDescent="0.2">
      <c r="A320" s="81"/>
      <c r="B320" s="58"/>
      <c r="C320" s="58"/>
      <c r="E320" s="81"/>
      <c r="F320" s="59"/>
      <c r="G320" s="58"/>
      <c r="H320" s="58"/>
      <c r="I320" s="58"/>
      <c r="J320" s="58"/>
      <c r="K320" s="58"/>
      <c r="L320" s="61"/>
      <c r="M320" s="61"/>
      <c r="N320" s="61"/>
      <c r="O320" s="61"/>
      <c r="P320" s="176"/>
      <c r="Q320" s="175"/>
      <c r="R320" s="177"/>
      <c r="S320" s="192"/>
      <c r="T320" s="192"/>
      <c r="U320" s="192"/>
      <c r="V320" s="192"/>
      <c r="W320" s="192"/>
      <c r="X320" s="192"/>
      <c r="Y320" s="192"/>
      <c r="Z320" s="192"/>
      <c r="AA320" s="192"/>
      <c r="AB320" s="134"/>
      <c r="AC320" s="134"/>
      <c r="AD320" s="134"/>
      <c r="AE320" s="134"/>
      <c r="AF320" s="134"/>
      <c r="AG320" s="134"/>
      <c r="AH320" s="134"/>
      <c r="AI320" s="134"/>
      <c r="AJ320" s="134"/>
      <c r="AK320" s="134"/>
      <c r="AL320" s="134"/>
    </row>
    <row r="321" spans="1:38" s="58" customFormat="1" x14ac:dyDescent="0.2">
      <c r="A321" s="76" t="s">
        <v>763</v>
      </c>
      <c r="E321" s="76"/>
      <c r="F321" s="59"/>
      <c r="L321" s="61"/>
      <c r="M321" s="61"/>
      <c r="N321" s="61"/>
      <c r="O321" s="61"/>
      <c r="P321" s="176"/>
      <c r="Q321" s="175"/>
      <c r="R321" s="177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</row>
    <row r="322" spans="1:38" s="58" customFormat="1" x14ac:dyDescent="0.2">
      <c r="A322" s="81" t="s">
        <v>871</v>
      </c>
      <c r="E322" s="81"/>
      <c r="F322" s="59"/>
      <c r="L322" s="61"/>
      <c r="M322" s="61"/>
      <c r="N322" s="61"/>
      <c r="O322" s="61"/>
      <c r="P322" s="176"/>
      <c r="Q322" s="175"/>
      <c r="R322" s="177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</row>
    <row r="323" spans="1:38" s="58" customFormat="1" x14ac:dyDescent="0.2">
      <c r="A323" s="81" t="s">
        <v>301</v>
      </c>
      <c r="E323" s="81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/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76" t="s">
        <v>737</v>
      </c>
      <c r="E325" s="76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81" t="s">
        <v>758</v>
      </c>
      <c r="E326" s="81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81" t="s">
        <v>303</v>
      </c>
      <c r="E327" s="81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81"/>
      <c r="E328" s="81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s="58" customFormat="1" x14ac:dyDescent="0.2">
      <c r="A329" s="76" t="s">
        <v>732</v>
      </c>
      <c r="E329" s="76"/>
      <c r="F329" s="59"/>
      <c r="L329" s="61"/>
      <c r="M329" s="61"/>
      <c r="N329" s="61"/>
      <c r="O329" s="61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  <c r="AB329" s="133"/>
      <c r="AC329" s="133"/>
      <c r="AD329" s="133"/>
      <c r="AE329" s="133"/>
      <c r="AF329" s="133"/>
      <c r="AG329" s="133"/>
      <c r="AH329" s="133"/>
      <c r="AI329" s="133"/>
      <c r="AJ329" s="133"/>
      <c r="AK329" s="133"/>
      <c r="AL329" s="133"/>
    </row>
    <row r="330" spans="1:38" s="58" customFormat="1" x14ac:dyDescent="0.2">
      <c r="A330" s="81" t="s">
        <v>759</v>
      </c>
      <c r="E330" s="81"/>
      <c r="F330" s="59"/>
      <c r="L330" s="61"/>
      <c r="M330" s="61"/>
      <c r="N330" s="61"/>
      <c r="O330" s="61"/>
      <c r="P330" s="176"/>
      <c r="Q330" s="175"/>
      <c r="R330" s="177"/>
      <c r="S330" s="179"/>
      <c r="T330" s="179"/>
      <c r="U330" s="179"/>
      <c r="V330" s="179"/>
      <c r="W330" s="179"/>
      <c r="X330" s="179"/>
      <c r="Y330" s="179"/>
      <c r="Z330" s="179"/>
      <c r="AA330" s="179"/>
      <c r="AB330" s="133"/>
      <c r="AC330" s="133"/>
      <c r="AD330" s="133"/>
      <c r="AE330" s="133"/>
      <c r="AF330" s="133"/>
      <c r="AG330" s="133"/>
      <c r="AH330" s="133"/>
      <c r="AI330" s="133"/>
      <c r="AJ330" s="133"/>
      <c r="AK330" s="133"/>
      <c r="AL330" s="133"/>
    </row>
    <row r="331" spans="1:38" s="58" customFormat="1" x14ac:dyDescent="0.2">
      <c r="A331" s="81"/>
      <c r="E331" s="81"/>
      <c r="F331" s="59"/>
      <c r="L331" s="61"/>
      <c r="M331" s="61"/>
      <c r="N331" s="61"/>
      <c r="O331" s="61"/>
      <c r="P331" s="176"/>
      <c r="Q331" s="175"/>
      <c r="R331" s="177"/>
      <c r="S331" s="179"/>
      <c r="T331" s="179"/>
      <c r="U331" s="179"/>
      <c r="V331" s="179"/>
      <c r="W331" s="179"/>
      <c r="X331" s="179"/>
      <c r="Y331" s="179"/>
      <c r="Z331" s="179"/>
      <c r="AA331" s="179"/>
      <c r="AB331" s="133"/>
      <c r="AC331" s="133"/>
      <c r="AD331" s="133"/>
      <c r="AE331" s="133"/>
      <c r="AF331" s="133"/>
      <c r="AG331" s="133"/>
      <c r="AH331" s="133"/>
      <c r="AI331" s="133"/>
      <c r="AJ331" s="133"/>
      <c r="AK331" s="133"/>
      <c r="AL331" s="133"/>
    </row>
    <row r="332" spans="1:38" s="58" customFormat="1" x14ac:dyDescent="0.2">
      <c r="A332" s="76" t="s">
        <v>764</v>
      </c>
      <c r="E332" s="76"/>
      <c r="F332" s="59"/>
      <c r="L332" s="61"/>
      <c r="M332" s="61"/>
      <c r="N332" s="61"/>
      <c r="O332" s="61"/>
      <c r="P332" s="176"/>
      <c r="Q332" s="175"/>
      <c r="R332" s="177"/>
      <c r="S332" s="179"/>
      <c r="T332" s="179"/>
      <c r="U332" s="179"/>
      <c r="V332" s="179"/>
      <c r="W332" s="179"/>
      <c r="X332" s="179"/>
      <c r="Y332" s="179"/>
      <c r="Z332" s="179"/>
      <c r="AA332" s="179"/>
      <c r="AB332" s="133"/>
      <c r="AC332" s="133"/>
      <c r="AD332" s="133"/>
      <c r="AE332" s="133"/>
      <c r="AF332" s="133"/>
      <c r="AG332" s="133"/>
      <c r="AH332" s="133"/>
      <c r="AI332" s="133"/>
      <c r="AJ332" s="133"/>
      <c r="AK332" s="133"/>
      <c r="AL332" s="133"/>
    </row>
    <row r="333" spans="1:38" x14ac:dyDescent="0.2">
      <c r="A333" s="64" t="s">
        <v>765</v>
      </c>
      <c r="B333" s="121"/>
      <c r="D333" s="71"/>
      <c r="E333" s="64"/>
      <c r="G333" s="121"/>
      <c r="H333" s="121"/>
      <c r="I333" s="121"/>
      <c r="J333" s="121"/>
      <c r="K333" s="121"/>
      <c r="L333" s="121"/>
      <c r="M333" s="121"/>
      <c r="O333" s="93"/>
      <c r="P333" s="176"/>
      <c r="Q333" s="175"/>
      <c r="R333" s="177"/>
      <c r="S333" s="179"/>
      <c r="T333" s="179"/>
      <c r="U333" s="179"/>
      <c r="V333" s="179"/>
      <c r="W333" s="179"/>
      <c r="X333" s="179"/>
      <c r="Y333" s="179"/>
      <c r="Z333" s="179"/>
      <c r="AA333" s="179"/>
    </row>
    <row r="334" spans="1:38" x14ac:dyDescent="0.2">
      <c r="A334" s="81" t="s">
        <v>307</v>
      </c>
      <c r="B334" s="121"/>
      <c r="D334" s="71"/>
      <c r="E334" s="81"/>
      <c r="G334" s="121"/>
      <c r="H334" s="121"/>
      <c r="I334" s="121"/>
      <c r="J334" s="121"/>
      <c r="K334" s="121"/>
      <c r="L334" s="121"/>
      <c r="M334" s="121"/>
      <c r="O334" s="93"/>
    </row>
    <row r="335" spans="1:38" x14ac:dyDescent="0.2">
      <c r="A335" s="81" t="s">
        <v>308</v>
      </c>
      <c r="B335" s="121"/>
      <c r="D335" s="71"/>
      <c r="E335" s="81"/>
      <c r="G335" s="121"/>
      <c r="H335" s="121"/>
      <c r="I335" s="121"/>
      <c r="J335" s="121"/>
      <c r="K335" s="121"/>
      <c r="L335" s="121"/>
      <c r="M335" s="121"/>
      <c r="O335" s="93"/>
    </row>
    <row r="337" spans="1:27" x14ac:dyDescent="0.2">
      <c r="P337" s="176"/>
      <c r="R337" s="203"/>
      <c r="S337" s="192"/>
      <c r="T337" s="192"/>
      <c r="U337" s="192"/>
      <c r="V337" s="192"/>
      <c r="W337" s="192"/>
      <c r="X337" s="192"/>
      <c r="Y337" s="192"/>
      <c r="Z337" s="192"/>
    </row>
    <row r="338" spans="1:27" x14ac:dyDescent="0.2">
      <c r="A338" s="226" t="str">
        <f>A6</f>
        <v>Last Updated 7/1/2026</v>
      </c>
      <c r="P338" s="176"/>
      <c r="Q338" s="175"/>
      <c r="R338" s="203"/>
      <c r="S338" s="192"/>
      <c r="T338" s="192"/>
      <c r="U338" s="192"/>
      <c r="V338" s="192"/>
      <c r="W338" s="192"/>
      <c r="X338" s="192"/>
      <c r="Y338" s="192"/>
      <c r="Z338" s="192"/>
      <c r="AA338" s="192"/>
    </row>
    <row r="339" spans="1:27" x14ac:dyDescent="0.2">
      <c r="P339" s="176"/>
      <c r="Q339" s="175"/>
      <c r="R339" s="203"/>
      <c r="S339" s="192"/>
      <c r="T339" s="192"/>
      <c r="U339" s="192"/>
      <c r="V339" s="192"/>
      <c r="W339" s="192"/>
      <c r="X339" s="192"/>
      <c r="Y339" s="192"/>
      <c r="Z339" s="192"/>
      <c r="AA339" s="192"/>
    </row>
  </sheetData>
  <sheetProtection sheet="1" autoFilter="0"/>
  <autoFilter ref="A9:AX235" xr:uid="{D61EA4B3-A85C-45B6-86D6-2806F7A83826}"/>
  <mergeCells count="1">
    <mergeCell ref="AP1:AV1"/>
  </mergeCells>
  <conditionalFormatting sqref="G10:M235">
    <cfRule type="cellIs" dxfId="19" priority="27" operator="greaterThanOrEqual">
      <formula>100</formula>
    </cfRule>
    <cfRule type="cellIs" dxfId="18" priority="28" operator="lessThan">
      <formula>100</formula>
    </cfRule>
    <cfRule type="cellIs" dxfId="17" priority="29" operator="equal">
      <formula>0</formula>
    </cfRule>
    <cfRule type="cellIs" dxfId="16" priority="30" operator="greaterThan">
      <formula>100</formula>
    </cfRule>
    <cfRule type="cellIs" dxfId="15" priority="31" operator="lessThanOrEqual">
      <formula>100</formula>
    </cfRule>
    <cfRule type="cellIs" dxfId="14" priority="32" operator="greaterThan">
      <formula>150</formula>
    </cfRule>
  </conditionalFormatting>
  <conditionalFormatting sqref="T294:T297">
    <cfRule type="cellIs" dxfId="13" priority="1" operator="greaterThanOrEqual">
      <formula>100</formula>
    </cfRule>
    <cfRule type="cellIs" dxfId="12" priority="2" operator="lessThan">
      <formula>100</formula>
    </cfRule>
  </conditionalFormatting>
  <conditionalFormatting sqref="T1:Z1048576 V304:AA306 AA304:AA313 W307:AA311">
    <cfRule type="cellIs" dxfId="11" priority="35" operator="equal">
      <formula>0</formula>
    </cfRule>
  </conditionalFormatting>
  <conditionalFormatting sqref="T2:Z7 T9:AA10 AA11:AA111 T11:Z258 U259:Z297 T298:Z301">
    <cfRule type="cellIs" dxfId="10" priority="42" operator="lessThan">
      <formula>100</formula>
    </cfRule>
  </conditionalFormatting>
  <conditionalFormatting sqref="T2:Z7 AA11:AA111 T11:Z258 U259:Z297 T298:Z301">
    <cfRule type="cellIs" dxfId="9" priority="41" operator="greaterThanOrEqual">
      <formula>100</formula>
    </cfRule>
  </conditionalFormatting>
  <conditionalFormatting sqref="T314:Z1048576">
    <cfRule type="cellIs" dxfId="8" priority="39" operator="greaterThanOrEqual">
      <formula>100</formula>
    </cfRule>
    <cfRule type="cellIs" dxfId="7" priority="40" operator="lessThan">
      <formula>100</formula>
    </cfRule>
  </conditionalFormatting>
  <conditionalFormatting sqref="T9:AA10">
    <cfRule type="cellIs" dxfId="6" priority="25" operator="greaterThanOrEqual">
      <formula>100</formula>
    </cfRule>
  </conditionalFormatting>
  <conditionalFormatting sqref="T304:AA313">
    <cfRule type="cellIs" dxfId="5" priority="23" operator="greaterThanOrEqual">
      <formula>100</formula>
    </cfRule>
    <cfRule type="cellIs" dxfId="4" priority="24" operator="lessThan">
      <formula>100</formula>
    </cfRule>
  </conditionalFormatting>
  <conditionalFormatting sqref="AA113:AA301 T259:T291">
    <cfRule type="cellIs" dxfId="3" priority="6" operator="greaterThanOrEqual">
      <formula>100</formula>
    </cfRule>
    <cfRule type="cellIs" dxfId="2" priority="7" operator="lessThan">
      <formula>100</formula>
    </cfRule>
  </conditionalFormatting>
  <conditionalFormatting sqref="AE9:AK10">
    <cfRule type="cellIs" dxfId="1" priority="37" operator="greaterThanOrEqual">
      <formula>100</formula>
    </cfRule>
    <cfRule type="cellIs" dxfId="0" priority="38" operator="lessThan">
      <formula>100</formula>
    </cfRule>
  </conditionalFormatting>
  <pageMargins left="0.25" right="0.25" top="0.75" bottom="0.75" header="0.3" footer="0.3"/>
  <pageSetup scale="22" fitToHeight="0" orientation="landscape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1042C-EC14-4706-90A7-0B21ED8C78C6}">
  <sheetPr codeName="Sheet3"/>
  <dimension ref="A1:K196"/>
  <sheetViews>
    <sheetView topLeftCell="A183" workbookViewId="0">
      <selection activeCell="A197" sqref="A197"/>
    </sheetView>
  </sheetViews>
  <sheetFormatPr defaultRowHeight="15" x14ac:dyDescent="0.25"/>
  <cols>
    <col min="1" max="1" width="10.5703125" bestFit="1" customWidth="1"/>
    <col min="2" max="2" width="11" bestFit="1" customWidth="1"/>
    <col min="3" max="3" width="85.28515625" bestFit="1" customWidth="1"/>
    <col min="4" max="4" width="35.28515625" bestFit="1" customWidth="1"/>
  </cols>
  <sheetData>
    <row r="1" spans="1:11" x14ac:dyDescent="0.25">
      <c r="A1" s="433" t="s">
        <v>464</v>
      </c>
      <c r="B1" s="433" t="s">
        <v>463</v>
      </c>
      <c r="C1" t="s">
        <v>457</v>
      </c>
      <c r="D1" t="s">
        <v>700</v>
      </c>
    </row>
    <row r="2" spans="1:11" x14ac:dyDescent="0.25">
      <c r="A2" s="433"/>
      <c r="B2" s="433"/>
      <c r="C2" s="32" t="s">
        <v>458</v>
      </c>
    </row>
    <row r="3" spans="1:11" x14ac:dyDescent="0.25">
      <c r="A3" s="433"/>
      <c r="B3" s="433"/>
      <c r="C3" s="32" t="s">
        <v>459</v>
      </c>
    </row>
    <row r="4" spans="1:11" x14ac:dyDescent="0.25">
      <c r="A4" s="433"/>
      <c r="B4" s="433"/>
      <c r="C4" s="32" t="s">
        <v>460</v>
      </c>
    </row>
    <row r="5" spans="1:11" x14ac:dyDescent="0.25">
      <c r="A5" s="433"/>
      <c r="B5" s="433"/>
      <c r="C5" s="32" t="s">
        <v>461</v>
      </c>
    </row>
    <row r="6" spans="1:11" x14ac:dyDescent="0.25">
      <c r="A6" s="433"/>
      <c r="B6" s="433"/>
      <c r="C6" s="32" t="s">
        <v>462</v>
      </c>
    </row>
    <row r="7" spans="1:11" x14ac:dyDescent="0.25">
      <c r="A7" s="30">
        <v>43732</v>
      </c>
      <c r="B7" t="s">
        <v>454</v>
      </c>
      <c r="C7" t="s">
        <v>455</v>
      </c>
    </row>
    <row r="8" spans="1:11" x14ac:dyDescent="0.25">
      <c r="A8" s="30">
        <v>43753</v>
      </c>
      <c r="B8" t="s">
        <v>454</v>
      </c>
      <c r="C8" s="35" t="s">
        <v>468</v>
      </c>
    </row>
    <row r="9" spans="1:11" x14ac:dyDescent="0.25">
      <c r="A9" s="30">
        <v>43753</v>
      </c>
      <c r="B9" t="s">
        <v>454</v>
      </c>
      <c r="C9" s="35" t="s">
        <v>469</v>
      </c>
    </row>
    <row r="10" spans="1:11" x14ac:dyDescent="0.25">
      <c r="A10" s="30">
        <v>43753</v>
      </c>
      <c r="B10" t="s">
        <v>454</v>
      </c>
      <c r="C10" s="35" t="s">
        <v>470</v>
      </c>
    </row>
    <row r="11" spans="1:11" x14ac:dyDescent="0.25">
      <c r="A11" s="434">
        <v>43788</v>
      </c>
      <c r="B11" s="435" t="s">
        <v>454</v>
      </c>
      <c r="C11" s="435" t="s">
        <v>481</v>
      </c>
      <c r="D11" s="433" t="s">
        <v>425</v>
      </c>
      <c r="E11" t="s">
        <v>474</v>
      </c>
      <c r="F11" s="31">
        <v>18.824000000000002</v>
      </c>
      <c r="G11" s="31">
        <v>19.507000000000001</v>
      </c>
      <c r="H11" s="31">
        <v>20.215</v>
      </c>
      <c r="I11" s="31">
        <v>19.395</v>
      </c>
      <c r="J11" s="31">
        <v>20.367000000000001</v>
      </c>
      <c r="K11" s="31">
        <v>21.373999999999999</v>
      </c>
    </row>
    <row r="12" spans="1:11" x14ac:dyDescent="0.25">
      <c r="A12" s="434"/>
      <c r="B12" s="435"/>
      <c r="C12" s="435"/>
      <c r="D12" s="433"/>
      <c r="E12" t="s">
        <v>475</v>
      </c>
      <c r="F12" s="31">
        <v>18.824000000000002</v>
      </c>
      <c r="G12" s="31">
        <v>19.507000000000001</v>
      </c>
      <c r="H12" s="31">
        <v>20.215</v>
      </c>
    </row>
    <row r="13" spans="1:11" x14ac:dyDescent="0.25">
      <c r="A13" s="434"/>
      <c r="B13" s="435"/>
      <c r="C13" s="435"/>
      <c r="D13" s="433" t="s">
        <v>426</v>
      </c>
      <c r="E13" t="s">
        <v>474</v>
      </c>
      <c r="F13" s="39" t="s">
        <v>456</v>
      </c>
      <c r="G13" s="39" t="s">
        <v>456</v>
      </c>
      <c r="H13" s="39" t="s">
        <v>456</v>
      </c>
      <c r="I13" s="39" t="s">
        <v>456</v>
      </c>
      <c r="J13" s="39" t="s">
        <v>456</v>
      </c>
      <c r="K13" s="39" t="s">
        <v>456</v>
      </c>
    </row>
    <row r="14" spans="1:11" x14ac:dyDescent="0.25">
      <c r="A14" s="434"/>
      <c r="B14" s="435"/>
      <c r="C14" s="435"/>
      <c r="D14" s="433"/>
      <c r="E14" t="s">
        <v>476</v>
      </c>
      <c r="F14" s="31">
        <v>19.395</v>
      </c>
      <c r="G14" s="31">
        <v>20.367000000000001</v>
      </c>
      <c r="H14" s="31">
        <v>21.373999999999999</v>
      </c>
    </row>
    <row r="15" spans="1:11" x14ac:dyDescent="0.25">
      <c r="A15" s="30">
        <v>43804</v>
      </c>
      <c r="B15" t="s">
        <v>454</v>
      </c>
      <c r="C15" s="40" t="s">
        <v>477</v>
      </c>
    </row>
    <row r="16" spans="1:11" x14ac:dyDescent="0.25">
      <c r="A16" s="30">
        <v>43805</v>
      </c>
      <c r="B16" t="s">
        <v>454</v>
      </c>
      <c r="C16" s="40" t="s">
        <v>480</v>
      </c>
    </row>
    <row r="17" spans="1:3" x14ac:dyDescent="0.25">
      <c r="A17" s="30">
        <v>43805</v>
      </c>
      <c r="B17" t="s">
        <v>454</v>
      </c>
      <c r="C17" s="40" t="s">
        <v>482</v>
      </c>
    </row>
    <row r="18" spans="1:3" x14ac:dyDescent="0.25">
      <c r="A18" s="30">
        <v>43810</v>
      </c>
      <c r="B18" t="s">
        <v>454</v>
      </c>
      <c r="C18" s="40" t="s">
        <v>488</v>
      </c>
    </row>
    <row r="19" spans="1:3" x14ac:dyDescent="0.25">
      <c r="A19" s="30">
        <v>43810</v>
      </c>
      <c r="B19" t="s">
        <v>454</v>
      </c>
      <c r="C19" s="40" t="s">
        <v>491</v>
      </c>
    </row>
    <row r="20" spans="1:3" x14ac:dyDescent="0.25">
      <c r="A20" t="s">
        <v>495</v>
      </c>
      <c r="B20" t="s">
        <v>454</v>
      </c>
      <c r="C20" s="40" t="s">
        <v>496</v>
      </c>
    </row>
    <row r="21" spans="1:3" x14ac:dyDescent="0.25">
      <c r="A21" s="30">
        <v>43861</v>
      </c>
      <c r="B21" t="s">
        <v>454</v>
      </c>
      <c r="C21" s="40" t="s">
        <v>497</v>
      </c>
    </row>
    <row r="22" spans="1:3" x14ac:dyDescent="0.25">
      <c r="A22" s="30">
        <v>43861</v>
      </c>
      <c r="B22" t="s">
        <v>454</v>
      </c>
      <c r="C22" s="40" t="s">
        <v>498</v>
      </c>
    </row>
    <row r="23" spans="1:3" x14ac:dyDescent="0.25">
      <c r="A23" s="30">
        <v>43876</v>
      </c>
      <c r="B23" t="s">
        <v>454</v>
      </c>
      <c r="C23" s="40" t="s">
        <v>499</v>
      </c>
    </row>
    <row r="24" spans="1:3" x14ac:dyDescent="0.25">
      <c r="A24" s="30">
        <v>43896</v>
      </c>
      <c r="B24" t="s">
        <v>454</v>
      </c>
      <c r="C24" s="40" t="s">
        <v>505</v>
      </c>
    </row>
    <row r="25" spans="1:3" x14ac:dyDescent="0.25">
      <c r="A25" s="30">
        <v>43896</v>
      </c>
      <c r="B25" t="s">
        <v>454</v>
      </c>
      <c r="C25" s="40" t="s">
        <v>506</v>
      </c>
    </row>
    <row r="26" spans="1:3" x14ac:dyDescent="0.25">
      <c r="A26" s="30">
        <v>43948</v>
      </c>
      <c r="B26" t="s">
        <v>454</v>
      </c>
      <c r="C26" s="40" t="s">
        <v>544</v>
      </c>
    </row>
    <row r="27" spans="1:3" x14ac:dyDescent="0.25">
      <c r="A27" s="30">
        <v>43948</v>
      </c>
      <c r="B27" t="s">
        <v>454</v>
      </c>
      <c r="C27" s="40" t="s">
        <v>543</v>
      </c>
    </row>
    <row r="28" spans="1:3" x14ac:dyDescent="0.25">
      <c r="A28" s="30">
        <v>44013</v>
      </c>
      <c r="B28" t="s">
        <v>454</v>
      </c>
      <c r="C28" s="40" t="s">
        <v>553</v>
      </c>
    </row>
    <row r="29" spans="1:3" x14ac:dyDescent="0.25">
      <c r="A29" s="30">
        <v>44022</v>
      </c>
      <c r="B29" t="s">
        <v>454</v>
      </c>
      <c r="C29" s="40" t="s">
        <v>552</v>
      </c>
    </row>
    <row r="30" spans="1:3" x14ac:dyDescent="0.25">
      <c r="A30" s="30">
        <v>44013</v>
      </c>
      <c r="B30" t="s">
        <v>454</v>
      </c>
      <c r="C30" s="40" t="s">
        <v>555</v>
      </c>
    </row>
    <row r="31" spans="1:3" x14ac:dyDescent="0.25">
      <c r="A31" s="30">
        <v>44025</v>
      </c>
      <c r="B31" t="s">
        <v>454</v>
      </c>
      <c r="C31" s="40" t="s">
        <v>556</v>
      </c>
    </row>
    <row r="32" spans="1:3" x14ac:dyDescent="0.25">
      <c r="A32" s="30">
        <v>44034</v>
      </c>
      <c r="B32" t="s">
        <v>454</v>
      </c>
      <c r="C32" s="40" t="s">
        <v>558</v>
      </c>
    </row>
    <row r="33" spans="1:3" x14ac:dyDescent="0.25">
      <c r="A33" s="30">
        <v>44035</v>
      </c>
      <c r="B33" t="s">
        <v>454</v>
      </c>
      <c r="C33" s="40" t="s">
        <v>560</v>
      </c>
    </row>
    <row r="34" spans="1:3" x14ac:dyDescent="0.25">
      <c r="A34" s="30">
        <v>44035</v>
      </c>
      <c r="B34" t="s">
        <v>454</v>
      </c>
      <c r="C34" s="40" t="s">
        <v>561</v>
      </c>
    </row>
    <row r="35" spans="1:3" x14ac:dyDescent="0.25">
      <c r="A35" s="30">
        <v>44035</v>
      </c>
      <c r="B35" t="s">
        <v>454</v>
      </c>
      <c r="C35" s="40" t="s">
        <v>562</v>
      </c>
    </row>
    <row r="36" spans="1:3" x14ac:dyDescent="0.25">
      <c r="A36" s="30">
        <v>44035</v>
      </c>
      <c r="B36" t="s">
        <v>454</v>
      </c>
      <c r="C36" s="40" t="s">
        <v>559</v>
      </c>
    </row>
    <row r="37" spans="1:3" x14ac:dyDescent="0.25">
      <c r="A37" s="30">
        <v>44035</v>
      </c>
      <c r="B37" t="s">
        <v>454</v>
      </c>
      <c r="C37" s="40" t="s">
        <v>563</v>
      </c>
    </row>
    <row r="38" spans="1:3" x14ac:dyDescent="0.25">
      <c r="A38" s="30">
        <v>44036</v>
      </c>
      <c r="B38" t="s">
        <v>454</v>
      </c>
      <c r="C38" s="40" t="s">
        <v>564</v>
      </c>
    </row>
    <row r="39" spans="1:3" x14ac:dyDescent="0.25">
      <c r="A39" s="30">
        <v>44144</v>
      </c>
      <c r="B39" t="s">
        <v>454</v>
      </c>
      <c r="C39" s="40" t="s">
        <v>570</v>
      </c>
    </row>
    <row r="40" spans="1:3" x14ac:dyDescent="0.25">
      <c r="A40" s="30">
        <v>44225</v>
      </c>
      <c r="B40" t="s">
        <v>454</v>
      </c>
      <c r="C40" s="40" t="s">
        <v>635</v>
      </c>
    </row>
    <row r="41" spans="1:3" x14ac:dyDescent="0.25">
      <c r="A41" s="30">
        <v>44225</v>
      </c>
      <c r="B41" t="s">
        <v>454</v>
      </c>
      <c r="C41" s="40" t="s">
        <v>636</v>
      </c>
    </row>
    <row r="42" spans="1:3" x14ac:dyDescent="0.25">
      <c r="A42" s="30">
        <v>44228</v>
      </c>
      <c r="B42" t="s">
        <v>454</v>
      </c>
      <c r="C42" s="40" t="s">
        <v>640</v>
      </c>
    </row>
    <row r="43" spans="1:3" x14ac:dyDescent="0.25">
      <c r="A43" s="30">
        <v>44246</v>
      </c>
      <c r="B43" t="s">
        <v>454</v>
      </c>
      <c r="C43" s="40" t="s">
        <v>643</v>
      </c>
    </row>
    <row r="44" spans="1:3" x14ac:dyDescent="0.25">
      <c r="A44" s="30">
        <v>44259</v>
      </c>
      <c r="B44" t="s">
        <v>454</v>
      </c>
      <c r="C44" s="40" t="s">
        <v>644</v>
      </c>
    </row>
    <row r="45" spans="1:3" ht="30" x14ac:dyDescent="0.25">
      <c r="A45" s="30">
        <v>44259</v>
      </c>
      <c r="B45" t="s">
        <v>454</v>
      </c>
      <c r="C45" s="124" t="s">
        <v>646</v>
      </c>
    </row>
    <row r="46" spans="1:3" x14ac:dyDescent="0.25">
      <c r="A46" s="30">
        <v>44281</v>
      </c>
      <c r="B46" t="s">
        <v>454</v>
      </c>
      <c r="C46" s="40" t="s">
        <v>648</v>
      </c>
    </row>
    <row r="47" spans="1:3" x14ac:dyDescent="0.25">
      <c r="A47" s="30">
        <v>44287</v>
      </c>
      <c r="B47" t="s">
        <v>454</v>
      </c>
      <c r="C47" s="40" t="s">
        <v>649</v>
      </c>
    </row>
    <row r="48" spans="1:3" x14ac:dyDescent="0.25">
      <c r="A48" s="30">
        <v>44344</v>
      </c>
      <c r="B48" t="s">
        <v>454</v>
      </c>
      <c r="C48" s="40" t="s">
        <v>652</v>
      </c>
    </row>
    <row r="49" spans="1:4" ht="30" x14ac:dyDescent="0.25">
      <c r="A49" s="30">
        <v>44370</v>
      </c>
      <c r="B49" t="s">
        <v>454</v>
      </c>
      <c r="C49" s="124" t="s">
        <v>661</v>
      </c>
    </row>
    <row r="50" spans="1:4" x14ac:dyDescent="0.25">
      <c r="A50" s="30">
        <v>44378</v>
      </c>
      <c r="B50" t="s">
        <v>454</v>
      </c>
      <c r="C50" s="40" t="s">
        <v>663</v>
      </c>
    </row>
    <row r="51" spans="1:4" x14ac:dyDescent="0.25">
      <c r="A51" s="30">
        <v>44378</v>
      </c>
      <c r="B51" t="s">
        <v>454</v>
      </c>
      <c r="C51" s="40" t="s">
        <v>667</v>
      </c>
    </row>
    <row r="52" spans="1:4" x14ac:dyDescent="0.25">
      <c r="A52" s="30">
        <v>44379</v>
      </c>
      <c r="B52" t="s">
        <v>454</v>
      </c>
      <c r="C52" s="40" t="s">
        <v>670</v>
      </c>
    </row>
    <row r="53" spans="1:4" x14ac:dyDescent="0.25">
      <c r="A53" s="30">
        <v>44397</v>
      </c>
      <c r="B53" t="s">
        <v>454</v>
      </c>
      <c r="C53" s="40" t="s">
        <v>671</v>
      </c>
    </row>
    <row r="54" spans="1:4" x14ac:dyDescent="0.25">
      <c r="A54" s="30">
        <v>44403</v>
      </c>
      <c r="B54" t="s">
        <v>454</v>
      </c>
      <c r="C54" s="40" t="s">
        <v>672</v>
      </c>
    </row>
    <row r="55" spans="1:4" x14ac:dyDescent="0.25">
      <c r="A55" s="30">
        <v>44468</v>
      </c>
      <c r="B55" t="s">
        <v>454</v>
      </c>
      <c r="C55" s="40" t="s">
        <v>675</v>
      </c>
    </row>
    <row r="56" spans="1:4" x14ac:dyDescent="0.25">
      <c r="A56" s="30">
        <v>44468</v>
      </c>
      <c r="B56" t="s">
        <v>454</v>
      </c>
      <c r="C56" s="40" t="s">
        <v>676</v>
      </c>
      <c r="D56" s="30">
        <v>44483</v>
      </c>
    </row>
    <row r="57" spans="1:4" x14ac:dyDescent="0.25">
      <c r="A57" s="30">
        <v>44470</v>
      </c>
      <c r="B57" t="s">
        <v>454</v>
      </c>
      <c r="C57" s="40" t="s">
        <v>680</v>
      </c>
      <c r="D57" s="30">
        <v>44483</v>
      </c>
    </row>
    <row r="58" spans="1:4" x14ac:dyDescent="0.25">
      <c r="A58" s="30">
        <v>44491</v>
      </c>
      <c r="B58" t="s">
        <v>454</v>
      </c>
      <c r="C58" s="40" t="s">
        <v>683</v>
      </c>
      <c r="D58" s="30">
        <v>44547</v>
      </c>
    </row>
    <row r="59" spans="1:4" x14ac:dyDescent="0.25">
      <c r="A59" s="30">
        <v>44545</v>
      </c>
      <c r="B59" t="s">
        <v>454</v>
      </c>
      <c r="C59" s="40" t="s">
        <v>697</v>
      </c>
      <c r="D59" s="30">
        <v>44547</v>
      </c>
    </row>
    <row r="60" spans="1:4" x14ac:dyDescent="0.25">
      <c r="A60" s="30">
        <v>44547</v>
      </c>
      <c r="B60" t="s">
        <v>454</v>
      </c>
      <c r="C60" s="40" t="s">
        <v>698</v>
      </c>
      <c r="D60" s="30">
        <v>44547</v>
      </c>
    </row>
    <row r="61" spans="1:4" x14ac:dyDescent="0.25">
      <c r="A61" s="30">
        <v>44558</v>
      </c>
      <c r="B61" t="s">
        <v>454</v>
      </c>
      <c r="C61" s="40" t="s">
        <v>682</v>
      </c>
      <c r="D61" s="30">
        <v>44566</v>
      </c>
    </row>
    <row r="62" spans="1:4" x14ac:dyDescent="0.25">
      <c r="A62" s="30">
        <v>44564</v>
      </c>
      <c r="B62" t="s">
        <v>454</v>
      </c>
      <c r="C62" s="40" t="s">
        <v>707</v>
      </c>
      <c r="D62" s="30">
        <v>44566</v>
      </c>
    </row>
    <row r="63" spans="1:4" x14ac:dyDescent="0.25">
      <c r="A63" s="30">
        <v>44573</v>
      </c>
      <c r="B63" t="s">
        <v>454</v>
      </c>
      <c r="C63" s="40" t="s">
        <v>710</v>
      </c>
    </row>
    <row r="64" spans="1:4" x14ac:dyDescent="0.25">
      <c r="A64" s="30">
        <v>44573</v>
      </c>
      <c r="B64" t="s">
        <v>454</v>
      </c>
      <c r="C64" s="40" t="s">
        <v>711</v>
      </c>
    </row>
    <row r="65" spans="1:6" x14ac:dyDescent="0.25">
      <c r="A65" s="30">
        <v>44586</v>
      </c>
      <c r="B65" t="s">
        <v>454</v>
      </c>
      <c r="C65" s="40" t="s">
        <v>712</v>
      </c>
    </row>
    <row r="66" spans="1:6" ht="30" x14ac:dyDescent="0.25">
      <c r="A66" s="30">
        <v>44587</v>
      </c>
      <c r="B66" t="s">
        <v>454</v>
      </c>
      <c r="C66" s="124" t="s">
        <v>714</v>
      </c>
    </row>
    <row r="67" spans="1:6" x14ac:dyDescent="0.25">
      <c r="A67" s="30">
        <v>44587</v>
      </c>
      <c r="B67" t="s">
        <v>454</v>
      </c>
      <c r="C67" s="40" t="s">
        <v>715</v>
      </c>
    </row>
    <row r="68" spans="1:6" x14ac:dyDescent="0.25">
      <c r="A68" s="30">
        <v>44592</v>
      </c>
      <c r="B68" t="s">
        <v>454</v>
      </c>
      <c r="C68" s="40" t="s">
        <v>779</v>
      </c>
    </row>
    <row r="70" spans="1:6" x14ac:dyDescent="0.25">
      <c r="C70" s="334" t="s">
        <v>118</v>
      </c>
      <c r="D70" s="334" t="s">
        <v>798</v>
      </c>
      <c r="F70" t="s">
        <v>799</v>
      </c>
    </row>
    <row r="71" spans="1:6" x14ac:dyDescent="0.25">
      <c r="C71" s="334" t="s">
        <v>800</v>
      </c>
      <c r="D71" s="334" t="s">
        <v>801</v>
      </c>
      <c r="F71" t="s">
        <v>799</v>
      </c>
    </row>
    <row r="72" spans="1:6" x14ac:dyDescent="0.25">
      <c r="C72" s="334" t="s">
        <v>549</v>
      </c>
      <c r="D72" s="334" t="s">
        <v>550</v>
      </c>
      <c r="F72" t="s">
        <v>799</v>
      </c>
    </row>
    <row r="73" spans="1:6" x14ac:dyDescent="0.25">
      <c r="C73" s="334" t="s">
        <v>802</v>
      </c>
      <c r="D73" s="334" t="s">
        <v>803</v>
      </c>
      <c r="F73" t="s">
        <v>804</v>
      </c>
    </row>
    <row r="74" spans="1:6" x14ac:dyDescent="0.25">
      <c r="A74" t="s">
        <v>821</v>
      </c>
      <c r="B74" t="s">
        <v>454</v>
      </c>
      <c r="C74" s="342" t="s">
        <v>822</v>
      </c>
      <c r="D74" s="30">
        <v>44616</v>
      </c>
    </row>
    <row r="75" spans="1:6" x14ac:dyDescent="0.25">
      <c r="A75" s="30">
        <v>44607</v>
      </c>
      <c r="B75" t="s">
        <v>454</v>
      </c>
      <c r="C75" s="342" t="s">
        <v>820</v>
      </c>
      <c r="D75" s="30">
        <v>44616</v>
      </c>
    </row>
    <row r="76" spans="1:6" x14ac:dyDescent="0.25">
      <c r="A76" s="30">
        <v>44609</v>
      </c>
      <c r="B76" t="s">
        <v>454</v>
      </c>
      <c r="C76" s="342" t="s">
        <v>826</v>
      </c>
      <c r="D76" s="30">
        <v>44628</v>
      </c>
    </row>
    <row r="77" spans="1:6" x14ac:dyDescent="0.25">
      <c r="A77" s="30">
        <v>44620</v>
      </c>
      <c r="B77" t="s">
        <v>454</v>
      </c>
      <c r="C77" s="342" t="s">
        <v>830</v>
      </c>
      <c r="D77" s="30">
        <v>44628</v>
      </c>
    </row>
    <row r="78" spans="1:6" x14ac:dyDescent="0.25">
      <c r="A78" s="30">
        <v>44628</v>
      </c>
      <c r="B78" t="s">
        <v>454</v>
      </c>
      <c r="C78" s="342" t="s">
        <v>835</v>
      </c>
      <c r="D78" s="30">
        <v>44628</v>
      </c>
    </row>
    <row r="79" spans="1:6" x14ac:dyDescent="0.25">
      <c r="A79" s="30">
        <v>44628</v>
      </c>
      <c r="B79" t="s">
        <v>454</v>
      </c>
      <c r="C79" s="342" t="s">
        <v>838</v>
      </c>
      <c r="D79" s="30">
        <v>44628</v>
      </c>
    </row>
    <row r="80" spans="1:6" x14ac:dyDescent="0.25">
      <c r="A80" s="30">
        <v>44642</v>
      </c>
      <c r="B80" t="s">
        <v>454</v>
      </c>
      <c r="C80" s="342" t="s">
        <v>841</v>
      </c>
      <c r="D80" s="30">
        <v>44657</v>
      </c>
    </row>
    <row r="81" spans="1:4" x14ac:dyDescent="0.25">
      <c r="A81" s="30">
        <v>44642</v>
      </c>
      <c r="B81" t="s">
        <v>454</v>
      </c>
      <c r="C81" s="342" t="s">
        <v>844</v>
      </c>
      <c r="D81" s="30">
        <v>44657</v>
      </c>
    </row>
    <row r="82" spans="1:4" x14ac:dyDescent="0.25">
      <c r="A82" s="30">
        <v>44652</v>
      </c>
      <c r="B82" t="s">
        <v>454</v>
      </c>
      <c r="C82" s="342" t="s">
        <v>845</v>
      </c>
      <c r="D82" s="30">
        <v>44657</v>
      </c>
    </row>
    <row r="83" spans="1:4" x14ac:dyDescent="0.25">
      <c r="A83" s="30">
        <v>44657</v>
      </c>
      <c r="B83" t="s">
        <v>454</v>
      </c>
      <c r="C83" s="342" t="s">
        <v>852</v>
      </c>
      <c r="D83" s="30">
        <v>44657</v>
      </c>
    </row>
    <row r="84" spans="1:4" x14ac:dyDescent="0.25">
      <c r="A84" s="30">
        <v>44676</v>
      </c>
      <c r="B84" t="s">
        <v>454</v>
      </c>
      <c r="C84" s="342" t="s">
        <v>853</v>
      </c>
      <c r="D84" s="30">
        <v>44756</v>
      </c>
    </row>
    <row r="85" spans="1:4" x14ac:dyDescent="0.25">
      <c r="A85" s="30">
        <v>44678</v>
      </c>
      <c r="B85" t="s">
        <v>454</v>
      </c>
      <c r="C85" s="342" t="s">
        <v>856</v>
      </c>
      <c r="D85" s="30">
        <v>44756</v>
      </c>
    </row>
    <row r="86" spans="1:4" x14ac:dyDescent="0.25">
      <c r="A86" s="30">
        <v>44685</v>
      </c>
      <c r="B86" t="s">
        <v>454</v>
      </c>
      <c r="C86" s="342" t="s">
        <v>860</v>
      </c>
      <c r="D86" s="30">
        <v>44756</v>
      </c>
    </row>
    <row r="87" spans="1:4" x14ac:dyDescent="0.25">
      <c r="A87" s="30">
        <v>44720</v>
      </c>
      <c r="B87" t="s">
        <v>454</v>
      </c>
      <c r="C87" s="342" t="s">
        <v>861</v>
      </c>
      <c r="D87" s="30">
        <v>44756</v>
      </c>
    </row>
    <row r="88" spans="1:4" x14ac:dyDescent="0.25">
      <c r="A88" s="30">
        <v>44735</v>
      </c>
      <c r="B88" t="s">
        <v>454</v>
      </c>
      <c r="C88" s="342" t="s">
        <v>879</v>
      </c>
      <c r="D88" s="30">
        <v>44802</v>
      </c>
    </row>
    <row r="89" spans="1:4" x14ac:dyDescent="0.25">
      <c r="A89" s="30">
        <v>44755</v>
      </c>
      <c r="B89" t="s">
        <v>454</v>
      </c>
      <c r="C89" s="342" t="s">
        <v>868</v>
      </c>
      <c r="D89" s="30">
        <v>44756</v>
      </c>
    </row>
    <row r="90" spans="1:4" ht="30" x14ac:dyDescent="0.25">
      <c r="A90" s="30">
        <v>44757</v>
      </c>
      <c r="B90" t="s">
        <v>454</v>
      </c>
      <c r="C90" s="357" t="s">
        <v>873</v>
      </c>
      <c r="D90" s="30">
        <v>44802</v>
      </c>
    </row>
    <row r="91" spans="1:4" x14ac:dyDescent="0.25">
      <c r="A91" s="30">
        <v>44757</v>
      </c>
      <c r="B91" t="s">
        <v>454</v>
      </c>
      <c r="C91" s="356" t="s">
        <v>874</v>
      </c>
      <c r="D91" s="30">
        <v>44802</v>
      </c>
    </row>
    <row r="92" spans="1:4" x14ac:dyDescent="0.25">
      <c r="A92" s="30">
        <v>44781</v>
      </c>
      <c r="B92" t="s">
        <v>454</v>
      </c>
      <c r="C92" s="356" t="s">
        <v>875</v>
      </c>
      <c r="D92" s="30">
        <v>44802</v>
      </c>
    </row>
    <row r="93" spans="1:4" x14ac:dyDescent="0.25">
      <c r="A93" s="30">
        <v>44796</v>
      </c>
      <c r="B93" t="s">
        <v>454</v>
      </c>
      <c r="C93" s="356" t="s">
        <v>883</v>
      </c>
      <c r="D93" s="30">
        <v>44802</v>
      </c>
    </row>
    <row r="94" spans="1:4" x14ac:dyDescent="0.25">
      <c r="A94" s="30">
        <v>44854</v>
      </c>
      <c r="B94" t="s">
        <v>454</v>
      </c>
      <c r="C94" s="356" t="s">
        <v>885</v>
      </c>
      <c r="D94" t="s">
        <v>906</v>
      </c>
    </row>
    <row r="95" spans="1:4" x14ac:dyDescent="0.25">
      <c r="A95" s="30">
        <v>44854</v>
      </c>
      <c r="B95" t="s">
        <v>454</v>
      </c>
      <c r="C95" s="356" t="s">
        <v>886</v>
      </c>
      <c r="D95" t="s">
        <v>906</v>
      </c>
    </row>
    <row r="96" spans="1:4" x14ac:dyDescent="0.25">
      <c r="A96" t="s">
        <v>905</v>
      </c>
      <c r="B96" t="s">
        <v>454</v>
      </c>
      <c r="C96" s="356" t="s">
        <v>884</v>
      </c>
      <c r="D96" t="s">
        <v>906</v>
      </c>
    </row>
    <row r="97" spans="1:3" x14ac:dyDescent="0.25">
      <c r="A97" s="30">
        <v>44986</v>
      </c>
      <c r="B97" t="s">
        <v>454</v>
      </c>
      <c r="C97" s="357" t="s">
        <v>904</v>
      </c>
    </row>
    <row r="98" spans="1:3" x14ac:dyDescent="0.25">
      <c r="A98" s="30">
        <v>45069</v>
      </c>
      <c r="B98" t="s">
        <v>908</v>
      </c>
      <c r="C98" s="357" t="s">
        <v>909</v>
      </c>
    </row>
    <row r="99" spans="1:3" x14ac:dyDescent="0.25">
      <c r="A99" s="30">
        <v>45071</v>
      </c>
      <c r="B99" t="s">
        <v>908</v>
      </c>
      <c r="C99" s="357" t="s">
        <v>915</v>
      </c>
    </row>
    <row r="100" spans="1:3" x14ac:dyDescent="0.25">
      <c r="A100" s="30">
        <v>45078</v>
      </c>
      <c r="B100" t="s">
        <v>908</v>
      </c>
      <c r="C100" s="357" t="s">
        <v>916</v>
      </c>
    </row>
    <row r="101" spans="1:3" x14ac:dyDescent="0.25">
      <c r="A101" s="30">
        <v>45117</v>
      </c>
      <c r="B101" t="s">
        <v>920</v>
      </c>
      <c r="C101" s="357" t="s">
        <v>923</v>
      </c>
    </row>
    <row r="102" spans="1:3" x14ac:dyDescent="0.25">
      <c r="A102" s="30">
        <v>45131</v>
      </c>
      <c r="B102" t="s">
        <v>920</v>
      </c>
      <c r="C102" s="357" t="s">
        <v>924</v>
      </c>
    </row>
    <row r="103" spans="1:3" x14ac:dyDescent="0.25">
      <c r="A103" s="30">
        <v>45131</v>
      </c>
      <c r="B103" t="s">
        <v>920</v>
      </c>
      <c r="C103" s="357" t="s">
        <v>925</v>
      </c>
    </row>
    <row r="104" spans="1:3" x14ac:dyDescent="0.25">
      <c r="A104" s="30">
        <v>45131</v>
      </c>
      <c r="B104" t="s">
        <v>920</v>
      </c>
      <c r="C104" s="357" t="s">
        <v>928</v>
      </c>
    </row>
    <row r="105" spans="1:3" x14ac:dyDescent="0.25">
      <c r="A105" s="30">
        <v>45132</v>
      </c>
      <c r="B105" t="s">
        <v>908</v>
      </c>
      <c r="C105" s="357" t="s">
        <v>934</v>
      </c>
    </row>
    <row r="106" spans="1:3" x14ac:dyDescent="0.25">
      <c r="C106" t="s">
        <v>935</v>
      </c>
    </row>
    <row r="107" spans="1:3" x14ac:dyDescent="0.25">
      <c r="C107" s="357" t="s">
        <v>936</v>
      </c>
    </row>
    <row r="108" spans="1:3" x14ac:dyDescent="0.25">
      <c r="C108" s="357" t="s">
        <v>937</v>
      </c>
    </row>
    <row r="109" spans="1:3" x14ac:dyDescent="0.25">
      <c r="C109" s="357" t="s">
        <v>938</v>
      </c>
    </row>
    <row r="110" spans="1:3" x14ac:dyDescent="0.25">
      <c r="C110" s="357" t="s">
        <v>939</v>
      </c>
    </row>
    <row r="111" spans="1:3" x14ac:dyDescent="0.25">
      <c r="A111" s="30">
        <v>45132</v>
      </c>
      <c r="B111" t="s">
        <v>908</v>
      </c>
      <c r="C111" s="357" t="s">
        <v>954</v>
      </c>
    </row>
    <row r="112" spans="1:3" x14ac:dyDescent="0.25">
      <c r="A112" s="30">
        <v>45146</v>
      </c>
      <c r="B112" t="s">
        <v>908</v>
      </c>
      <c r="C112" s="357" t="s">
        <v>955</v>
      </c>
    </row>
    <row r="113" spans="1:3" x14ac:dyDescent="0.25">
      <c r="C113" s="357" t="s">
        <v>956</v>
      </c>
    </row>
    <row r="114" spans="1:3" x14ac:dyDescent="0.25">
      <c r="A114" s="30">
        <v>45147</v>
      </c>
      <c r="B114" t="s">
        <v>920</v>
      </c>
      <c r="C114" s="357" t="s">
        <v>960</v>
      </c>
    </row>
    <row r="115" spans="1:3" x14ac:dyDescent="0.25">
      <c r="A115" s="30">
        <v>45153</v>
      </c>
      <c r="B115" t="s">
        <v>920</v>
      </c>
      <c r="C115" s="357" t="s">
        <v>962</v>
      </c>
    </row>
    <row r="116" spans="1:3" x14ac:dyDescent="0.25">
      <c r="A116" s="30">
        <v>45153</v>
      </c>
      <c r="B116" t="s">
        <v>908</v>
      </c>
      <c r="C116" s="357" t="s">
        <v>966</v>
      </c>
    </row>
    <row r="117" spans="1:3" ht="30" x14ac:dyDescent="0.25">
      <c r="C117" s="357" t="s">
        <v>967</v>
      </c>
    </row>
    <row r="118" spans="1:3" x14ac:dyDescent="0.25">
      <c r="A118" s="30">
        <v>45174</v>
      </c>
      <c r="B118" t="s">
        <v>920</v>
      </c>
      <c r="C118" s="357" t="s">
        <v>970</v>
      </c>
    </row>
    <row r="119" spans="1:3" x14ac:dyDescent="0.25">
      <c r="A119" s="30">
        <v>45187</v>
      </c>
      <c r="B119" t="s">
        <v>920</v>
      </c>
      <c r="C119" s="357" t="s">
        <v>973</v>
      </c>
    </row>
    <row r="120" spans="1:3" ht="30" x14ac:dyDescent="0.25">
      <c r="A120" s="30">
        <v>45194</v>
      </c>
      <c r="B120" t="s">
        <v>908</v>
      </c>
      <c r="C120" s="357" t="s">
        <v>975</v>
      </c>
    </row>
    <row r="121" spans="1:3" x14ac:dyDescent="0.25">
      <c r="A121" s="30">
        <v>45203</v>
      </c>
      <c r="B121" t="s">
        <v>454</v>
      </c>
      <c r="C121" s="357" t="s">
        <v>977</v>
      </c>
    </row>
    <row r="122" spans="1:3" x14ac:dyDescent="0.25">
      <c r="A122" s="30">
        <v>45210</v>
      </c>
      <c r="B122" t="s">
        <v>920</v>
      </c>
      <c r="C122" s="357" t="s">
        <v>978</v>
      </c>
    </row>
    <row r="123" spans="1:3" x14ac:dyDescent="0.25">
      <c r="A123" s="30">
        <v>45210</v>
      </c>
      <c r="B123" t="s">
        <v>920</v>
      </c>
      <c r="C123" s="357" t="s">
        <v>983</v>
      </c>
    </row>
    <row r="124" spans="1:3" x14ac:dyDescent="0.25">
      <c r="A124" s="30">
        <v>45245</v>
      </c>
      <c r="B124" t="s">
        <v>908</v>
      </c>
      <c r="C124" s="357" t="s">
        <v>986</v>
      </c>
    </row>
    <row r="125" spans="1:3" x14ac:dyDescent="0.25">
      <c r="A125" s="30">
        <v>45249</v>
      </c>
      <c r="B125" t="s">
        <v>908</v>
      </c>
      <c r="C125" s="357" t="s">
        <v>987</v>
      </c>
    </row>
    <row r="126" spans="1:3" x14ac:dyDescent="0.25">
      <c r="A126" s="30">
        <v>45288</v>
      </c>
      <c r="B126" t="s">
        <v>908</v>
      </c>
      <c r="C126" s="357" t="s">
        <v>995</v>
      </c>
    </row>
    <row r="127" spans="1:3" x14ac:dyDescent="0.25">
      <c r="A127" s="30">
        <v>45310</v>
      </c>
      <c r="B127" t="s">
        <v>920</v>
      </c>
      <c r="C127" s="357" t="s">
        <v>1009</v>
      </c>
    </row>
    <row r="128" spans="1:3" x14ac:dyDescent="0.25">
      <c r="A128" s="30">
        <v>45314</v>
      </c>
      <c r="B128" t="s">
        <v>920</v>
      </c>
      <c r="C128" s="357" t="s">
        <v>1014</v>
      </c>
    </row>
    <row r="129" spans="1:3" x14ac:dyDescent="0.25">
      <c r="A129" s="30">
        <v>45363</v>
      </c>
      <c r="B129" t="s">
        <v>908</v>
      </c>
      <c r="C129" s="357" t="s">
        <v>1018</v>
      </c>
    </row>
    <row r="130" spans="1:3" ht="45" x14ac:dyDescent="0.25">
      <c r="A130" s="30">
        <v>45365</v>
      </c>
      <c r="B130" t="s">
        <v>920</v>
      </c>
      <c r="C130" s="357" t="s">
        <v>1015</v>
      </c>
    </row>
    <row r="131" spans="1:3" ht="30" x14ac:dyDescent="0.25">
      <c r="A131" s="30">
        <v>45399</v>
      </c>
      <c r="B131" t="s">
        <v>920</v>
      </c>
      <c r="C131" s="357" t="s">
        <v>1021</v>
      </c>
    </row>
    <row r="132" spans="1:3" x14ac:dyDescent="0.25">
      <c r="A132" s="30">
        <v>45399</v>
      </c>
      <c r="B132" t="s">
        <v>920</v>
      </c>
      <c r="C132" s="357" t="s">
        <v>1023</v>
      </c>
    </row>
    <row r="133" spans="1:3" x14ac:dyDescent="0.25">
      <c r="A133" s="30">
        <v>45426</v>
      </c>
      <c r="B133" t="s">
        <v>920</v>
      </c>
      <c r="C133" s="357" t="s">
        <v>1026</v>
      </c>
    </row>
    <row r="134" spans="1:3" x14ac:dyDescent="0.25">
      <c r="A134" s="30">
        <v>45447</v>
      </c>
      <c r="B134" t="s">
        <v>920</v>
      </c>
      <c r="C134" s="357" t="s">
        <v>1030</v>
      </c>
    </row>
    <row r="135" spans="1:3" x14ac:dyDescent="0.25">
      <c r="A135" s="30">
        <v>45449</v>
      </c>
      <c r="B135" t="s">
        <v>454</v>
      </c>
      <c r="C135" s="357" t="s">
        <v>1033</v>
      </c>
    </row>
    <row r="136" spans="1:3" x14ac:dyDescent="0.25">
      <c r="A136" s="30">
        <v>45449</v>
      </c>
      <c r="B136" t="s">
        <v>920</v>
      </c>
      <c r="C136" s="357" t="s">
        <v>1034</v>
      </c>
    </row>
    <row r="137" spans="1:3" x14ac:dyDescent="0.25">
      <c r="A137" s="30">
        <v>45470</v>
      </c>
      <c r="B137" t="s">
        <v>908</v>
      </c>
      <c r="C137" s="357" t="s">
        <v>1038</v>
      </c>
    </row>
    <row r="138" spans="1:3" ht="30" x14ac:dyDescent="0.25">
      <c r="A138" s="30">
        <v>45470</v>
      </c>
      <c r="B138" t="s">
        <v>908</v>
      </c>
      <c r="C138" s="357" t="s">
        <v>1042</v>
      </c>
    </row>
    <row r="139" spans="1:3" ht="30" x14ac:dyDescent="0.25">
      <c r="A139" s="30">
        <v>45482</v>
      </c>
      <c r="B139" t="s">
        <v>920</v>
      </c>
      <c r="C139" s="357" t="s">
        <v>1043</v>
      </c>
    </row>
    <row r="140" spans="1:3" x14ac:dyDescent="0.25">
      <c r="A140" s="30">
        <v>45497</v>
      </c>
      <c r="B140" t="s">
        <v>920</v>
      </c>
      <c r="C140" s="357" t="s">
        <v>1044</v>
      </c>
    </row>
    <row r="141" spans="1:3" x14ac:dyDescent="0.25">
      <c r="A141" s="30">
        <v>45504</v>
      </c>
      <c r="B141" t="s">
        <v>920</v>
      </c>
      <c r="C141" s="357" t="s">
        <v>1049</v>
      </c>
    </row>
    <row r="142" spans="1:3" ht="30" x14ac:dyDescent="0.25">
      <c r="A142" s="30">
        <v>45512</v>
      </c>
      <c r="B142" t="s">
        <v>920</v>
      </c>
      <c r="C142" s="357" t="s">
        <v>1050</v>
      </c>
    </row>
    <row r="143" spans="1:3" x14ac:dyDescent="0.25">
      <c r="A143" s="30">
        <v>45527</v>
      </c>
      <c r="B143" t="s">
        <v>920</v>
      </c>
      <c r="C143" s="357" t="s">
        <v>1052</v>
      </c>
    </row>
    <row r="144" spans="1:3" x14ac:dyDescent="0.25">
      <c r="A144" s="30">
        <v>45532</v>
      </c>
      <c r="B144" t="s">
        <v>908</v>
      </c>
      <c r="C144" s="357" t="s">
        <v>1056</v>
      </c>
    </row>
    <row r="145" spans="1:3" ht="30" x14ac:dyDescent="0.25">
      <c r="A145" s="30">
        <v>45540</v>
      </c>
      <c r="B145" t="s">
        <v>454</v>
      </c>
      <c r="C145" s="357" t="s">
        <v>1058</v>
      </c>
    </row>
    <row r="146" spans="1:3" x14ac:dyDescent="0.25">
      <c r="A146" s="30">
        <v>45561</v>
      </c>
      <c r="B146" t="s">
        <v>454</v>
      </c>
      <c r="C146" s="357" t="s">
        <v>1064</v>
      </c>
    </row>
    <row r="147" spans="1:3" x14ac:dyDescent="0.25">
      <c r="A147" s="30">
        <v>45561</v>
      </c>
      <c r="B147" t="s">
        <v>454</v>
      </c>
      <c r="C147" s="357" t="s">
        <v>1065</v>
      </c>
    </row>
    <row r="148" spans="1:3" x14ac:dyDescent="0.25">
      <c r="A148" s="30">
        <v>45593</v>
      </c>
      <c r="B148" t="s">
        <v>454</v>
      </c>
      <c r="C148" s="357" t="s">
        <v>1066</v>
      </c>
    </row>
    <row r="149" spans="1:3" x14ac:dyDescent="0.25">
      <c r="A149" s="30">
        <v>45600</v>
      </c>
      <c r="B149" t="s">
        <v>908</v>
      </c>
      <c r="C149" s="357" t="s">
        <v>1071</v>
      </c>
    </row>
    <row r="150" spans="1:3" x14ac:dyDescent="0.25">
      <c r="A150" s="30">
        <v>45304</v>
      </c>
      <c r="B150" t="s">
        <v>920</v>
      </c>
      <c r="C150" s="357" t="s">
        <v>1099</v>
      </c>
    </row>
    <row r="151" spans="1:3" x14ac:dyDescent="0.25">
      <c r="A151" s="30">
        <v>45779</v>
      </c>
      <c r="B151" t="s">
        <v>908</v>
      </c>
      <c r="C151" s="357" t="s">
        <v>1105</v>
      </c>
    </row>
    <row r="152" spans="1:3" x14ac:dyDescent="0.25">
      <c r="A152" s="30">
        <v>45779</v>
      </c>
      <c r="B152" t="s">
        <v>908</v>
      </c>
      <c r="C152" s="357" t="s">
        <v>1106</v>
      </c>
    </row>
    <row r="153" spans="1:3" x14ac:dyDescent="0.25">
      <c r="A153" s="30">
        <v>45838</v>
      </c>
      <c r="B153" t="s">
        <v>920</v>
      </c>
      <c r="C153" s="357" t="s">
        <v>1107</v>
      </c>
    </row>
    <row r="154" spans="1:3" x14ac:dyDescent="0.25">
      <c r="A154" s="30">
        <v>45841</v>
      </c>
      <c r="B154" t="s">
        <v>908</v>
      </c>
      <c r="C154" s="357" t="s">
        <v>1112</v>
      </c>
    </row>
    <row r="155" spans="1:3" x14ac:dyDescent="0.25">
      <c r="A155" s="30">
        <v>45841</v>
      </c>
      <c r="B155" t="s">
        <v>908</v>
      </c>
      <c r="C155" s="357" t="s">
        <v>1113</v>
      </c>
    </row>
    <row r="156" spans="1:3" x14ac:dyDescent="0.25">
      <c r="A156" s="30">
        <v>45859</v>
      </c>
      <c r="B156" t="s">
        <v>908</v>
      </c>
      <c r="C156" s="357" t="s">
        <v>1116</v>
      </c>
    </row>
    <row r="157" spans="1:3" x14ac:dyDescent="0.25">
      <c r="A157" s="30">
        <v>45859</v>
      </c>
      <c r="B157" t="s">
        <v>454</v>
      </c>
      <c r="C157" s="357" t="s">
        <v>1125</v>
      </c>
    </row>
    <row r="158" spans="1:3" x14ac:dyDescent="0.25">
      <c r="A158" s="30">
        <v>45859</v>
      </c>
      <c r="B158" t="s">
        <v>454</v>
      </c>
      <c r="C158" s="357" t="s">
        <v>1127</v>
      </c>
    </row>
    <row r="159" spans="1:3" x14ac:dyDescent="0.25">
      <c r="A159" s="30">
        <v>45866</v>
      </c>
      <c r="B159" t="s">
        <v>454</v>
      </c>
      <c r="C159" s="421" t="s">
        <v>1128</v>
      </c>
    </row>
    <row r="160" spans="1:3" x14ac:dyDescent="0.25">
      <c r="A160" s="30">
        <v>45866</v>
      </c>
      <c r="B160" t="s">
        <v>454</v>
      </c>
      <c r="C160" t="s">
        <v>1129</v>
      </c>
    </row>
    <row r="161" spans="1:3" x14ac:dyDescent="0.25">
      <c r="A161" s="30">
        <v>45866</v>
      </c>
      <c r="B161" t="s">
        <v>454</v>
      </c>
      <c r="C161" t="s">
        <v>1130</v>
      </c>
    </row>
    <row r="162" spans="1:3" x14ac:dyDescent="0.25">
      <c r="A162" s="30">
        <v>45866</v>
      </c>
      <c r="B162" t="s">
        <v>454</v>
      </c>
      <c r="C162" t="s">
        <v>1131</v>
      </c>
    </row>
    <row r="163" spans="1:3" x14ac:dyDescent="0.25">
      <c r="A163" s="30">
        <v>45866</v>
      </c>
      <c r="B163" t="s">
        <v>454</v>
      </c>
      <c r="C163" t="s">
        <v>1132</v>
      </c>
    </row>
    <row r="164" spans="1:3" x14ac:dyDescent="0.25">
      <c r="A164" s="30">
        <v>45866</v>
      </c>
      <c r="B164" t="s">
        <v>454</v>
      </c>
      <c r="C164" t="s">
        <v>1133</v>
      </c>
    </row>
    <row r="165" spans="1:3" x14ac:dyDescent="0.25">
      <c r="A165" s="30">
        <v>45866</v>
      </c>
      <c r="B165" t="s">
        <v>454</v>
      </c>
      <c r="C165" t="s">
        <v>1134</v>
      </c>
    </row>
    <row r="166" spans="1:3" x14ac:dyDescent="0.25">
      <c r="A166" s="30">
        <v>45866</v>
      </c>
      <c r="B166" t="s">
        <v>454</v>
      </c>
      <c r="C166" t="s">
        <v>1135</v>
      </c>
    </row>
    <row r="167" spans="1:3" x14ac:dyDescent="0.25">
      <c r="A167" s="30">
        <v>45866</v>
      </c>
      <c r="B167" t="s">
        <v>454</v>
      </c>
      <c r="C167" t="s">
        <v>1136</v>
      </c>
    </row>
    <row r="168" spans="1:3" x14ac:dyDescent="0.25">
      <c r="A168" s="30">
        <v>45866</v>
      </c>
      <c r="B168" t="s">
        <v>454</v>
      </c>
      <c r="C168" t="s">
        <v>1137</v>
      </c>
    </row>
    <row r="169" spans="1:3" x14ac:dyDescent="0.25">
      <c r="A169" s="30">
        <v>45866</v>
      </c>
      <c r="B169" t="s">
        <v>454</v>
      </c>
      <c r="C169" t="s">
        <v>1138</v>
      </c>
    </row>
    <row r="170" spans="1:3" x14ac:dyDescent="0.25">
      <c r="A170" s="30">
        <v>45866</v>
      </c>
      <c r="B170" t="s">
        <v>454</v>
      </c>
      <c r="C170" t="s">
        <v>1139</v>
      </c>
    </row>
    <row r="171" spans="1:3" x14ac:dyDescent="0.25">
      <c r="A171" s="30">
        <v>45866</v>
      </c>
      <c r="B171" t="s">
        <v>454</v>
      </c>
      <c r="C171" t="s">
        <v>1140</v>
      </c>
    </row>
    <row r="172" spans="1:3" x14ac:dyDescent="0.25">
      <c r="A172" s="30">
        <v>45866</v>
      </c>
      <c r="B172" t="s">
        <v>454</v>
      </c>
      <c r="C172" t="s">
        <v>1141</v>
      </c>
    </row>
    <row r="173" spans="1:3" x14ac:dyDescent="0.25">
      <c r="A173" s="30">
        <v>45866</v>
      </c>
      <c r="B173" t="s">
        <v>454</v>
      </c>
      <c r="C173" t="s">
        <v>1142</v>
      </c>
    </row>
    <row r="174" spans="1:3" x14ac:dyDescent="0.25">
      <c r="A174" s="30">
        <v>45874</v>
      </c>
      <c r="B174" t="s">
        <v>454</v>
      </c>
      <c r="C174" t="s">
        <v>1145</v>
      </c>
    </row>
    <row r="175" spans="1:3" x14ac:dyDescent="0.25">
      <c r="A175" s="30">
        <v>45881</v>
      </c>
      <c r="B175" t="s">
        <v>454</v>
      </c>
      <c r="C175" t="s">
        <v>1147</v>
      </c>
    </row>
    <row r="176" spans="1:3" x14ac:dyDescent="0.25">
      <c r="A176" s="30">
        <v>45889</v>
      </c>
      <c r="B176" t="s">
        <v>920</v>
      </c>
      <c r="C176" t="s">
        <v>1151</v>
      </c>
    </row>
    <row r="177" spans="1:3" x14ac:dyDescent="0.25">
      <c r="A177" s="30">
        <v>45896</v>
      </c>
      <c r="B177" t="s">
        <v>908</v>
      </c>
      <c r="C177" t="s">
        <v>1152</v>
      </c>
    </row>
    <row r="178" spans="1:3" x14ac:dyDescent="0.25">
      <c r="A178" s="30">
        <v>45911</v>
      </c>
      <c r="B178" t="s">
        <v>920</v>
      </c>
      <c r="C178" t="s">
        <v>1155</v>
      </c>
    </row>
    <row r="179" spans="1:3" x14ac:dyDescent="0.25">
      <c r="A179" s="422">
        <v>45946</v>
      </c>
      <c r="B179" t="s">
        <v>908</v>
      </c>
      <c r="C179" t="s">
        <v>1161</v>
      </c>
    </row>
    <row r="180" spans="1:3" x14ac:dyDescent="0.25">
      <c r="A180" s="422">
        <v>45950</v>
      </c>
      <c r="B180" t="s">
        <v>920</v>
      </c>
      <c r="C180" t="s">
        <v>1162</v>
      </c>
    </row>
    <row r="181" spans="1:3" x14ac:dyDescent="0.25">
      <c r="A181" s="422">
        <v>45950</v>
      </c>
      <c r="B181" t="s">
        <v>920</v>
      </c>
      <c r="C181" t="s">
        <v>1212</v>
      </c>
    </row>
    <row r="182" spans="1:3" x14ac:dyDescent="0.25">
      <c r="A182" s="422">
        <v>45950</v>
      </c>
      <c r="B182" t="s">
        <v>1169</v>
      </c>
      <c r="C182" t="s">
        <v>1170</v>
      </c>
    </row>
    <row r="183" spans="1:3" x14ac:dyDescent="0.25">
      <c r="A183" s="422">
        <v>45950</v>
      </c>
      <c r="B183" t="s">
        <v>920</v>
      </c>
      <c r="C183" t="s">
        <v>1171</v>
      </c>
    </row>
    <row r="184" spans="1:3" x14ac:dyDescent="0.25">
      <c r="A184" s="422">
        <v>45952</v>
      </c>
      <c r="B184" t="s">
        <v>908</v>
      </c>
      <c r="C184" t="s">
        <v>1174</v>
      </c>
    </row>
    <row r="185" spans="1:3" x14ac:dyDescent="0.25">
      <c r="A185" s="422">
        <v>45957</v>
      </c>
      <c r="B185" t="s">
        <v>908</v>
      </c>
      <c r="C185" t="s">
        <v>1177</v>
      </c>
    </row>
    <row r="186" spans="1:3" x14ac:dyDescent="0.25">
      <c r="A186" s="422">
        <v>46010</v>
      </c>
      <c r="B186" t="s">
        <v>908</v>
      </c>
      <c r="C186" t="s">
        <v>1181</v>
      </c>
    </row>
    <row r="187" spans="1:3" x14ac:dyDescent="0.25">
      <c r="A187" s="422">
        <v>46013</v>
      </c>
      <c r="B187" t="s">
        <v>908</v>
      </c>
      <c r="C187" t="s">
        <v>1182</v>
      </c>
    </row>
    <row r="188" spans="1:3" x14ac:dyDescent="0.25">
      <c r="A188" s="422">
        <v>46057</v>
      </c>
      <c r="B188" t="s">
        <v>1192</v>
      </c>
      <c r="C188" t="s">
        <v>1193</v>
      </c>
    </row>
    <row r="189" spans="1:3" x14ac:dyDescent="0.25">
      <c r="A189" s="422">
        <v>46072</v>
      </c>
      <c r="B189" t="s">
        <v>454</v>
      </c>
      <c r="C189" t="s">
        <v>1198</v>
      </c>
    </row>
    <row r="190" spans="1:3" x14ac:dyDescent="0.25">
      <c r="A190" s="422">
        <v>46076</v>
      </c>
      <c r="B190" t="s">
        <v>454</v>
      </c>
      <c r="C190" t="s">
        <v>1201</v>
      </c>
    </row>
    <row r="191" spans="1:3" x14ac:dyDescent="0.25">
      <c r="A191" s="422">
        <v>46076</v>
      </c>
      <c r="B191" t="s">
        <v>454</v>
      </c>
      <c r="C191" t="s">
        <v>1202</v>
      </c>
    </row>
    <row r="192" spans="1:3" x14ac:dyDescent="0.25">
      <c r="A192" s="422">
        <v>46077</v>
      </c>
      <c r="B192" t="s">
        <v>908</v>
      </c>
      <c r="C192" t="s">
        <v>1208</v>
      </c>
    </row>
    <row r="193" spans="1:3" x14ac:dyDescent="0.25">
      <c r="A193" s="422">
        <v>46149</v>
      </c>
      <c r="B193" t="s">
        <v>454</v>
      </c>
      <c r="C193" t="s">
        <v>1209</v>
      </c>
    </row>
    <row r="194" spans="1:3" x14ac:dyDescent="0.25">
      <c r="A194" s="422">
        <v>46161</v>
      </c>
      <c r="B194" t="s">
        <v>454</v>
      </c>
      <c r="C194" t="s">
        <v>1210</v>
      </c>
    </row>
    <row r="195" spans="1:3" x14ac:dyDescent="0.25">
      <c r="A195" s="422">
        <v>46161</v>
      </c>
      <c r="B195" t="s">
        <v>454</v>
      </c>
      <c r="C195" t="s">
        <v>1211</v>
      </c>
    </row>
    <row r="196" spans="1:3" x14ac:dyDescent="0.25">
      <c r="A196" s="422">
        <v>46205</v>
      </c>
      <c r="B196" t="s">
        <v>908</v>
      </c>
      <c r="C196" t="s">
        <v>1215</v>
      </c>
    </row>
  </sheetData>
  <mergeCells count="7">
    <mergeCell ref="D11:D12"/>
    <mergeCell ref="D13:D14"/>
    <mergeCell ref="B1:B6"/>
    <mergeCell ref="A1:A6"/>
    <mergeCell ref="A11:A14"/>
    <mergeCell ref="B11:B14"/>
    <mergeCell ref="C11:C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9F1D9-0E4B-4B56-A461-43944BCE8A9A}">
  <sheetPr codeName="Sheet2">
    <pageSetUpPr fitToPage="1"/>
  </sheetPr>
  <dimension ref="A1:AI273"/>
  <sheetViews>
    <sheetView showGridLines="0" topLeftCell="A13" workbookViewId="0"/>
  </sheetViews>
  <sheetFormatPr defaultColWidth="8.5703125" defaultRowHeight="12.75" x14ac:dyDescent="0.2"/>
  <cols>
    <col min="1" max="1" width="5.5703125" style="75" customWidth="1"/>
    <col min="2" max="2" width="8.5703125" style="70" customWidth="1"/>
    <col min="3" max="3" width="8.28515625" style="75" bestFit="1" customWidth="1"/>
    <col min="4" max="4" width="48.5703125" style="73" bestFit="1" customWidth="1"/>
    <col min="5" max="5" width="5.5703125" style="75" bestFit="1" customWidth="1"/>
    <col min="6" max="6" width="11.28515625" style="75" customWidth="1"/>
    <col min="7" max="12" width="12.28515625" style="74" customWidth="1"/>
    <col min="13" max="13" width="10.5703125" style="74" bestFit="1" customWidth="1"/>
    <col min="14" max="14" width="18.5703125" style="167" hidden="1" customWidth="1"/>
    <col min="15" max="15" width="12.5703125" style="167" hidden="1" customWidth="1"/>
    <col min="16" max="16" width="9.28515625" style="167" hidden="1" customWidth="1"/>
    <col min="17" max="17" width="55.28515625" style="149" hidden="1" customWidth="1"/>
    <col min="18" max="19" width="11" style="151" hidden="1" customWidth="1"/>
    <col min="20" max="20" width="13.5703125" style="151" hidden="1" customWidth="1"/>
    <col min="21" max="24" width="11" style="151" hidden="1" customWidth="1"/>
    <col min="25" max="25" width="8.5703125" style="73" hidden="1" customWidth="1"/>
    <col min="26" max="27" width="12.5703125" style="129" hidden="1" customWidth="1"/>
    <col min="28" max="28" width="55.28515625" style="129" hidden="1" customWidth="1"/>
    <col min="29" max="35" width="11" style="129" hidden="1" customWidth="1"/>
    <col min="36" max="16384" width="8.5703125" style="73"/>
  </cols>
  <sheetData>
    <row r="1" spans="1:35" s="62" customFormat="1" x14ac:dyDescent="0.2">
      <c r="A1" s="56" t="s">
        <v>0</v>
      </c>
      <c r="B1" s="57"/>
      <c r="C1" s="58"/>
      <c r="D1" s="59"/>
      <c r="E1" s="59"/>
      <c r="F1" s="59"/>
      <c r="G1" s="74"/>
      <c r="H1" s="74"/>
      <c r="I1" s="74"/>
      <c r="J1" s="74"/>
      <c r="K1" s="74"/>
      <c r="L1" s="95"/>
      <c r="M1" s="95"/>
      <c r="N1" s="157"/>
      <c r="O1" s="157"/>
      <c r="P1" s="157"/>
      <c r="Q1" s="144"/>
      <c r="R1" s="145"/>
      <c r="S1" s="145"/>
      <c r="T1" s="145"/>
      <c r="U1" s="145"/>
      <c r="V1" s="145"/>
      <c r="W1" s="145"/>
      <c r="X1" s="145"/>
      <c r="Z1" s="125"/>
      <c r="AA1" s="125"/>
      <c r="AB1" s="125"/>
      <c r="AC1" s="125"/>
      <c r="AD1" s="125"/>
      <c r="AE1" s="125"/>
      <c r="AF1" s="125"/>
      <c r="AG1" s="125"/>
      <c r="AH1" s="125"/>
      <c r="AI1" s="125"/>
    </row>
    <row r="2" spans="1:35" s="62" customFormat="1" x14ac:dyDescent="0.2">
      <c r="A2" s="142" t="s">
        <v>542</v>
      </c>
      <c r="B2" s="57"/>
      <c r="C2" s="58"/>
      <c r="D2" s="59"/>
      <c r="E2" s="59"/>
      <c r="F2" s="59"/>
      <c r="G2" s="95"/>
      <c r="H2" s="95"/>
      <c r="I2" s="95"/>
      <c r="J2" s="95"/>
      <c r="K2" s="95"/>
      <c r="L2" s="95"/>
      <c r="M2" s="95"/>
      <c r="N2" s="154" t="s">
        <v>610</v>
      </c>
      <c r="O2" s="163">
        <v>2.35E-2</v>
      </c>
      <c r="P2" s="163"/>
      <c r="Q2" s="144"/>
      <c r="R2" s="145"/>
      <c r="S2" s="145"/>
      <c r="T2" s="145"/>
      <c r="U2" s="145"/>
      <c r="V2" s="145"/>
      <c r="W2" s="145"/>
      <c r="X2" s="145"/>
      <c r="Z2" s="125"/>
      <c r="AA2" s="125"/>
      <c r="AB2" s="125"/>
      <c r="AC2" s="125"/>
      <c r="AD2" s="125"/>
      <c r="AE2" s="125"/>
      <c r="AF2" s="125"/>
      <c r="AG2" s="125"/>
      <c r="AH2" s="125"/>
      <c r="AI2" s="125"/>
    </row>
    <row r="3" spans="1:35" s="62" customFormat="1" x14ac:dyDescent="0.2">
      <c r="A3" s="63" t="s">
        <v>2</v>
      </c>
      <c r="B3" s="64"/>
      <c r="C3" s="58"/>
      <c r="D3" s="59"/>
      <c r="E3" s="59"/>
      <c r="F3" s="59"/>
      <c r="G3" s="95"/>
      <c r="H3" s="95"/>
      <c r="I3" s="95"/>
      <c r="J3" s="95"/>
      <c r="K3" s="95"/>
      <c r="L3" s="95"/>
      <c r="M3" s="95"/>
      <c r="N3" s="157" t="s">
        <v>625</v>
      </c>
      <c r="O3" s="164">
        <v>1.0235000000000001</v>
      </c>
      <c r="P3" s="164"/>
      <c r="Q3" s="144"/>
      <c r="R3" s="145"/>
      <c r="S3" s="145"/>
      <c r="T3" s="145"/>
      <c r="U3" s="145"/>
      <c r="V3" s="145"/>
      <c r="W3" s="145"/>
      <c r="X3" s="145"/>
      <c r="Z3" s="125"/>
      <c r="AA3" s="125"/>
      <c r="AB3" s="125"/>
      <c r="AC3" s="125"/>
      <c r="AD3" s="125"/>
      <c r="AE3" s="125"/>
      <c r="AF3" s="125"/>
      <c r="AG3" s="125"/>
      <c r="AH3" s="125"/>
      <c r="AI3" s="125"/>
    </row>
    <row r="4" spans="1:35" s="62" customFormat="1" x14ac:dyDescent="0.2">
      <c r="A4" s="142" t="s">
        <v>695</v>
      </c>
      <c r="B4" s="57"/>
      <c r="C4" s="58"/>
      <c r="D4" s="59"/>
      <c r="E4" s="59"/>
      <c r="F4" s="59"/>
      <c r="G4" s="95"/>
      <c r="H4" s="95"/>
      <c r="I4" s="95"/>
      <c r="J4" s="95"/>
      <c r="K4" s="95"/>
      <c r="L4" s="95"/>
      <c r="M4" s="95"/>
      <c r="N4" s="157"/>
      <c r="O4" s="157"/>
      <c r="P4" s="157"/>
      <c r="Q4" s="144"/>
      <c r="R4" s="145"/>
      <c r="S4" s="145"/>
      <c r="T4" s="145"/>
      <c r="U4" s="145"/>
      <c r="V4" s="145"/>
      <c r="W4" s="145"/>
      <c r="X4" s="145"/>
      <c r="Z4" s="125"/>
      <c r="AA4" s="125"/>
      <c r="AB4" s="125"/>
      <c r="AC4" s="125"/>
      <c r="AD4" s="125"/>
      <c r="AE4" s="125"/>
      <c r="AF4" s="125"/>
      <c r="AG4" s="125"/>
      <c r="AH4" s="125"/>
      <c r="AI4" s="125"/>
    </row>
    <row r="5" spans="1:35" s="62" customFormat="1" x14ac:dyDescent="0.2">
      <c r="B5" s="57"/>
      <c r="C5" s="58"/>
      <c r="D5" s="59"/>
      <c r="E5" s="59"/>
      <c r="F5" s="59"/>
      <c r="G5" s="95"/>
      <c r="H5" s="95"/>
      <c r="I5" s="95"/>
      <c r="J5" s="95"/>
      <c r="K5" s="95"/>
      <c r="L5" s="95"/>
      <c r="M5" s="95"/>
      <c r="N5" s="157"/>
      <c r="O5" s="157"/>
      <c r="P5" s="157"/>
      <c r="Q5" s="144"/>
      <c r="R5" s="145"/>
      <c r="S5" s="145"/>
      <c r="T5" s="145"/>
      <c r="U5" s="145"/>
      <c r="V5" s="145"/>
      <c r="W5" s="145"/>
      <c r="X5" s="145"/>
      <c r="Z5" s="125"/>
      <c r="AA5" s="125"/>
      <c r="AB5" s="125"/>
      <c r="AC5" s="125"/>
      <c r="AD5" s="125"/>
      <c r="AE5" s="125"/>
      <c r="AF5" s="125"/>
      <c r="AG5" s="125"/>
      <c r="AH5" s="125"/>
      <c r="AI5" s="125"/>
    </row>
    <row r="6" spans="1:35" s="62" customFormat="1" x14ac:dyDescent="0.2">
      <c r="A6" s="56" t="s">
        <v>3</v>
      </c>
      <c r="B6" s="57"/>
      <c r="C6" s="58"/>
      <c r="D6" s="59"/>
      <c r="E6" s="59"/>
      <c r="F6" s="59"/>
      <c r="G6" s="95"/>
      <c r="H6" s="95"/>
      <c r="I6" s="95"/>
      <c r="J6" s="95"/>
      <c r="K6" s="95"/>
      <c r="L6" s="95"/>
      <c r="M6" s="95"/>
      <c r="N6" s="144" t="s">
        <v>685</v>
      </c>
      <c r="O6" s="157"/>
      <c r="P6" s="157"/>
      <c r="Q6" s="144"/>
      <c r="R6" s="146"/>
      <c r="S6" s="146"/>
      <c r="T6" s="146"/>
      <c r="U6" s="146"/>
      <c r="V6" s="146"/>
      <c r="W6" s="146"/>
      <c r="X6" s="146"/>
      <c r="Z6" s="125" t="s">
        <v>684</v>
      </c>
      <c r="AA6" s="125"/>
      <c r="AB6" s="125"/>
      <c r="AC6" s="125"/>
      <c r="AD6" s="125"/>
      <c r="AE6" s="125"/>
      <c r="AF6" s="125"/>
      <c r="AG6" s="125"/>
      <c r="AH6" s="125"/>
      <c r="AI6" s="125"/>
    </row>
    <row r="7" spans="1:35" s="122" customFormat="1" ht="38.25" x14ac:dyDescent="0.2">
      <c r="A7" s="118" t="s">
        <v>4</v>
      </c>
      <c r="B7" s="66" t="s">
        <v>5</v>
      </c>
      <c r="C7" s="118" t="s">
        <v>6</v>
      </c>
      <c r="D7" s="118" t="s">
        <v>7</v>
      </c>
      <c r="E7" s="118" t="s">
        <v>8</v>
      </c>
      <c r="F7" s="118" t="s">
        <v>9</v>
      </c>
      <c r="G7" s="119" t="s">
        <v>10</v>
      </c>
      <c r="H7" s="119" t="s">
        <v>11</v>
      </c>
      <c r="I7" s="119" t="s">
        <v>12</v>
      </c>
      <c r="J7" s="119" t="s">
        <v>13</v>
      </c>
      <c r="K7" s="119" t="s">
        <v>14</v>
      </c>
      <c r="L7" s="119" t="s">
        <v>15</v>
      </c>
      <c r="M7" s="119" t="s">
        <v>16</v>
      </c>
      <c r="N7" s="165" t="s">
        <v>599</v>
      </c>
      <c r="O7" s="166" t="s">
        <v>6</v>
      </c>
      <c r="P7" s="166" t="s">
        <v>628</v>
      </c>
      <c r="Q7" s="147" t="s">
        <v>7</v>
      </c>
      <c r="R7" s="148" t="s">
        <v>10</v>
      </c>
      <c r="S7" s="148" t="s">
        <v>11</v>
      </c>
      <c r="T7" s="148" t="s">
        <v>12</v>
      </c>
      <c r="U7" s="148" t="s">
        <v>13</v>
      </c>
      <c r="V7" s="148" t="s">
        <v>14</v>
      </c>
      <c r="W7" s="148" t="s">
        <v>15</v>
      </c>
      <c r="X7" s="148" t="s">
        <v>16</v>
      </c>
      <c r="Z7" s="126" t="s">
        <v>6</v>
      </c>
      <c r="AA7" s="126" t="s">
        <v>274</v>
      </c>
      <c r="AB7" s="127" t="s">
        <v>7</v>
      </c>
      <c r="AC7" s="128" t="s">
        <v>10</v>
      </c>
      <c r="AD7" s="128" t="s">
        <v>11</v>
      </c>
      <c r="AE7" s="128" t="s">
        <v>12</v>
      </c>
      <c r="AF7" s="128" t="s">
        <v>13</v>
      </c>
      <c r="AG7" s="128" t="s">
        <v>14</v>
      </c>
      <c r="AH7" s="128" t="s">
        <v>15</v>
      </c>
      <c r="AI7" s="128" t="s">
        <v>16</v>
      </c>
    </row>
    <row r="8" spans="1:35" x14ac:dyDescent="0.2">
      <c r="A8" s="75" t="s">
        <v>17</v>
      </c>
      <c r="B8" s="70" t="s">
        <v>18</v>
      </c>
      <c r="C8" s="75" t="s">
        <v>19</v>
      </c>
      <c r="D8" s="73" t="s">
        <v>312</v>
      </c>
      <c r="E8" s="75">
        <v>488</v>
      </c>
      <c r="F8" s="75">
        <v>10</v>
      </c>
      <c r="G8" s="74">
        <f>R8</f>
        <v>78928.22600000001</v>
      </c>
      <c r="H8" s="74">
        <f t="shared" ref="H8:M8" si="0">S8</f>
        <v>83081.670880000005</v>
      </c>
      <c r="I8" s="74">
        <f t="shared" si="0"/>
        <v>87454.390400000004</v>
      </c>
      <c r="J8" s="74">
        <f t="shared" si="0"/>
        <v>92057.028960000011</v>
      </c>
      <c r="K8" s="74">
        <f t="shared" si="0"/>
        <v>94632.973760000008</v>
      </c>
      <c r="L8" s="74">
        <f t="shared" si="0"/>
        <v>97285.558239999998</v>
      </c>
      <c r="M8" s="74">
        <f t="shared" si="0"/>
        <v>100057.36</v>
      </c>
      <c r="N8" s="167" t="s">
        <v>600</v>
      </c>
      <c r="O8" s="167" t="str">
        <f t="shared" ref="O8:O39" si="1">C8</f>
        <v>00001C</v>
      </c>
      <c r="P8" s="167" t="str">
        <f t="shared" ref="P8:P39" si="2">A8</f>
        <v>E</v>
      </c>
      <c r="Q8" s="149" t="str">
        <f t="shared" ref="Q8:Q39" si="3">D8</f>
        <v>311 Operations Manager</v>
      </c>
      <c r="R8" s="150">
        <f t="shared" ref="R8:R45" si="4">IF($N8="Y",VLOOKUP($O8,Rates2019,3,0)*PercIncr2020,VLOOKUP($O8,Rates2019,3,0))</f>
        <v>78928.22600000001</v>
      </c>
      <c r="S8" s="150">
        <f t="shared" ref="S8:S45" si="5">IF($N8="Y",VLOOKUP($O8,Rates2019,4,0)*PercIncr2020,VLOOKUP($O8,Rates2019,4,0))</f>
        <v>83081.670880000005</v>
      </c>
      <c r="T8" s="150">
        <f t="shared" ref="T8:T33" si="6">IF($N8="Y",VLOOKUP($O8,Rates2019,5,0)*PercIncr2020,VLOOKUP($O8,Rates2019,5,0))</f>
        <v>87454.390400000004</v>
      </c>
      <c r="U8" s="150">
        <f t="shared" ref="U8:U33" si="7">IF($N8="Y",VLOOKUP($O8,Rates2019,6,0)*PercIncr2020,VLOOKUP($O8,Rates2019,6,0))</f>
        <v>92057.028960000011</v>
      </c>
      <c r="V8" s="150">
        <f t="shared" ref="V8:V22" si="8">IF($N8="Y",VLOOKUP($O8,Rates2019,7,0)*PercIncr2020,VLOOKUP($O8,Rates2019,7,0))</f>
        <v>94632.973760000008</v>
      </c>
      <c r="W8" s="150">
        <f t="shared" ref="W8:W14" si="9">IF($N8="Y",VLOOKUP($O8,Rates2019,8,0)*PercIncr2020,VLOOKUP($O8,Rates2019,8,0))</f>
        <v>97285.558239999998</v>
      </c>
      <c r="X8" s="150">
        <f t="shared" ref="X8:X14" si="10">IF($N8="Y",VLOOKUP($O8,Rates2019,9,0)*PercIncr2020,VLOOKUP($O8,Rates2019,9,0))</f>
        <v>100057.36</v>
      </c>
      <c r="Z8" s="129" t="str">
        <f t="shared" ref="Z8:Z39" si="11">C8</f>
        <v>00001C</v>
      </c>
      <c r="AA8" s="129" t="str">
        <f t="shared" ref="AA8:AA39" si="12">B8</f>
        <v>83</v>
      </c>
      <c r="AB8" s="129" t="str">
        <f t="shared" ref="AB8:AB39" si="13">D8</f>
        <v>311 Operations Manager</v>
      </c>
      <c r="AC8" s="130">
        <f>IF($A8="E",ROUNDUP(R8/2080,3),IF($A8="N",ROUND(R8,3),"check"))</f>
        <v>37.946999999999996</v>
      </c>
      <c r="AD8" s="130">
        <f t="shared" ref="AD8:AI8" si="14">IF($A8="E",ROUNDUP(S8/2080,3),IF($A8="N",ROUND(S8,3),"check"))</f>
        <v>39.943999999999996</v>
      </c>
      <c r="AE8" s="130">
        <f t="shared" si="14"/>
        <v>42.045999999999999</v>
      </c>
      <c r="AF8" s="130">
        <f t="shared" si="14"/>
        <v>44.259</v>
      </c>
      <c r="AG8" s="130">
        <f t="shared" si="14"/>
        <v>45.497</v>
      </c>
      <c r="AH8" s="130">
        <f t="shared" si="14"/>
        <v>46.771999999999998</v>
      </c>
      <c r="AI8" s="130">
        <f t="shared" si="14"/>
        <v>48.104999999999997</v>
      </c>
    </row>
    <row r="9" spans="1:35" x14ac:dyDescent="0.2">
      <c r="A9" s="75" t="s">
        <v>17</v>
      </c>
      <c r="B9" s="70" t="s">
        <v>18</v>
      </c>
      <c r="C9" s="75" t="s">
        <v>20</v>
      </c>
      <c r="D9" s="73" t="s">
        <v>313</v>
      </c>
      <c r="E9" s="75">
        <v>485</v>
      </c>
      <c r="F9" s="75">
        <v>10</v>
      </c>
      <c r="G9" s="74">
        <f t="shared" ref="G9:G14" si="15">R9</f>
        <v>78928.22600000001</v>
      </c>
      <c r="H9" s="74">
        <f t="shared" ref="H9:H14" si="16">S9</f>
        <v>83081.670880000005</v>
      </c>
      <c r="I9" s="74">
        <f t="shared" ref="I9:I14" si="17">T9</f>
        <v>87454.390400000004</v>
      </c>
      <c r="J9" s="74">
        <f t="shared" ref="J9:J14" si="18">U9</f>
        <v>92057.028960000011</v>
      </c>
      <c r="K9" s="74">
        <f t="shared" ref="K9:K14" si="19">V9</f>
        <v>94632.973760000008</v>
      </c>
      <c r="L9" s="74">
        <f t="shared" ref="L9:L14" si="20">W9</f>
        <v>97285.558239999998</v>
      </c>
      <c r="M9" s="74">
        <f t="shared" ref="M9:M14" si="21">X9</f>
        <v>100057.36</v>
      </c>
      <c r="N9" s="167" t="s">
        <v>600</v>
      </c>
      <c r="O9" s="167" t="str">
        <f t="shared" si="1"/>
        <v>00017C</v>
      </c>
      <c r="P9" s="167" t="str">
        <f t="shared" si="2"/>
        <v>E</v>
      </c>
      <c r="Q9" s="149" t="str">
        <f t="shared" si="3"/>
        <v xml:space="preserve">911 Operations Manager </v>
      </c>
      <c r="R9" s="150">
        <f t="shared" si="4"/>
        <v>78928.22600000001</v>
      </c>
      <c r="S9" s="150">
        <f t="shared" si="5"/>
        <v>83081.670880000005</v>
      </c>
      <c r="T9" s="150">
        <f t="shared" si="6"/>
        <v>87454.390400000004</v>
      </c>
      <c r="U9" s="150">
        <f t="shared" si="7"/>
        <v>92057.028960000011</v>
      </c>
      <c r="V9" s="150">
        <f t="shared" si="8"/>
        <v>94632.973760000008</v>
      </c>
      <c r="W9" s="150">
        <f t="shared" si="9"/>
        <v>97285.558239999998</v>
      </c>
      <c r="X9" s="150">
        <f t="shared" si="10"/>
        <v>100057.36</v>
      </c>
      <c r="Z9" s="129" t="str">
        <f t="shared" si="11"/>
        <v>00017C</v>
      </c>
      <c r="AA9" s="129" t="str">
        <f t="shared" si="12"/>
        <v>83</v>
      </c>
      <c r="AB9" s="129" t="str">
        <f t="shared" si="13"/>
        <v xml:space="preserve">911 Operations Manager </v>
      </c>
      <c r="AC9" s="130">
        <f t="shared" ref="AC9:AC73" si="22">IF($A9="E",ROUNDUP(R9/2080,3),IF($A9="N",ROUND(R9,3),"check"))</f>
        <v>37.946999999999996</v>
      </c>
      <c r="AD9" s="130">
        <f t="shared" ref="AD9:AD73" si="23">IF($A9="E",ROUNDUP(S9/2080,3),IF($A9="N",ROUND(S9,3),"check"))</f>
        <v>39.943999999999996</v>
      </c>
      <c r="AE9" s="130">
        <f t="shared" ref="AE9:AE73" si="24">IF($A9="E",ROUNDUP(T9/2080,3),IF($A9="N",ROUND(T9,3),"check"))</f>
        <v>42.045999999999999</v>
      </c>
      <c r="AF9" s="130">
        <f t="shared" ref="AF9:AF73" si="25">IF($A9="E",ROUNDUP(U9/2080,3),IF($A9="N",ROUND(U9,3),"check"))</f>
        <v>44.259</v>
      </c>
      <c r="AG9" s="130">
        <f t="shared" ref="AG9:AG73" si="26">IF($A9="E",ROUNDUP(V9/2080,3),IF($A9="N",ROUND(V9,3),"check"))</f>
        <v>45.497</v>
      </c>
      <c r="AH9" s="130">
        <f t="shared" ref="AH9:AH73" si="27">IF($A9="E",ROUNDUP(W9/2080,3),IF($A9="N",ROUND(W9,3),"check"))</f>
        <v>46.771999999999998</v>
      </c>
      <c r="AI9" s="130">
        <f t="shared" ref="AI9:AI73" si="28">IF($A9="E",ROUNDUP(X9/2080,3),IF($A9="N",ROUND(X9,3),"check"))</f>
        <v>48.104999999999997</v>
      </c>
    </row>
    <row r="10" spans="1:35" x14ac:dyDescent="0.2">
      <c r="A10" s="75" t="s">
        <v>21</v>
      </c>
      <c r="B10" s="70" t="s">
        <v>22</v>
      </c>
      <c r="C10" s="75" t="s">
        <v>23</v>
      </c>
      <c r="D10" s="73" t="s">
        <v>314</v>
      </c>
      <c r="E10" s="75">
        <v>340</v>
      </c>
      <c r="F10" s="75">
        <v>7</v>
      </c>
      <c r="G10" s="74">
        <f t="shared" si="15"/>
        <v>26.564942500000001</v>
      </c>
      <c r="H10" s="74">
        <f t="shared" si="16"/>
        <v>27.964067</v>
      </c>
      <c r="I10" s="74">
        <f t="shared" si="17"/>
        <v>29.435860000000005</v>
      </c>
      <c r="J10" s="74">
        <f t="shared" si="18"/>
        <v>30.985439000000003</v>
      </c>
      <c r="K10" s="74">
        <f t="shared" si="19"/>
        <v>31.853367000000002</v>
      </c>
      <c r="L10" s="74">
        <f t="shared" si="20"/>
        <v>32.744835500000001</v>
      </c>
      <c r="M10" s="74">
        <f t="shared" si="21"/>
        <v>33.678267500000004</v>
      </c>
      <c r="N10" s="167" t="s">
        <v>600</v>
      </c>
      <c r="O10" s="167" t="str">
        <f t="shared" si="1"/>
        <v>09800C</v>
      </c>
      <c r="P10" s="167" t="str">
        <f t="shared" si="2"/>
        <v>N</v>
      </c>
      <c r="Q10" s="149" t="str">
        <f t="shared" si="3"/>
        <v>Account Maintenance Supervisor</v>
      </c>
      <c r="R10" s="150">
        <f t="shared" si="4"/>
        <v>26.564942500000001</v>
      </c>
      <c r="S10" s="150">
        <f t="shared" si="5"/>
        <v>27.964067</v>
      </c>
      <c r="T10" s="150">
        <f t="shared" si="6"/>
        <v>29.435860000000005</v>
      </c>
      <c r="U10" s="150">
        <f t="shared" si="7"/>
        <v>30.985439000000003</v>
      </c>
      <c r="V10" s="150">
        <f t="shared" si="8"/>
        <v>31.853367000000002</v>
      </c>
      <c r="W10" s="150">
        <f t="shared" si="9"/>
        <v>32.744835500000001</v>
      </c>
      <c r="X10" s="150">
        <f t="shared" si="10"/>
        <v>33.678267500000004</v>
      </c>
      <c r="Z10" s="129" t="str">
        <f t="shared" si="11"/>
        <v>09800C</v>
      </c>
      <c r="AA10" s="129" t="str">
        <f t="shared" si="12"/>
        <v>13</v>
      </c>
      <c r="AB10" s="129" t="str">
        <f t="shared" si="13"/>
        <v>Account Maintenance Supervisor</v>
      </c>
      <c r="AC10" s="130">
        <f t="shared" si="22"/>
        <v>26.565000000000001</v>
      </c>
      <c r="AD10" s="130">
        <f t="shared" si="23"/>
        <v>27.963999999999999</v>
      </c>
      <c r="AE10" s="130">
        <f t="shared" si="24"/>
        <v>29.436</v>
      </c>
      <c r="AF10" s="130">
        <f t="shared" si="25"/>
        <v>30.984999999999999</v>
      </c>
      <c r="AG10" s="130">
        <f t="shared" si="26"/>
        <v>31.853000000000002</v>
      </c>
      <c r="AH10" s="130">
        <f t="shared" si="27"/>
        <v>32.744999999999997</v>
      </c>
      <c r="AI10" s="130">
        <f t="shared" si="28"/>
        <v>33.677999999999997</v>
      </c>
    </row>
    <row r="11" spans="1:35" x14ac:dyDescent="0.2">
      <c r="A11" s="75" t="s">
        <v>17</v>
      </c>
      <c r="B11" s="70" t="s">
        <v>24</v>
      </c>
      <c r="C11" s="75" t="s">
        <v>25</v>
      </c>
      <c r="D11" s="73" t="s">
        <v>315</v>
      </c>
      <c r="E11" s="75">
        <v>425</v>
      </c>
      <c r="F11" s="75">
        <v>9</v>
      </c>
      <c r="G11" s="74">
        <f t="shared" si="15"/>
        <v>70327.550800000012</v>
      </c>
      <c r="H11" s="74">
        <f t="shared" si="16"/>
        <v>74027.544240000003</v>
      </c>
      <c r="I11" s="74">
        <f t="shared" si="17"/>
        <v>77923.394640000013</v>
      </c>
      <c r="J11" s="74">
        <f t="shared" si="18"/>
        <v>82025.746400000004</v>
      </c>
      <c r="K11" s="74">
        <f t="shared" si="19"/>
        <v>84322.807920000007</v>
      </c>
      <c r="L11" s="74">
        <f t="shared" si="20"/>
        <v>86683.735840000008</v>
      </c>
      <c r="M11" s="74">
        <f t="shared" si="21"/>
        <v>89155.365520000007</v>
      </c>
      <c r="N11" s="167" t="s">
        <v>600</v>
      </c>
      <c r="O11" s="167" t="str">
        <f t="shared" si="1"/>
        <v>00221C</v>
      </c>
      <c r="P11" s="167" t="str">
        <f t="shared" si="2"/>
        <v>E</v>
      </c>
      <c r="Q11" s="149" t="str">
        <f t="shared" si="3"/>
        <v>Accountant Il  (Supervisory)</v>
      </c>
      <c r="R11" s="150">
        <f t="shared" si="4"/>
        <v>70327.550800000012</v>
      </c>
      <c r="S11" s="150">
        <f t="shared" si="5"/>
        <v>74027.544240000003</v>
      </c>
      <c r="T11" s="150">
        <f t="shared" si="6"/>
        <v>77923.394640000013</v>
      </c>
      <c r="U11" s="150">
        <f t="shared" si="7"/>
        <v>82025.746400000004</v>
      </c>
      <c r="V11" s="150">
        <f t="shared" si="8"/>
        <v>84322.807920000007</v>
      </c>
      <c r="W11" s="150">
        <f t="shared" si="9"/>
        <v>86683.735840000008</v>
      </c>
      <c r="X11" s="150">
        <f t="shared" si="10"/>
        <v>89155.365520000007</v>
      </c>
      <c r="Z11" s="129" t="str">
        <f t="shared" si="11"/>
        <v>00221C</v>
      </c>
      <c r="AA11" s="129" t="str">
        <f t="shared" si="12"/>
        <v>86</v>
      </c>
      <c r="AB11" s="129" t="str">
        <f t="shared" si="13"/>
        <v>Accountant Il  (Supervisory)</v>
      </c>
      <c r="AC11" s="130">
        <f t="shared" si="22"/>
        <v>33.811999999999998</v>
      </c>
      <c r="AD11" s="130">
        <f t="shared" si="23"/>
        <v>35.591000000000001</v>
      </c>
      <c r="AE11" s="130">
        <f t="shared" si="24"/>
        <v>37.463999999999999</v>
      </c>
      <c r="AF11" s="130">
        <f t="shared" si="25"/>
        <v>39.436</v>
      </c>
      <c r="AG11" s="130">
        <f t="shared" si="26"/>
        <v>40.54</v>
      </c>
      <c r="AH11" s="130">
        <f t="shared" si="27"/>
        <v>41.674999999999997</v>
      </c>
      <c r="AI11" s="130">
        <f t="shared" si="28"/>
        <v>42.863999999999997</v>
      </c>
    </row>
    <row r="12" spans="1:35" x14ac:dyDescent="0.2">
      <c r="A12" s="75" t="s">
        <v>17</v>
      </c>
      <c r="B12" s="70" t="s">
        <v>28</v>
      </c>
      <c r="C12" s="75" t="s">
        <v>29</v>
      </c>
      <c r="D12" s="73" t="s">
        <v>316</v>
      </c>
      <c r="E12" s="75">
        <v>398</v>
      </c>
      <c r="F12" s="75">
        <v>8</v>
      </c>
      <c r="G12" s="74">
        <f t="shared" si="15"/>
        <v>64466.744160000002</v>
      </c>
      <c r="H12" s="74">
        <f t="shared" si="16"/>
        <v>67046.946720000007</v>
      </c>
      <c r="I12" s="74">
        <f t="shared" si="17"/>
        <v>69727.206640000004</v>
      </c>
      <c r="J12" s="74">
        <f t="shared" si="18"/>
        <v>72516.039439999993</v>
      </c>
      <c r="K12" s="74">
        <f t="shared" si="19"/>
        <v>75417.702880000012</v>
      </c>
      <c r="L12" s="74">
        <f t="shared" si="20"/>
        <v>78434.325840000005</v>
      </c>
      <c r="M12" s="74">
        <f t="shared" si="21"/>
        <v>81570.16608000001</v>
      </c>
      <c r="N12" s="167" t="s">
        <v>600</v>
      </c>
      <c r="O12" s="167" t="str">
        <f t="shared" si="1"/>
        <v>00351C</v>
      </c>
      <c r="P12" s="167" t="str">
        <f t="shared" si="2"/>
        <v>E</v>
      </c>
      <c r="Q12" s="149" t="str">
        <f t="shared" si="3"/>
        <v>Administrative Analyst II Supervisory</v>
      </c>
      <c r="R12" s="150">
        <f t="shared" si="4"/>
        <v>64466.744160000002</v>
      </c>
      <c r="S12" s="150">
        <f t="shared" si="5"/>
        <v>67046.946720000007</v>
      </c>
      <c r="T12" s="150">
        <f t="shared" si="6"/>
        <v>69727.206640000004</v>
      </c>
      <c r="U12" s="150">
        <f t="shared" si="7"/>
        <v>72516.039439999993</v>
      </c>
      <c r="V12" s="150">
        <f t="shared" si="8"/>
        <v>75417.702880000012</v>
      </c>
      <c r="W12" s="150">
        <f t="shared" si="9"/>
        <v>78434.325840000005</v>
      </c>
      <c r="X12" s="150">
        <f t="shared" si="10"/>
        <v>81570.16608000001</v>
      </c>
      <c r="Z12" s="129" t="str">
        <f t="shared" si="11"/>
        <v>00351C</v>
      </c>
      <c r="AA12" s="129" t="str">
        <f t="shared" si="12"/>
        <v>99</v>
      </c>
      <c r="AB12" s="129" t="str">
        <f t="shared" si="13"/>
        <v>Administrative Analyst II Supervisory</v>
      </c>
      <c r="AC12" s="130">
        <f t="shared" si="22"/>
        <v>30.994</v>
      </c>
      <c r="AD12" s="130">
        <f t="shared" si="23"/>
        <v>32.234999999999999</v>
      </c>
      <c r="AE12" s="130">
        <f t="shared" si="24"/>
        <v>33.522999999999996</v>
      </c>
      <c r="AF12" s="130">
        <f t="shared" si="25"/>
        <v>34.863999999999997</v>
      </c>
      <c r="AG12" s="130">
        <f t="shared" si="26"/>
        <v>36.259</v>
      </c>
      <c r="AH12" s="130">
        <f t="shared" si="27"/>
        <v>37.708999999999996</v>
      </c>
      <c r="AI12" s="130">
        <f t="shared" si="28"/>
        <v>39.216999999999999</v>
      </c>
    </row>
    <row r="13" spans="1:35" x14ac:dyDescent="0.2">
      <c r="A13" s="75" t="s">
        <v>21</v>
      </c>
      <c r="B13" s="70" t="s">
        <v>26</v>
      </c>
      <c r="C13" s="75" t="s">
        <v>27</v>
      </c>
      <c r="D13" s="73" t="s">
        <v>317</v>
      </c>
      <c r="E13" s="75">
        <v>358</v>
      </c>
      <c r="F13" s="75">
        <v>7</v>
      </c>
      <c r="G13" s="74">
        <f>R13</f>
        <v>28.513686500000006</v>
      </c>
      <c r="H13" s="74">
        <f t="shared" si="16"/>
        <v>29.653865500000002</v>
      </c>
      <c r="I13" s="74">
        <f t="shared" si="17"/>
        <v>30.840102000000005</v>
      </c>
      <c r="J13" s="74">
        <f t="shared" si="18"/>
        <v>32.074443000000002</v>
      </c>
      <c r="K13" s="74">
        <f t="shared" si="19"/>
        <v>33.356888500000004</v>
      </c>
      <c r="L13" s="74">
        <f t="shared" si="20"/>
        <v>34.691532500000008</v>
      </c>
      <c r="M13" s="74">
        <f t="shared" si="21"/>
        <v>36.079398500000003</v>
      </c>
      <c r="N13" s="167" t="s">
        <v>600</v>
      </c>
      <c r="O13" s="167" t="str">
        <f t="shared" si="1"/>
        <v>00361C</v>
      </c>
      <c r="P13" s="167" t="str">
        <f t="shared" si="2"/>
        <v>N</v>
      </c>
      <c r="Q13" s="149" t="str">
        <f t="shared" si="3"/>
        <v>Administrative Assistant to Police Administration</v>
      </c>
      <c r="R13" s="150">
        <f t="shared" si="4"/>
        <v>28.513686500000006</v>
      </c>
      <c r="S13" s="150">
        <f t="shared" si="5"/>
        <v>29.653865500000002</v>
      </c>
      <c r="T13" s="150">
        <f t="shared" si="6"/>
        <v>30.840102000000005</v>
      </c>
      <c r="U13" s="150">
        <f t="shared" si="7"/>
        <v>32.074443000000002</v>
      </c>
      <c r="V13" s="150">
        <f t="shared" si="8"/>
        <v>33.356888500000004</v>
      </c>
      <c r="W13" s="150">
        <f t="shared" si="9"/>
        <v>34.691532500000008</v>
      </c>
      <c r="X13" s="150">
        <f t="shared" si="10"/>
        <v>36.079398500000003</v>
      </c>
      <c r="Z13" s="129" t="str">
        <f t="shared" si="11"/>
        <v>00361C</v>
      </c>
      <c r="AA13" s="129" t="str">
        <f t="shared" si="12"/>
        <v>98</v>
      </c>
      <c r="AB13" s="129" t="str">
        <f t="shared" si="13"/>
        <v>Administrative Assistant to Police Administration</v>
      </c>
      <c r="AC13" s="130">
        <f t="shared" si="22"/>
        <v>28.513999999999999</v>
      </c>
      <c r="AD13" s="130">
        <f t="shared" si="23"/>
        <v>29.654</v>
      </c>
      <c r="AE13" s="130">
        <f t="shared" si="24"/>
        <v>30.84</v>
      </c>
      <c r="AF13" s="130">
        <f t="shared" si="25"/>
        <v>32.073999999999998</v>
      </c>
      <c r="AG13" s="130">
        <f t="shared" si="26"/>
        <v>33.356999999999999</v>
      </c>
      <c r="AH13" s="130">
        <f t="shared" si="27"/>
        <v>34.692</v>
      </c>
      <c r="AI13" s="130">
        <f t="shared" si="28"/>
        <v>36.079000000000001</v>
      </c>
    </row>
    <row r="14" spans="1:35" x14ac:dyDescent="0.2">
      <c r="A14" s="75" t="s">
        <v>17</v>
      </c>
      <c r="B14" s="70" t="s">
        <v>30</v>
      </c>
      <c r="C14" s="75" t="s">
        <v>31</v>
      </c>
      <c r="D14" s="73" t="s">
        <v>318</v>
      </c>
      <c r="E14" s="75">
        <v>393</v>
      </c>
      <c r="F14" s="75">
        <v>8</v>
      </c>
      <c r="G14" s="74">
        <f t="shared" si="15"/>
        <v>63165.998480000002</v>
      </c>
      <c r="H14" s="74">
        <f t="shared" si="16"/>
        <v>66555.175440000006</v>
      </c>
      <c r="I14" s="74">
        <f t="shared" si="17"/>
        <v>70086.987359999999</v>
      </c>
      <c r="J14" s="74">
        <f t="shared" si="18"/>
        <v>75049.406640000016</v>
      </c>
      <c r="K14" s="74">
        <f t="shared" si="19"/>
        <v>77150.611199999999</v>
      </c>
      <c r="L14" s="74">
        <f t="shared" si="20"/>
        <v>79311.424400000004</v>
      </c>
      <c r="M14" s="74">
        <f t="shared" si="21"/>
        <v>81572.294960000014</v>
      </c>
      <c r="N14" s="167" t="s">
        <v>600</v>
      </c>
      <c r="O14" s="167" t="str">
        <f t="shared" si="1"/>
        <v>00469C</v>
      </c>
      <c r="P14" s="167" t="str">
        <f t="shared" si="2"/>
        <v>E</v>
      </c>
      <c r="Q14" s="149" t="str">
        <f t="shared" si="3"/>
        <v>Aide to the Finance Officer</v>
      </c>
      <c r="R14" s="150">
        <f t="shared" si="4"/>
        <v>63165.998480000002</v>
      </c>
      <c r="S14" s="150">
        <f t="shared" si="5"/>
        <v>66555.175440000006</v>
      </c>
      <c r="T14" s="150">
        <f t="shared" si="6"/>
        <v>70086.987359999999</v>
      </c>
      <c r="U14" s="150">
        <f t="shared" si="7"/>
        <v>75049.406640000016</v>
      </c>
      <c r="V14" s="150">
        <f t="shared" si="8"/>
        <v>77150.611199999999</v>
      </c>
      <c r="W14" s="150">
        <f t="shared" si="9"/>
        <v>79311.424400000004</v>
      </c>
      <c r="X14" s="150">
        <f t="shared" si="10"/>
        <v>81572.294960000014</v>
      </c>
      <c r="Z14" s="129" t="str">
        <f t="shared" si="11"/>
        <v>00469C</v>
      </c>
      <c r="AA14" s="129" t="str">
        <f t="shared" si="12"/>
        <v>21</v>
      </c>
      <c r="AB14" s="129" t="str">
        <f t="shared" si="13"/>
        <v>Aide to the Finance Officer</v>
      </c>
      <c r="AC14" s="130">
        <f t="shared" si="22"/>
        <v>30.369</v>
      </c>
      <c r="AD14" s="130">
        <f t="shared" si="23"/>
        <v>31.998000000000001</v>
      </c>
      <c r="AE14" s="130">
        <f t="shared" si="24"/>
        <v>33.695999999999998</v>
      </c>
      <c r="AF14" s="130">
        <f t="shared" si="25"/>
        <v>36.082000000000001</v>
      </c>
      <c r="AG14" s="130">
        <f t="shared" si="26"/>
        <v>37.091999999999999</v>
      </c>
      <c r="AH14" s="130">
        <f t="shared" si="27"/>
        <v>38.131</v>
      </c>
      <c r="AI14" s="130">
        <f t="shared" si="28"/>
        <v>39.217999999999996</v>
      </c>
    </row>
    <row r="15" spans="1:35" x14ac:dyDescent="0.2">
      <c r="A15" s="75" t="s">
        <v>17</v>
      </c>
      <c r="B15" s="70" t="s">
        <v>32</v>
      </c>
      <c r="C15" s="75" t="s">
        <v>33</v>
      </c>
      <c r="D15" s="73" t="s">
        <v>319</v>
      </c>
      <c r="E15" s="75">
        <v>583</v>
      </c>
      <c r="F15" s="75">
        <v>12</v>
      </c>
      <c r="G15" s="74">
        <f t="shared" ref="G15:G79" si="29">R15</f>
        <v>101351.71904000001</v>
      </c>
      <c r="H15" s="74">
        <f t="shared" ref="H15:H79" si="30">S15</f>
        <v>105405.10656000001</v>
      </c>
      <c r="I15" s="74">
        <f t="shared" ref="I15:I79" si="31">T15</f>
        <v>109620.28896000001</v>
      </c>
      <c r="J15" s="74">
        <f t="shared" ref="J15:J79" si="32">U15</f>
        <v>114005.78176000001</v>
      </c>
      <c r="K15" s="74">
        <f t="shared" ref="K15:K79" si="33">V15</f>
        <v>118565.84272000002</v>
      </c>
      <c r="N15" s="167" t="s">
        <v>600</v>
      </c>
      <c r="O15" s="167" t="str">
        <f t="shared" si="1"/>
        <v>00590C</v>
      </c>
      <c r="P15" s="167" t="str">
        <f t="shared" si="2"/>
        <v>E</v>
      </c>
      <c r="Q15" s="149" t="str">
        <f t="shared" si="3"/>
        <v>Assistant Building Official</v>
      </c>
      <c r="R15" s="150">
        <f t="shared" si="4"/>
        <v>101351.71904000001</v>
      </c>
      <c r="S15" s="150">
        <f t="shared" si="5"/>
        <v>105405.10656000001</v>
      </c>
      <c r="T15" s="150">
        <f t="shared" si="6"/>
        <v>109620.28896000001</v>
      </c>
      <c r="U15" s="150">
        <f t="shared" si="7"/>
        <v>114005.78176000001</v>
      </c>
      <c r="V15" s="150">
        <f t="shared" si="8"/>
        <v>118565.84272000002</v>
      </c>
      <c r="W15" s="150"/>
      <c r="X15" s="150"/>
      <c r="Z15" s="129" t="str">
        <f t="shared" si="11"/>
        <v>00590C</v>
      </c>
      <c r="AA15" s="129" t="str">
        <f t="shared" si="12"/>
        <v>105</v>
      </c>
      <c r="AB15" s="129" t="str">
        <f t="shared" si="13"/>
        <v>Assistant Building Official</v>
      </c>
      <c r="AC15" s="130">
        <f t="shared" si="22"/>
        <v>48.726999999999997</v>
      </c>
      <c r="AD15" s="130">
        <f t="shared" si="23"/>
        <v>50.675999999999995</v>
      </c>
      <c r="AE15" s="130">
        <f t="shared" si="24"/>
        <v>52.702999999999996</v>
      </c>
      <c r="AF15" s="130">
        <f t="shared" si="25"/>
        <v>54.811</v>
      </c>
      <c r="AG15" s="130">
        <f t="shared" si="26"/>
        <v>57.003</v>
      </c>
      <c r="AH15" s="130"/>
      <c r="AI15" s="130"/>
    </row>
    <row r="16" spans="1:35" x14ac:dyDescent="0.2">
      <c r="A16" s="75" t="s">
        <v>17</v>
      </c>
      <c r="B16" s="70" t="s">
        <v>35</v>
      </c>
      <c r="C16" s="75" t="s">
        <v>36</v>
      </c>
      <c r="D16" s="73" t="s">
        <v>320</v>
      </c>
      <c r="E16" s="75">
        <v>543</v>
      </c>
      <c r="F16" s="75">
        <v>12</v>
      </c>
      <c r="G16" s="74">
        <f t="shared" si="29"/>
        <v>107891.6384</v>
      </c>
      <c r="H16" s="74">
        <f t="shared" si="30"/>
        <v>113777.99160000001</v>
      </c>
      <c r="I16" s="74">
        <f t="shared" si="31"/>
        <v>119879.36168000002</v>
      </c>
      <c r="J16" s="74">
        <f t="shared" si="32"/>
        <v>124064.73976000001</v>
      </c>
      <c r="K16" s="74">
        <f t="shared" si="33"/>
        <v>127536.94304000001</v>
      </c>
      <c r="L16" s="74">
        <f t="shared" ref="L16:L79" si="34">W16</f>
        <v>131107.0748</v>
      </c>
      <c r="M16" s="74">
        <f t="shared" ref="M16:M79" si="35">X16</f>
        <v>134845.38808</v>
      </c>
      <c r="N16" s="167" t="s">
        <v>600</v>
      </c>
      <c r="O16" s="167" t="str">
        <f t="shared" si="1"/>
        <v>00637C</v>
      </c>
      <c r="P16" s="167" t="str">
        <f t="shared" si="2"/>
        <v>E</v>
      </c>
      <c r="Q16" s="149" t="str">
        <f t="shared" si="3"/>
        <v>Assistant City Attorney II HR/LR</v>
      </c>
      <c r="R16" s="150">
        <f t="shared" si="4"/>
        <v>107891.6384</v>
      </c>
      <c r="S16" s="150">
        <f t="shared" si="5"/>
        <v>113777.99160000001</v>
      </c>
      <c r="T16" s="150">
        <f t="shared" si="6"/>
        <v>119879.36168000002</v>
      </c>
      <c r="U16" s="150">
        <f t="shared" si="7"/>
        <v>124064.73976000001</v>
      </c>
      <c r="V16" s="150">
        <f t="shared" si="8"/>
        <v>127536.94304000001</v>
      </c>
      <c r="W16" s="150">
        <f>IF($N16="Y",VLOOKUP($O16,Rates2019,8,0)*PercIncr2020,VLOOKUP($O16,Rates2019,8,0))</f>
        <v>131107.0748</v>
      </c>
      <c r="X16" s="150">
        <f>IF($N16="Y",VLOOKUP($O16,Rates2019,9,0)*PercIncr2020,VLOOKUP($O16,Rates2019,9,0))</f>
        <v>134845.38808</v>
      </c>
      <c r="Z16" s="129" t="str">
        <f t="shared" si="11"/>
        <v>00637C</v>
      </c>
      <c r="AA16" s="129" t="str">
        <f t="shared" si="12"/>
        <v>59</v>
      </c>
      <c r="AB16" s="129" t="str">
        <f t="shared" si="13"/>
        <v>Assistant City Attorney II HR/LR</v>
      </c>
      <c r="AC16" s="130">
        <f t="shared" si="22"/>
        <v>51.870999999999995</v>
      </c>
      <c r="AD16" s="130">
        <f t="shared" si="23"/>
        <v>54.701000000000001</v>
      </c>
      <c r="AE16" s="130">
        <f t="shared" si="24"/>
        <v>57.634999999999998</v>
      </c>
      <c r="AF16" s="130">
        <f t="shared" si="25"/>
        <v>59.646999999999998</v>
      </c>
      <c r="AG16" s="130">
        <f t="shared" si="26"/>
        <v>61.315999999999995</v>
      </c>
      <c r="AH16" s="130">
        <f t="shared" si="27"/>
        <v>63.032999999999994</v>
      </c>
      <c r="AI16" s="130">
        <f t="shared" si="28"/>
        <v>64.83</v>
      </c>
    </row>
    <row r="17" spans="1:35" x14ac:dyDescent="0.2">
      <c r="A17" s="75" t="s">
        <v>21</v>
      </c>
      <c r="B17" s="70" t="s">
        <v>22</v>
      </c>
      <c r="C17" s="75" t="s">
        <v>37</v>
      </c>
      <c r="D17" s="73" t="s">
        <v>321</v>
      </c>
      <c r="E17" s="75">
        <v>341</v>
      </c>
      <c r="F17" s="75">
        <v>7</v>
      </c>
      <c r="G17" s="74">
        <f t="shared" si="29"/>
        <v>26.564942500000001</v>
      </c>
      <c r="H17" s="74">
        <f t="shared" si="30"/>
        <v>27.964067</v>
      </c>
      <c r="I17" s="74">
        <f t="shared" si="31"/>
        <v>29.435860000000005</v>
      </c>
      <c r="J17" s="74">
        <f t="shared" si="32"/>
        <v>30.985439000000003</v>
      </c>
      <c r="K17" s="74">
        <f t="shared" si="33"/>
        <v>31.853367000000002</v>
      </c>
      <c r="L17" s="74">
        <f t="shared" si="34"/>
        <v>32.744835500000001</v>
      </c>
      <c r="M17" s="74">
        <f t="shared" si="35"/>
        <v>33.678267500000004</v>
      </c>
      <c r="N17" s="167" t="s">
        <v>600</v>
      </c>
      <c r="O17" s="167" t="str">
        <f t="shared" si="1"/>
        <v>00965C</v>
      </c>
      <c r="P17" s="167" t="str">
        <f t="shared" si="2"/>
        <v>N</v>
      </c>
      <c r="Q17" s="149" t="str">
        <f t="shared" si="3"/>
        <v>Assistant Supervisor Police Record Services</v>
      </c>
      <c r="R17" s="150">
        <f t="shared" si="4"/>
        <v>26.564942500000001</v>
      </c>
      <c r="S17" s="150">
        <f t="shared" si="5"/>
        <v>27.964067</v>
      </c>
      <c r="T17" s="150">
        <f t="shared" si="6"/>
        <v>29.435860000000005</v>
      </c>
      <c r="U17" s="150">
        <f t="shared" si="7"/>
        <v>30.985439000000003</v>
      </c>
      <c r="V17" s="150">
        <f t="shared" si="8"/>
        <v>31.853367000000002</v>
      </c>
      <c r="W17" s="150">
        <f>IF($N17="Y",VLOOKUP($O17,Rates2019,8,0)*PercIncr2020,VLOOKUP($O17,Rates2019,8,0))</f>
        <v>32.744835500000001</v>
      </c>
      <c r="X17" s="150">
        <f>IF($N17="Y",VLOOKUP($O17,Rates2019,9,0)*PercIncr2020,VLOOKUP($O17,Rates2019,9,0))</f>
        <v>33.678267500000004</v>
      </c>
      <c r="Z17" s="129" t="str">
        <f t="shared" si="11"/>
        <v>00965C</v>
      </c>
      <c r="AA17" s="129" t="str">
        <f t="shared" si="12"/>
        <v>13</v>
      </c>
      <c r="AB17" s="129" t="str">
        <f t="shared" si="13"/>
        <v>Assistant Supervisor Police Record Services</v>
      </c>
      <c r="AC17" s="130">
        <f t="shared" si="22"/>
        <v>26.565000000000001</v>
      </c>
      <c r="AD17" s="130">
        <f t="shared" si="23"/>
        <v>27.963999999999999</v>
      </c>
      <c r="AE17" s="130">
        <f t="shared" si="24"/>
        <v>29.436</v>
      </c>
      <c r="AF17" s="130">
        <f t="shared" si="25"/>
        <v>30.984999999999999</v>
      </c>
      <c r="AG17" s="130">
        <f t="shared" si="26"/>
        <v>31.853000000000002</v>
      </c>
      <c r="AH17" s="130">
        <f t="shared" si="27"/>
        <v>32.744999999999997</v>
      </c>
      <c r="AI17" s="130">
        <f t="shared" si="28"/>
        <v>33.677999999999997</v>
      </c>
    </row>
    <row r="18" spans="1:35" x14ac:dyDescent="0.2">
      <c r="A18" s="75" t="s">
        <v>17</v>
      </c>
      <c r="B18" s="70" t="s">
        <v>38</v>
      </c>
      <c r="C18" s="75" t="s">
        <v>39</v>
      </c>
      <c r="D18" s="73" t="s">
        <v>322</v>
      </c>
      <c r="E18" s="75">
        <v>458</v>
      </c>
      <c r="F18" s="75">
        <v>10</v>
      </c>
      <c r="G18" s="74">
        <f t="shared" si="29"/>
        <v>70512.763359999997</v>
      </c>
      <c r="H18" s="74">
        <f t="shared" si="30"/>
        <v>74057.348560000013</v>
      </c>
      <c r="I18" s="74">
        <f t="shared" si="31"/>
        <v>78057.514080000008</v>
      </c>
      <c r="J18" s="74">
        <f t="shared" si="32"/>
        <v>84578.273520000017</v>
      </c>
      <c r="K18" s="74">
        <f t="shared" si="33"/>
        <v>86947.716960000005</v>
      </c>
      <c r="L18" s="74">
        <f t="shared" si="34"/>
        <v>91501.391279999996</v>
      </c>
      <c r="M18" s="74">
        <f t="shared" si="35"/>
        <v>96749.080480000004</v>
      </c>
      <c r="N18" s="167" t="s">
        <v>600</v>
      </c>
      <c r="O18" s="167" t="str">
        <f t="shared" si="1"/>
        <v>01334C</v>
      </c>
      <c r="P18" s="167" t="str">
        <f t="shared" si="2"/>
        <v>E</v>
      </c>
      <c r="Q18" s="149" t="str">
        <f t="shared" si="3"/>
        <v>BIS Interagency Coordinator</v>
      </c>
      <c r="R18" s="150">
        <f t="shared" si="4"/>
        <v>70512.763359999997</v>
      </c>
      <c r="S18" s="150">
        <f t="shared" si="5"/>
        <v>74057.348560000013</v>
      </c>
      <c r="T18" s="150">
        <f t="shared" si="6"/>
        <v>78057.514080000008</v>
      </c>
      <c r="U18" s="150">
        <f t="shared" si="7"/>
        <v>84578.273520000017</v>
      </c>
      <c r="V18" s="150">
        <f t="shared" si="8"/>
        <v>86947.716960000005</v>
      </c>
      <c r="W18" s="150">
        <f>IF($N18="Y",VLOOKUP($O18,Rates2019,8,0)*PercIncr2020,VLOOKUP($O18,Rates2019,8,0))</f>
        <v>91501.391279999996</v>
      </c>
      <c r="X18" s="150">
        <f>IF($N18="Y",VLOOKUP($O18,Rates2019,9,0)*PercIncr2020,VLOOKUP($O18,Rates2019,9,0))</f>
        <v>96749.080480000004</v>
      </c>
      <c r="Z18" s="129" t="str">
        <f t="shared" si="11"/>
        <v>01334C</v>
      </c>
      <c r="AA18" s="129" t="str">
        <f t="shared" si="12"/>
        <v>65</v>
      </c>
      <c r="AB18" s="129" t="str">
        <f t="shared" si="13"/>
        <v>BIS Interagency Coordinator</v>
      </c>
      <c r="AC18" s="130">
        <f t="shared" si="22"/>
        <v>33.900999999999996</v>
      </c>
      <c r="AD18" s="130">
        <f t="shared" si="23"/>
        <v>35.604999999999997</v>
      </c>
      <c r="AE18" s="130">
        <f t="shared" si="24"/>
        <v>37.527999999999999</v>
      </c>
      <c r="AF18" s="130">
        <f t="shared" si="25"/>
        <v>40.662999999999997</v>
      </c>
      <c r="AG18" s="130">
        <f t="shared" si="26"/>
        <v>41.802</v>
      </c>
      <c r="AH18" s="130">
        <f t="shared" si="27"/>
        <v>43.991999999999997</v>
      </c>
      <c r="AI18" s="130">
        <f t="shared" si="28"/>
        <v>46.513999999999996</v>
      </c>
    </row>
    <row r="19" spans="1:35" x14ac:dyDescent="0.2">
      <c r="A19" s="75" t="s">
        <v>17</v>
      </c>
      <c r="B19" s="70" t="s">
        <v>24</v>
      </c>
      <c r="C19" s="75" t="s">
        <v>471</v>
      </c>
      <c r="D19" s="73" t="s">
        <v>465</v>
      </c>
      <c r="E19" s="75">
        <v>423</v>
      </c>
      <c r="F19" s="75">
        <v>9</v>
      </c>
      <c r="G19" s="74">
        <f t="shared" si="29"/>
        <v>70327.755499999999</v>
      </c>
      <c r="H19" s="74">
        <f t="shared" si="30"/>
        <v>74027.707999999999</v>
      </c>
      <c r="I19" s="74">
        <f t="shared" si="31"/>
        <v>77923.149000000005</v>
      </c>
      <c r="J19" s="74">
        <f t="shared" si="32"/>
        <v>82025.337</v>
      </c>
      <c r="K19" s="74">
        <f t="shared" si="33"/>
        <v>84323.094500000007</v>
      </c>
      <c r="L19" s="74">
        <f t="shared" si="34"/>
        <v>86683.285500000013</v>
      </c>
      <c r="M19" s="74">
        <f t="shared" si="35"/>
        <v>89155.038</v>
      </c>
      <c r="N19" s="167" t="s">
        <v>600</v>
      </c>
      <c r="O19" s="167" t="str">
        <f t="shared" si="1"/>
        <v>52933C</v>
      </c>
      <c r="P19" s="167" t="str">
        <f t="shared" si="2"/>
        <v>E</v>
      </c>
      <c r="Q19" s="149" t="str">
        <f t="shared" si="3"/>
        <v>Budget and Evaluation Analyst</v>
      </c>
      <c r="R19" s="150">
        <f t="shared" si="4"/>
        <v>70327.755499999999</v>
      </c>
      <c r="S19" s="150">
        <f t="shared" si="5"/>
        <v>74027.707999999999</v>
      </c>
      <c r="T19" s="150">
        <f t="shared" si="6"/>
        <v>77923.149000000005</v>
      </c>
      <c r="U19" s="150">
        <f t="shared" si="7"/>
        <v>82025.337</v>
      </c>
      <c r="V19" s="150">
        <f t="shared" si="8"/>
        <v>84323.094500000007</v>
      </c>
      <c r="W19" s="150">
        <f>IF($N19="Y",VLOOKUP($O19,Rates2019,8,0)*PercIncr2020,VLOOKUP($O19,Rates2019,8,0))</f>
        <v>86683.285500000013</v>
      </c>
      <c r="X19" s="150">
        <f>IF($N19="Y",VLOOKUP($O19,Rates2019,9,0)*PercIncr2020,VLOOKUP($O19,Rates2019,9,0))</f>
        <v>89155.038</v>
      </c>
      <c r="Z19" s="129" t="str">
        <f t="shared" si="11"/>
        <v>52933C</v>
      </c>
      <c r="AA19" s="129" t="str">
        <f t="shared" si="12"/>
        <v>86</v>
      </c>
      <c r="AB19" s="129" t="str">
        <f t="shared" si="13"/>
        <v>Budget and Evaluation Analyst</v>
      </c>
      <c r="AC19" s="130">
        <f t="shared" si="22"/>
        <v>33.811999999999998</v>
      </c>
      <c r="AD19" s="130">
        <f t="shared" si="23"/>
        <v>35.591000000000001</v>
      </c>
      <c r="AE19" s="130">
        <f t="shared" si="24"/>
        <v>37.463999999999999</v>
      </c>
      <c r="AF19" s="130">
        <f t="shared" si="25"/>
        <v>39.436</v>
      </c>
      <c r="AG19" s="130">
        <f t="shared" si="26"/>
        <v>40.54</v>
      </c>
      <c r="AH19" s="130">
        <f t="shared" si="27"/>
        <v>41.674999999999997</v>
      </c>
      <c r="AI19" s="130">
        <f t="shared" si="28"/>
        <v>42.863</v>
      </c>
    </row>
    <row r="20" spans="1:35" x14ac:dyDescent="0.2">
      <c r="A20" s="75" t="s">
        <v>17</v>
      </c>
      <c r="B20" s="70" t="s">
        <v>40</v>
      </c>
      <c r="C20" s="75" t="s">
        <v>41</v>
      </c>
      <c r="D20" s="73" t="s">
        <v>323</v>
      </c>
      <c r="E20" s="75">
        <v>650</v>
      </c>
      <c r="F20" s="75">
        <v>14</v>
      </c>
      <c r="G20" s="74">
        <f t="shared" si="29"/>
        <v>111670.4004</v>
      </c>
      <c r="H20" s="74">
        <f t="shared" si="30"/>
        <v>116136.79064000002</v>
      </c>
      <c r="I20" s="74">
        <f t="shared" si="31"/>
        <v>120782.00680000002</v>
      </c>
      <c r="J20" s="74">
        <f t="shared" si="32"/>
        <v>125612.43552000001</v>
      </c>
      <c r="K20" s="74">
        <f t="shared" si="33"/>
        <v>130636.59232000001</v>
      </c>
      <c r="N20" s="167" t="s">
        <v>600</v>
      </c>
      <c r="O20" s="167" t="str">
        <f t="shared" si="1"/>
        <v>01449C</v>
      </c>
      <c r="P20" s="167" t="str">
        <f t="shared" si="2"/>
        <v>E</v>
      </c>
      <c r="Q20" s="149" t="str">
        <f t="shared" si="3"/>
        <v xml:space="preserve">Building Official </v>
      </c>
      <c r="R20" s="150">
        <f t="shared" si="4"/>
        <v>111670.4004</v>
      </c>
      <c r="S20" s="150">
        <f t="shared" si="5"/>
        <v>116136.79064000002</v>
      </c>
      <c r="T20" s="150">
        <f t="shared" si="6"/>
        <v>120782.00680000002</v>
      </c>
      <c r="U20" s="150">
        <f t="shared" si="7"/>
        <v>125612.43552000001</v>
      </c>
      <c r="V20" s="150">
        <f t="shared" si="8"/>
        <v>130636.59232000001</v>
      </c>
      <c r="W20" s="150"/>
      <c r="X20" s="150"/>
      <c r="Z20" s="129" t="str">
        <f t="shared" si="11"/>
        <v>01449C</v>
      </c>
      <c r="AA20" s="129" t="str">
        <f t="shared" si="12"/>
        <v>106</v>
      </c>
      <c r="AB20" s="129" t="str">
        <f t="shared" si="13"/>
        <v xml:space="preserve">Building Official </v>
      </c>
      <c r="AC20" s="130">
        <f t="shared" si="22"/>
        <v>53.687999999999995</v>
      </c>
      <c r="AD20" s="130">
        <f t="shared" si="23"/>
        <v>55.835000000000001</v>
      </c>
      <c r="AE20" s="130">
        <f t="shared" si="24"/>
        <v>58.068999999999996</v>
      </c>
      <c r="AF20" s="130">
        <f t="shared" si="25"/>
        <v>60.390999999999998</v>
      </c>
      <c r="AG20" s="130">
        <f t="shared" si="26"/>
        <v>62.806999999999995</v>
      </c>
      <c r="AH20" s="130"/>
      <c r="AI20" s="130"/>
    </row>
    <row r="21" spans="1:35" x14ac:dyDescent="0.2">
      <c r="A21" s="75" t="s">
        <v>17</v>
      </c>
      <c r="B21" s="70" t="s">
        <v>42</v>
      </c>
      <c r="C21" s="75" t="s">
        <v>43</v>
      </c>
      <c r="D21" s="73" t="s">
        <v>324</v>
      </c>
      <c r="E21" s="75">
        <v>468</v>
      </c>
      <c r="F21" s="75">
        <v>10</v>
      </c>
      <c r="G21" s="74">
        <f t="shared" si="29"/>
        <v>74551.248720000003</v>
      </c>
      <c r="H21" s="74">
        <f t="shared" si="30"/>
        <v>78472.645680000016</v>
      </c>
      <c r="I21" s="74">
        <f t="shared" si="31"/>
        <v>82613.317280000003</v>
      </c>
      <c r="J21" s="74">
        <f t="shared" si="32"/>
        <v>91484.360240000009</v>
      </c>
      <c r="K21" s="74">
        <f t="shared" si="33"/>
        <v>94045.402880000009</v>
      </c>
      <c r="L21" s="74">
        <f t="shared" si="34"/>
        <v>96678.827439999994</v>
      </c>
      <c r="M21" s="74">
        <f t="shared" si="35"/>
        <v>99433.598160000009</v>
      </c>
      <c r="N21" s="167" t="s">
        <v>600</v>
      </c>
      <c r="O21" s="167" t="str">
        <f t="shared" si="1"/>
        <v>01457C</v>
      </c>
      <c r="P21" s="167" t="str">
        <f t="shared" si="2"/>
        <v>E</v>
      </c>
      <c r="Q21" s="149" t="str">
        <f t="shared" si="3"/>
        <v>Business Application Manager - Supervisory</v>
      </c>
      <c r="R21" s="150">
        <f t="shared" si="4"/>
        <v>74551.248720000003</v>
      </c>
      <c r="S21" s="150">
        <f t="shared" si="5"/>
        <v>78472.645680000016</v>
      </c>
      <c r="T21" s="150">
        <f t="shared" si="6"/>
        <v>82613.317280000003</v>
      </c>
      <c r="U21" s="150">
        <f t="shared" si="7"/>
        <v>91484.360240000009</v>
      </c>
      <c r="V21" s="150">
        <f t="shared" si="8"/>
        <v>94045.402880000009</v>
      </c>
      <c r="W21" s="150">
        <f>IF($N21="Y",VLOOKUP($O21,Rates2019,8,0)*PercIncr2020,VLOOKUP($O21,Rates2019,8,0))</f>
        <v>96678.827439999994</v>
      </c>
      <c r="X21" s="150">
        <f>IF($N21="Y",VLOOKUP($O21,Rates2019,9,0)*PercIncr2020,VLOOKUP($O21,Rates2019,9,0))</f>
        <v>99433.598160000009</v>
      </c>
      <c r="Z21" s="129" t="str">
        <f t="shared" si="11"/>
        <v>01457C</v>
      </c>
      <c r="AA21" s="129" t="str">
        <f t="shared" si="12"/>
        <v>85</v>
      </c>
      <c r="AB21" s="129" t="str">
        <f t="shared" si="13"/>
        <v>Business Application Manager - Supervisory</v>
      </c>
      <c r="AC21" s="130">
        <f t="shared" si="22"/>
        <v>35.841999999999999</v>
      </c>
      <c r="AD21" s="130">
        <f t="shared" si="23"/>
        <v>37.727999999999994</v>
      </c>
      <c r="AE21" s="130">
        <f t="shared" si="24"/>
        <v>39.717999999999996</v>
      </c>
      <c r="AF21" s="130">
        <f t="shared" si="25"/>
        <v>43.982999999999997</v>
      </c>
      <c r="AG21" s="130">
        <f t="shared" si="26"/>
        <v>45.214999999999996</v>
      </c>
      <c r="AH21" s="130">
        <f t="shared" si="27"/>
        <v>46.480999999999995</v>
      </c>
      <c r="AI21" s="130">
        <f t="shared" si="28"/>
        <v>47.805</v>
      </c>
    </row>
    <row r="22" spans="1:35" x14ac:dyDescent="0.2">
      <c r="A22" s="75" t="s">
        <v>17</v>
      </c>
      <c r="B22" s="70" t="s">
        <v>44</v>
      </c>
      <c r="C22" s="75" t="s">
        <v>45</v>
      </c>
      <c r="D22" s="73" t="s">
        <v>325</v>
      </c>
      <c r="E22" s="75">
        <v>460</v>
      </c>
      <c r="F22" s="75">
        <v>10</v>
      </c>
      <c r="G22" s="74">
        <f t="shared" si="29"/>
        <v>74466.093520000009</v>
      </c>
      <c r="H22" s="74">
        <f t="shared" si="30"/>
        <v>78310.850800000015</v>
      </c>
      <c r="I22" s="74">
        <f t="shared" si="31"/>
        <v>82302.500800000009</v>
      </c>
      <c r="J22" s="74">
        <f t="shared" si="32"/>
        <v>87873.779760000005</v>
      </c>
      <c r="K22" s="74">
        <f t="shared" si="33"/>
        <v>90334.765040000013</v>
      </c>
      <c r="L22" s="74">
        <f t="shared" si="34"/>
        <v>92863.874479999999</v>
      </c>
      <c r="M22" s="74">
        <f t="shared" si="35"/>
        <v>95512.20120000001</v>
      </c>
      <c r="N22" s="167" t="s">
        <v>600</v>
      </c>
      <c r="O22" s="167" t="str">
        <f t="shared" si="1"/>
        <v>01545C</v>
      </c>
      <c r="P22" s="167" t="str">
        <f t="shared" si="2"/>
        <v>E</v>
      </c>
      <c r="Q22" s="149" t="str">
        <f t="shared" si="3"/>
        <v>Cash Manager</v>
      </c>
      <c r="R22" s="150">
        <f t="shared" si="4"/>
        <v>74466.093520000009</v>
      </c>
      <c r="S22" s="150">
        <f t="shared" si="5"/>
        <v>78310.850800000015</v>
      </c>
      <c r="T22" s="150">
        <f t="shared" si="6"/>
        <v>82302.500800000009</v>
      </c>
      <c r="U22" s="150">
        <f t="shared" si="7"/>
        <v>87873.779760000005</v>
      </c>
      <c r="V22" s="150">
        <f t="shared" si="8"/>
        <v>90334.765040000013</v>
      </c>
      <c r="W22" s="150">
        <f>IF($N22="Y",VLOOKUP($O22,Rates2019,8,0)*PercIncr2020,VLOOKUP($O22,Rates2019,8,0))</f>
        <v>92863.874479999999</v>
      </c>
      <c r="X22" s="150">
        <f>IF($N22="Y",VLOOKUP($O22,Rates2019,9,0)*PercIncr2020,VLOOKUP($O22,Rates2019,9,0))</f>
        <v>95512.20120000001</v>
      </c>
      <c r="Z22" s="129" t="str">
        <f t="shared" si="11"/>
        <v>01545C</v>
      </c>
      <c r="AA22" s="129" t="str">
        <f t="shared" si="12"/>
        <v>34D</v>
      </c>
      <c r="AB22" s="129" t="str">
        <f t="shared" si="13"/>
        <v>Cash Manager</v>
      </c>
      <c r="AC22" s="130">
        <f t="shared" si="22"/>
        <v>35.802</v>
      </c>
      <c r="AD22" s="130">
        <f t="shared" si="23"/>
        <v>37.65</v>
      </c>
      <c r="AE22" s="130">
        <f t="shared" si="24"/>
        <v>39.568999999999996</v>
      </c>
      <c r="AF22" s="130">
        <f t="shared" si="25"/>
        <v>42.247999999999998</v>
      </c>
      <c r="AG22" s="130">
        <f t="shared" si="26"/>
        <v>43.430999999999997</v>
      </c>
      <c r="AH22" s="130">
        <f t="shared" si="27"/>
        <v>44.646999999999998</v>
      </c>
      <c r="AI22" s="130">
        <f t="shared" si="28"/>
        <v>45.919999999999995</v>
      </c>
    </row>
    <row r="23" spans="1:35" x14ac:dyDescent="0.2">
      <c r="A23" s="75" t="s">
        <v>21</v>
      </c>
      <c r="B23" s="70" t="s">
        <v>46</v>
      </c>
      <c r="C23" s="75" t="s">
        <v>47</v>
      </c>
      <c r="D23" s="73" t="s">
        <v>326</v>
      </c>
      <c r="E23" s="75">
        <v>160</v>
      </c>
      <c r="F23" s="75">
        <v>3</v>
      </c>
      <c r="G23" s="74">
        <f t="shared" si="29"/>
        <v>16.195864</v>
      </c>
      <c r="H23" s="74">
        <f t="shared" si="30"/>
        <v>16.648250999999998</v>
      </c>
      <c r="I23" s="74">
        <f t="shared" si="31"/>
        <v>17.114967000000004</v>
      </c>
      <c r="J23" s="74">
        <f t="shared" si="32"/>
        <v>17.601129499999999</v>
      </c>
      <c r="N23" s="167" t="s">
        <v>600</v>
      </c>
      <c r="O23" s="167" t="str">
        <f t="shared" si="1"/>
        <v>01556C</v>
      </c>
      <c r="P23" s="167" t="str">
        <f t="shared" si="2"/>
        <v>N</v>
      </c>
      <c r="Q23" s="149" t="str">
        <f t="shared" si="3"/>
        <v xml:space="preserve">Cashier - Ticket Sales </v>
      </c>
      <c r="R23" s="150">
        <f t="shared" si="4"/>
        <v>16.195864</v>
      </c>
      <c r="S23" s="150">
        <f t="shared" si="5"/>
        <v>16.648250999999998</v>
      </c>
      <c r="T23" s="150">
        <f t="shared" si="6"/>
        <v>17.114967000000004</v>
      </c>
      <c r="U23" s="150">
        <f t="shared" si="7"/>
        <v>17.601129499999999</v>
      </c>
      <c r="V23" s="150"/>
      <c r="W23" s="150"/>
      <c r="X23" s="150"/>
      <c r="Z23" s="129" t="str">
        <f t="shared" si="11"/>
        <v>01556C</v>
      </c>
      <c r="AA23" s="129" t="str">
        <f t="shared" si="12"/>
        <v>03</v>
      </c>
      <c r="AB23" s="129" t="str">
        <f t="shared" si="13"/>
        <v xml:space="preserve">Cashier - Ticket Sales </v>
      </c>
      <c r="AC23" s="130">
        <f t="shared" si="22"/>
        <v>16.196000000000002</v>
      </c>
      <c r="AD23" s="130">
        <f t="shared" si="23"/>
        <v>16.648</v>
      </c>
      <c r="AE23" s="130">
        <f t="shared" si="24"/>
        <v>17.114999999999998</v>
      </c>
      <c r="AF23" s="130">
        <f t="shared" si="25"/>
        <v>17.600999999999999</v>
      </c>
      <c r="AG23" s="130"/>
      <c r="AH23" s="130"/>
      <c r="AI23" s="130"/>
    </row>
    <row r="24" spans="1:35" x14ac:dyDescent="0.2">
      <c r="A24" s="75" t="s">
        <v>17</v>
      </c>
      <c r="B24" s="70" t="s">
        <v>42</v>
      </c>
      <c r="C24" s="75" t="s">
        <v>49</v>
      </c>
      <c r="D24" s="73" t="s">
        <v>327</v>
      </c>
      <c r="E24" s="75">
        <v>470</v>
      </c>
      <c r="F24" s="75">
        <v>10</v>
      </c>
      <c r="G24" s="74">
        <f t="shared" si="29"/>
        <v>74551.248720000003</v>
      </c>
      <c r="H24" s="74">
        <f t="shared" si="30"/>
        <v>78472.645680000016</v>
      </c>
      <c r="I24" s="74">
        <f t="shared" si="31"/>
        <v>82613.317280000003</v>
      </c>
      <c r="J24" s="74">
        <f t="shared" si="32"/>
        <v>91484.360240000009</v>
      </c>
      <c r="K24" s="74">
        <f t="shared" si="33"/>
        <v>94045.402880000009</v>
      </c>
      <c r="L24" s="74">
        <f t="shared" si="34"/>
        <v>96678.827439999994</v>
      </c>
      <c r="M24" s="74">
        <f t="shared" si="35"/>
        <v>99433.598160000009</v>
      </c>
      <c r="N24" s="167" t="s">
        <v>600</v>
      </c>
      <c r="O24" s="167" t="str">
        <f t="shared" si="1"/>
        <v>08703C</v>
      </c>
      <c r="P24" s="167" t="str">
        <f t="shared" si="2"/>
        <v>E</v>
      </c>
      <c r="Q24" s="149" t="str">
        <f t="shared" si="3"/>
        <v xml:space="preserve">City Records Manager </v>
      </c>
      <c r="R24" s="150">
        <f t="shared" si="4"/>
        <v>74551.248720000003</v>
      </c>
      <c r="S24" s="150">
        <f t="shared" si="5"/>
        <v>78472.645680000016</v>
      </c>
      <c r="T24" s="150">
        <f t="shared" si="6"/>
        <v>82613.317280000003</v>
      </c>
      <c r="U24" s="150">
        <f t="shared" si="7"/>
        <v>91484.360240000009</v>
      </c>
      <c r="V24" s="150">
        <f t="shared" ref="V24:V33" si="36">IF($N24="Y",VLOOKUP($O24,Rates2019,7,0)*PercIncr2020,VLOOKUP($O24,Rates2019,7,0))</f>
        <v>94045.402880000009</v>
      </c>
      <c r="W24" s="150">
        <f t="shared" ref="W24:W33" si="37">IF($N24="Y",VLOOKUP($O24,Rates2019,8,0)*PercIncr2020,VLOOKUP($O24,Rates2019,8,0))</f>
        <v>96678.827439999994</v>
      </c>
      <c r="X24" s="150">
        <f>IF($N24="Y",VLOOKUP($O24,Rates2019,9,0)*PercIncr2020,VLOOKUP($O24,Rates2019,9,0))</f>
        <v>99433.598160000009</v>
      </c>
      <c r="Z24" s="129" t="str">
        <f t="shared" si="11"/>
        <v>08703C</v>
      </c>
      <c r="AA24" s="129" t="str">
        <f t="shared" si="12"/>
        <v>85</v>
      </c>
      <c r="AB24" s="129" t="str">
        <f t="shared" si="13"/>
        <v xml:space="preserve">City Records Manager </v>
      </c>
      <c r="AC24" s="130">
        <f t="shared" si="22"/>
        <v>35.841999999999999</v>
      </c>
      <c r="AD24" s="130">
        <f t="shared" si="23"/>
        <v>37.727999999999994</v>
      </c>
      <c r="AE24" s="130">
        <f t="shared" si="24"/>
        <v>39.717999999999996</v>
      </c>
      <c r="AF24" s="130">
        <f t="shared" si="25"/>
        <v>43.982999999999997</v>
      </c>
      <c r="AG24" s="130">
        <f t="shared" si="26"/>
        <v>45.214999999999996</v>
      </c>
      <c r="AH24" s="130">
        <f t="shared" si="27"/>
        <v>46.480999999999995</v>
      </c>
      <c r="AI24" s="130">
        <f t="shared" si="28"/>
        <v>47.805</v>
      </c>
    </row>
    <row r="25" spans="1:35" x14ac:dyDescent="0.2">
      <c r="A25" s="75" t="s">
        <v>17</v>
      </c>
      <c r="B25" s="70" t="s">
        <v>50</v>
      </c>
      <c r="C25" s="75" t="s">
        <v>52</v>
      </c>
      <c r="D25" s="73" t="s">
        <v>328</v>
      </c>
      <c r="E25" s="75">
        <v>465</v>
      </c>
      <c r="F25" s="75">
        <v>10</v>
      </c>
      <c r="G25" s="74">
        <f t="shared" si="29"/>
        <v>77044.167199999996</v>
      </c>
      <c r="H25" s="74">
        <f t="shared" si="30"/>
        <v>80895.311119999998</v>
      </c>
      <c r="I25" s="74">
        <f t="shared" si="31"/>
        <v>84942.312000000005</v>
      </c>
      <c r="J25" s="74">
        <f t="shared" si="32"/>
        <v>91222.508000000002</v>
      </c>
      <c r="K25" s="74">
        <f t="shared" si="33"/>
        <v>93777.164000000004</v>
      </c>
      <c r="L25" s="74">
        <f t="shared" si="34"/>
        <v>96448.9084</v>
      </c>
      <c r="N25" s="167" t="s">
        <v>600</v>
      </c>
      <c r="O25" s="167" t="str">
        <f t="shared" si="1"/>
        <v>52810C</v>
      </c>
      <c r="P25" s="167" t="str">
        <f t="shared" si="2"/>
        <v>E</v>
      </c>
      <c r="Q25" s="149" t="str">
        <f t="shared" si="3"/>
        <v xml:space="preserve">Construction Management Coordinator </v>
      </c>
      <c r="R25" s="150">
        <f t="shared" si="4"/>
        <v>77044.167199999996</v>
      </c>
      <c r="S25" s="150">
        <f t="shared" si="5"/>
        <v>80895.311119999998</v>
      </c>
      <c r="T25" s="150">
        <f t="shared" si="6"/>
        <v>84942.312000000005</v>
      </c>
      <c r="U25" s="150">
        <f t="shared" si="7"/>
        <v>91222.508000000002</v>
      </c>
      <c r="V25" s="150">
        <f t="shared" si="36"/>
        <v>93777.164000000004</v>
      </c>
      <c r="W25" s="150">
        <f t="shared" si="37"/>
        <v>96448.9084</v>
      </c>
      <c r="X25" s="150"/>
      <c r="Z25" s="129" t="str">
        <f t="shared" si="11"/>
        <v>52810C</v>
      </c>
      <c r="AA25" s="129" t="str">
        <f t="shared" si="12"/>
        <v>33</v>
      </c>
      <c r="AB25" s="129" t="str">
        <f t="shared" si="13"/>
        <v xml:space="preserve">Construction Management Coordinator </v>
      </c>
      <c r="AC25" s="130">
        <f t="shared" si="22"/>
        <v>37.040999999999997</v>
      </c>
      <c r="AD25" s="130">
        <f t="shared" si="23"/>
        <v>38.891999999999996</v>
      </c>
      <c r="AE25" s="130">
        <f t="shared" si="24"/>
        <v>40.838000000000001</v>
      </c>
      <c r="AF25" s="130">
        <f t="shared" si="25"/>
        <v>43.856999999999999</v>
      </c>
      <c r="AG25" s="130">
        <f t="shared" si="26"/>
        <v>45.085999999999999</v>
      </c>
      <c r="AH25" s="130">
        <f t="shared" si="27"/>
        <v>46.37</v>
      </c>
      <c r="AI25" s="130"/>
    </row>
    <row r="26" spans="1:35" x14ac:dyDescent="0.2">
      <c r="A26" s="75" t="s">
        <v>17</v>
      </c>
      <c r="B26" s="70" t="s">
        <v>50</v>
      </c>
      <c r="C26" s="75" t="s">
        <v>51</v>
      </c>
      <c r="D26" s="73" t="s">
        <v>329</v>
      </c>
      <c r="E26" s="75">
        <v>465</v>
      </c>
      <c r="F26" s="75">
        <v>10</v>
      </c>
      <c r="G26" s="74">
        <f t="shared" si="29"/>
        <v>77044.167199999996</v>
      </c>
      <c r="H26" s="74">
        <f t="shared" si="30"/>
        <v>80895.311119999998</v>
      </c>
      <c r="I26" s="74">
        <f t="shared" si="31"/>
        <v>84942.312000000005</v>
      </c>
      <c r="J26" s="74">
        <f t="shared" si="32"/>
        <v>91222.508000000002</v>
      </c>
      <c r="K26" s="74">
        <f t="shared" si="33"/>
        <v>93777.164000000004</v>
      </c>
      <c r="L26" s="74">
        <f t="shared" si="34"/>
        <v>96448.9084</v>
      </c>
      <c r="N26" s="167" t="s">
        <v>600</v>
      </c>
      <c r="O26" s="167" t="str">
        <f t="shared" si="1"/>
        <v>02618C</v>
      </c>
      <c r="P26" s="167" t="str">
        <f t="shared" si="2"/>
        <v>E</v>
      </c>
      <c r="Q26" s="149" t="str">
        <f t="shared" si="3"/>
        <v>Construction Management Coordinator - PW</v>
      </c>
      <c r="R26" s="150">
        <f t="shared" si="4"/>
        <v>77044.167199999996</v>
      </c>
      <c r="S26" s="150">
        <f t="shared" si="5"/>
        <v>80895.311119999998</v>
      </c>
      <c r="T26" s="150">
        <f t="shared" si="6"/>
        <v>84942.312000000005</v>
      </c>
      <c r="U26" s="150">
        <f t="shared" si="7"/>
        <v>91222.508000000002</v>
      </c>
      <c r="V26" s="150">
        <f t="shared" si="36"/>
        <v>93777.164000000004</v>
      </c>
      <c r="W26" s="150">
        <f t="shared" si="37"/>
        <v>96448.9084</v>
      </c>
      <c r="X26" s="150"/>
      <c r="Z26" s="129" t="str">
        <f t="shared" si="11"/>
        <v>02618C</v>
      </c>
      <c r="AA26" s="129" t="str">
        <f t="shared" si="12"/>
        <v>33</v>
      </c>
      <c r="AB26" s="129" t="str">
        <f t="shared" si="13"/>
        <v>Construction Management Coordinator - PW</v>
      </c>
      <c r="AC26" s="130">
        <f t="shared" si="22"/>
        <v>37.040999999999997</v>
      </c>
      <c r="AD26" s="130">
        <f t="shared" si="23"/>
        <v>38.891999999999996</v>
      </c>
      <c r="AE26" s="130">
        <f t="shared" si="24"/>
        <v>40.838000000000001</v>
      </c>
      <c r="AF26" s="130">
        <f t="shared" si="25"/>
        <v>43.856999999999999</v>
      </c>
      <c r="AG26" s="130">
        <f t="shared" si="26"/>
        <v>45.085999999999999</v>
      </c>
      <c r="AH26" s="130">
        <f t="shared" si="27"/>
        <v>46.37</v>
      </c>
      <c r="AI26" s="130"/>
    </row>
    <row r="27" spans="1:35" x14ac:dyDescent="0.2">
      <c r="A27" s="75" t="s">
        <v>17</v>
      </c>
      <c r="B27" s="70" t="s">
        <v>44</v>
      </c>
      <c r="C27" s="75" t="s">
        <v>53</v>
      </c>
      <c r="D27" s="73" t="s">
        <v>330</v>
      </c>
      <c r="E27" s="75">
        <v>483</v>
      </c>
      <c r="F27" s="75">
        <v>10</v>
      </c>
      <c r="G27" s="74">
        <f t="shared" si="29"/>
        <v>74466.093520000009</v>
      </c>
      <c r="H27" s="74">
        <f t="shared" si="30"/>
        <v>78310.850800000015</v>
      </c>
      <c r="I27" s="74">
        <f t="shared" si="31"/>
        <v>82302.500800000009</v>
      </c>
      <c r="J27" s="74">
        <f t="shared" si="32"/>
        <v>87873.779760000005</v>
      </c>
      <c r="K27" s="74">
        <f t="shared" si="33"/>
        <v>90334.765040000013</v>
      </c>
      <c r="L27" s="74">
        <f t="shared" si="34"/>
        <v>92863.874479999999</v>
      </c>
      <c r="M27" s="74">
        <f t="shared" si="35"/>
        <v>95512.20120000001</v>
      </c>
      <c r="N27" s="167" t="s">
        <v>600</v>
      </c>
      <c r="O27" s="167" t="str">
        <f t="shared" si="1"/>
        <v>02625C</v>
      </c>
      <c r="P27" s="167" t="str">
        <f t="shared" si="2"/>
        <v>E</v>
      </c>
      <c r="Q27" s="149" t="str">
        <f t="shared" si="3"/>
        <v>Contract Administrator</v>
      </c>
      <c r="R27" s="150">
        <f t="shared" si="4"/>
        <v>74466.093520000009</v>
      </c>
      <c r="S27" s="150">
        <f t="shared" si="5"/>
        <v>78310.850800000015</v>
      </c>
      <c r="T27" s="150">
        <f t="shared" si="6"/>
        <v>82302.500800000009</v>
      </c>
      <c r="U27" s="150">
        <f t="shared" si="7"/>
        <v>87873.779760000005</v>
      </c>
      <c r="V27" s="150">
        <f t="shared" si="36"/>
        <v>90334.765040000013</v>
      </c>
      <c r="W27" s="150">
        <f t="shared" si="37"/>
        <v>92863.874479999999</v>
      </c>
      <c r="X27" s="150">
        <f>IF($N27="Y",VLOOKUP($O27,Rates2019,9,0)*PercIncr2020,VLOOKUP($O27,Rates2019,9,0))</f>
        <v>95512.20120000001</v>
      </c>
      <c r="Z27" s="129" t="str">
        <f t="shared" si="11"/>
        <v>02625C</v>
      </c>
      <c r="AA27" s="129" t="str">
        <f t="shared" si="12"/>
        <v>34D</v>
      </c>
      <c r="AB27" s="129" t="str">
        <f t="shared" si="13"/>
        <v>Contract Administrator</v>
      </c>
      <c r="AC27" s="130">
        <f t="shared" si="22"/>
        <v>35.802</v>
      </c>
      <c r="AD27" s="130">
        <f t="shared" si="23"/>
        <v>37.65</v>
      </c>
      <c r="AE27" s="130">
        <f t="shared" si="24"/>
        <v>39.568999999999996</v>
      </c>
      <c r="AF27" s="130">
        <f t="shared" si="25"/>
        <v>42.247999999999998</v>
      </c>
      <c r="AG27" s="130">
        <f t="shared" si="26"/>
        <v>43.430999999999997</v>
      </c>
      <c r="AH27" s="130">
        <f t="shared" si="27"/>
        <v>44.646999999999998</v>
      </c>
      <c r="AI27" s="130">
        <f t="shared" si="28"/>
        <v>45.919999999999995</v>
      </c>
    </row>
    <row r="28" spans="1:35" x14ac:dyDescent="0.2">
      <c r="A28" s="75" t="s">
        <v>17</v>
      </c>
      <c r="B28" s="70" t="s">
        <v>54</v>
      </c>
      <c r="C28" s="75" t="s">
        <v>55</v>
      </c>
      <c r="D28" s="73" t="s">
        <v>331</v>
      </c>
      <c r="E28" s="75">
        <v>405</v>
      </c>
      <c r="F28" s="75">
        <v>8</v>
      </c>
      <c r="G28" s="74">
        <f t="shared" si="29"/>
        <v>64385.314500000008</v>
      </c>
      <c r="H28" s="74">
        <f t="shared" si="30"/>
        <v>67863.16750000001</v>
      </c>
      <c r="I28" s="74">
        <f t="shared" si="31"/>
        <v>72076.917000000001</v>
      </c>
      <c r="J28" s="74">
        <f t="shared" si="32"/>
        <v>76291.688976500009</v>
      </c>
      <c r="K28" s="74">
        <f t="shared" si="33"/>
        <v>78428.75902350001</v>
      </c>
      <c r="L28" s="74">
        <f t="shared" si="34"/>
        <v>80625.187976500005</v>
      </c>
      <c r="M28" s="74">
        <f t="shared" si="35"/>
        <v>82922.945476499997</v>
      </c>
      <c r="N28" s="167" t="s">
        <v>600</v>
      </c>
      <c r="O28" s="167" t="str">
        <f t="shared" si="1"/>
        <v>02674C</v>
      </c>
      <c r="P28" s="167" t="str">
        <f t="shared" si="2"/>
        <v>E</v>
      </c>
      <c r="Q28" s="149" t="str">
        <f t="shared" si="3"/>
        <v>Coordinator Health and Wellness</v>
      </c>
      <c r="R28" s="150">
        <f t="shared" si="4"/>
        <v>64385.314500000008</v>
      </c>
      <c r="S28" s="150">
        <f t="shared" si="5"/>
        <v>67863.16750000001</v>
      </c>
      <c r="T28" s="150">
        <f t="shared" si="6"/>
        <v>72076.917000000001</v>
      </c>
      <c r="U28" s="150">
        <f t="shared" si="7"/>
        <v>76291.688976500009</v>
      </c>
      <c r="V28" s="150">
        <f t="shared" si="36"/>
        <v>78428.75902350001</v>
      </c>
      <c r="W28" s="150">
        <f t="shared" si="37"/>
        <v>80625.187976500005</v>
      </c>
      <c r="X28" s="150">
        <f>IF($N28="Y",VLOOKUP($O28,Rates2019,9,0)*PercIncr2020,VLOOKUP($O28,Rates2019,9,0))</f>
        <v>82922.945476499997</v>
      </c>
      <c r="Z28" s="129" t="str">
        <f t="shared" si="11"/>
        <v>02674C</v>
      </c>
      <c r="AA28" s="129" t="str">
        <f t="shared" si="12"/>
        <v>29</v>
      </c>
      <c r="AB28" s="129" t="str">
        <f t="shared" si="13"/>
        <v>Coordinator Health and Wellness</v>
      </c>
      <c r="AC28" s="130">
        <f t="shared" si="22"/>
        <v>30.955000000000002</v>
      </c>
      <c r="AD28" s="130">
        <f t="shared" si="23"/>
        <v>32.626999999999995</v>
      </c>
      <c r="AE28" s="130">
        <f t="shared" si="24"/>
        <v>34.652999999999999</v>
      </c>
      <c r="AF28" s="130">
        <f t="shared" si="25"/>
        <v>36.678999999999995</v>
      </c>
      <c r="AG28" s="130">
        <f t="shared" si="26"/>
        <v>37.707000000000001</v>
      </c>
      <c r="AH28" s="130">
        <f t="shared" si="27"/>
        <v>38.762999999999998</v>
      </c>
      <c r="AI28" s="130">
        <f t="shared" si="28"/>
        <v>39.866999999999997</v>
      </c>
    </row>
    <row r="29" spans="1:35" x14ac:dyDescent="0.2">
      <c r="A29" s="75" t="s">
        <v>17</v>
      </c>
      <c r="B29" s="70" t="s">
        <v>56</v>
      </c>
      <c r="C29" s="75" t="s">
        <v>57</v>
      </c>
      <c r="D29" s="73" t="s">
        <v>332</v>
      </c>
      <c r="E29" s="75">
        <v>410</v>
      </c>
      <c r="F29" s="75">
        <v>9</v>
      </c>
      <c r="G29" s="74">
        <f t="shared" si="29"/>
        <v>68177.382000000012</v>
      </c>
      <c r="H29" s="74">
        <f t="shared" si="30"/>
        <v>71770.93144</v>
      </c>
      <c r="I29" s="74">
        <f t="shared" si="31"/>
        <v>76062.753520000013</v>
      </c>
      <c r="J29" s="74">
        <f t="shared" si="32"/>
        <v>80356.70448</v>
      </c>
      <c r="K29" s="74">
        <f t="shared" si="33"/>
        <v>82606.930640000006</v>
      </c>
      <c r="L29" s="74">
        <f t="shared" si="34"/>
        <v>84921.023200000011</v>
      </c>
      <c r="M29" s="74">
        <f t="shared" si="35"/>
        <v>87341.559760000004</v>
      </c>
      <c r="N29" s="167" t="s">
        <v>600</v>
      </c>
      <c r="O29" s="167" t="str">
        <f t="shared" si="1"/>
        <v>02672C</v>
      </c>
      <c r="P29" s="167" t="str">
        <f t="shared" si="2"/>
        <v>E</v>
      </c>
      <c r="Q29" s="149" t="str">
        <f t="shared" si="3"/>
        <v>Coordinator Legal Processes</v>
      </c>
      <c r="R29" s="150">
        <f t="shared" si="4"/>
        <v>68177.382000000012</v>
      </c>
      <c r="S29" s="150">
        <f t="shared" si="5"/>
        <v>71770.93144</v>
      </c>
      <c r="T29" s="150">
        <f t="shared" si="6"/>
        <v>76062.753520000013</v>
      </c>
      <c r="U29" s="150">
        <f t="shared" si="7"/>
        <v>80356.70448</v>
      </c>
      <c r="V29" s="150">
        <f t="shared" si="36"/>
        <v>82606.930640000006</v>
      </c>
      <c r="W29" s="150">
        <f t="shared" si="37"/>
        <v>84921.023200000011</v>
      </c>
      <c r="X29" s="150">
        <f>IF($N29="Y",VLOOKUP($O29,Rates2019,9,0)*PercIncr2020,VLOOKUP($O29,Rates2019,9,0))</f>
        <v>87341.559760000004</v>
      </c>
      <c r="Z29" s="129" t="str">
        <f t="shared" si="11"/>
        <v>02672C</v>
      </c>
      <c r="AA29" s="129" t="str">
        <f t="shared" si="12"/>
        <v>25</v>
      </c>
      <c r="AB29" s="129" t="str">
        <f t="shared" si="13"/>
        <v>Coordinator Legal Processes</v>
      </c>
      <c r="AC29" s="130">
        <f t="shared" si="22"/>
        <v>32.777999999999999</v>
      </c>
      <c r="AD29" s="130">
        <f t="shared" si="23"/>
        <v>34.506</v>
      </c>
      <c r="AE29" s="130">
        <f t="shared" si="24"/>
        <v>36.568999999999996</v>
      </c>
      <c r="AF29" s="130">
        <f t="shared" si="25"/>
        <v>38.634</v>
      </c>
      <c r="AG29" s="130">
        <f t="shared" si="26"/>
        <v>39.714999999999996</v>
      </c>
      <c r="AH29" s="130">
        <f t="shared" si="27"/>
        <v>40.827999999999996</v>
      </c>
      <c r="AI29" s="130">
        <f t="shared" si="28"/>
        <v>41.991999999999997</v>
      </c>
    </row>
    <row r="30" spans="1:35" x14ac:dyDescent="0.2">
      <c r="A30" s="75" t="s">
        <v>17</v>
      </c>
      <c r="B30" s="70" t="s">
        <v>38</v>
      </c>
      <c r="C30" s="75" t="s">
        <v>58</v>
      </c>
      <c r="D30" s="73" t="s">
        <v>333</v>
      </c>
      <c r="E30" s="75">
        <v>458</v>
      </c>
      <c r="F30" s="75">
        <v>10</v>
      </c>
      <c r="G30" s="74">
        <f t="shared" si="29"/>
        <v>70512.763359999997</v>
      </c>
      <c r="H30" s="74">
        <f t="shared" si="30"/>
        <v>74057.348560000013</v>
      </c>
      <c r="I30" s="74">
        <f t="shared" si="31"/>
        <v>78057.514080000008</v>
      </c>
      <c r="J30" s="74">
        <f t="shared" si="32"/>
        <v>84578.273520000017</v>
      </c>
      <c r="K30" s="74">
        <f t="shared" si="33"/>
        <v>86947.716960000005</v>
      </c>
      <c r="L30" s="74">
        <f t="shared" si="34"/>
        <v>91501.391279999996</v>
      </c>
      <c r="M30" s="74">
        <f t="shared" si="35"/>
        <v>96749.080480000004</v>
      </c>
      <c r="N30" s="167" t="s">
        <v>600</v>
      </c>
      <c r="O30" s="167" t="str">
        <f t="shared" si="1"/>
        <v>01333C</v>
      </c>
      <c r="P30" s="167" t="str">
        <f t="shared" si="2"/>
        <v>E</v>
      </c>
      <c r="Q30" s="149" t="str">
        <f t="shared" si="3"/>
        <v>CPED Interagency Coordinator</v>
      </c>
      <c r="R30" s="150">
        <f t="shared" si="4"/>
        <v>70512.763359999997</v>
      </c>
      <c r="S30" s="150">
        <f t="shared" si="5"/>
        <v>74057.348560000013</v>
      </c>
      <c r="T30" s="150">
        <f t="shared" si="6"/>
        <v>78057.514080000008</v>
      </c>
      <c r="U30" s="150">
        <f t="shared" si="7"/>
        <v>84578.273520000017</v>
      </c>
      <c r="V30" s="150">
        <f t="shared" si="36"/>
        <v>86947.716960000005</v>
      </c>
      <c r="W30" s="150">
        <f t="shared" si="37"/>
        <v>91501.391279999996</v>
      </c>
      <c r="X30" s="150">
        <f>IF($N30="Y",VLOOKUP($O30,Rates2019,9,0)*PercIncr2020,VLOOKUP($O30,Rates2019,9,0))</f>
        <v>96749.080480000004</v>
      </c>
      <c r="Z30" s="129" t="str">
        <f t="shared" si="11"/>
        <v>01333C</v>
      </c>
      <c r="AA30" s="129" t="str">
        <f t="shared" si="12"/>
        <v>65</v>
      </c>
      <c r="AB30" s="129" t="str">
        <f t="shared" si="13"/>
        <v>CPED Interagency Coordinator</v>
      </c>
      <c r="AC30" s="130">
        <f t="shared" si="22"/>
        <v>33.900999999999996</v>
      </c>
      <c r="AD30" s="130">
        <f t="shared" si="23"/>
        <v>35.604999999999997</v>
      </c>
      <c r="AE30" s="130">
        <f t="shared" si="24"/>
        <v>37.527999999999999</v>
      </c>
      <c r="AF30" s="130">
        <f t="shared" si="25"/>
        <v>40.662999999999997</v>
      </c>
      <c r="AG30" s="130">
        <f t="shared" si="26"/>
        <v>41.802</v>
      </c>
      <c r="AH30" s="130">
        <f t="shared" si="27"/>
        <v>43.991999999999997</v>
      </c>
      <c r="AI30" s="130">
        <f t="shared" si="28"/>
        <v>46.513999999999996</v>
      </c>
    </row>
    <row r="31" spans="1:35" x14ac:dyDescent="0.2">
      <c r="A31" s="75" t="s">
        <v>21</v>
      </c>
      <c r="B31" s="70" t="s">
        <v>22</v>
      </c>
      <c r="C31" s="75" t="s">
        <v>59</v>
      </c>
      <c r="D31" s="73" t="s">
        <v>334</v>
      </c>
      <c r="E31" s="75">
        <v>333</v>
      </c>
      <c r="F31" s="75">
        <v>7</v>
      </c>
      <c r="G31" s="74">
        <f t="shared" si="29"/>
        <v>26.564942500000001</v>
      </c>
      <c r="H31" s="74">
        <f t="shared" si="30"/>
        <v>27.964067</v>
      </c>
      <c r="I31" s="74">
        <f t="shared" si="31"/>
        <v>29.435860000000005</v>
      </c>
      <c r="J31" s="74">
        <f t="shared" si="32"/>
        <v>30.985439000000003</v>
      </c>
      <c r="K31" s="74">
        <f t="shared" si="33"/>
        <v>31.853367000000002</v>
      </c>
      <c r="L31" s="74">
        <f t="shared" si="34"/>
        <v>32.744835500000001</v>
      </c>
      <c r="M31" s="74">
        <f t="shared" si="35"/>
        <v>33.678267500000004</v>
      </c>
      <c r="N31" s="167" t="s">
        <v>600</v>
      </c>
      <c r="O31" s="167" t="str">
        <f t="shared" si="1"/>
        <v>09930C</v>
      </c>
      <c r="P31" s="167" t="str">
        <f t="shared" si="2"/>
        <v>N</v>
      </c>
      <c r="Q31" s="149" t="str">
        <f t="shared" si="3"/>
        <v>Customer Services Supervisor</v>
      </c>
      <c r="R31" s="150">
        <f t="shared" si="4"/>
        <v>26.564942500000001</v>
      </c>
      <c r="S31" s="150">
        <f t="shared" si="5"/>
        <v>27.964067</v>
      </c>
      <c r="T31" s="150">
        <f t="shared" si="6"/>
        <v>29.435860000000005</v>
      </c>
      <c r="U31" s="150">
        <f t="shared" si="7"/>
        <v>30.985439000000003</v>
      </c>
      <c r="V31" s="150">
        <f t="shared" si="36"/>
        <v>31.853367000000002</v>
      </c>
      <c r="W31" s="150">
        <f t="shared" si="37"/>
        <v>32.744835500000001</v>
      </c>
      <c r="X31" s="150">
        <f>IF($N31="Y",VLOOKUP($O31,Rates2019,9,0)*PercIncr2020,VLOOKUP($O31,Rates2019,9,0))</f>
        <v>33.678267500000004</v>
      </c>
      <c r="Z31" s="129" t="str">
        <f t="shared" si="11"/>
        <v>09930C</v>
      </c>
      <c r="AA31" s="129" t="str">
        <f t="shared" si="12"/>
        <v>13</v>
      </c>
      <c r="AB31" s="129" t="str">
        <f t="shared" si="13"/>
        <v>Customer Services Supervisor</v>
      </c>
      <c r="AC31" s="130">
        <f t="shared" si="22"/>
        <v>26.565000000000001</v>
      </c>
      <c r="AD31" s="130">
        <f t="shared" si="23"/>
        <v>27.963999999999999</v>
      </c>
      <c r="AE31" s="130">
        <f t="shared" si="24"/>
        <v>29.436</v>
      </c>
      <c r="AF31" s="130">
        <f t="shared" si="25"/>
        <v>30.984999999999999</v>
      </c>
      <c r="AG31" s="130">
        <f t="shared" si="26"/>
        <v>31.853000000000002</v>
      </c>
      <c r="AH31" s="130">
        <f t="shared" si="27"/>
        <v>32.744999999999997</v>
      </c>
      <c r="AI31" s="130">
        <f t="shared" si="28"/>
        <v>33.677999999999997</v>
      </c>
    </row>
    <row r="32" spans="1:35" x14ac:dyDescent="0.2">
      <c r="A32" s="75" t="s">
        <v>17</v>
      </c>
      <c r="B32" s="70" t="s">
        <v>60</v>
      </c>
      <c r="C32" s="75" t="s">
        <v>61</v>
      </c>
      <c r="D32" s="73" t="s">
        <v>335</v>
      </c>
      <c r="E32" s="75">
        <v>545</v>
      </c>
      <c r="F32" s="75">
        <v>12</v>
      </c>
      <c r="G32" s="74">
        <f t="shared" si="29"/>
        <v>93702.653200000001</v>
      </c>
      <c r="H32" s="74">
        <f t="shared" si="30"/>
        <v>98929.053600000014</v>
      </c>
      <c r="I32" s="74">
        <f t="shared" si="31"/>
        <v>105711.66528</v>
      </c>
      <c r="J32" s="74">
        <f t="shared" si="32"/>
        <v>108670.80848000001</v>
      </c>
      <c r="K32" s="74">
        <f t="shared" si="33"/>
        <v>111712.978</v>
      </c>
      <c r="L32" s="74">
        <f t="shared" si="34"/>
        <v>114899.91136</v>
      </c>
      <c r="N32" s="167" t="s">
        <v>600</v>
      </c>
      <c r="O32" s="167" t="str">
        <f t="shared" si="1"/>
        <v>03016C</v>
      </c>
      <c r="P32" s="167" t="str">
        <f t="shared" si="2"/>
        <v>E</v>
      </c>
      <c r="Q32" s="149" t="str">
        <f t="shared" si="3"/>
        <v>Deputy Controller</v>
      </c>
      <c r="R32" s="150">
        <f t="shared" si="4"/>
        <v>93702.653200000001</v>
      </c>
      <c r="S32" s="150">
        <f t="shared" si="5"/>
        <v>98929.053600000014</v>
      </c>
      <c r="T32" s="150">
        <f t="shared" si="6"/>
        <v>105711.66528</v>
      </c>
      <c r="U32" s="150">
        <f t="shared" si="7"/>
        <v>108670.80848000001</v>
      </c>
      <c r="V32" s="150">
        <f t="shared" si="36"/>
        <v>111712.978</v>
      </c>
      <c r="W32" s="150">
        <f t="shared" si="37"/>
        <v>114899.91136</v>
      </c>
      <c r="X32" s="150"/>
      <c r="Z32" s="129" t="str">
        <f t="shared" si="11"/>
        <v>03016C</v>
      </c>
      <c r="AA32" s="129" t="str">
        <f t="shared" si="12"/>
        <v>44</v>
      </c>
      <c r="AB32" s="129" t="str">
        <f t="shared" si="13"/>
        <v>Deputy Controller</v>
      </c>
      <c r="AC32" s="130">
        <f t="shared" si="22"/>
        <v>45.05</v>
      </c>
      <c r="AD32" s="130">
        <f t="shared" si="23"/>
        <v>47.562999999999995</v>
      </c>
      <c r="AE32" s="130">
        <f t="shared" si="24"/>
        <v>50.823</v>
      </c>
      <c r="AF32" s="130">
        <f t="shared" si="25"/>
        <v>52.245999999999995</v>
      </c>
      <c r="AG32" s="130">
        <f t="shared" si="26"/>
        <v>53.708999999999996</v>
      </c>
      <c r="AH32" s="130">
        <f t="shared" si="27"/>
        <v>55.241</v>
      </c>
      <c r="AI32" s="130"/>
    </row>
    <row r="33" spans="1:35" x14ac:dyDescent="0.2">
      <c r="A33" s="75" t="s">
        <v>17</v>
      </c>
      <c r="B33" s="70" t="s">
        <v>44</v>
      </c>
      <c r="C33" s="75" t="s">
        <v>62</v>
      </c>
      <c r="D33" s="73" t="s">
        <v>336</v>
      </c>
      <c r="E33" s="75">
        <v>460</v>
      </c>
      <c r="F33" s="75">
        <v>10</v>
      </c>
      <c r="G33" s="74">
        <f t="shared" si="29"/>
        <v>74466.093520000009</v>
      </c>
      <c r="H33" s="74">
        <f t="shared" si="30"/>
        <v>78310.850800000015</v>
      </c>
      <c r="I33" s="74">
        <f t="shared" si="31"/>
        <v>82302.500800000009</v>
      </c>
      <c r="J33" s="74">
        <f t="shared" si="32"/>
        <v>87873.779760000005</v>
      </c>
      <c r="K33" s="74">
        <f t="shared" si="33"/>
        <v>90334.765040000013</v>
      </c>
      <c r="L33" s="74">
        <f t="shared" si="34"/>
        <v>92863.874479999999</v>
      </c>
      <c r="M33" s="74">
        <f t="shared" si="35"/>
        <v>95512.20120000001</v>
      </c>
      <c r="N33" s="167" t="s">
        <v>600</v>
      </c>
      <c r="O33" s="167" t="str">
        <f t="shared" si="1"/>
        <v>03057C</v>
      </c>
      <c r="P33" s="167" t="str">
        <f t="shared" si="2"/>
        <v>E</v>
      </c>
      <c r="Q33" s="149" t="str">
        <f t="shared" si="3"/>
        <v>Development Coordinator III</v>
      </c>
      <c r="R33" s="150">
        <f t="shared" si="4"/>
        <v>74466.093520000009</v>
      </c>
      <c r="S33" s="150">
        <f t="shared" si="5"/>
        <v>78310.850800000015</v>
      </c>
      <c r="T33" s="150">
        <f t="shared" si="6"/>
        <v>82302.500800000009</v>
      </c>
      <c r="U33" s="150">
        <f t="shared" si="7"/>
        <v>87873.779760000005</v>
      </c>
      <c r="V33" s="150">
        <f t="shared" si="36"/>
        <v>90334.765040000013</v>
      </c>
      <c r="W33" s="150">
        <f t="shared" si="37"/>
        <v>92863.874479999999</v>
      </c>
      <c r="X33" s="150">
        <f>IF($N33="Y",VLOOKUP($O33,Rates2019,9,0)*PercIncr2020,VLOOKUP($O33,Rates2019,9,0))</f>
        <v>95512.20120000001</v>
      </c>
      <c r="Z33" s="129" t="str">
        <f t="shared" si="11"/>
        <v>03057C</v>
      </c>
      <c r="AA33" s="129" t="str">
        <f t="shared" si="12"/>
        <v>34D</v>
      </c>
      <c r="AB33" s="129" t="str">
        <f t="shared" si="13"/>
        <v>Development Coordinator III</v>
      </c>
      <c r="AC33" s="130">
        <f t="shared" si="22"/>
        <v>35.802</v>
      </c>
      <c r="AD33" s="130">
        <f t="shared" si="23"/>
        <v>37.65</v>
      </c>
      <c r="AE33" s="130">
        <f t="shared" si="24"/>
        <v>39.568999999999996</v>
      </c>
      <c r="AF33" s="130">
        <f t="shared" si="25"/>
        <v>42.247999999999998</v>
      </c>
      <c r="AG33" s="130">
        <f t="shared" si="26"/>
        <v>43.430999999999997</v>
      </c>
      <c r="AH33" s="130">
        <f t="shared" si="27"/>
        <v>44.646999999999998</v>
      </c>
      <c r="AI33" s="130">
        <f t="shared" si="28"/>
        <v>45.919999999999995</v>
      </c>
    </row>
    <row r="34" spans="1:35" x14ac:dyDescent="0.2">
      <c r="A34" s="75" t="s">
        <v>21</v>
      </c>
      <c r="B34" s="70" t="s">
        <v>63</v>
      </c>
      <c r="C34" s="75" t="s">
        <v>64</v>
      </c>
      <c r="D34" s="73" t="s">
        <v>337</v>
      </c>
      <c r="E34" s="75">
        <v>110</v>
      </c>
      <c r="F34" s="75">
        <v>2</v>
      </c>
      <c r="G34" s="74">
        <f t="shared" si="29"/>
        <v>16.396470000000001</v>
      </c>
      <c r="H34" s="74">
        <f t="shared" si="30"/>
        <v>16.864209500000001</v>
      </c>
      <c r="N34" s="167" t="s">
        <v>600</v>
      </c>
      <c r="O34" s="167" t="str">
        <f t="shared" si="1"/>
        <v>03800C</v>
      </c>
      <c r="P34" s="167" t="str">
        <f t="shared" si="2"/>
        <v>N</v>
      </c>
      <c r="Q34" s="149" t="str">
        <f t="shared" si="3"/>
        <v>Election Helper</v>
      </c>
      <c r="R34" s="150">
        <f t="shared" si="4"/>
        <v>16.396470000000001</v>
      </c>
      <c r="S34" s="150">
        <f t="shared" si="5"/>
        <v>16.864209500000001</v>
      </c>
      <c r="T34" s="150"/>
      <c r="U34" s="150"/>
      <c r="V34" s="150"/>
      <c r="W34" s="150"/>
      <c r="X34" s="150"/>
      <c r="Z34" s="129" t="str">
        <f t="shared" si="11"/>
        <v>03800C</v>
      </c>
      <c r="AA34" s="129" t="str">
        <f t="shared" si="12"/>
        <v>05</v>
      </c>
      <c r="AB34" s="129" t="str">
        <f t="shared" si="13"/>
        <v>Election Helper</v>
      </c>
      <c r="AC34" s="130">
        <f t="shared" si="22"/>
        <v>16.396000000000001</v>
      </c>
      <c r="AD34" s="130">
        <f t="shared" si="23"/>
        <v>16.864000000000001</v>
      </c>
      <c r="AE34" s="130"/>
      <c r="AF34" s="130"/>
      <c r="AG34" s="130"/>
      <c r="AH34" s="130"/>
      <c r="AI34" s="130"/>
    </row>
    <row r="35" spans="1:35" x14ac:dyDescent="0.2">
      <c r="A35" s="75" t="s">
        <v>17</v>
      </c>
      <c r="B35" s="70" t="s">
        <v>65</v>
      </c>
      <c r="C35" s="75" t="s">
        <v>66</v>
      </c>
      <c r="D35" s="73" t="s">
        <v>338</v>
      </c>
      <c r="E35" s="75">
        <v>513</v>
      </c>
      <c r="F35" s="75">
        <v>11</v>
      </c>
      <c r="G35" s="74">
        <f t="shared" si="29"/>
        <v>82174.768000000011</v>
      </c>
      <c r="H35" s="74">
        <f t="shared" si="30"/>
        <v>86500.652159999998</v>
      </c>
      <c r="I35" s="74">
        <f t="shared" si="31"/>
        <v>91052.197600000014</v>
      </c>
      <c r="J35" s="74">
        <f t="shared" si="32"/>
        <v>97242.980640000009</v>
      </c>
      <c r="K35" s="74">
        <f t="shared" si="33"/>
        <v>99967.947040000014</v>
      </c>
      <c r="L35" s="74">
        <f t="shared" si="34"/>
        <v>102767.42424000001</v>
      </c>
      <c r="M35" s="74">
        <f t="shared" si="35"/>
        <v>105696.76312</v>
      </c>
      <c r="N35" s="167" t="s">
        <v>600</v>
      </c>
      <c r="O35" s="167" t="str">
        <f t="shared" si="1"/>
        <v>03951C</v>
      </c>
      <c r="P35" s="167" t="str">
        <f t="shared" si="2"/>
        <v>E</v>
      </c>
      <c r="Q35" s="149" t="str">
        <f t="shared" si="3"/>
        <v>Emergency Management Planning Administrative Supervisor</v>
      </c>
      <c r="R35" s="150">
        <f t="shared" si="4"/>
        <v>82174.768000000011</v>
      </c>
      <c r="S35" s="150">
        <f t="shared" si="5"/>
        <v>86500.652159999998</v>
      </c>
      <c r="T35" s="150">
        <f t="shared" ref="T35:T44" si="38">IF($N35="Y",VLOOKUP($O35,Rates2019,5,0)*PercIncr2020,VLOOKUP($O35,Rates2019,5,0))</f>
        <v>91052.197600000014</v>
      </c>
      <c r="U35" s="150">
        <f t="shared" ref="U35:U44" si="39">IF($N35="Y",VLOOKUP($O35,Rates2019,6,0)*PercIncr2020,VLOOKUP($O35,Rates2019,6,0))</f>
        <v>97242.980640000009</v>
      </c>
      <c r="V35" s="150">
        <f t="shared" ref="V35:V44" si="40">IF($N35="Y",VLOOKUP($O35,Rates2019,7,0)*PercIncr2020,VLOOKUP($O35,Rates2019,7,0))</f>
        <v>99967.947040000014</v>
      </c>
      <c r="W35" s="150">
        <f t="shared" ref="W35:W40" si="41">IF($N35="Y",VLOOKUP($O35,Rates2019,8,0)*PercIncr2020,VLOOKUP($O35,Rates2019,8,0))</f>
        <v>102767.42424000001</v>
      </c>
      <c r="X35" s="150">
        <f t="shared" ref="X35:X40" si="42">IF($N35="Y",VLOOKUP($O35,Rates2019,9,0)*PercIncr2020,VLOOKUP($O35,Rates2019,9,0))</f>
        <v>105696.76312</v>
      </c>
      <c r="Z35" s="129" t="str">
        <f t="shared" si="11"/>
        <v>03951C</v>
      </c>
      <c r="AA35" s="129" t="str">
        <f t="shared" si="12"/>
        <v>41C</v>
      </c>
      <c r="AB35" s="129" t="str">
        <f t="shared" si="13"/>
        <v>Emergency Management Planning Administrative Supervisor</v>
      </c>
      <c r="AC35" s="130">
        <f t="shared" si="22"/>
        <v>39.507999999999996</v>
      </c>
      <c r="AD35" s="130">
        <f t="shared" si="23"/>
        <v>41.586999999999996</v>
      </c>
      <c r="AE35" s="130">
        <f t="shared" si="24"/>
        <v>43.775999999999996</v>
      </c>
      <c r="AF35" s="130">
        <f t="shared" si="25"/>
        <v>46.751999999999995</v>
      </c>
      <c r="AG35" s="130">
        <f t="shared" si="26"/>
        <v>48.061999999999998</v>
      </c>
      <c r="AH35" s="130">
        <f t="shared" si="27"/>
        <v>49.407999999999994</v>
      </c>
      <c r="AI35" s="130">
        <f t="shared" si="28"/>
        <v>50.815999999999995</v>
      </c>
    </row>
    <row r="36" spans="1:35" x14ac:dyDescent="0.2">
      <c r="A36" s="75" t="s">
        <v>17</v>
      </c>
      <c r="B36" s="70" t="s">
        <v>38</v>
      </c>
      <c r="C36" s="75" t="s">
        <v>483</v>
      </c>
      <c r="D36" s="73" t="s">
        <v>478</v>
      </c>
      <c r="E36" s="75">
        <v>458</v>
      </c>
      <c r="F36" s="75">
        <v>10</v>
      </c>
      <c r="G36" s="74">
        <f t="shared" si="29"/>
        <v>70512.763359999997</v>
      </c>
      <c r="H36" s="74">
        <f t="shared" si="30"/>
        <v>74057.348560000013</v>
      </c>
      <c r="I36" s="74">
        <f t="shared" si="31"/>
        <v>78057.514080000008</v>
      </c>
      <c r="J36" s="74">
        <f t="shared" si="32"/>
        <v>84578.273520000017</v>
      </c>
      <c r="K36" s="74">
        <f t="shared" si="33"/>
        <v>86947.716960000005</v>
      </c>
      <c r="L36" s="74">
        <f t="shared" si="34"/>
        <v>91501.391279999996</v>
      </c>
      <c r="M36" s="74">
        <f t="shared" si="35"/>
        <v>96749.080480000004</v>
      </c>
      <c r="N36" s="167" t="s">
        <v>600</v>
      </c>
      <c r="O36" s="167" t="str">
        <f t="shared" si="1"/>
        <v xml:space="preserve">52946C </v>
      </c>
      <c r="P36" s="167" t="str">
        <f t="shared" si="2"/>
        <v>E</v>
      </c>
      <c r="Q36" s="149" t="str">
        <f t="shared" si="3"/>
        <v>Energy Benchmarking Program Coordinator</v>
      </c>
      <c r="R36" s="150">
        <f t="shared" si="4"/>
        <v>70512.763359999997</v>
      </c>
      <c r="S36" s="150">
        <f t="shared" si="5"/>
        <v>74057.348560000013</v>
      </c>
      <c r="T36" s="150">
        <f t="shared" si="38"/>
        <v>78057.514080000008</v>
      </c>
      <c r="U36" s="150">
        <f t="shared" si="39"/>
        <v>84578.273520000017</v>
      </c>
      <c r="V36" s="150">
        <f t="shared" si="40"/>
        <v>86947.716960000005</v>
      </c>
      <c r="W36" s="150">
        <f t="shared" si="41"/>
        <v>91501.391279999996</v>
      </c>
      <c r="X36" s="150">
        <f t="shared" si="42"/>
        <v>96749.080480000004</v>
      </c>
      <c r="Z36" s="129" t="str">
        <f t="shared" si="11"/>
        <v xml:space="preserve">52946C </v>
      </c>
      <c r="AA36" s="129" t="str">
        <f t="shared" si="12"/>
        <v>65</v>
      </c>
      <c r="AB36" s="129" t="str">
        <f t="shared" si="13"/>
        <v>Energy Benchmarking Program Coordinator</v>
      </c>
      <c r="AC36" s="130">
        <f t="shared" si="22"/>
        <v>33.900999999999996</v>
      </c>
      <c r="AD36" s="130">
        <f t="shared" si="23"/>
        <v>35.604999999999997</v>
      </c>
      <c r="AE36" s="130">
        <f t="shared" si="24"/>
        <v>37.527999999999999</v>
      </c>
      <c r="AF36" s="130">
        <f t="shared" si="25"/>
        <v>40.662999999999997</v>
      </c>
      <c r="AG36" s="130">
        <f t="shared" si="26"/>
        <v>41.802</v>
      </c>
      <c r="AH36" s="130">
        <f t="shared" si="27"/>
        <v>43.991999999999997</v>
      </c>
      <c r="AI36" s="130">
        <f t="shared" si="28"/>
        <v>46.513999999999996</v>
      </c>
    </row>
    <row r="37" spans="1:35" x14ac:dyDescent="0.2">
      <c r="A37" s="75" t="s">
        <v>17</v>
      </c>
      <c r="B37" s="70" t="s">
        <v>18</v>
      </c>
      <c r="C37" s="75" t="s">
        <v>67</v>
      </c>
      <c r="D37" s="73" t="s">
        <v>339</v>
      </c>
      <c r="E37" s="75">
        <v>483</v>
      </c>
      <c r="F37" s="75">
        <v>10</v>
      </c>
      <c r="G37" s="74">
        <f t="shared" si="29"/>
        <v>78928.22600000001</v>
      </c>
      <c r="H37" s="74">
        <f t="shared" si="30"/>
        <v>83081.670880000005</v>
      </c>
      <c r="I37" s="74">
        <f t="shared" si="31"/>
        <v>87454.390400000004</v>
      </c>
      <c r="J37" s="74">
        <f t="shared" si="32"/>
        <v>92057.028960000011</v>
      </c>
      <c r="K37" s="74">
        <f t="shared" si="33"/>
        <v>94632.973760000008</v>
      </c>
      <c r="L37" s="74">
        <f t="shared" si="34"/>
        <v>97285.558239999998</v>
      </c>
      <c r="M37" s="74">
        <f t="shared" si="35"/>
        <v>100057.36</v>
      </c>
      <c r="N37" s="167" t="s">
        <v>600</v>
      </c>
      <c r="O37" s="167" t="str">
        <f t="shared" si="1"/>
        <v>04066C</v>
      </c>
      <c r="P37" s="167" t="str">
        <f t="shared" si="2"/>
        <v>E</v>
      </c>
      <c r="Q37" s="149" t="str">
        <f t="shared" si="3"/>
        <v>Engineering Applications Manager</v>
      </c>
      <c r="R37" s="150">
        <f t="shared" si="4"/>
        <v>78928.22600000001</v>
      </c>
      <c r="S37" s="150">
        <f t="shared" si="5"/>
        <v>83081.670880000005</v>
      </c>
      <c r="T37" s="150">
        <f t="shared" si="38"/>
        <v>87454.390400000004</v>
      </c>
      <c r="U37" s="150">
        <f t="shared" si="39"/>
        <v>92057.028960000011</v>
      </c>
      <c r="V37" s="150">
        <f t="shared" si="40"/>
        <v>94632.973760000008</v>
      </c>
      <c r="W37" s="150">
        <f t="shared" si="41"/>
        <v>97285.558239999998</v>
      </c>
      <c r="X37" s="150">
        <f t="shared" si="42"/>
        <v>100057.36</v>
      </c>
      <c r="Z37" s="129" t="str">
        <f t="shared" si="11"/>
        <v>04066C</v>
      </c>
      <c r="AA37" s="129" t="str">
        <f t="shared" si="12"/>
        <v>83</v>
      </c>
      <c r="AB37" s="129" t="str">
        <f t="shared" si="13"/>
        <v>Engineering Applications Manager</v>
      </c>
      <c r="AC37" s="130">
        <f t="shared" si="22"/>
        <v>37.946999999999996</v>
      </c>
      <c r="AD37" s="130">
        <f t="shared" si="23"/>
        <v>39.943999999999996</v>
      </c>
      <c r="AE37" s="130">
        <f t="shared" si="24"/>
        <v>42.045999999999999</v>
      </c>
      <c r="AF37" s="130">
        <f t="shared" si="25"/>
        <v>44.259</v>
      </c>
      <c r="AG37" s="130">
        <f t="shared" si="26"/>
        <v>45.497</v>
      </c>
      <c r="AH37" s="130">
        <f t="shared" si="27"/>
        <v>46.771999999999998</v>
      </c>
      <c r="AI37" s="130">
        <f t="shared" si="28"/>
        <v>48.104999999999997</v>
      </c>
    </row>
    <row r="38" spans="1:35" x14ac:dyDescent="0.2">
      <c r="A38" s="75" t="s">
        <v>17</v>
      </c>
      <c r="B38" s="70" t="s">
        <v>68</v>
      </c>
      <c r="C38" s="75" t="s">
        <v>69</v>
      </c>
      <c r="D38" s="73" t="s">
        <v>340</v>
      </c>
      <c r="E38" s="75">
        <v>490</v>
      </c>
      <c r="F38" s="75">
        <v>10</v>
      </c>
      <c r="G38" s="74">
        <f t="shared" si="29"/>
        <v>78310.850800000015</v>
      </c>
      <c r="H38" s="74">
        <f t="shared" si="30"/>
        <v>82302.500800000009</v>
      </c>
      <c r="I38" s="74">
        <f t="shared" si="31"/>
        <v>87873.779760000005</v>
      </c>
      <c r="J38" s="74">
        <f t="shared" si="32"/>
        <v>90334.765040000013</v>
      </c>
      <c r="K38" s="74">
        <f t="shared" si="33"/>
        <v>92863.874479999999</v>
      </c>
      <c r="L38" s="74">
        <f t="shared" si="34"/>
        <v>95512.20120000001</v>
      </c>
      <c r="M38" s="74">
        <f t="shared" si="35"/>
        <v>98200.976640000008</v>
      </c>
      <c r="N38" s="167" t="s">
        <v>600</v>
      </c>
      <c r="O38" s="167" t="str">
        <f t="shared" si="1"/>
        <v>04103C</v>
      </c>
      <c r="P38" s="167" t="str">
        <f t="shared" si="2"/>
        <v>E</v>
      </c>
      <c r="Q38" s="149" t="str">
        <f t="shared" si="3"/>
        <v>Enterprise Contract Adminstrator</v>
      </c>
      <c r="R38" s="150">
        <f t="shared" si="4"/>
        <v>78310.850800000015</v>
      </c>
      <c r="S38" s="150">
        <f t="shared" si="5"/>
        <v>82302.500800000009</v>
      </c>
      <c r="T38" s="150">
        <f t="shared" si="38"/>
        <v>87873.779760000005</v>
      </c>
      <c r="U38" s="150">
        <f t="shared" si="39"/>
        <v>90334.765040000013</v>
      </c>
      <c r="V38" s="150">
        <f t="shared" si="40"/>
        <v>92863.874479999999</v>
      </c>
      <c r="W38" s="150">
        <f t="shared" si="41"/>
        <v>95512.20120000001</v>
      </c>
      <c r="X38" s="150">
        <f t="shared" si="42"/>
        <v>98200.976640000008</v>
      </c>
      <c r="Z38" s="129" t="str">
        <f t="shared" si="11"/>
        <v>04103C</v>
      </c>
      <c r="AA38" s="129" t="str">
        <f t="shared" si="12"/>
        <v>90</v>
      </c>
      <c r="AB38" s="129" t="str">
        <f t="shared" si="13"/>
        <v>Enterprise Contract Adminstrator</v>
      </c>
      <c r="AC38" s="130">
        <f t="shared" si="22"/>
        <v>37.65</v>
      </c>
      <c r="AD38" s="130">
        <f t="shared" si="23"/>
        <v>39.568999999999996</v>
      </c>
      <c r="AE38" s="130">
        <f t="shared" si="24"/>
        <v>42.247999999999998</v>
      </c>
      <c r="AF38" s="130">
        <f t="shared" si="25"/>
        <v>43.430999999999997</v>
      </c>
      <c r="AG38" s="130">
        <f t="shared" si="26"/>
        <v>44.646999999999998</v>
      </c>
      <c r="AH38" s="130">
        <f t="shared" si="27"/>
        <v>45.919999999999995</v>
      </c>
      <c r="AI38" s="130">
        <f t="shared" si="28"/>
        <v>47.213000000000001</v>
      </c>
    </row>
    <row r="39" spans="1:35" x14ac:dyDescent="0.2">
      <c r="A39" s="75" t="s">
        <v>17</v>
      </c>
      <c r="B39" s="70" t="s">
        <v>70</v>
      </c>
      <c r="C39" s="75" t="s">
        <v>71</v>
      </c>
      <c r="D39" s="73" t="s">
        <v>341</v>
      </c>
      <c r="E39" s="75">
        <v>455</v>
      </c>
      <c r="F39" s="75">
        <v>10</v>
      </c>
      <c r="G39" s="74">
        <f t="shared" si="29"/>
        <v>75877.540960000013</v>
      </c>
      <c r="H39" s="74">
        <f t="shared" si="30"/>
        <v>79654.174080000012</v>
      </c>
      <c r="I39" s="74">
        <f t="shared" si="31"/>
        <v>83645.824080000006</v>
      </c>
      <c r="J39" s="74">
        <f t="shared" si="32"/>
        <v>89055.30816</v>
      </c>
      <c r="K39" s="74">
        <f t="shared" si="33"/>
        <v>91548.226640000008</v>
      </c>
      <c r="L39" s="74">
        <f t="shared" si="34"/>
        <v>94113.527040000001</v>
      </c>
      <c r="M39" s="74">
        <f t="shared" si="35"/>
        <v>96795.915840000016</v>
      </c>
      <c r="N39" s="167" t="s">
        <v>600</v>
      </c>
      <c r="O39" s="167" t="str">
        <f t="shared" si="1"/>
        <v>04112C</v>
      </c>
      <c r="P39" s="167" t="str">
        <f t="shared" si="2"/>
        <v>E</v>
      </c>
      <c r="Q39" s="149" t="str">
        <f t="shared" si="3"/>
        <v>Enterprise Procurement Specialist</v>
      </c>
      <c r="R39" s="150">
        <f t="shared" si="4"/>
        <v>75877.540960000013</v>
      </c>
      <c r="S39" s="150">
        <f t="shared" si="5"/>
        <v>79654.174080000012</v>
      </c>
      <c r="T39" s="150">
        <f t="shared" si="38"/>
        <v>83645.824080000006</v>
      </c>
      <c r="U39" s="150">
        <f t="shared" si="39"/>
        <v>89055.30816</v>
      </c>
      <c r="V39" s="150">
        <f t="shared" si="40"/>
        <v>91548.226640000008</v>
      </c>
      <c r="W39" s="150">
        <f t="shared" si="41"/>
        <v>94113.527040000001</v>
      </c>
      <c r="X39" s="150">
        <f t="shared" si="42"/>
        <v>96795.915840000016</v>
      </c>
      <c r="Z39" s="129" t="str">
        <f t="shared" si="11"/>
        <v>04112C</v>
      </c>
      <c r="AA39" s="129" t="str">
        <f t="shared" si="12"/>
        <v>34M</v>
      </c>
      <c r="AB39" s="129" t="str">
        <f t="shared" si="13"/>
        <v>Enterprise Procurement Specialist</v>
      </c>
      <c r="AC39" s="130">
        <f t="shared" si="22"/>
        <v>36.479999999999997</v>
      </c>
      <c r="AD39" s="130">
        <f t="shared" si="23"/>
        <v>38.295999999999999</v>
      </c>
      <c r="AE39" s="130">
        <f t="shared" si="24"/>
        <v>40.214999999999996</v>
      </c>
      <c r="AF39" s="130">
        <f t="shared" si="25"/>
        <v>42.815999999999995</v>
      </c>
      <c r="AG39" s="130">
        <f t="shared" si="26"/>
        <v>44.013999999999996</v>
      </c>
      <c r="AH39" s="130">
        <f t="shared" si="27"/>
        <v>45.247</v>
      </c>
      <c r="AI39" s="130">
        <f t="shared" si="28"/>
        <v>46.536999999999999</v>
      </c>
    </row>
    <row r="40" spans="1:35" x14ac:dyDescent="0.2">
      <c r="A40" s="75" t="s">
        <v>17</v>
      </c>
      <c r="B40" s="70" t="s">
        <v>28</v>
      </c>
      <c r="C40" s="75" t="s">
        <v>72</v>
      </c>
      <c r="D40" s="73" t="s">
        <v>342</v>
      </c>
      <c r="E40" s="75">
        <v>393</v>
      </c>
      <c r="F40" s="75">
        <v>8</v>
      </c>
      <c r="G40" s="74">
        <f t="shared" si="29"/>
        <v>64466.744160000002</v>
      </c>
      <c r="H40" s="74">
        <f t="shared" si="30"/>
        <v>67046.946720000007</v>
      </c>
      <c r="I40" s="74">
        <f t="shared" si="31"/>
        <v>69727.206640000004</v>
      </c>
      <c r="J40" s="74">
        <f t="shared" si="32"/>
        <v>72516.039439999993</v>
      </c>
      <c r="K40" s="74">
        <f t="shared" si="33"/>
        <v>75417.702880000012</v>
      </c>
      <c r="L40" s="74">
        <f t="shared" si="34"/>
        <v>78434.325840000005</v>
      </c>
      <c r="M40" s="74">
        <f t="shared" si="35"/>
        <v>81570.16608000001</v>
      </c>
      <c r="N40" s="167" t="s">
        <v>600</v>
      </c>
      <c r="O40" s="167" t="str">
        <f t="shared" ref="O40:O71" si="43">C40</f>
        <v>04245C</v>
      </c>
      <c r="P40" s="167" t="str">
        <f t="shared" ref="P40:P71" si="44">A40</f>
        <v>E</v>
      </c>
      <c r="Q40" s="149" t="str">
        <f t="shared" ref="Q40:Q71" si="45">D40</f>
        <v xml:space="preserve">Executive Assistant to Police Chief </v>
      </c>
      <c r="R40" s="150">
        <f t="shared" si="4"/>
        <v>64466.744160000002</v>
      </c>
      <c r="S40" s="150">
        <f t="shared" si="5"/>
        <v>67046.946720000007</v>
      </c>
      <c r="T40" s="150">
        <f t="shared" si="38"/>
        <v>69727.206640000004</v>
      </c>
      <c r="U40" s="150">
        <f t="shared" si="39"/>
        <v>72516.039439999993</v>
      </c>
      <c r="V40" s="150">
        <f t="shared" si="40"/>
        <v>75417.702880000012</v>
      </c>
      <c r="W40" s="150">
        <f t="shared" si="41"/>
        <v>78434.325840000005</v>
      </c>
      <c r="X40" s="150">
        <f t="shared" si="42"/>
        <v>81570.16608000001</v>
      </c>
      <c r="Z40" s="129" t="str">
        <f t="shared" ref="Z40:Z71" si="46">C40</f>
        <v>04245C</v>
      </c>
      <c r="AA40" s="129" t="str">
        <f t="shared" ref="AA40:AA71" si="47">B40</f>
        <v>99</v>
      </c>
      <c r="AB40" s="129" t="str">
        <f t="shared" ref="AB40:AB71" si="48">D40</f>
        <v xml:space="preserve">Executive Assistant to Police Chief </v>
      </c>
      <c r="AC40" s="130">
        <f t="shared" si="22"/>
        <v>30.994</v>
      </c>
      <c r="AD40" s="130">
        <f t="shared" si="23"/>
        <v>32.234999999999999</v>
      </c>
      <c r="AE40" s="130">
        <f t="shared" si="24"/>
        <v>33.522999999999996</v>
      </c>
      <c r="AF40" s="130">
        <f t="shared" si="25"/>
        <v>34.863999999999997</v>
      </c>
      <c r="AG40" s="130">
        <f t="shared" si="26"/>
        <v>36.259</v>
      </c>
      <c r="AH40" s="130">
        <f t="shared" si="27"/>
        <v>37.708999999999996</v>
      </c>
      <c r="AI40" s="130">
        <f t="shared" si="28"/>
        <v>39.216999999999999</v>
      </c>
    </row>
    <row r="41" spans="1:35" x14ac:dyDescent="0.2">
      <c r="A41" s="75" t="s">
        <v>17</v>
      </c>
      <c r="B41" s="70" t="s">
        <v>32</v>
      </c>
      <c r="C41" s="75" t="s">
        <v>73</v>
      </c>
      <c r="D41" s="73" t="s">
        <v>545</v>
      </c>
      <c r="E41" s="75">
        <v>590</v>
      </c>
      <c r="F41" s="75">
        <v>13</v>
      </c>
      <c r="G41" s="74">
        <f t="shared" si="29"/>
        <v>101351.71904000001</v>
      </c>
      <c r="H41" s="74">
        <f t="shared" si="30"/>
        <v>105405.10656000001</v>
      </c>
      <c r="I41" s="74">
        <f t="shared" si="31"/>
        <v>109620.28896000001</v>
      </c>
      <c r="J41" s="74">
        <f t="shared" si="32"/>
        <v>114005.78176000001</v>
      </c>
      <c r="K41" s="74">
        <f t="shared" si="33"/>
        <v>118565.84272000002</v>
      </c>
      <c r="N41" s="167" t="s">
        <v>600</v>
      </c>
      <c r="O41" s="167" t="str">
        <f t="shared" si="43"/>
        <v>03400C</v>
      </c>
      <c r="P41" s="167" t="str">
        <f t="shared" si="44"/>
        <v>E</v>
      </c>
      <c r="Q41" s="149" t="str">
        <f t="shared" si="45"/>
        <v>Executive Manager Minneapolis Employment and Training Program</v>
      </c>
      <c r="R41" s="150">
        <f t="shared" si="4"/>
        <v>101351.71904000001</v>
      </c>
      <c r="S41" s="150">
        <f t="shared" si="5"/>
        <v>105405.10656000001</v>
      </c>
      <c r="T41" s="150">
        <f t="shared" si="38"/>
        <v>109620.28896000001</v>
      </c>
      <c r="U41" s="150">
        <f t="shared" si="39"/>
        <v>114005.78176000001</v>
      </c>
      <c r="V41" s="150">
        <f t="shared" si="40"/>
        <v>118565.84272000002</v>
      </c>
      <c r="W41" s="150"/>
      <c r="X41" s="150"/>
      <c r="Z41" s="129" t="str">
        <f t="shared" si="46"/>
        <v>03400C</v>
      </c>
      <c r="AA41" s="129" t="str">
        <f t="shared" si="47"/>
        <v>105</v>
      </c>
      <c r="AB41" s="129" t="str">
        <f t="shared" si="48"/>
        <v>Executive Manager Minneapolis Employment and Training Program</v>
      </c>
      <c r="AC41" s="130">
        <f t="shared" si="22"/>
        <v>48.726999999999997</v>
      </c>
      <c r="AD41" s="130">
        <f t="shared" si="23"/>
        <v>50.675999999999995</v>
      </c>
      <c r="AE41" s="130">
        <f t="shared" si="24"/>
        <v>52.702999999999996</v>
      </c>
      <c r="AF41" s="130">
        <f t="shared" si="25"/>
        <v>54.811</v>
      </c>
      <c r="AG41" s="130">
        <f t="shared" si="26"/>
        <v>57.003</v>
      </c>
      <c r="AH41" s="130"/>
      <c r="AI41" s="130"/>
    </row>
    <row r="42" spans="1:35" x14ac:dyDescent="0.2">
      <c r="A42" s="75" t="s">
        <v>17</v>
      </c>
      <c r="B42" s="70" t="s">
        <v>65</v>
      </c>
      <c r="C42" s="75" t="s">
        <v>74</v>
      </c>
      <c r="D42" s="73" t="s">
        <v>344</v>
      </c>
      <c r="E42" s="75">
        <v>505</v>
      </c>
      <c r="F42" s="75">
        <v>11</v>
      </c>
      <c r="G42" s="74">
        <f t="shared" si="29"/>
        <v>82174.768000000011</v>
      </c>
      <c r="H42" s="74">
        <f t="shared" si="30"/>
        <v>86500.652159999998</v>
      </c>
      <c r="I42" s="74">
        <f t="shared" si="31"/>
        <v>91052.197600000014</v>
      </c>
      <c r="J42" s="74">
        <f t="shared" si="32"/>
        <v>97242.980640000009</v>
      </c>
      <c r="K42" s="74">
        <f t="shared" si="33"/>
        <v>99967.947040000014</v>
      </c>
      <c r="L42" s="74">
        <f t="shared" si="34"/>
        <v>102767.42424000001</v>
      </c>
      <c r="M42" s="74">
        <f t="shared" si="35"/>
        <v>105696.76312</v>
      </c>
      <c r="N42" s="167" t="s">
        <v>600</v>
      </c>
      <c r="O42" s="167" t="str">
        <f t="shared" si="43"/>
        <v>04239C</v>
      </c>
      <c r="P42" s="167" t="str">
        <f t="shared" si="44"/>
        <v>E</v>
      </c>
      <c r="Q42" s="149" t="str">
        <f t="shared" si="45"/>
        <v>Executive Manager of Arts</v>
      </c>
      <c r="R42" s="150">
        <f t="shared" si="4"/>
        <v>82174.768000000011</v>
      </c>
      <c r="S42" s="150">
        <f t="shared" si="5"/>
        <v>86500.652159999998</v>
      </c>
      <c r="T42" s="150">
        <f t="shared" si="38"/>
        <v>91052.197600000014</v>
      </c>
      <c r="U42" s="150">
        <f t="shared" si="39"/>
        <v>97242.980640000009</v>
      </c>
      <c r="V42" s="150">
        <f t="shared" si="40"/>
        <v>99967.947040000014</v>
      </c>
      <c r="W42" s="150">
        <f>IF($N42="Y",VLOOKUP($O42,Rates2019,8,0)*PercIncr2020,VLOOKUP($O42,Rates2019,8,0))</f>
        <v>102767.42424000001</v>
      </c>
      <c r="X42" s="150">
        <f>IF($N42="Y",VLOOKUP($O42,Rates2019,9,0)*PercIncr2020,VLOOKUP($O42,Rates2019,9,0))</f>
        <v>105696.76312</v>
      </c>
      <c r="Z42" s="129" t="str">
        <f t="shared" si="46"/>
        <v>04239C</v>
      </c>
      <c r="AA42" s="129" t="str">
        <f t="shared" si="47"/>
        <v>41C</v>
      </c>
      <c r="AB42" s="129" t="str">
        <f t="shared" si="48"/>
        <v>Executive Manager of Arts</v>
      </c>
      <c r="AC42" s="130">
        <f t="shared" si="22"/>
        <v>39.507999999999996</v>
      </c>
      <c r="AD42" s="130">
        <f t="shared" si="23"/>
        <v>41.586999999999996</v>
      </c>
      <c r="AE42" s="130">
        <f t="shared" si="24"/>
        <v>43.775999999999996</v>
      </c>
      <c r="AF42" s="130">
        <f t="shared" si="25"/>
        <v>46.751999999999995</v>
      </c>
      <c r="AG42" s="130">
        <f t="shared" si="26"/>
        <v>48.061999999999998</v>
      </c>
      <c r="AH42" s="130">
        <f t="shared" si="27"/>
        <v>49.407999999999994</v>
      </c>
      <c r="AI42" s="130">
        <f t="shared" si="28"/>
        <v>50.815999999999995</v>
      </c>
    </row>
    <row r="43" spans="1:35" x14ac:dyDescent="0.2">
      <c r="A43" s="75" t="s">
        <v>17</v>
      </c>
      <c r="B43" s="70" t="s">
        <v>30</v>
      </c>
      <c r="C43" s="75" t="s">
        <v>75</v>
      </c>
      <c r="D43" s="73" t="s">
        <v>345</v>
      </c>
      <c r="E43" s="75">
        <v>393</v>
      </c>
      <c r="F43" s="75">
        <v>8</v>
      </c>
      <c r="G43" s="74">
        <f t="shared" si="29"/>
        <v>63165.998480000002</v>
      </c>
      <c r="H43" s="74">
        <f t="shared" si="30"/>
        <v>66555.175440000006</v>
      </c>
      <c r="I43" s="74">
        <f t="shared" si="31"/>
        <v>70086.987359999999</v>
      </c>
      <c r="J43" s="74">
        <f t="shared" si="32"/>
        <v>75049.406640000016</v>
      </c>
      <c r="K43" s="74">
        <f t="shared" si="33"/>
        <v>77150.611199999999</v>
      </c>
      <c r="L43" s="74">
        <f t="shared" si="34"/>
        <v>79311.424400000004</v>
      </c>
      <c r="M43" s="74">
        <f t="shared" si="35"/>
        <v>81572.294960000014</v>
      </c>
      <c r="N43" s="167" t="s">
        <v>600</v>
      </c>
      <c r="O43" s="167" t="str">
        <f t="shared" si="43"/>
        <v>00463C</v>
      </c>
      <c r="P43" s="167" t="str">
        <f t="shared" si="44"/>
        <v>E</v>
      </c>
      <c r="Q43" s="149" t="str">
        <f t="shared" si="45"/>
        <v>Executive Secrretary to City Coordinator</v>
      </c>
      <c r="R43" s="150">
        <f t="shared" si="4"/>
        <v>63165.998480000002</v>
      </c>
      <c r="S43" s="150">
        <f t="shared" si="5"/>
        <v>66555.175440000006</v>
      </c>
      <c r="T43" s="150">
        <f t="shared" si="38"/>
        <v>70086.987359999999</v>
      </c>
      <c r="U43" s="150">
        <f t="shared" si="39"/>
        <v>75049.406640000016</v>
      </c>
      <c r="V43" s="150">
        <f t="shared" si="40"/>
        <v>77150.611199999999</v>
      </c>
      <c r="W43" s="150">
        <f>IF($N43="Y",VLOOKUP($O43,Rates2019,8,0)*PercIncr2020,VLOOKUP($O43,Rates2019,8,0))</f>
        <v>79311.424400000004</v>
      </c>
      <c r="X43" s="150">
        <f>IF($N43="Y",VLOOKUP($O43,Rates2019,9,0)*PercIncr2020,VLOOKUP($O43,Rates2019,9,0))</f>
        <v>81572.294960000014</v>
      </c>
      <c r="Z43" s="129" t="str">
        <f t="shared" si="46"/>
        <v>00463C</v>
      </c>
      <c r="AA43" s="129" t="str">
        <f t="shared" si="47"/>
        <v>21</v>
      </c>
      <c r="AB43" s="129" t="str">
        <f t="shared" si="48"/>
        <v>Executive Secrretary to City Coordinator</v>
      </c>
      <c r="AC43" s="130">
        <f t="shared" si="22"/>
        <v>30.369</v>
      </c>
      <c r="AD43" s="130">
        <f t="shared" si="23"/>
        <v>31.998000000000001</v>
      </c>
      <c r="AE43" s="130">
        <f t="shared" si="24"/>
        <v>33.695999999999998</v>
      </c>
      <c r="AF43" s="130">
        <f t="shared" si="25"/>
        <v>36.082000000000001</v>
      </c>
      <c r="AG43" s="130">
        <f t="shared" si="26"/>
        <v>37.091999999999999</v>
      </c>
      <c r="AH43" s="130">
        <f t="shared" si="27"/>
        <v>38.131</v>
      </c>
      <c r="AI43" s="130">
        <f t="shared" si="28"/>
        <v>39.217999999999996</v>
      </c>
    </row>
    <row r="44" spans="1:35" x14ac:dyDescent="0.2">
      <c r="A44" s="75" t="s">
        <v>17</v>
      </c>
      <c r="B44" s="70" t="s">
        <v>76</v>
      </c>
      <c r="C44" s="75" t="s">
        <v>77</v>
      </c>
      <c r="D44" s="73" t="s">
        <v>346</v>
      </c>
      <c r="E44" s="75">
        <v>598</v>
      </c>
      <c r="F44" s="75">
        <v>13</v>
      </c>
      <c r="G44" s="74">
        <f t="shared" si="29"/>
        <v>101679.56656000002</v>
      </c>
      <c r="H44" s="74">
        <f t="shared" si="30"/>
        <v>105745.72736</v>
      </c>
      <c r="I44" s="74">
        <f t="shared" si="31"/>
        <v>109975.81192000001</v>
      </c>
      <c r="J44" s="74">
        <f t="shared" si="32"/>
        <v>114374.07800000001</v>
      </c>
      <c r="K44" s="74">
        <f t="shared" si="33"/>
        <v>118951.17000000001</v>
      </c>
      <c r="N44" s="167" t="s">
        <v>600</v>
      </c>
      <c r="O44" s="167" t="str">
        <f t="shared" si="43"/>
        <v>04295C</v>
      </c>
      <c r="P44" s="167" t="str">
        <f t="shared" si="44"/>
        <v>E</v>
      </c>
      <c r="Q44" s="149" t="str">
        <f t="shared" si="45"/>
        <v>Facility Manager</v>
      </c>
      <c r="R44" s="150">
        <f t="shared" si="4"/>
        <v>101679.56656000002</v>
      </c>
      <c r="S44" s="150">
        <f t="shared" si="5"/>
        <v>105745.72736</v>
      </c>
      <c r="T44" s="150">
        <f t="shared" si="38"/>
        <v>109975.81192000001</v>
      </c>
      <c r="U44" s="150">
        <f t="shared" si="39"/>
        <v>114374.07800000001</v>
      </c>
      <c r="V44" s="150">
        <f t="shared" si="40"/>
        <v>118951.17000000001</v>
      </c>
      <c r="W44" s="150"/>
      <c r="X44" s="150"/>
      <c r="Z44" s="129" t="str">
        <f t="shared" si="46"/>
        <v>04295C</v>
      </c>
      <c r="AA44" s="129" t="str">
        <f t="shared" si="47"/>
        <v>63</v>
      </c>
      <c r="AB44" s="129" t="str">
        <f t="shared" si="48"/>
        <v>Facility Manager</v>
      </c>
      <c r="AC44" s="130">
        <f t="shared" si="22"/>
        <v>48.884999999999998</v>
      </c>
      <c r="AD44" s="130">
        <f t="shared" si="23"/>
        <v>50.839999999999996</v>
      </c>
      <c r="AE44" s="130">
        <f t="shared" si="24"/>
        <v>52.872999999999998</v>
      </c>
      <c r="AF44" s="130">
        <f t="shared" si="25"/>
        <v>54.988</v>
      </c>
      <c r="AG44" s="130">
        <f t="shared" si="26"/>
        <v>57.189</v>
      </c>
      <c r="AH44" s="130"/>
      <c r="AI44" s="130"/>
    </row>
    <row r="45" spans="1:35" x14ac:dyDescent="0.2">
      <c r="A45" s="75" t="s">
        <v>21</v>
      </c>
      <c r="B45" s="70" t="s">
        <v>78</v>
      </c>
      <c r="C45" s="75" t="s">
        <v>79</v>
      </c>
      <c r="D45" s="73" t="s">
        <v>347</v>
      </c>
      <c r="E45" s="75">
        <v>110</v>
      </c>
      <c r="F45" s="75">
        <v>2</v>
      </c>
      <c r="G45" s="74">
        <f t="shared" si="29"/>
        <v>13.021990500000001</v>
      </c>
      <c r="H45" s="74">
        <f t="shared" si="30"/>
        <v>13.392497500000001</v>
      </c>
      <c r="N45" s="167" t="s">
        <v>600</v>
      </c>
      <c r="O45" s="167" t="str">
        <f t="shared" si="43"/>
        <v>02230C</v>
      </c>
      <c r="P45" s="167" t="str">
        <f t="shared" si="44"/>
        <v>N</v>
      </c>
      <c r="Q45" s="149" t="str">
        <f t="shared" si="45"/>
        <v xml:space="preserve">Guest Services Ambassador </v>
      </c>
      <c r="R45" s="150">
        <f t="shared" si="4"/>
        <v>13.021990500000001</v>
      </c>
      <c r="S45" s="150">
        <f t="shared" si="5"/>
        <v>13.392497500000001</v>
      </c>
      <c r="T45" s="150"/>
      <c r="U45" s="150"/>
      <c r="V45" s="150"/>
      <c r="W45" s="150"/>
      <c r="X45" s="150"/>
      <c r="Z45" s="129" t="str">
        <f t="shared" si="46"/>
        <v>02230C</v>
      </c>
      <c r="AA45" s="129" t="str">
        <f t="shared" si="47"/>
        <v>03A</v>
      </c>
      <c r="AB45" s="129" t="str">
        <f t="shared" si="48"/>
        <v xml:space="preserve">Guest Services Ambassador </v>
      </c>
      <c r="AC45" s="130">
        <f t="shared" si="22"/>
        <v>13.022</v>
      </c>
      <c r="AD45" s="130">
        <f t="shared" si="23"/>
        <v>13.391999999999999</v>
      </c>
      <c r="AE45" s="130"/>
      <c r="AF45" s="130"/>
      <c r="AG45" s="130"/>
      <c r="AH45" s="130"/>
      <c r="AI45" s="130"/>
    </row>
    <row r="46" spans="1:35" x14ac:dyDescent="0.2">
      <c r="A46" s="75" t="s">
        <v>17</v>
      </c>
      <c r="B46" s="70" t="s">
        <v>38</v>
      </c>
      <c r="C46" s="75" t="s">
        <v>548</v>
      </c>
      <c r="D46" s="73" t="s">
        <v>547</v>
      </c>
      <c r="E46" s="75">
        <v>458</v>
      </c>
      <c r="F46" s="75">
        <v>10</v>
      </c>
      <c r="G46" s="74">
        <f t="shared" si="29"/>
        <v>70513</v>
      </c>
      <c r="H46" s="74">
        <f t="shared" si="30"/>
        <v>74057</v>
      </c>
      <c r="I46" s="74">
        <f t="shared" si="31"/>
        <v>78058</v>
      </c>
      <c r="J46" s="74">
        <f t="shared" si="32"/>
        <v>84578</v>
      </c>
      <c r="K46" s="74">
        <f t="shared" si="33"/>
        <v>86948</v>
      </c>
      <c r="L46" s="74">
        <f t="shared" si="34"/>
        <v>91501</v>
      </c>
      <c r="M46" s="74">
        <f t="shared" si="35"/>
        <v>96749</v>
      </c>
      <c r="N46" s="167" t="s">
        <v>600</v>
      </c>
      <c r="O46" s="167" t="str">
        <f t="shared" si="43"/>
        <v>52946C</v>
      </c>
      <c r="P46" s="167" t="str">
        <f t="shared" si="44"/>
        <v>E</v>
      </c>
      <c r="Q46" s="149" t="str">
        <f t="shared" si="45"/>
        <v>Health Program Coordinator</v>
      </c>
      <c r="R46" s="150">
        <v>70513</v>
      </c>
      <c r="S46" s="150">
        <v>74057</v>
      </c>
      <c r="T46" s="150">
        <v>78058</v>
      </c>
      <c r="U46" s="150">
        <v>84578</v>
      </c>
      <c r="V46" s="150">
        <v>86948</v>
      </c>
      <c r="W46" s="150">
        <v>91501</v>
      </c>
      <c r="X46" s="150">
        <v>96749</v>
      </c>
      <c r="Z46" s="129" t="str">
        <f t="shared" si="46"/>
        <v>52946C</v>
      </c>
      <c r="AA46" s="129" t="str">
        <f t="shared" si="47"/>
        <v>65</v>
      </c>
      <c r="AB46" s="129" t="str">
        <f t="shared" si="48"/>
        <v>Health Program Coordinator</v>
      </c>
      <c r="AC46" s="130">
        <f t="shared" si="22"/>
        <v>33.900999999999996</v>
      </c>
      <c r="AD46" s="130">
        <f t="shared" si="23"/>
        <v>35.604999999999997</v>
      </c>
      <c r="AE46" s="130">
        <f t="shared" si="24"/>
        <v>37.527999999999999</v>
      </c>
      <c r="AF46" s="130">
        <f t="shared" si="25"/>
        <v>40.662999999999997</v>
      </c>
      <c r="AG46" s="130">
        <f t="shared" si="26"/>
        <v>41.802</v>
      </c>
      <c r="AH46" s="130">
        <f t="shared" si="27"/>
        <v>43.991</v>
      </c>
      <c r="AI46" s="130">
        <f t="shared" si="28"/>
        <v>46.513999999999996</v>
      </c>
    </row>
    <row r="47" spans="1:35" x14ac:dyDescent="0.2">
      <c r="A47" s="75" t="s">
        <v>17</v>
      </c>
      <c r="B47" s="70" t="s">
        <v>70</v>
      </c>
      <c r="C47" s="75" t="s">
        <v>80</v>
      </c>
      <c r="D47" s="73" t="s">
        <v>348</v>
      </c>
      <c r="E47" s="75">
        <v>465</v>
      </c>
      <c r="F47" s="75">
        <v>10</v>
      </c>
      <c r="G47" s="74">
        <f t="shared" si="29"/>
        <v>75877.540960000013</v>
      </c>
      <c r="H47" s="74">
        <f t="shared" si="30"/>
        <v>79654.174080000012</v>
      </c>
      <c r="I47" s="74">
        <f t="shared" si="31"/>
        <v>83645.824080000006</v>
      </c>
      <c r="J47" s="74">
        <f t="shared" si="32"/>
        <v>89055.30816</v>
      </c>
      <c r="K47" s="74">
        <f t="shared" si="33"/>
        <v>91548.226640000008</v>
      </c>
      <c r="L47" s="74">
        <f t="shared" si="34"/>
        <v>94113.527040000001</v>
      </c>
      <c r="M47" s="74">
        <f t="shared" si="35"/>
        <v>96795.915840000016</v>
      </c>
      <c r="N47" s="167" t="s">
        <v>600</v>
      </c>
      <c r="O47" s="167" t="str">
        <f t="shared" si="43"/>
        <v>05403C</v>
      </c>
      <c r="P47" s="167" t="str">
        <f t="shared" si="44"/>
        <v>E</v>
      </c>
      <c r="Q47" s="149" t="str">
        <f t="shared" si="45"/>
        <v xml:space="preserve">Health Program Manager </v>
      </c>
      <c r="R47" s="150">
        <f>IF($N47="Y",VLOOKUP($O47,Rates2019,3,0)*PercIncr2020,VLOOKUP($O47,Rates2019,3,0))</f>
        <v>75877.540960000013</v>
      </c>
      <c r="S47" s="150">
        <f>IF($N47="Y",VLOOKUP($O47,Rates2019,4,0)*PercIncr2020,VLOOKUP($O47,Rates2019,4,0))</f>
        <v>79654.174080000012</v>
      </c>
      <c r="T47" s="150">
        <f>IF($N47="Y",VLOOKUP($O47,Rates2019,5,0)*PercIncr2020,VLOOKUP($O47,Rates2019,5,0))</f>
        <v>83645.824080000006</v>
      </c>
      <c r="U47" s="150">
        <f>IF($N47="Y",VLOOKUP($O47,Rates2019,6,0)*PercIncr2020,VLOOKUP($O47,Rates2019,6,0))</f>
        <v>89055.30816</v>
      </c>
      <c r="V47" s="150">
        <f>IF($N47="Y",VLOOKUP($O47,Rates2019,7,0)*PercIncr2020,VLOOKUP($O47,Rates2019,7,0))</f>
        <v>91548.226640000008</v>
      </c>
      <c r="W47" s="150">
        <f>IF($N47="Y",VLOOKUP($O47,Rates2019,8,0)*PercIncr2020,VLOOKUP($O47,Rates2019,8,0))</f>
        <v>94113.527040000001</v>
      </c>
      <c r="X47" s="150">
        <f>IF($N47="Y",VLOOKUP($O47,Rates2019,9,0)*PercIncr2020,VLOOKUP($O47,Rates2019,9,0))</f>
        <v>96795.915840000016</v>
      </c>
      <c r="Z47" s="129" t="str">
        <f t="shared" si="46"/>
        <v>05403C</v>
      </c>
      <c r="AA47" s="129" t="str">
        <f t="shared" si="47"/>
        <v>34M</v>
      </c>
      <c r="AB47" s="129" t="str">
        <f t="shared" si="48"/>
        <v xml:space="preserve">Health Program Manager </v>
      </c>
      <c r="AC47" s="130">
        <f t="shared" si="22"/>
        <v>36.479999999999997</v>
      </c>
      <c r="AD47" s="130">
        <f t="shared" si="23"/>
        <v>38.295999999999999</v>
      </c>
      <c r="AE47" s="130">
        <f t="shared" si="24"/>
        <v>40.214999999999996</v>
      </c>
      <c r="AF47" s="130">
        <f t="shared" si="25"/>
        <v>42.815999999999995</v>
      </c>
      <c r="AG47" s="130">
        <f t="shared" si="26"/>
        <v>44.013999999999996</v>
      </c>
      <c r="AH47" s="130">
        <f t="shared" si="27"/>
        <v>45.247</v>
      </c>
      <c r="AI47" s="130">
        <f t="shared" si="28"/>
        <v>46.536999999999999</v>
      </c>
    </row>
    <row r="48" spans="1:35" x14ac:dyDescent="0.2">
      <c r="A48" s="75" t="s">
        <v>21</v>
      </c>
      <c r="B48" s="70" t="s">
        <v>83</v>
      </c>
      <c r="C48" s="75" t="s">
        <v>84</v>
      </c>
      <c r="D48" s="73" t="s">
        <v>349</v>
      </c>
      <c r="E48" s="75">
        <v>323</v>
      </c>
      <c r="F48" s="75">
        <v>7</v>
      </c>
      <c r="G48" s="74">
        <f t="shared" si="29"/>
        <v>24.962141500000001</v>
      </c>
      <c r="H48" s="74">
        <f t="shared" si="30"/>
        <v>26.216952500000001</v>
      </c>
      <c r="I48" s="74">
        <f t="shared" si="31"/>
        <v>27.524985500000003</v>
      </c>
      <c r="J48" s="74">
        <f t="shared" si="32"/>
        <v>28.890334500000002</v>
      </c>
      <c r="K48" s="74">
        <f t="shared" si="33"/>
        <v>30.344728000000003</v>
      </c>
      <c r="L48" s="74">
        <f t="shared" si="34"/>
        <v>32.146088000000006</v>
      </c>
      <c r="M48" s="74">
        <f t="shared" si="35"/>
        <v>33.948471499999997</v>
      </c>
      <c r="N48" s="167" t="s">
        <v>600</v>
      </c>
      <c r="O48" s="167" t="str">
        <f t="shared" si="43"/>
        <v>05416C</v>
      </c>
      <c r="P48" s="167" t="str">
        <f t="shared" si="44"/>
        <v>N</v>
      </c>
      <c r="Q48" s="149" t="str">
        <f t="shared" si="45"/>
        <v>HR Associate Consultant</v>
      </c>
      <c r="R48" s="150">
        <f>IF($N48="Y",VLOOKUP($O48,Rates2019,3,0)*PercIncr2020,VLOOKUP($O48,Rates2019,3,0))</f>
        <v>24.962141500000001</v>
      </c>
      <c r="S48" s="150">
        <f>IF($N48="Y",VLOOKUP($O48,Rates2019,4,0)*PercIncr2020,VLOOKUP($O48,Rates2019,4,0))</f>
        <v>26.216952500000001</v>
      </c>
      <c r="T48" s="150">
        <f>IF($N48="Y",VLOOKUP($O48,Rates2019,5,0)*PercIncr2020,VLOOKUP($O48,Rates2019,5,0))</f>
        <v>27.524985500000003</v>
      </c>
      <c r="U48" s="150">
        <f>IF($N48="Y",VLOOKUP($O48,Rates2019,6,0)*PercIncr2020,VLOOKUP($O48,Rates2019,6,0))</f>
        <v>28.890334500000002</v>
      </c>
      <c r="V48" s="150">
        <f>IF($N48="Y",VLOOKUP($O48,Rates2019,7,0)*PercIncr2020,VLOOKUP($O48,Rates2019,7,0))</f>
        <v>30.344728000000003</v>
      </c>
      <c r="W48" s="150">
        <f>IF($N48="Y",VLOOKUP($O48,Rates2019,8,0)*PercIncr2020,VLOOKUP($O48,Rates2019,8,0))</f>
        <v>32.146088000000006</v>
      </c>
      <c r="X48" s="150">
        <f>IF($N48="Y",VLOOKUP($O48,Rates2019,9,0)*PercIncr2020,VLOOKUP($O48,Rates2019,9,0))</f>
        <v>33.948471499999997</v>
      </c>
      <c r="Z48" s="129" t="str">
        <f t="shared" si="46"/>
        <v>05416C</v>
      </c>
      <c r="AA48" s="129" t="str">
        <f t="shared" si="47"/>
        <v>59A</v>
      </c>
      <c r="AB48" s="129" t="str">
        <f t="shared" si="48"/>
        <v>HR Associate Consultant</v>
      </c>
      <c r="AC48" s="130">
        <f t="shared" si="22"/>
        <v>24.962</v>
      </c>
      <c r="AD48" s="130">
        <f t="shared" si="23"/>
        <v>26.216999999999999</v>
      </c>
      <c r="AE48" s="130">
        <f t="shared" si="24"/>
        <v>27.524999999999999</v>
      </c>
      <c r="AF48" s="130">
        <f t="shared" si="25"/>
        <v>28.89</v>
      </c>
      <c r="AG48" s="130">
        <f t="shared" si="26"/>
        <v>30.344999999999999</v>
      </c>
      <c r="AH48" s="130">
        <f t="shared" si="27"/>
        <v>32.146000000000001</v>
      </c>
      <c r="AI48" s="130">
        <f t="shared" si="28"/>
        <v>33.948</v>
      </c>
    </row>
    <row r="49" spans="1:35" x14ac:dyDescent="0.2">
      <c r="A49" s="75" t="s">
        <v>21</v>
      </c>
      <c r="B49" s="70" t="s">
        <v>85</v>
      </c>
      <c r="C49" s="75" t="s">
        <v>86</v>
      </c>
      <c r="D49" s="73" t="s">
        <v>87</v>
      </c>
      <c r="E49" s="75">
        <v>208</v>
      </c>
      <c r="F49" s="75">
        <v>4</v>
      </c>
      <c r="G49" s="74">
        <f t="shared" si="29"/>
        <v>19.266364000000003</v>
      </c>
      <c r="H49" s="74">
        <f t="shared" si="30"/>
        <v>19.965414500000001</v>
      </c>
      <c r="I49" s="74">
        <f t="shared" si="31"/>
        <v>20.6900525</v>
      </c>
      <c r="N49" s="167" t="s">
        <v>600</v>
      </c>
      <c r="O49" s="167" t="str">
        <f t="shared" si="43"/>
        <v>52908C</v>
      </c>
      <c r="P49" s="167" t="str">
        <f t="shared" si="44"/>
        <v>N</v>
      </c>
      <c r="Q49" s="149" t="str">
        <f t="shared" si="45"/>
        <v>HR Associate Trainee</v>
      </c>
      <c r="R49" s="150">
        <f>IF($N49="Y",VLOOKUP($O49,Rates2019,3,0)*PercIncr2020,VLOOKUP($O49,Rates2019,3,0))</f>
        <v>19.266364000000003</v>
      </c>
      <c r="S49" s="150">
        <f>IF($N49="Y",VLOOKUP($O49,Rates2019,4,0)*PercIncr2020,VLOOKUP($O49,Rates2019,4,0))</f>
        <v>19.965414500000001</v>
      </c>
      <c r="T49" s="150">
        <f>IF($N49="Y",VLOOKUP($O49,Rates2019,5,0)*PercIncr2020,VLOOKUP($O49,Rates2019,5,0))</f>
        <v>20.6900525</v>
      </c>
      <c r="U49" s="150"/>
      <c r="V49" s="150"/>
      <c r="W49" s="150"/>
      <c r="X49" s="150"/>
      <c r="Z49" s="129" t="str">
        <f t="shared" si="46"/>
        <v>52908C</v>
      </c>
      <c r="AA49" s="129" t="str">
        <f t="shared" si="47"/>
        <v>110</v>
      </c>
      <c r="AB49" s="129" t="str">
        <f t="shared" si="48"/>
        <v>HR Associate Trainee</v>
      </c>
      <c r="AC49" s="130">
        <f t="shared" si="22"/>
        <v>19.265999999999998</v>
      </c>
      <c r="AD49" s="130">
        <f t="shared" si="23"/>
        <v>19.965</v>
      </c>
      <c r="AE49" s="130">
        <f t="shared" si="24"/>
        <v>20.69</v>
      </c>
      <c r="AF49" s="130"/>
      <c r="AG49" s="130"/>
      <c r="AH49" s="130"/>
      <c r="AI49" s="130"/>
    </row>
    <row r="50" spans="1:35" x14ac:dyDescent="0.2">
      <c r="A50" s="75" t="s">
        <v>17</v>
      </c>
      <c r="B50" s="70" t="s">
        <v>143</v>
      </c>
      <c r="C50" s="75" t="s">
        <v>99</v>
      </c>
      <c r="D50" s="73" t="s">
        <v>507</v>
      </c>
      <c r="E50" s="75">
        <v>475</v>
      </c>
      <c r="F50" s="75">
        <v>10</v>
      </c>
      <c r="G50" s="74">
        <f t="shared" si="29"/>
        <v>84210</v>
      </c>
      <c r="H50" s="74">
        <f t="shared" si="30"/>
        <v>86569.600000000006</v>
      </c>
      <c r="I50" s="74">
        <f t="shared" si="31"/>
        <v>88992.8</v>
      </c>
      <c r="J50" s="74">
        <f t="shared" si="32"/>
        <v>91484.64</v>
      </c>
      <c r="K50" s="74">
        <f t="shared" si="33"/>
        <v>94045.119999999995</v>
      </c>
      <c r="L50" s="74">
        <f t="shared" si="34"/>
        <v>96682.559999999998</v>
      </c>
      <c r="M50" s="74">
        <f t="shared" si="35"/>
        <v>99434.4</v>
      </c>
      <c r="N50" s="167" t="s">
        <v>600</v>
      </c>
      <c r="O50" s="167" t="str">
        <f t="shared" si="43"/>
        <v>05420C</v>
      </c>
      <c r="P50" s="167" t="str">
        <f t="shared" si="44"/>
        <v>E</v>
      </c>
      <c r="Q50" s="149" t="str">
        <f t="shared" si="45"/>
        <v>HR Business Partner</v>
      </c>
      <c r="R50" s="150">
        <v>84210</v>
      </c>
      <c r="S50" s="150">
        <v>86569.600000000006</v>
      </c>
      <c r="T50" s="150">
        <v>88992.8</v>
      </c>
      <c r="U50" s="150">
        <v>91484.64</v>
      </c>
      <c r="V50" s="150">
        <v>94045.119999999995</v>
      </c>
      <c r="W50" s="150">
        <v>96682.559999999998</v>
      </c>
      <c r="X50" s="150">
        <v>99434.4</v>
      </c>
      <c r="Z50" s="129" t="str">
        <f t="shared" si="46"/>
        <v>05420C</v>
      </c>
      <c r="AA50" s="129" t="str">
        <f t="shared" si="47"/>
        <v>121</v>
      </c>
      <c r="AB50" s="129" t="str">
        <f t="shared" si="48"/>
        <v>HR Business Partner</v>
      </c>
      <c r="AC50" s="130">
        <f t="shared" si="22"/>
        <v>40.485999999999997</v>
      </c>
      <c r="AD50" s="130">
        <f t="shared" si="23"/>
        <v>41.62</v>
      </c>
      <c r="AE50" s="130">
        <f t="shared" si="24"/>
        <v>42.784999999999997</v>
      </c>
      <c r="AF50" s="130">
        <f t="shared" si="25"/>
        <v>43.982999999999997</v>
      </c>
      <c r="AG50" s="130">
        <f t="shared" si="26"/>
        <v>45.213999999999999</v>
      </c>
      <c r="AH50" s="130">
        <f t="shared" si="27"/>
        <v>46.481999999999999</v>
      </c>
      <c r="AI50" s="130">
        <f t="shared" si="28"/>
        <v>47.805</v>
      </c>
    </row>
    <row r="51" spans="1:35" x14ac:dyDescent="0.2">
      <c r="A51" s="75" t="s">
        <v>17</v>
      </c>
      <c r="B51" s="70" t="s">
        <v>164</v>
      </c>
      <c r="C51" s="75" t="s">
        <v>508</v>
      </c>
      <c r="D51" s="73" t="s">
        <v>509</v>
      </c>
      <c r="E51" s="75">
        <v>505</v>
      </c>
      <c r="F51" s="75">
        <v>11</v>
      </c>
      <c r="G51" s="74">
        <f t="shared" si="29"/>
        <v>90350</v>
      </c>
      <c r="H51" s="74">
        <f t="shared" si="30"/>
        <v>93962</v>
      </c>
      <c r="I51" s="74">
        <f t="shared" si="31"/>
        <v>97722</v>
      </c>
      <c r="J51" s="74">
        <f t="shared" si="32"/>
        <v>101631</v>
      </c>
      <c r="K51" s="74">
        <f t="shared" si="33"/>
        <v>105697</v>
      </c>
      <c r="N51" s="167" t="s">
        <v>600</v>
      </c>
      <c r="O51" s="167" t="str">
        <f t="shared" si="43"/>
        <v>52967C</v>
      </c>
      <c r="P51" s="167" t="str">
        <f t="shared" si="44"/>
        <v>E</v>
      </c>
      <c r="Q51" s="149" t="str">
        <f t="shared" si="45"/>
        <v>HR Compensation &amp; Classification Manager</v>
      </c>
      <c r="R51" s="150">
        <v>90350</v>
      </c>
      <c r="S51" s="150">
        <v>93962</v>
      </c>
      <c r="T51" s="150">
        <v>97722</v>
      </c>
      <c r="U51" s="150">
        <v>101631</v>
      </c>
      <c r="V51" s="150">
        <v>105697</v>
      </c>
      <c r="W51" s="150"/>
      <c r="X51" s="150"/>
      <c r="Z51" s="129" t="str">
        <f t="shared" si="46"/>
        <v>52967C</v>
      </c>
      <c r="AA51" s="129" t="str">
        <f t="shared" si="47"/>
        <v>103</v>
      </c>
      <c r="AB51" s="129" t="str">
        <f t="shared" si="48"/>
        <v>HR Compensation &amp; Classification Manager</v>
      </c>
      <c r="AC51" s="130">
        <f t="shared" si="22"/>
        <v>43.437999999999995</v>
      </c>
      <c r="AD51" s="130">
        <f t="shared" si="23"/>
        <v>45.174999999999997</v>
      </c>
      <c r="AE51" s="130">
        <f t="shared" si="24"/>
        <v>46.981999999999999</v>
      </c>
      <c r="AF51" s="130">
        <f t="shared" si="25"/>
        <v>48.861999999999995</v>
      </c>
      <c r="AG51" s="130">
        <f t="shared" si="26"/>
        <v>50.815999999999995</v>
      </c>
      <c r="AH51" s="130"/>
      <c r="AI51" s="130"/>
    </row>
    <row r="52" spans="1:35" x14ac:dyDescent="0.2">
      <c r="A52" s="75" t="s">
        <v>21</v>
      </c>
      <c r="B52" s="70" t="s">
        <v>81</v>
      </c>
      <c r="C52" s="75" t="s">
        <v>510</v>
      </c>
      <c r="D52" s="73" t="s">
        <v>511</v>
      </c>
      <c r="E52" s="75">
        <v>328</v>
      </c>
      <c r="F52" s="75">
        <v>7</v>
      </c>
      <c r="G52" s="74">
        <f t="shared" si="29"/>
        <v>26.777000000000001</v>
      </c>
      <c r="H52" s="74">
        <f t="shared" si="30"/>
        <v>28.187000000000001</v>
      </c>
      <c r="I52" s="74">
        <f t="shared" si="31"/>
        <v>29.67</v>
      </c>
      <c r="J52" s="74">
        <f t="shared" si="32"/>
        <v>31.693000000000001</v>
      </c>
      <c r="K52" s="74">
        <f t="shared" si="33"/>
        <v>32.580999999999996</v>
      </c>
      <c r="L52" s="74">
        <f t="shared" si="34"/>
        <v>33.491</v>
      </c>
      <c r="M52" s="74">
        <f t="shared" si="35"/>
        <v>34.445999999999998</v>
      </c>
      <c r="N52" s="167" t="s">
        <v>600</v>
      </c>
      <c r="O52" s="167" t="str">
        <f t="shared" si="43"/>
        <v>52955C</v>
      </c>
      <c r="P52" s="167" t="str">
        <f t="shared" si="44"/>
        <v>N</v>
      </c>
      <c r="Q52" s="149" t="str">
        <f t="shared" si="45"/>
        <v>HR Coordinator</v>
      </c>
      <c r="R52" s="150">
        <v>26.777000000000001</v>
      </c>
      <c r="S52" s="150">
        <v>28.187000000000001</v>
      </c>
      <c r="T52" s="150">
        <v>29.67</v>
      </c>
      <c r="U52" s="150">
        <v>31.693000000000001</v>
      </c>
      <c r="V52" s="150">
        <v>32.580999999999996</v>
      </c>
      <c r="W52" s="150">
        <v>33.491</v>
      </c>
      <c r="X52" s="150">
        <v>34.445999999999998</v>
      </c>
      <c r="Z52" s="129" t="str">
        <f t="shared" si="46"/>
        <v>52955C</v>
      </c>
      <c r="AA52" s="129" t="str">
        <f t="shared" si="47"/>
        <v>08</v>
      </c>
      <c r="AB52" s="129" t="str">
        <f t="shared" si="48"/>
        <v>HR Coordinator</v>
      </c>
      <c r="AC52" s="130">
        <f t="shared" si="22"/>
        <v>26.777000000000001</v>
      </c>
      <c r="AD52" s="130">
        <f t="shared" si="23"/>
        <v>28.187000000000001</v>
      </c>
      <c r="AE52" s="130">
        <f t="shared" si="24"/>
        <v>29.67</v>
      </c>
      <c r="AF52" s="130">
        <f t="shared" si="25"/>
        <v>31.693000000000001</v>
      </c>
      <c r="AG52" s="130">
        <f t="shared" si="26"/>
        <v>32.581000000000003</v>
      </c>
      <c r="AH52" s="130">
        <f t="shared" si="27"/>
        <v>33.491</v>
      </c>
      <c r="AI52" s="130">
        <f t="shared" si="28"/>
        <v>34.445999999999998</v>
      </c>
    </row>
    <row r="53" spans="1:35" x14ac:dyDescent="0.2">
      <c r="A53" s="75" t="s">
        <v>17</v>
      </c>
      <c r="B53" s="70" t="s">
        <v>164</v>
      </c>
      <c r="C53" s="75" t="s">
        <v>512</v>
      </c>
      <c r="D53" s="73" t="s">
        <v>513</v>
      </c>
      <c r="E53" s="75">
        <v>505</v>
      </c>
      <c r="F53" s="75">
        <v>11</v>
      </c>
      <c r="G53" s="74">
        <f t="shared" si="29"/>
        <v>90350</v>
      </c>
      <c r="H53" s="74">
        <f t="shared" si="30"/>
        <v>93962</v>
      </c>
      <c r="I53" s="74">
        <f t="shared" si="31"/>
        <v>97722</v>
      </c>
      <c r="J53" s="74">
        <f t="shared" si="32"/>
        <v>101631</v>
      </c>
      <c r="K53" s="74">
        <f t="shared" si="33"/>
        <v>105697</v>
      </c>
      <c r="N53" s="167" t="s">
        <v>600</v>
      </c>
      <c r="O53" s="167" t="str">
        <f t="shared" si="43"/>
        <v>52969C</v>
      </c>
      <c r="P53" s="167" t="str">
        <f t="shared" si="44"/>
        <v>E</v>
      </c>
      <c r="Q53" s="149" t="str">
        <f t="shared" si="45"/>
        <v>HR Employee Benefits Manager</v>
      </c>
      <c r="R53" s="150">
        <v>90350</v>
      </c>
      <c r="S53" s="150">
        <v>93962</v>
      </c>
      <c r="T53" s="150">
        <v>97722</v>
      </c>
      <c r="U53" s="150">
        <v>101631</v>
      </c>
      <c r="V53" s="150">
        <v>105697</v>
      </c>
      <c r="W53" s="150"/>
      <c r="X53" s="150"/>
      <c r="Z53" s="129" t="str">
        <f t="shared" si="46"/>
        <v>52969C</v>
      </c>
      <c r="AA53" s="129" t="str">
        <f t="shared" si="47"/>
        <v>103</v>
      </c>
      <c r="AB53" s="129" t="str">
        <f t="shared" si="48"/>
        <v>HR Employee Benefits Manager</v>
      </c>
      <c r="AC53" s="130">
        <f t="shared" si="22"/>
        <v>43.437999999999995</v>
      </c>
      <c r="AD53" s="130">
        <f t="shared" si="23"/>
        <v>45.174999999999997</v>
      </c>
      <c r="AE53" s="130">
        <f t="shared" si="24"/>
        <v>46.981999999999999</v>
      </c>
      <c r="AF53" s="130">
        <f t="shared" si="25"/>
        <v>48.861999999999995</v>
      </c>
      <c r="AG53" s="130">
        <f t="shared" si="26"/>
        <v>50.815999999999995</v>
      </c>
      <c r="AH53" s="130"/>
      <c r="AI53" s="130"/>
    </row>
    <row r="54" spans="1:35" x14ac:dyDescent="0.2">
      <c r="A54" s="75" t="s">
        <v>21</v>
      </c>
      <c r="B54" s="70" t="s">
        <v>514</v>
      </c>
      <c r="C54" s="75" t="s">
        <v>515</v>
      </c>
      <c r="D54" s="73" t="s">
        <v>516</v>
      </c>
      <c r="E54" s="75">
        <v>338</v>
      </c>
      <c r="F54" s="75">
        <v>7</v>
      </c>
      <c r="G54" s="74">
        <f t="shared" si="29"/>
        <v>29.436</v>
      </c>
      <c r="H54" s="74">
        <f t="shared" si="30"/>
        <v>30.986000000000001</v>
      </c>
      <c r="I54" s="74">
        <f t="shared" si="31"/>
        <v>31.854000000000003</v>
      </c>
      <c r="J54" s="74">
        <f t="shared" si="32"/>
        <v>32.744999999999997</v>
      </c>
      <c r="K54" s="74">
        <f t="shared" si="33"/>
        <v>33.678999999999995</v>
      </c>
      <c r="N54" s="167" t="s">
        <v>600</v>
      </c>
      <c r="O54" s="167" t="str">
        <f t="shared" si="43"/>
        <v>52952C</v>
      </c>
      <c r="P54" s="167" t="str">
        <f t="shared" si="44"/>
        <v>N</v>
      </c>
      <c r="Q54" s="149" t="str">
        <f t="shared" si="45"/>
        <v>HR Employee Benefits Specialist</v>
      </c>
      <c r="R54" s="150">
        <v>29.436</v>
      </c>
      <c r="S54" s="150">
        <v>30.986000000000001</v>
      </c>
      <c r="T54" s="150">
        <v>31.854000000000003</v>
      </c>
      <c r="U54" s="150">
        <v>32.744999999999997</v>
      </c>
      <c r="V54" s="150">
        <v>33.678999999999995</v>
      </c>
      <c r="W54" s="150"/>
      <c r="X54" s="150"/>
      <c r="Z54" s="129" t="str">
        <f t="shared" si="46"/>
        <v>52952C</v>
      </c>
      <c r="AA54" s="129" t="str">
        <f t="shared" si="47"/>
        <v>108</v>
      </c>
      <c r="AB54" s="129" t="str">
        <f t="shared" si="48"/>
        <v>HR Employee Benefits Specialist</v>
      </c>
      <c r="AC54" s="130">
        <f t="shared" si="22"/>
        <v>29.436</v>
      </c>
      <c r="AD54" s="130">
        <f t="shared" si="23"/>
        <v>30.986000000000001</v>
      </c>
      <c r="AE54" s="130">
        <f t="shared" si="24"/>
        <v>31.853999999999999</v>
      </c>
      <c r="AF54" s="130">
        <f t="shared" si="25"/>
        <v>32.744999999999997</v>
      </c>
      <c r="AG54" s="130">
        <f t="shared" si="26"/>
        <v>33.679000000000002</v>
      </c>
      <c r="AH54" s="130"/>
      <c r="AI54" s="130"/>
    </row>
    <row r="55" spans="1:35" x14ac:dyDescent="0.2">
      <c r="A55" s="75" t="s">
        <v>17</v>
      </c>
      <c r="B55" s="70" t="s">
        <v>30</v>
      </c>
      <c r="C55" s="75" t="s">
        <v>567</v>
      </c>
      <c r="D55" s="73" t="s">
        <v>566</v>
      </c>
      <c r="E55" s="75">
        <v>393</v>
      </c>
      <c r="F55" s="75">
        <v>8</v>
      </c>
      <c r="G55" s="74">
        <f t="shared" si="29"/>
        <v>63165.998480000002</v>
      </c>
      <c r="H55" s="74">
        <f t="shared" si="30"/>
        <v>66555.175440000006</v>
      </c>
      <c r="I55" s="74">
        <f t="shared" si="31"/>
        <v>70086.987359999999</v>
      </c>
      <c r="J55" s="74">
        <f t="shared" si="32"/>
        <v>75049.406640000016</v>
      </c>
      <c r="K55" s="74">
        <f t="shared" si="33"/>
        <v>77150.611199999999</v>
      </c>
      <c r="L55" s="74">
        <f t="shared" si="34"/>
        <v>79311.424400000004</v>
      </c>
      <c r="M55" s="74">
        <f t="shared" si="35"/>
        <v>81572.294960000014</v>
      </c>
      <c r="N55" s="167" t="s">
        <v>600</v>
      </c>
      <c r="O55" s="167" t="str">
        <f t="shared" si="43"/>
        <v>52954C</v>
      </c>
      <c r="P55" s="167" t="str">
        <f t="shared" si="44"/>
        <v>E</v>
      </c>
      <c r="Q55" s="149" t="str">
        <f t="shared" si="45"/>
        <v>HR Investigator</v>
      </c>
      <c r="R55" s="150">
        <f>IF($N55="Y",VLOOKUP($O55,Rates2019,3,0)*PercIncr2020,VLOOKUP($O55,Rates2019,3,0))</f>
        <v>63165.998480000002</v>
      </c>
      <c r="S55" s="150">
        <f>IF($N55="Y",VLOOKUP($O55,Rates2019,4,0)*PercIncr2020,VLOOKUP($O55,Rates2019,4,0))</f>
        <v>66555.175440000006</v>
      </c>
      <c r="T55" s="150">
        <f>IF($N55="Y",VLOOKUP($O55,Rates2019,5,0)*PercIncr2020,VLOOKUP($O55,Rates2019,5,0))</f>
        <v>70086.987359999999</v>
      </c>
      <c r="U55" s="150">
        <f>IF($N55="Y",VLOOKUP($O55,Rates2019,6,0)*PercIncr2020,VLOOKUP($O55,Rates2019,6,0))</f>
        <v>75049.406640000016</v>
      </c>
      <c r="V55" s="150">
        <f>IF($N55="Y",VLOOKUP($O55,Rates2019,7,0)*PercIncr2020,VLOOKUP($O55,Rates2019,7,0))</f>
        <v>77150.611199999999</v>
      </c>
      <c r="W55" s="150">
        <f>IF($N55="Y",VLOOKUP($O55,Rates2019,8,0)*PercIncr2020,VLOOKUP($O55,Rates2019,8,0))</f>
        <v>79311.424400000004</v>
      </c>
      <c r="X55" s="150">
        <f>IF($N55="Y",VLOOKUP($O55,Rates2019,9,0)*PercIncr2020,VLOOKUP($O55,Rates2019,9,0))</f>
        <v>81572.294960000014</v>
      </c>
      <c r="Z55" s="129" t="str">
        <f t="shared" si="46"/>
        <v>52954C</v>
      </c>
      <c r="AA55" s="129" t="str">
        <f t="shared" si="47"/>
        <v>21</v>
      </c>
      <c r="AB55" s="129" t="str">
        <f t="shared" si="48"/>
        <v>HR Investigator</v>
      </c>
      <c r="AC55" s="130">
        <f t="shared" si="22"/>
        <v>30.369</v>
      </c>
      <c r="AD55" s="130">
        <f t="shared" si="23"/>
        <v>31.998000000000001</v>
      </c>
      <c r="AE55" s="130">
        <f t="shared" si="24"/>
        <v>33.695999999999998</v>
      </c>
      <c r="AF55" s="130">
        <f t="shared" si="25"/>
        <v>36.082000000000001</v>
      </c>
      <c r="AG55" s="130">
        <f t="shared" si="26"/>
        <v>37.091999999999999</v>
      </c>
      <c r="AH55" s="130">
        <f t="shared" si="27"/>
        <v>38.131</v>
      </c>
      <c r="AI55" s="130">
        <f t="shared" si="28"/>
        <v>39.217999999999996</v>
      </c>
    </row>
    <row r="56" spans="1:35" x14ac:dyDescent="0.2">
      <c r="A56" s="75" t="s">
        <v>21</v>
      </c>
      <c r="B56" s="70" t="s">
        <v>514</v>
      </c>
      <c r="C56" s="75" t="s">
        <v>517</v>
      </c>
      <c r="D56" s="73" t="s">
        <v>518</v>
      </c>
      <c r="E56" s="75">
        <v>338</v>
      </c>
      <c r="F56" s="75">
        <v>7</v>
      </c>
      <c r="G56" s="74">
        <f t="shared" si="29"/>
        <v>29.436</v>
      </c>
      <c r="H56" s="74">
        <f t="shared" si="30"/>
        <v>30.986000000000001</v>
      </c>
      <c r="I56" s="74">
        <f t="shared" si="31"/>
        <v>31.854000000000003</v>
      </c>
      <c r="J56" s="74">
        <f t="shared" si="32"/>
        <v>32.744999999999997</v>
      </c>
      <c r="K56" s="74">
        <f t="shared" si="33"/>
        <v>33.678999999999995</v>
      </c>
      <c r="N56" s="167" t="s">
        <v>600</v>
      </c>
      <c r="O56" s="167" t="str">
        <f t="shared" si="43"/>
        <v>52961C</v>
      </c>
      <c r="P56" s="167" t="str">
        <f t="shared" si="44"/>
        <v>N</v>
      </c>
      <c r="Q56" s="149" t="str">
        <f t="shared" si="45"/>
        <v>HR Labor Relations Specialist</v>
      </c>
      <c r="R56" s="150">
        <v>29.436</v>
      </c>
      <c r="S56" s="150">
        <v>30.986000000000001</v>
      </c>
      <c r="T56" s="150">
        <v>31.854000000000003</v>
      </c>
      <c r="U56" s="150">
        <v>32.744999999999997</v>
      </c>
      <c r="V56" s="150">
        <v>33.678999999999995</v>
      </c>
      <c r="W56" s="150"/>
      <c r="X56" s="150"/>
      <c r="Z56" s="129" t="str">
        <f t="shared" si="46"/>
        <v>52961C</v>
      </c>
      <c r="AA56" s="129" t="str">
        <f t="shared" si="47"/>
        <v>108</v>
      </c>
      <c r="AB56" s="129" t="str">
        <f t="shared" si="48"/>
        <v>HR Labor Relations Specialist</v>
      </c>
      <c r="AC56" s="130">
        <f t="shared" si="22"/>
        <v>29.436</v>
      </c>
      <c r="AD56" s="130">
        <f t="shared" si="23"/>
        <v>30.986000000000001</v>
      </c>
      <c r="AE56" s="130">
        <f t="shared" si="24"/>
        <v>31.853999999999999</v>
      </c>
      <c r="AF56" s="130">
        <f t="shared" si="25"/>
        <v>32.744999999999997</v>
      </c>
      <c r="AG56" s="130">
        <f t="shared" si="26"/>
        <v>33.679000000000002</v>
      </c>
      <c r="AH56" s="130"/>
      <c r="AI56" s="130"/>
    </row>
    <row r="57" spans="1:35" x14ac:dyDescent="0.2">
      <c r="A57" s="75" t="s">
        <v>17</v>
      </c>
      <c r="B57" s="70" t="s">
        <v>65</v>
      </c>
      <c r="C57" s="75" t="s">
        <v>100</v>
      </c>
      <c r="D57" s="73" t="s">
        <v>519</v>
      </c>
      <c r="E57" s="75">
        <v>513</v>
      </c>
      <c r="F57" s="75">
        <v>11</v>
      </c>
      <c r="G57" s="74">
        <f t="shared" si="29"/>
        <v>82174.768000000011</v>
      </c>
      <c r="H57" s="74">
        <f t="shared" si="30"/>
        <v>86500.652159999998</v>
      </c>
      <c r="I57" s="74">
        <f t="shared" si="31"/>
        <v>91052.197600000014</v>
      </c>
      <c r="J57" s="74">
        <f t="shared" si="32"/>
        <v>97242.980640000009</v>
      </c>
      <c r="K57" s="74">
        <f t="shared" si="33"/>
        <v>99967.947040000014</v>
      </c>
      <c r="L57" s="74">
        <f t="shared" si="34"/>
        <v>102767.42424000001</v>
      </c>
      <c r="M57" s="74">
        <f t="shared" si="35"/>
        <v>105696.76312</v>
      </c>
      <c r="N57" s="167" t="s">
        <v>600</v>
      </c>
      <c r="O57" s="167" t="str">
        <f t="shared" si="43"/>
        <v>06063C</v>
      </c>
      <c r="P57" s="167" t="str">
        <f t="shared" si="44"/>
        <v>E</v>
      </c>
      <c r="Q57" s="149" t="str">
        <f t="shared" si="45"/>
        <v>HR Leadership &amp; Change Manager</v>
      </c>
      <c r="R57" s="150">
        <f>IF($N57="Y",VLOOKUP($O57,Rates2019,3,0)*PercIncr2020,VLOOKUP($O57,Rates2019,3,0))</f>
        <v>82174.768000000011</v>
      </c>
      <c r="S57" s="150">
        <f>IF($N57="Y",VLOOKUP($O57,Rates2019,4,0)*PercIncr2020,VLOOKUP($O57,Rates2019,4,0))</f>
        <v>86500.652159999998</v>
      </c>
      <c r="T57" s="150">
        <f>IF($N57="Y",VLOOKUP($O57,Rates2019,5,0)*PercIncr2020,VLOOKUP($O57,Rates2019,5,0))</f>
        <v>91052.197600000014</v>
      </c>
      <c r="U57" s="150">
        <f>IF($N57="Y",VLOOKUP($O57,Rates2019,6,0)*PercIncr2020,VLOOKUP($O57,Rates2019,6,0))</f>
        <v>97242.980640000009</v>
      </c>
      <c r="V57" s="150">
        <f>IF($N57="Y",VLOOKUP($O57,Rates2019,7,0)*PercIncr2020,VLOOKUP($O57,Rates2019,7,0))</f>
        <v>99967.947040000014</v>
      </c>
      <c r="W57" s="150">
        <f>IF($N57="Y",VLOOKUP($O57,Rates2019,8,0)*PercIncr2020,VLOOKUP($O57,Rates2019,8,0))</f>
        <v>102767.42424000001</v>
      </c>
      <c r="X57" s="150">
        <f>IF($N57="Y",VLOOKUP($O57,Rates2019,9,0)*PercIncr2020,VLOOKUP($O57,Rates2019,9,0))</f>
        <v>105696.76312</v>
      </c>
      <c r="Z57" s="129" t="str">
        <f t="shared" si="46"/>
        <v>06063C</v>
      </c>
      <c r="AA57" s="129" t="str">
        <f t="shared" si="47"/>
        <v>41C</v>
      </c>
      <c r="AB57" s="129" t="str">
        <f t="shared" si="48"/>
        <v>HR Leadership &amp; Change Manager</v>
      </c>
      <c r="AC57" s="130">
        <f t="shared" si="22"/>
        <v>39.507999999999996</v>
      </c>
      <c r="AD57" s="130">
        <f t="shared" si="23"/>
        <v>41.586999999999996</v>
      </c>
      <c r="AE57" s="130">
        <f t="shared" si="24"/>
        <v>43.775999999999996</v>
      </c>
      <c r="AF57" s="130">
        <f t="shared" si="25"/>
        <v>46.751999999999995</v>
      </c>
      <c r="AG57" s="130">
        <f t="shared" si="26"/>
        <v>48.061999999999998</v>
      </c>
      <c r="AH57" s="130">
        <f t="shared" si="27"/>
        <v>49.407999999999994</v>
      </c>
      <c r="AI57" s="130">
        <f t="shared" si="28"/>
        <v>50.815999999999995</v>
      </c>
    </row>
    <row r="58" spans="1:35" x14ac:dyDescent="0.2">
      <c r="A58" s="75" t="s">
        <v>17</v>
      </c>
      <c r="B58" s="70" t="s">
        <v>38</v>
      </c>
      <c r="C58" s="75" t="s">
        <v>520</v>
      </c>
      <c r="D58" s="73" t="s">
        <v>521</v>
      </c>
      <c r="E58" s="75">
        <v>458</v>
      </c>
      <c r="F58" s="75">
        <v>10</v>
      </c>
      <c r="G58" s="74">
        <f t="shared" si="29"/>
        <v>70513</v>
      </c>
      <c r="H58" s="74">
        <f t="shared" si="30"/>
        <v>74057</v>
      </c>
      <c r="I58" s="74">
        <f t="shared" si="31"/>
        <v>78058</v>
      </c>
      <c r="J58" s="74">
        <f t="shared" si="32"/>
        <v>84578</v>
      </c>
      <c r="K58" s="74">
        <f t="shared" si="33"/>
        <v>86948</v>
      </c>
      <c r="L58" s="74">
        <f t="shared" si="34"/>
        <v>91501</v>
      </c>
      <c r="M58" s="74">
        <f t="shared" si="35"/>
        <v>96749</v>
      </c>
      <c r="N58" s="167" t="s">
        <v>600</v>
      </c>
      <c r="O58" s="167" t="str">
        <f t="shared" si="43"/>
        <v>52963C</v>
      </c>
      <c r="P58" s="167" t="str">
        <f t="shared" si="44"/>
        <v>E</v>
      </c>
      <c r="Q58" s="149" t="str">
        <f t="shared" si="45"/>
        <v>HR Learning Technologies Specialist</v>
      </c>
      <c r="R58" s="150">
        <v>70513</v>
      </c>
      <c r="S58" s="150">
        <v>74057</v>
      </c>
      <c r="T58" s="150">
        <v>78058</v>
      </c>
      <c r="U58" s="150">
        <v>84578</v>
      </c>
      <c r="V58" s="150">
        <v>86948</v>
      </c>
      <c r="W58" s="150">
        <v>91501</v>
      </c>
      <c r="X58" s="150">
        <v>96749</v>
      </c>
      <c r="Z58" s="129" t="str">
        <f t="shared" si="46"/>
        <v>52963C</v>
      </c>
      <c r="AA58" s="129" t="str">
        <f t="shared" si="47"/>
        <v>65</v>
      </c>
      <c r="AB58" s="129" t="str">
        <f t="shared" si="48"/>
        <v>HR Learning Technologies Specialist</v>
      </c>
      <c r="AC58" s="130">
        <f t="shared" si="22"/>
        <v>33.900999999999996</v>
      </c>
      <c r="AD58" s="130">
        <f t="shared" si="23"/>
        <v>35.604999999999997</v>
      </c>
      <c r="AE58" s="130">
        <f t="shared" si="24"/>
        <v>37.527999999999999</v>
      </c>
      <c r="AF58" s="130">
        <f t="shared" si="25"/>
        <v>40.662999999999997</v>
      </c>
      <c r="AG58" s="130">
        <f t="shared" si="26"/>
        <v>41.802</v>
      </c>
      <c r="AH58" s="130">
        <f t="shared" si="27"/>
        <v>43.991</v>
      </c>
      <c r="AI58" s="130">
        <f t="shared" si="28"/>
        <v>46.513999999999996</v>
      </c>
    </row>
    <row r="59" spans="1:35" x14ac:dyDescent="0.2">
      <c r="A59" s="75" t="s">
        <v>17</v>
      </c>
      <c r="B59" s="70" t="s">
        <v>70</v>
      </c>
      <c r="C59" s="75" t="s">
        <v>522</v>
      </c>
      <c r="D59" s="73" t="s">
        <v>523</v>
      </c>
      <c r="E59" s="75">
        <v>463</v>
      </c>
      <c r="F59" s="75">
        <v>10</v>
      </c>
      <c r="G59" s="74">
        <f t="shared" si="29"/>
        <v>75878</v>
      </c>
      <c r="H59" s="74">
        <f t="shared" si="30"/>
        <v>79654</v>
      </c>
      <c r="I59" s="74">
        <f t="shared" si="31"/>
        <v>83646</v>
      </c>
      <c r="J59" s="74">
        <f t="shared" si="32"/>
        <v>89055</v>
      </c>
      <c r="K59" s="74">
        <f t="shared" si="33"/>
        <v>91548</v>
      </c>
      <c r="L59" s="74">
        <f t="shared" si="34"/>
        <v>94114</v>
      </c>
      <c r="M59" s="74">
        <f t="shared" si="35"/>
        <v>96796</v>
      </c>
      <c r="N59" s="167" t="s">
        <v>600</v>
      </c>
      <c r="O59" s="167" t="str">
        <f t="shared" si="43"/>
        <v>52964C</v>
      </c>
      <c r="P59" s="167" t="str">
        <f t="shared" si="44"/>
        <v>E</v>
      </c>
      <c r="Q59" s="149" t="str">
        <f t="shared" si="45"/>
        <v>HR Managing Lead Investigator</v>
      </c>
      <c r="R59" s="150">
        <v>75878</v>
      </c>
      <c r="S59" s="150">
        <v>79654</v>
      </c>
      <c r="T59" s="150">
        <v>83646</v>
      </c>
      <c r="U59" s="150">
        <v>89055</v>
      </c>
      <c r="V59" s="150">
        <v>91548</v>
      </c>
      <c r="W59" s="150">
        <v>94114</v>
      </c>
      <c r="X59" s="150">
        <v>96796</v>
      </c>
      <c r="Z59" s="129" t="str">
        <f t="shared" si="46"/>
        <v>52964C</v>
      </c>
      <c r="AA59" s="129" t="str">
        <f t="shared" si="47"/>
        <v>34M</v>
      </c>
      <c r="AB59" s="129" t="str">
        <f t="shared" si="48"/>
        <v>HR Managing Lead Investigator</v>
      </c>
      <c r="AC59" s="130">
        <f t="shared" si="22"/>
        <v>36.479999999999997</v>
      </c>
      <c r="AD59" s="130">
        <f t="shared" si="23"/>
        <v>38.295999999999999</v>
      </c>
      <c r="AE59" s="130">
        <f t="shared" si="24"/>
        <v>40.214999999999996</v>
      </c>
      <c r="AF59" s="130">
        <f t="shared" si="25"/>
        <v>42.814999999999998</v>
      </c>
      <c r="AG59" s="130">
        <f t="shared" si="26"/>
        <v>44.013999999999996</v>
      </c>
      <c r="AH59" s="130">
        <f t="shared" si="27"/>
        <v>45.247999999999998</v>
      </c>
      <c r="AI59" s="130">
        <f t="shared" si="28"/>
        <v>46.536999999999999</v>
      </c>
    </row>
    <row r="60" spans="1:35" x14ac:dyDescent="0.2">
      <c r="A60" s="75" t="s">
        <v>17</v>
      </c>
      <c r="B60" s="70" t="s">
        <v>524</v>
      </c>
      <c r="C60" s="75" t="s">
        <v>525</v>
      </c>
      <c r="D60" s="73" t="s">
        <v>526</v>
      </c>
      <c r="E60" s="75">
        <v>395</v>
      </c>
      <c r="F60" s="75">
        <v>8</v>
      </c>
      <c r="G60" s="74">
        <f t="shared" si="29"/>
        <v>64467</v>
      </c>
      <c r="H60" s="74">
        <f t="shared" si="30"/>
        <v>67047</v>
      </c>
      <c r="I60" s="74">
        <f t="shared" si="31"/>
        <v>69727</v>
      </c>
      <c r="J60" s="74">
        <f t="shared" si="32"/>
        <v>72516</v>
      </c>
      <c r="K60" s="74">
        <f t="shared" si="33"/>
        <v>75418</v>
      </c>
      <c r="L60" s="74">
        <f t="shared" si="34"/>
        <v>78434</v>
      </c>
      <c r="M60" s="74">
        <f t="shared" si="35"/>
        <v>81570</v>
      </c>
      <c r="N60" s="167" t="s">
        <v>600</v>
      </c>
      <c r="O60" s="167" t="str">
        <f t="shared" si="43"/>
        <v>52959C</v>
      </c>
      <c r="P60" s="167" t="str">
        <f t="shared" si="44"/>
        <v>E</v>
      </c>
      <c r="Q60" s="149" t="str">
        <f t="shared" si="45"/>
        <v>HR Recruiter</v>
      </c>
      <c r="R60" s="150">
        <v>64467</v>
      </c>
      <c r="S60" s="150">
        <v>67047</v>
      </c>
      <c r="T60" s="150">
        <v>69727</v>
      </c>
      <c r="U60" s="150">
        <v>72516</v>
      </c>
      <c r="V60" s="150">
        <v>75418</v>
      </c>
      <c r="W60" s="150">
        <v>78434</v>
      </c>
      <c r="X60" s="150">
        <v>81570</v>
      </c>
      <c r="Z60" s="129" t="str">
        <f t="shared" si="46"/>
        <v>52959C</v>
      </c>
      <c r="AA60" s="129" t="str">
        <f t="shared" si="47"/>
        <v>109</v>
      </c>
      <c r="AB60" s="129" t="str">
        <f t="shared" si="48"/>
        <v>HR Recruiter</v>
      </c>
      <c r="AC60" s="130">
        <f t="shared" si="22"/>
        <v>30.994</v>
      </c>
      <c r="AD60" s="130">
        <f t="shared" si="23"/>
        <v>32.234999999999999</v>
      </c>
      <c r="AE60" s="130">
        <f t="shared" si="24"/>
        <v>33.522999999999996</v>
      </c>
      <c r="AF60" s="130">
        <f t="shared" si="25"/>
        <v>34.863999999999997</v>
      </c>
      <c r="AG60" s="130">
        <f t="shared" si="26"/>
        <v>36.259</v>
      </c>
      <c r="AH60" s="130">
        <f t="shared" si="27"/>
        <v>37.708999999999996</v>
      </c>
      <c r="AI60" s="130">
        <f t="shared" si="28"/>
        <v>39.216999999999999</v>
      </c>
    </row>
    <row r="61" spans="1:35" x14ac:dyDescent="0.2">
      <c r="A61" s="75" t="s">
        <v>17</v>
      </c>
      <c r="B61" s="70" t="s">
        <v>88</v>
      </c>
      <c r="C61" s="75" t="s">
        <v>90</v>
      </c>
      <c r="D61" s="73" t="s">
        <v>527</v>
      </c>
      <c r="E61" s="75">
        <v>400</v>
      </c>
      <c r="F61" s="75">
        <v>8</v>
      </c>
      <c r="G61" s="74">
        <f t="shared" si="29"/>
        <v>60383.55232000001</v>
      </c>
      <c r="H61" s="74">
        <f t="shared" si="30"/>
        <v>63698.218480000003</v>
      </c>
      <c r="I61" s="74">
        <f t="shared" si="31"/>
        <v>67008.626880000011</v>
      </c>
      <c r="J61" s="74">
        <f t="shared" si="32"/>
        <v>70553.212079999998</v>
      </c>
      <c r="K61" s="74">
        <f t="shared" si="33"/>
        <v>74280.88096000001</v>
      </c>
      <c r="L61" s="74">
        <f t="shared" si="34"/>
        <v>78894.163920000006</v>
      </c>
      <c r="M61" s="74">
        <f t="shared" si="35"/>
        <v>83507.446880000003</v>
      </c>
      <c r="N61" s="167" t="s">
        <v>600</v>
      </c>
      <c r="O61" s="167" t="str">
        <f t="shared" si="43"/>
        <v>05418C</v>
      </c>
      <c r="P61" s="167" t="str">
        <f t="shared" si="44"/>
        <v>E</v>
      </c>
      <c r="Q61" s="149" t="str">
        <f t="shared" si="45"/>
        <v>HR Representative</v>
      </c>
      <c r="R61" s="150">
        <f>IF($N61="Y",VLOOKUP($O61,Rates2019,3,0)*PercIncr2020,VLOOKUP($O61,Rates2019,3,0))</f>
        <v>60383.55232000001</v>
      </c>
      <c r="S61" s="150">
        <f>IF($N61="Y",VLOOKUP($O61,Rates2019,4,0)*PercIncr2020,VLOOKUP($O61,Rates2019,4,0))</f>
        <v>63698.218480000003</v>
      </c>
      <c r="T61" s="150">
        <f>IF($N61="Y",VLOOKUP($O61,Rates2019,5,0)*PercIncr2020,VLOOKUP($O61,Rates2019,5,0))</f>
        <v>67008.626880000011</v>
      </c>
      <c r="U61" s="150">
        <f>IF($N61="Y",VLOOKUP($O61,Rates2019,6,0)*PercIncr2020,VLOOKUP($O61,Rates2019,6,0))</f>
        <v>70553.212079999998</v>
      </c>
      <c r="V61" s="150">
        <f>IF($N61="Y",VLOOKUP($O61,Rates2019,7,0)*PercIncr2020,VLOOKUP($O61,Rates2019,7,0))</f>
        <v>74280.88096000001</v>
      </c>
      <c r="W61" s="150">
        <f>IF($N61="Y",VLOOKUP($O61,Rates2019,8,0)*PercIncr2020,VLOOKUP($O61,Rates2019,8,0))</f>
        <v>78894.163920000006</v>
      </c>
      <c r="X61" s="150">
        <f>IF($N61="Y",VLOOKUP($O61,Rates2019,9,0)*PercIncr2020,VLOOKUP($O61,Rates2019,9,0))</f>
        <v>83507.446880000003</v>
      </c>
      <c r="Z61" s="129" t="str">
        <f t="shared" si="46"/>
        <v>05418C</v>
      </c>
      <c r="AA61" s="129" t="str">
        <f t="shared" si="47"/>
        <v>60M</v>
      </c>
      <c r="AB61" s="129" t="str">
        <f t="shared" si="48"/>
        <v>HR Representative</v>
      </c>
      <c r="AC61" s="130">
        <f t="shared" si="22"/>
        <v>29.031000000000002</v>
      </c>
      <c r="AD61" s="130">
        <f t="shared" si="23"/>
        <v>30.625</v>
      </c>
      <c r="AE61" s="130">
        <f t="shared" si="24"/>
        <v>32.216000000000001</v>
      </c>
      <c r="AF61" s="130">
        <f t="shared" si="25"/>
        <v>33.919999999999995</v>
      </c>
      <c r="AG61" s="130">
        <f t="shared" si="26"/>
        <v>35.711999999999996</v>
      </c>
      <c r="AH61" s="130">
        <f t="shared" si="27"/>
        <v>37.93</v>
      </c>
      <c r="AI61" s="130">
        <f t="shared" si="28"/>
        <v>40.147999999999996</v>
      </c>
    </row>
    <row r="62" spans="1:35" x14ac:dyDescent="0.2">
      <c r="A62" s="36" t="s">
        <v>21</v>
      </c>
      <c r="B62" s="36" t="s">
        <v>95</v>
      </c>
      <c r="C62" s="36" t="s">
        <v>96</v>
      </c>
      <c r="D62" s="37" t="s">
        <v>355</v>
      </c>
      <c r="E62" s="36">
        <v>308</v>
      </c>
      <c r="F62" s="36">
        <v>6</v>
      </c>
      <c r="G62" s="74">
        <f t="shared" ref="G62:M62" si="49">R62</f>
        <v>25.468774000000003</v>
      </c>
      <c r="H62" s="74">
        <f t="shared" si="49"/>
        <v>26.742008000000002</v>
      </c>
      <c r="I62" s="74">
        <f t="shared" si="49"/>
        <v>28.078699000000004</v>
      </c>
      <c r="J62" s="74">
        <f t="shared" si="49"/>
        <v>29.482941000000004</v>
      </c>
      <c r="K62" s="74">
        <f t="shared" si="49"/>
        <v>30.956780999999999</v>
      </c>
      <c r="L62" s="74">
        <f t="shared" si="49"/>
        <v>32.505336500000006</v>
      </c>
      <c r="M62" s="74">
        <f t="shared" si="49"/>
        <v>0</v>
      </c>
      <c r="N62" s="167" t="s">
        <v>600</v>
      </c>
      <c r="O62" s="167" t="str">
        <f t="shared" si="43"/>
        <v>05426C</v>
      </c>
      <c r="P62" s="167" t="str">
        <f t="shared" si="44"/>
        <v>N</v>
      </c>
      <c r="Q62" s="149" t="str">
        <f t="shared" si="45"/>
        <v>HR Senior Associate</v>
      </c>
      <c r="R62" s="150">
        <f>IF($N62="Y",VLOOKUP($O62,Rates2019,3,0)*PercIncr2020,VLOOKUP($O62,Rates2019,3,0))</f>
        <v>25.468774000000003</v>
      </c>
      <c r="S62" s="150">
        <f>IF($N62="Y",VLOOKUP($O62,Rates2019,4,0)*PercIncr2020,VLOOKUP($O62,Rates2019,4,0))</f>
        <v>26.742008000000002</v>
      </c>
      <c r="T62" s="150">
        <f>IF($N62="Y",VLOOKUP($O62,Rates2019,5,0)*PercIncr2020,VLOOKUP($O62,Rates2019,5,0))</f>
        <v>28.078699000000004</v>
      </c>
      <c r="U62" s="150">
        <f>IF($N62="Y",VLOOKUP($O62,Rates2019,6,0)*PercIncr2020,VLOOKUP($O62,Rates2019,6,0))</f>
        <v>29.482941000000004</v>
      </c>
      <c r="V62" s="150">
        <f>IF($N62="Y",VLOOKUP($O62,Rates2019,7,0)*PercIncr2020,VLOOKUP($O62,Rates2019,7,0))</f>
        <v>30.956780999999999</v>
      </c>
      <c r="W62" s="150">
        <f>IF($N62="Y",VLOOKUP($O62,Rates2019,8,0)*PercIncr2020,VLOOKUP($O62,Rates2019,8,0))</f>
        <v>32.505336500000006</v>
      </c>
      <c r="X62" s="150">
        <f>IF($N62="Y",VLOOKUP($O62,Rates2019,9,0)*PercIncr2020,VLOOKUP($O62,Rates2019,9,0))</f>
        <v>0</v>
      </c>
      <c r="Z62" s="129" t="str">
        <f t="shared" si="46"/>
        <v>05426C</v>
      </c>
      <c r="AA62" s="129" t="str">
        <f t="shared" si="47"/>
        <v>04</v>
      </c>
      <c r="AB62" s="129" t="str">
        <f t="shared" si="48"/>
        <v>HR Senior Associate</v>
      </c>
      <c r="AC62" s="130">
        <f t="shared" ref="AC62:AI62" si="50">IF($A62="E",ROUNDUP(R62/2080,3),IF($A62="N",ROUND(R62,3),"check"))</f>
        <v>25.469000000000001</v>
      </c>
      <c r="AD62" s="130">
        <f t="shared" si="50"/>
        <v>26.742000000000001</v>
      </c>
      <c r="AE62" s="130">
        <f t="shared" si="50"/>
        <v>28.079000000000001</v>
      </c>
      <c r="AF62" s="130">
        <f t="shared" si="50"/>
        <v>29.483000000000001</v>
      </c>
      <c r="AG62" s="130">
        <f t="shared" si="50"/>
        <v>30.957000000000001</v>
      </c>
      <c r="AH62" s="130">
        <f t="shared" si="50"/>
        <v>32.505000000000003</v>
      </c>
      <c r="AI62" s="130">
        <f t="shared" si="50"/>
        <v>0</v>
      </c>
    </row>
    <row r="63" spans="1:35" x14ac:dyDescent="0.2">
      <c r="A63" s="75" t="s">
        <v>17</v>
      </c>
      <c r="B63" s="70" t="s">
        <v>38</v>
      </c>
      <c r="C63" s="75" t="s">
        <v>528</v>
      </c>
      <c r="D63" s="73" t="s">
        <v>529</v>
      </c>
      <c r="E63" s="75">
        <v>458</v>
      </c>
      <c r="F63" s="75">
        <v>10</v>
      </c>
      <c r="G63" s="74">
        <f t="shared" si="29"/>
        <v>70513</v>
      </c>
      <c r="H63" s="74">
        <f t="shared" si="30"/>
        <v>74057</v>
      </c>
      <c r="I63" s="74">
        <f t="shared" si="31"/>
        <v>78058</v>
      </c>
      <c r="J63" s="74">
        <f t="shared" si="32"/>
        <v>84578</v>
      </c>
      <c r="K63" s="74">
        <f t="shared" si="33"/>
        <v>86948</v>
      </c>
      <c r="L63" s="74">
        <f t="shared" si="34"/>
        <v>91501</v>
      </c>
      <c r="M63" s="74">
        <f t="shared" si="35"/>
        <v>96749</v>
      </c>
      <c r="N63" s="167" t="s">
        <v>600</v>
      </c>
      <c r="O63" s="167" t="str">
        <f t="shared" si="43"/>
        <v>52968C</v>
      </c>
      <c r="P63" s="167" t="str">
        <f t="shared" si="44"/>
        <v>E</v>
      </c>
      <c r="Q63" s="149" t="str">
        <f t="shared" si="45"/>
        <v>HR Sr Health &amp; Wellness Representative</v>
      </c>
      <c r="R63" s="150">
        <v>70513</v>
      </c>
      <c r="S63" s="150">
        <v>74057</v>
      </c>
      <c r="T63" s="150">
        <v>78058</v>
      </c>
      <c r="U63" s="150">
        <v>84578</v>
      </c>
      <c r="V63" s="150">
        <v>86948</v>
      </c>
      <c r="W63" s="150">
        <v>91501</v>
      </c>
      <c r="X63" s="150">
        <v>96749</v>
      </c>
      <c r="Z63" s="129" t="str">
        <f t="shared" si="46"/>
        <v>52968C</v>
      </c>
      <c r="AA63" s="129" t="str">
        <f t="shared" si="47"/>
        <v>65</v>
      </c>
      <c r="AB63" s="129" t="str">
        <f t="shared" si="48"/>
        <v>HR Sr Health &amp; Wellness Representative</v>
      </c>
      <c r="AC63" s="130">
        <f t="shared" si="22"/>
        <v>33.900999999999996</v>
      </c>
      <c r="AD63" s="130">
        <f t="shared" si="23"/>
        <v>35.604999999999997</v>
      </c>
      <c r="AE63" s="130">
        <f t="shared" si="24"/>
        <v>37.527999999999999</v>
      </c>
      <c r="AF63" s="130">
        <f t="shared" si="25"/>
        <v>40.662999999999997</v>
      </c>
      <c r="AG63" s="130">
        <f t="shared" si="26"/>
        <v>41.802</v>
      </c>
      <c r="AH63" s="130">
        <f t="shared" si="27"/>
        <v>43.991</v>
      </c>
      <c r="AI63" s="130">
        <f t="shared" si="28"/>
        <v>46.513999999999996</v>
      </c>
    </row>
    <row r="64" spans="1:35" x14ac:dyDescent="0.2">
      <c r="A64" s="75" t="s">
        <v>17</v>
      </c>
      <c r="B64" s="70" t="s">
        <v>38</v>
      </c>
      <c r="C64" s="75" t="s">
        <v>530</v>
      </c>
      <c r="D64" s="73" t="s">
        <v>531</v>
      </c>
      <c r="E64" s="75">
        <v>458</v>
      </c>
      <c r="F64" s="75">
        <v>10</v>
      </c>
      <c r="G64" s="74">
        <f t="shared" si="29"/>
        <v>70513</v>
      </c>
      <c r="H64" s="74">
        <f t="shared" si="30"/>
        <v>74057</v>
      </c>
      <c r="I64" s="74">
        <f t="shared" si="31"/>
        <v>78058</v>
      </c>
      <c r="J64" s="74">
        <f t="shared" si="32"/>
        <v>84578</v>
      </c>
      <c r="K64" s="74">
        <f t="shared" si="33"/>
        <v>86948</v>
      </c>
      <c r="L64" s="74">
        <f t="shared" si="34"/>
        <v>91501</v>
      </c>
      <c r="M64" s="74">
        <f t="shared" si="35"/>
        <v>96749</v>
      </c>
      <c r="N64" s="167" t="s">
        <v>600</v>
      </c>
      <c r="O64" s="167" t="str">
        <f t="shared" si="43"/>
        <v>52966C</v>
      </c>
      <c r="P64" s="167" t="str">
        <f t="shared" si="44"/>
        <v>E</v>
      </c>
      <c r="Q64" s="149" t="str">
        <f t="shared" si="45"/>
        <v>HR Sr Job Classification Analyst</v>
      </c>
      <c r="R64" s="150">
        <v>70513</v>
      </c>
      <c r="S64" s="150">
        <v>74057</v>
      </c>
      <c r="T64" s="150">
        <v>78058</v>
      </c>
      <c r="U64" s="150">
        <v>84578</v>
      </c>
      <c r="V64" s="150">
        <v>86948</v>
      </c>
      <c r="W64" s="150">
        <v>91501</v>
      </c>
      <c r="X64" s="150">
        <v>96749</v>
      </c>
      <c r="Z64" s="129" t="str">
        <f t="shared" si="46"/>
        <v>52966C</v>
      </c>
      <c r="AA64" s="129" t="str">
        <f t="shared" si="47"/>
        <v>65</v>
      </c>
      <c r="AB64" s="129" t="str">
        <f t="shared" si="48"/>
        <v>HR Sr Job Classification Analyst</v>
      </c>
      <c r="AC64" s="130">
        <f t="shared" si="22"/>
        <v>33.900999999999996</v>
      </c>
      <c r="AD64" s="130">
        <f t="shared" si="23"/>
        <v>35.604999999999997</v>
      </c>
      <c r="AE64" s="130">
        <f t="shared" si="24"/>
        <v>37.527999999999999</v>
      </c>
      <c r="AF64" s="130">
        <f t="shared" si="25"/>
        <v>40.662999999999997</v>
      </c>
      <c r="AG64" s="130">
        <f t="shared" si="26"/>
        <v>41.802</v>
      </c>
      <c r="AH64" s="130">
        <f t="shared" si="27"/>
        <v>43.991</v>
      </c>
      <c r="AI64" s="130">
        <f t="shared" si="28"/>
        <v>46.513999999999996</v>
      </c>
    </row>
    <row r="65" spans="1:35" x14ac:dyDescent="0.2">
      <c r="A65" s="75" t="s">
        <v>17</v>
      </c>
      <c r="B65" s="70" t="s">
        <v>38</v>
      </c>
      <c r="C65" s="75" t="s">
        <v>532</v>
      </c>
      <c r="D65" s="73" t="s">
        <v>533</v>
      </c>
      <c r="E65" s="75">
        <v>458</v>
      </c>
      <c r="F65" s="75">
        <v>10</v>
      </c>
      <c r="G65" s="74">
        <f t="shared" si="29"/>
        <v>70513</v>
      </c>
      <c r="H65" s="74">
        <f t="shared" si="30"/>
        <v>74057</v>
      </c>
      <c r="I65" s="74">
        <f t="shared" si="31"/>
        <v>78058</v>
      </c>
      <c r="J65" s="74">
        <f t="shared" si="32"/>
        <v>84578</v>
      </c>
      <c r="K65" s="74">
        <f t="shared" si="33"/>
        <v>86948</v>
      </c>
      <c r="L65" s="74">
        <f t="shared" si="34"/>
        <v>91501</v>
      </c>
      <c r="M65" s="74">
        <f t="shared" si="35"/>
        <v>96749</v>
      </c>
      <c r="N65" s="167" t="s">
        <v>600</v>
      </c>
      <c r="O65" s="167" t="str">
        <f t="shared" si="43"/>
        <v>52962C</v>
      </c>
      <c r="P65" s="167" t="str">
        <f t="shared" si="44"/>
        <v>E</v>
      </c>
      <c r="Q65" s="149" t="str">
        <f t="shared" si="45"/>
        <v>HR Sr Learning Specialist</v>
      </c>
      <c r="R65" s="150">
        <v>70513</v>
      </c>
      <c r="S65" s="150">
        <v>74057</v>
      </c>
      <c r="T65" s="150">
        <v>78058</v>
      </c>
      <c r="U65" s="150">
        <v>84578</v>
      </c>
      <c r="V65" s="150">
        <v>86948</v>
      </c>
      <c r="W65" s="150">
        <v>91501</v>
      </c>
      <c r="X65" s="150">
        <v>96749</v>
      </c>
      <c r="Z65" s="129" t="str">
        <f t="shared" si="46"/>
        <v>52962C</v>
      </c>
      <c r="AA65" s="129" t="str">
        <f t="shared" si="47"/>
        <v>65</v>
      </c>
      <c r="AB65" s="129" t="str">
        <f t="shared" si="48"/>
        <v>HR Sr Learning Specialist</v>
      </c>
      <c r="AC65" s="130">
        <f t="shared" si="22"/>
        <v>33.900999999999996</v>
      </c>
      <c r="AD65" s="130">
        <f t="shared" si="23"/>
        <v>35.604999999999997</v>
      </c>
      <c r="AE65" s="130">
        <f t="shared" si="24"/>
        <v>37.527999999999999</v>
      </c>
      <c r="AF65" s="130">
        <f t="shared" si="25"/>
        <v>40.662999999999997</v>
      </c>
      <c r="AG65" s="130">
        <f t="shared" si="26"/>
        <v>41.802</v>
      </c>
      <c r="AH65" s="130">
        <f t="shared" si="27"/>
        <v>43.991</v>
      </c>
      <c r="AI65" s="130">
        <f t="shared" si="28"/>
        <v>46.513999999999996</v>
      </c>
    </row>
    <row r="66" spans="1:35" x14ac:dyDescent="0.2">
      <c r="A66" s="75" t="s">
        <v>21</v>
      </c>
      <c r="B66" s="70" t="s">
        <v>83</v>
      </c>
      <c r="C66" s="75" t="s">
        <v>534</v>
      </c>
      <c r="D66" s="73" t="s">
        <v>535</v>
      </c>
      <c r="E66" s="75">
        <v>323</v>
      </c>
      <c r="F66" s="75">
        <v>7</v>
      </c>
      <c r="G66" s="74">
        <f t="shared" si="29"/>
        <v>24.963000000000001</v>
      </c>
      <c r="H66" s="74">
        <f t="shared" si="30"/>
        <v>26.217000000000002</v>
      </c>
      <c r="I66" s="74">
        <f t="shared" si="31"/>
        <v>27.525000000000002</v>
      </c>
      <c r="J66" s="74">
        <f t="shared" si="32"/>
        <v>28.891000000000002</v>
      </c>
      <c r="K66" s="74">
        <f t="shared" si="33"/>
        <v>30.345000000000002</v>
      </c>
      <c r="L66" s="74">
        <f t="shared" si="34"/>
        <v>32.146999999999998</v>
      </c>
      <c r="M66" s="74">
        <f t="shared" si="35"/>
        <v>33.948999999999998</v>
      </c>
      <c r="N66" s="167" t="s">
        <v>600</v>
      </c>
      <c r="O66" s="167" t="str">
        <f t="shared" si="43"/>
        <v>52958C</v>
      </c>
      <c r="P66" s="167" t="str">
        <f t="shared" si="44"/>
        <v>N</v>
      </c>
      <c r="Q66" s="149" t="str">
        <f t="shared" si="45"/>
        <v>HR Staffing Specialist</v>
      </c>
      <c r="R66" s="150">
        <v>24.963000000000001</v>
      </c>
      <c r="S66" s="150">
        <v>26.217000000000002</v>
      </c>
      <c r="T66" s="150">
        <v>27.525000000000002</v>
      </c>
      <c r="U66" s="150">
        <v>28.891000000000002</v>
      </c>
      <c r="V66" s="150">
        <v>30.345000000000002</v>
      </c>
      <c r="W66" s="150">
        <v>32.146999999999998</v>
      </c>
      <c r="X66" s="150">
        <v>33.948999999999998</v>
      </c>
      <c r="Z66" s="129" t="str">
        <f t="shared" si="46"/>
        <v>52958C</v>
      </c>
      <c r="AA66" s="129" t="str">
        <f t="shared" si="47"/>
        <v>59A</v>
      </c>
      <c r="AB66" s="129" t="str">
        <f t="shared" si="48"/>
        <v>HR Staffing Specialist</v>
      </c>
      <c r="AC66" s="130">
        <f t="shared" si="22"/>
        <v>24.963000000000001</v>
      </c>
      <c r="AD66" s="130">
        <f t="shared" si="23"/>
        <v>26.216999999999999</v>
      </c>
      <c r="AE66" s="130">
        <f t="shared" si="24"/>
        <v>27.524999999999999</v>
      </c>
      <c r="AF66" s="130">
        <f t="shared" si="25"/>
        <v>28.890999999999998</v>
      </c>
      <c r="AG66" s="130">
        <f t="shared" si="26"/>
        <v>30.344999999999999</v>
      </c>
      <c r="AH66" s="130">
        <f t="shared" si="27"/>
        <v>32.146999999999998</v>
      </c>
      <c r="AI66" s="130">
        <f t="shared" si="28"/>
        <v>33.948999999999998</v>
      </c>
    </row>
    <row r="67" spans="1:35" x14ac:dyDescent="0.2">
      <c r="A67" s="75" t="s">
        <v>21</v>
      </c>
      <c r="B67" s="70" t="s">
        <v>95</v>
      </c>
      <c r="C67" s="75" t="s">
        <v>536</v>
      </c>
      <c r="D67" s="73" t="s">
        <v>537</v>
      </c>
      <c r="E67" s="75">
        <v>308</v>
      </c>
      <c r="F67" s="75">
        <v>6</v>
      </c>
      <c r="G67" s="74">
        <f t="shared" si="29"/>
        <v>25.469000000000001</v>
      </c>
      <c r="H67" s="74">
        <f t="shared" si="30"/>
        <v>26.743000000000002</v>
      </c>
      <c r="I67" s="74">
        <f t="shared" si="31"/>
        <v>28.079000000000001</v>
      </c>
      <c r="J67" s="74">
        <f t="shared" si="32"/>
        <v>29.483000000000001</v>
      </c>
      <c r="K67" s="74">
        <f t="shared" si="33"/>
        <v>30.957000000000001</v>
      </c>
      <c r="L67" s="74">
        <f t="shared" si="34"/>
        <v>32.506</v>
      </c>
      <c r="N67" s="167" t="s">
        <v>600</v>
      </c>
      <c r="O67" s="167" t="str">
        <f t="shared" si="43"/>
        <v>52970C</v>
      </c>
      <c r="P67" s="167" t="str">
        <f t="shared" si="44"/>
        <v>N</v>
      </c>
      <c r="Q67" s="149" t="str">
        <f t="shared" si="45"/>
        <v>HR Training Coordinator</v>
      </c>
      <c r="R67" s="150">
        <v>25.469000000000001</v>
      </c>
      <c r="S67" s="150">
        <v>26.743000000000002</v>
      </c>
      <c r="T67" s="150">
        <v>28.079000000000001</v>
      </c>
      <c r="U67" s="150">
        <v>29.483000000000001</v>
      </c>
      <c r="V67" s="150">
        <v>30.957000000000001</v>
      </c>
      <c r="W67" s="150">
        <v>32.506</v>
      </c>
      <c r="X67" s="150"/>
      <c r="Z67" s="129" t="str">
        <f t="shared" si="46"/>
        <v>52970C</v>
      </c>
      <c r="AA67" s="129" t="str">
        <f t="shared" si="47"/>
        <v>04</v>
      </c>
      <c r="AB67" s="129" t="str">
        <f t="shared" si="48"/>
        <v>HR Training Coordinator</v>
      </c>
      <c r="AC67" s="130">
        <f t="shared" si="22"/>
        <v>25.469000000000001</v>
      </c>
      <c r="AD67" s="130">
        <f t="shared" si="23"/>
        <v>26.742999999999999</v>
      </c>
      <c r="AE67" s="130">
        <f t="shared" si="24"/>
        <v>28.079000000000001</v>
      </c>
      <c r="AF67" s="130">
        <f t="shared" si="25"/>
        <v>29.483000000000001</v>
      </c>
      <c r="AG67" s="130">
        <f t="shared" si="26"/>
        <v>30.957000000000001</v>
      </c>
      <c r="AH67" s="130">
        <f t="shared" si="27"/>
        <v>32.506</v>
      </c>
      <c r="AI67" s="130"/>
    </row>
    <row r="68" spans="1:35" x14ac:dyDescent="0.2">
      <c r="A68" s="75" t="s">
        <v>17</v>
      </c>
      <c r="B68" s="70" t="s">
        <v>70</v>
      </c>
      <c r="C68" s="75" t="s">
        <v>98</v>
      </c>
      <c r="D68" s="73" t="s">
        <v>357</v>
      </c>
      <c r="E68" s="75">
        <v>463</v>
      </c>
      <c r="F68" s="75">
        <v>10</v>
      </c>
      <c r="G68" s="74">
        <f t="shared" si="29"/>
        <v>75877.540960000013</v>
      </c>
      <c r="H68" s="74">
        <f t="shared" si="30"/>
        <v>79654.174080000012</v>
      </c>
      <c r="I68" s="74">
        <f t="shared" si="31"/>
        <v>83645.824080000006</v>
      </c>
      <c r="J68" s="74">
        <f t="shared" si="32"/>
        <v>89055.30816</v>
      </c>
      <c r="K68" s="74">
        <f t="shared" si="33"/>
        <v>91548.226640000008</v>
      </c>
      <c r="L68" s="74">
        <f t="shared" si="34"/>
        <v>94113.527040000001</v>
      </c>
      <c r="M68" s="74">
        <f t="shared" si="35"/>
        <v>96795.915840000016</v>
      </c>
      <c r="N68" s="167" t="s">
        <v>600</v>
      </c>
      <c r="O68" s="167" t="str">
        <f t="shared" si="43"/>
        <v>05423C</v>
      </c>
      <c r="P68" s="167" t="str">
        <f t="shared" si="44"/>
        <v>E</v>
      </c>
      <c r="Q68" s="149" t="str">
        <f t="shared" si="45"/>
        <v>HR Workforce Data Analyst</v>
      </c>
      <c r="R68" s="150">
        <f>IF($N68="Y",VLOOKUP($O68,Rates2019,3,0)*PercIncr2020,VLOOKUP($O68,Rates2019,3,0))</f>
        <v>75877.540960000013</v>
      </c>
      <c r="S68" s="150">
        <f>IF($N68="Y",VLOOKUP($O68,Rates2019,4,0)*PercIncr2020,VLOOKUP($O68,Rates2019,4,0))</f>
        <v>79654.174080000012</v>
      </c>
      <c r="T68" s="150">
        <f>IF($N68="Y",VLOOKUP($O68,Rates2019,5,0)*PercIncr2020,VLOOKUP($O68,Rates2019,5,0))</f>
        <v>83645.824080000006</v>
      </c>
      <c r="U68" s="150">
        <f>IF($N68="Y",VLOOKUP($O68,Rates2019,6,0)*PercIncr2020,VLOOKUP($O68,Rates2019,6,0))</f>
        <v>89055.30816</v>
      </c>
      <c r="V68" s="150">
        <f>IF($N68="Y",VLOOKUP($O68,Rates2019,7,0)*PercIncr2020,VLOOKUP($O68,Rates2019,7,0))</f>
        <v>91548.226640000008</v>
      </c>
      <c r="W68" s="150">
        <f>IF($N68="Y",VLOOKUP($O68,Rates2019,8,0)*PercIncr2020,VLOOKUP($O68,Rates2019,8,0))</f>
        <v>94113.527040000001</v>
      </c>
      <c r="X68" s="150">
        <f>IF($N68="Y",VLOOKUP($O68,Rates2019,9,0)*PercIncr2020,VLOOKUP($O68,Rates2019,9,0))</f>
        <v>96795.915840000016</v>
      </c>
      <c r="Z68" s="129" t="str">
        <f t="shared" si="46"/>
        <v>05423C</v>
      </c>
      <c r="AA68" s="129" t="str">
        <f t="shared" si="47"/>
        <v>34M</v>
      </c>
      <c r="AB68" s="129" t="str">
        <f t="shared" si="48"/>
        <v>HR Workforce Data Analyst</v>
      </c>
      <c r="AC68" s="130">
        <f t="shared" si="22"/>
        <v>36.479999999999997</v>
      </c>
      <c r="AD68" s="130">
        <f t="shared" si="23"/>
        <v>38.295999999999999</v>
      </c>
      <c r="AE68" s="130">
        <f t="shared" si="24"/>
        <v>40.214999999999996</v>
      </c>
      <c r="AF68" s="130">
        <f t="shared" si="25"/>
        <v>42.815999999999995</v>
      </c>
      <c r="AG68" s="130">
        <f t="shared" si="26"/>
        <v>44.013999999999996</v>
      </c>
      <c r="AH68" s="130">
        <f t="shared" si="27"/>
        <v>45.247</v>
      </c>
      <c r="AI68" s="130">
        <f t="shared" si="28"/>
        <v>46.536999999999999</v>
      </c>
    </row>
    <row r="69" spans="1:35" x14ac:dyDescent="0.2">
      <c r="A69" s="75" t="s">
        <v>17</v>
      </c>
      <c r="B69" s="70" t="s">
        <v>93</v>
      </c>
      <c r="C69" s="75" t="s">
        <v>538</v>
      </c>
      <c r="D69" s="73" t="s">
        <v>539</v>
      </c>
      <c r="E69" s="75">
        <v>450</v>
      </c>
      <c r="F69" s="75">
        <v>9</v>
      </c>
      <c r="G69" s="74">
        <f t="shared" si="29"/>
        <v>71667</v>
      </c>
      <c r="H69" s="74">
        <f t="shared" si="30"/>
        <v>75439</v>
      </c>
      <c r="I69" s="74">
        <f t="shared" si="31"/>
        <v>80012</v>
      </c>
      <c r="J69" s="74">
        <f t="shared" si="32"/>
        <v>84587</v>
      </c>
      <c r="K69" s="74">
        <f t="shared" si="33"/>
        <v>86954</v>
      </c>
      <c r="L69" s="74">
        <f t="shared" si="34"/>
        <v>89390</v>
      </c>
      <c r="M69" s="74">
        <f t="shared" si="35"/>
        <v>91938</v>
      </c>
      <c r="N69" s="167" t="s">
        <v>600</v>
      </c>
      <c r="O69" s="167" t="str">
        <f t="shared" si="43"/>
        <v>52965C</v>
      </c>
      <c r="P69" s="167" t="str">
        <f t="shared" si="44"/>
        <v>E</v>
      </c>
      <c r="Q69" s="149" t="str">
        <f t="shared" si="45"/>
        <v>HRIS Analyst - Employee Benefits</v>
      </c>
      <c r="R69" s="150">
        <v>71667</v>
      </c>
      <c r="S69" s="150">
        <v>75439</v>
      </c>
      <c r="T69" s="150">
        <v>80012</v>
      </c>
      <c r="U69" s="150">
        <v>84587</v>
      </c>
      <c r="V69" s="150">
        <v>86954</v>
      </c>
      <c r="W69" s="150">
        <v>89390</v>
      </c>
      <c r="X69" s="150">
        <v>91938</v>
      </c>
      <c r="Z69" s="129" t="str">
        <f t="shared" si="46"/>
        <v>52965C</v>
      </c>
      <c r="AA69" s="129" t="str">
        <f t="shared" si="47"/>
        <v>35</v>
      </c>
      <c r="AB69" s="129" t="str">
        <f t="shared" si="48"/>
        <v>HRIS Analyst - Employee Benefits</v>
      </c>
      <c r="AC69" s="130">
        <f t="shared" si="22"/>
        <v>34.455999999999996</v>
      </c>
      <c r="AD69" s="130">
        <f t="shared" si="23"/>
        <v>36.268999999999998</v>
      </c>
      <c r="AE69" s="130">
        <f t="shared" si="24"/>
        <v>38.467999999999996</v>
      </c>
      <c r="AF69" s="130">
        <f t="shared" si="25"/>
        <v>40.666999999999994</v>
      </c>
      <c r="AG69" s="130">
        <f t="shared" si="26"/>
        <v>41.805</v>
      </c>
      <c r="AH69" s="130">
        <f t="shared" si="27"/>
        <v>42.975999999999999</v>
      </c>
      <c r="AI69" s="130">
        <f t="shared" si="28"/>
        <v>44.201000000000001</v>
      </c>
    </row>
    <row r="70" spans="1:35" x14ac:dyDescent="0.2">
      <c r="A70" s="75" t="s">
        <v>17</v>
      </c>
      <c r="B70" s="70" t="s">
        <v>124</v>
      </c>
      <c r="C70" s="75" t="s">
        <v>133</v>
      </c>
      <c r="D70" s="73" t="s">
        <v>540</v>
      </c>
      <c r="E70" s="75">
        <v>510</v>
      </c>
      <c r="F70" s="75">
        <v>11</v>
      </c>
      <c r="G70" s="74">
        <f t="shared" si="29"/>
        <v>90349.667200000011</v>
      </c>
      <c r="H70" s="74">
        <f t="shared" si="30"/>
        <v>93962.376560000019</v>
      </c>
      <c r="I70" s="74">
        <f t="shared" si="31"/>
        <v>97721.978640000016</v>
      </c>
      <c r="J70" s="74">
        <f t="shared" si="32"/>
        <v>101630.60232000001</v>
      </c>
      <c r="K70" s="74">
        <f t="shared" si="33"/>
        <v>105696.76312</v>
      </c>
      <c r="N70" s="167" t="s">
        <v>600</v>
      </c>
      <c r="O70" s="167" t="str">
        <f t="shared" si="43"/>
        <v>52912C</v>
      </c>
      <c r="P70" s="167" t="str">
        <f t="shared" si="44"/>
        <v>E</v>
      </c>
      <c r="Q70" s="149" t="str">
        <f t="shared" si="45"/>
        <v>HRIS Manager</v>
      </c>
      <c r="R70" s="150">
        <f t="shared" ref="R70:R101" si="51">IF($N70="Y",VLOOKUP($O70,Rates2019,3,0)*PercIncr2020,VLOOKUP($O70,Rates2019,3,0))</f>
        <v>90349.667200000011</v>
      </c>
      <c r="S70" s="150">
        <f t="shared" ref="S70:S101" si="52">IF($N70="Y",VLOOKUP($O70,Rates2019,4,0)*PercIncr2020,VLOOKUP($O70,Rates2019,4,0))</f>
        <v>93962.376560000019</v>
      </c>
      <c r="T70" s="150">
        <f t="shared" ref="T70:T101" si="53">IF($N70="Y",VLOOKUP($O70,Rates2019,5,0)*PercIncr2020,VLOOKUP($O70,Rates2019,5,0))</f>
        <v>97721.978640000016</v>
      </c>
      <c r="U70" s="150">
        <f t="shared" ref="U70:U101" si="54">IF($N70="Y",VLOOKUP($O70,Rates2019,6,0)*PercIncr2020,VLOOKUP($O70,Rates2019,6,0))</f>
        <v>101630.60232000001</v>
      </c>
      <c r="V70" s="150">
        <f t="shared" ref="V70:V101" si="55">IF($N70="Y",VLOOKUP($O70,Rates2019,7,0)*PercIncr2020,VLOOKUP($O70,Rates2019,7,0))</f>
        <v>105696.76312</v>
      </c>
      <c r="W70" s="150"/>
      <c r="X70" s="150"/>
      <c r="Z70" s="129" t="str">
        <f t="shared" si="46"/>
        <v>52912C</v>
      </c>
      <c r="AA70" s="129" t="str">
        <f t="shared" si="47"/>
        <v>104</v>
      </c>
      <c r="AB70" s="129" t="str">
        <f t="shared" si="48"/>
        <v>HRIS Manager</v>
      </c>
      <c r="AC70" s="130">
        <f t="shared" si="22"/>
        <v>43.437999999999995</v>
      </c>
      <c r="AD70" s="130">
        <f t="shared" si="23"/>
        <v>45.174999999999997</v>
      </c>
      <c r="AE70" s="130">
        <f t="shared" si="24"/>
        <v>46.981999999999999</v>
      </c>
      <c r="AF70" s="130">
        <f t="shared" si="25"/>
        <v>48.860999999999997</v>
      </c>
      <c r="AG70" s="130">
        <f t="shared" si="26"/>
        <v>50.815999999999995</v>
      </c>
      <c r="AH70" s="130"/>
      <c r="AI70" s="130"/>
    </row>
    <row r="71" spans="1:35" x14ac:dyDescent="0.2">
      <c r="A71" s="75" t="s">
        <v>21</v>
      </c>
      <c r="B71" s="70" t="s">
        <v>514</v>
      </c>
      <c r="C71" s="75" t="s">
        <v>92</v>
      </c>
      <c r="D71" s="73" t="s">
        <v>541</v>
      </c>
      <c r="E71" s="75">
        <v>338</v>
      </c>
      <c r="F71" s="75">
        <v>7</v>
      </c>
      <c r="G71" s="74">
        <f>R71</f>
        <v>29.436</v>
      </c>
      <c r="H71" s="74">
        <f>S71</f>
        <v>30.986000000000001</v>
      </c>
      <c r="I71" s="74">
        <f>T71</f>
        <v>31.853999999999999</v>
      </c>
      <c r="J71" s="74">
        <f>U71</f>
        <v>32.744999999999997</v>
      </c>
      <c r="K71" s="74">
        <f>V71</f>
        <v>33.679000000000002</v>
      </c>
      <c r="N71" s="167" t="s">
        <v>600</v>
      </c>
      <c r="O71" s="167" t="str">
        <f t="shared" si="43"/>
        <v>05411C</v>
      </c>
      <c r="P71" s="167" t="str">
        <f t="shared" si="44"/>
        <v>N</v>
      </c>
      <c r="Q71" s="149" t="str">
        <f t="shared" si="45"/>
        <v>HRIS Specialist</v>
      </c>
      <c r="R71" s="150">
        <v>29.436</v>
      </c>
      <c r="S71" s="150">
        <v>30.986000000000001</v>
      </c>
      <c r="T71" s="150">
        <v>31.853999999999999</v>
      </c>
      <c r="U71" s="150">
        <v>32.744999999999997</v>
      </c>
      <c r="V71" s="150">
        <v>33.679000000000002</v>
      </c>
      <c r="W71" s="150"/>
      <c r="X71" s="150"/>
      <c r="Z71" s="129" t="str">
        <f t="shared" si="46"/>
        <v>05411C</v>
      </c>
      <c r="AA71" s="129" t="str">
        <f t="shared" si="47"/>
        <v>108</v>
      </c>
      <c r="AB71" s="129" t="str">
        <f t="shared" si="48"/>
        <v>HRIS Specialist</v>
      </c>
      <c r="AC71" s="130">
        <f t="shared" si="22"/>
        <v>29.436</v>
      </c>
      <c r="AD71" s="130">
        <f t="shared" si="23"/>
        <v>30.986000000000001</v>
      </c>
      <c r="AE71" s="130">
        <f t="shared" si="24"/>
        <v>31.853999999999999</v>
      </c>
      <c r="AF71" s="130">
        <f t="shared" si="25"/>
        <v>32.744999999999997</v>
      </c>
      <c r="AG71" s="130">
        <f t="shared" si="26"/>
        <v>33.679000000000002</v>
      </c>
      <c r="AH71" s="130"/>
      <c r="AI71" s="130"/>
    </row>
    <row r="72" spans="1:35" x14ac:dyDescent="0.2">
      <c r="A72" s="75" t="s">
        <v>17</v>
      </c>
      <c r="B72" s="70" t="s">
        <v>70</v>
      </c>
      <c r="C72" s="75" t="s">
        <v>101</v>
      </c>
      <c r="D72" s="73" t="s">
        <v>360</v>
      </c>
      <c r="E72" s="75">
        <v>478</v>
      </c>
      <c r="F72" s="75">
        <v>10</v>
      </c>
      <c r="G72" s="74">
        <f t="shared" si="29"/>
        <v>75877.540960000013</v>
      </c>
      <c r="H72" s="74">
        <f t="shared" si="30"/>
        <v>79654.174080000012</v>
      </c>
      <c r="I72" s="74">
        <f t="shared" si="31"/>
        <v>83645.824080000006</v>
      </c>
      <c r="J72" s="74">
        <f t="shared" si="32"/>
        <v>89055.30816</v>
      </c>
      <c r="K72" s="74">
        <f t="shared" si="33"/>
        <v>91548.226640000008</v>
      </c>
      <c r="L72" s="74">
        <f t="shared" si="34"/>
        <v>94113.527040000001</v>
      </c>
      <c r="M72" s="74">
        <f t="shared" si="35"/>
        <v>96795.915840000016</v>
      </c>
      <c r="N72" s="167" t="s">
        <v>600</v>
      </c>
      <c r="O72" s="167" t="str">
        <f t="shared" ref="O72:O103" si="56">C72</f>
        <v>06400C</v>
      </c>
      <c r="P72" s="167" t="str">
        <f t="shared" ref="P72:P103" si="57">A72</f>
        <v>E</v>
      </c>
      <c r="Q72" s="149" t="str">
        <f t="shared" ref="Q72:Q103" si="58">D72</f>
        <v>Loss Control Coordinator</v>
      </c>
      <c r="R72" s="150">
        <f t="shared" si="51"/>
        <v>75877.540960000013</v>
      </c>
      <c r="S72" s="150">
        <f t="shared" si="52"/>
        <v>79654.174080000012</v>
      </c>
      <c r="T72" s="150">
        <f t="shared" si="53"/>
        <v>83645.824080000006</v>
      </c>
      <c r="U72" s="150">
        <f t="shared" si="54"/>
        <v>89055.30816</v>
      </c>
      <c r="V72" s="150">
        <f t="shared" si="55"/>
        <v>91548.226640000008</v>
      </c>
      <c r="W72" s="150">
        <f t="shared" ref="W72:W81" si="59">IF($N72="Y",VLOOKUP($O72,Rates2019,8,0)*PercIncr2020,VLOOKUP($O72,Rates2019,8,0))</f>
        <v>94113.527040000001</v>
      </c>
      <c r="X72" s="150">
        <f t="shared" ref="X72:X81" si="60">IF($N72="Y",VLOOKUP($O72,Rates2019,9,0)*PercIncr2020,VLOOKUP($O72,Rates2019,9,0))</f>
        <v>96795.915840000016</v>
      </c>
      <c r="Z72" s="129" t="str">
        <f t="shared" ref="Z72:Z103" si="61">C72</f>
        <v>06400C</v>
      </c>
      <c r="AA72" s="129" t="str">
        <f t="shared" ref="AA72:AA103" si="62">B72</f>
        <v>34M</v>
      </c>
      <c r="AB72" s="129" t="str">
        <f t="shared" ref="AB72:AB103" si="63">D72</f>
        <v>Loss Control Coordinator</v>
      </c>
      <c r="AC72" s="130">
        <f t="shared" si="22"/>
        <v>36.479999999999997</v>
      </c>
      <c r="AD72" s="130">
        <f t="shared" si="23"/>
        <v>38.295999999999999</v>
      </c>
      <c r="AE72" s="130">
        <f t="shared" si="24"/>
        <v>40.214999999999996</v>
      </c>
      <c r="AF72" s="130">
        <f t="shared" si="25"/>
        <v>42.815999999999995</v>
      </c>
      <c r="AG72" s="130">
        <f t="shared" si="26"/>
        <v>44.013999999999996</v>
      </c>
      <c r="AH72" s="130">
        <f t="shared" si="27"/>
        <v>45.247</v>
      </c>
      <c r="AI72" s="130">
        <f t="shared" si="28"/>
        <v>46.536999999999999</v>
      </c>
    </row>
    <row r="73" spans="1:35" x14ac:dyDescent="0.2">
      <c r="A73" s="75" t="s">
        <v>17</v>
      </c>
      <c r="B73" s="70" t="s">
        <v>234</v>
      </c>
      <c r="C73" s="75" t="s">
        <v>487</v>
      </c>
      <c r="D73" s="73" t="s">
        <v>486</v>
      </c>
      <c r="E73" s="75">
        <v>413</v>
      </c>
      <c r="F73" s="75">
        <v>9</v>
      </c>
      <c r="G73" s="74">
        <f t="shared" si="29"/>
        <v>68952.294320000001</v>
      </c>
      <c r="H73" s="74">
        <f t="shared" si="30"/>
        <v>72582.034720000011</v>
      </c>
      <c r="I73" s="74">
        <f t="shared" si="31"/>
        <v>76401.245439999999</v>
      </c>
      <c r="J73" s="74">
        <f t="shared" si="32"/>
        <v>80422.699760000003</v>
      </c>
      <c r="K73" s="74">
        <f t="shared" si="33"/>
        <v>82675.054800000013</v>
      </c>
      <c r="L73" s="74">
        <f t="shared" si="34"/>
        <v>84989.147360000003</v>
      </c>
      <c r="M73" s="74">
        <f t="shared" si="35"/>
        <v>87411.812800000014</v>
      </c>
      <c r="N73" s="167" t="s">
        <v>600</v>
      </c>
      <c r="O73" s="167" t="str">
        <f t="shared" si="56"/>
        <v xml:space="preserve">06999C </v>
      </c>
      <c r="P73" s="167" t="str">
        <f t="shared" si="57"/>
        <v>E</v>
      </c>
      <c r="Q73" s="149" t="str">
        <f t="shared" si="58"/>
        <v>Manager 911 Training &amp; Quality Assurance</v>
      </c>
      <c r="R73" s="150">
        <f t="shared" si="51"/>
        <v>68952.294320000001</v>
      </c>
      <c r="S73" s="150">
        <f t="shared" si="52"/>
        <v>72582.034720000011</v>
      </c>
      <c r="T73" s="150">
        <f t="shared" si="53"/>
        <v>76401.245439999999</v>
      </c>
      <c r="U73" s="150">
        <f t="shared" si="54"/>
        <v>80422.699760000003</v>
      </c>
      <c r="V73" s="150">
        <f t="shared" si="55"/>
        <v>82675.054800000013</v>
      </c>
      <c r="W73" s="150">
        <f t="shared" si="59"/>
        <v>84989.147360000003</v>
      </c>
      <c r="X73" s="150">
        <f t="shared" si="60"/>
        <v>87411.812800000014</v>
      </c>
      <c r="Z73" s="129" t="str">
        <f t="shared" si="61"/>
        <v xml:space="preserve">06999C </v>
      </c>
      <c r="AA73" s="129" t="str">
        <f t="shared" si="62"/>
        <v>84</v>
      </c>
      <c r="AB73" s="129" t="str">
        <f t="shared" si="63"/>
        <v>Manager 911 Training &amp; Quality Assurance</v>
      </c>
      <c r="AC73" s="130">
        <f t="shared" si="22"/>
        <v>33.150999999999996</v>
      </c>
      <c r="AD73" s="130">
        <f t="shared" si="23"/>
        <v>34.896000000000001</v>
      </c>
      <c r="AE73" s="130">
        <f t="shared" si="24"/>
        <v>36.731999999999999</v>
      </c>
      <c r="AF73" s="130">
        <f t="shared" si="25"/>
        <v>38.664999999999999</v>
      </c>
      <c r="AG73" s="130">
        <f t="shared" si="26"/>
        <v>39.747999999999998</v>
      </c>
      <c r="AH73" s="130">
        <f t="shared" si="27"/>
        <v>40.860999999999997</v>
      </c>
      <c r="AI73" s="130">
        <f t="shared" si="28"/>
        <v>42.024999999999999</v>
      </c>
    </row>
    <row r="74" spans="1:35" x14ac:dyDescent="0.2">
      <c r="A74" s="75" t="s">
        <v>17</v>
      </c>
      <c r="B74" s="70" t="s">
        <v>44</v>
      </c>
      <c r="C74" s="75" t="s">
        <v>102</v>
      </c>
      <c r="D74" s="73" t="s">
        <v>361</v>
      </c>
      <c r="E74" s="75">
        <v>453</v>
      </c>
      <c r="F74" s="75">
        <v>10</v>
      </c>
      <c r="G74" s="74">
        <f t="shared" si="29"/>
        <v>74466.093520000009</v>
      </c>
      <c r="H74" s="74">
        <f t="shared" si="30"/>
        <v>78310.850800000015</v>
      </c>
      <c r="I74" s="74">
        <f t="shared" si="31"/>
        <v>82302.500800000009</v>
      </c>
      <c r="J74" s="74">
        <f t="shared" si="32"/>
        <v>87873.779760000005</v>
      </c>
      <c r="K74" s="74">
        <f t="shared" si="33"/>
        <v>90334.765040000013</v>
      </c>
      <c r="L74" s="74">
        <f t="shared" si="34"/>
        <v>92863.874479999999</v>
      </c>
      <c r="M74" s="74">
        <f t="shared" si="35"/>
        <v>95512.20120000001</v>
      </c>
      <c r="N74" s="167" t="s">
        <v>600</v>
      </c>
      <c r="O74" s="167" t="str">
        <f t="shared" si="56"/>
        <v>06510C</v>
      </c>
      <c r="P74" s="167" t="str">
        <f t="shared" si="57"/>
        <v>E</v>
      </c>
      <c r="Q74" s="149" t="str">
        <f t="shared" si="58"/>
        <v>Manager Accounting</v>
      </c>
      <c r="R74" s="150">
        <f t="shared" si="51"/>
        <v>74466.093520000009</v>
      </c>
      <c r="S74" s="150">
        <f t="shared" si="52"/>
        <v>78310.850800000015</v>
      </c>
      <c r="T74" s="150">
        <f t="shared" si="53"/>
        <v>82302.500800000009</v>
      </c>
      <c r="U74" s="150">
        <f t="shared" si="54"/>
        <v>87873.779760000005</v>
      </c>
      <c r="V74" s="150">
        <f t="shared" si="55"/>
        <v>90334.765040000013</v>
      </c>
      <c r="W74" s="150">
        <f t="shared" si="59"/>
        <v>92863.874479999999</v>
      </c>
      <c r="X74" s="150">
        <f t="shared" si="60"/>
        <v>95512.20120000001</v>
      </c>
      <c r="Z74" s="129" t="str">
        <f t="shared" si="61"/>
        <v>06510C</v>
      </c>
      <c r="AA74" s="129" t="str">
        <f t="shared" si="62"/>
        <v>34D</v>
      </c>
      <c r="AB74" s="129" t="str">
        <f t="shared" si="63"/>
        <v>Manager Accounting</v>
      </c>
      <c r="AC74" s="130">
        <f t="shared" ref="AC74:AC138" si="64">IF($A74="E",ROUNDUP(R74/2080,3),IF($A74="N",ROUND(R74,3),"check"))</f>
        <v>35.802</v>
      </c>
      <c r="AD74" s="130">
        <f t="shared" ref="AD74:AD138" si="65">IF($A74="E",ROUNDUP(S74/2080,3),IF($A74="N",ROUND(S74,3),"check"))</f>
        <v>37.65</v>
      </c>
      <c r="AE74" s="130">
        <f t="shared" ref="AE74:AE138" si="66">IF($A74="E",ROUNDUP(T74/2080,3),IF($A74="N",ROUND(T74,3),"check"))</f>
        <v>39.568999999999996</v>
      </c>
      <c r="AF74" s="130">
        <f t="shared" ref="AF74:AF138" si="67">IF($A74="E",ROUNDUP(U74/2080,3),IF($A74="N",ROUND(U74,3),"check"))</f>
        <v>42.247999999999998</v>
      </c>
      <c r="AG74" s="130">
        <f t="shared" ref="AG74:AG138" si="68">IF($A74="E",ROUNDUP(V74/2080,3),IF($A74="N",ROUND(V74,3),"check"))</f>
        <v>43.430999999999997</v>
      </c>
      <c r="AH74" s="130">
        <f t="shared" ref="AH74:AH137" si="69">IF($A74="E",ROUNDUP(W74/2080,3),IF($A74="N",ROUND(W74,3),"check"))</f>
        <v>44.646999999999998</v>
      </c>
      <c r="AI74" s="130">
        <f t="shared" ref="AI74:AI137" si="70">IF($A74="E",ROUNDUP(X74/2080,3),IF($A74="N",ROUND(X74,3),"check"))</f>
        <v>45.919999999999995</v>
      </c>
    </row>
    <row r="75" spans="1:35" x14ac:dyDescent="0.2">
      <c r="A75" s="75" t="s">
        <v>17</v>
      </c>
      <c r="B75" s="70" t="s">
        <v>44</v>
      </c>
      <c r="C75" s="75" t="s">
        <v>103</v>
      </c>
      <c r="D75" s="73" t="s">
        <v>362</v>
      </c>
      <c r="E75" s="75">
        <v>455</v>
      </c>
      <c r="F75" s="75">
        <v>10</v>
      </c>
      <c r="G75" s="74">
        <f t="shared" si="29"/>
        <v>74466.093520000009</v>
      </c>
      <c r="H75" s="74">
        <f t="shared" si="30"/>
        <v>78310.850800000015</v>
      </c>
      <c r="I75" s="74">
        <f t="shared" si="31"/>
        <v>82302.500800000009</v>
      </c>
      <c r="J75" s="74">
        <f t="shared" si="32"/>
        <v>87873.779760000005</v>
      </c>
      <c r="K75" s="74">
        <f t="shared" si="33"/>
        <v>90334.765040000013</v>
      </c>
      <c r="L75" s="74">
        <f t="shared" si="34"/>
        <v>92863.874479999999</v>
      </c>
      <c r="M75" s="74">
        <f t="shared" si="35"/>
        <v>95512.20120000001</v>
      </c>
      <c r="N75" s="167" t="s">
        <v>600</v>
      </c>
      <c r="O75" s="167" t="str">
        <f t="shared" si="56"/>
        <v>06514C</v>
      </c>
      <c r="P75" s="167" t="str">
        <f t="shared" si="57"/>
        <v>E</v>
      </c>
      <c r="Q75" s="149" t="str">
        <f t="shared" si="58"/>
        <v xml:space="preserve">Manager Accounts Payable </v>
      </c>
      <c r="R75" s="150">
        <f t="shared" si="51"/>
        <v>74466.093520000009</v>
      </c>
      <c r="S75" s="150">
        <f t="shared" si="52"/>
        <v>78310.850800000015</v>
      </c>
      <c r="T75" s="150">
        <f t="shared" si="53"/>
        <v>82302.500800000009</v>
      </c>
      <c r="U75" s="150">
        <f t="shared" si="54"/>
        <v>87873.779760000005</v>
      </c>
      <c r="V75" s="150">
        <f t="shared" si="55"/>
        <v>90334.765040000013</v>
      </c>
      <c r="W75" s="150">
        <f t="shared" si="59"/>
        <v>92863.874479999999</v>
      </c>
      <c r="X75" s="150">
        <f t="shared" si="60"/>
        <v>95512.20120000001</v>
      </c>
      <c r="Z75" s="129" t="str">
        <f t="shared" si="61"/>
        <v>06514C</v>
      </c>
      <c r="AA75" s="129" t="str">
        <f t="shared" si="62"/>
        <v>34D</v>
      </c>
      <c r="AB75" s="129" t="str">
        <f t="shared" si="63"/>
        <v xml:space="preserve">Manager Accounts Payable </v>
      </c>
      <c r="AC75" s="130">
        <f t="shared" si="64"/>
        <v>35.802</v>
      </c>
      <c r="AD75" s="130">
        <f t="shared" si="65"/>
        <v>37.65</v>
      </c>
      <c r="AE75" s="130">
        <f t="shared" si="66"/>
        <v>39.568999999999996</v>
      </c>
      <c r="AF75" s="130">
        <f t="shared" si="67"/>
        <v>42.247999999999998</v>
      </c>
      <c r="AG75" s="130">
        <f t="shared" si="68"/>
        <v>43.430999999999997</v>
      </c>
      <c r="AH75" s="130">
        <f t="shared" si="69"/>
        <v>44.646999999999998</v>
      </c>
      <c r="AI75" s="130">
        <f t="shared" si="70"/>
        <v>45.919999999999995</v>
      </c>
    </row>
    <row r="76" spans="1:35" x14ac:dyDescent="0.2">
      <c r="A76" s="75" t="s">
        <v>17</v>
      </c>
      <c r="B76" s="70" t="s">
        <v>44</v>
      </c>
      <c r="C76" s="75" t="s">
        <v>104</v>
      </c>
      <c r="D76" s="73" t="s">
        <v>363</v>
      </c>
      <c r="E76" s="75">
        <v>460</v>
      </c>
      <c r="F76" s="75">
        <v>10</v>
      </c>
      <c r="G76" s="74">
        <f t="shared" si="29"/>
        <v>74466.093520000009</v>
      </c>
      <c r="H76" s="74">
        <f t="shared" si="30"/>
        <v>78310.850800000015</v>
      </c>
      <c r="I76" s="74">
        <f t="shared" si="31"/>
        <v>82302.500800000009</v>
      </c>
      <c r="J76" s="74">
        <f t="shared" si="32"/>
        <v>87873.779760000005</v>
      </c>
      <c r="K76" s="74">
        <f t="shared" si="33"/>
        <v>90334.765040000013</v>
      </c>
      <c r="L76" s="74">
        <f t="shared" si="34"/>
        <v>92863.874479999999</v>
      </c>
      <c r="M76" s="74">
        <f t="shared" si="35"/>
        <v>95512.20120000001</v>
      </c>
      <c r="N76" s="167" t="s">
        <v>600</v>
      </c>
      <c r="O76" s="167" t="str">
        <f t="shared" si="56"/>
        <v>06515C</v>
      </c>
      <c r="P76" s="167" t="str">
        <f t="shared" si="57"/>
        <v>E</v>
      </c>
      <c r="Q76" s="149" t="str">
        <f t="shared" si="58"/>
        <v>Manager Accounts Receivable</v>
      </c>
      <c r="R76" s="150">
        <f t="shared" si="51"/>
        <v>74466.093520000009</v>
      </c>
      <c r="S76" s="150">
        <f t="shared" si="52"/>
        <v>78310.850800000015</v>
      </c>
      <c r="T76" s="150">
        <f t="shared" si="53"/>
        <v>82302.500800000009</v>
      </c>
      <c r="U76" s="150">
        <f t="shared" si="54"/>
        <v>87873.779760000005</v>
      </c>
      <c r="V76" s="150">
        <f t="shared" si="55"/>
        <v>90334.765040000013</v>
      </c>
      <c r="W76" s="150">
        <f t="shared" si="59"/>
        <v>92863.874479999999</v>
      </c>
      <c r="X76" s="150">
        <f t="shared" si="60"/>
        <v>95512.20120000001</v>
      </c>
      <c r="Z76" s="129" t="str">
        <f t="shared" si="61"/>
        <v>06515C</v>
      </c>
      <c r="AA76" s="129" t="str">
        <f t="shared" si="62"/>
        <v>34D</v>
      </c>
      <c r="AB76" s="129" t="str">
        <f t="shared" si="63"/>
        <v>Manager Accounts Receivable</v>
      </c>
      <c r="AC76" s="130">
        <f t="shared" si="64"/>
        <v>35.802</v>
      </c>
      <c r="AD76" s="130">
        <f t="shared" si="65"/>
        <v>37.65</v>
      </c>
      <c r="AE76" s="130">
        <f t="shared" si="66"/>
        <v>39.568999999999996</v>
      </c>
      <c r="AF76" s="130">
        <f t="shared" si="67"/>
        <v>42.247999999999998</v>
      </c>
      <c r="AG76" s="130">
        <f t="shared" si="68"/>
        <v>43.430999999999997</v>
      </c>
      <c r="AH76" s="130">
        <f t="shared" si="69"/>
        <v>44.646999999999998</v>
      </c>
      <c r="AI76" s="130">
        <f t="shared" si="70"/>
        <v>45.919999999999995</v>
      </c>
    </row>
    <row r="77" spans="1:35" x14ac:dyDescent="0.2">
      <c r="A77" s="75" t="s">
        <v>17</v>
      </c>
      <c r="B77" s="70" t="s">
        <v>68</v>
      </c>
      <c r="C77" s="75" t="s">
        <v>105</v>
      </c>
      <c r="D77" s="73" t="s">
        <v>364</v>
      </c>
      <c r="E77" s="75">
        <v>493</v>
      </c>
      <c r="F77" s="75">
        <v>10</v>
      </c>
      <c r="G77" s="74">
        <f t="shared" si="29"/>
        <v>78310.850800000015</v>
      </c>
      <c r="H77" s="74">
        <f t="shared" si="30"/>
        <v>82302.500800000009</v>
      </c>
      <c r="I77" s="74">
        <f t="shared" si="31"/>
        <v>87873.779760000005</v>
      </c>
      <c r="J77" s="74">
        <f t="shared" si="32"/>
        <v>90334.765040000013</v>
      </c>
      <c r="K77" s="74">
        <f t="shared" si="33"/>
        <v>92863.874479999999</v>
      </c>
      <c r="L77" s="74">
        <f t="shared" si="34"/>
        <v>95512.20120000001</v>
      </c>
      <c r="M77" s="74">
        <f t="shared" si="35"/>
        <v>98200.976640000008</v>
      </c>
      <c r="N77" s="167" t="s">
        <v>600</v>
      </c>
      <c r="O77" s="167" t="str">
        <f t="shared" si="56"/>
        <v>06523C</v>
      </c>
      <c r="P77" s="167" t="str">
        <f t="shared" si="57"/>
        <v>E</v>
      </c>
      <c r="Q77" s="149" t="str">
        <f t="shared" si="58"/>
        <v>Manager Admin &amp; Data Quality</v>
      </c>
      <c r="R77" s="150">
        <f t="shared" si="51"/>
        <v>78310.850800000015</v>
      </c>
      <c r="S77" s="150">
        <f t="shared" si="52"/>
        <v>82302.500800000009</v>
      </c>
      <c r="T77" s="150">
        <f t="shared" si="53"/>
        <v>87873.779760000005</v>
      </c>
      <c r="U77" s="150">
        <f t="shared" si="54"/>
        <v>90334.765040000013</v>
      </c>
      <c r="V77" s="150">
        <f t="shared" si="55"/>
        <v>92863.874479999999</v>
      </c>
      <c r="W77" s="150">
        <f t="shared" si="59"/>
        <v>95512.20120000001</v>
      </c>
      <c r="X77" s="150">
        <f t="shared" si="60"/>
        <v>98200.976640000008</v>
      </c>
      <c r="Z77" s="129" t="str">
        <f t="shared" si="61"/>
        <v>06523C</v>
      </c>
      <c r="AA77" s="129" t="str">
        <f t="shared" si="62"/>
        <v>90</v>
      </c>
      <c r="AB77" s="129" t="str">
        <f t="shared" si="63"/>
        <v>Manager Admin &amp; Data Quality</v>
      </c>
      <c r="AC77" s="130">
        <f t="shared" si="64"/>
        <v>37.65</v>
      </c>
      <c r="AD77" s="130">
        <f t="shared" si="65"/>
        <v>39.568999999999996</v>
      </c>
      <c r="AE77" s="130">
        <f t="shared" si="66"/>
        <v>42.247999999999998</v>
      </c>
      <c r="AF77" s="130">
        <f t="shared" si="67"/>
        <v>43.430999999999997</v>
      </c>
      <c r="AG77" s="130">
        <f t="shared" si="68"/>
        <v>44.646999999999998</v>
      </c>
      <c r="AH77" s="130">
        <f t="shared" si="69"/>
        <v>45.919999999999995</v>
      </c>
      <c r="AI77" s="130">
        <f t="shared" si="70"/>
        <v>47.213000000000001</v>
      </c>
    </row>
    <row r="78" spans="1:35" x14ac:dyDescent="0.2">
      <c r="A78" s="75" t="s">
        <v>17</v>
      </c>
      <c r="B78" s="70" t="s">
        <v>65</v>
      </c>
      <c r="C78" s="75" t="s">
        <v>106</v>
      </c>
      <c r="D78" s="73" t="s">
        <v>365</v>
      </c>
      <c r="E78" s="75">
        <v>498</v>
      </c>
      <c r="F78" s="75">
        <v>11</v>
      </c>
      <c r="G78" s="74">
        <f t="shared" si="29"/>
        <v>82174.768000000011</v>
      </c>
      <c r="H78" s="74">
        <f t="shared" si="30"/>
        <v>86500.652159999998</v>
      </c>
      <c r="I78" s="74">
        <f t="shared" si="31"/>
        <v>91052.197600000014</v>
      </c>
      <c r="J78" s="74">
        <f t="shared" si="32"/>
        <v>97242.980640000009</v>
      </c>
      <c r="K78" s="74">
        <f t="shared" si="33"/>
        <v>99967.947040000014</v>
      </c>
      <c r="L78" s="74">
        <f t="shared" si="34"/>
        <v>102767.42424000001</v>
      </c>
      <c r="M78" s="74">
        <f t="shared" si="35"/>
        <v>105696.76312</v>
      </c>
      <c r="N78" s="167" t="s">
        <v>600</v>
      </c>
      <c r="O78" s="167" t="str">
        <f t="shared" si="56"/>
        <v>06520C</v>
      </c>
      <c r="P78" s="167" t="str">
        <f t="shared" si="57"/>
        <v>E</v>
      </c>
      <c r="Q78" s="149" t="str">
        <f t="shared" si="58"/>
        <v>Manager Administration City Attorney's Office</v>
      </c>
      <c r="R78" s="150">
        <f t="shared" si="51"/>
        <v>82174.768000000011</v>
      </c>
      <c r="S78" s="150">
        <f t="shared" si="52"/>
        <v>86500.652159999998</v>
      </c>
      <c r="T78" s="150">
        <f t="shared" si="53"/>
        <v>91052.197600000014</v>
      </c>
      <c r="U78" s="150">
        <f t="shared" si="54"/>
        <v>97242.980640000009</v>
      </c>
      <c r="V78" s="150">
        <f t="shared" si="55"/>
        <v>99967.947040000014</v>
      </c>
      <c r="W78" s="150">
        <f t="shared" si="59"/>
        <v>102767.42424000001</v>
      </c>
      <c r="X78" s="150">
        <f t="shared" si="60"/>
        <v>105696.76312</v>
      </c>
      <c r="Z78" s="129" t="str">
        <f t="shared" si="61"/>
        <v>06520C</v>
      </c>
      <c r="AA78" s="129" t="str">
        <f t="shared" si="62"/>
        <v>41C</v>
      </c>
      <c r="AB78" s="129" t="str">
        <f t="shared" si="63"/>
        <v>Manager Administration City Attorney's Office</v>
      </c>
      <c r="AC78" s="130">
        <f t="shared" si="64"/>
        <v>39.507999999999996</v>
      </c>
      <c r="AD78" s="130">
        <f t="shared" si="65"/>
        <v>41.586999999999996</v>
      </c>
      <c r="AE78" s="130">
        <f t="shared" si="66"/>
        <v>43.775999999999996</v>
      </c>
      <c r="AF78" s="130">
        <f t="shared" si="67"/>
        <v>46.751999999999995</v>
      </c>
      <c r="AG78" s="130">
        <f t="shared" si="68"/>
        <v>48.061999999999998</v>
      </c>
      <c r="AH78" s="130">
        <f t="shared" si="69"/>
        <v>49.407999999999994</v>
      </c>
      <c r="AI78" s="130">
        <f t="shared" si="70"/>
        <v>50.815999999999995</v>
      </c>
    </row>
    <row r="79" spans="1:35" x14ac:dyDescent="0.2">
      <c r="A79" s="75" t="s">
        <v>17</v>
      </c>
      <c r="B79" s="70" t="s">
        <v>70</v>
      </c>
      <c r="C79" s="75" t="s">
        <v>107</v>
      </c>
      <c r="D79" s="73" t="s">
        <v>366</v>
      </c>
      <c r="E79" s="75">
        <v>460</v>
      </c>
      <c r="F79" s="75">
        <v>10</v>
      </c>
      <c r="G79" s="74">
        <f t="shared" si="29"/>
        <v>75877.540960000013</v>
      </c>
      <c r="H79" s="74">
        <f t="shared" si="30"/>
        <v>79654.174080000012</v>
      </c>
      <c r="I79" s="74">
        <f t="shared" si="31"/>
        <v>83645.824080000006</v>
      </c>
      <c r="J79" s="74">
        <f t="shared" si="32"/>
        <v>89055.30816</v>
      </c>
      <c r="K79" s="74">
        <f t="shared" si="33"/>
        <v>91548.226640000008</v>
      </c>
      <c r="L79" s="74">
        <f t="shared" si="34"/>
        <v>94113.527040000001</v>
      </c>
      <c r="M79" s="74">
        <f t="shared" si="35"/>
        <v>96795.915840000016</v>
      </c>
      <c r="N79" s="167" t="s">
        <v>600</v>
      </c>
      <c r="O79" s="167" t="str">
        <f t="shared" si="56"/>
        <v>06542C</v>
      </c>
      <c r="P79" s="167" t="str">
        <f t="shared" si="57"/>
        <v>E</v>
      </c>
      <c r="Q79" s="149" t="str">
        <f t="shared" si="58"/>
        <v>Manager Administrative Services</v>
      </c>
      <c r="R79" s="150">
        <f t="shared" si="51"/>
        <v>75877.540960000013</v>
      </c>
      <c r="S79" s="150">
        <f t="shared" si="52"/>
        <v>79654.174080000012</v>
      </c>
      <c r="T79" s="150">
        <f t="shared" si="53"/>
        <v>83645.824080000006</v>
      </c>
      <c r="U79" s="150">
        <f t="shared" si="54"/>
        <v>89055.30816</v>
      </c>
      <c r="V79" s="150">
        <f t="shared" si="55"/>
        <v>91548.226640000008</v>
      </c>
      <c r="W79" s="150">
        <f t="shared" si="59"/>
        <v>94113.527040000001</v>
      </c>
      <c r="X79" s="150">
        <f t="shared" si="60"/>
        <v>96795.915840000016</v>
      </c>
      <c r="Z79" s="129" t="str">
        <f t="shared" si="61"/>
        <v>06542C</v>
      </c>
      <c r="AA79" s="129" t="str">
        <f t="shared" si="62"/>
        <v>34M</v>
      </c>
      <c r="AB79" s="129" t="str">
        <f t="shared" si="63"/>
        <v>Manager Administrative Services</v>
      </c>
      <c r="AC79" s="130">
        <f t="shared" si="64"/>
        <v>36.479999999999997</v>
      </c>
      <c r="AD79" s="130">
        <f t="shared" si="65"/>
        <v>38.295999999999999</v>
      </c>
      <c r="AE79" s="130">
        <f t="shared" si="66"/>
        <v>40.214999999999996</v>
      </c>
      <c r="AF79" s="130">
        <f t="shared" si="67"/>
        <v>42.815999999999995</v>
      </c>
      <c r="AG79" s="130">
        <f t="shared" si="68"/>
        <v>44.013999999999996</v>
      </c>
      <c r="AH79" s="130">
        <f t="shared" si="69"/>
        <v>45.247</v>
      </c>
      <c r="AI79" s="130">
        <f t="shared" si="70"/>
        <v>46.536999999999999</v>
      </c>
    </row>
    <row r="80" spans="1:35" x14ac:dyDescent="0.2">
      <c r="A80" s="75" t="s">
        <v>17</v>
      </c>
      <c r="B80" s="70" t="s">
        <v>108</v>
      </c>
      <c r="C80" s="75" t="s">
        <v>109</v>
      </c>
      <c r="D80" s="73" t="s">
        <v>367</v>
      </c>
      <c r="E80" s="75">
        <v>563</v>
      </c>
      <c r="F80" s="75">
        <v>12</v>
      </c>
      <c r="G80" s="74">
        <f t="shared" ref="G80:G144" si="71">R80</f>
        <v>87118.271976500007</v>
      </c>
      <c r="H80" s="74">
        <f t="shared" ref="H80:H144" si="72">S80</f>
        <v>91473.2644765</v>
      </c>
      <c r="I80" s="74">
        <f t="shared" ref="I80:I144" si="73">T80</f>
        <v>96049.335023500011</v>
      </c>
      <c r="J80" s="74">
        <f t="shared" ref="J80:J144" si="74">U80</f>
        <v>101128.96347650001</v>
      </c>
      <c r="K80" s="74">
        <f t="shared" ref="K80:K143" si="75">V80</f>
        <v>103962.01352350001</v>
      </c>
      <c r="L80" s="74">
        <f t="shared" ref="L80:L143" si="76">W80</f>
        <v>106871.82402350001</v>
      </c>
      <c r="M80" s="74">
        <f t="shared" ref="M80:M143" si="77">X80</f>
        <v>109917.75900000001</v>
      </c>
      <c r="N80" s="167" t="s">
        <v>600</v>
      </c>
      <c r="O80" s="167" t="str">
        <f t="shared" si="56"/>
        <v>06560C</v>
      </c>
      <c r="P80" s="167" t="str">
        <f t="shared" si="57"/>
        <v>E</v>
      </c>
      <c r="Q80" s="149" t="str">
        <f t="shared" si="58"/>
        <v>Manager Assessment Services</v>
      </c>
      <c r="R80" s="150">
        <f t="shared" si="51"/>
        <v>87118.271976500007</v>
      </c>
      <c r="S80" s="150">
        <f t="shared" si="52"/>
        <v>91473.2644765</v>
      </c>
      <c r="T80" s="150">
        <f t="shared" si="53"/>
        <v>96049.335023500011</v>
      </c>
      <c r="U80" s="150">
        <f t="shared" si="54"/>
        <v>101128.96347650001</v>
      </c>
      <c r="V80" s="150">
        <f t="shared" si="55"/>
        <v>103962.01352350001</v>
      </c>
      <c r="W80" s="150">
        <f t="shared" si="59"/>
        <v>106871.82402350001</v>
      </c>
      <c r="X80" s="150">
        <f t="shared" si="60"/>
        <v>109917.75900000001</v>
      </c>
      <c r="Z80" s="129" t="str">
        <f t="shared" si="61"/>
        <v>06560C</v>
      </c>
      <c r="AA80" s="129" t="str">
        <f t="shared" si="62"/>
        <v>47</v>
      </c>
      <c r="AB80" s="129" t="str">
        <f t="shared" si="63"/>
        <v>Manager Assessment Services</v>
      </c>
      <c r="AC80" s="130">
        <f t="shared" si="64"/>
        <v>41.884</v>
      </c>
      <c r="AD80" s="130">
        <f t="shared" si="65"/>
        <v>43.977999999999994</v>
      </c>
      <c r="AE80" s="130">
        <f t="shared" si="66"/>
        <v>46.177999999999997</v>
      </c>
      <c r="AF80" s="130">
        <f t="shared" si="67"/>
        <v>48.62</v>
      </c>
      <c r="AG80" s="130">
        <f t="shared" si="68"/>
        <v>49.981999999999999</v>
      </c>
      <c r="AH80" s="130">
        <f t="shared" si="69"/>
        <v>51.381</v>
      </c>
      <c r="AI80" s="130">
        <f t="shared" si="70"/>
        <v>52.845999999999997</v>
      </c>
    </row>
    <row r="81" spans="1:35" x14ac:dyDescent="0.2">
      <c r="A81" s="75" t="s">
        <v>17</v>
      </c>
      <c r="B81" s="70" t="s">
        <v>70</v>
      </c>
      <c r="C81" s="75" t="s">
        <v>110</v>
      </c>
      <c r="D81" s="73" t="s">
        <v>368</v>
      </c>
      <c r="E81" s="75">
        <v>473</v>
      </c>
      <c r="F81" s="75">
        <v>10</v>
      </c>
      <c r="G81" s="74">
        <f t="shared" si="71"/>
        <v>75877.540960000013</v>
      </c>
      <c r="H81" s="74">
        <f t="shared" si="72"/>
        <v>79654.174080000012</v>
      </c>
      <c r="I81" s="74">
        <f t="shared" si="73"/>
        <v>83645.824080000006</v>
      </c>
      <c r="J81" s="74">
        <f t="shared" si="74"/>
        <v>89055.30816</v>
      </c>
      <c r="K81" s="74">
        <f t="shared" si="75"/>
        <v>91548.226640000008</v>
      </c>
      <c r="L81" s="74">
        <f t="shared" si="76"/>
        <v>94113.527040000001</v>
      </c>
      <c r="M81" s="74">
        <f t="shared" si="77"/>
        <v>96795.915840000016</v>
      </c>
      <c r="N81" s="167" t="s">
        <v>600</v>
      </c>
      <c r="O81" s="167" t="str">
        <f t="shared" si="56"/>
        <v>06583C</v>
      </c>
      <c r="P81" s="167" t="str">
        <f t="shared" si="57"/>
        <v>E</v>
      </c>
      <c r="Q81" s="149" t="str">
        <f t="shared" si="58"/>
        <v xml:space="preserve">Manager Business Analysis </v>
      </c>
      <c r="R81" s="150">
        <f t="shared" si="51"/>
        <v>75877.540960000013</v>
      </c>
      <c r="S81" s="150">
        <f t="shared" si="52"/>
        <v>79654.174080000012</v>
      </c>
      <c r="T81" s="150">
        <f t="shared" si="53"/>
        <v>83645.824080000006</v>
      </c>
      <c r="U81" s="150">
        <f t="shared" si="54"/>
        <v>89055.30816</v>
      </c>
      <c r="V81" s="150">
        <f t="shared" si="55"/>
        <v>91548.226640000008</v>
      </c>
      <c r="W81" s="150">
        <f t="shared" si="59"/>
        <v>94113.527040000001</v>
      </c>
      <c r="X81" s="150">
        <f t="shared" si="60"/>
        <v>96795.915840000016</v>
      </c>
      <c r="Z81" s="129" t="str">
        <f t="shared" si="61"/>
        <v>06583C</v>
      </c>
      <c r="AA81" s="129" t="str">
        <f t="shared" si="62"/>
        <v>34M</v>
      </c>
      <c r="AB81" s="129" t="str">
        <f t="shared" si="63"/>
        <v xml:space="preserve">Manager Business Analysis </v>
      </c>
      <c r="AC81" s="130">
        <f t="shared" si="64"/>
        <v>36.479999999999997</v>
      </c>
      <c r="AD81" s="130">
        <f t="shared" si="65"/>
        <v>38.295999999999999</v>
      </c>
      <c r="AE81" s="130">
        <f t="shared" si="66"/>
        <v>40.214999999999996</v>
      </c>
      <c r="AF81" s="130">
        <f t="shared" si="67"/>
        <v>42.815999999999995</v>
      </c>
      <c r="AG81" s="130">
        <f t="shared" si="68"/>
        <v>44.013999999999996</v>
      </c>
      <c r="AH81" s="130">
        <f t="shared" si="69"/>
        <v>45.247</v>
      </c>
      <c r="AI81" s="130">
        <f t="shared" si="70"/>
        <v>46.536999999999999</v>
      </c>
    </row>
    <row r="82" spans="1:35" x14ac:dyDescent="0.2">
      <c r="A82" s="75" t="s">
        <v>17</v>
      </c>
      <c r="B82" s="70" t="s">
        <v>32</v>
      </c>
      <c r="C82" s="75" t="s">
        <v>111</v>
      </c>
      <c r="D82" s="73" t="s">
        <v>369</v>
      </c>
      <c r="E82" s="75">
        <v>585</v>
      </c>
      <c r="F82" s="75">
        <v>12</v>
      </c>
      <c r="G82" s="74">
        <f t="shared" si="71"/>
        <v>101351.71904000001</v>
      </c>
      <c r="H82" s="74">
        <f t="shared" si="72"/>
        <v>105405.10656000001</v>
      </c>
      <c r="I82" s="74">
        <f t="shared" si="73"/>
        <v>109620.28896000001</v>
      </c>
      <c r="J82" s="74">
        <f t="shared" si="74"/>
        <v>114005.78176000001</v>
      </c>
      <c r="K82" s="74">
        <f t="shared" si="75"/>
        <v>118565.84272000002</v>
      </c>
      <c r="N82" s="167" t="s">
        <v>600</v>
      </c>
      <c r="O82" s="167" t="str">
        <f t="shared" si="56"/>
        <v>52580C</v>
      </c>
      <c r="P82" s="167" t="str">
        <f t="shared" si="57"/>
        <v>E</v>
      </c>
      <c r="Q82" s="149" t="str">
        <f t="shared" si="58"/>
        <v>Manager Business Finance</v>
      </c>
      <c r="R82" s="150">
        <f t="shared" si="51"/>
        <v>101351.71904000001</v>
      </c>
      <c r="S82" s="150">
        <f t="shared" si="52"/>
        <v>105405.10656000001</v>
      </c>
      <c r="T82" s="150">
        <f t="shared" si="53"/>
        <v>109620.28896000001</v>
      </c>
      <c r="U82" s="150">
        <f t="shared" si="54"/>
        <v>114005.78176000001</v>
      </c>
      <c r="V82" s="150">
        <f t="shared" si="55"/>
        <v>118565.84272000002</v>
      </c>
      <c r="W82" s="150"/>
      <c r="X82" s="150"/>
      <c r="Z82" s="129" t="str">
        <f t="shared" si="61"/>
        <v>52580C</v>
      </c>
      <c r="AA82" s="129" t="str">
        <f t="shared" si="62"/>
        <v>105</v>
      </c>
      <c r="AB82" s="129" t="str">
        <f t="shared" si="63"/>
        <v>Manager Business Finance</v>
      </c>
      <c r="AC82" s="130">
        <f t="shared" si="64"/>
        <v>48.726999999999997</v>
      </c>
      <c r="AD82" s="130">
        <f t="shared" si="65"/>
        <v>50.675999999999995</v>
      </c>
      <c r="AE82" s="130">
        <f t="shared" si="66"/>
        <v>52.702999999999996</v>
      </c>
      <c r="AF82" s="130">
        <f t="shared" si="67"/>
        <v>54.811</v>
      </c>
      <c r="AG82" s="130">
        <f t="shared" si="68"/>
        <v>57.003</v>
      </c>
      <c r="AH82" s="130"/>
      <c r="AI82" s="130"/>
    </row>
    <row r="83" spans="1:35" x14ac:dyDescent="0.2">
      <c r="A83" s="75" t="s">
        <v>17</v>
      </c>
      <c r="B83" s="70" t="s">
        <v>112</v>
      </c>
      <c r="C83" s="75" t="s">
        <v>113</v>
      </c>
      <c r="D83" s="73" t="s">
        <v>370</v>
      </c>
      <c r="E83" s="75">
        <v>560</v>
      </c>
      <c r="F83" s="75">
        <v>12</v>
      </c>
      <c r="G83" s="74">
        <f t="shared" si="71"/>
        <v>103684.97152000002</v>
      </c>
      <c r="H83" s="74">
        <f t="shared" si="72"/>
        <v>109175.35304</v>
      </c>
      <c r="I83" s="74">
        <f t="shared" si="73"/>
        <v>116549.79336000001</v>
      </c>
      <c r="J83" s="74">
        <f t="shared" si="74"/>
        <v>119811.23752000001</v>
      </c>
      <c r="K83" s="74">
        <f t="shared" si="75"/>
        <v>123168.48128000001</v>
      </c>
      <c r="L83" s="74">
        <f t="shared" si="76"/>
        <v>126679.00440000001</v>
      </c>
      <c r="N83" s="167" t="s">
        <v>600</v>
      </c>
      <c r="O83" s="167" t="str">
        <f t="shared" si="56"/>
        <v>06785C</v>
      </c>
      <c r="P83" s="167" t="str">
        <f t="shared" si="57"/>
        <v>E</v>
      </c>
      <c r="Q83" s="149" t="str">
        <f t="shared" si="58"/>
        <v>Manager Business Information Services</v>
      </c>
      <c r="R83" s="150">
        <f t="shared" si="51"/>
        <v>103684.97152000002</v>
      </c>
      <c r="S83" s="150">
        <f t="shared" si="52"/>
        <v>109175.35304</v>
      </c>
      <c r="T83" s="150">
        <f t="shared" si="53"/>
        <v>116549.79336000001</v>
      </c>
      <c r="U83" s="150">
        <f t="shared" si="54"/>
        <v>119811.23752000001</v>
      </c>
      <c r="V83" s="150">
        <f t="shared" si="55"/>
        <v>123168.48128000001</v>
      </c>
      <c r="W83" s="150">
        <f>IF($N83="Y",VLOOKUP($O83,Rates2019,8,0)*PercIncr2020,VLOOKUP($O83,Rates2019,8,0))</f>
        <v>126679.00440000001</v>
      </c>
      <c r="X83" s="150"/>
      <c r="Z83" s="129" t="str">
        <f t="shared" si="61"/>
        <v>06785C</v>
      </c>
      <c r="AA83" s="129" t="str">
        <f t="shared" si="62"/>
        <v>53A</v>
      </c>
      <c r="AB83" s="129" t="str">
        <f t="shared" si="63"/>
        <v>Manager Business Information Services</v>
      </c>
      <c r="AC83" s="130">
        <f t="shared" si="64"/>
        <v>49.848999999999997</v>
      </c>
      <c r="AD83" s="130">
        <f t="shared" si="65"/>
        <v>52.488999999999997</v>
      </c>
      <c r="AE83" s="130">
        <f t="shared" si="66"/>
        <v>56.033999999999999</v>
      </c>
      <c r="AF83" s="130">
        <f t="shared" si="67"/>
        <v>57.601999999999997</v>
      </c>
      <c r="AG83" s="130">
        <f t="shared" si="68"/>
        <v>59.216000000000001</v>
      </c>
      <c r="AH83" s="130">
        <f t="shared" si="69"/>
        <v>60.903999999999996</v>
      </c>
      <c r="AI83" s="130"/>
    </row>
    <row r="84" spans="1:35" x14ac:dyDescent="0.2">
      <c r="A84" s="75" t="s">
        <v>17</v>
      </c>
      <c r="B84" s="70" t="s">
        <v>76</v>
      </c>
      <c r="C84" s="75" t="s">
        <v>114</v>
      </c>
      <c r="D84" s="73" t="s">
        <v>371</v>
      </c>
      <c r="E84" s="75">
        <v>590</v>
      </c>
      <c r="F84" s="75">
        <v>13</v>
      </c>
      <c r="G84" s="74">
        <f t="shared" si="71"/>
        <v>101679.56656000002</v>
      </c>
      <c r="H84" s="74">
        <f t="shared" si="72"/>
        <v>105745.72736</v>
      </c>
      <c r="I84" s="74">
        <f t="shared" si="73"/>
        <v>109975.81192000001</v>
      </c>
      <c r="J84" s="74">
        <f t="shared" si="74"/>
        <v>114374.07800000001</v>
      </c>
      <c r="K84" s="74">
        <f t="shared" si="75"/>
        <v>118951.17000000001</v>
      </c>
      <c r="N84" s="167" t="s">
        <v>600</v>
      </c>
      <c r="O84" s="167" t="str">
        <f t="shared" si="56"/>
        <v>06590C</v>
      </c>
      <c r="P84" s="167" t="str">
        <f t="shared" si="57"/>
        <v>E</v>
      </c>
      <c r="Q84" s="149" t="str">
        <f t="shared" si="58"/>
        <v>Manager Business Licensing</v>
      </c>
      <c r="R84" s="150">
        <f t="shared" si="51"/>
        <v>101679.56656000002</v>
      </c>
      <c r="S84" s="150">
        <f t="shared" si="52"/>
        <v>105745.72736</v>
      </c>
      <c r="T84" s="150">
        <f t="shared" si="53"/>
        <v>109975.81192000001</v>
      </c>
      <c r="U84" s="150">
        <f t="shared" si="54"/>
        <v>114374.07800000001</v>
      </c>
      <c r="V84" s="150">
        <f t="shared" si="55"/>
        <v>118951.17000000001</v>
      </c>
      <c r="W84" s="150"/>
      <c r="X84" s="150"/>
      <c r="Z84" s="129" t="str">
        <f t="shared" si="61"/>
        <v>06590C</v>
      </c>
      <c r="AA84" s="129" t="str">
        <f t="shared" si="62"/>
        <v>63</v>
      </c>
      <c r="AB84" s="129" t="str">
        <f t="shared" si="63"/>
        <v>Manager Business Licensing</v>
      </c>
      <c r="AC84" s="130">
        <f t="shared" si="64"/>
        <v>48.884999999999998</v>
      </c>
      <c r="AD84" s="130">
        <f t="shared" si="65"/>
        <v>50.839999999999996</v>
      </c>
      <c r="AE84" s="130">
        <f t="shared" si="66"/>
        <v>52.872999999999998</v>
      </c>
      <c r="AF84" s="130">
        <f t="shared" si="67"/>
        <v>54.988</v>
      </c>
      <c r="AG84" s="130">
        <f t="shared" si="68"/>
        <v>57.189</v>
      </c>
      <c r="AH84" s="130"/>
      <c r="AI84" s="130"/>
    </row>
    <row r="85" spans="1:35" x14ac:dyDescent="0.2">
      <c r="A85" s="75" t="s">
        <v>17</v>
      </c>
      <c r="B85" s="70" t="s">
        <v>65</v>
      </c>
      <c r="C85" s="75" t="s">
        <v>115</v>
      </c>
      <c r="D85" s="73" t="s">
        <v>372</v>
      </c>
      <c r="E85" s="75">
        <v>498</v>
      </c>
      <c r="F85" s="75">
        <v>11</v>
      </c>
      <c r="G85" s="74">
        <f t="shared" si="71"/>
        <v>82174.768000000011</v>
      </c>
      <c r="H85" s="74">
        <f t="shared" si="72"/>
        <v>86500.652159999998</v>
      </c>
      <c r="I85" s="74">
        <f t="shared" si="73"/>
        <v>91052.197600000014</v>
      </c>
      <c r="J85" s="74">
        <f t="shared" si="74"/>
        <v>97242.980640000009</v>
      </c>
      <c r="K85" s="74">
        <f t="shared" si="75"/>
        <v>99967.947040000014</v>
      </c>
      <c r="L85" s="74">
        <f t="shared" si="76"/>
        <v>102767.42424000001</v>
      </c>
      <c r="M85" s="74">
        <f t="shared" si="77"/>
        <v>105696.76312</v>
      </c>
      <c r="N85" s="167" t="s">
        <v>600</v>
      </c>
      <c r="O85" s="167" t="str">
        <f t="shared" si="56"/>
        <v>06595C</v>
      </c>
      <c r="P85" s="167" t="str">
        <f t="shared" si="57"/>
        <v>E</v>
      </c>
      <c r="Q85" s="149" t="str">
        <f t="shared" si="58"/>
        <v xml:space="preserve">Manager Buying Services </v>
      </c>
      <c r="R85" s="150">
        <f t="shared" si="51"/>
        <v>82174.768000000011</v>
      </c>
      <c r="S85" s="150">
        <f t="shared" si="52"/>
        <v>86500.652159999998</v>
      </c>
      <c r="T85" s="150">
        <f t="shared" si="53"/>
        <v>91052.197600000014</v>
      </c>
      <c r="U85" s="150">
        <f t="shared" si="54"/>
        <v>97242.980640000009</v>
      </c>
      <c r="V85" s="150">
        <f t="shared" si="55"/>
        <v>99967.947040000014</v>
      </c>
      <c r="W85" s="150">
        <f>IF($N85="Y",VLOOKUP($O85,Rates2019,8,0)*PercIncr2020,VLOOKUP($O85,Rates2019,8,0))</f>
        <v>102767.42424000001</v>
      </c>
      <c r="X85" s="150">
        <f>IF($N85="Y",VLOOKUP($O85,Rates2019,9,0)*PercIncr2020,VLOOKUP($O85,Rates2019,9,0))</f>
        <v>105696.76312</v>
      </c>
      <c r="Z85" s="129" t="str">
        <f t="shared" si="61"/>
        <v>06595C</v>
      </c>
      <c r="AA85" s="129" t="str">
        <f t="shared" si="62"/>
        <v>41C</v>
      </c>
      <c r="AB85" s="129" t="str">
        <f t="shared" si="63"/>
        <v xml:space="preserve">Manager Buying Services </v>
      </c>
      <c r="AC85" s="130">
        <f t="shared" si="64"/>
        <v>39.507999999999996</v>
      </c>
      <c r="AD85" s="130">
        <f t="shared" si="65"/>
        <v>41.586999999999996</v>
      </c>
      <c r="AE85" s="130">
        <f t="shared" si="66"/>
        <v>43.775999999999996</v>
      </c>
      <c r="AF85" s="130">
        <f t="shared" si="67"/>
        <v>46.751999999999995</v>
      </c>
      <c r="AG85" s="130">
        <f t="shared" si="68"/>
        <v>48.061999999999998</v>
      </c>
      <c r="AH85" s="130">
        <f t="shared" si="69"/>
        <v>49.407999999999994</v>
      </c>
      <c r="AI85" s="130">
        <f t="shared" si="70"/>
        <v>50.815999999999995</v>
      </c>
    </row>
    <row r="86" spans="1:35" x14ac:dyDescent="0.2">
      <c r="A86" s="75" t="s">
        <v>17</v>
      </c>
      <c r="B86" s="70" t="s">
        <v>44</v>
      </c>
      <c r="C86" s="75" t="s">
        <v>116</v>
      </c>
      <c r="D86" s="73" t="s">
        <v>373</v>
      </c>
      <c r="E86" s="75">
        <v>455</v>
      </c>
      <c r="F86" s="75">
        <v>10</v>
      </c>
      <c r="G86" s="74">
        <f t="shared" si="71"/>
        <v>74466.093520000009</v>
      </c>
      <c r="H86" s="74">
        <f t="shared" si="72"/>
        <v>78310.850800000015</v>
      </c>
      <c r="I86" s="74">
        <f t="shared" si="73"/>
        <v>82302.500800000009</v>
      </c>
      <c r="J86" s="74">
        <f t="shared" si="74"/>
        <v>87873.779760000005</v>
      </c>
      <c r="K86" s="74">
        <f t="shared" si="75"/>
        <v>90334.765040000013</v>
      </c>
      <c r="L86" s="74">
        <f t="shared" si="76"/>
        <v>92863.874479999999</v>
      </c>
      <c r="M86" s="74">
        <f t="shared" si="77"/>
        <v>95512.20120000001</v>
      </c>
      <c r="N86" s="167" t="s">
        <v>600</v>
      </c>
      <c r="O86" s="167" t="str">
        <f t="shared" si="56"/>
        <v>06638C</v>
      </c>
      <c r="P86" s="167" t="str">
        <f t="shared" si="57"/>
        <v>E</v>
      </c>
      <c r="Q86" s="149" t="str">
        <f t="shared" si="58"/>
        <v>Manager Community Engagement</v>
      </c>
      <c r="R86" s="150">
        <f t="shared" si="51"/>
        <v>74466.093520000009</v>
      </c>
      <c r="S86" s="150">
        <f t="shared" si="52"/>
        <v>78310.850800000015</v>
      </c>
      <c r="T86" s="150">
        <f t="shared" si="53"/>
        <v>82302.500800000009</v>
      </c>
      <c r="U86" s="150">
        <f t="shared" si="54"/>
        <v>87873.779760000005</v>
      </c>
      <c r="V86" s="150">
        <f t="shared" si="55"/>
        <v>90334.765040000013</v>
      </c>
      <c r="W86" s="150">
        <f>IF($N86="Y",VLOOKUP($O86,Rates2019,8,0)*PercIncr2020,VLOOKUP($O86,Rates2019,8,0))</f>
        <v>92863.874479999999</v>
      </c>
      <c r="X86" s="150">
        <f>IF($N86="Y",VLOOKUP($O86,Rates2019,9,0)*PercIncr2020,VLOOKUP($O86,Rates2019,9,0))</f>
        <v>95512.20120000001</v>
      </c>
      <c r="Z86" s="129" t="str">
        <f t="shared" si="61"/>
        <v>06638C</v>
      </c>
      <c r="AA86" s="129" t="str">
        <f t="shared" si="62"/>
        <v>34D</v>
      </c>
      <c r="AB86" s="129" t="str">
        <f t="shared" si="63"/>
        <v>Manager Community Engagement</v>
      </c>
      <c r="AC86" s="130">
        <f t="shared" si="64"/>
        <v>35.802</v>
      </c>
      <c r="AD86" s="130">
        <f t="shared" si="65"/>
        <v>37.65</v>
      </c>
      <c r="AE86" s="130">
        <f t="shared" si="66"/>
        <v>39.568999999999996</v>
      </c>
      <c r="AF86" s="130">
        <f t="shared" si="67"/>
        <v>42.247999999999998</v>
      </c>
      <c r="AG86" s="130">
        <f t="shared" si="68"/>
        <v>43.430999999999997</v>
      </c>
      <c r="AH86" s="130">
        <f t="shared" si="69"/>
        <v>44.646999999999998</v>
      </c>
      <c r="AI86" s="130">
        <f t="shared" si="70"/>
        <v>45.919999999999995</v>
      </c>
    </row>
    <row r="87" spans="1:35" x14ac:dyDescent="0.2">
      <c r="A87" s="75" t="s">
        <v>17</v>
      </c>
      <c r="B87" s="70" t="s">
        <v>65</v>
      </c>
      <c r="C87" s="75" t="s">
        <v>119</v>
      </c>
      <c r="D87" s="73" t="s">
        <v>374</v>
      </c>
      <c r="E87" s="75">
        <v>518</v>
      </c>
      <c r="F87" s="75">
        <v>11</v>
      </c>
      <c r="G87" s="74">
        <f t="shared" si="71"/>
        <v>82174.768000000011</v>
      </c>
      <c r="H87" s="74">
        <f t="shared" si="72"/>
        <v>86500.652159999998</v>
      </c>
      <c r="I87" s="74">
        <f t="shared" si="73"/>
        <v>91052.197600000014</v>
      </c>
      <c r="J87" s="74">
        <f t="shared" si="74"/>
        <v>97242.980640000009</v>
      </c>
      <c r="K87" s="74">
        <f t="shared" si="75"/>
        <v>99967.947040000014</v>
      </c>
      <c r="L87" s="74">
        <f t="shared" si="76"/>
        <v>102767.42424000001</v>
      </c>
      <c r="M87" s="74">
        <f t="shared" si="77"/>
        <v>105696.76312</v>
      </c>
      <c r="N87" s="167" t="s">
        <v>600</v>
      </c>
      <c r="O87" s="167" t="str">
        <f t="shared" si="56"/>
        <v>06643C</v>
      </c>
      <c r="P87" s="167" t="str">
        <f t="shared" si="57"/>
        <v>E</v>
      </c>
      <c r="Q87" s="149" t="str">
        <f t="shared" si="58"/>
        <v>Manager Development Coordination</v>
      </c>
      <c r="R87" s="150">
        <f t="shared" si="51"/>
        <v>82174.768000000011</v>
      </c>
      <c r="S87" s="150">
        <f t="shared" si="52"/>
        <v>86500.652159999998</v>
      </c>
      <c r="T87" s="150">
        <f t="shared" si="53"/>
        <v>91052.197600000014</v>
      </c>
      <c r="U87" s="150">
        <f t="shared" si="54"/>
        <v>97242.980640000009</v>
      </c>
      <c r="V87" s="150">
        <f t="shared" si="55"/>
        <v>99967.947040000014</v>
      </c>
      <c r="W87" s="150">
        <f>IF($N87="Y",VLOOKUP($O87,Rates2019,8,0)*PercIncr2020,VLOOKUP($O87,Rates2019,8,0))</f>
        <v>102767.42424000001</v>
      </c>
      <c r="X87" s="150">
        <f>IF($N87="Y",VLOOKUP($O87,Rates2019,9,0)*PercIncr2020,VLOOKUP($O87,Rates2019,9,0))</f>
        <v>105696.76312</v>
      </c>
      <c r="Z87" s="129" t="str">
        <f t="shared" si="61"/>
        <v>06643C</v>
      </c>
      <c r="AA87" s="129" t="str">
        <f t="shared" si="62"/>
        <v>41C</v>
      </c>
      <c r="AB87" s="129" t="str">
        <f t="shared" si="63"/>
        <v>Manager Development Coordination</v>
      </c>
      <c r="AC87" s="130">
        <f t="shared" si="64"/>
        <v>39.507999999999996</v>
      </c>
      <c r="AD87" s="130">
        <f t="shared" si="65"/>
        <v>41.586999999999996</v>
      </c>
      <c r="AE87" s="130">
        <f t="shared" si="66"/>
        <v>43.775999999999996</v>
      </c>
      <c r="AF87" s="130">
        <f t="shared" si="67"/>
        <v>46.751999999999995</v>
      </c>
      <c r="AG87" s="130">
        <f t="shared" si="68"/>
        <v>48.061999999999998</v>
      </c>
      <c r="AH87" s="130">
        <f t="shared" si="69"/>
        <v>49.407999999999994</v>
      </c>
      <c r="AI87" s="130">
        <f t="shared" si="70"/>
        <v>50.815999999999995</v>
      </c>
    </row>
    <row r="88" spans="1:35" x14ac:dyDescent="0.2">
      <c r="A88" s="75" t="s">
        <v>17</v>
      </c>
      <c r="B88" s="70" t="s">
        <v>120</v>
      </c>
      <c r="C88" s="75" t="s">
        <v>121</v>
      </c>
      <c r="D88" s="73" t="s">
        <v>375</v>
      </c>
      <c r="E88" s="75">
        <v>552</v>
      </c>
      <c r="F88" s="75">
        <v>12</v>
      </c>
      <c r="G88" s="74">
        <f t="shared" si="71"/>
        <v>88980.797359999997</v>
      </c>
      <c r="H88" s="74">
        <f t="shared" si="72"/>
        <v>93430.156560000018</v>
      </c>
      <c r="I88" s="74">
        <f t="shared" si="73"/>
        <v>98100.919280000002</v>
      </c>
      <c r="J88" s="74">
        <f t="shared" si="74"/>
        <v>104508.84808000001</v>
      </c>
      <c r="K88" s="74">
        <f t="shared" si="75"/>
        <v>107436.05808</v>
      </c>
      <c r="L88" s="74">
        <f t="shared" si="76"/>
        <v>110446.2944</v>
      </c>
      <c r="M88" s="74">
        <f t="shared" si="77"/>
        <v>113592.77904000001</v>
      </c>
      <c r="N88" s="167" t="s">
        <v>600</v>
      </c>
      <c r="O88" s="167" t="str">
        <f t="shared" si="56"/>
        <v>06644C</v>
      </c>
      <c r="P88" s="167" t="str">
        <f t="shared" si="57"/>
        <v>E</v>
      </c>
      <c r="Q88" s="149" t="str">
        <f t="shared" si="58"/>
        <v>Manager Development Finance</v>
      </c>
      <c r="R88" s="150">
        <f t="shared" si="51"/>
        <v>88980.797359999997</v>
      </c>
      <c r="S88" s="150">
        <f t="shared" si="52"/>
        <v>93430.156560000018</v>
      </c>
      <c r="T88" s="150">
        <f t="shared" si="53"/>
        <v>98100.919280000002</v>
      </c>
      <c r="U88" s="150">
        <f t="shared" si="54"/>
        <v>104508.84808000001</v>
      </c>
      <c r="V88" s="150">
        <f t="shared" si="55"/>
        <v>107436.05808</v>
      </c>
      <c r="W88" s="150">
        <f>IF($N88="Y",VLOOKUP($O88,Rates2019,8,0)*PercIncr2020,VLOOKUP($O88,Rates2019,8,0))</f>
        <v>110446.2944</v>
      </c>
      <c r="X88" s="150">
        <f>IF($N88="Y",VLOOKUP($O88,Rates2019,9,0)*PercIncr2020,VLOOKUP($O88,Rates2019,9,0))</f>
        <v>113592.77904000001</v>
      </c>
      <c r="Z88" s="129" t="str">
        <f t="shared" si="61"/>
        <v>06644C</v>
      </c>
      <c r="AA88" s="129" t="str">
        <f t="shared" si="62"/>
        <v>50</v>
      </c>
      <c r="AB88" s="129" t="str">
        <f t="shared" si="63"/>
        <v>Manager Development Finance</v>
      </c>
      <c r="AC88" s="130">
        <f t="shared" si="64"/>
        <v>42.78</v>
      </c>
      <c r="AD88" s="130">
        <f t="shared" si="65"/>
        <v>44.918999999999997</v>
      </c>
      <c r="AE88" s="130">
        <f t="shared" si="66"/>
        <v>47.163999999999994</v>
      </c>
      <c r="AF88" s="130">
        <f t="shared" si="67"/>
        <v>50.244999999999997</v>
      </c>
      <c r="AG88" s="130">
        <f t="shared" si="68"/>
        <v>51.652000000000001</v>
      </c>
      <c r="AH88" s="130">
        <f t="shared" si="69"/>
        <v>53.099999999999994</v>
      </c>
      <c r="AI88" s="130">
        <f t="shared" si="70"/>
        <v>54.611999999999995</v>
      </c>
    </row>
    <row r="89" spans="1:35" x14ac:dyDescent="0.2">
      <c r="A89" s="75" t="s">
        <v>17</v>
      </c>
      <c r="B89" s="70" t="s">
        <v>117</v>
      </c>
      <c r="C89" s="75" t="s">
        <v>118</v>
      </c>
      <c r="D89" s="73" t="s">
        <v>376</v>
      </c>
      <c r="E89" s="75">
        <v>540</v>
      </c>
      <c r="F89" s="75">
        <v>12</v>
      </c>
      <c r="G89" s="74">
        <f t="shared" si="71"/>
        <v>84537.824800000002</v>
      </c>
      <c r="H89" s="74">
        <f t="shared" si="72"/>
        <v>88985.055120000005</v>
      </c>
      <c r="I89" s="74">
        <f t="shared" si="73"/>
        <v>93668.591120000012</v>
      </c>
      <c r="J89" s="74">
        <f t="shared" si="74"/>
        <v>100038.20008000001</v>
      </c>
      <c r="K89" s="74">
        <f t="shared" si="75"/>
        <v>102839.80616000001</v>
      </c>
      <c r="L89" s="74">
        <f t="shared" si="76"/>
        <v>105720.18080000002</v>
      </c>
      <c r="M89" s="74">
        <f t="shared" si="77"/>
        <v>108732.546</v>
      </c>
      <c r="N89" s="167" t="s">
        <v>600</v>
      </c>
      <c r="O89" s="167" t="str">
        <f t="shared" si="56"/>
        <v>52540C</v>
      </c>
      <c r="P89" s="167" t="str">
        <f t="shared" si="57"/>
        <v>E</v>
      </c>
      <c r="Q89" s="149" t="str">
        <f t="shared" si="58"/>
        <v>Manager Development Loan Contract</v>
      </c>
      <c r="R89" s="150">
        <f t="shared" si="51"/>
        <v>84537.824800000002</v>
      </c>
      <c r="S89" s="150">
        <f t="shared" si="52"/>
        <v>88985.055120000005</v>
      </c>
      <c r="T89" s="150">
        <f t="shared" si="53"/>
        <v>93668.591120000012</v>
      </c>
      <c r="U89" s="150">
        <f t="shared" si="54"/>
        <v>100038.20008000001</v>
      </c>
      <c r="V89" s="150">
        <f t="shared" si="55"/>
        <v>102839.80616000001</v>
      </c>
      <c r="W89" s="150">
        <f>IF($N89="Y",VLOOKUP($O89,Rates2019,8,0)*PercIncr2020,VLOOKUP($O89,Rates2019,8,0))</f>
        <v>105720.18080000002</v>
      </c>
      <c r="X89" s="150">
        <f>IF($N89="Y",VLOOKUP($O89,Rates2019,9,0)*PercIncr2020,VLOOKUP($O89,Rates2019,9,0))</f>
        <v>108732.546</v>
      </c>
      <c r="Z89" s="129" t="str">
        <f t="shared" si="61"/>
        <v>52540C</v>
      </c>
      <c r="AA89" s="129" t="str">
        <f t="shared" si="62"/>
        <v>57</v>
      </c>
      <c r="AB89" s="129" t="str">
        <f t="shared" si="63"/>
        <v>Manager Development Loan Contract</v>
      </c>
      <c r="AC89" s="130">
        <f t="shared" si="64"/>
        <v>40.643999999999998</v>
      </c>
      <c r="AD89" s="130">
        <f t="shared" si="65"/>
        <v>42.781999999999996</v>
      </c>
      <c r="AE89" s="130">
        <f t="shared" si="66"/>
        <v>45.032999999999994</v>
      </c>
      <c r="AF89" s="130">
        <f t="shared" si="67"/>
        <v>48.095999999999997</v>
      </c>
      <c r="AG89" s="130">
        <f t="shared" si="68"/>
        <v>49.442999999999998</v>
      </c>
      <c r="AH89" s="130">
        <f t="shared" si="69"/>
        <v>50.827999999999996</v>
      </c>
      <c r="AI89" s="130">
        <f t="shared" si="70"/>
        <v>52.275999999999996</v>
      </c>
    </row>
    <row r="90" spans="1:35" x14ac:dyDescent="0.2">
      <c r="A90" s="75" t="s">
        <v>17</v>
      </c>
      <c r="B90" s="70" t="s">
        <v>76</v>
      </c>
      <c r="C90" s="75" t="s">
        <v>122</v>
      </c>
      <c r="D90" s="73" t="s">
        <v>377</v>
      </c>
      <c r="E90" s="75">
        <v>598</v>
      </c>
      <c r="F90" s="75">
        <v>13</v>
      </c>
      <c r="G90" s="74">
        <f t="shared" si="71"/>
        <v>101679.56656000002</v>
      </c>
      <c r="H90" s="74">
        <f t="shared" si="72"/>
        <v>105745.72736</v>
      </c>
      <c r="I90" s="74">
        <f t="shared" si="73"/>
        <v>109975.81192000001</v>
      </c>
      <c r="J90" s="74">
        <f t="shared" si="74"/>
        <v>114374.07800000001</v>
      </c>
      <c r="K90" s="74">
        <f t="shared" si="75"/>
        <v>118951.17000000001</v>
      </c>
      <c r="N90" s="167" t="s">
        <v>600</v>
      </c>
      <c r="O90" s="167" t="str">
        <f t="shared" si="56"/>
        <v>52570C</v>
      </c>
      <c r="P90" s="167" t="str">
        <f t="shared" si="57"/>
        <v>E</v>
      </c>
      <c r="Q90" s="149" t="str">
        <f t="shared" si="58"/>
        <v>Manager Economic Development (CPED)</v>
      </c>
      <c r="R90" s="150">
        <f t="shared" si="51"/>
        <v>101679.56656000002</v>
      </c>
      <c r="S90" s="150">
        <f t="shared" si="52"/>
        <v>105745.72736</v>
      </c>
      <c r="T90" s="150">
        <f t="shared" si="53"/>
        <v>109975.81192000001</v>
      </c>
      <c r="U90" s="150">
        <f t="shared" si="54"/>
        <v>114374.07800000001</v>
      </c>
      <c r="V90" s="150">
        <f t="shared" si="55"/>
        <v>118951.17000000001</v>
      </c>
      <c r="W90" s="150"/>
      <c r="X90" s="150"/>
      <c r="Z90" s="129" t="str">
        <f t="shared" si="61"/>
        <v>52570C</v>
      </c>
      <c r="AA90" s="129" t="str">
        <f t="shared" si="62"/>
        <v>63</v>
      </c>
      <c r="AB90" s="129" t="str">
        <f t="shared" si="63"/>
        <v>Manager Economic Development (CPED)</v>
      </c>
      <c r="AC90" s="130">
        <f t="shared" si="64"/>
        <v>48.884999999999998</v>
      </c>
      <c r="AD90" s="130">
        <f t="shared" si="65"/>
        <v>50.839999999999996</v>
      </c>
      <c r="AE90" s="130">
        <f t="shared" si="66"/>
        <v>52.872999999999998</v>
      </c>
      <c r="AF90" s="130">
        <f t="shared" si="67"/>
        <v>54.988</v>
      </c>
      <c r="AG90" s="130">
        <f t="shared" si="68"/>
        <v>57.189</v>
      </c>
      <c r="AH90" s="130"/>
      <c r="AI90" s="130"/>
    </row>
    <row r="91" spans="1:35" x14ac:dyDescent="0.2">
      <c r="A91" s="75" t="s">
        <v>17</v>
      </c>
      <c r="B91" s="70" t="s">
        <v>60</v>
      </c>
      <c r="C91" s="75" t="s">
        <v>123</v>
      </c>
      <c r="D91" s="73" t="s">
        <v>378</v>
      </c>
      <c r="E91" s="75">
        <v>543</v>
      </c>
      <c r="F91" s="75">
        <v>12</v>
      </c>
      <c r="G91" s="74">
        <f t="shared" si="71"/>
        <v>93702.653200000001</v>
      </c>
      <c r="H91" s="74">
        <f t="shared" si="72"/>
        <v>98929.053600000014</v>
      </c>
      <c r="I91" s="74">
        <f t="shared" si="73"/>
        <v>105711.66528</v>
      </c>
      <c r="J91" s="74">
        <f t="shared" si="74"/>
        <v>108670.80848000001</v>
      </c>
      <c r="K91" s="74">
        <f t="shared" si="75"/>
        <v>111712.978</v>
      </c>
      <c r="L91" s="74">
        <f t="shared" si="76"/>
        <v>114899.91136</v>
      </c>
      <c r="N91" s="167" t="s">
        <v>600</v>
      </c>
      <c r="O91" s="167" t="str">
        <f t="shared" si="56"/>
        <v>06708C</v>
      </c>
      <c r="P91" s="167" t="str">
        <f t="shared" si="57"/>
        <v>E</v>
      </c>
      <c r="Q91" s="149" t="str">
        <f t="shared" si="58"/>
        <v>Manager Equity and Inclusion</v>
      </c>
      <c r="R91" s="150">
        <f t="shared" si="51"/>
        <v>93702.653200000001</v>
      </c>
      <c r="S91" s="150">
        <f t="shared" si="52"/>
        <v>98929.053600000014</v>
      </c>
      <c r="T91" s="150">
        <f t="shared" si="53"/>
        <v>105711.66528</v>
      </c>
      <c r="U91" s="150">
        <f t="shared" si="54"/>
        <v>108670.80848000001</v>
      </c>
      <c r="V91" s="150">
        <f t="shared" si="55"/>
        <v>111712.978</v>
      </c>
      <c r="W91" s="150">
        <f>IF($N91="Y",VLOOKUP($O91,Rates2019,8,0)*PercIncr2020,VLOOKUP($O91,Rates2019,8,0))</f>
        <v>114899.91136</v>
      </c>
      <c r="X91" s="150"/>
      <c r="Z91" s="129" t="str">
        <f t="shared" si="61"/>
        <v>06708C</v>
      </c>
      <c r="AA91" s="129" t="str">
        <f t="shared" si="62"/>
        <v>44</v>
      </c>
      <c r="AB91" s="129" t="str">
        <f t="shared" si="63"/>
        <v>Manager Equity and Inclusion</v>
      </c>
      <c r="AC91" s="130">
        <f t="shared" si="64"/>
        <v>45.05</v>
      </c>
      <c r="AD91" s="130">
        <f t="shared" si="65"/>
        <v>47.562999999999995</v>
      </c>
      <c r="AE91" s="130">
        <f t="shared" si="66"/>
        <v>50.823</v>
      </c>
      <c r="AF91" s="130">
        <f t="shared" si="67"/>
        <v>52.245999999999995</v>
      </c>
      <c r="AG91" s="130">
        <f t="shared" si="68"/>
        <v>53.708999999999996</v>
      </c>
      <c r="AH91" s="130">
        <f t="shared" si="69"/>
        <v>55.241</v>
      </c>
      <c r="AI91" s="130"/>
    </row>
    <row r="92" spans="1:35" x14ac:dyDescent="0.2">
      <c r="A92" s="75" t="s">
        <v>17</v>
      </c>
      <c r="B92" s="70" t="s">
        <v>126</v>
      </c>
      <c r="C92" s="75" t="s">
        <v>127</v>
      </c>
      <c r="D92" s="73" t="s">
        <v>379</v>
      </c>
      <c r="E92" s="75">
        <v>528</v>
      </c>
      <c r="F92" s="75">
        <v>11</v>
      </c>
      <c r="G92" s="74">
        <f t="shared" si="71"/>
        <v>82513.259920000011</v>
      </c>
      <c r="H92" s="74">
        <f t="shared" si="72"/>
        <v>86749.731120000011</v>
      </c>
      <c r="I92" s="74">
        <f t="shared" si="73"/>
        <v>91162.899359999996</v>
      </c>
      <c r="J92" s="74">
        <f t="shared" si="74"/>
        <v>97260.011680000011</v>
      </c>
      <c r="K92" s="74">
        <f t="shared" si="75"/>
        <v>99982.849200000011</v>
      </c>
      <c r="L92" s="74">
        <f t="shared" si="76"/>
        <v>102784.45528000001</v>
      </c>
      <c r="M92" s="74">
        <f t="shared" si="77"/>
        <v>105713.79416</v>
      </c>
      <c r="N92" s="167" t="s">
        <v>600</v>
      </c>
      <c r="O92" s="167" t="str">
        <f t="shared" si="56"/>
        <v>06710C</v>
      </c>
      <c r="P92" s="167" t="str">
        <f t="shared" si="57"/>
        <v>E</v>
      </c>
      <c r="Q92" s="149" t="str">
        <f t="shared" si="58"/>
        <v>Manager Finance</v>
      </c>
      <c r="R92" s="150">
        <f t="shared" si="51"/>
        <v>82513.259920000011</v>
      </c>
      <c r="S92" s="150">
        <f t="shared" si="52"/>
        <v>86749.731120000011</v>
      </c>
      <c r="T92" s="150">
        <f t="shared" si="53"/>
        <v>91162.899359999996</v>
      </c>
      <c r="U92" s="150">
        <f t="shared" si="54"/>
        <v>97260.011680000011</v>
      </c>
      <c r="V92" s="150">
        <f t="shared" si="55"/>
        <v>99982.849200000011</v>
      </c>
      <c r="W92" s="150">
        <f>IF($N92="Y",VLOOKUP($O92,Rates2019,8,0)*PercIncr2020,VLOOKUP($O92,Rates2019,8,0))</f>
        <v>102784.45528000001</v>
      </c>
      <c r="X92" s="150">
        <f>IF($N92="Y",VLOOKUP($O92,Rates2019,9,0)*PercIncr2020,VLOOKUP($O92,Rates2019,9,0))</f>
        <v>105713.79416</v>
      </c>
      <c r="Z92" s="129" t="str">
        <f t="shared" si="61"/>
        <v>06710C</v>
      </c>
      <c r="AA92" s="129" t="str">
        <f t="shared" si="62"/>
        <v>39</v>
      </c>
      <c r="AB92" s="129" t="str">
        <f t="shared" si="63"/>
        <v>Manager Finance</v>
      </c>
      <c r="AC92" s="130">
        <f t="shared" si="64"/>
        <v>39.669999999999995</v>
      </c>
      <c r="AD92" s="130">
        <f t="shared" si="65"/>
        <v>41.707000000000001</v>
      </c>
      <c r="AE92" s="130">
        <f t="shared" si="66"/>
        <v>43.829000000000001</v>
      </c>
      <c r="AF92" s="130">
        <f t="shared" si="67"/>
        <v>46.76</v>
      </c>
      <c r="AG92" s="130">
        <f t="shared" si="68"/>
        <v>48.068999999999996</v>
      </c>
      <c r="AH92" s="130">
        <f t="shared" si="69"/>
        <v>49.415999999999997</v>
      </c>
      <c r="AI92" s="130">
        <f t="shared" si="70"/>
        <v>50.823999999999998</v>
      </c>
    </row>
    <row r="93" spans="1:35" x14ac:dyDescent="0.2">
      <c r="A93" s="75" t="s">
        <v>17</v>
      </c>
      <c r="B93" s="70" t="s">
        <v>124</v>
      </c>
      <c r="C93" s="75" t="s">
        <v>125</v>
      </c>
      <c r="D93" s="73" t="s">
        <v>380</v>
      </c>
      <c r="E93" s="75">
        <v>518</v>
      </c>
      <c r="F93" s="75">
        <v>11</v>
      </c>
      <c r="G93" s="74">
        <f t="shared" si="71"/>
        <v>90349.667200000011</v>
      </c>
      <c r="H93" s="74">
        <f t="shared" si="72"/>
        <v>93962.376560000019</v>
      </c>
      <c r="I93" s="74">
        <f t="shared" si="73"/>
        <v>97721.978640000016</v>
      </c>
      <c r="J93" s="74">
        <f t="shared" si="74"/>
        <v>101630.60232000001</v>
      </c>
      <c r="K93" s="74">
        <f t="shared" si="75"/>
        <v>105696.76312</v>
      </c>
      <c r="N93" s="167" t="s">
        <v>600</v>
      </c>
      <c r="O93" s="167" t="str">
        <f t="shared" si="56"/>
        <v>06716C</v>
      </c>
      <c r="P93" s="167" t="str">
        <f t="shared" si="57"/>
        <v>E</v>
      </c>
      <c r="Q93" s="149" t="str">
        <f t="shared" si="58"/>
        <v>Manager Finance Systems Services</v>
      </c>
      <c r="R93" s="150">
        <f t="shared" si="51"/>
        <v>90349.667200000011</v>
      </c>
      <c r="S93" s="150">
        <f t="shared" si="52"/>
        <v>93962.376560000019</v>
      </c>
      <c r="T93" s="150">
        <f t="shared" si="53"/>
        <v>97721.978640000016</v>
      </c>
      <c r="U93" s="150">
        <f t="shared" si="54"/>
        <v>101630.60232000001</v>
      </c>
      <c r="V93" s="150">
        <f t="shared" si="55"/>
        <v>105696.76312</v>
      </c>
      <c r="W93" s="150"/>
      <c r="X93" s="150"/>
      <c r="Z93" s="129" t="str">
        <f t="shared" si="61"/>
        <v>06716C</v>
      </c>
      <c r="AA93" s="129" t="str">
        <f t="shared" si="62"/>
        <v>104</v>
      </c>
      <c r="AB93" s="129" t="str">
        <f t="shared" si="63"/>
        <v>Manager Finance Systems Services</v>
      </c>
      <c r="AC93" s="130">
        <f t="shared" si="64"/>
        <v>43.437999999999995</v>
      </c>
      <c r="AD93" s="130">
        <f t="shared" si="65"/>
        <v>45.174999999999997</v>
      </c>
      <c r="AE93" s="130">
        <f t="shared" si="66"/>
        <v>46.981999999999999</v>
      </c>
      <c r="AF93" s="130">
        <f t="shared" si="67"/>
        <v>48.860999999999997</v>
      </c>
      <c r="AG93" s="130">
        <f t="shared" si="68"/>
        <v>50.815999999999995</v>
      </c>
      <c r="AH93" s="130"/>
      <c r="AI93" s="130"/>
    </row>
    <row r="94" spans="1:35" x14ac:dyDescent="0.2">
      <c r="A94" s="75" t="s">
        <v>17</v>
      </c>
      <c r="B94" s="70" t="s">
        <v>162</v>
      </c>
      <c r="C94" s="75" t="s">
        <v>163</v>
      </c>
      <c r="D94" s="73" t="s">
        <v>381</v>
      </c>
      <c r="E94" s="75">
        <v>483</v>
      </c>
      <c r="F94" s="75">
        <v>10</v>
      </c>
      <c r="G94" s="74">
        <f t="shared" si="71"/>
        <v>85529.882880000005</v>
      </c>
      <c r="H94" s="74">
        <f t="shared" si="72"/>
        <v>88950.993040000001</v>
      </c>
      <c r="I94" s="74">
        <f t="shared" si="73"/>
        <v>92508.351520000011</v>
      </c>
      <c r="J94" s="74">
        <f t="shared" si="74"/>
        <v>96208.344960000002</v>
      </c>
      <c r="K94" s="74">
        <f t="shared" si="75"/>
        <v>100057.36</v>
      </c>
      <c r="N94" s="167" t="s">
        <v>600</v>
      </c>
      <c r="O94" s="167" t="str">
        <f t="shared" si="56"/>
        <v>52904C</v>
      </c>
      <c r="P94" s="167" t="str">
        <f t="shared" si="57"/>
        <v>E</v>
      </c>
      <c r="Q94" s="149" t="str">
        <f t="shared" si="58"/>
        <v>Manager Financial Operations and Business Analysis</v>
      </c>
      <c r="R94" s="150">
        <f t="shared" si="51"/>
        <v>85529.882880000005</v>
      </c>
      <c r="S94" s="150">
        <f t="shared" si="52"/>
        <v>88950.993040000001</v>
      </c>
      <c r="T94" s="150">
        <f t="shared" si="53"/>
        <v>92508.351520000011</v>
      </c>
      <c r="U94" s="150">
        <f t="shared" si="54"/>
        <v>96208.344960000002</v>
      </c>
      <c r="V94" s="150">
        <f t="shared" si="55"/>
        <v>100057.36</v>
      </c>
      <c r="W94" s="150"/>
      <c r="X94" s="150"/>
      <c r="Z94" s="129" t="str">
        <f t="shared" si="61"/>
        <v>52904C</v>
      </c>
      <c r="AA94" s="129" t="str">
        <f t="shared" si="62"/>
        <v>10</v>
      </c>
      <c r="AB94" s="129" t="str">
        <f t="shared" si="63"/>
        <v>Manager Financial Operations and Business Analysis</v>
      </c>
      <c r="AC94" s="130">
        <f t="shared" si="64"/>
        <v>41.120999999999995</v>
      </c>
      <c r="AD94" s="130">
        <f t="shared" si="65"/>
        <v>42.765000000000001</v>
      </c>
      <c r="AE94" s="130">
        <f t="shared" si="66"/>
        <v>44.475999999999999</v>
      </c>
      <c r="AF94" s="130">
        <f t="shared" si="67"/>
        <v>46.254999999999995</v>
      </c>
      <c r="AG94" s="130">
        <f t="shared" si="68"/>
        <v>48.104999999999997</v>
      </c>
      <c r="AH94" s="130"/>
      <c r="AI94" s="130"/>
    </row>
    <row r="95" spans="1:35" x14ac:dyDescent="0.2">
      <c r="A95" s="75" t="s">
        <v>17</v>
      </c>
      <c r="B95" s="70" t="s">
        <v>124</v>
      </c>
      <c r="C95" s="75" t="s">
        <v>128</v>
      </c>
      <c r="D95" s="73" t="s">
        <v>129</v>
      </c>
      <c r="E95" s="75">
        <v>563</v>
      </c>
      <c r="F95" s="75">
        <v>11</v>
      </c>
      <c r="G95" s="74">
        <f t="shared" si="71"/>
        <v>90349.667200000011</v>
      </c>
      <c r="H95" s="74">
        <f t="shared" si="72"/>
        <v>93962.376560000019</v>
      </c>
      <c r="I95" s="74">
        <f t="shared" si="73"/>
        <v>97721.978640000016</v>
      </c>
      <c r="J95" s="74">
        <f t="shared" si="74"/>
        <v>101630.60232000001</v>
      </c>
      <c r="K95" s="74">
        <f t="shared" si="75"/>
        <v>105696.76312</v>
      </c>
      <c r="N95" s="167" t="s">
        <v>600</v>
      </c>
      <c r="O95" s="167" t="str">
        <f t="shared" si="56"/>
        <v>59222C</v>
      </c>
      <c r="P95" s="167" t="str">
        <f t="shared" si="57"/>
        <v>E</v>
      </c>
      <c r="Q95" s="149" t="str">
        <f t="shared" si="58"/>
        <v>Manager Financial Services</v>
      </c>
      <c r="R95" s="150">
        <f t="shared" si="51"/>
        <v>90349.667200000011</v>
      </c>
      <c r="S95" s="150">
        <f t="shared" si="52"/>
        <v>93962.376560000019</v>
      </c>
      <c r="T95" s="150">
        <f t="shared" si="53"/>
        <v>97721.978640000016</v>
      </c>
      <c r="U95" s="150">
        <f t="shared" si="54"/>
        <v>101630.60232000001</v>
      </c>
      <c r="V95" s="150">
        <f t="shared" si="55"/>
        <v>105696.76312</v>
      </c>
      <c r="W95" s="150"/>
      <c r="X95" s="150"/>
      <c r="Z95" s="129" t="str">
        <f t="shared" si="61"/>
        <v>59222C</v>
      </c>
      <c r="AA95" s="129" t="str">
        <f t="shared" si="62"/>
        <v>104</v>
      </c>
      <c r="AB95" s="129" t="str">
        <f t="shared" si="63"/>
        <v>Manager Financial Services</v>
      </c>
      <c r="AC95" s="130">
        <f t="shared" si="64"/>
        <v>43.437999999999995</v>
      </c>
      <c r="AD95" s="130">
        <f t="shared" si="65"/>
        <v>45.174999999999997</v>
      </c>
      <c r="AE95" s="130">
        <f t="shared" si="66"/>
        <v>46.981999999999999</v>
      </c>
      <c r="AF95" s="130">
        <f t="shared" si="67"/>
        <v>48.860999999999997</v>
      </c>
      <c r="AG95" s="130">
        <f t="shared" si="68"/>
        <v>50.815999999999995</v>
      </c>
      <c r="AH95" s="130"/>
      <c r="AI95" s="130"/>
    </row>
    <row r="96" spans="1:35" x14ac:dyDescent="0.2">
      <c r="A96" s="75" t="s">
        <v>17</v>
      </c>
      <c r="B96" s="70" t="s">
        <v>164</v>
      </c>
      <c r="C96" s="75" t="s">
        <v>165</v>
      </c>
      <c r="D96" s="73" t="s">
        <v>382</v>
      </c>
      <c r="E96" s="75">
        <v>505</v>
      </c>
      <c r="F96" s="75">
        <v>11</v>
      </c>
      <c r="G96" s="74">
        <f t="shared" si="71"/>
        <v>90349.667200000011</v>
      </c>
      <c r="H96" s="74">
        <f t="shared" si="72"/>
        <v>93962.376560000019</v>
      </c>
      <c r="I96" s="74">
        <f t="shared" si="73"/>
        <v>97721.978640000016</v>
      </c>
      <c r="J96" s="74">
        <f t="shared" si="74"/>
        <v>101630.60232000001</v>
      </c>
      <c r="K96" s="74">
        <f t="shared" si="75"/>
        <v>105696.76312</v>
      </c>
      <c r="N96" s="167" t="s">
        <v>600</v>
      </c>
      <c r="O96" s="167" t="str">
        <f t="shared" si="56"/>
        <v>02657C</v>
      </c>
      <c r="P96" s="167" t="str">
        <f t="shared" si="57"/>
        <v>E</v>
      </c>
      <c r="Q96" s="149" t="str">
        <f t="shared" si="58"/>
        <v>Manager Grants &amp; Community Engagement</v>
      </c>
      <c r="R96" s="150">
        <f t="shared" si="51"/>
        <v>90349.667200000011</v>
      </c>
      <c r="S96" s="150">
        <f t="shared" si="52"/>
        <v>93962.376560000019</v>
      </c>
      <c r="T96" s="150">
        <f t="shared" si="53"/>
        <v>97721.978640000016</v>
      </c>
      <c r="U96" s="150">
        <f t="shared" si="54"/>
        <v>101630.60232000001</v>
      </c>
      <c r="V96" s="150">
        <f t="shared" si="55"/>
        <v>105696.76312</v>
      </c>
      <c r="W96" s="150"/>
      <c r="X96" s="150"/>
      <c r="Z96" s="129" t="str">
        <f t="shared" si="61"/>
        <v>02657C</v>
      </c>
      <c r="AA96" s="129" t="str">
        <f t="shared" si="62"/>
        <v>103</v>
      </c>
      <c r="AB96" s="129" t="str">
        <f t="shared" si="63"/>
        <v>Manager Grants &amp; Community Engagement</v>
      </c>
      <c r="AC96" s="130">
        <f t="shared" si="64"/>
        <v>43.437999999999995</v>
      </c>
      <c r="AD96" s="130">
        <f t="shared" si="65"/>
        <v>45.174999999999997</v>
      </c>
      <c r="AE96" s="130">
        <f t="shared" si="66"/>
        <v>46.981999999999999</v>
      </c>
      <c r="AF96" s="130">
        <f t="shared" si="67"/>
        <v>48.860999999999997</v>
      </c>
      <c r="AG96" s="130">
        <f t="shared" si="68"/>
        <v>50.815999999999995</v>
      </c>
      <c r="AH96" s="130"/>
      <c r="AI96" s="130"/>
    </row>
    <row r="97" spans="1:35" x14ac:dyDescent="0.2">
      <c r="A97" s="75" t="s">
        <v>17</v>
      </c>
      <c r="B97" s="70" t="s">
        <v>124</v>
      </c>
      <c r="C97" s="75" t="s">
        <v>130</v>
      </c>
      <c r="D97" s="73" t="s">
        <v>383</v>
      </c>
      <c r="E97" s="75">
        <v>513</v>
      </c>
      <c r="F97" s="75">
        <v>11</v>
      </c>
      <c r="G97" s="74">
        <f t="shared" si="71"/>
        <v>90349.667200000011</v>
      </c>
      <c r="H97" s="74">
        <f t="shared" si="72"/>
        <v>93962.376560000019</v>
      </c>
      <c r="I97" s="74">
        <f t="shared" si="73"/>
        <v>97721.978640000016</v>
      </c>
      <c r="J97" s="74">
        <f t="shared" si="74"/>
        <v>101630.60232000001</v>
      </c>
      <c r="K97" s="74">
        <f t="shared" si="75"/>
        <v>105696.76312</v>
      </c>
      <c r="N97" s="167" t="s">
        <v>600</v>
      </c>
      <c r="O97" s="167" t="str">
        <f t="shared" si="56"/>
        <v>06739C</v>
      </c>
      <c r="P97" s="167" t="str">
        <f t="shared" si="57"/>
        <v>E</v>
      </c>
      <c r="Q97" s="149" t="str">
        <f t="shared" si="58"/>
        <v>Manager Health Administration</v>
      </c>
      <c r="R97" s="150">
        <f t="shared" si="51"/>
        <v>90349.667200000011</v>
      </c>
      <c r="S97" s="150">
        <f t="shared" si="52"/>
        <v>93962.376560000019</v>
      </c>
      <c r="T97" s="150">
        <f t="shared" si="53"/>
        <v>97721.978640000016</v>
      </c>
      <c r="U97" s="150">
        <f t="shared" si="54"/>
        <v>101630.60232000001</v>
      </c>
      <c r="V97" s="150">
        <f t="shared" si="55"/>
        <v>105696.76312</v>
      </c>
      <c r="W97" s="150"/>
      <c r="X97" s="150"/>
      <c r="Z97" s="129" t="str">
        <f t="shared" si="61"/>
        <v>06739C</v>
      </c>
      <c r="AA97" s="129" t="str">
        <f t="shared" si="62"/>
        <v>104</v>
      </c>
      <c r="AB97" s="129" t="str">
        <f t="shared" si="63"/>
        <v>Manager Health Administration</v>
      </c>
      <c r="AC97" s="130">
        <f t="shared" si="64"/>
        <v>43.437999999999995</v>
      </c>
      <c r="AD97" s="130">
        <f t="shared" si="65"/>
        <v>45.174999999999997</v>
      </c>
      <c r="AE97" s="130">
        <f t="shared" si="66"/>
        <v>46.981999999999999</v>
      </c>
      <c r="AF97" s="130">
        <f t="shared" si="67"/>
        <v>48.860999999999997</v>
      </c>
      <c r="AG97" s="130">
        <f t="shared" si="68"/>
        <v>50.815999999999995</v>
      </c>
      <c r="AH97" s="130"/>
      <c r="AI97" s="130"/>
    </row>
    <row r="98" spans="1:35" x14ac:dyDescent="0.2">
      <c r="A98" s="75" t="s">
        <v>17</v>
      </c>
      <c r="B98" s="70" t="s">
        <v>65</v>
      </c>
      <c r="C98" s="75" t="s">
        <v>158</v>
      </c>
      <c r="D98" s="73" t="s">
        <v>384</v>
      </c>
      <c r="E98" s="75">
        <v>498</v>
      </c>
      <c r="F98" s="75">
        <v>11</v>
      </c>
      <c r="G98" s="74">
        <f t="shared" si="71"/>
        <v>82174.768000000011</v>
      </c>
      <c r="H98" s="74">
        <f t="shared" si="72"/>
        <v>86500.652159999998</v>
      </c>
      <c r="I98" s="74">
        <f t="shared" si="73"/>
        <v>91052.197600000014</v>
      </c>
      <c r="J98" s="74">
        <f t="shared" si="74"/>
        <v>97242.980640000009</v>
      </c>
      <c r="K98" s="74">
        <f t="shared" si="75"/>
        <v>99967.947040000014</v>
      </c>
      <c r="L98" s="74">
        <f t="shared" si="76"/>
        <v>102767.42424000001</v>
      </c>
      <c r="M98" s="74">
        <f t="shared" si="77"/>
        <v>105696.76312</v>
      </c>
      <c r="N98" s="167" t="s">
        <v>600</v>
      </c>
      <c r="O98" s="167" t="str">
        <f t="shared" si="56"/>
        <v>06743C</v>
      </c>
      <c r="P98" s="167" t="str">
        <f t="shared" si="57"/>
        <v>E</v>
      </c>
      <c r="Q98" s="149" t="str">
        <f t="shared" si="58"/>
        <v>Manager Healthy Living Program</v>
      </c>
      <c r="R98" s="150">
        <f t="shared" si="51"/>
        <v>82174.768000000011</v>
      </c>
      <c r="S98" s="150">
        <f t="shared" si="52"/>
        <v>86500.652159999998</v>
      </c>
      <c r="T98" s="150">
        <f t="shared" si="53"/>
        <v>91052.197600000014</v>
      </c>
      <c r="U98" s="150">
        <f t="shared" si="54"/>
        <v>97242.980640000009</v>
      </c>
      <c r="V98" s="150">
        <f t="shared" si="55"/>
        <v>99967.947040000014</v>
      </c>
      <c r="W98" s="150">
        <f>IF($N98="Y",VLOOKUP($O98,Rates2019,8,0)*PercIncr2020,VLOOKUP($O98,Rates2019,8,0))</f>
        <v>102767.42424000001</v>
      </c>
      <c r="X98" s="150">
        <f>IF($N98="Y",VLOOKUP($O98,Rates2019,9,0)*PercIncr2020,VLOOKUP($O98,Rates2019,9,0))</f>
        <v>105696.76312</v>
      </c>
      <c r="Z98" s="129" t="str">
        <f t="shared" si="61"/>
        <v>06743C</v>
      </c>
      <c r="AA98" s="129" t="str">
        <f t="shared" si="62"/>
        <v>41C</v>
      </c>
      <c r="AB98" s="129" t="str">
        <f t="shared" si="63"/>
        <v>Manager Healthy Living Program</v>
      </c>
      <c r="AC98" s="130">
        <f t="shared" si="64"/>
        <v>39.507999999999996</v>
      </c>
      <c r="AD98" s="130">
        <f t="shared" si="65"/>
        <v>41.586999999999996</v>
      </c>
      <c r="AE98" s="130">
        <f t="shared" si="66"/>
        <v>43.775999999999996</v>
      </c>
      <c r="AF98" s="130">
        <f t="shared" si="67"/>
        <v>46.751999999999995</v>
      </c>
      <c r="AG98" s="130">
        <f t="shared" si="68"/>
        <v>48.061999999999998</v>
      </c>
      <c r="AH98" s="130">
        <f t="shared" si="69"/>
        <v>49.407999999999994</v>
      </c>
      <c r="AI98" s="130">
        <f t="shared" si="70"/>
        <v>50.815999999999995</v>
      </c>
    </row>
    <row r="99" spans="1:35" x14ac:dyDescent="0.2">
      <c r="A99" s="75" t="s">
        <v>17</v>
      </c>
      <c r="B99" s="70" t="s">
        <v>70</v>
      </c>
      <c r="C99" s="75" t="s">
        <v>131</v>
      </c>
      <c r="D99" s="73" t="s">
        <v>385</v>
      </c>
      <c r="E99" s="75">
        <v>465</v>
      </c>
      <c r="F99" s="75">
        <v>10</v>
      </c>
      <c r="G99" s="74">
        <f t="shared" si="71"/>
        <v>75877.540960000013</v>
      </c>
      <c r="H99" s="74">
        <f t="shared" si="72"/>
        <v>79654.174080000012</v>
      </c>
      <c r="I99" s="74">
        <f t="shared" si="73"/>
        <v>83645.824080000006</v>
      </c>
      <c r="J99" s="74">
        <f t="shared" si="74"/>
        <v>89055.30816</v>
      </c>
      <c r="K99" s="74">
        <f t="shared" si="75"/>
        <v>91548.226640000008</v>
      </c>
      <c r="L99" s="74">
        <f t="shared" si="76"/>
        <v>94113.527040000001</v>
      </c>
      <c r="M99" s="74">
        <f t="shared" si="77"/>
        <v>96795.915840000016</v>
      </c>
      <c r="N99" s="167" t="s">
        <v>600</v>
      </c>
      <c r="O99" s="167" t="str">
        <f t="shared" si="56"/>
        <v>06744C</v>
      </c>
      <c r="P99" s="167" t="str">
        <f t="shared" si="57"/>
        <v>E</v>
      </c>
      <c r="Q99" s="149" t="str">
        <f t="shared" si="58"/>
        <v>Manager Healthy Start</v>
      </c>
      <c r="R99" s="150">
        <f t="shared" si="51"/>
        <v>75877.540960000013</v>
      </c>
      <c r="S99" s="150">
        <f t="shared" si="52"/>
        <v>79654.174080000012</v>
      </c>
      <c r="T99" s="150">
        <f t="shared" si="53"/>
        <v>83645.824080000006</v>
      </c>
      <c r="U99" s="150">
        <f t="shared" si="54"/>
        <v>89055.30816</v>
      </c>
      <c r="V99" s="150">
        <f t="shared" si="55"/>
        <v>91548.226640000008</v>
      </c>
      <c r="W99" s="150">
        <f>IF($N99="Y",VLOOKUP($O99,Rates2019,8,0)*PercIncr2020,VLOOKUP($O99,Rates2019,8,0))</f>
        <v>94113.527040000001</v>
      </c>
      <c r="X99" s="150">
        <f>IF($N99="Y",VLOOKUP($O99,Rates2019,9,0)*PercIncr2020,VLOOKUP($O99,Rates2019,9,0))</f>
        <v>96795.915840000016</v>
      </c>
      <c r="Z99" s="129" t="str">
        <f t="shared" si="61"/>
        <v>06744C</v>
      </c>
      <c r="AA99" s="129" t="str">
        <f t="shared" si="62"/>
        <v>34M</v>
      </c>
      <c r="AB99" s="129" t="str">
        <f t="shared" si="63"/>
        <v>Manager Healthy Start</v>
      </c>
      <c r="AC99" s="130">
        <f t="shared" si="64"/>
        <v>36.479999999999997</v>
      </c>
      <c r="AD99" s="130">
        <f t="shared" si="65"/>
        <v>38.295999999999999</v>
      </c>
      <c r="AE99" s="130">
        <f t="shared" si="66"/>
        <v>40.214999999999996</v>
      </c>
      <c r="AF99" s="130">
        <f t="shared" si="67"/>
        <v>42.815999999999995</v>
      </c>
      <c r="AG99" s="130">
        <f t="shared" si="68"/>
        <v>44.013999999999996</v>
      </c>
      <c r="AH99" s="130">
        <f t="shared" si="69"/>
        <v>45.247</v>
      </c>
      <c r="AI99" s="130">
        <f t="shared" si="70"/>
        <v>46.536999999999999</v>
      </c>
    </row>
    <row r="100" spans="1:35" x14ac:dyDescent="0.2">
      <c r="A100" s="75" t="s">
        <v>17</v>
      </c>
      <c r="B100" s="70" t="s">
        <v>76</v>
      </c>
      <c r="C100" s="75" t="s">
        <v>132</v>
      </c>
      <c r="D100" s="73" t="s">
        <v>386</v>
      </c>
      <c r="E100" s="75">
        <v>588</v>
      </c>
      <c r="F100" s="75">
        <v>13</v>
      </c>
      <c r="G100" s="74">
        <f t="shared" si="71"/>
        <v>101679.56656000002</v>
      </c>
      <c r="H100" s="74">
        <f t="shared" si="72"/>
        <v>105745.72736</v>
      </c>
      <c r="I100" s="74">
        <f t="shared" si="73"/>
        <v>109975.81192000001</v>
      </c>
      <c r="J100" s="74">
        <f t="shared" si="74"/>
        <v>114374.07800000001</v>
      </c>
      <c r="K100" s="74">
        <f t="shared" si="75"/>
        <v>118951.17000000001</v>
      </c>
      <c r="N100" s="167" t="s">
        <v>600</v>
      </c>
      <c r="O100" s="167" t="str">
        <f t="shared" si="56"/>
        <v>52600C</v>
      </c>
      <c r="P100" s="167" t="str">
        <f t="shared" si="57"/>
        <v>E</v>
      </c>
      <c r="Q100" s="149" t="str">
        <f t="shared" si="58"/>
        <v>Manager Housing Development</v>
      </c>
      <c r="R100" s="150">
        <f t="shared" si="51"/>
        <v>101679.56656000002</v>
      </c>
      <c r="S100" s="150">
        <f t="shared" si="52"/>
        <v>105745.72736</v>
      </c>
      <c r="T100" s="150">
        <f t="shared" si="53"/>
        <v>109975.81192000001</v>
      </c>
      <c r="U100" s="150">
        <f t="shared" si="54"/>
        <v>114374.07800000001</v>
      </c>
      <c r="V100" s="150">
        <f t="shared" si="55"/>
        <v>118951.17000000001</v>
      </c>
      <c r="W100" s="150"/>
      <c r="X100" s="150"/>
      <c r="Z100" s="129" t="str">
        <f t="shared" si="61"/>
        <v>52600C</v>
      </c>
      <c r="AA100" s="129" t="str">
        <f t="shared" si="62"/>
        <v>63</v>
      </c>
      <c r="AB100" s="129" t="str">
        <f t="shared" si="63"/>
        <v>Manager Housing Development</v>
      </c>
      <c r="AC100" s="130">
        <f t="shared" si="64"/>
        <v>48.884999999999998</v>
      </c>
      <c r="AD100" s="130">
        <f t="shared" si="65"/>
        <v>50.839999999999996</v>
      </c>
      <c r="AE100" s="130">
        <f t="shared" si="66"/>
        <v>52.872999999999998</v>
      </c>
      <c r="AF100" s="130">
        <f t="shared" si="67"/>
        <v>54.988</v>
      </c>
      <c r="AG100" s="130">
        <f t="shared" si="68"/>
        <v>57.189</v>
      </c>
      <c r="AH100" s="130"/>
      <c r="AI100" s="130"/>
    </row>
    <row r="101" spans="1:35" x14ac:dyDescent="0.2">
      <c r="A101" s="75" t="s">
        <v>17</v>
      </c>
      <c r="B101" s="70" t="s">
        <v>135</v>
      </c>
      <c r="C101" s="75" t="s">
        <v>136</v>
      </c>
      <c r="D101" s="73" t="s">
        <v>387</v>
      </c>
      <c r="E101" s="75">
        <v>513</v>
      </c>
      <c r="F101" s="75">
        <v>11</v>
      </c>
      <c r="G101" s="74">
        <f t="shared" si="71"/>
        <v>89836.687976500005</v>
      </c>
      <c r="H101" s="74">
        <f t="shared" si="72"/>
        <v>94565.253882500008</v>
      </c>
      <c r="I101" s="74">
        <f t="shared" si="73"/>
        <v>99541.510882500006</v>
      </c>
      <c r="J101" s="74">
        <f t="shared" si="74"/>
        <v>106310.94500000001</v>
      </c>
      <c r="K101" s="74">
        <f t="shared" si="75"/>
        <v>109288.31161750002</v>
      </c>
      <c r="L101" s="74">
        <f t="shared" si="76"/>
        <v>112348.57661750002</v>
      </c>
      <c r="M101" s="74">
        <f t="shared" si="77"/>
        <v>115551.10402350001</v>
      </c>
      <c r="N101" s="167" t="s">
        <v>600</v>
      </c>
      <c r="O101" s="167" t="str">
        <f t="shared" si="56"/>
        <v>06795C</v>
      </c>
      <c r="P101" s="167" t="str">
        <f t="shared" si="57"/>
        <v>E</v>
      </c>
      <c r="Q101" s="149" t="str">
        <f t="shared" si="58"/>
        <v xml:space="preserve">Manager Internal Audit </v>
      </c>
      <c r="R101" s="150">
        <f t="shared" si="51"/>
        <v>89836.687976500005</v>
      </c>
      <c r="S101" s="150">
        <f t="shared" si="52"/>
        <v>94565.253882500008</v>
      </c>
      <c r="T101" s="150">
        <f t="shared" si="53"/>
        <v>99541.510882500006</v>
      </c>
      <c r="U101" s="150">
        <f t="shared" si="54"/>
        <v>106310.94500000001</v>
      </c>
      <c r="V101" s="150">
        <f t="shared" si="55"/>
        <v>109288.31161750002</v>
      </c>
      <c r="W101" s="150">
        <f>IF($N101="Y",VLOOKUP($O101,Rates2019,8,0)*PercIncr2020,VLOOKUP($O101,Rates2019,8,0))</f>
        <v>112348.57661750002</v>
      </c>
      <c r="X101" s="150">
        <f>IF($N101="Y",VLOOKUP($O101,Rates2019,9,0)*PercIncr2020,VLOOKUP($O101,Rates2019,9,0))</f>
        <v>115551.10402350001</v>
      </c>
      <c r="Z101" s="129" t="str">
        <f t="shared" si="61"/>
        <v>06795C</v>
      </c>
      <c r="AA101" s="129" t="str">
        <f t="shared" si="62"/>
        <v>045</v>
      </c>
      <c r="AB101" s="129" t="str">
        <f t="shared" si="63"/>
        <v xml:space="preserve">Manager Internal Audit </v>
      </c>
      <c r="AC101" s="130">
        <f t="shared" si="64"/>
        <v>43.190999999999995</v>
      </c>
      <c r="AD101" s="130">
        <f t="shared" si="65"/>
        <v>45.464999999999996</v>
      </c>
      <c r="AE101" s="130">
        <f t="shared" si="66"/>
        <v>47.856999999999999</v>
      </c>
      <c r="AF101" s="130">
        <f t="shared" si="67"/>
        <v>51.111999999999995</v>
      </c>
      <c r="AG101" s="130">
        <f t="shared" si="68"/>
        <v>52.542999999999999</v>
      </c>
      <c r="AH101" s="130">
        <f t="shared" si="69"/>
        <v>54.013999999999996</v>
      </c>
      <c r="AI101" s="130">
        <f t="shared" si="70"/>
        <v>55.553999999999995</v>
      </c>
    </row>
    <row r="102" spans="1:35" x14ac:dyDescent="0.2">
      <c r="A102" s="75" t="s">
        <v>17</v>
      </c>
      <c r="B102" s="70" t="s">
        <v>70</v>
      </c>
      <c r="C102" s="75" t="s">
        <v>48</v>
      </c>
      <c r="D102" s="73" t="s">
        <v>479</v>
      </c>
      <c r="E102" s="75">
        <v>473</v>
      </c>
      <c r="F102" s="75">
        <v>10</v>
      </c>
      <c r="G102" s="74">
        <f t="shared" si="71"/>
        <v>75877.540960000013</v>
      </c>
      <c r="H102" s="74">
        <f t="shared" si="72"/>
        <v>79654.174080000012</v>
      </c>
      <c r="I102" s="74">
        <f t="shared" si="73"/>
        <v>83645.824080000006</v>
      </c>
      <c r="J102" s="74">
        <f t="shared" si="74"/>
        <v>89055.30816</v>
      </c>
      <c r="K102" s="74">
        <f t="shared" si="75"/>
        <v>91548.226640000008</v>
      </c>
      <c r="L102" s="74">
        <f t="shared" si="76"/>
        <v>94113.527040000001</v>
      </c>
      <c r="M102" s="74">
        <f t="shared" si="77"/>
        <v>96795.915840000016</v>
      </c>
      <c r="N102" s="167" t="s">
        <v>600</v>
      </c>
      <c r="O102" s="167" t="str">
        <f t="shared" si="56"/>
        <v>01680C</v>
      </c>
      <c r="P102" s="167" t="str">
        <f t="shared" si="57"/>
        <v>E</v>
      </c>
      <c r="Q102" s="149" t="str">
        <f t="shared" si="58"/>
        <v>Manager Legislative Support Services</v>
      </c>
      <c r="R102" s="150">
        <f t="shared" ref="R102:R136" si="78">IF($N102="Y",VLOOKUP($O102,Rates2019,3,0)*PercIncr2020,VLOOKUP($O102,Rates2019,3,0))</f>
        <v>75877.540960000013</v>
      </c>
      <c r="S102" s="150">
        <f t="shared" ref="S102:S136" si="79">IF($N102="Y",VLOOKUP($O102,Rates2019,4,0)*PercIncr2020,VLOOKUP($O102,Rates2019,4,0))</f>
        <v>79654.174080000012</v>
      </c>
      <c r="T102" s="150">
        <f t="shared" ref="T102:T136" si="80">IF($N102="Y",VLOOKUP($O102,Rates2019,5,0)*PercIncr2020,VLOOKUP($O102,Rates2019,5,0))</f>
        <v>83645.824080000006</v>
      </c>
      <c r="U102" s="150">
        <f t="shared" ref="U102:U136" si="81">IF($N102="Y",VLOOKUP($O102,Rates2019,6,0)*PercIncr2020,VLOOKUP($O102,Rates2019,6,0))</f>
        <v>89055.30816</v>
      </c>
      <c r="V102" s="150">
        <f t="shared" ref="V102:V119" si="82">IF($N102="Y",VLOOKUP($O102,Rates2019,7,0)*PercIncr2020,VLOOKUP($O102,Rates2019,7,0))</f>
        <v>91548.226640000008</v>
      </c>
      <c r="W102" s="150">
        <f>IF($N102="Y",VLOOKUP($O102,Rates2019,8,0)*PercIncr2020,VLOOKUP($O102,Rates2019,8,0))</f>
        <v>94113.527040000001</v>
      </c>
      <c r="X102" s="150">
        <f>IF($N102="Y",VLOOKUP($O102,Rates2019,9,0)*PercIncr2020,VLOOKUP($O102,Rates2019,9,0))</f>
        <v>96795.915840000016</v>
      </c>
      <c r="Z102" s="129" t="str">
        <f t="shared" si="61"/>
        <v>01680C</v>
      </c>
      <c r="AA102" s="129" t="str">
        <f t="shared" si="62"/>
        <v>34M</v>
      </c>
      <c r="AB102" s="129" t="str">
        <f t="shared" si="63"/>
        <v>Manager Legislative Support Services</v>
      </c>
      <c r="AC102" s="130">
        <f t="shared" si="64"/>
        <v>36.479999999999997</v>
      </c>
      <c r="AD102" s="130">
        <f t="shared" si="65"/>
        <v>38.295999999999999</v>
      </c>
      <c r="AE102" s="130">
        <f t="shared" si="66"/>
        <v>40.214999999999996</v>
      </c>
      <c r="AF102" s="130">
        <f t="shared" si="67"/>
        <v>42.815999999999995</v>
      </c>
      <c r="AG102" s="130">
        <f t="shared" si="68"/>
        <v>44.013999999999996</v>
      </c>
      <c r="AH102" s="130">
        <f t="shared" si="69"/>
        <v>45.247</v>
      </c>
      <c r="AI102" s="130">
        <f t="shared" si="70"/>
        <v>46.536999999999999</v>
      </c>
    </row>
    <row r="103" spans="1:35" x14ac:dyDescent="0.2">
      <c r="A103" s="75" t="s">
        <v>17</v>
      </c>
      <c r="B103" s="70" t="s">
        <v>65</v>
      </c>
      <c r="C103" s="75" t="s">
        <v>137</v>
      </c>
      <c r="D103" s="73" t="s">
        <v>388</v>
      </c>
      <c r="E103" s="75">
        <v>498</v>
      </c>
      <c r="F103" s="75">
        <v>11</v>
      </c>
      <c r="G103" s="74">
        <f t="shared" si="71"/>
        <v>82174.768000000011</v>
      </c>
      <c r="H103" s="74">
        <f t="shared" si="72"/>
        <v>86500.652159999998</v>
      </c>
      <c r="I103" s="74">
        <f t="shared" si="73"/>
        <v>91052.197600000014</v>
      </c>
      <c r="J103" s="74">
        <f t="shared" si="74"/>
        <v>97242.980640000009</v>
      </c>
      <c r="K103" s="74">
        <f t="shared" si="75"/>
        <v>99967.947040000014</v>
      </c>
      <c r="L103" s="74">
        <f t="shared" si="76"/>
        <v>102767.42424000001</v>
      </c>
      <c r="M103" s="74">
        <f t="shared" si="77"/>
        <v>105696.76312</v>
      </c>
      <c r="N103" s="167" t="s">
        <v>600</v>
      </c>
      <c r="O103" s="167" t="str">
        <f t="shared" si="56"/>
        <v>06825C</v>
      </c>
      <c r="P103" s="167" t="str">
        <f t="shared" si="57"/>
        <v>E</v>
      </c>
      <c r="Q103" s="149" t="str">
        <f t="shared" si="58"/>
        <v>Manager MPD Intellectual Property</v>
      </c>
      <c r="R103" s="150">
        <f t="shared" si="78"/>
        <v>82174.768000000011</v>
      </c>
      <c r="S103" s="150">
        <f t="shared" si="79"/>
        <v>86500.652159999998</v>
      </c>
      <c r="T103" s="150">
        <f t="shared" si="80"/>
        <v>91052.197600000014</v>
      </c>
      <c r="U103" s="150">
        <f t="shared" si="81"/>
        <v>97242.980640000009</v>
      </c>
      <c r="V103" s="150">
        <f t="shared" si="82"/>
        <v>99967.947040000014</v>
      </c>
      <c r="W103" s="150">
        <f>IF($N103="Y",VLOOKUP($O103,Rates2019,8,0)*PercIncr2020,VLOOKUP($O103,Rates2019,8,0))</f>
        <v>102767.42424000001</v>
      </c>
      <c r="X103" s="150">
        <f>IF($N103="Y",VLOOKUP($O103,Rates2019,9,0)*PercIncr2020,VLOOKUP($O103,Rates2019,9,0))</f>
        <v>105696.76312</v>
      </c>
      <c r="Z103" s="129" t="str">
        <f t="shared" si="61"/>
        <v>06825C</v>
      </c>
      <c r="AA103" s="129" t="str">
        <f t="shared" si="62"/>
        <v>41C</v>
      </c>
      <c r="AB103" s="129" t="str">
        <f t="shared" si="63"/>
        <v>Manager MPD Intellectual Property</v>
      </c>
      <c r="AC103" s="130">
        <f t="shared" si="64"/>
        <v>39.507999999999996</v>
      </c>
      <c r="AD103" s="130">
        <f t="shared" si="65"/>
        <v>41.586999999999996</v>
      </c>
      <c r="AE103" s="130">
        <f t="shared" si="66"/>
        <v>43.775999999999996</v>
      </c>
      <c r="AF103" s="130">
        <f t="shared" si="67"/>
        <v>46.751999999999995</v>
      </c>
      <c r="AG103" s="130">
        <f t="shared" si="68"/>
        <v>48.061999999999998</v>
      </c>
      <c r="AH103" s="130">
        <f t="shared" si="69"/>
        <v>49.407999999999994</v>
      </c>
      <c r="AI103" s="130">
        <f t="shared" si="70"/>
        <v>50.815999999999995</v>
      </c>
    </row>
    <row r="104" spans="1:35" x14ac:dyDescent="0.2">
      <c r="A104" s="75" t="s">
        <v>17</v>
      </c>
      <c r="B104" s="70" t="s">
        <v>76</v>
      </c>
      <c r="C104" s="75" t="s">
        <v>166</v>
      </c>
      <c r="D104" s="73" t="s">
        <v>389</v>
      </c>
      <c r="E104" s="75">
        <v>588</v>
      </c>
      <c r="F104" s="75">
        <v>13</v>
      </c>
      <c r="G104" s="74">
        <f t="shared" si="71"/>
        <v>101679.56656000002</v>
      </c>
      <c r="H104" s="74">
        <f t="shared" si="72"/>
        <v>105745.72736</v>
      </c>
      <c r="I104" s="74">
        <f t="shared" si="73"/>
        <v>109975.81192000001</v>
      </c>
      <c r="J104" s="74">
        <f t="shared" si="74"/>
        <v>114374.07800000001</v>
      </c>
      <c r="K104" s="74">
        <f t="shared" si="75"/>
        <v>118951.17000000001</v>
      </c>
      <c r="N104" s="167" t="s">
        <v>600</v>
      </c>
      <c r="O104" s="167" t="str">
        <f t="shared" ref="O104:O135" si="83">C104</f>
        <v>06830C</v>
      </c>
      <c r="P104" s="167" t="str">
        <f t="shared" ref="P104:P135" si="84">A104</f>
        <v>E</v>
      </c>
      <c r="Q104" s="149" t="str">
        <f t="shared" ref="Q104:Q135" si="85">D104</f>
        <v>Manager MPLS Development Review</v>
      </c>
      <c r="R104" s="150">
        <f t="shared" si="78"/>
        <v>101679.56656000002</v>
      </c>
      <c r="S104" s="150">
        <f t="shared" si="79"/>
        <v>105745.72736</v>
      </c>
      <c r="T104" s="150">
        <f t="shared" si="80"/>
        <v>109975.81192000001</v>
      </c>
      <c r="U104" s="150">
        <f t="shared" si="81"/>
        <v>114374.07800000001</v>
      </c>
      <c r="V104" s="150">
        <f t="shared" si="82"/>
        <v>118951.17000000001</v>
      </c>
      <c r="W104" s="150"/>
      <c r="X104" s="150"/>
      <c r="Z104" s="129" t="str">
        <f t="shared" ref="Z104:Z135" si="86">C104</f>
        <v>06830C</v>
      </c>
      <c r="AA104" s="129" t="str">
        <f t="shared" ref="AA104:AA135" si="87">B104</f>
        <v>63</v>
      </c>
      <c r="AB104" s="129" t="str">
        <f t="shared" ref="AB104:AB135" si="88">D104</f>
        <v>Manager MPLS Development Review</v>
      </c>
      <c r="AC104" s="130">
        <f t="shared" si="64"/>
        <v>48.884999999999998</v>
      </c>
      <c r="AD104" s="130">
        <f t="shared" si="65"/>
        <v>50.839999999999996</v>
      </c>
      <c r="AE104" s="130">
        <f t="shared" si="66"/>
        <v>52.872999999999998</v>
      </c>
      <c r="AF104" s="130">
        <f t="shared" si="67"/>
        <v>54.988</v>
      </c>
      <c r="AG104" s="130">
        <f t="shared" si="68"/>
        <v>57.189</v>
      </c>
      <c r="AH104" s="130"/>
      <c r="AI104" s="130"/>
    </row>
    <row r="105" spans="1:35" x14ac:dyDescent="0.2">
      <c r="A105" s="75" t="s">
        <v>17</v>
      </c>
      <c r="B105" s="70" t="s">
        <v>18</v>
      </c>
      <c r="C105" s="75" t="s">
        <v>138</v>
      </c>
      <c r="D105" s="73" t="s">
        <v>390</v>
      </c>
      <c r="E105" s="75">
        <v>488</v>
      </c>
      <c r="F105" s="75">
        <v>10</v>
      </c>
      <c r="G105" s="74">
        <f t="shared" si="71"/>
        <v>78928.22600000001</v>
      </c>
      <c r="H105" s="74">
        <f t="shared" si="72"/>
        <v>83081.670880000005</v>
      </c>
      <c r="I105" s="74">
        <f t="shared" si="73"/>
        <v>87454.390400000004</v>
      </c>
      <c r="J105" s="74">
        <f t="shared" si="74"/>
        <v>92057.028960000011</v>
      </c>
      <c r="K105" s="74">
        <f t="shared" si="75"/>
        <v>94632.973760000008</v>
      </c>
      <c r="L105" s="74">
        <f t="shared" si="76"/>
        <v>97285.558239999998</v>
      </c>
      <c r="M105" s="74">
        <f t="shared" si="77"/>
        <v>100057.36</v>
      </c>
      <c r="N105" s="167" t="s">
        <v>600</v>
      </c>
      <c r="O105" s="167" t="str">
        <f t="shared" si="83"/>
        <v>06835C</v>
      </c>
      <c r="P105" s="167" t="str">
        <f t="shared" si="84"/>
        <v>E</v>
      </c>
      <c r="Q105" s="149" t="str">
        <f t="shared" si="85"/>
        <v>Manager MPLS Workforce Development Program</v>
      </c>
      <c r="R105" s="150">
        <f t="shared" si="78"/>
        <v>78928.22600000001</v>
      </c>
      <c r="S105" s="150">
        <f t="shared" si="79"/>
        <v>83081.670880000005</v>
      </c>
      <c r="T105" s="150">
        <f t="shared" si="80"/>
        <v>87454.390400000004</v>
      </c>
      <c r="U105" s="150">
        <f t="shared" si="81"/>
        <v>92057.028960000011</v>
      </c>
      <c r="V105" s="150">
        <f t="shared" si="82"/>
        <v>94632.973760000008</v>
      </c>
      <c r="W105" s="150">
        <f t="shared" ref="W105:W112" si="89">IF($N105="Y",VLOOKUP($O105,Rates2019,8,0)*PercIncr2020,VLOOKUP($O105,Rates2019,8,0))</f>
        <v>97285.558239999998</v>
      </c>
      <c r="X105" s="150">
        <f>IF($N105="Y",VLOOKUP($O105,Rates2019,9,0)*PercIncr2020,VLOOKUP($O105,Rates2019,9,0))</f>
        <v>100057.36</v>
      </c>
      <c r="Z105" s="129" t="str">
        <f t="shared" si="86"/>
        <v>06835C</v>
      </c>
      <c r="AA105" s="129" t="str">
        <f t="shared" si="87"/>
        <v>83</v>
      </c>
      <c r="AB105" s="129" t="str">
        <f t="shared" si="88"/>
        <v>Manager MPLS Workforce Development Program</v>
      </c>
      <c r="AC105" s="130">
        <f t="shared" si="64"/>
        <v>37.946999999999996</v>
      </c>
      <c r="AD105" s="130">
        <f t="shared" si="65"/>
        <v>39.943999999999996</v>
      </c>
      <c r="AE105" s="130">
        <f t="shared" si="66"/>
        <v>42.045999999999999</v>
      </c>
      <c r="AF105" s="130">
        <f t="shared" si="67"/>
        <v>44.259</v>
      </c>
      <c r="AG105" s="130">
        <f t="shared" si="68"/>
        <v>45.497</v>
      </c>
      <c r="AH105" s="130">
        <f t="shared" si="69"/>
        <v>46.771999999999998</v>
      </c>
      <c r="AI105" s="130">
        <f t="shared" si="70"/>
        <v>48.104999999999997</v>
      </c>
    </row>
    <row r="106" spans="1:35" x14ac:dyDescent="0.2">
      <c r="A106" s="75" t="s">
        <v>17</v>
      </c>
      <c r="B106" s="70" t="s">
        <v>18</v>
      </c>
      <c r="C106" s="75" t="s">
        <v>139</v>
      </c>
      <c r="D106" s="73" t="s">
        <v>140</v>
      </c>
      <c r="E106" s="75">
        <v>490</v>
      </c>
      <c r="F106" s="75">
        <v>10</v>
      </c>
      <c r="G106" s="74">
        <f t="shared" si="71"/>
        <v>78928.22600000001</v>
      </c>
      <c r="H106" s="74">
        <f t="shared" si="72"/>
        <v>83081.670880000005</v>
      </c>
      <c r="I106" s="74">
        <f t="shared" si="73"/>
        <v>87454.390400000004</v>
      </c>
      <c r="J106" s="74">
        <f t="shared" si="74"/>
        <v>92057.028960000011</v>
      </c>
      <c r="K106" s="74">
        <f t="shared" si="75"/>
        <v>94632.973760000008</v>
      </c>
      <c r="L106" s="74">
        <f t="shared" si="76"/>
        <v>97285.558239999998</v>
      </c>
      <c r="M106" s="74">
        <f t="shared" si="77"/>
        <v>100057.36</v>
      </c>
      <c r="N106" s="167" t="s">
        <v>600</v>
      </c>
      <c r="O106" s="167" t="str">
        <f t="shared" si="83"/>
        <v>06839C</v>
      </c>
      <c r="P106" s="167" t="str">
        <f t="shared" si="84"/>
        <v>E</v>
      </c>
      <c r="Q106" s="149" t="str">
        <f t="shared" si="85"/>
        <v>Manager Neighborhood Support</v>
      </c>
      <c r="R106" s="150">
        <f t="shared" si="78"/>
        <v>78928.22600000001</v>
      </c>
      <c r="S106" s="150">
        <f t="shared" si="79"/>
        <v>83081.670880000005</v>
      </c>
      <c r="T106" s="150">
        <f t="shared" si="80"/>
        <v>87454.390400000004</v>
      </c>
      <c r="U106" s="150">
        <f t="shared" si="81"/>
        <v>92057.028960000011</v>
      </c>
      <c r="V106" s="150">
        <f t="shared" si="82"/>
        <v>94632.973760000008</v>
      </c>
      <c r="W106" s="150">
        <f t="shared" si="89"/>
        <v>97285.558239999998</v>
      </c>
      <c r="X106" s="150">
        <f>IF($N106="Y",VLOOKUP($O106,Rates2019,9,0)*PercIncr2020,VLOOKUP($O106,Rates2019,9,0))</f>
        <v>100057.36</v>
      </c>
      <c r="Z106" s="129" t="str">
        <f t="shared" si="86"/>
        <v>06839C</v>
      </c>
      <c r="AA106" s="129" t="str">
        <f t="shared" si="87"/>
        <v>83</v>
      </c>
      <c r="AB106" s="129" t="str">
        <f t="shared" si="88"/>
        <v>Manager Neighborhood Support</v>
      </c>
      <c r="AC106" s="130">
        <f t="shared" si="64"/>
        <v>37.946999999999996</v>
      </c>
      <c r="AD106" s="130">
        <f t="shared" si="65"/>
        <v>39.943999999999996</v>
      </c>
      <c r="AE106" s="130">
        <f t="shared" si="66"/>
        <v>42.045999999999999</v>
      </c>
      <c r="AF106" s="130">
        <f t="shared" si="67"/>
        <v>44.259</v>
      </c>
      <c r="AG106" s="130">
        <f t="shared" si="68"/>
        <v>45.497</v>
      </c>
      <c r="AH106" s="130">
        <f t="shared" si="69"/>
        <v>46.771999999999998</v>
      </c>
      <c r="AI106" s="130">
        <f t="shared" si="70"/>
        <v>48.104999999999997</v>
      </c>
    </row>
    <row r="107" spans="1:35" x14ac:dyDescent="0.2">
      <c r="A107" s="75" t="s">
        <v>17</v>
      </c>
      <c r="B107" s="70" t="s">
        <v>65</v>
      </c>
      <c r="C107" s="75" t="s">
        <v>167</v>
      </c>
      <c r="D107" s="73" t="s">
        <v>391</v>
      </c>
      <c r="E107" s="75">
        <v>505</v>
      </c>
      <c r="F107" s="75">
        <v>11</v>
      </c>
      <c r="G107" s="74">
        <f t="shared" si="71"/>
        <v>82174.768000000011</v>
      </c>
      <c r="H107" s="74">
        <f t="shared" si="72"/>
        <v>86500.652159999998</v>
      </c>
      <c r="I107" s="74">
        <f t="shared" si="73"/>
        <v>91052.197600000014</v>
      </c>
      <c r="J107" s="74">
        <f t="shared" si="74"/>
        <v>97242.980640000009</v>
      </c>
      <c r="K107" s="74">
        <f t="shared" si="75"/>
        <v>99967.947040000014</v>
      </c>
      <c r="L107" s="74">
        <f t="shared" si="76"/>
        <v>102767.42424000001</v>
      </c>
      <c r="M107" s="74">
        <f t="shared" si="77"/>
        <v>105696.76312</v>
      </c>
      <c r="N107" s="167" t="s">
        <v>600</v>
      </c>
      <c r="O107" s="167" t="str">
        <f t="shared" si="83"/>
        <v>52620C</v>
      </c>
      <c r="P107" s="167" t="str">
        <f t="shared" si="84"/>
        <v>E</v>
      </c>
      <c r="Q107" s="149" t="str">
        <f t="shared" si="85"/>
        <v>Manager NRP &amp; Citizen Participation</v>
      </c>
      <c r="R107" s="150">
        <f t="shared" si="78"/>
        <v>82174.768000000011</v>
      </c>
      <c r="S107" s="150">
        <f t="shared" si="79"/>
        <v>86500.652159999998</v>
      </c>
      <c r="T107" s="150">
        <f t="shared" si="80"/>
        <v>91052.197600000014</v>
      </c>
      <c r="U107" s="150">
        <f t="shared" si="81"/>
        <v>97242.980640000009</v>
      </c>
      <c r="V107" s="150">
        <f t="shared" si="82"/>
        <v>99967.947040000014</v>
      </c>
      <c r="W107" s="150">
        <f t="shared" si="89"/>
        <v>102767.42424000001</v>
      </c>
      <c r="X107" s="150">
        <f>IF($N107="Y",VLOOKUP($O107,Rates2019,9,0)*PercIncr2020,VLOOKUP($O107,Rates2019,9,0))</f>
        <v>105696.76312</v>
      </c>
      <c r="Z107" s="129" t="str">
        <f t="shared" si="86"/>
        <v>52620C</v>
      </c>
      <c r="AA107" s="129" t="str">
        <f t="shared" si="87"/>
        <v>41C</v>
      </c>
      <c r="AB107" s="129" t="str">
        <f t="shared" si="88"/>
        <v>Manager NRP &amp; Citizen Participation</v>
      </c>
      <c r="AC107" s="130">
        <f t="shared" si="64"/>
        <v>39.507999999999996</v>
      </c>
      <c r="AD107" s="130">
        <f t="shared" si="65"/>
        <v>41.586999999999996</v>
      </c>
      <c r="AE107" s="130">
        <f t="shared" si="66"/>
        <v>43.775999999999996</v>
      </c>
      <c r="AF107" s="130">
        <f t="shared" si="67"/>
        <v>46.751999999999995</v>
      </c>
      <c r="AG107" s="130">
        <f t="shared" si="68"/>
        <v>48.061999999999998</v>
      </c>
      <c r="AH107" s="130">
        <f t="shared" si="69"/>
        <v>49.407999999999994</v>
      </c>
      <c r="AI107" s="130">
        <f t="shared" si="70"/>
        <v>50.815999999999995</v>
      </c>
    </row>
    <row r="108" spans="1:35" x14ac:dyDescent="0.2">
      <c r="A108" s="75" t="s">
        <v>17</v>
      </c>
      <c r="B108" s="70" t="s">
        <v>60</v>
      </c>
      <c r="C108" s="75" t="s">
        <v>141</v>
      </c>
      <c r="D108" s="73" t="s">
        <v>392</v>
      </c>
      <c r="E108" s="75">
        <v>545</v>
      </c>
      <c r="F108" s="75">
        <v>12</v>
      </c>
      <c r="G108" s="74">
        <f t="shared" si="71"/>
        <v>93702.653200000001</v>
      </c>
      <c r="H108" s="74">
        <f t="shared" si="72"/>
        <v>98929.053600000014</v>
      </c>
      <c r="I108" s="74">
        <f t="shared" si="73"/>
        <v>105711.66528</v>
      </c>
      <c r="J108" s="74">
        <f t="shared" si="74"/>
        <v>108670.80848000001</v>
      </c>
      <c r="K108" s="74">
        <f t="shared" si="75"/>
        <v>111712.978</v>
      </c>
      <c r="L108" s="74">
        <f t="shared" si="76"/>
        <v>114899.91136</v>
      </c>
      <c r="N108" s="167" t="s">
        <v>600</v>
      </c>
      <c r="O108" s="167" t="str">
        <f t="shared" si="83"/>
        <v>06856C</v>
      </c>
      <c r="P108" s="167" t="str">
        <f t="shared" si="84"/>
        <v>E</v>
      </c>
      <c r="Q108" s="149" t="str">
        <f t="shared" si="85"/>
        <v>Manager Payroll</v>
      </c>
      <c r="R108" s="150">
        <f t="shared" si="78"/>
        <v>93702.653200000001</v>
      </c>
      <c r="S108" s="150">
        <f t="shared" si="79"/>
        <v>98929.053600000014</v>
      </c>
      <c r="T108" s="150">
        <f t="shared" si="80"/>
        <v>105711.66528</v>
      </c>
      <c r="U108" s="150">
        <f t="shared" si="81"/>
        <v>108670.80848000001</v>
      </c>
      <c r="V108" s="150">
        <f t="shared" si="82"/>
        <v>111712.978</v>
      </c>
      <c r="W108" s="150">
        <f t="shared" si="89"/>
        <v>114899.91136</v>
      </c>
      <c r="X108" s="150"/>
      <c r="Z108" s="129" t="str">
        <f t="shared" si="86"/>
        <v>06856C</v>
      </c>
      <c r="AA108" s="129" t="str">
        <f t="shared" si="87"/>
        <v>44</v>
      </c>
      <c r="AB108" s="129" t="str">
        <f t="shared" si="88"/>
        <v>Manager Payroll</v>
      </c>
      <c r="AC108" s="130">
        <f t="shared" si="64"/>
        <v>45.05</v>
      </c>
      <c r="AD108" s="130">
        <f t="shared" si="65"/>
        <v>47.562999999999995</v>
      </c>
      <c r="AE108" s="130">
        <f t="shared" si="66"/>
        <v>50.823</v>
      </c>
      <c r="AF108" s="130">
        <f t="shared" si="67"/>
        <v>52.245999999999995</v>
      </c>
      <c r="AG108" s="130">
        <f t="shared" si="68"/>
        <v>53.708999999999996</v>
      </c>
      <c r="AH108" s="130">
        <f t="shared" si="69"/>
        <v>55.241</v>
      </c>
      <c r="AI108" s="130"/>
    </row>
    <row r="109" spans="1:35" x14ac:dyDescent="0.2">
      <c r="A109" s="75" t="s">
        <v>17</v>
      </c>
      <c r="B109" s="70" t="s">
        <v>65</v>
      </c>
      <c r="C109" s="75" t="s">
        <v>168</v>
      </c>
      <c r="D109" s="73" t="s">
        <v>393</v>
      </c>
      <c r="E109" s="75">
        <v>510</v>
      </c>
      <c r="F109" s="75">
        <v>11</v>
      </c>
      <c r="G109" s="74">
        <f t="shared" si="71"/>
        <v>82174.768000000011</v>
      </c>
      <c r="H109" s="74">
        <f t="shared" si="72"/>
        <v>86500.652159999998</v>
      </c>
      <c r="I109" s="74">
        <f t="shared" si="73"/>
        <v>91052.197600000014</v>
      </c>
      <c r="J109" s="74">
        <f t="shared" si="74"/>
        <v>97242.980640000009</v>
      </c>
      <c r="K109" s="74">
        <f t="shared" si="75"/>
        <v>99967.947040000014</v>
      </c>
      <c r="L109" s="74">
        <f t="shared" si="76"/>
        <v>102767.42424000001</v>
      </c>
      <c r="M109" s="74">
        <f t="shared" si="77"/>
        <v>105696.76312</v>
      </c>
      <c r="N109" s="167" t="s">
        <v>600</v>
      </c>
      <c r="O109" s="167" t="str">
        <f t="shared" si="83"/>
        <v>06846C</v>
      </c>
      <c r="P109" s="167" t="str">
        <f t="shared" si="84"/>
        <v>E</v>
      </c>
      <c r="Q109" s="149" t="str">
        <f t="shared" si="85"/>
        <v>Manager Personel, Finance Technology &amp; Administration</v>
      </c>
      <c r="R109" s="150">
        <f t="shared" si="78"/>
        <v>82174.768000000011</v>
      </c>
      <c r="S109" s="150">
        <f t="shared" si="79"/>
        <v>86500.652159999998</v>
      </c>
      <c r="T109" s="150">
        <f t="shared" si="80"/>
        <v>91052.197600000014</v>
      </c>
      <c r="U109" s="150">
        <f t="shared" si="81"/>
        <v>97242.980640000009</v>
      </c>
      <c r="V109" s="150">
        <f t="shared" si="82"/>
        <v>99967.947040000014</v>
      </c>
      <c r="W109" s="150">
        <f t="shared" si="89"/>
        <v>102767.42424000001</v>
      </c>
      <c r="X109" s="150">
        <f>IF($N109="Y",VLOOKUP($O109,Rates2019,9,0)*PercIncr2020,VLOOKUP($O109,Rates2019,9,0))</f>
        <v>105696.76312</v>
      </c>
      <c r="Z109" s="129" t="str">
        <f t="shared" si="86"/>
        <v>06846C</v>
      </c>
      <c r="AA109" s="129" t="str">
        <f t="shared" si="87"/>
        <v>41C</v>
      </c>
      <c r="AB109" s="129" t="str">
        <f t="shared" si="88"/>
        <v>Manager Personel, Finance Technology &amp; Administration</v>
      </c>
      <c r="AC109" s="130">
        <f t="shared" si="64"/>
        <v>39.507999999999996</v>
      </c>
      <c r="AD109" s="130">
        <f t="shared" si="65"/>
        <v>41.586999999999996</v>
      </c>
      <c r="AE109" s="130">
        <f t="shared" si="66"/>
        <v>43.775999999999996</v>
      </c>
      <c r="AF109" s="130">
        <f t="shared" si="67"/>
        <v>46.751999999999995</v>
      </c>
      <c r="AG109" s="130">
        <f t="shared" si="68"/>
        <v>48.061999999999998</v>
      </c>
      <c r="AH109" s="130">
        <f t="shared" si="69"/>
        <v>49.407999999999994</v>
      </c>
      <c r="AI109" s="130">
        <f t="shared" si="70"/>
        <v>50.815999999999995</v>
      </c>
    </row>
    <row r="110" spans="1:35" x14ac:dyDescent="0.2">
      <c r="A110" s="75" t="s">
        <v>17</v>
      </c>
      <c r="B110" s="70" t="s">
        <v>60</v>
      </c>
      <c r="C110" s="75" t="s">
        <v>142</v>
      </c>
      <c r="D110" s="73" t="s">
        <v>394</v>
      </c>
      <c r="E110" s="75">
        <v>543</v>
      </c>
      <c r="F110" s="75">
        <v>12</v>
      </c>
      <c r="G110" s="74">
        <f t="shared" si="71"/>
        <v>93702.653200000001</v>
      </c>
      <c r="H110" s="74">
        <f t="shared" si="72"/>
        <v>98929.053600000014</v>
      </c>
      <c r="I110" s="74">
        <f t="shared" si="73"/>
        <v>105711.66528</v>
      </c>
      <c r="J110" s="74">
        <f t="shared" si="74"/>
        <v>108670.80848000001</v>
      </c>
      <c r="K110" s="74">
        <f t="shared" si="75"/>
        <v>111712.978</v>
      </c>
      <c r="L110" s="74">
        <f t="shared" si="76"/>
        <v>114899.91136</v>
      </c>
      <c r="N110" s="167" t="s">
        <v>600</v>
      </c>
      <c r="O110" s="167" t="str">
        <f t="shared" si="83"/>
        <v>10160C</v>
      </c>
      <c r="P110" s="167" t="str">
        <f t="shared" si="84"/>
        <v>E</v>
      </c>
      <c r="Q110" s="149" t="str">
        <f t="shared" si="85"/>
        <v>Manager Planning</v>
      </c>
      <c r="R110" s="150">
        <f t="shared" si="78"/>
        <v>93702.653200000001</v>
      </c>
      <c r="S110" s="150">
        <f t="shared" si="79"/>
        <v>98929.053600000014</v>
      </c>
      <c r="T110" s="150">
        <f t="shared" si="80"/>
        <v>105711.66528</v>
      </c>
      <c r="U110" s="150">
        <f t="shared" si="81"/>
        <v>108670.80848000001</v>
      </c>
      <c r="V110" s="150">
        <f t="shared" si="82"/>
        <v>111712.978</v>
      </c>
      <c r="W110" s="150">
        <f t="shared" si="89"/>
        <v>114899.91136</v>
      </c>
      <c r="X110" s="150"/>
      <c r="Z110" s="129" t="str">
        <f t="shared" si="86"/>
        <v>10160C</v>
      </c>
      <c r="AA110" s="129" t="str">
        <f t="shared" si="87"/>
        <v>44</v>
      </c>
      <c r="AB110" s="129" t="str">
        <f t="shared" si="88"/>
        <v>Manager Planning</v>
      </c>
      <c r="AC110" s="130">
        <f t="shared" si="64"/>
        <v>45.05</v>
      </c>
      <c r="AD110" s="130">
        <f t="shared" si="65"/>
        <v>47.562999999999995</v>
      </c>
      <c r="AE110" s="130">
        <f t="shared" si="66"/>
        <v>50.823</v>
      </c>
      <c r="AF110" s="130">
        <f t="shared" si="67"/>
        <v>52.245999999999995</v>
      </c>
      <c r="AG110" s="130">
        <f t="shared" si="68"/>
        <v>53.708999999999996</v>
      </c>
      <c r="AH110" s="130">
        <f t="shared" si="69"/>
        <v>55.241</v>
      </c>
      <c r="AI110" s="130"/>
    </row>
    <row r="111" spans="1:35" x14ac:dyDescent="0.2">
      <c r="A111" s="75" t="s">
        <v>17</v>
      </c>
      <c r="B111" s="70" t="s">
        <v>143</v>
      </c>
      <c r="C111" s="75" t="s">
        <v>144</v>
      </c>
      <c r="D111" s="73" t="s">
        <v>395</v>
      </c>
      <c r="E111" s="75">
        <v>476</v>
      </c>
      <c r="F111" s="75">
        <v>10</v>
      </c>
      <c r="G111" s="74">
        <f t="shared" si="71"/>
        <v>84209.977280000006</v>
      </c>
      <c r="H111" s="74">
        <f t="shared" si="72"/>
        <v>86568.776320000004</v>
      </c>
      <c r="I111" s="74">
        <f t="shared" si="73"/>
        <v>88991.441760000016</v>
      </c>
      <c r="J111" s="74">
        <f t="shared" si="74"/>
        <v>91484.360240000009</v>
      </c>
      <c r="K111" s="74">
        <f t="shared" si="75"/>
        <v>94045.402880000009</v>
      </c>
      <c r="L111" s="74">
        <f t="shared" si="76"/>
        <v>96680.956319999998</v>
      </c>
      <c r="M111" s="74">
        <f t="shared" si="77"/>
        <v>99433.598160000009</v>
      </c>
      <c r="N111" s="167" t="s">
        <v>600</v>
      </c>
      <c r="O111" s="167" t="str">
        <f t="shared" si="83"/>
        <v>10193C</v>
      </c>
      <c r="P111" s="167" t="str">
        <f t="shared" si="84"/>
        <v>E</v>
      </c>
      <c r="Q111" s="149" t="str">
        <f t="shared" si="85"/>
        <v>Manager Police Record Services</v>
      </c>
      <c r="R111" s="150">
        <f t="shared" si="78"/>
        <v>84209.977280000006</v>
      </c>
      <c r="S111" s="150">
        <f t="shared" si="79"/>
        <v>86568.776320000004</v>
      </c>
      <c r="T111" s="150">
        <f t="shared" si="80"/>
        <v>88991.441760000016</v>
      </c>
      <c r="U111" s="150">
        <f t="shared" si="81"/>
        <v>91484.360240000009</v>
      </c>
      <c r="V111" s="150">
        <f t="shared" si="82"/>
        <v>94045.402880000009</v>
      </c>
      <c r="W111" s="150">
        <f t="shared" si="89"/>
        <v>96680.956319999998</v>
      </c>
      <c r="X111" s="150">
        <f>IF($N111="Y",VLOOKUP($O111,Rates2019,9,0)*PercIncr2020,VLOOKUP($O111,Rates2019,9,0))</f>
        <v>99433.598160000009</v>
      </c>
      <c r="Z111" s="129" t="str">
        <f t="shared" si="86"/>
        <v>10193C</v>
      </c>
      <c r="AA111" s="129" t="str">
        <f t="shared" si="87"/>
        <v>121</v>
      </c>
      <c r="AB111" s="129" t="str">
        <f t="shared" si="88"/>
        <v>Manager Police Record Services</v>
      </c>
      <c r="AC111" s="130">
        <f t="shared" si="64"/>
        <v>40.485999999999997</v>
      </c>
      <c r="AD111" s="130">
        <f t="shared" si="65"/>
        <v>41.62</v>
      </c>
      <c r="AE111" s="130">
        <f t="shared" si="66"/>
        <v>42.784999999999997</v>
      </c>
      <c r="AF111" s="130">
        <f t="shared" si="67"/>
        <v>43.982999999999997</v>
      </c>
      <c r="AG111" s="130">
        <f t="shared" si="68"/>
        <v>45.214999999999996</v>
      </c>
      <c r="AH111" s="130">
        <f t="shared" si="69"/>
        <v>46.481999999999999</v>
      </c>
      <c r="AI111" s="130">
        <f t="shared" si="70"/>
        <v>47.805</v>
      </c>
    </row>
    <row r="112" spans="1:35" x14ac:dyDescent="0.2">
      <c r="A112" s="75" t="s">
        <v>17</v>
      </c>
      <c r="B112" s="70" t="s">
        <v>70</v>
      </c>
      <c r="C112" s="75" t="s">
        <v>145</v>
      </c>
      <c r="D112" s="73" t="s">
        <v>396</v>
      </c>
      <c r="E112" s="75">
        <v>465</v>
      </c>
      <c r="F112" s="75">
        <v>10</v>
      </c>
      <c r="G112" s="74">
        <f t="shared" si="71"/>
        <v>75877.540960000013</v>
      </c>
      <c r="H112" s="74">
        <f t="shared" si="72"/>
        <v>79654.174080000012</v>
      </c>
      <c r="I112" s="74">
        <f t="shared" si="73"/>
        <v>83645.824080000006</v>
      </c>
      <c r="J112" s="74">
        <f t="shared" si="74"/>
        <v>89055.30816</v>
      </c>
      <c r="K112" s="74">
        <f t="shared" si="75"/>
        <v>91548.226640000008</v>
      </c>
      <c r="L112" s="74">
        <f t="shared" si="76"/>
        <v>94113.527040000001</v>
      </c>
      <c r="M112" s="74">
        <f t="shared" si="77"/>
        <v>96795.915840000016</v>
      </c>
      <c r="N112" s="167" t="s">
        <v>600</v>
      </c>
      <c r="O112" s="167" t="str">
        <f t="shared" si="83"/>
        <v>06919C</v>
      </c>
      <c r="P112" s="167" t="str">
        <f t="shared" si="84"/>
        <v>E</v>
      </c>
      <c r="Q112" s="149" t="str">
        <f t="shared" si="85"/>
        <v>Manager Public Health Emergency Response</v>
      </c>
      <c r="R112" s="150">
        <f t="shared" si="78"/>
        <v>75877.540960000013</v>
      </c>
      <c r="S112" s="150">
        <f t="shared" si="79"/>
        <v>79654.174080000012</v>
      </c>
      <c r="T112" s="150">
        <f t="shared" si="80"/>
        <v>83645.824080000006</v>
      </c>
      <c r="U112" s="150">
        <f t="shared" si="81"/>
        <v>89055.30816</v>
      </c>
      <c r="V112" s="150">
        <f t="shared" si="82"/>
        <v>91548.226640000008</v>
      </c>
      <c r="W112" s="150">
        <f t="shared" si="89"/>
        <v>94113.527040000001</v>
      </c>
      <c r="X112" s="150">
        <f>IF($N112="Y",VLOOKUP($O112,Rates2019,9,0)*PercIncr2020,VLOOKUP($O112,Rates2019,9,0))</f>
        <v>96795.915840000016</v>
      </c>
      <c r="Z112" s="129" t="str">
        <f t="shared" si="86"/>
        <v>06919C</v>
      </c>
      <c r="AA112" s="129" t="str">
        <f t="shared" si="87"/>
        <v>34M</v>
      </c>
      <c r="AB112" s="129" t="str">
        <f t="shared" si="88"/>
        <v>Manager Public Health Emergency Response</v>
      </c>
      <c r="AC112" s="130">
        <f t="shared" si="64"/>
        <v>36.479999999999997</v>
      </c>
      <c r="AD112" s="130">
        <f t="shared" si="65"/>
        <v>38.295999999999999</v>
      </c>
      <c r="AE112" s="130">
        <f t="shared" si="66"/>
        <v>40.214999999999996</v>
      </c>
      <c r="AF112" s="130">
        <f t="shared" si="67"/>
        <v>42.815999999999995</v>
      </c>
      <c r="AG112" s="130">
        <f t="shared" si="68"/>
        <v>44.013999999999996</v>
      </c>
      <c r="AH112" s="130">
        <f t="shared" si="69"/>
        <v>45.247</v>
      </c>
      <c r="AI112" s="130">
        <f t="shared" si="70"/>
        <v>46.536999999999999</v>
      </c>
    </row>
    <row r="113" spans="1:35" x14ac:dyDescent="0.2">
      <c r="A113" s="75" t="s">
        <v>17</v>
      </c>
      <c r="B113" s="70" t="s">
        <v>124</v>
      </c>
      <c r="C113" s="75" t="s">
        <v>492</v>
      </c>
      <c r="D113" s="73" t="s">
        <v>397</v>
      </c>
      <c r="E113" s="75">
        <v>505</v>
      </c>
      <c r="F113" s="75">
        <v>11</v>
      </c>
      <c r="G113" s="74">
        <f t="shared" si="71"/>
        <v>90349.667200000011</v>
      </c>
      <c r="H113" s="74">
        <f t="shared" si="72"/>
        <v>93962.376560000019</v>
      </c>
      <c r="I113" s="74">
        <f t="shared" si="73"/>
        <v>97721.978640000016</v>
      </c>
      <c r="J113" s="74">
        <f t="shared" si="74"/>
        <v>101630.60232000001</v>
      </c>
      <c r="K113" s="74">
        <f t="shared" si="75"/>
        <v>105696.76312</v>
      </c>
      <c r="N113" s="167" t="s">
        <v>600</v>
      </c>
      <c r="O113" s="167" t="str">
        <f t="shared" si="83"/>
        <v>52924C</v>
      </c>
      <c r="P113" s="167" t="str">
        <f t="shared" si="84"/>
        <v>E</v>
      </c>
      <c r="Q113" s="149" t="str">
        <f t="shared" si="85"/>
        <v>Manager Public Works Initiatives and Analysis</v>
      </c>
      <c r="R113" s="150">
        <f t="shared" si="78"/>
        <v>90349.667200000011</v>
      </c>
      <c r="S113" s="150">
        <f t="shared" si="79"/>
        <v>93962.376560000019</v>
      </c>
      <c r="T113" s="150">
        <f t="shared" si="80"/>
        <v>97721.978640000016</v>
      </c>
      <c r="U113" s="150">
        <f t="shared" si="81"/>
        <v>101630.60232000001</v>
      </c>
      <c r="V113" s="150">
        <f t="shared" si="82"/>
        <v>105696.76312</v>
      </c>
      <c r="W113" s="150"/>
      <c r="X113" s="150"/>
      <c r="Z113" s="129" t="str">
        <f t="shared" si="86"/>
        <v>52924C</v>
      </c>
      <c r="AA113" s="129" t="str">
        <f t="shared" si="87"/>
        <v>104</v>
      </c>
      <c r="AB113" s="129" t="str">
        <f t="shared" si="88"/>
        <v>Manager Public Works Initiatives and Analysis</v>
      </c>
      <c r="AC113" s="130">
        <f t="shared" si="64"/>
        <v>43.437999999999995</v>
      </c>
      <c r="AD113" s="130">
        <f t="shared" si="65"/>
        <v>45.174999999999997</v>
      </c>
      <c r="AE113" s="130">
        <f t="shared" si="66"/>
        <v>46.981999999999999</v>
      </c>
      <c r="AF113" s="130">
        <f t="shared" si="67"/>
        <v>48.860999999999997</v>
      </c>
      <c r="AG113" s="130">
        <f t="shared" si="68"/>
        <v>50.815999999999995</v>
      </c>
      <c r="AH113" s="130"/>
      <c r="AI113" s="130"/>
    </row>
    <row r="114" spans="1:35" x14ac:dyDescent="0.2">
      <c r="A114" s="75" t="s">
        <v>17</v>
      </c>
      <c r="B114" s="70" t="s">
        <v>124</v>
      </c>
      <c r="C114" s="75" t="s">
        <v>490</v>
      </c>
      <c r="D114" s="73" t="s">
        <v>489</v>
      </c>
      <c r="E114" s="75">
        <v>520</v>
      </c>
      <c r="F114" s="75">
        <v>11</v>
      </c>
      <c r="G114" s="74">
        <f t="shared" si="71"/>
        <v>90349.667200000011</v>
      </c>
      <c r="H114" s="74">
        <f t="shared" si="72"/>
        <v>93962.376560000019</v>
      </c>
      <c r="I114" s="74">
        <f t="shared" si="73"/>
        <v>97721.978640000016</v>
      </c>
      <c r="J114" s="74">
        <f t="shared" si="74"/>
        <v>101630.60232000001</v>
      </c>
      <c r="K114" s="74">
        <f t="shared" si="75"/>
        <v>105696.76312</v>
      </c>
      <c r="N114" s="167" t="s">
        <v>600</v>
      </c>
      <c r="O114" s="167" t="str">
        <f t="shared" si="83"/>
        <v xml:space="preserve">52906C </v>
      </c>
      <c r="P114" s="167" t="str">
        <f t="shared" si="84"/>
        <v>E</v>
      </c>
      <c r="Q114" s="149" t="str">
        <f t="shared" si="85"/>
        <v>Manager Research &amp; Evaluation - Health Dept</v>
      </c>
      <c r="R114" s="150">
        <f t="shared" si="78"/>
        <v>90349.667200000011</v>
      </c>
      <c r="S114" s="150">
        <f t="shared" si="79"/>
        <v>93962.376560000019</v>
      </c>
      <c r="T114" s="150">
        <f t="shared" si="80"/>
        <v>97721.978640000016</v>
      </c>
      <c r="U114" s="150">
        <f t="shared" si="81"/>
        <v>101630.60232000001</v>
      </c>
      <c r="V114" s="150">
        <f t="shared" si="82"/>
        <v>105696.76312</v>
      </c>
      <c r="W114" s="150"/>
      <c r="X114" s="150"/>
      <c r="Z114" s="129" t="str">
        <f t="shared" si="86"/>
        <v xml:space="preserve">52906C </v>
      </c>
      <c r="AA114" s="129" t="str">
        <f t="shared" si="87"/>
        <v>104</v>
      </c>
      <c r="AB114" s="129" t="str">
        <f t="shared" si="88"/>
        <v>Manager Research &amp; Evaluation - Health Dept</v>
      </c>
      <c r="AC114" s="130">
        <f t="shared" si="64"/>
        <v>43.437999999999995</v>
      </c>
      <c r="AD114" s="130">
        <f t="shared" si="65"/>
        <v>45.174999999999997</v>
      </c>
      <c r="AE114" s="130">
        <f t="shared" si="66"/>
        <v>46.981999999999999</v>
      </c>
      <c r="AF114" s="130">
        <f t="shared" si="67"/>
        <v>48.860999999999997</v>
      </c>
      <c r="AG114" s="130">
        <f t="shared" si="68"/>
        <v>50.815999999999995</v>
      </c>
      <c r="AH114" s="130"/>
      <c r="AI114" s="130"/>
    </row>
    <row r="115" spans="1:35" x14ac:dyDescent="0.2">
      <c r="A115" s="75" t="s">
        <v>17</v>
      </c>
      <c r="B115" s="70" t="s">
        <v>60</v>
      </c>
      <c r="C115" s="75" t="s">
        <v>146</v>
      </c>
      <c r="D115" s="73" t="s">
        <v>398</v>
      </c>
      <c r="E115" s="75">
        <v>543</v>
      </c>
      <c r="F115" s="75">
        <v>12</v>
      </c>
      <c r="G115" s="74">
        <f t="shared" si="71"/>
        <v>93702.653200000001</v>
      </c>
      <c r="H115" s="74">
        <f t="shared" si="72"/>
        <v>98929.053600000014</v>
      </c>
      <c r="I115" s="74">
        <f t="shared" si="73"/>
        <v>105711.66528</v>
      </c>
      <c r="J115" s="74">
        <f t="shared" si="74"/>
        <v>108670.80848000001</v>
      </c>
      <c r="K115" s="74">
        <f t="shared" si="75"/>
        <v>111712.978</v>
      </c>
      <c r="L115" s="74">
        <f t="shared" si="76"/>
        <v>114899.91136</v>
      </c>
      <c r="N115" s="167" t="s">
        <v>600</v>
      </c>
      <c r="O115" s="167" t="str">
        <f t="shared" si="83"/>
        <v>06934C</v>
      </c>
      <c r="P115" s="167" t="str">
        <f t="shared" si="84"/>
        <v>E</v>
      </c>
      <c r="Q115" s="149" t="str">
        <f t="shared" si="85"/>
        <v>Manager Resource Coordinator</v>
      </c>
      <c r="R115" s="150">
        <f t="shared" si="78"/>
        <v>93702.653200000001</v>
      </c>
      <c r="S115" s="150">
        <f t="shared" si="79"/>
        <v>98929.053600000014</v>
      </c>
      <c r="T115" s="150">
        <f t="shared" si="80"/>
        <v>105711.66528</v>
      </c>
      <c r="U115" s="150">
        <f t="shared" si="81"/>
        <v>108670.80848000001</v>
      </c>
      <c r="V115" s="150">
        <f t="shared" si="82"/>
        <v>111712.978</v>
      </c>
      <c r="W115" s="150">
        <f>IF($N115="Y",VLOOKUP($O115,Rates2019,8,0)*PercIncr2020,VLOOKUP($O115,Rates2019,8,0))</f>
        <v>114899.91136</v>
      </c>
      <c r="X115" s="150"/>
      <c r="Z115" s="129" t="str">
        <f t="shared" si="86"/>
        <v>06934C</v>
      </c>
      <c r="AA115" s="129" t="str">
        <f t="shared" si="87"/>
        <v>44</v>
      </c>
      <c r="AB115" s="129" t="str">
        <f t="shared" si="88"/>
        <v>Manager Resource Coordinator</v>
      </c>
      <c r="AC115" s="130">
        <f t="shared" si="64"/>
        <v>45.05</v>
      </c>
      <c r="AD115" s="130">
        <f t="shared" si="65"/>
        <v>47.562999999999995</v>
      </c>
      <c r="AE115" s="130">
        <f t="shared" si="66"/>
        <v>50.823</v>
      </c>
      <c r="AF115" s="130">
        <f t="shared" si="67"/>
        <v>52.245999999999995</v>
      </c>
      <c r="AG115" s="130">
        <f t="shared" si="68"/>
        <v>53.708999999999996</v>
      </c>
      <c r="AH115" s="130">
        <f t="shared" si="69"/>
        <v>55.241</v>
      </c>
      <c r="AI115" s="130"/>
    </row>
    <row r="116" spans="1:35" x14ac:dyDescent="0.2">
      <c r="A116" s="75" t="s">
        <v>17</v>
      </c>
      <c r="B116" s="70" t="s">
        <v>152</v>
      </c>
      <c r="C116" s="75" t="s">
        <v>169</v>
      </c>
      <c r="D116" s="73" t="s">
        <v>399</v>
      </c>
      <c r="E116" s="75">
        <v>553</v>
      </c>
      <c r="F116" s="75">
        <v>12</v>
      </c>
      <c r="G116" s="74">
        <f t="shared" si="71"/>
        <v>98215.878800000006</v>
      </c>
      <c r="H116" s="74">
        <f t="shared" si="72"/>
        <v>102145.79128</v>
      </c>
      <c r="I116" s="74">
        <f t="shared" si="73"/>
        <v>106231.11200000001</v>
      </c>
      <c r="J116" s="74">
        <f t="shared" si="74"/>
        <v>110480.35648</v>
      </c>
      <c r="K116" s="74">
        <f t="shared" si="75"/>
        <v>114899.91136</v>
      </c>
      <c r="N116" s="167" t="s">
        <v>600</v>
      </c>
      <c r="O116" s="167" t="str">
        <f t="shared" si="83"/>
        <v>06720C</v>
      </c>
      <c r="P116" s="167" t="str">
        <f t="shared" si="84"/>
        <v>E</v>
      </c>
      <c r="Q116" s="149" t="str">
        <f t="shared" si="85"/>
        <v>Manager Revenue &amp; Collections</v>
      </c>
      <c r="R116" s="150">
        <f t="shared" si="78"/>
        <v>98215.878800000006</v>
      </c>
      <c r="S116" s="150">
        <f t="shared" si="79"/>
        <v>102145.79128</v>
      </c>
      <c r="T116" s="150">
        <f t="shared" si="80"/>
        <v>106231.11200000001</v>
      </c>
      <c r="U116" s="150">
        <f t="shared" si="81"/>
        <v>110480.35648</v>
      </c>
      <c r="V116" s="150">
        <f t="shared" si="82"/>
        <v>114899.91136</v>
      </c>
      <c r="W116" s="150"/>
      <c r="X116" s="150"/>
      <c r="Z116" s="129" t="str">
        <f t="shared" si="86"/>
        <v>06720C</v>
      </c>
      <c r="AA116" s="129" t="str">
        <f t="shared" si="87"/>
        <v>44G</v>
      </c>
      <c r="AB116" s="129" t="str">
        <f t="shared" si="88"/>
        <v>Manager Revenue &amp; Collections</v>
      </c>
      <c r="AC116" s="130">
        <f t="shared" si="64"/>
        <v>47.22</v>
      </c>
      <c r="AD116" s="130">
        <f t="shared" si="65"/>
        <v>49.108999999999995</v>
      </c>
      <c r="AE116" s="130">
        <f t="shared" si="66"/>
        <v>51.073</v>
      </c>
      <c r="AF116" s="130">
        <f t="shared" si="67"/>
        <v>53.116</v>
      </c>
      <c r="AG116" s="130">
        <f t="shared" si="68"/>
        <v>55.241</v>
      </c>
      <c r="AH116" s="130"/>
      <c r="AI116" s="130"/>
    </row>
    <row r="117" spans="1:35" x14ac:dyDescent="0.2">
      <c r="A117" s="75" t="s">
        <v>17</v>
      </c>
      <c r="B117" s="70" t="s">
        <v>44</v>
      </c>
      <c r="C117" s="75" t="s">
        <v>147</v>
      </c>
      <c r="D117" s="73" t="s">
        <v>400</v>
      </c>
      <c r="E117" s="75">
        <v>470</v>
      </c>
      <c r="F117" s="75">
        <v>10</v>
      </c>
      <c r="G117" s="74">
        <f t="shared" si="71"/>
        <v>74466.093520000009</v>
      </c>
      <c r="H117" s="74">
        <f t="shared" si="72"/>
        <v>78310.850800000015</v>
      </c>
      <c r="I117" s="74">
        <f t="shared" si="73"/>
        <v>82302.500800000009</v>
      </c>
      <c r="J117" s="74">
        <f t="shared" si="74"/>
        <v>87873.779760000005</v>
      </c>
      <c r="K117" s="74">
        <f t="shared" si="75"/>
        <v>90334.765040000013</v>
      </c>
      <c r="L117" s="74">
        <f t="shared" si="76"/>
        <v>92863.874479999999</v>
      </c>
      <c r="M117" s="74">
        <f t="shared" si="77"/>
        <v>95512.20120000001</v>
      </c>
      <c r="N117" s="167" t="s">
        <v>600</v>
      </c>
      <c r="O117" s="167" t="str">
        <f t="shared" si="83"/>
        <v>06935C</v>
      </c>
      <c r="P117" s="167" t="str">
        <f t="shared" si="84"/>
        <v>E</v>
      </c>
      <c r="Q117" s="149" t="str">
        <f t="shared" si="85"/>
        <v>Manager Safety Programs</v>
      </c>
      <c r="R117" s="150">
        <f t="shared" si="78"/>
        <v>74466.093520000009</v>
      </c>
      <c r="S117" s="150">
        <f t="shared" si="79"/>
        <v>78310.850800000015</v>
      </c>
      <c r="T117" s="150">
        <f t="shared" si="80"/>
        <v>82302.500800000009</v>
      </c>
      <c r="U117" s="150">
        <f t="shared" si="81"/>
        <v>87873.779760000005</v>
      </c>
      <c r="V117" s="150">
        <f t="shared" si="82"/>
        <v>90334.765040000013</v>
      </c>
      <c r="W117" s="150">
        <f>IF($N117="Y",VLOOKUP($O117,Rates2019,8,0)*PercIncr2020,VLOOKUP($O117,Rates2019,8,0))</f>
        <v>92863.874479999999</v>
      </c>
      <c r="X117" s="150">
        <f>IF($N117="Y",VLOOKUP($O117,Rates2019,9,0)*PercIncr2020,VLOOKUP($O117,Rates2019,9,0))</f>
        <v>95512.20120000001</v>
      </c>
      <c r="Z117" s="129" t="str">
        <f t="shared" si="86"/>
        <v>06935C</v>
      </c>
      <c r="AA117" s="129" t="str">
        <f t="shared" si="87"/>
        <v>34D</v>
      </c>
      <c r="AB117" s="129" t="str">
        <f t="shared" si="88"/>
        <v>Manager Safety Programs</v>
      </c>
      <c r="AC117" s="130">
        <f t="shared" si="64"/>
        <v>35.802</v>
      </c>
      <c r="AD117" s="130">
        <f t="shared" si="65"/>
        <v>37.65</v>
      </c>
      <c r="AE117" s="130">
        <f t="shared" si="66"/>
        <v>39.568999999999996</v>
      </c>
      <c r="AF117" s="130">
        <f t="shared" si="67"/>
        <v>42.247999999999998</v>
      </c>
      <c r="AG117" s="130">
        <f t="shared" si="68"/>
        <v>43.430999999999997</v>
      </c>
      <c r="AH117" s="130">
        <f t="shared" si="69"/>
        <v>44.646999999999998</v>
      </c>
      <c r="AI117" s="130">
        <f t="shared" si="70"/>
        <v>45.919999999999995</v>
      </c>
    </row>
    <row r="118" spans="1:35" x14ac:dyDescent="0.2">
      <c r="A118" s="75" t="s">
        <v>17</v>
      </c>
      <c r="B118" s="70" t="s">
        <v>148</v>
      </c>
      <c r="C118" s="75" t="s">
        <v>149</v>
      </c>
      <c r="D118" s="73" t="s">
        <v>401</v>
      </c>
      <c r="E118" s="75">
        <v>525</v>
      </c>
      <c r="F118" s="75">
        <v>11</v>
      </c>
      <c r="G118" s="74">
        <f t="shared" si="71"/>
        <v>90104.846000000005</v>
      </c>
      <c r="H118" s="74">
        <f t="shared" si="72"/>
        <v>94313.641760000013</v>
      </c>
      <c r="I118" s="74">
        <f t="shared" si="73"/>
        <v>99959.431520000013</v>
      </c>
      <c r="J118" s="74">
        <f t="shared" si="74"/>
        <v>102761.03760000001</v>
      </c>
      <c r="K118" s="74">
        <f t="shared" si="75"/>
        <v>105639.28336</v>
      </c>
      <c r="L118" s="74">
        <f t="shared" si="76"/>
        <v>108649.51968000001</v>
      </c>
      <c r="N118" s="167" t="s">
        <v>600</v>
      </c>
      <c r="O118" s="167" t="str">
        <f t="shared" si="83"/>
        <v>06938C</v>
      </c>
      <c r="P118" s="167" t="str">
        <f t="shared" si="84"/>
        <v>E</v>
      </c>
      <c r="Q118" s="149" t="str">
        <f t="shared" si="85"/>
        <v>Manager School Health Services</v>
      </c>
      <c r="R118" s="150">
        <f t="shared" si="78"/>
        <v>90104.846000000005</v>
      </c>
      <c r="S118" s="150">
        <f t="shared" si="79"/>
        <v>94313.641760000013</v>
      </c>
      <c r="T118" s="150">
        <f t="shared" si="80"/>
        <v>99959.431520000013</v>
      </c>
      <c r="U118" s="150">
        <f t="shared" si="81"/>
        <v>102761.03760000001</v>
      </c>
      <c r="V118" s="150">
        <f t="shared" si="82"/>
        <v>105639.28336</v>
      </c>
      <c r="W118" s="150">
        <f>IF($N118="Y",VLOOKUP($O118,Rates2019,8,0)*PercIncr2020,VLOOKUP($O118,Rates2019,8,0))</f>
        <v>108649.51968000001</v>
      </c>
      <c r="X118" s="150"/>
      <c r="Z118" s="129" t="str">
        <f t="shared" si="86"/>
        <v>06938C</v>
      </c>
      <c r="AA118" s="129" t="str">
        <f t="shared" si="87"/>
        <v>42B</v>
      </c>
      <c r="AB118" s="129" t="str">
        <f t="shared" si="88"/>
        <v>Manager School Health Services</v>
      </c>
      <c r="AC118" s="130">
        <f t="shared" si="64"/>
        <v>43.32</v>
      </c>
      <c r="AD118" s="130">
        <f t="shared" si="65"/>
        <v>45.344000000000001</v>
      </c>
      <c r="AE118" s="130">
        <f t="shared" si="66"/>
        <v>48.058</v>
      </c>
      <c r="AF118" s="130">
        <f t="shared" si="67"/>
        <v>49.405000000000001</v>
      </c>
      <c r="AG118" s="130">
        <f t="shared" si="68"/>
        <v>50.788999999999994</v>
      </c>
      <c r="AH118" s="130">
        <f t="shared" si="69"/>
        <v>52.235999999999997</v>
      </c>
      <c r="AI118" s="130"/>
    </row>
    <row r="119" spans="1:35" x14ac:dyDescent="0.2">
      <c r="A119" s="75" t="s">
        <v>17</v>
      </c>
      <c r="B119" s="70" t="s">
        <v>124</v>
      </c>
      <c r="C119" s="75" t="s">
        <v>170</v>
      </c>
      <c r="D119" s="73" t="s">
        <v>402</v>
      </c>
      <c r="E119" s="75">
        <v>498</v>
      </c>
      <c r="F119" s="75">
        <v>11</v>
      </c>
      <c r="G119" s="74">
        <f t="shared" si="71"/>
        <v>90349.667200000011</v>
      </c>
      <c r="H119" s="74">
        <f t="shared" si="72"/>
        <v>93962.376560000019</v>
      </c>
      <c r="I119" s="74">
        <f t="shared" si="73"/>
        <v>97721.978640000016</v>
      </c>
      <c r="J119" s="74">
        <f t="shared" si="74"/>
        <v>101630.60232000001</v>
      </c>
      <c r="K119" s="74">
        <f t="shared" si="75"/>
        <v>105696.76312</v>
      </c>
      <c r="N119" s="167" t="s">
        <v>600</v>
      </c>
      <c r="O119" s="167" t="str">
        <f t="shared" si="83"/>
        <v>59210C</v>
      </c>
      <c r="P119" s="167" t="str">
        <f t="shared" si="84"/>
        <v>E</v>
      </c>
      <c r="Q119" s="149" t="str">
        <f t="shared" si="85"/>
        <v>Manager Small Business Program</v>
      </c>
      <c r="R119" s="150">
        <f t="shared" si="78"/>
        <v>90349.667200000011</v>
      </c>
      <c r="S119" s="150">
        <f t="shared" si="79"/>
        <v>93962.376560000019</v>
      </c>
      <c r="T119" s="150">
        <f t="shared" si="80"/>
        <v>97721.978640000016</v>
      </c>
      <c r="U119" s="150">
        <f t="shared" si="81"/>
        <v>101630.60232000001</v>
      </c>
      <c r="V119" s="150">
        <f t="shared" si="82"/>
        <v>105696.76312</v>
      </c>
      <c r="W119" s="150"/>
      <c r="X119" s="150"/>
      <c r="Z119" s="129" t="str">
        <f t="shared" si="86"/>
        <v>59210C</v>
      </c>
      <c r="AA119" s="129" t="str">
        <f t="shared" si="87"/>
        <v>104</v>
      </c>
      <c r="AB119" s="129" t="str">
        <f t="shared" si="88"/>
        <v>Manager Small Business Program</v>
      </c>
      <c r="AC119" s="130">
        <f t="shared" si="64"/>
        <v>43.437999999999995</v>
      </c>
      <c r="AD119" s="130">
        <f t="shared" si="65"/>
        <v>45.174999999999997</v>
      </c>
      <c r="AE119" s="130">
        <f t="shared" si="66"/>
        <v>46.981999999999999</v>
      </c>
      <c r="AF119" s="130">
        <f t="shared" si="67"/>
        <v>48.860999999999997</v>
      </c>
      <c r="AG119" s="130">
        <f t="shared" si="68"/>
        <v>50.815999999999995</v>
      </c>
      <c r="AH119" s="130"/>
      <c r="AI119" s="130"/>
    </row>
    <row r="120" spans="1:35" x14ac:dyDescent="0.2">
      <c r="A120" s="75" t="s">
        <v>17</v>
      </c>
      <c r="B120" s="70" t="s">
        <v>150</v>
      </c>
      <c r="C120" s="75" t="s">
        <v>151</v>
      </c>
      <c r="D120" s="73" t="s">
        <v>403</v>
      </c>
      <c r="E120" s="75">
        <v>570</v>
      </c>
      <c r="F120" s="75">
        <v>12</v>
      </c>
      <c r="G120" s="74">
        <f t="shared" si="71"/>
        <v>109066.78016000001</v>
      </c>
      <c r="H120" s="74">
        <f t="shared" si="72"/>
        <v>112119.59408000001</v>
      </c>
      <c r="I120" s="74">
        <f t="shared" si="73"/>
        <v>115259.69208000001</v>
      </c>
      <c r="J120" s="74">
        <f t="shared" si="74"/>
        <v>118544.55392000001</v>
      </c>
      <c r="N120" s="167" t="s">
        <v>600</v>
      </c>
      <c r="O120" s="167" t="str">
        <f t="shared" si="83"/>
        <v>06965C</v>
      </c>
      <c r="P120" s="167" t="str">
        <f t="shared" si="84"/>
        <v>E</v>
      </c>
      <c r="Q120" s="149" t="str">
        <f t="shared" si="85"/>
        <v>Manager Special Project &amp; Research</v>
      </c>
      <c r="R120" s="150">
        <f t="shared" si="78"/>
        <v>109066.78016000001</v>
      </c>
      <c r="S120" s="150">
        <f t="shared" si="79"/>
        <v>112119.59408000001</v>
      </c>
      <c r="T120" s="150">
        <f t="shared" si="80"/>
        <v>115259.69208000001</v>
      </c>
      <c r="U120" s="150">
        <f t="shared" si="81"/>
        <v>118544.55392000001</v>
      </c>
      <c r="V120" s="150"/>
      <c r="W120" s="150"/>
      <c r="X120" s="150"/>
      <c r="Z120" s="129" t="str">
        <f t="shared" si="86"/>
        <v>06965C</v>
      </c>
      <c r="AA120" s="129" t="str">
        <f t="shared" si="87"/>
        <v>54</v>
      </c>
      <c r="AB120" s="129" t="str">
        <f t="shared" si="88"/>
        <v>Manager Special Project &amp; Research</v>
      </c>
      <c r="AC120" s="130">
        <f t="shared" si="64"/>
        <v>52.436</v>
      </c>
      <c r="AD120" s="130">
        <f t="shared" si="65"/>
        <v>53.903999999999996</v>
      </c>
      <c r="AE120" s="130">
        <f t="shared" si="66"/>
        <v>55.413999999999994</v>
      </c>
      <c r="AF120" s="130">
        <f t="shared" si="67"/>
        <v>56.992999999999995</v>
      </c>
      <c r="AG120" s="130"/>
      <c r="AH120" s="130"/>
      <c r="AI120" s="130"/>
    </row>
    <row r="121" spans="1:35" x14ac:dyDescent="0.2">
      <c r="A121" s="75" t="s">
        <v>17</v>
      </c>
      <c r="B121" s="70" t="s">
        <v>171</v>
      </c>
      <c r="C121" s="75" t="s">
        <v>172</v>
      </c>
      <c r="D121" s="73" t="s">
        <v>404</v>
      </c>
      <c r="E121" s="75">
        <v>543</v>
      </c>
      <c r="F121" s="75">
        <v>12</v>
      </c>
      <c r="G121" s="74">
        <f t="shared" si="71"/>
        <v>97915.706720000017</v>
      </c>
      <c r="H121" s="74">
        <f t="shared" si="72"/>
        <v>100851.43224000001</v>
      </c>
      <c r="I121" s="74">
        <f t="shared" si="73"/>
        <v>103878.69960000001</v>
      </c>
      <c r="J121" s="74">
        <f t="shared" si="74"/>
        <v>106993.25104</v>
      </c>
      <c r="N121" s="167" t="s">
        <v>600</v>
      </c>
      <c r="O121" s="167" t="str">
        <f t="shared" si="83"/>
        <v>06963C</v>
      </c>
      <c r="P121" s="167" t="str">
        <f t="shared" si="84"/>
        <v>E</v>
      </c>
      <c r="Q121" s="149" t="str">
        <f t="shared" si="85"/>
        <v>Manager Special Projects &amp; Business Specialist</v>
      </c>
      <c r="R121" s="150">
        <f t="shared" si="78"/>
        <v>97915.706720000017</v>
      </c>
      <c r="S121" s="150">
        <f t="shared" si="79"/>
        <v>100851.43224000001</v>
      </c>
      <c r="T121" s="150">
        <f t="shared" si="80"/>
        <v>103878.69960000001</v>
      </c>
      <c r="U121" s="150">
        <f t="shared" si="81"/>
        <v>106993.25104</v>
      </c>
      <c r="V121" s="150"/>
      <c r="W121" s="150"/>
      <c r="X121" s="150"/>
      <c r="Z121" s="129" t="str">
        <f t="shared" si="86"/>
        <v>06963C</v>
      </c>
      <c r="AA121" s="129" t="str">
        <f t="shared" si="87"/>
        <v>96</v>
      </c>
      <c r="AB121" s="129" t="str">
        <f t="shared" si="88"/>
        <v>Manager Special Projects &amp; Business Specialist</v>
      </c>
      <c r="AC121" s="130">
        <f t="shared" si="64"/>
        <v>47.074999999999996</v>
      </c>
      <c r="AD121" s="130">
        <f t="shared" si="65"/>
        <v>48.486999999999995</v>
      </c>
      <c r="AE121" s="130">
        <f t="shared" si="66"/>
        <v>49.942</v>
      </c>
      <c r="AF121" s="130">
        <f t="shared" si="67"/>
        <v>51.44</v>
      </c>
      <c r="AG121" s="130"/>
      <c r="AH121" s="130"/>
      <c r="AI121" s="130"/>
    </row>
    <row r="122" spans="1:35" x14ac:dyDescent="0.2">
      <c r="A122" s="75" t="s">
        <v>17</v>
      </c>
      <c r="B122" s="70" t="s">
        <v>24</v>
      </c>
      <c r="C122" s="75" t="s">
        <v>173</v>
      </c>
      <c r="D122" s="73" t="s">
        <v>405</v>
      </c>
      <c r="E122" s="75">
        <v>423</v>
      </c>
      <c r="F122" s="75">
        <v>9</v>
      </c>
      <c r="G122" s="74">
        <f t="shared" si="71"/>
        <v>70327.550800000012</v>
      </c>
      <c r="H122" s="74">
        <f t="shared" si="72"/>
        <v>74027.544240000003</v>
      </c>
      <c r="I122" s="74">
        <f t="shared" si="73"/>
        <v>77923.394640000013</v>
      </c>
      <c r="J122" s="74">
        <f t="shared" si="74"/>
        <v>82025.746400000004</v>
      </c>
      <c r="K122" s="74">
        <f t="shared" si="75"/>
        <v>84322.807920000007</v>
      </c>
      <c r="L122" s="74">
        <f t="shared" si="76"/>
        <v>86683.735840000008</v>
      </c>
      <c r="M122" s="74">
        <f t="shared" si="77"/>
        <v>89155.365520000007</v>
      </c>
      <c r="N122" s="167" t="s">
        <v>600</v>
      </c>
      <c r="O122" s="167" t="str">
        <f t="shared" si="83"/>
        <v>06608C</v>
      </c>
      <c r="P122" s="167" t="str">
        <f t="shared" si="84"/>
        <v>E</v>
      </c>
      <c r="Q122" s="149" t="str">
        <f t="shared" si="85"/>
        <v>Manager Stores &amp; Central Requistions</v>
      </c>
      <c r="R122" s="150">
        <f t="shared" si="78"/>
        <v>70327.550800000012</v>
      </c>
      <c r="S122" s="150">
        <f t="shared" si="79"/>
        <v>74027.544240000003</v>
      </c>
      <c r="T122" s="150">
        <f t="shared" si="80"/>
        <v>77923.394640000013</v>
      </c>
      <c r="U122" s="150">
        <f t="shared" si="81"/>
        <v>82025.746400000004</v>
      </c>
      <c r="V122" s="150">
        <f t="shared" ref="V122:V130" si="90">IF($N122="Y",VLOOKUP($O122,Rates2019,7,0)*PercIncr2020,VLOOKUP($O122,Rates2019,7,0))</f>
        <v>84322.807920000007</v>
      </c>
      <c r="W122" s="150">
        <f>IF($N122="Y",VLOOKUP($O122,Rates2019,8,0)*PercIncr2020,VLOOKUP($O122,Rates2019,8,0))</f>
        <v>86683.735840000008</v>
      </c>
      <c r="X122" s="150">
        <f>IF($N122="Y",VLOOKUP($O122,Rates2019,9,0)*PercIncr2020,VLOOKUP($O122,Rates2019,9,0))</f>
        <v>89155.365520000007</v>
      </c>
      <c r="Z122" s="129" t="str">
        <f t="shared" si="86"/>
        <v>06608C</v>
      </c>
      <c r="AA122" s="129" t="str">
        <f t="shared" si="87"/>
        <v>86</v>
      </c>
      <c r="AB122" s="129" t="str">
        <f t="shared" si="88"/>
        <v>Manager Stores &amp; Central Requistions</v>
      </c>
      <c r="AC122" s="130">
        <f t="shared" si="64"/>
        <v>33.811999999999998</v>
      </c>
      <c r="AD122" s="130">
        <f t="shared" si="65"/>
        <v>35.591000000000001</v>
      </c>
      <c r="AE122" s="130">
        <f t="shared" si="66"/>
        <v>37.463999999999999</v>
      </c>
      <c r="AF122" s="130">
        <f t="shared" si="67"/>
        <v>39.436</v>
      </c>
      <c r="AG122" s="130">
        <f t="shared" si="68"/>
        <v>40.54</v>
      </c>
      <c r="AH122" s="130">
        <f t="shared" si="69"/>
        <v>41.674999999999997</v>
      </c>
      <c r="AI122" s="130">
        <f t="shared" si="70"/>
        <v>42.863999999999997</v>
      </c>
    </row>
    <row r="123" spans="1:35" x14ac:dyDescent="0.2">
      <c r="A123" s="75" t="s">
        <v>17</v>
      </c>
      <c r="B123" s="70" t="s">
        <v>152</v>
      </c>
      <c r="C123" s="75" t="s">
        <v>153</v>
      </c>
      <c r="D123" s="73" t="s">
        <v>406</v>
      </c>
      <c r="E123" s="75">
        <v>543</v>
      </c>
      <c r="F123" s="75">
        <v>12</v>
      </c>
      <c r="G123" s="74">
        <f t="shared" si="71"/>
        <v>98215.878800000006</v>
      </c>
      <c r="H123" s="74">
        <f t="shared" si="72"/>
        <v>102145.79128</v>
      </c>
      <c r="I123" s="74">
        <f t="shared" si="73"/>
        <v>106231.11200000001</v>
      </c>
      <c r="J123" s="74">
        <f t="shared" si="74"/>
        <v>110480.35648</v>
      </c>
      <c r="K123" s="74">
        <f t="shared" si="75"/>
        <v>114899.91136</v>
      </c>
      <c r="N123" s="167" t="s">
        <v>600</v>
      </c>
      <c r="O123" s="167" t="str">
        <f t="shared" si="83"/>
        <v>06670C</v>
      </c>
      <c r="P123" s="167" t="str">
        <f t="shared" si="84"/>
        <v>E</v>
      </c>
      <c r="Q123" s="149" t="str">
        <f t="shared" si="85"/>
        <v>Manager Sustainability</v>
      </c>
      <c r="R123" s="150">
        <f t="shared" si="78"/>
        <v>98215.878800000006</v>
      </c>
      <c r="S123" s="150">
        <f t="shared" si="79"/>
        <v>102145.79128</v>
      </c>
      <c r="T123" s="150">
        <f t="shared" si="80"/>
        <v>106231.11200000001</v>
      </c>
      <c r="U123" s="150">
        <f t="shared" si="81"/>
        <v>110480.35648</v>
      </c>
      <c r="V123" s="150">
        <f t="shared" si="90"/>
        <v>114899.91136</v>
      </c>
      <c r="W123" s="150"/>
      <c r="X123" s="150"/>
      <c r="Z123" s="129" t="str">
        <f t="shared" si="86"/>
        <v>06670C</v>
      </c>
      <c r="AA123" s="129" t="str">
        <f t="shared" si="87"/>
        <v>44G</v>
      </c>
      <c r="AB123" s="129" t="str">
        <f t="shared" si="88"/>
        <v>Manager Sustainability</v>
      </c>
      <c r="AC123" s="130">
        <f t="shared" si="64"/>
        <v>47.22</v>
      </c>
      <c r="AD123" s="130">
        <f t="shared" si="65"/>
        <v>49.108999999999995</v>
      </c>
      <c r="AE123" s="130">
        <f t="shared" si="66"/>
        <v>51.073</v>
      </c>
      <c r="AF123" s="130">
        <f t="shared" si="67"/>
        <v>53.116</v>
      </c>
      <c r="AG123" s="130">
        <f t="shared" si="68"/>
        <v>55.241</v>
      </c>
      <c r="AH123" s="130"/>
      <c r="AI123" s="130"/>
    </row>
    <row r="124" spans="1:35" x14ac:dyDescent="0.2">
      <c r="A124" s="75" t="s">
        <v>17</v>
      </c>
      <c r="B124" s="70" t="s">
        <v>120</v>
      </c>
      <c r="C124" s="75" t="s">
        <v>154</v>
      </c>
      <c r="D124" s="73" t="s">
        <v>407</v>
      </c>
      <c r="E124" s="75">
        <v>548</v>
      </c>
      <c r="F124" s="75">
        <v>12</v>
      </c>
      <c r="G124" s="74">
        <f t="shared" si="71"/>
        <v>88980.797359999997</v>
      </c>
      <c r="H124" s="74">
        <f t="shared" si="72"/>
        <v>93430.156560000018</v>
      </c>
      <c r="I124" s="74">
        <f t="shared" si="73"/>
        <v>98100.919280000002</v>
      </c>
      <c r="J124" s="74">
        <f t="shared" si="74"/>
        <v>104508.84808000001</v>
      </c>
      <c r="K124" s="74">
        <f t="shared" si="75"/>
        <v>107436.05808</v>
      </c>
      <c r="L124" s="74">
        <f t="shared" si="76"/>
        <v>110446.2944</v>
      </c>
      <c r="M124" s="74">
        <f t="shared" si="77"/>
        <v>113592.77904000001</v>
      </c>
      <c r="N124" s="167" t="s">
        <v>600</v>
      </c>
      <c r="O124" s="167" t="str">
        <f t="shared" si="83"/>
        <v>00850C</v>
      </c>
      <c r="P124" s="167" t="str">
        <f t="shared" si="84"/>
        <v>E</v>
      </c>
      <c r="Q124" s="149" t="str">
        <f t="shared" si="85"/>
        <v>Manager Treasury Operations</v>
      </c>
      <c r="R124" s="150">
        <f t="shared" si="78"/>
        <v>88980.797359999997</v>
      </c>
      <c r="S124" s="150">
        <f t="shared" si="79"/>
        <v>93430.156560000018</v>
      </c>
      <c r="T124" s="150">
        <f t="shared" si="80"/>
        <v>98100.919280000002</v>
      </c>
      <c r="U124" s="150">
        <f t="shared" si="81"/>
        <v>104508.84808000001</v>
      </c>
      <c r="V124" s="150">
        <f t="shared" si="90"/>
        <v>107436.05808</v>
      </c>
      <c r="W124" s="150">
        <f t="shared" ref="W124:W130" si="91">IF($N124="Y",VLOOKUP($O124,Rates2019,8,0)*PercIncr2020,VLOOKUP($O124,Rates2019,8,0))</f>
        <v>110446.2944</v>
      </c>
      <c r="X124" s="150">
        <f t="shared" ref="X124:X130" si="92">IF($N124="Y",VLOOKUP($O124,Rates2019,9,0)*PercIncr2020,VLOOKUP($O124,Rates2019,9,0))</f>
        <v>113592.77904000001</v>
      </c>
      <c r="Z124" s="129" t="str">
        <f t="shared" si="86"/>
        <v>00850C</v>
      </c>
      <c r="AA124" s="129" t="str">
        <f t="shared" si="87"/>
        <v>50</v>
      </c>
      <c r="AB124" s="129" t="str">
        <f t="shared" si="88"/>
        <v>Manager Treasury Operations</v>
      </c>
      <c r="AC124" s="130">
        <f t="shared" si="64"/>
        <v>42.78</v>
      </c>
      <c r="AD124" s="130">
        <f t="shared" si="65"/>
        <v>44.918999999999997</v>
      </c>
      <c r="AE124" s="130">
        <f t="shared" si="66"/>
        <v>47.163999999999994</v>
      </c>
      <c r="AF124" s="130">
        <f t="shared" si="67"/>
        <v>50.244999999999997</v>
      </c>
      <c r="AG124" s="130">
        <f t="shared" si="68"/>
        <v>51.652000000000001</v>
      </c>
      <c r="AH124" s="130">
        <f t="shared" si="69"/>
        <v>53.099999999999994</v>
      </c>
      <c r="AI124" s="130">
        <f t="shared" si="70"/>
        <v>54.611999999999995</v>
      </c>
    </row>
    <row r="125" spans="1:35" x14ac:dyDescent="0.2">
      <c r="A125" s="75" t="s">
        <v>17</v>
      </c>
      <c r="B125" s="70" t="s">
        <v>44</v>
      </c>
      <c r="C125" s="75" t="s">
        <v>155</v>
      </c>
      <c r="D125" s="73" t="s">
        <v>408</v>
      </c>
      <c r="E125" s="75">
        <v>455</v>
      </c>
      <c r="F125" s="75">
        <v>10</v>
      </c>
      <c r="G125" s="74">
        <f t="shared" si="71"/>
        <v>74466.093520000009</v>
      </c>
      <c r="H125" s="74">
        <f t="shared" si="72"/>
        <v>78310.850800000015</v>
      </c>
      <c r="I125" s="74">
        <f t="shared" si="73"/>
        <v>82302.500800000009</v>
      </c>
      <c r="J125" s="74">
        <f t="shared" si="74"/>
        <v>87873.779760000005</v>
      </c>
      <c r="K125" s="74">
        <f t="shared" si="75"/>
        <v>90334.765040000013</v>
      </c>
      <c r="L125" s="74">
        <f t="shared" si="76"/>
        <v>92863.874479999999</v>
      </c>
      <c r="M125" s="74">
        <f t="shared" si="77"/>
        <v>95512.20120000001</v>
      </c>
      <c r="N125" s="167" t="s">
        <v>600</v>
      </c>
      <c r="O125" s="167" t="str">
        <f t="shared" si="83"/>
        <v>07020C</v>
      </c>
      <c r="P125" s="167" t="str">
        <f t="shared" si="84"/>
        <v>E</v>
      </c>
      <c r="Q125" s="149" t="str">
        <f t="shared" si="85"/>
        <v>Manager Utilities Billing</v>
      </c>
      <c r="R125" s="150">
        <f t="shared" si="78"/>
        <v>74466.093520000009</v>
      </c>
      <c r="S125" s="150">
        <f t="shared" si="79"/>
        <v>78310.850800000015</v>
      </c>
      <c r="T125" s="150">
        <f t="shared" si="80"/>
        <v>82302.500800000009</v>
      </c>
      <c r="U125" s="150">
        <f t="shared" si="81"/>
        <v>87873.779760000005</v>
      </c>
      <c r="V125" s="150">
        <f t="shared" si="90"/>
        <v>90334.765040000013</v>
      </c>
      <c r="W125" s="150">
        <f t="shared" si="91"/>
        <v>92863.874479999999</v>
      </c>
      <c r="X125" s="150">
        <f t="shared" si="92"/>
        <v>95512.20120000001</v>
      </c>
      <c r="Z125" s="129" t="str">
        <f t="shared" si="86"/>
        <v>07020C</v>
      </c>
      <c r="AA125" s="129" t="str">
        <f t="shared" si="87"/>
        <v>34D</v>
      </c>
      <c r="AB125" s="129" t="str">
        <f t="shared" si="88"/>
        <v>Manager Utilities Billing</v>
      </c>
      <c r="AC125" s="130">
        <f t="shared" si="64"/>
        <v>35.802</v>
      </c>
      <c r="AD125" s="130">
        <f t="shared" si="65"/>
        <v>37.65</v>
      </c>
      <c r="AE125" s="130">
        <f t="shared" si="66"/>
        <v>39.568999999999996</v>
      </c>
      <c r="AF125" s="130">
        <f t="shared" si="67"/>
        <v>42.247999999999998</v>
      </c>
      <c r="AG125" s="130">
        <f t="shared" si="68"/>
        <v>43.430999999999997</v>
      </c>
      <c r="AH125" s="130">
        <f t="shared" si="69"/>
        <v>44.646999999999998</v>
      </c>
      <c r="AI125" s="130">
        <f t="shared" si="70"/>
        <v>45.919999999999995</v>
      </c>
    </row>
    <row r="126" spans="1:35" x14ac:dyDescent="0.2">
      <c r="A126" s="75" t="s">
        <v>17</v>
      </c>
      <c r="B126" s="70" t="s">
        <v>70</v>
      </c>
      <c r="C126" s="75" t="s">
        <v>157</v>
      </c>
      <c r="D126" s="73" t="s">
        <v>409</v>
      </c>
      <c r="E126" s="75">
        <v>453</v>
      </c>
      <c r="F126" s="75">
        <v>10</v>
      </c>
      <c r="G126" s="74">
        <f t="shared" si="71"/>
        <v>65991.022240000006</v>
      </c>
      <c r="H126" s="74">
        <f t="shared" si="72"/>
        <v>69590.958320000005</v>
      </c>
      <c r="I126" s="74">
        <f t="shared" si="73"/>
        <v>74323.458560000014</v>
      </c>
      <c r="J126" s="74">
        <f t="shared" si="74"/>
        <v>81282.76728</v>
      </c>
      <c r="K126" s="74">
        <f t="shared" si="75"/>
        <v>83558.540000000008</v>
      </c>
      <c r="L126" s="74">
        <f t="shared" si="76"/>
        <v>85898.179120000001</v>
      </c>
      <c r="M126" s="74">
        <f t="shared" si="77"/>
        <v>88346.39112</v>
      </c>
      <c r="N126" s="167" t="s">
        <v>600</v>
      </c>
      <c r="O126" s="167" t="str">
        <f t="shared" si="83"/>
        <v>07022C</v>
      </c>
      <c r="P126" s="167" t="str">
        <f t="shared" si="84"/>
        <v>E</v>
      </c>
      <c r="Q126" s="149" t="str">
        <f t="shared" si="85"/>
        <v>Manager Video Services</v>
      </c>
      <c r="R126" s="150">
        <f t="shared" si="78"/>
        <v>65991.022240000006</v>
      </c>
      <c r="S126" s="150">
        <f t="shared" si="79"/>
        <v>69590.958320000005</v>
      </c>
      <c r="T126" s="150">
        <f t="shared" si="80"/>
        <v>74323.458560000014</v>
      </c>
      <c r="U126" s="150">
        <f t="shared" si="81"/>
        <v>81282.76728</v>
      </c>
      <c r="V126" s="150">
        <f t="shared" si="90"/>
        <v>83558.540000000008</v>
      </c>
      <c r="W126" s="150">
        <f t="shared" si="91"/>
        <v>85898.179120000001</v>
      </c>
      <c r="X126" s="150">
        <f t="shared" si="92"/>
        <v>88346.39112</v>
      </c>
      <c r="Z126" s="129" t="str">
        <f t="shared" si="86"/>
        <v>07022C</v>
      </c>
      <c r="AA126" s="129" t="str">
        <f t="shared" si="87"/>
        <v>34M</v>
      </c>
      <c r="AB126" s="129" t="str">
        <f t="shared" si="88"/>
        <v>Manager Video Services</v>
      </c>
      <c r="AC126" s="130">
        <f t="shared" si="64"/>
        <v>31.727</v>
      </c>
      <c r="AD126" s="130">
        <f t="shared" si="65"/>
        <v>33.457999999999998</v>
      </c>
      <c r="AE126" s="130">
        <f t="shared" si="66"/>
        <v>35.732999999999997</v>
      </c>
      <c r="AF126" s="130">
        <f t="shared" si="67"/>
        <v>39.079000000000001</v>
      </c>
      <c r="AG126" s="130">
        <f t="shared" si="68"/>
        <v>40.172999999999995</v>
      </c>
      <c r="AH126" s="130">
        <f t="shared" si="69"/>
        <v>41.297999999999995</v>
      </c>
      <c r="AI126" s="130">
        <f t="shared" si="70"/>
        <v>42.474999999999994</v>
      </c>
    </row>
    <row r="127" spans="1:35" x14ac:dyDescent="0.2">
      <c r="A127" s="75" t="s">
        <v>17</v>
      </c>
      <c r="B127" s="70" t="s">
        <v>93</v>
      </c>
      <c r="C127" s="75" t="s">
        <v>159</v>
      </c>
      <c r="D127" s="73" t="s">
        <v>410</v>
      </c>
      <c r="E127" s="75">
        <v>448</v>
      </c>
      <c r="F127" s="75">
        <v>9</v>
      </c>
      <c r="G127" s="74">
        <f t="shared" si="71"/>
        <v>71666.616320000001</v>
      </c>
      <c r="H127" s="74">
        <f t="shared" si="72"/>
        <v>75438.991680000006</v>
      </c>
      <c r="I127" s="74">
        <f t="shared" si="73"/>
        <v>80011.825920000003</v>
      </c>
      <c r="J127" s="74">
        <f t="shared" si="74"/>
        <v>84586.789040000003</v>
      </c>
      <c r="K127" s="74">
        <f t="shared" si="75"/>
        <v>86954.103600000017</v>
      </c>
      <c r="L127" s="74">
        <f t="shared" si="76"/>
        <v>89389.542320000008</v>
      </c>
      <c r="M127" s="74">
        <f t="shared" si="77"/>
        <v>91937.811680000013</v>
      </c>
      <c r="N127" s="167" t="s">
        <v>600</v>
      </c>
      <c r="O127" s="167" t="str">
        <f t="shared" si="83"/>
        <v>42300C</v>
      </c>
      <c r="P127" s="167" t="str">
        <f t="shared" si="84"/>
        <v>E</v>
      </c>
      <c r="Q127" s="149" t="str">
        <f t="shared" si="85"/>
        <v>Marketing &amp; Communication Manager</v>
      </c>
      <c r="R127" s="150">
        <f t="shared" si="78"/>
        <v>71666.616320000001</v>
      </c>
      <c r="S127" s="150">
        <f t="shared" si="79"/>
        <v>75438.991680000006</v>
      </c>
      <c r="T127" s="150">
        <f t="shared" si="80"/>
        <v>80011.825920000003</v>
      </c>
      <c r="U127" s="150">
        <f t="shared" si="81"/>
        <v>84586.789040000003</v>
      </c>
      <c r="V127" s="150">
        <f t="shared" si="90"/>
        <v>86954.103600000017</v>
      </c>
      <c r="W127" s="150">
        <f t="shared" si="91"/>
        <v>89389.542320000008</v>
      </c>
      <c r="X127" s="150">
        <f t="shared" si="92"/>
        <v>91937.811680000013</v>
      </c>
      <c r="Z127" s="129" t="str">
        <f t="shared" si="86"/>
        <v>42300C</v>
      </c>
      <c r="AA127" s="129" t="str">
        <f t="shared" si="87"/>
        <v>35</v>
      </c>
      <c r="AB127" s="129" t="str">
        <f t="shared" si="88"/>
        <v>Marketing &amp; Communication Manager</v>
      </c>
      <c r="AC127" s="130">
        <f t="shared" si="64"/>
        <v>34.455999999999996</v>
      </c>
      <c r="AD127" s="130">
        <f t="shared" si="65"/>
        <v>36.268999999999998</v>
      </c>
      <c r="AE127" s="130">
        <f t="shared" si="66"/>
        <v>38.467999999999996</v>
      </c>
      <c r="AF127" s="130">
        <f t="shared" si="67"/>
        <v>40.666999999999994</v>
      </c>
      <c r="AG127" s="130">
        <f t="shared" si="68"/>
        <v>41.805</v>
      </c>
      <c r="AH127" s="130">
        <f t="shared" si="69"/>
        <v>42.975999999999999</v>
      </c>
      <c r="AI127" s="130">
        <f t="shared" si="70"/>
        <v>44.201000000000001</v>
      </c>
    </row>
    <row r="128" spans="1:35" x14ac:dyDescent="0.2">
      <c r="A128" s="75" t="s">
        <v>17</v>
      </c>
      <c r="B128" s="70" t="s">
        <v>93</v>
      </c>
      <c r="C128" s="75" t="s">
        <v>160</v>
      </c>
      <c r="D128" s="73" t="s">
        <v>411</v>
      </c>
      <c r="E128" s="75">
        <v>448</v>
      </c>
      <c r="F128" s="75">
        <v>9</v>
      </c>
      <c r="G128" s="74">
        <f t="shared" si="71"/>
        <v>71666.616320000001</v>
      </c>
      <c r="H128" s="74">
        <f t="shared" si="72"/>
        <v>75438.991680000006</v>
      </c>
      <c r="I128" s="74">
        <f t="shared" si="73"/>
        <v>80011.825920000003</v>
      </c>
      <c r="J128" s="74">
        <f t="shared" si="74"/>
        <v>84586.789040000003</v>
      </c>
      <c r="K128" s="74">
        <f t="shared" si="75"/>
        <v>86954.103600000017</v>
      </c>
      <c r="L128" s="74">
        <f t="shared" si="76"/>
        <v>89389.542320000008</v>
      </c>
      <c r="M128" s="74">
        <f t="shared" si="77"/>
        <v>91937.811680000013</v>
      </c>
      <c r="N128" s="167" t="s">
        <v>600</v>
      </c>
      <c r="O128" s="167" t="str">
        <f t="shared" si="83"/>
        <v>07085C</v>
      </c>
      <c r="P128" s="167" t="str">
        <f t="shared" si="84"/>
        <v>E</v>
      </c>
      <c r="Q128" s="149" t="str">
        <f t="shared" si="85"/>
        <v>Media Relations Manager</v>
      </c>
      <c r="R128" s="150">
        <f t="shared" si="78"/>
        <v>71666.616320000001</v>
      </c>
      <c r="S128" s="150">
        <f t="shared" si="79"/>
        <v>75438.991680000006</v>
      </c>
      <c r="T128" s="150">
        <f t="shared" si="80"/>
        <v>80011.825920000003</v>
      </c>
      <c r="U128" s="150">
        <f t="shared" si="81"/>
        <v>84586.789040000003</v>
      </c>
      <c r="V128" s="150">
        <f t="shared" si="90"/>
        <v>86954.103600000017</v>
      </c>
      <c r="W128" s="150">
        <f t="shared" si="91"/>
        <v>89389.542320000008</v>
      </c>
      <c r="X128" s="150">
        <f t="shared" si="92"/>
        <v>91937.811680000013</v>
      </c>
      <c r="Z128" s="129" t="str">
        <f t="shared" si="86"/>
        <v>07085C</v>
      </c>
      <c r="AA128" s="129" t="str">
        <f t="shared" si="87"/>
        <v>35</v>
      </c>
      <c r="AB128" s="129" t="str">
        <f t="shared" si="88"/>
        <v>Media Relations Manager</v>
      </c>
      <c r="AC128" s="130">
        <f t="shared" si="64"/>
        <v>34.455999999999996</v>
      </c>
      <c r="AD128" s="130">
        <f t="shared" si="65"/>
        <v>36.268999999999998</v>
      </c>
      <c r="AE128" s="130">
        <f t="shared" si="66"/>
        <v>38.467999999999996</v>
      </c>
      <c r="AF128" s="130">
        <f t="shared" si="67"/>
        <v>40.666999999999994</v>
      </c>
      <c r="AG128" s="130">
        <f t="shared" si="68"/>
        <v>41.805</v>
      </c>
      <c r="AH128" s="130">
        <f t="shared" si="69"/>
        <v>42.975999999999999</v>
      </c>
      <c r="AI128" s="130">
        <f t="shared" si="70"/>
        <v>44.201000000000001</v>
      </c>
    </row>
    <row r="129" spans="1:35" x14ac:dyDescent="0.2">
      <c r="A129" s="75" t="s">
        <v>17</v>
      </c>
      <c r="B129" s="70" t="s">
        <v>638</v>
      </c>
      <c r="C129" s="75" t="s">
        <v>639</v>
      </c>
      <c r="D129" s="73" t="s">
        <v>637</v>
      </c>
      <c r="E129" s="75">
        <v>360</v>
      </c>
      <c r="F129" s="75">
        <v>7</v>
      </c>
      <c r="G129" s="60">
        <v>64498</v>
      </c>
      <c r="H129" s="60">
        <v>67080</v>
      </c>
      <c r="I129" s="60">
        <v>69766</v>
      </c>
      <c r="J129" s="60">
        <v>72560</v>
      </c>
      <c r="K129" s="60">
        <v>75465</v>
      </c>
      <c r="N129" s="167" t="s">
        <v>600</v>
      </c>
      <c r="O129" s="167" t="str">
        <f t="shared" si="83"/>
        <v>52985C</v>
      </c>
      <c r="P129" s="167" t="str">
        <f t="shared" si="84"/>
        <v>E</v>
      </c>
      <c r="Q129" s="149" t="str">
        <f t="shared" si="85"/>
        <v>Medical Assistant Program Supervisor</v>
      </c>
      <c r="R129" s="174">
        <v>64498</v>
      </c>
      <c r="S129" s="174">
        <v>67080</v>
      </c>
      <c r="T129" s="174">
        <v>69766</v>
      </c>
      <c r="U129" s="174">
        <v>72560</v>
      </c>
      <c r="V129" s="174">
        <v>75465</v>
      </c>
      <c r="W129" s="150"/>
      <c r="X129" s="150"/>
      <c r="Z129" s="129" t="str">
        <f t="shared" si="86"/>
        <v>52985C</v>
      </c>
      <c r="AA129" s="129" t="str">
        <f t="shared" si="87"/>
        <v>070</v>
      </c>
      <c r="AB129" s="129" t="str">
        <f t="shared" si="88"/>
        <v>Medical Assistant Program Supervisor</v>
      </c>
      <c r="AC129" s="130">
        <f>IF($A129="E",ROUNDUP(R129/2080,3),IF($A129="N",ROUND(R129,3),"check"))</f>
        <v>31.009</v>
      </c>
      <c r="AD129" s="130">
        <f>IF($A129="E",ROUNDUP(S129/2080,3),IF($A129="N",ROUND(S129,3),"check"))</f>
        <v>32.25</v>
      </c>
      <c r="AE129" s="130">
        <f>IF($A129="E",ROUNDUP(T129/2080,3),IF($A129="N",ROUND(T129,3),"check"))</f>
        <v>33.541999999999994</v>
      </c>
      <c r="AF129" s="130">
        <f>IF($A129="E",ROUNDUP(U129/2080,3),IF($A129="N",ROUND(U129,3),"check"))</f>
        <v>34.884999999999998</v>
      </c>
      <c r="AG129" s="130">
        <f>IF($A129="E",ROUNDUP(V129/2080,3),IF($A129="N",ROUND(V129,3),"check"))</f>
        <v>36.281999999999996</v>
      </c>
      <c r="AH129" s="130"/>
      <c r="AI129" s="130"/>
    </row>
    <row r="130" spans="1:35" x14ac:dyDescent="0.2">
      <c r="A130" s="75" t="s">
        <v>17</v>
      </c>
      <c r="B130" s="70" t="s">
        <v>38</v>
      </c>
      <c r="C130" s="75" t="s">
        <v>161</v>
      </c>
      <c r="D130" s="73" t="s">
        <v>412</v>
      </c>
      <c r="E130" s="75">
        <v>458</v>
      </c>
      <c r="F130" s="75">
        <v>10</v>
      </c>
      <c r="G130" s="74">
        <f t="shared" si="71"/>
        <v>70512.763359999997</v>
      </c>
      <c r="H130" s="74">
        <f t="shared" si="72"/>
        <v>74057.348560000013</v>
      </c>
      <c r="I130" s="74">
        <f t="shared" si="73"/>
        <v>78057.514080000008</v>
      </c>
      <c r="J130" s="74">
        <f t="shared" si="74"/>
        <v>84578.273520000017</v>
      </c>
      <c r="K130" s="74">
        <f t="shared" si="75"/>
        <v>86947.716960000005</v>
      </c>
      <c r="L130" s="74">
        <f t="shared" si="76"/>
        <v>91501.391279999996</v>
      </c>
      <c r="M130" s="74">
        <f t="shared" si="77"/>
        <v>96749.080480000004</v>
      </c>
      <c r="N130" s="167" t="s">
        <v>600</v>
      </c>
      <c r="O130" s="167" t="str">
        <f t="shared" si="83"/>
        <v>08855C</v>
      </c>
      <c r="P130" s="167" t="str">
        <f t="shared" si="84"/>
        <v>E</v>
      </c>
      <c r="Q130" s="149" t="str">
        <f t="shared" si="85"/>
        <v>MFD Interagency Coordinator</v>
      </c>
      <c r="R130" s="150">
        <f t="shared" si="78"/>
        <v>70512.763359999997</v>
      </c>
      <c r="S130" s="150">
        <f t="shared" si="79"/>
        <v>74057.348560000013</v>
      </c>
      <c r="T130" s="150">
        <f t="shared" si="80"/>
        <v>78057.514080000008</v>
      </c>
      <c r="U130" s="150">
        <f t="shared" si="81"/>
        <v>84578.273520000017</v>
      </c>
      <c r="V130" s="150">
        <f t="shared" si="90"/>
        <v>86947.716960000005</v>
      </c>
      <c r="W130" s="150">
        <f t="shared" si="91"/>
        <v>91501.391279999996</v>
      </c>
      <c r="X130" s="150">
        <f t="shared" si="92"/>
        <v>96749.080480000004</v>
      </c>
      <c r="Z130" s="129" t="str">
        <f t="shared" si="86"/>
        <v>08855C</v>
      </c>
      <c r="AA130" s="129" t="str">
        <f t="shared" si="87"/>
        <v>65</v>
      </c>
      <c r="AB130" s="129" t="str">
        <f t="shared" si="88"/>
        <v>MFD Interagency Coordinator</v>
      </c>
      <c r="AC130" s="130">
        <f t="shared" si="64"/>
        <v>33.900999999999996</v>
      </c>
      <c r="AD130" s="130">
        <f t="shared" si="65"/>
        <v>35.604999999999997</v>
      </c>
      <c r="AE130" s="130">
        <f t="shared" si="66"/>
        <v>37.527999999999999</v>
      </c>
      <c r="AF130" s="130">
        <f t="shared" si="67"/>
        <v>40.662999999999997</v>
      </c>
      <c r="AG130" s="130">
        <f t="shared" si="68"/>
        <v>41.802</v>
      </c>
      <c r="AH130" s="130">
        <f t="shared" si="69"/>
        <v>43.991999999999997</v>
      </c>
      <c r="AI130" s="130">
        <f t="shared" si="70"/>
        <v>46.513999999999996</v>
      </c>
    </row>
    <row r="131" spans="1:35" x14ac:dyDescent="0.2">
      <c r="A131" s="75" t="s">
        <v>17</v>
      </c>
      <c r="B131" s="70" t="s">
        <v>174</v>
      </c>
      <c r="C131" s="75" t="s">
        <v>175</v>
      </c>
      <c r="D131" s="73" t="s">
        <v>413</v>
      </c>
      <c r="E131" s="75">
        <v>478</v>
      </c>
      <c r="F131" s="75">
        <v>10</v>
      </c>
      <c r="G131" s="74">
        <f t="shared" si="71"/>
        <v>95952.879360000006</v>
      </c>
      <c r="H131" s="74">
        <f t="shared" si="72"/>
        <v>98639.525920000015</v>
      </c>
      <c r="I131" s="74">
        <f t="shared" si="73"/>
        <v>101400.68328</v>
      </c>
      <c r="J131" s="74">
        <f t="shared" si="74"/>
        <v>104291.70232</v>
      </c>
      <c r="N131" s="167" t="s">
        <v>600</v>
      </c>
      <c r="O131" s="167" t="str">
        <f t="shared" si="83"/>
        <v>07250C</v>
      </c>
      <c r="P131" s="167" t="str">
        <f t="shared" si="84"/>
        <v>E</v>
      </c>
      <c r="Q131" s="149" t="str">
        <f t="shared" si="85"/>
        <v>Nurse Practitioner Physicisian's Assistant</v>
      </c>
      <c r="R131" s="150">
        <f t="shared" si="78"/>
        <v>95952.879360000006</v>
      </c>
      <c r="S131" s="150">
        <f t="shared" si="79"/>
        <v>98639.525920000015</v>
      </c>
      <c r="T131" s="150">
        <f t="shared" si="80"/>
        <v>101400.68328</v>
      </c>
      <c r="U131" s="150">
        <f t="shared" si="81"/>
        <v>104291.70232</v>
      </c>
      <c r="V131" s="150"/>
      <c r="W131" s="150"/>
      <c r="X131" s="150"/>
      <c r="Z131" s="129" t="str">
        <f t="shared" si="86"/>
        <v>07250C</v>
      </c>
      <c r="AA131" s="129" t="str">
        <f t="shared" si="87"/>
        <v>49</v>
      </c>
      <c r="AB131" s="129" t="str">
        <f t="shared" si="88"/>
        <v>Nurse Practitioner Physicisian's Assistant</v>
      </c>
      <c r="AC131" s="130">
        <f t="shared" si="64"/>
        <v>46.131999999999998</v>
      </c>
      <c r="AD131" s="130">
        <f t="shared" si="65"/>
        <v>47.422999999999995</v>
      </c>
      <c r="AE131" s="130">
        <f t="shared" si="66"/>
        <v>48.750999999999998</v>
      </c>
      <c r="AF131" s="130">
        <f t="shared" si="67"/>
        <v>50.140999999999998</v>
      </c>
      <c r="AG131" s="130"/>
      <c r="AH131" s="130"/>
      <c r="AI131" s="130"/>
    </row>
    <row r="132" spans="1:35" x14ac:dyDescent="0.2">
      <c r="A132" s="75" t="s">
        <v>17</v>
      </c>
      <c r="B132" s="70" t="s">
        <v>32</v>
      </c>
      <c r="C132" s="75" t="s">
        <v>176</v>
      </c>
      <c r="D132" s="73" t="s">
        <v>414</v>
      </c>
      <c r="E132" s="75">
        <v>573</v>
      </c>
      <c r="F132" s="75">
        <v>12</v>
      </c>
      <c r="G132" s="74">
        <f t="shared" si="71"/>
        <v>101351.71904000001</v>
      </c>
      <c r="H132" s="74">
        <f t="shared" si="72"/>
        <v>105405.10656000001</v>
      </c>
      <c r="I132" s="74">
        <f t="shared" si="73"/>
        <v>109620.28896000001</v>
      </c>
      <c r="J132" s="74">
        <f t="shared" si="74"/>
        <v>114005.78176000001</v>
      </c>
      <c r="K132" s="74">
        <f t="shared" si="75"/>
        <v>118565.84272000002</v>
      </c>
      <c r="N132" s="167" t="s">
        <v>600</v>
      </c>
      <c r="O132" s="167" t="str">
        <f t="shared" si="83"/>
        <v>07455C</v>
      </c>
      <c r="P132" s="167" t="str">
        <f t="shared" si="84"/>
        <v>E</v>
      </c>
      <c r="Q132" s="149" t="str">
        <f t="shared" si="85"/>
        <v xml:space="preserve">Parking System Manager </v>
      </c>
      <c r="R132" s="150">
        <f t="shared" si="78"/>
        <v>101351.71904000001</v>
      </c>
      <c r="S132" s="150">
        <f t="shared" si="79"/>
        <v>105405.10656000001</v>
      </c>
      <c r="T132" s="150">
        <f t="shared" si="80"/>
        <v>109620.28896000001</v>
      </c>
      <c r="U132" s="150">
        <f t="shared" si="81"/>
        <v>114005.78176000001</v>
      </c>
      <c r="V132" s="150">
        <f>IF($N132="Y",VLOOKUP($O132,Rates2019,7,0)*PercIncr2020,VLOOKUP($O132,Rates2019,7,0))</f>
        <v>118565.84272000002</v>
      </c>
      <c r="W132" s="150"/>
      <c r="X132" s="150"/>
      <c r="Z132" s="129" t="str">
        <f t="shared" si="86"/>
        <v>07455C</v>
      </c>
      <c r="AA132" s="129" t="str">
        <f t="shared" si="87"/>
        <v>105</v>
      </c>
      <c r="AB132" s="129" t="str">
        <f t="shared" si="88"/>
        <v xml:space="preserve">Parking System Manager </v>
      </c>
      <c r="AC132" s="130">
        <f t="shared" si="64"/>
        <v>48.726999999999997</v>
      </c>
      <c r="AD132" s="130">
        <f t="shared" si="65"/>
        <v>50.675999999999995</v>
      </c>
      <c r="AE132" s="130">
        <f t="shared" si="66"/>
        <v>52.702999999999996</v>
      </c>
      <c r="AF132" s="130">
        <f t="shared" si="67"/>
        <v>54.811</v>
      </c>
      <c r="AG132" s="130">
        <f t="shared" si="68"/>
        <v>57.003</v>
      </c>
      <c r="AH132" s="130"/>
      <c r="AI132" s="130"/>
    </row>
    <row r="133" spans="1:35" x14ac:dyDescent="0.2">
      <c r="A133" s="75" t="s">
        <v>17</v>
      </c>
      <c r="B133" s="70" t="s">
        <v>65</v>
      </c>
      <c r="C133" s="75" t="s">
        <v>473</v>
      </c>
      <c r="D133" s="73" t="s">
        <v>467</v>
      </c>
      <c r="E133" s="75">
        <v>508</v>
      </c>
      <c r="F133" s="75">
        <v>11</v>
      </c>
      <c r="G133" s="74">
        <f t="shared" si="71"/>
        <v>82174.768000000011</v>
      </c>
      <c r="H133" s="74">
        <f t="shared" si="72"/>
        <v>86501.102500000008</v>
      </c>
      <c r="I133" s="74">
        <f t="shared" si="73"/>
        <v>91052.607000000004</v>
      </c>
      <c r="J133" s="74">
        <f t="shared" si="74"/>
        <v>97242.735000000001</v>
      </c>
      <c r="K133" s="74">
        <f t="shared" si="75"/>
        <v>99968.315500000012</v>
      </c>
      <c r="L133" s="74">
        <f t="shared" si="76"/>
        <v>102767.588</v>
      </c>
      <c r="M133" s="74">
        <f t="shared" si="77"/>
        <v>105696.845</v>
      </c>
      <c r="N133" s="167" t="s">
        <v>600</v>
      </c>
      <c r="O133" s="167" t="str">
        <f t="shared" si="83"/>
        <v>52937C</v>
      </c>
      <c r="P133" s="167" t="str">
        <f t="shared" si="84"/>
        <v>E</v>
      </c>
      <c r="Q133" s="149" t="str">
        <f t="shared" si="85"/>
        <v>Principal Budget and Evaluation Analyst</v>
      </c>
      <c r="R133" s="150">
        <f t="shared" si="78"/>
        <v>82174.768000000011</v>
      </c>
      <c r="S133" s="150">
        <f t="shared" si="79"/>
        <v>86501.102500000008</v>
      </c>
      <c r="T133" s="150">
        <f t="shared" si="80"/>
        <v>91052.607000000004</v>
      </c>
      <c r="U133" s="150">
        <f t="shared" si="81"/>
        <v>97242.735000000001</v>
      </c>
      <c r="V133" s="150">
        <f>IF($N133="Y",VLOOKUP($O133,Rates2019,7,0)*PercIncr2020,VLOOKUP($O133,Rates2019,7,0))</f>
        <v>99968.315500000012</v>
      </c>
      <c r="W133" s="150">
        <f>IF($N133="Y",VLOOKUP($O133,Rates2019,8,0)*PercIncr2020,VLOOKUP($O133,Rates2019,8,0))</f>
        <v>102767.588</v>
      </c>
      <c r="X133" s="150">
        <f>IF($N133="Y",VLOOKUP($O133,Rates2019,9,0)*PercIncr2020,VLOOKUP($O133,Rates2019,9,0))</f>
        <v>105696.845</v>
      </c>
      <c r="Z133" s="129" t="str">
        <f t="shared" si="86"/>
        <v>52937C</v>
      </c>
      <c r="AA133" s="129" t="str">
        <f t="shared" si="87"/>
        <v>41C</v>
      </c>
      <c r="AB133" s="129" t="str">
        <f t="shared" si="88"/>
        <v>Principal Budget and Evaluation Analyst</v>
      </c>
      <c r="AC133" s="130">
        <f t="shared" si="64"/>
        <v>39.507999999999996</v>
      </c>
      <c r="AD133" s="130">
        <f t="shared" si="65"/>
        <v>41.588000000000001</v>
      </c>
      <c r="AE133" s="130">
        <f t="shared" si="66"/>
        <v>43.775999999999996</v>
      </c>
      <c r="AF133" s="130">
        <f t="shared" si="67"/>
        <v>46.751999999999995</v>
      </c>
      <c r="AG133" s="130">
        <f t="shared" si="68"/>
        <v>48.061999999999998</v>
      </c>
      <c r="AH133" s="130">
        <f t="shared" si="69"/>
        <v>49.407999999999994</v>
      </c>
      <c r="AI133" s="130">
        <f t="shared" si="70"/>
        <v>50.815999999999995</v>
      </c>
    </row>
    <row r="134" spans="1:35" x14ac:dyDescent="0.2">
      <c r="A134" s="75" t="s">
        <v>21</v>
      </c>
      <c r="B134" s="70" t="s">
        <v>81</v>
      </c>
      <c r="C134" s="75" t="s">
        <v>177</v>
      </c>
      <c r="D134" s="73" t="s">
        <v>415</v>
      </c>
      <c r="E134" s="75">
        <v>325</v>
      </c>
      <c r="F134" s="75">
        <v>7</v>
      </c>
      <c r="G134" s="74">
        <f t="shared" si="71"/>
        <v>26.776807000000002</v>
      </c>
      <c r="H134" s="74">
        <f t="shared" si="72"/>
        <v>28.186166500000002</v>
      </c>
      <c r="I134" s="74">
        <f t="shared" si="73"/>
        <v>29.669218000000001</v>
      </c>
      <c r="J134" s="74">
        <f t="shared" si="74"/>
        <v>31.692677500000002</v>
      </c>
      <c r="K134" s="74">
        <f t="shared" si="75"/>
        <v>32.580052000000002</v>
      </c>
      <c r="L134" s="74">
        <f t="shared" si="76"/>
        <v>33.490967000000005</v>
      </c>
      <c r="M134" s="74">
        <f t="shared" si="77"/>
        <v>34.445892500000006</v>
      </c>
      <c r="N134" s="167" t="s">
        <v>600</v>
      </c>
      <c r="O134" s="167" t="str">
        <f t="shared" si="83"/>
        <v>08360C</v>
      </c>
      <c r="P134" s="167" t="str">
        <f t="shared" si="84"/>
        <v>N</v>
      </c>
      <c r="Q134" s="149" t="str">
        <f t="shared" si="85"/>
        <v>Program Assistant</v>
      </c>
      <c r="R134" s="150">
        <f t="shared" si="78"/>
        <v>26.776807000000002</v>
      </c>
      <c r="S134" s="150">
        <f t="shared" si="79"/>
        <v>28.186166500000002</v>
      </c>
      <c r="T134" s="150">
        <f t="shared" si="80"/>
        <v>29.669218000000001</v>
      </c>
      <c r="U134" s="150">
        <f t="shared" si="81"/>
        <v>31.692677500000002</v>
      </c>
      <c r="V134" s="150">
        <f>IF($N134="Y",VLOOKUP($O134,Rates2019,7,0)*PercIncr2020,VLOOKUP($O134,Rates2019,7,0))</f>
        <v>32.580052000000002</v>
      </c>
      <c r="W134" s="150">
        <f>IF($N134="Y",VLOOKUP($O134,Rates2019,8,0)*PercIncr2020,VLOOKUP($O134,Rates2019,8,0))</f>
        <v>33.490967000000005</v>
      </c>
      <c r="X134" s="150">
        <f>IF($N134="Y",VLOOKUP($O134,Rates2019,9,0)*PercIncr2020,VLOOKUP($O134,Rates2019,9,0))</f>
        <v>34.445892500000006</v>
      </c>
      <c r="Z134" s="129" t="str">
        <f t="shared" si="86"/>
        <v>08360C</v>
      </c>
      <c r="AA134" s="129" t="str">
        <f t="shared" si="87"/>
        <v>08</v>
      </c>
      <c r="AB134" s="129" t="str">
        <f t="shared" si="88"/>
        <v>Program Assistant</v>
      </c>
      <c r="AC134" s="130">
        <f t="shared" si="64"/>
        <v>26.777000000000001</v>
      </c>
      <c r="AD134" s="130">
        <f t="shared" si="65"/>
        <v>28.186</v>
      </c>
      <c r="AE134" s="130">
        <f t="shared" si="66"/>
        <v>29.669</v>
      </c>
      <c r="AF134" s="130">
        <f t="shared" si="67"/>
        <v>31.693000000000001</v>
      </c>
      <c r="AG134" s="130">
        <f t="shared" si="68"/>
        <v>32.58</v>
      </c>
      <c r="AH134" s="130">
        <f t="shared" si="69"/>
        <v>33.491</v>
      </c>
      <c r="AI134" s="130">
        <f t="shared" si="70"/>
        <v>34.445999999999998</v>
      </c>
    </row>
    <row r="135" spans="1:35" x14ac:dyDescent="0.2">
      <c r="A135" s="75" t="s">
        <v>17</v>
      </c>
      <c r="B135" s="70" t="s">
        <v>178</v>
      </c>
      <c r="C135" s="75" t="s">
        <v>179</v>
      </c>
      <c r="D135" s="73" t="s">
        <v>416</v>
      </c>
      <c r="E135" s="75">
        <v>425</v>
      </c>
      <c r="F135" s="75">
        <v>9</v>
      </c>
      <c r="G135" s="74">
        <f t="shared" si="71"/>
        <v>76722.706319999998</v>
      </c>
      <c r="H135" s="74">
        <f t="shared" si="72"/>
        <v>81855.436000000002</v>
      </c>
      <c r="I135" s="74">
        <f t="shared" si="73"/>
        <v>84148.239760000011</v>
      </c>
      <c r="J135" s="74">
        <f t="shared" si="74"/>
        <v>86504.909920000006</v>
      </c>
      <c r="K135" s="74">
        <f t="shared" si="75"/>
        <v>88970.152960000007</v>
      </c>
      <c r="N135" s="167" t="s">
        <v>600</v>
      </c>
      <c r="O135" s="167" t="str">
        <f t="shared" si="83"/>
        <v>08433C</v>
      </c>
      <c r="P135" s="167" t="str">
        <f t="shared" si="84"/>
        <v>E</v>
      </c>
      <c r="Q135" s="149" t="str">
        <f t="shared" si="85"/>
        <v>Project Coordinator (Supervisory)</v>
      </c>
      <c r="R135" s="150">
        <f t="shared" si="78"/>
        <v>76722.706319999998</v>
      </c>
      <c r="S135" s="150">
        <f t="shared" si="79"/>
        <v>81855.436000000002</v>
      </c>
      <c r="T135" s="150">
        <f t="shared" si="80"/>
        <v>84148.239760000011</v>
      </c>
      <c r="U135" s="150">
        <f t="shared" si="81"/>
        <v>86504.909920000006</v>
      </c>
      <c r="V135" s="150">
        <f>IF($N135="Y",VLOOKUP($O135,Rates2019,7,0)*PercIncr2020,VLOOKUP($O135,Rates2019,7,0))</f>
        <v>88970.152960000007</v>
      </c>
      <c r="W135" s="150"/>
      <c r="X135" s="150"/>
      <c r="Z135" s="129" t="str">
        <f t="shared" si="86"/>
        <v>08433C</v>
      </c>
      <c r="AA135" s="129" t="str">
        <f t="shared" si="87"/>
        <v>36</v>
      </c>
      <c r="AB135" s="129" t="str">
        <f t="shared" si="88"/>
        <v>Project Coordinator (Supervisory)</v>
      </c>
      <c r="AC135" s="130">
        <f t="shared" si="64"/>
        <v>36.885999999999996</v>
      </c>
      <c r="AD135" s="130">
        <f t="shared" si="65"/>
        <v>39.353999999999999</v>
      </c>
      <c r="AE135" s="130">
        <f t="shared" si="66"/>
        <v>40.455999999999996</v>
      </c>
      <c r="AF135" s="130">
        <f t="shared" si="67"/>
        <v>41.588999999999999</v>
      </c>
      <c r="AG135" s="130">
        <f t="shared" si="68"/>
        <v>42.774999999999999</v>
      </c>
      <c r="AH135" s="130"/>
      <c r="AI135" s="130"/>
    </row>
    <row r="136" spans="1:35" x14ac:dyDescent="0.2">
      <c r="A136" s="75" t="s">
        <v>17</v>
      </c>
      <c r="B136" s="70" t="s">
        <v>180</v>
      </c>
      <c r="C136" s="75" t="s">
        <v>181</v>
      </c>
      <c r="D136" s="73" t="s">
        <v>417</v>
      </c>
      <c r="E136" s="75">
        <v>410</v>
      </c>
      <c r="F136" s="75">
        <v>9</v>
      </c>
      <c r="G136" s="74">
        <f t="shared" si="71"/>
        <v>62992.331000000006</v>
      </c>
      <c r="H136" s="74">
        <f t="shared" si="72"/>
        <v>66308.469976500011</v>
      </c>
      <c r="I136" s="74">
        <f t="shared" si="73"/>
        <v>69798.604976500006</v>
      </c>
      <c r="J136" s="74">
        <f t="shared" si="74"/>
        <v>74542.5285</v>
      </c>
      <c r="K136" s="74">
        <f t="shared" si="75"/>
        <v>76630.468500000003</v>
      </c>
      <c r="L136" s="74">
        <f t="shared" si="76"/>
        <v>78776.748000000007</v>
      </c>
      <c r="M136" s="74">
        <f t="shared" si="77"/>
        <v>81020.258976500001</v>
      </c>
      <c r="N136" s="167" t="s">
        <v>600</v>
      </c>
      <c r="O136" s="167" t="str">
        <f t="shared" ref="O136:O167" si="93">C136</f>
        <v>08445C</v>
      </c>
      <c r="P136" s="167" t="str">
        <f t="shared" ref="P136:P167" si="94">A136</f>
        <v>E</v>
      </c>
      <c r="Q136" s="149" t="str">
        <f t="shared" ref="Q136:Q167" si="95">D136</f>
        <v>Property Services Project Coordinator</v>
      </c>
      <c r="R136" s="150">
        <f t="shared" si="78"/>
        <v>62992.331000000006</v>
      </c>
      <c r="S136" s="150">
        <f t="shared" si="79"/>
        <v>66308.469976500011</v>
      </c>
      <c r="T136" s="150">
        <f t="shared" si="80"/>
        <v>69798.604976500006</v>
      </c>
      <c r="U136" s="150">
        <f t="shared" si="81"/>
        <v>74542.5285</v>
      </c>
      <c r="V136" s="150">
        <f>IF($N136="Y",VLOOKUP($O136,Rates2019,7,0)*PercIncr2020,VLOOKUP($O136,Rates2019,7,0))</f>
        <v>76630.468500000003</v>
      </c>
      <c r="W136" s="150">
        <f>IF($N136="Y",VLOOKUP($O136,Rates2019,8,0)*PercIncr2020,VLOOKUP($O136,Rates2019,8,0))</f>
        <v>78776.748000000007</v>
      </c>
      <c r="X136" s="150">
        <f>IF($N136="Y",VLOOKUP($O136,Rates2019,9,0)*PercIncr2020,VLOOKUP($O136,Rates2019,9,0))</f>
        <v>81020.258976500001</v>
      </c>
      <c r="Z136" s="129" t="str">
        <f t="shared" ref="Z136:Z167" si="96">C136</f>
        <v>08445C</v>
      </c>
      <c r="AA136" s="129" t="str">
        <f t="shared" ref="AA136:AA167" si="97">B136</f>
        <v>74</v>
      </c>
      <c r="AB136" s="129" t="str">
        <f t="shared" ref="AB136:AB167" si="98">D136</f>
        <v>Property Services Project Coordinator</v>
      </c>
      <c r="AC136" s="130">
        <f t="shared" si="64"/>
        <v>30.285</v>
      </c>
      <c r="AD136" s="130">
        <f t="shared" si="65"/>
        <v>31.880000000000003</v>
      </c>
      <c r="AE136" s="130">
        <f t="shared" si="66"/>
        <v>33.558</v>
      </c>
      <c r="AF136" s="130">
        <f t="shared" si="67"/>
        <v>35.838000000000001</v>
      </c>
      <c r="AG136" s="130">
        <f t="shared" si="68"/>
        <v>36.841999999999999</v>
      </c>
      <c r="AH136" s="130">
        <f t="shared" si="69"/>
        <v>37.873999999999995</v>
      </c>
      <c r="AI136" s="130">
        <f t="shared" si="70"/>
        <v>38.952999999999996</v>
      </c>
    </row>
    <row r="137" spans="1:35" x14ac:dyDescent="0.2">
      <c r="A137" s="75" t="s">
        <v>17</v>
      </c>
      <c r="B137" s="70" t="s">
        <v>686</v>
      </c>
      <c r="C137" s="75" t="s">
        <v>549</v>
      </c>
      <c r="D137" s="73" t="s">
        <v>550</v>
      </c>
      <c r="E137" s="75">
        <v>403</v>
      </c>
      <c r="F137" s="75">
        <v>8</v>
      </c>
      <c r="G137" s="74">
        <f t="shared" si="71"/>
        <v>64067</v>
      </c>
      <c r="H137" s="74">
        <f t="shared" si="72"/>
        <v>67528</v>
      </c>
      <c r="I137" s="74">
        <f t="shared" si="73"/>
        <v>71721</v>
      </c>
      <c r="J137" s="74">
        <f t="shared" si="74"/>
        <v>75915</v>
      </c>
      <c r="K137" s="74">
        <f t="shared" si="75"/>
        <v>78042</v>
      </c>
      <c r="L137" s="74">
        <f t="shared" si="76"/>
        <v>80227</v>
      </c>
      <c r="M137" s="74">
        <f t="shared" si="77"/>
        <v>82514</v>
      </c>
      <c r="N137" s="167" t="s">
        <v>600</v>
      </c>
      <c r="O137" s="167" t="str">
        <f t="shared" si="93"/>
        <v>52977C</v>
      </c>
      <c r="P137" s="167" t="str">
        <f t="shared" si="94"/>
        <v>E</v>
      </c>
      <c r="Q137" s="149" t="str">
        <f t="shared" si="95"/>
        <v>Public Service Area Supervisor</v>
      </c>
      <c r="R137" s="150">
        <v>64067</v>
      </c>
      <c r="S137" s="150">
        <v>67528</v>
      </c>
      <c r="T137" s="150">
        <v>71721</v>
      </c>
      <c r="U137" s="150">
        <v>75915</v>
      </c>
      <c r="V137" s="150">
        <v>78042</v>
      </c>
      <c r="W137" s="150">
        <v>80227</v>
      </c>
      <c r="X137" s="150">
        <v>82514</v>
      </c>
      <c r="Z137" s="129" t="str">
        <f t="shared" si="96"/>
        <v>52977C</v>
      </c>
      <c r="AA137" s="136" t="str">
        <f t="shared" si="97"/>
        <v>111</v>
      </c>
      <c r="AB137" s="129" t="str">
        <f t="shared" si="98"/>
        <v>Public Service Area Supervisor</v>
      </c>
      <c r="AC137" s="130">
        <f t="shared" si="64"/>
        <v>30.802</v>
      </c>
      <c r="AD137" s="130">
        <f t="shared" si="65"/>
        <v>32.466000000000001</v>
      </c>
      <c r="AE137" s="130">
        <f t="shared" si="66"/>
        <v>34.481999999999999</v>
      </c>
      <c r="AF137" s="130">
        <f t="shared" si="67"/>
        <v>36.497999999999998</v>
      </c>
      <c r="AG137" s="130">
        <f t="shared" si="68"/>
        <v>37.521000000000001</v>
      </c>
      <c r="AH137" s="130">
        <f t="shared" si="69"/>
        <v>38.570999999999998</v>
      </c>
      <c r="AI137" s="130">
        <f t="shared" si="70"/>
        <v>39.670999999999999</v>
      </c>
    </row>
    <row r="138" spans="1:35" x14ac:dyDescent="0.2">
      <c r="A138" s="75" t="s">
        <v>17</v>
      </c>
      <c r="B138" s="70" t="s">
        <v>162</v>
      </c>
      <c r="C138" s="75" t="s">
        <v>182</v>
      </c>
      <c r="D138" s="73" t="s">
        <v>418</v>
      </c>
      <c r="E138" s="75">
        <v>493</v>
      </c>
      <c r="F138" s="75">
        <v>10</v>
      </c>
      <c r="G138" s="74">
        <f t="shared" si="71"/>
        <v>85529.882880000005</v>
      </c>
      <c r="H138" s="74">
        <f t="shared" si="72"/>
        <v>88950.993040000001</v>
      </c>
      <c r="I138" s="74">
        <f t="shared" si="73"/>
        <v>92508.351520000011</v>
      </c>
      <c r="J138" s="74">
        <f t="shared" si="74"/>
        <v>96208.344960000002</v>
      </c>
      <c r="K138" s="74">
        <f t="shared" si="75"/>
        <v>100057.36</v>
      </c>
      <c r="N138" s="167" t="s">
        <v>600</v>
      </c>
      <c r="O138" s="167" t="str">
        <f t="shared" si="93"/>
        <v>08447C</v>
      </c>
      <c r="P138" s="167" t="str">
        <f t="shared" si="94"/>
        <v>E</v>
      </c>
      <c r="Q138" s="149" t="str">
        <f t="shared" si="95"/>
        <v>Public Arts Administrator</v>
      </c>
      <c r="R138" s="150">
        <f t="shared" ref="R138:R157" si="99">IF($N138="Y",VLOOKUP($O138,Rates2019,3,0)*PercIncr2020,VLOOKUP($O138,Rates2019,3,0))</f>
        <v>85529.882880000005</v>
      </c>
      <c r="S138" s="150">
        <f t="shared" ref="S138:S157" si="100">IF($N138="Y",VLOOKUP($O138,Rates2019,4,0)*PercIncr2020,VLOOKUP($O138,Rates2019,4,0))</f>
        <v>88950.993040000001</v>
      </c>
      <c r="T138" s="150">
        <f t="shared" ref="T138:T157" si="101">IF($N138="Y",VLOOKUP($O138,Rates2019,5,0)*PercIncr2020,VLOOKUP($O138,Rates2019,5,0))</f>
        <v>92508.351520000011</v>
      </c>
      <c r="U138" s="150">
        <f t="shared" ref="U138:U144" si="102">IF($N138="Y",VLOOKUP($O138,Rates2019,6,0)*PercIncr2020,VLOOKUP($O138,Rates2019,6,0))</f>
        <v>96208.344960000002</v>
      </c>
      <c r="V138" s="150">
        <f t="shared" ref="V138:V143" si="103">IF($N138="Y",VLOOKUP($O138,Rates2019,7,0)*PercIncr2020,VLOOKUP($O138,Rates2019,7,0))</f>
        <v>100057.36</v>
      </c>
      <c r="W138" s="150"/>
      <c r="X138" s="150"/>
      <c r="Z138" s="129" t="str">
        <f t="shared" si="96"/>
        <v>08447C</v>
      </c>
      <c r="AA138" s="129" t="str">
        <f t="shared" si="97"/>
        <v>10</v>
      </c>
      <c r="AB138" s="129" t="str">
        <f t="shared" si="98"/>
        <v>Public Arts Administrator</v>
      </c>
      <c r="AC138" s="130">
        <f t="shared" si="64"/>
        <v>41.120999999999995</v>
      </c>
      <c r="AD138" s="130">
        <f t="shared" si="65"/>
        <v>42.765000000000001</v>
      </c>
      <c r="AE138" s="130">
        <f t="shared" si="66"/>
        <v>44.475999999999999</v>
      </c>
      <c r="AF138" s="130">
        <f t="shared" si="67"/>
        <v>46.254999999999995</v>
      </c>
      <c r="AG138" s="130">
        <f t="shared" si="68"/>
        <v>48.104999999999997</v>
      </c>
      <c r="AH138" s="130"/>
      <c r="AI138" s="130"/>
    </row>
    <row r="139" spans="1:35" x14ac:dyDescent="0.2">
      <c r="A139" s="75" t="s">
        <v>17</v>
      </c>
      <c r="B139" s="70" t="s">
        <v>18</v>
      </c>
      <c r="C139" s="75" t="s">
        <v>183</v>
      </c>
      <c r="D139" s="73" t="s">
        <v>419</v>
      </c>
      <c r="E139" s="75">
        <v>485</v>
      </c>
      <c r="F139" s="75">
        <v>10</v>
      </c>
      <c r="G139" s="74">
        <f t="shared" si="71"/>
        <v>78928.22600000001</v>
      </c>
      <c r="H139" s="74">
        <f t="shared" si="72"/>
        <v>83081.670880000005</v>
      </c>
      <c r="I139" s="74">
        <f t="shared" si="73"/>
        <v>87454.390400000004</v>
      </c>
      <c r="J139" s="74">
        <f t="shared" si="74"/>
        <v>92057.028960000011</v>
      </c>
      <c r="K139" s="74">
        <f t="shared" si="75"/>
        <v>94632.973760000008</v>
      </c>
      <c r="L139" s="74">
        <f t="shared" si="76"/>
        <v>97285.558239999998</v>
      </c>
      <c r="M139" s="74">
        <f t="shared" si="77"/>
        <v>100057.36</v>
      </c>
      <c r="N139" s="167" t="s">
        <v>600</v>
      </c>
      <c r="O139" s="167" t="str">
        <f t="shared" si="93"/>
        <v>08487C</v>
      </c>
      <c r="P139" s="167" t="str">
        <f t="shared" si="94"/>
        <v>E</v>
      </c>
      <c r="Q139" s="149" t="str">
        <f t="shared" si="95"/>
        <v>Public Health Mental Health Counselor</v>
      </c>
      <c r="R139" s="150">
        <f t="shared" si="99"/>
        <v>78928.22600000001</v>
      </c>
      <c r="S139" s="150">
        <f t="shared" si="100"/>
        <v>83081.670880000005</v>
      </c>
      <c r="T139" s="150">
        <f t="shared" si="101"/>
        <v>87454.390400000004</v>
      </c>
      <c r="U139" s="150">
        <f t="shared" si="102"/>
        <v>92057.028960000011</v>
      </c>
      <c r="V139" s="150">
        <f t="shared" si="103"/>
        <v>94632.973760000008</v>
      </c>
      <c r="W139" s="150">
        <f>IF($N139="Y",VLOOKUP($O139,Rates2019,8,0)*PercIncr2020,VLOOKUP($O139,Rates2019,8,0))</f>
        <v>97285.558239999998</v>
      </c>
      <c r="X139" s="150">
        <f>IF($N139="Y",VLOOKUP($O139,Rates2019,9,0)*PercIncr2020,VLOOKUP($O139,Rates2019,9,0))</f>
        <v>100057.36</v>
      </c>
      <c r="Z139" s="129" t="str">
        <f t="shared" si="96"/>
        <v>08487C</v>
      </c>
      <c r="AA139" s="129" t="str">
        <f t="shared" si="97"/>
        <v>83</v>
      </c>
      <c r="AB139" s="129" t="str">
        <f t="shared" si="98"/>
        <v>Public Health Mental Health Counselor</v>
      </c>
      <c r="AC139" s="130">
        <f t="shared" ref="AC139:AC176" si="104">IF($A139="E",ROUNDUP(R139/2080,3),IF($A139="N",ROUND(R139,3),"check"))</f>
        <v>37.946999999999996</v>
      </c>
      <c r="AD139" s="130">
        <f t="shared" ref="AD139:AD176" si="105">IF($A139="E",ROUNDUP(S139/2080,3),IF($A139="N",ROUND(S139,3),"check"))</f>
        <v>39.943999999999996</v>
      </c>
      <c r="AE139" s="130">
        <f t="shared" ref="AE139:AE176" si="106">IF($A139="E",ROUNDUP(T139/2080,3),IF($A139="N",ROUND(T139,3),"check"))</f>
        <v>42.045999999999999</v>
      </c>
      <c r="AF139" s="130">
        <f t="shared" ref="AF139:AF176" si="107">IF($A139="E",ROUNDUP(U139/2080,3),IF($A139="N",ROUND(U139,3),"check"))</f>
        <v>44.259</v>
      </c>
      <c r="AG139" s="130">
        <f t="shared" ref="AG139:AG176" si="108">IF($A139="E",ROUNDUP(V139/2080,3),IF($A139="N",ROUND(V139,3),"check"))</f>
        <v>45.497</v>
      </c>
      <c r="AH139" s="130">
        <f t="shared" ref="AH139:AH176" si="109">IF($A139="E",ROUNDUP(W139/2080,3),IF($A139="N",ROUND(W139,3),"check"))</f>
        <v>46.771999999999998</v>
      </c>
      <c r="AI139" s="130">
        <f t="shared" ref="AI139:AI176" si="110">IF($A139="E",ROUNDUP(X139/2080,3),IF($A139="N",ROUND(X139,3),"check"))</f>
        <v>48.104999999999997</v>
      </c>
    </row>
    <row r="140" spans="1:35" x14ac:dyDescent="0.2">
      <c r="A140" s="75" t="s">
        <v>17</v>
      </c>
      <c r="B140" s="70" t="s">
        <v>38</v>
      </c>
      <c r="C140" s="75" t="s">
        <v>184</v>
      </c>
      <c r="D140" s="73" t="s">
        <v>420</v>
      </c>
      <c r="E140" s="75">
        <v>458</v>
      </c>
      <c r="F140" s="75">
        <v>10</v>
      </c>
      <c r="G140" s="74">
        <f t="shared" si="71"/>
        <v>70512.763359999997</v>
      </c>
      <c r="H140" s="74">
        <f t="shared" si="72"/>
        <v>74057.348560000013</v>
      </c>
      <c r="I140" s="74">
        <f t="shared" si="73"/>
        <v>78057.514080000008</v>
      </c>
      <c r="J140" s="74">
        <f t="shared" si="74"/>
        <v>84578.273520000017</v>
      </c>
      <c r="K140" s="74">
        <f t="shared" si="75"/>
        <v>86947.716960000005</v>
      </c>
      <c r="L140" s="74">
        <f t="shared" si="76"/>
        <v>91501.391279999996</v>
      </c>
      <c r="M140" s="74">
        <f t="shared" si="77"/>
        <v>96749.080480000004</v>
      </c>
      <c r="N140" s="167" t="s">
        <v>600</v>
      </c>
      <c r="O140" s="167" t="str">
        <f t="shared" si="93"/>
        <v>08563C</v>
      </c>
      <c r="P140" s="167" t="str">
        <f t="shared" si="94"/>
        <v>E</v>
      </c>
      <c r="Q140" s="149" t="str">
        <f t="shared" si="95"/>
        <v>Public Works Interagency Coordinator</v>
      </c>
      <c r="R140" s="150">
        <f t="shared" si="99"/>
        <v>70512.763359999997</v>
      </c>
      <c r="S140" s="150">
        <f t="shared" si="100"/>
        <v>74057.348560000013</v>
      </c>
      <c r="T140" s="150">
        <f t="shared" si="101"/>
        <v>78057.514080000008</v>
      </c>
      <c r="U140" s="150">
        <f t="shared" si="102"/>
        <v>84578.273520000017</v>
      </c>
      <c r="V140" s="150">
        <f t="shared" si="103"/>
        <v>86947.716960000005</v>
      </c>
      <c r="W140" s="150">
        <f>IF($N140="Y",VLOOKUP($O140,Rates2019,8,0)*PercIncr2020,VLOOKUP($O140,Rates2019,8,0))</f>
        <v>91501.391279999996</v>
      </c>
      <c r="X140" s="150">
        <f>IF($N140="Y",VLOOKUP($O140,Rates2019,9,0)*PercIncr2020,VLOOKUP($O140,Rates2019,9,0))</f>
        <v>96749.080480000004</v>
      </c>
      <c r="Z140" s="129" t="str">
        <f t="shared" si="96"/>
        <v>08563C</v>
      </c>
      <c r="AA140" s="129" t="str">
        <f t="shared" si="97"/>
        <v>65</v>
      </c>
      <c r="AB140" s="129" t="str">
        <f t="shared" si="98"/>
        <v>Public Works Interagency Coordinator</v>
      </c>
      <c r="AC140" s="130">
        <f t="shared" si="104"/>
        <v>33.900999999999996</v>
      </c>
      <c r="AD140" s="130">
        <f t="shared" si="105"/>
        <v>35.604999999999997</v>
      </c>
      <c r="AE140" s="130">
        <f t="shared" si="106"/>
        <v>37.527999999999999</v>
      </c>
      <c r="AF140" s="130">
        <f t="shared" si="107"/>
        <v>40.662999999999997</v>
      </c>
      <c r="AG140" s="130">
        <f t="shared" si="108"/>
        <v>41.802</v>
      </c>
      <c r="AH140" s="130">
        <f t="shared" si="109"/>
        <v>43.991999999999997</v>
      </c>
      <c r="AI140" s="130">
        <f t="shared" si="110"/>
        <v>46.513999999999996</v>
      </c>
    </row>
    <row r="141" spans="1:35" x14ac:dyDescent="0.2">
      <c r="A141" s="75" t="s">
        <v>17</v>
      </c>
      <c r="B141" s="70" t="s">
        <v>185</v>
      </c>
      <c r="C141" s="75" t="s">
        <v>186</v>
      </c>
      <c r="D141" s="73" t="s">
        <v>421</v>
      </c>
      <c r="E141" s="75">
        <v>355</v>
      </c>
      <c r="F141" s="75">
        <v>7</v>
      </c>
      <c r="G141" s="74">
        <f t="shared" si="71"/>
        <v>61905.701520000002</v>
      </c>
      <c r="H141" s="74">
        <f t="shared" si="72"/>
        <v>63764.213760000006</v>
      </c>
      <c r="I141" s="74">
        <f t="shared" si="73"/>
        <v>65678.076880000008</v>
      </c>
      <c r="J141" s="74">
        <f t="shared" si="74"/>
        <v>67647.29088</v>
      </c>
      <c r="K141" s="74">
        <f t="shared" si="75"/>
        <v>69676.113520000014</v>
      </c>
      <c r="L141" s="74">
        <f t="shared" si="76"/>
        <v>71766.673680000007</v>
      </c>
      <c r="M141" s="74">
        <f t="shared" si="77"/>
        <v>73918.971359999996</v>
      </c>
      <c r="N141" s="167" t="s">
        <v>600</v>
      </c>
      <c r="O141" s="167" t="str">
        <f t="shared" si="93"/>
        <v>08835C</v>
      </c>
      <c r="P141" s="167" t="str">
        <f t="shared" si="94"/>
        <v>E</v>
      </c>
      <c r="Q141" s="149" t="str">
        <f t="shared" si="95"/>
        <v xml:space="preserve">Recycling Coordinator </v>
      </c>
      <c r="R141" s="150">
        <f t="shared" si="99"/>
        <v>61905.701520000002</v>
      </c>
      <c r="S141" s="150">
        <f t="shared" si="100"/>
        <v>63764.213760000006</v>
      </c>
      <c r="T141" s="150">
        <f t="shared" si="101"/>
        <v>65678.076880000008</v>
      </c>
      <c r="U141" s="150">
        <f t="shared" si="102"/>
        <v>67647.29088</v>
      </c>
      <c r="V141" s="150">
        <f t="shared" si="103"/>
        <v>69676.113520000014</v>
      </c>
      <c r="W141" s="150">
        <f>IF($N141="Y",VLOOKUP($O141,Rates2019,8,0)*PercIncr2020,VLOOKUP($O141,Rates2019,8,0))</f>
        <v>71766.673680000007</v>
      </c>
      <c r="X141" s="150">
        <f>IF($N141="Y",VLOOKUP($O141,Rates2019,9,0)*PercIncr2020,VLOOKUP($O141,Rates2019,9,0))</f>
        <v>73918.971359999996</v>
      </c>
      <c r="Z141" s="129" t="str">
        <f t="shared" si="96"/>
        <v>08835C</v>
      </c>
      <c r="AA141" s="129" t="str">
        <f t="shared" si="97"/>
        <v>97</v>
      </c>
      <c r="AB141" s="129" t="str">
        <f t="shared" si="98"/>
        <v xml:space="preserve">Recycling Coordinator </v>
      </c>
      <c r="AC141" s="130">
        <f t="shared" si="104"/>
        <v>29.763000000000002</v>
      </c>
      <c r="AD141" s="130">
        <f t="shared" si="105"/>
        <v>30.656000000000002</v>
      </c>
      <c r="AE141" s="130">
        <f t="shared" si="106"/>
        <v>31.576000000000001</v>
      </c>
      <c r="AF141" s="130">
        <f t="shared" si="107"/>
        <v>32.522999999999996</v>
      </c>
      <c r="AG141" s="130">
        <f t="shared" si="108"/>
        <v>33.498999999999995</v>
      </c>
      <c r="AH141" s="130">
        <f t="shared" si="109"/>
        <v>34.503999999999998</v>
      </c>
      <c r="AI141" s="130">
        <f t="shared" si="110"/>
        <v>35.537999999999997</v>
      </c>
    </row>
    <row r="142" spans="1:35" x14ac:dyDescent="0.2">
      <c r="A142" s="75" t="s">
        <v>17</v>
      </c>
      <c r="B142" s="70" t="s">
        <v>38</v>
      </c>
      <c r="C142" s="75" t="s">
        <v>187</v>
      </c>
      <c r="D142" s="73" t="s">
        <v>422</v>
      </c>
      <c r="E142" s="75">
        <v>458</v>
      </c>
      <c r="F142" s="75">
        <v>10</v>
      </c>
      <c r="G142" s="74">
        <f t="shared" si="71"/>
        <v>70512.763359999997</v>
      </c>
      <c r="H142" s="74">
        <f t="shared" si="72"/>
        <v>74057.348560000013</v>
      </c>
      <c r="I142" s="74">
        <f t="shared" si="73"/>
        <v>78057.514080000008</v>
      </c>
      <c r="J142" s="74">
        <f t="shared" si="74"/>
        <v>84578.273520000017</v>
      </c>
      <c r="K142" s="74">
        <f t="shared" si="75"/>
        <v>86947.716960000005</v>
      </c>
      <c r="L142" s="74">
        <f t="shared" si="76"/>
        <v>91501.391279999996</v>
      </c>
      <c r="M142" s="74">
        <f t="shared" si="77"/>
        <v>96749.080480000004</v>
      </c>
      <c r="N142" s="167" t="s">
        <v>600</v>
      </c>
      <c r="O142" s="167" t="str">
        <f t="shared" si="93"/>
        <v>08856C</v>
      </c>
      <c r="P142" s="167" t="str">
        <f t="shared" si="94"/>
        <v>E</v>
      </c>
      <c r="Q142" s="149" t="str">
        <f t="shared" si="95"/>
        <v>Regulatory Services Interagency Coordinator</v>
      </c>
      <c r="R142" s="150">
        <f t="shared" si="99"/>
        <v>70512.763359999997</v>
      </c>
      <c r="S142" s="150">
        <f t="shared" si="100"/>
        <v>74057.348560000013</v>
      </c>
      <c r="T142" s="150">
        <f t="shared" si="101"/>
        <v>78057.514080000008</v>
      </c>
      <c r="U142" s="150">
        <f t="shared" si="102"/>
        <v>84578.273520000017</v>
      </c>
      <c r="V142" s="150">
        <f t="shared" si="103"/>
        <v>86947.716960000005</v>
      </c>
      <c r="W142" s="150">
        <f>IF($N142="Y",VLOOKUP($O142,Rates2019,8,0)*PercIncr2020,VLOOKUP($O142,Rates2019,8,0))</f>
        <v>91501.391279999996</v>
      </c>
      <c r="X142" s="150">
        <f>IF($N142="Y",VLOOKUP($O142,Rates2019,9,0)*PercIncr2020,VLOOKUP($O142,Rates2019,9,0))</f>
        <v>96749.080480000004</v>
      </c>
      <c r="Z142" s="129" t="str">
        <f t="shared" si="96"/>
        <v>08856C</v>
      </c>
      <c r="AA142" s="129" t="str">
        <f t="shared" si="97"/>
        <v>65</v>
      </c>
      <c r="AB142" s="129" t="str">
        <f t="shared" si="98"/>
        <v>Regulatory Services Interagency Coordinator</v>
      </c>
      <c r="AC142" s="130">
        <f t="shared" si="104"/>
        <v>33.900999999999996</v>
      </c>
      <c r="AD142" s="130">
        <f t="shared" si="105"/>
        <v>35.604999999999997</v>
      </c>
      <c r="AE142" s="130">
        <f t="shared" si="106"/>
        <v>37.527999999999999</v>
      </c>
      <c r="AF142" s="130">
        <f t="shared" si="107"/>
        <v>40.662999999999997</v>
      </c>
      <c r="AG142" s="130">
        <f t="shared" si="108"/>
        <v>41.802</v>
      </c>
      <c r="AH142" s="130">
        <f t="shared" si="109"/>
        <v>43.991999999999997</v>
      </c>
      <c r="AI142" s="130">
        <f t="shared" si="110"/>
        <v>46.513999999999996</v>
      </c>
    </row>
    <row r="143" spans="1:35" x14ac:dyDescent="0.2">
      <c r="A143" s="75" t="s">
        <v>17</v>
      </c>
      <c r="B143" s="70" t="s">
        <v>188</v>
      </c>
      <c r="C143" s="75" t="s">
        <v>189</v>
      </c>
      <c r="D143" s="73" t="s">
        <v>423</v>
      </c>
      <c r="E143" s="75">
        <v>525</v>
      </c>
      <c r="F143" s="75">
        <v>11</v>
      </c>
      <c r="G143" s="74">
        <f t="shared" si="71"/>
        <v>83571.313280000002</v>
      </c>
      <c r="H143" s="74">
        <f t="shared" si="72"/>
        <v>87737.531440000006</v>
      </c>
      <c r="I143" s="74">
        <f t="shared" si="73"/>
        <v>92152.828560000009</v>
      </c>
      <c r="J143" s="74">
        <f t="shared" si="74"/>
        <v>98190.332240000003</v>
      </c>
      <c r="K143" s="74">
        <f t="shared" si="75"/>
        <v>100940.84520000001</v>
      </c>
      <c r="L143" s="74">
        <f t="shared" si="76"/>
        <v>103765.86896000001</v>
      </c>
      <c r="M143" s="74">
        <f t="shared" si="77"/>
        <v>106722.88328000001</v>
      </c>
      <c r="N143" s="167" t="s">
        <v>600</v>
      </c>
      <c r="O143" s="167" t="str">
        <f t="shared" si="93"/>
        <v>08885C</v>
      </c>
      <c r="P143" s="167" t="str">
        <f t="shared" si="94"/>
        <v>E</v>
      </c>
      <c r="Q143" s="149" t="str">
        <f t="shared" si="95"/>
        <v>Risk Manager</v>
      </c>
      <c r="R143" s="150">
        <f t="shared" si="99"/>
        <v>83571.313280000002</v>
      </c>
      <c r="S143" s="150">
        <f t="shared" si="100"/>
        <v>87737.531440000006</v>
      </c>
      <c r="T143" s="150">
        <f t="shared" si="101"/>
        <v>92152.828560000009</v>
      </c>
      <c r="U143" s="150">
        <f t="shared" si="102"/>
        <v>98190.332240000003</v>
      </c>
      <c r="V143" s="150">
        <f t="shared" si="103"/>
        <v>100940.84520000001</v>
      </c>
      <c r="W143" s="150">
        <f>IF($N143="Y",VLOOKUP($O143,Rates2019,8,0)*PercIncr2020,VLOOKUP($O143,Rates2019,8,0))</f>
        <v>103765.86896000001</v>
      </c>
      <c r="X143" s="150">
        <f>IF($N143="Y",VLOOKUP($O143,Rates2019,9,0)*PercIncr2020,VLOOKUP($O143,Rates2019,9,0))</f>
        <v>106722.88328000001</v>
      </c>
      <c r="Z143" s="129" t="str">
        <f t="shared" si="96"/>
        <v>08885C</v>
      </c>
      <c r="AA143" s="129" t="str">
        <f t="shared" si="97"/>
        <v>41B</v>
      </c>
      <c r="AB143" s="129" t="str">
        <f t="shared" si="98"/>
        <v>Risk Manager</v>
      </c>
      <c r="AC143" s="130">
        <f t="shared" si="104"/>
        <v>40.178999999999995</v>
      </c>
      <c r="AD143" s="130">
        <f t="shared" si="105"/>
        <v>42.181999999999995</v>
      </c>
      <c r="AE143" s="130">
        <f t="shared" si="106"/>
        <v>44.305</v>
      </c>
      <c r="AF143" s="130">
        <f t="shared" si="107"/>
        <v>47.207000000000001</v>
      </c>
      <c r="AG143" s="130">
        <f t="shared" si="108"/>
        <v>48.53</v>
      </c>
      <c r="AH143" s="130">
        <f t="shared" si="109"/>
        <v>49.887999999999998</v>
      </c>
      <c r="AI143" s="130">
        <f t="shared" si="110"/>
        <v>51.309999999999995</v>
      </c>
    </row>
    <row r="144" spans="1:35" x14ac:dyDescent="0.2">
      <c r="A144" s="75" t="s">
        <v>21</v>
      </c>
      <c r="B144" s="70" t="s">
        <v>190</v>
      </c>
      <c r="C144" s="75" t="s">
        <v>191</v>
      </c>
      <c r="D144" s="73" t="s">
        <v>424</v>
      </c>
      <c r="E144" s="75">
        <v>283</v>
      </c>
      <c r="F144" s="75">
        <v>6</v>
      </c>
      <c r="G144" s="74">
        <f t="shared" si="71"/>
        <v>22.457637000000002</v>
      </c>
      <c r="H144" s="74">
        <f t="shared" si="72"/>
        <v>23.992887000000003</v>
      </c>
      <c r="I144" s="74">
        <f t="shared" si="73"/>
        <v>24.664303</v>
      </c>
      <c r="J144" s="74">
        <f t="shared" si="74"/>
        <v>25.367447500000001</v>
      </c>
      <c r="N144" s="167" t="s">
        <v>600</v>
      </c>
      <c r="O144" s="167" t="str">
        <f t="shared" si="93"/>
        <v>09035C</v>
      </c>
      <c r="P144" s="167" t="str">
        <f t="shared" si="94"/>
        <v>N</v>
      </c>
      <c r="Q144" s="149" t="str">
        <f t="shared" si="95"/>
        <v xml:space="preserve">School Patrol Agent </v>
      </c>
      <c r="R144" s="150">
        <f t="shared" si="99"/>
        <v>22.457637000000002</v>
      </c>
      <c r="S144" s="150">
        <f t="shared" si="100"/>
        <v>23.992887000000003</v>
      </c>
      <c r="T144" s="150">
        <f t="shared" si="101"/>
        <v>24.664303</v>
      </c>
      <c r="U144" s="150">
        <f t="shared" si="102"/>
        <v>25.367447500000001</v>
      </c>
      <c r="V144" s="150"/>
      <c r="W144" s="150"/>
      <c r="X144" s="150"/>
      <c r="Z144" s="129" t="str">
        <f t="shared" si="96"/>
        <v>09035C</v>
      </c>
      <c r="AA144" s="129" t="str">
        <f t="shared" si="97"/>
        <v>09</v>
      </c>
      <c r="AB144" s="129" t="str">
        <f t="shared" si="98"/>
        <v xml:space="preserve">School Patrol Agent </v>
      </c>
      <c r="AC144" s="130">
        <f t="shared" si="104"/>
        <v>22.457999999999998</v>
      </c>
      <c r="AD144" s="130">
        <f t="shared" si="105"/>
        <v>23.992999999999999</v>
      </c>
      <c r="AE144" s="130">
        <f t="shared" si="106"/>
        <v>24.664000000000001</v>
      </c>
      <c r="AF144" s="130">
        <f t="shared" si="107"/>
        <v>25.367000000000001</v>
      </c>
      <c r="AG144" s="130"/>
      <c r="AH144" s="130"/>
      <c r="AI144" s="130"/>
    </row>
    <row r="145" spans="1:35" x14ac:dyDescent="0.2">
      <c r="A145" s="75" t="s">
        <v>21</v>
      </c>
      <c r="B145" s="70" t="s">
        <v>194</v>
      </c>
      <c r="C145" s="75" t="s">
        <v>195</v>
      </c>
      <c r="D145" s="73" t="s">
        <v>425</v>
      </c>
      <c r="E145" s="75">
        <v>210</v>
      </c>
      <c r="F145" s="75">
        <v>4</v>
      </c>
      <c r="G145" s="74">
        <f t="shared" ref="G145:G176" si="111">R145</f>
        <v>19.266364000000003</v>
      </c>
      <c r="H145" s="74">
        <f t="shared" ref="H145:H176" si="112">S145</f>
        <v>19.965414500000001</v>
      </c>
      <c r="I145" s="74">
        <f t="shared" ref="I145:I176" si="113">T145</f>
        <v>20.6900525</v>
      </c>
      <c r="N145" s="167" t="s">
        <v>600</v>
      </c>
      <c r="O145" s="167" t="str">
        <f t="shared" si="93"/>
        <v>09072C</v>
      </c>
      <c r="P145" s="167" t="str">
        <f t="shared" si="94"/>
        <v>N</v>
      </c>
      <c r="Q145" s="149" t="str">
        <f t="shared" si="95"/>
        <v>Seasonal Elections Support Specialist I</v>
      </c>
      <c r="R145" s="150">
        <f t="shared" si="99"/>
        <v>19.266364000000003</v>
      </c>
      <c r="S145" s="150">
        <f t="shared" si="100"/>
        <v>19.965414500000001</v>
      </c>
      <c r="T145" s="150">
        <f t="shared" si="101"/>
        <v>20.6900525</v>
      </c>
      <c r="U145" s="150"/>
      <c r="V145" s="150"/>
      <c r="W145" s="150"/>
      <c r="X145" s="150"/>
      <c r="Z145" s="129" t="str">
        <f t="shared" si="96"/>
        <v>09072C</v>
      </c>
      <c r="AA145" s="129" t="str">
        <f t="shared" si="97"/>
        <v>01</v>
      </c>
      <c r="AB145" s="129" t="str">
        <f t="shared" si="98"/>
        <v>Seasonal Elections Support Specialist I</v>
      </c>
      <c r="AC145" s="130">
        <f t="shared" si="104"/>
        <v>19.265999999999998</v>
      </c>
      <c r="AD145" s="130">
        <f t="shared" si="105"/>
        <v>19.965</v>
      </c>
      <c r="AE145" s="130">
        <f t="shared" si="106"/>
        <v>20.69</v>
      </c>
      <c r="AF145" s="130"/>
      <c r="AG145" s="130"/>
      <c r="AH145" s="130"/>
      <c r="AI145" s="130"/>
    </row>
    <row r="146" spans="1:35" x14ac:dyDescent="0.2">
      <c r="A146" s="75" t="s">
        <v>21</v>
      </c>
      <c r="B146" s="70" t="s">
        <v>192</v>
      </c>
      <c r="C146" s="75" t="s">
        <v>193</v>
      </c>
      <c r="D146" s="73" t="s">
        <v>426</v>
      </c>
      <c r="E146" s="75">
        <v>253</v>
      </c>
      <c r="F146" s="75">
        <v>5</v>
      </c>
      <c r="G146" s="74">
        <f t="shared" si="111"/>
        <v>19.850782500000001</v>
      </c>
      <c r="H146" s="74">
        <f t="shared" si="112"/>
        <v>20.845624500000003</v>
      </c>
      <c r="I146" s="74">
        <f t="shared" si="113"/>
        <v>21.876289</v>
      </c>
      <c r="N146" s="167" t="s">
        <v>600</v>
      </c>
      <c r="O146" s="167" t="str">
        <f t="shared" si="93"/>
        <v>09073C</v>
      </c>
      <c r="P146" s="167" t="str">
        <f t="shared" si="94"/>
        <v>N</v>
      </c>
      <c r="Q146" s="149" t="str">
        <f t="shared" si="95"/>
        <v>Seasonal Elections Support Specialist II</v>
      </c>
      <c r="R146" s="150">
        <f t="shared" si="99"/>
        <v>19.850782500000001</v>
      </c>
      <c r="S146" s="150">
        <f t="shared" si="100"/>
        <v>20.845624500000003</v>
      </c>
      <c r="T146" s="150">
        <f t="shared" si="101"/>
        <v>21.876289</v>
      </c>
      <c r="U146" s="150"/>
      <c r="V146" s="150"/>
      <c r="W146" s="150"/>
      <c r="X146" s="150"/>
      <c r="Z146" s="129" t="str">
        <f t="shared" si="96"/>
        <v>09073C</v>
      </c>
      <c r="AA146" s="129" t="str">
        <f t="shared" si="97"/>
        <v>02</v>
      </c>
      <c r="AB146" s="129" t="str">
        <f t="shared" si="98"/>
        <v>Seasonal Elections Support Specialist II</v>
      </c>
      <c r="AC146" s="130">
        <f t="shared" si="104"/>
        <v>19.850999999999999</v>
      </c>
      <c r="AD146" s="130">
        <f t="shared" si="105"/>
        <v>20.846</v>
      </c>
      <c r="AE146" s="130">
        <f t="shared" si="106"/>
        <v>21.876000000000001</v>
      </c>
      <c r="AF146" s="130"/>
      <c r="AG146" s="130"/>
      <c r="AH146" s="130"/>
      <c r="AI146" s="130"/>
    </row>
    <row r="147" spans="1:35" x14ac:dyDescent="0.2">
      <c r="A147" s="75" t="s">
        <v>21</v>
      </c>
      <c r="B147" s="70" t="s">
        <v>196</v>
      </c>
      <c r="C147" s="75" t="s">
        <v>197</v>
      </c>
      <c r="D147" s="73" t="s">
        <v>427</v>
      </c>
      <c r="E147" s="75">
        <v>218</v>
      </c>
      <c r="F147" s="75">
        <v>4</v>
      </c>
      <c r="G147" s="74">
        <f t="shared" si="111"/>
        <v>14.892948500000001</v>
      </c>
      <c r="H147" s="74">
        <f t="shared" si="112"/>
        <v>16.611405000000001</v>
      </c>
      <c r="I147" s="74">
        <f t="shared" si="113"/>
        <v>17.756701500000002</v>
      </c>
      <c r="J147" s="74">
        <f t="shared" ref="J147:J176" si="114">U147</f>
        <v>19.475158</v>
      </c>
      <c r="N147" s="167" t="s">
        <v>600</v>
      </c>
      <c r="O147" s="167" t="str">
        <f t="shared" si="93"/>
        <v>09075C</v>
      </c>
      <c r="P147" s="167" t="str">
        <f t="shared" si="94"/>
        <v>N</v>
      </c>
      <c r="Q147" s="149" t="str">
        <f t="shared" si="95"/>
        <v>Seasonal Environmental Health Technician</v>
      </c>
      <c r="R147" s="150">
        <f t="shared" si="99"/>
        <v>14.892948500000001</v>
      </c>
      <c r="S147" s="150">
        <f t="shared" si="100"/>
        <v>16.611405000000001</v>
      </c>
      <c r="T147" s="150">
        <f t="shared" si="101"/>
        <v>17.756701500000002</v>
      </c>
      <c r="U147" s="150">
        <f t="shared" ref="U147:U157" si="115">IF($N147="Y",VLOOKUP($O147,Rates2019,6,0)*PercIncr2020,VLOOKUP($O147,Rates2019,6,0))</f>
        <v>19.475158</v>
      </c>
      <c r="V147" s="150"/>
      <c r="W147" s="150"/>
      <c r="X147" s="150"/>
      <c r="Z147" s="129" t="str">
        <f t="shared" si="96"/>
        <v>09075C</v>
      </c>
      <c r="AA147" s="129" t="str">
        <f t="shared" si="97"/>
        <v>01H</v>
      </c>
      <c r="AB147" s="129" t="str">
        <f t="shared" si="98"/>
        <v>Seasonal Environmental Health Technician</v>
      </c>
      <c r="AC147" s="130">
        <f t="shared" si="104"/>
        <v>14.893000000000001</v>
      </c>
      <c r="AD147" s="130">
        <f t="shared" si="105"/>
        <v>16.611000000000001</v>
      </c>
      <c r="AE147" s="130">
        <f t="shared" si="106"/>
        <v>17.757000000000001</v>
      </c>
      <c r="AF147" s="130">
        <f t="shared" si="107"/>
        <v>19.475000000000001</v>
      </c>
      <c r="AG147" s="130"/>
      <c r="AH147" s="130"/>
      <c r="AI147" s="130"/>
    </row>
    <row r="148" spans="1:35" x14ac:dyDescent="0.2">
      <c r="A148" s="75" t="s">
        <v>21</v>
      </c>
      <c r="B148" s="70" t="s">
        <v>196</v>
      </c>
      <c r="C148" s="75" t="s">
        <v>198</v>
      </c>
      <c r="D148" s="73" t="s">
        <v>199</v>
      </c>
      <c r="E148" s="75">
        <v>215</v>
      </c>
      <c r="F148" s="75">
        <v>4</v>
      </c>
      <c r="G148" s="74">
        <f t="shared" si="111"/>
        <v>14.892948500000001</v>
      </c>
      <c r="H148" s="74">
        <f t="shared" si="112"/>
        <v>16.611405000000001</v>
      </c>
      <c r="I148" s="74">
        <f t="shared" si="113"/>
        <v>17.756701500000002</v>
      </c>
      <c r="J148" s="74">
        <f t="shared" si="114"/>
        <v>19.475158</v>
      </c>
      <c r="N148" s="167" t="s">
        <v>600</v>
      </c>
      <c r="O148" s="167" t="str">
        <f t="shared" si="93"/>
        <v>C09078</v>
      </c>
      <c r="P148" s="167" t="str">
        <f t="shared" si="94"/>
        <v>N</v>
      </c>
      <c r="Q148" s="149" t="str">
        <f t="shared" si="95"/>
        <v>Seasonal Legislative Aide</v>
      </c>
      <c r="R148" s="150">
        <f t="shared" si="99"/>
        <v>14.892948500000001</v>
      </c>
      <c r="S148" s="150">
        <f t="shared" si="100"/>
        <v>16.611405000000001</v>
      </c>
      <c r="T148" s="150">
        <f t="shared" si="101"/>
        <v>17.756701500000002</v>
      </c>
      <c r="U148" s="150">
        <f t="shared" si="115"/>
        <v>19.475158</v>
      </c>
      <c r="V148" s="150"/>
      <c r="W148" s="150"/>
      <c r="X148" s="150"/>
      <c r="Z148" s="129" t="str">
        <f t="shared" si="96"/>
        <v>C09078</v>
      </c>
      <c r="AA148" s="129" t="str">
        <f t="shared" si="97"/>
        <v>01H</v>
      </c>
      <c r="AB148" s="129" t="str">
        <f t="shared" si="98"/>
        <v>Seasonal Legislative Aide</v>
      </c>
      <c r="AC148" s="130">
        <f t="shared" si="104"/>
        <v>14.893000000000001</v>
      </c>
      <c r="AD148" s="130">
        <f t="shared" si="105"/>
        <v>16.611000000000001</v>
      </c>
      <c r="AE148" s="130">
        <f t="shared" si="106"/>
        <v>17.757000000000001</v>
      </c>
      <c r="AF148" s="130">
        <f t="shared" si="107"/>
        <v>19.475000000000001</v>
      </c>
      <c r="AG148" s="130"/>
      <c r="AH148" s="130"/>
      <c r="AI148" s="130"/>
    </row>
    <row r="149" spans="1:35" x14ac:dyDescent="0.2">
      <c r="A149" s="75" t="s">
        <v>17</v>
      </c>
      <c r="B149" s="70" t="s">
        <v>70</v>
      </c>
      <c r="C149" s="75" t="s">
        <v>472</v>
      </c>
      <c r="D149" s="73" t="s">
        <v>466</v>
      </c>
      <c r="E149" s="75">
        <v>465</v>
      </c>
      <c r="F149" s="75">
        <v>10</v>
      </c>
      <c r="G149" s="74">
        <f t="shared" si="111"/>
        <v>75877.172500000001</v>
      </c>
      <c r="H149" s="74">
        <f t="shared" si="112"/>
        <v>79653.887500000012</v>
      </c>
      <c r="I149" s="74">
        <f t="shared" si="113"/>
        <v>83648.608000000007</v>
      </c>
      <c r="J149" s="74">
        <f t="shared" si="114"/>
        <v>89055.758500000011</v>
      </c>
      <c r="K149" s="74">
        <f t="shared" ref="K149:K176" si="116">V149</f>
        <v>91547.981</v>
      </c>
      <c r="L149" s="74">
        <f t="shared" ref="L149:L176" si="117">W149</f>
        <v>94113.895500000013</v>
      </c>
      <c r="M149" s="74">
        <f t="shared" ref="M149:M176" si="118">X149</f>
        <v>96795.465500000006</v>
      </c>
      <c r="N149" s="167" t="s">
        <v>600</v>
      </c>
      <c r="O149" s="167" t="str">
        <f t="shared" si="93"/>
        <v>52936C</v>
      </c>
      <c r="P149" s="167" t="str">
        <f t="shared" si="94"/>
        <v>E</v>
      </c>
      <c r="Q149" s="149" t="str">
        <f t="shared" si="95"/>
        <v>Senior Budget and Evaluation Analyst</v>
      </c>
      <c r="R149" s="150">
        <f t="shared" si="99"/>
        <v>75877.172500000001</v>
      </c>
      <c r="S149" s="150">
        <f t="shared" si="100"/>
        <v>79653.887500000012</v>
      </c>
      <c r="T149" s="150">
        <f t="shared" si="101"/>
        <v>83648.608000000007</v>
      </c>
      <c r="U149" s="150">
        <f t="shared" si="115"/>
        <v>89055.758500000011</v>
      </c>
      <c r="V149" s="150">
        <f t="shared" ref="V149:V157" si="119">IF($N149="Y",VLOOKUP($O149,Rates2019,7,0)*PercIncr2020,VLOOKUP($O149,Rates2019,7,0))</f>
        <v>91547.981</v>
      </c>
      <c r="W149" s="150">
        <f t="shared" ref="W149:W154" si="120">IF($N149="Y",VLOOKUP($O149,Rates2019,8,0)*PercIncr2020,VLOOKUP($O149,Rates2019,8,0))</f>
        <v>94113.895500000013</v>
      </c>
      <c r="X149" s="150">
        <f>IF($N149="Y",VLOOKUP($O149,Rates2019,9,0)*PercIncr2020,VLOOKUP($O149,Rates2019,9,0))</f>
        <v>96795.465500000006</v>
      </c>
      <c r="Z149" s="129" t="str">
        <f t="shared" si="96"/>
        <v>52936C</v>
      </c>
      <c r="AA149" s="129" t="str">
        <f t="shared" si="97"/>
        <v>34M</v>
      </c>
      <c r="AB149" s="129" t="str">
        <f t="shared" si="98"/>
        <v>Senior Budget and Evaluation Analyst</v>
      </c>
      <c r="AC149" s="130">
        <f t="shared" si="104"/>
        <v>36.479999999999997</v>
      </c>
      <c r="AD149" s="130">
        <f t="shared" si="105"/>
        <v>38.295999999999999</v>
      </c>
      <c r="AE149" s="130">
        <f t="shared" si="106"/>
        <v>40.216000000000001</v>
      </c>
      <c r="AF149" s="130">
        <f t="shared" si="107"/>
        <v>42.815999999999995</v>
      </c>
      <c r="AG149" s="130">
        <f t="shared" si="108"/>
        <v>44.013999999999996</v>
      </c>
      <c r="AH149" s="130">
        <f t="shared" si="109"/>
        <v>45.247999999999998</v>
      </c>
      <c r="AI149" s="130">
        <f t="shared" si="110"/>
        <v>46.536999999999999</v>
      </c>
    </row>
    <row r="150" spans="1:35" x14ac:dyDescent="0.2">
      <c r="A150" s="75" t="s">
        <v>17</v>
      </c>
      <c r="B150" s="70" t="s">
        <v>42</v>
      </c>
      <c r="C150" s="75" t="s">
        <v>200</v>
      </c>
      <c r="D150" s="73" t="s">
        <v>428</v>
      </c>
      <c r="E150" s="75">
        <v>468</v>
      </c>
      <c r="F150" s="75">
        <v>10</v>
      </c>
      <c r="G150" s="74">
        <f t="shared" si="111"/>
        <v>74551.248720000003</v>
      </c>
      <c r="H150" s="74">
        <f t="shared" si="112"/>
        <v>78472.645680000016</v>
      </c>
      <c r="I150" s="74">
        <f t="shared" si="113"/>
        <v>82613.317280000003</v>
      </c>
      <c r="J150" s="74">
        <f t="shared" si="114"/>
        <v>91484.360240000009</v>
      </c>
      <c r="K150" s="74">
        <f t="shared" si="116"/>
        <v>94045.402880000009</v>
      </c>
      <c r="L150" s="74">
        <f t="shared" si="117"/>
        <v>96678.827439999994</v>
      </c>
      <c r="M150" s="74">
        <f t="shared" si="118"/>
        <v>99433.598160000009</v>
      </c>
      <c r="N150" s="167" t="s">
        <v>600</v>
      </c>
      <c r="O150" s="167" t="str">
        <f t="shared" si="93"/>
        <v>01446C</v>
      </c>
      <c r="P150" s="167" t="str">
        <f t="shared" si="94"/>
        <v>E</v>
      </c>
      <c r="Q150" s="149" t="str">
        <f t="shared" si="95"/>
        <v>Senior Business Analyst</v>
      </c>
      <c r="R150" s="150">
        <f t="shared" si="99"/>
        <v>74551.248720000003</v>
      </c>
      <c r="S150" s="150">
        <f t="shared" si="100"/>
        <v>78472.645680000016</v>
      </c>
      <c r="T150" s="150">
        <f t="shared" si="101"/>
        <v>82613.317280000003</v>
      </c>
      <c r="U150" s="150">
        <f t="shared" si="115"/>
        <v>91484.360240000009</v>
      </c>
      <c r="V150" s="150">
        <f t="shared" si="119"/>
        <v>94045.402880000009</v>
      </c>
      <c r="W150" s="150">
        <f t="shared" si="120"/>
        <v>96678.827439999994</v>
      </c>
      <c r="X150" s="150">
        <f>IF($N150="Y",VLOOKUP($O150,Rates2019,9,0)*PercIncr2020,VLOOKUP($O150,Rates2019,9,0))</f>
        <v>99433.598160000009</v>
      </c>
      <c r="Z150" s="129" t="str">
        <f t="shared" si="96"/>
        <v>01446C</v>
      </c>
      <c r="AA150" s="129" t="str">
        <f t="shared" si="97"/>
        <v>85</v>
      </c>
      <c r="AB150" s="129" t="str">
        <f t="shared" si="98"/>
        <v>Senior Business Analyst</v>
      </c>
      <c r="AC150" s="130">
        <f t="shared" si="104"/>
        <v>35.841999999999999</v>
      </c>
      <c r="AD150" s="130">
        <f t="shared" si="105"/>
        <v>37.727999999999994</v>
      </c>
      <c r="AE150" s="130">
        <f t="shared" si="106"/>
        <v>39.717999999999996</v>
      </c>
      <c r="AF150" s="130">
        <f t="shared" si="107"/>
        <v>43.982999999999997</v>
      </c>
      <c r="AG150" s="130">
        <f t="shared" si="108"/>
        <v>45.214999999999996</v>
      </c>
      <c r="AH150" s="130">
        <f t="shared" si="109"/>
        <v>46.480999999999995</v>
      </c>
      <c r="AI150" s="130">
        <f t="shared" si="110"/>
        <v>47.805</v>
      </c>
    </row>
    <row r="151" spans="1:35" x14ac:dyDescent="0.2">
      <c r="A151" s="75" t="s">
        <v>17</v>
      </c>
      <c r="B151" s="70" t="s">
        <v>112</v>
      </c>
      <c r="C151" s="75" t="s">
        <v>209</v>
      </c>
      <c r="D151" s="73" t="s">
        <v>429</v>
      </c>
      <c r="E151" s="75">
        <v>555</v>
      </c>
      <c r="F151" s="75">
        <v>12</v>
      </c>
      <c r="G151" s="74">
        <f t="shared" si="111"/>
        <v>103684.97152000002</v>
      </c>
      <c r="H151" s="74">
        <f t="shared" si="112"/>
        <v>109175.35304</v>
      </c>
      <c r="I151" s="74">
        <f t="shared" si="113"/>
        <v>116549.79336000001</v>
      </c>
      <c r="J151" s="74">
        <f t="shared" si="114"/>
        <v>119811.23752000001</v>
      </c>
      <c r="K151" s="74">
        <f t="shared" si="116"/>
        <v>123168.48128000001</v>
      </c>
      <c r="L151" s="74">
        <f t="shared" si="117"/>
        <v>126679.00440000001</v>
      </c>
      <c r="N151" s="167" t="s">
        <v>600</v>
      </c>
      <c r="O151" s="167" t="str">
        <f t="shared" si="93"/>
        <v>04348C</v>
      </c>
      <c r="P151" s="167" t="str">
        <f t="shared" si="94"/>
        <v>E</v>
      </c>
      <c r="Q151" s="149" t="str">
        <f t="shared" si="95"/>
        <v>Senior Collaboration Architect</v>
      </c>
      <c r="R151" s="150">
        <f t="shared" si="99"/>
        <v>103684.97152000002</v>
      </c>
      <c r="S151" s="150">
        <f t="shared" si="100"/>
        <v>109175.35304</v>
      </c>
      <c r="T151" s="150">
        <f t="shared" si="101"/>
        <v>116549.79336000001</v>
      </c>
      <c r="U151" s="150">
        <f t="shared" si="115"/>
        <v>119811.23752000001</v>
      </c>
      <c r="V151" s="150">
        <f t="shared" si="119"/>
        <v>123168.48128000001</v>
      </c>
      <c r="W151" s="150">
        <f t="shared" si="120"/>
        <v>126679.00440000001</v>
      </c>
      <c r="X151" s="150"/>
      <c r="Z151" s="129" t="str">
        <f t="shared" si="96"/>
        <v>04348C</v>
      </c>
      <c r="AA151" s="129" t="str">
        <f t="shared" si="97"/>
        <v>53A</v>
      </c>
      <c r="AB151" s="129" t="str">
        <f t="shared" si="98"/>
        <v>Senior Collaboration Architect</v>
      </c>
      <c r="AC151" s="130">
        <f t="shared" si="104"/>
        <v>49.848999999999997</v>
      </c>
      <c r="AD151" s="130">
        <f t="shared" si="105"/>
        <v>52.488999999999997</v>
      </c>
      <c r="AE151" s="130">
        <f t="shared" si="106"/>
        <v>56.033999999999999</v>
      </c>
      <c r="AF151" s="130">
        <f t="shared" si="107"/>
        <v>57.601999999999997</v>
      </c>
      <c r="AG151" s="130">
        <f t="shared" si="108"/>
        <v>59.216000000000001</v>
      </c>
      <c r="AH151" s="130">
        <f t="shared" si="109"/>
        <v>60.903999999999996</v>
      </c>
      <c r="AI151" s="130"/>
    </row>
    <row r="152" spans="1:35" x14ac:dyDescent="0.2">
      <c r="A152" s="75" t="s">
        <v>17</v>
      </c>
      <c r="B152" s="70" t="s">
        <v>201</v>
      </c>
      <c r="C152" s="75" t="s">
        <v>202</v>
      </c>
      <c r="D152" s="73" t="s">
        <v>430</v>
      </c>
      <c r="E152" s="75">
        <v>542</v>
      </c>
      <c r="F152" s="75">
        <v>12</v>
      </c>
      <c r="G152" s="74">
        <f t="shared" si="111"/>
        <v>85968.432160000011</v>
      </c>
      <c r="H152" s="74">
        <f t="shared" si="112"/>
        <v>90471.013359999997</v>
      </c>
      <c r="I152" s="74">
        <f t="shared" si="113"/>
        <v>95224.8024</v>
      </c>
      <c r="J152" s="74">
        <f t="shared" si="114"/>
        <v>101722.14416000001</v>
      </c>
      <c r="K152" s="74">
        <f t="shared" si="116"/>
        <v>104572.71448</v>
      </c>
      <c r="L152" s="74">
        <f t="shared" si="117"/>
        <v>107499.92448</v>
      </c>
      <c r="M152" s="74">
        <f t="shared" si="118"/>
        <v>110563.38280000001</v>
      </c>
      <c r="N152" s="167" t="s">
        <v>600</v>
      </c>
      <c r="O152" s="167" t="str">
        <f t="shared" si="93"/>
        <v>09172C</v>
      </c>
      <c r="P152" s="167" t="str">
        <f t="shared" si="94"/>
        <v>E</v>
      </c>
      <c r="Q152" s="149" t="str">
        <f t="shared" si="95"/>
        <v xml:space="preserve">Senior Facilities Planner </v>
      </c>
      <c r="R152" s="150">
        <f t="shared" si="99"/>
        <v>85968.432160000011</v>
      </c>
      <c r="S152" s="150">
        <f t="shared" si="100"/>
        <v>90471.013359999997</v>
      </c>
      <c r="T152" s="150">
        <f t="shared" si="101"/>
        <v>95224.8024</v>
      </c>
      <c r="U152" s="150">
        <f t="shared" si="115"/>
        <v>101722.14416000001</v>
      </c>
      <c r="V152" s="150">
        <f t="shared" si="119"/>
        <v>104572.71448</v>
      </c>
      <c r="W152" s="150">
        <f t="shared" si="120"/>
        <v>107499.92448</v>
      </c>
      <c r="X152" s="150">
        <f>IF($N152="Y",VLOOKUP($O152,Rates2019,9,0)*PercIncr2020,VLOOKUP($O152,Rates2019,9,0))</f>
        <v>110563.38280000001</v>
      </c>
      <c r="Z152" s="129" t="str">
        <f t="shared" si="96"/>
        <v>09172C</v>
      </c>
      <c r="AA152" s="129" t="str">
        <f t="shared" si="97"/>
        <v>53</v>
      </c>
      <c r="AB152" s="129" t="str">
        <f t="shared" si="98"/>
        <v xml:space="preserve">Senior Facilities Planner </v>
      </c>
      <c r="AC152" s="130">
        <f t="shared" si="104"/>
        <v>41.330999999999996</v>
      </c>
      <c r="AD152" s="130">
        <f t="shared" si="105"/>
        <v>43.495999999999995</v>
      </c>
      <c r="AE152" s="130">
        <f t="shared" si="106"/>
        <v>45.781999999999996</v>
      </c>
      <c r="AF152" s="130">
        <f t="shared" si="107"/>
        <v>48.905000000000001</v>
      </c>
      <c r="AG152" s="130">
        <f t="shared" si="108"/>
        <v>50.275999999999996</v>
      </c>
      <c r="AH152" s="130">
        <f t="shared" si="109"/>
        <v>51.683</v>
      </c>
      <c r="AI152" s="130">
        <f t="shared" si="110"/>
        <v>53.155999999999999</v>
      </c>
    </row>
    <row r="153" spans="1:35" x14ac:dyDescent="0.2">
      <c r="A153" s="75" t="s">
        <v>17</v>
      </c>
      <c r="B153" s="70" t="s">
        <v>70</v>
      </c>
      <c r="C153" s="75" t="s">
        <v>203</v>
      </c>
      <c r="D153" s="73" t="s">
        <v>431</v>
      </c>
      <c r="E153" s="75">
        <v>463</v>
      </c>
      <c r="F153" s="75">
        <v>10</v>
      </c>
      <c r="G153" s="74">
        <f t="shared" si="111"/>
        <v>75877.540960000013</v>
      </c>
      <c r="H153" s="74">
        <f t="shared" si="112"/>
        <v>79654.174080000012</v>
      </c>
      <c r="I153" s="74">
        <f t="shared" si="113"/>
        <v>83645.824080000006</v>
      </c>
      <c r="J153" s="74">
        <f t="shared" si="114"/>
        <v>89055.30816</v>
      </c>
      <c r="K153" s="74">
        <f t="shared" si="116"/>
        <v>91548.226640000008</v>
      </c>
      <c r="L153" s="74">
        <f t="shared" si="117"/>
        <v>94113.527040000001</v>
      </c>
      <c r="M153" s="74">
        <f t="shared" si="118"/>
        <v>96795.915840000016</v>
      </c>
      <c r="N153" s="167" t="s">
        <v>600</v>
      </c>
      <c r="O153" s="167" t="str">
        <f t="shared" si="93"/>
        <v>04353C</v>
      </c>
      <c r="P153" s="167" t="str">
        <f t="shared" si="94"/>
        <v>E</v>
      </c>
      <c r="Q153" s="149" t="str">
        <f t="shared" si="95"/>
        <v xml:space="preserve">Senior HRIS Analyst </v>
      </c>
      <c r="R153" s="150">
        <f t="shared" si="99"/>
        <v>75877.540960000013</v>
      </c>
      <c r="S153" s="150">
        <f t="shared" si="100"/>
        <v>79654.174080000012</v>
      </c>
      <c r="T153" s="150">
        <f t="shared" si="101"/>
        <v>83645.824080000006</v>
      </c>
      <c r="U153" s="150">
        <f t="shared" si="115"/>
        <v>89055.30816</v>
      </c>
      <c r="V153" s="150">
        <f t="shared" si="119"/>
        <v>91548.226640000008</v>
      </c>
      <c r="W153" s="150">
        <f t="shared" si="120"/>
        <v>94113.527040000001</v>
      </c>
      <c r="X153" s="150">
        <f>IF($N153="Y",VLOOKUP($O153,Rates2019,9,0)*PercIncr2020,VLOOKUP($O153,Rates2019,9,0))</f>
        <v>96795.915840000016</v>
      </c>
      <c r="Z153" s="129" t="str">
        <f t="shared" si="96"/>
        <v>04353C</v>
      </c>
      <c r="AA153" s="129" t="str">
        <f t="shared" si="97"/>
        <v>34M</v>
      </c>
      <c r="AB153" s="129" t="str">
        <f t="shared" si="98"/>
        <v xml:space="preserve">Senior HRIS Analyst </v>
      </c>
      <c r="AC153" s="130">
        <f t="shared" si="104"/>
        <v>36.479999999999997</v>
      </c>
      <c r="AD153" s="130">
        <f t="shared" si="105"/>
        <v>38.295999999999999</v>
      </c>
      <c r="AE153" s="130">
        <f t="shared" si="106"/>
        <v>40.214999999999996</v>
      </c>
      <c r="AF153" s="130">
        <f t="shared" si="107"/>
        <v>42.815999999999995</v>
      </c>
      <c r="AG153" s="130">
        <f t="shared" si="108"/>
        <v>44.013999999999996</v>
      </c>
      <c r="AH153" s="130">
        <f t="shared" si="109"/>
        <v>45.247</v>
      </c>
      <c r="AI153" s="130">
        <f t="shared" si="110"/>
        <v>46.536999999999999</v>
      </c>
    </row>
    <row r="154" spans="1:35" x14ac:dyDescent="0.2">
      <c r="A154" s="75" t="s">
        <v>17</v>
      </c>
      <c r="B154" s="70" t="s">
        <v>93</v>
      </c>
      <c r="C154" s="75" t="s">
        <v>204</v>
      </c>
      <c r="D154" s="73" t="s">
        <v>432</v>
      </c>
      <c r="E154" s="75">
        <v>448</v>
      </c>
      <c r="F154" s="75">
        <v>9</v>
      </c>
      <c r="G154" s="74">
        <f t="shared" si="111"/>
        <v>71666.616320000001</v>
      </c>
      <c r="H154" s="74">
        <f t="shared" si="112"/>
        <v>75438.991680000006</v>
      </c>
      <c r="I154" s="74">
        <f t="shared" si="113"/>
        <v>80011.825920000003</v>
      </c>
      <c r="J154" s="74">
        <f t="shared" si="114"/>
        <v>84586.789040000003</v>
      </c>
      <c r="K154" s="74">
        <f t="shared" si="116"/>
        <v>86954.103600000017</v>
      </c>
      <c r="L154" s="74">
        <f t="shared" si="117"/>
        <v>89389.542320000008</v>
      </c>
      <c r="M154" s="74">
        <f t="shared" si="118"/>
        <v>91937.811680000013</v>
      </c>
      <c r="N154" s="167" t="s">
        <v>600</v>
      </c>
      <c r="O154" s="167" t="str">
        <f t="shared" si="93"/>
        <v>09173C</v>
      </c>
      <c r="P154" s="167" t="str">
        <f t="shared" si="94"/>
        <v>E</v>
      </c>
      <c r="Q154" s="149" t="str">
        <f t="shared" si="95"/>
        <v>Senior Internal Auditor</v>
      </c>
      <c r="R154" s="150">
        <f t="shared" si="99"/>
        <v>71666.616320000001</v>
      </c>
      <c r="S154" s="150">
        <f t="shared" si="100"/>
        <v>75438.991680000006</v>
      </c>
      <c r="T154" s="150">
        <f t="shared" si="101"/>
        <v>80011.825920000003</v>
      </c>
      <c r="U154" s="150">
        <f t="shared" si="115"/>
        <v>84586.789040000003</v>
      </c>
      <c r="V154" s="150">
        <f t="shared" si="119"/>
        <v>86954.103600000017</v>
      </c>
      <c r="W154" s="150">
        <f t="shared" si="120"/>
        <v>89389.542320000008</v>
      </c>
      <c r="X154" s="150">
        <f>IF($N154="Y",VLOOKUP($O154,Rates2019,9,0)*PercIncr2020,VLOOKUP($O154,Rates2019,9,0))</f>
        <v>91937.811680000013</v>
      </c>
      <c r="Z154" s="129" t="str">
        <f t="shared" si="96"/>
        <v>09173C</v>
      </c>
      <c r="AA154" s="129" t="str">
        <f t="shared" si="97"/>
        <v>35</v>
      </c>
      <c r="AB154" s="129" t="str">
        <f t="shared" si="98"/>
        <v>Senior Internal Auditor</v>
      </c>
      <c r="AC154" s="130">
        <f t="shared" si="104"/>
        <v>34.455999999999996</v>
      </c>
      <c r="AD154" s="130">
        <f t="shared" si="105"/>
        <v>36.268999999999998</v>
      </c>
      <c r="AE154" s="130">
        <f t="shared" si="106"/>
        <v>38.467999999999996</v>
      </c>
      <c r="AF154" s="130">
        <f t="shared" si="107"/>
        <v>40.666999999999994</v>
      </c>
      <c r="AG154" s="130">
        <f t="shared" si="108"/>
        <v>41.805</v>
      </c>
      <c r="AH154" s="130">
        <f t="shared" si="109"/>
        <v>42.975999999999999</v>
      </c>
      <c r="AI154" s="130">
        <f t="shared" si="110"/>
        <v>44.201000000000001</v>
      </c>
    </row>
    <row r="155" spans="1:35" x14ac:dyDescent="0.2">
      <c r="A155" s="75" t="s">
        <v>17</v>
      </c>
      <c r="B155" s="70" t="s">
        <v>32</v>
      </c>
      <c r="C155" s="75" t="s">
        <v>205</v>
      </c>
      <c r="D155" s="73" t="s">
        <v>433</v>
      </c>
      <c r="E155" s="75">
        <v>575</v>
      </c>
      <c r="F155" s="75">
        <v>12</v>
      </c>
      <c r="G155" s="74">
        <f t="shared" si="111"/>
        <v>101351.71904000001</v>
      </c>
      <c r="H155" s="74">
        <f t="shared" si="112"/>
        <v>105405.10656000001</v>
      </c>
      <c r="I155" s="74">
        <f t="shared" si="113"/>
        <v>109620.28896000001</v>
      </c>
      <c r="J155" s="74">
        <f t="shared" si="114"/>
        <v>114005.78176000001</v>
      </c>
      <c r="K155" s="74">
        <f t="shared" si="116"/>
        <v>118565.84272000002</v>
      </c>
      <c r="N155" s="167" t="s">
        <v>600</v>
      </c>
      <c r="O155" s="167" t="str">
        <f t="shared" si="93"/>
        <v>09175C</v>
      </c>
      <c r="P155" s="167" t="str">
        <f t="shared" si="94"/>
        <v>E</v>
      </c>
      <c r="Q155" s="149" t="str">
        <f t="shared" si="95"/>
        <v>Senior Project Manager</v>
      </c>
      <c r="R155" s="150">
        <f t="shared" si="99"/>
        <v>101351.71904000001</v>
      </c>
      <c r="S155" s="150">
        <f t="shared" si="100"/>
        <v>105405.10656000001</v>
      </c>
      <c r="T155" s="150">
        <f t="shared" si="101"/>
        <v>109620.28896000001</v>
      </c>
      <c r="U155" s="150">
        <f t="shared" si="115"/>
        <v>114005.78176000001</v>
      </c>
      <c r="V155" s="150">
        <f t="shared" si="119"/>
        <v>118565.84272000002</v>
      </c>
      <c r="W155" s="150"/>
      <c r="X155" s="150"/>
      <c r="Z155" s="129" t="str">
        <f t="shared" si="96"/>
        <v>09175C</v>
      </c>
      <c r="AA155" s="129" t="str">
        <f t="shared" si="97"/>
        <v>105</v>
      </c>
      <c r="AB155" s="129" t="str">
        <f t="shared" si="98"/>
        <v>Senior Project Manager</v>
      </c>
      <c r="AC155" s="130">
        <f t="shared" si="104"/>
        <v>48.726999999999997</v>
      </c>
      <c r="AD155" s="130">
        <f t="shared" si="105"/>
        <v>50.675999999999995</v>
      </c>
      <c r="AE155" s="130">
        <f t="shared" si="106"/>
        <v>52.702999999999996</v>
      </c>
      <c r="AF155" s="130">
        <f t="shared" si="107"/>
        <v>54.811</v>
      </c>
      <c r="AG155" s="130">
        <f t="shared" si="108"/>
        <v>57.003</v>
      </c>
      <c r="AH155" s="130"/>
      <c r="AI155" s="130"/>
    </row>
    <row r="156" spans="1:35" x14ac:dyDescent="0.2">
      <c r="A156" s="75" t="s">
        <v>17</v>
      </c>
      <c r="B156" s="70" t="s">
        <v>124</v>
      </c>
      <c r="C156" s="75" t="s">
        <v>206</v>
      </c>
      <c r="D156" s="73" t="s">
        <v>434</v>
      </c>
      <c r="E156" s="75">
        <v>515</v>
      </c>
      <c r="F156" s="75">
        <v>11</v>
      </c>
      <c r="G156" s="74">
        <f t="shared" si="111"/>
        <v>90349.667200000011</v>
      </c>
      <c r="H156" s="74">
        <f t="shared" si="112"/>
        <v>93962.376560000019</v>
      </c>
      <c r="I156" s="74">
        <f t="shared" si="113"/>
        <v>97721.978640000016</v>
      </c>
      <c r="J156" s="74">
        <f t="shared" si="114"/>
        <v>101630.60232000001</v>
      </c>
      <c r="K156" s="74">
        <f t="shared" si="116"/>
        <v>105696.76312</v>
      </c>
      <c r="N156" s="167" t="s">
        <v>600</v>
      </c>
      <c r="O156" s="167" t="str">
        <f t="shared" si="93"/>
        <v>09155C</v>
      </c>
      <c r="P156" s="167" t="str">
        <f t="shared" si="94"/>
        <v>E</v>
      </c>
      <c r="Q156" s="149" t="str">
        <f t="shared" si="95"/>
        <v>Senior Transportation Planner</v>
      </c>
      <c r="R156" s="150">
        <f t="shared" si="99"/>
        <v>90349.667200000011</v>
      </c>
      <c r="S156" s="150">
        <f t="shared" si="100"/>
        <v>93962.376560000019</v>
      </c>
      <c r="T156" s="150">
        <f t="shared" si="101"/>
        <v>97721.978640000016</v>
      </c>
      <c r="U156" s="150">
        <f t="shared" si="115"/>
        <v>101630.60232000001</v>
      </c>
      <c r="V156" s="150">
        <f t="shared" si="119"/>
        <v>105696.76312</v>
      </c>
      <c r="W156" s="150"/>
      <c r="X156" s="150"/>
      <c r="Z156" s="129" t="str">
        <f t="shared" si="96"/>
        <v>09155C</v>
      </c>
      <c r="AA156" s="129" t="str">
        <f t="shared" si="97"/>
        <v>104</v>
      </c>
      <c r="AB156" s="129" t="str">
        <f t="shared" si="98"/>
        <v>Senior Transportation Planner</v>
      </c>
      <c r="AC156" s="130">
        <f t="shared" si="104"/>
        <v>43.437999999999995</v>
      </c>
      <c r="AD156" s="130">
        <f t="shared" si="105"/>
        <v>45.174999999999997</v>
      </c>
      <c r="AE156" s="130">
        <f t="shared" si="106"/>
        <v>46.981999999999999</v>
      </c>
      <c r="AF156" s="130">
        <f t="shared" si="107"/>
        <v>48.860999999999997</v>
      </c>
      <c r="AG156" s="130">
        <f t="shared" si="108"/>
        <v>50.815999999999995</v>
      </c>
      <c r="AH156" s="130"/>
      <c r="AI156" s="130"/>
    </row>
    <row r="157" spans="1:35" x14ac:dyDescent="0.2">
      <c r="A157" s="75" t="s">
        <v>21</v>
      </c>
      <c r="B157" s="70" t="s">
        <v>207</v>
      </c>
      <c r="C157" s="75" t="s">
        <v>208</v>
      </c>
      <c r="D157" s="73" t="s">
        <v>435</v>
      </c>
      <c r="E157" s="75">
        <v>368</v>
      </c>
      <c r="F157" s="75">
        <v>8</v>
      </c>
      <c r="G157" s="74">
        <f t="shared" si="111"/>
        <v>32.004845000000003</v>
      </c>
      <c r="H157" s="74">
        <f t="shared" si="112"/>
        <v>33.607646000000003</v>
      </c>
      <c r="I157" s="74">
        <f t="shared" si="113"/>
        <v>35.790771500000005</v>
      </c>
      <c r="J157" s="74">
        <f t="shared" si="114"/>
        <v>36.372119500000004</v>
      </c>
      <c r="K157" s="74">
        <f t="shared" si="116"/>
        <v>37.391525500000007</v>
      </c>
      <c r="L157" s="74">
        <f t="shared" si="117"/>
        <v>38.455965500000005</v>
      </c>
      <c r="N157" s="167" t="s">
        <v>600</v>
      </c>
      <c r="O157" s="167" t="str">
        <f t="shared" si="93"/>
        <v>09201C</v>
      </c>
      <c r="P157" s="167" t="str">
        <f t="shared" si="94"/>
        <v>N</v>
      </c>
      <c r="Q157" s="149" t="str">
        <f t="shared" si="95"/>
        <v>Shift Supervisor, 311 Call Center</v>
      </c>
      <c r="R157" s="150">
        <f t="shared" si="99"/>
        <v>32.004845000000003</v>
      </c>
      <c r="S157" s="150">
        <f t="shared" si="100"/>
        <v>33.607646000000003</v>
      </c>
      <c r="T157" s="150">
        <f t="shared" si="101"/>
        <v>35.790771500000005</v>
      </c>
      <c r="U157" s="150">
        <f t="shared" si="115"/>
        <v>36.372119500000004</v>
      </c>
      <c r="V157" s="150">
        <f t="shared" si="119"/>
        <v>37.391525500000007</v>
      </c>
      <c r="W157" s="150">
        <f t="shared" ref="W157:W162" si="121">IF($N157="Y",VLOOKUP($O157,Rates2019,8,0)*PercIncr2020,VLOOKUP($O157,Rates2019,8,0))</f>
        <v>38.455965500000005</v>
      </c>
      <c r="X157" s="150"/>
      <c r="Z157" s="129" t="str">
        <f t="shared" si="96"/>
        <v>09201C</v>
      </c>
      <c r="AA157" s="129" t="str">
        <f t="shared" si="97"/>
        <v>81</v>
      </c>
      <c r="AB157" s="129" t="str">
        <f t="shared" si="98"/>
        <v>Shift Supervisor, 311 Call Center</v>
      </c>
      <c r="AC157" s="130">
        <f t="shared" si="104"/>
        <v>32.005000000000003</v>
      </c>
      <c r="AD157" s="130">
        <f t="shared" si="105"/>
        <v>33.607999999999997</v>
      </c>
      <c r="AE157" s="130">
        <f t="shared" si="106"/>
        <v>35.790999999999997</v>
      </c>
      <c r="AF157" s="130">
        <f t="shared" si="107"/>
        <v>36.372</v>
      </c>
      <c r="AG157" s="130">
        <f t="shared" si="108"/>
        <v>37.392000000000003</v>
      </c>
      <c r="AH157" s="130">
        <f t="shared" si="109"/>
        <v>38.456000000000003</v>
      </c>
      <c r="AI157" s="130"/>
    </row>
    <row r="158" spans="1:35" x14ac:dyDescent="0.2">
      <c r="A158" s="75" t="s">
        <v>17</v>
      </c>
      <c r="B158" s="70" t="s">
        <v>211</v>
      </c>
      <c r="C158" s="75" t="s">
        <v>212</v>
      </c>
      <c r="D158" s="73" t="s">
        <v>436</v>
      </c>
      <c r="E158" s="75">
        <v>433</v>
      </c>
      <c r="F158" s="75">
        <v>9</v>
      </c>
      <c r="G158" s="74">
        <f t="shared" si="111"/>
        <v>72450.044160000005</v>
      </c>
      <c r="H158" s="74">
        <f t="shared" si="112"/>
        <v>76073.397920000003</v>
      </c>
      <c r="I158" s="74">
        <f t="shared" si="113"/>
        <v>79875.577600000019</v>
      </c>
      <c r="J158" s="74">
        <f t="shared" si="114"/>
        <v>83871.485360000006</v>
      </c>
      <c r="K158" s="74">
        <f t="shared" si="116"/>
        <v>86219.64</v>
      </c>
      <c r="L158" s="74">
        <f t="shared" si="117"/>
        <v>88633.78992000001</v>
      </c>
      <c r="M158" s="74">
        <f t="shared" si="118"/>
        <v>91160.770480000007</v>
      </c>
      <c r="N158" s="167" t="s">
        <v>600</v>
      </c>
      <c r="O158" s="167" t="str">
        <f t="shared" si="93"/>
        <v>09810C</v>
      </c>
      <c r="P158" s="167" t="str">
        <f t="shared" si="94"/>
        <v>E</v>
      </c>
      <c r="Q158" s="149" t="str">
        <f t="shared" si="95"/>
        <v>Supervisor Administrative Services</v>
      </c>
      <c r="R158" s="150">
        <f t="shared" ref="R158:R176" si="122">IF($N158="Y",VLOOKUP($O158,Rates2019,3,0)*PercIncr2020,VLOOKUP($O158,Rates2019,3,0))</f>
        <v>72450.044160000005</v>
      </c>
      <c r="S158" s="150">
        <f t="shared" ref="S158:S174" si="123">IF($N158="Y",VLOOKUP($O158,Rates2019,4,0)*PercIncr2020,VLOOKUP($O158,Rates2019,4,0))</f>
        <v>76073.397920000003</v>
      </c>
      <c r="T158" s="150">
        <f t="shared" ref="T158:T174" si="124">IF($N158="Y",VLOOKUP($O158,Rates2019,5,0)*PercIncr2020,VLOOKUP($O158,Rates2019,5,0))</f>
        <v>79875.577600000019</v>
      </c>
      <c r="U158" s="150">
        <f t="shared" ref="U158:U174" si="125">IF($N158="Y",VLOOKUP($O158,Rates2019,6,0)*PercIncr2020,VLOOKUP($O158,Rates2019,6,0))</f>
        <v>83871.485360000006</v>
      </c>
      <c r="V158" s="150">
        <f t="shared" ref="V158:V174" si="126">IF($N158="Y",VLOOKUP($O158,Rates2019,7,0)*PercIncr2020,VLOOKUP($O158,Rates2019,7,0))</f>
        <v>86219.64</v>
      </c>
      <c r="W158" s="150">
        <f t="shared" si="121"/>
        <v>88633.78992000001</v>
      </c>
      <c r="X158" s="150">
        <f>IF($N158="Y",VLOOKUP($O158,Rates2019,9,0)*PercIncr2020,VLOOKUP($O158,Rates2019,9,0))</f>
        <v>91160.770480000007</v>
      </c>
      <c r="Z158" s="129" t="str">
        <f t="shared" si="96"/>
        <v>09810C</v>
      </c>
      <c r="AA158" s="129" t="str">
        <f t="shared" si="97"/>
        <v>40</v>
      </c>
      <c r="AB158" s="129" t="str">
        <f t="shared" si="98"/>
        <v>Supervisor Administrative Services</v>
      </c>
      <c r="AC158" s="130">
        <f t="shared" si="104"/>
        <v>34.832000000000001</v>
      </c>
      <c r="AD158" s="130">
        <f t="shared" si="105"/>
        <v>36.573999999999998</v>
      </c>
      <c r="AE158" s="130">
        <f t="shared" si="106"/>
        <v>38.402000000000001</v>
      </c>
      <c r="AF158" s="130">
        <f t="shared" si="107"/>
        <v>40.323</v>
      </c>
      <c r="AG158" s="130">
        <f t="shared" si="108"/>
        <v>41.451999999999998</v>
      </c>
      <c r="AH158" s="130">
        <f t="shared" si="109"/>
        <v>42.613</v>
      </c>
      <c r="AI158" s="130">
        <f t="shared" si="110"/>
        <v>43.827999999999996</v>
      </c>
    </row>
    <row r="159" spans="1:35" x14ac:dyDescent="0.2">
      <c r="A159" s="75" t="s">
        <v>17</v>
      </c>
      <c r="B159" s="70" t="s">
        <v>213</v>
      </c>
      <c r="C159" s="75" t="s">
        <v>214</v>
      </c>
      <c r="D159" s="73" t="s">
        <v>437</v>
      </c>
      <c r="E159" s="75">
        <v>533</v>
      </c>
      <c r="F159" s="75">
        <v>11</v>
      </c>
      <c r="G159" s="74">
        <f t="shared" si="111"/>
        <v>87718.371520000015</v>
      </c>
      <c r="H159" s="74">
        <f t="shared" si="112"/>
        <v>91226.765760000009</v>
      </c>
      <c r="I159" s="74">
        <f t="shared" si="113"/>
        <v>94877.794960000014</v>
      </c>
      <c r="J159" s="74">
        <f t="shared" si="114"/>
        <v>98671.45912</v>
      </c>
      <c r="K159" s="74">
        <f t="shared" si="116"/>
        <v>102618.40264000001</v>
      </c>
      <c r="L159" s="74">
        <f t="shared" si="117"/>
        <v>106722.88328000001</v>
      </c>
      <c r="N159" s="167" t="s">
        <v>600</v>
      </c>
      <c r="O159" s="167" t="str">
        <f t="shared" si="93"/>
        <v>09926C</v>
      </c>
      <c r="P159" s="167" t="str">
        <f t="shared" si="94"/>
        <v>E</v>
      </c>
      <c r="Q159" s="149" t="str">
        <f t="shared" si="95"/>
        <v>Supervisor CPED Project Coordination</v>
      </c>
      <c r="R159" s="150">
        <f t="shared" si="122"/>
        <v>87718.371520000015</v>
      </c>
      <c r="S159" s="150">
        <f t="shared" si="123"/>
        <v>91226.765760000009</v>
      </c>
      <c r="T159" s="150">
        <f t="shared" si="124"/>
        <v>94877.794960000014</v>
      </c>
      <c r="U159" s="150">
        <f t="shared" si="125"/>
        <v>98671.45912</v>
      </c>
      <c r="V159" s="150">
        <f t="shared" si="126"/>
        <v>102618.40264000001</v>
      </c>
      <c r="W159" s="150">
        <f t="shared" si="121"/>
        <v>106722.88328000001</v>
      </c>
      <c r="X159" s="150"/>
      <c r="Z159" s="129" t="str">
        <f t="shared" si="96"/>
        <v>09926C</v>
      </c>
      <c r="AA159" s="129" t="str">
        <f t="shared" si="97"/>
        <v>42</v>
      </c>
      <c r="AB159" s="129" t="str">
        <f t="shared" si="98"/>
        <v>Supervisor CPED Project Coordination</v>
      </c>
      <c r="AC159" s="130">
        <f t="shared" si="104"/>
        <v>42.172999999999995</v>
      </c>
      <c r="AD159" s="130">
        <f t="shared" si="105"/>
        <v>43.86</v>
      </c>
      <c r="AE159" s="130">
        <f t="shared" si="106"/>
        <v>45.614999999999995</v>
      </c>
      <c r="AF159" s="130">
        <f t="shared" si="107"/>
        <v>47.439</v>
      </c>
      <c r="AG159" s="130">
        <f t="shared" si="108"/>
        <v>49.335999999999999</v>
      </c>
      <c r="AH159" s="130">
        <f t="shared" si="109"/>
        <v>51.309999999999995</v>
      </c>
      <c r="AI159" s="130"/>
    </row>
    <row r="160" spans="1:35" x14ac:dyDescent="0.2">
      <c r="A160" s="75" t="s">
        <v>17</v>
      </c>
      <c r="B160" s="70" t="s">
        <v>215</v>
      </c>
      <c r="C160" s="75" t="s">
        <v>216</v>
      </c>
      <c r="D160" s="73" t="s">
        <v>438</v>
      </c>
      <c r="E160" s="75">
        <v>393</v>
      </c>
      <c r="F160" s="75">
        <v>8</v>
      </c>
      <c r="G160" s="74">
        <f t="shared" si="111"/>
        <v>64098.447920000006</v>
      </c>
      <c r="H160" s="74">
        <f t="shared" si="112"/>
        <v>67470.593840000001</v>
      </c>
      <c r="I160" s="74">
        <f t="shared" si="113"/>
        <v>71021.565680000014</v>
      </c>
      <c r="J160" s="74">
        <f t="shared" si="114"/>
        <v>74759.878960000002</v>
      </c>
      <c r="K160" s="74">
        <f t="shared" si="116"/>
        <v>76852.567999999999</v>
      </c>
      <c r="L160" s="74">
        <f t="shared" si="117"/>
        <v>79004.865680000017</v>
      </c>
      <c r="M160" s="74">
        <f t="shared" si="118"/>
        <v>81257.220720000012</v>
      </c>
      <c r="N160" s="167" t="s">
        <v>600</v>
      </c>
      <c r="O160" s="167" t="str">
        <f t="shared" si="93"/>
        <v>10074C</v>
      </c>
      <c r="P160" s="167" t="str">
        <f t="shared" si="94"/>
        <v>E</v>
      </c>
      <c r="Q160" s="149" t="str">
        <f t="shared" si="95"/>
        <v>Supervisor Criminal Legal Support Services</v>
      </c>
      <c r="R160" s="150">
        <f t="shared" si="122"/>
        <v>64098.447920000006</v>
      </c>
      <c r="S160" s="150">
        <f t="shared" si="123"/>
        <v>67470.593840000001</v>
      </c>
      <c r="T160" s="150">
        <f t="shared" si="124"/>
        <v>71021.565680000014</v>
      </c>
      <c r="U160" s="150">
        <f t="shared" si="125"/>
        <v>74759.878960000002</v>
      </c>
      <c r="V160" s="150">
        <f t="shared" si="126"/>
        <v>76852.567999999999</v>
      </c>
      <c r="W160" s="150">
        <f t="shared" si="121"/>
        <v>79004.865680000017</v>
      </c>
      <c r="X160" s="150">
        <f>IF($N160="Y",VLOOKUP($O160,Rates2019,9,0)*PercIncr2020,VLOOKUP($O160,Rates2019,9,0))</f>
        <v>81257.220720000012</v>
      </c>
      <c r="Z160" s="129" t="str">
        <f t="shared" si="96"/>
        <v>10074C</v>
      </c>
      <c r="AA160" s="129" t="str">
        <f t="shared" si="97"/>
        <v>22A</v>
      </c>
      <c r="AB160" s="129" t="str">
        <f t="shared" si="98"/>
        <v>Supervisor Criminal Legal Support Services</v>
      </c>
      <c r="AC160" s="130">
        <f t="shared" si="104"/>
        <v>30.817</v>
      </c>
      <c r="AD160" s="130">
        <f t="shared" si="105"/>
        <v>32.437999999999995</v>
      </c>
      <c r="AE160" s="130">
        <f t="shared" si="106"/>
        <v>34.144999999999996</v>
      </c>
      <c r="AF160" s="130">
        <f t="shared" si="107"/>
        <v>35.942999999999998</v>
      </c>
      <c r="AG160" s="130">
        <f t="shared" si="108"/>
        <v>36.948999999999998</v>
      </c>
      <c r="AH160" s="130">
        <f t="shared" si="109"/>
        <v>37.983999999999995</v>
      </c>
      <c r="AI160" s="130">
        <f t="shared" si="110"/>
        <v>39.065999999999995</v>
      </c>
    </row>
    <row r="161" spans="1:35" x14ac:dyDescent="0.2">
      <c r="A161" s="75" t="s">
        <v>17</v>
      </c>
      <c r="B161" s="70" t="s">
        <v>18</v>
      </c>
      <c r="C161" s="75" t="s">
        <v>217</v>
      </c>
      <c r="D161" s="73" t="s">
        <v>439</v>
      </c>
      <c r="E161" s="75">
        <v>485</v>
      </c>
      <c r="F161" s="75">
        <v>10</v>
      </c>
      <c r="G161" s="74">
        <f t="shared" si="111"/>
        <v>78928.22600000001</v>
      </c>
      <c r="H161" s="74">
        <f t="shared" si="112"/>
        <v>83081.670880000005</v>
      </c>
      <c r="I161" s="74">
        <f t="shared" si="113"/>
        <v>87454.390400000004</v>
      </c>
      <c r="J161" s="74">
        <f t="shared" si="114"/>
        <v>92057.028960000011</v>
      </c>
      <c r="K161" s="74">
        <f t="shared" si="116"/>
        <v>94632.973760000008</v>
      </c>
      <c r="L161" s="74">
        <f t="shared" si="117"/>
        <v>97285.558239999998</v>
      </c>
      <c r="M161" s="74">
        <f t="shared" si="118"/>
        <v>100057.36</v>
      </c>
      <c r="N161" s="167" t="s">
        <v>600</v>
      </c>
      <c r="O161" s="167" t="str">
        <f t="shared" si="93"/>
        <v>52918C</v>
      </c>
      <c r="P161" s="167" t="str">
        <f t="shared" si="94"/>
        <v>E</v>
      </c>
      <c r="Q161" s="149" t="str">
        <f t="shared" si="95"/>
        <v>Supervisor Data Practices Compliance</v>
      </c>
      <c r="R161" s="150">
        <f t="shared" si="122"/>
        <v>78928.22600000001</v>
      </c>
      <c r="S161" s="150">
        <f t="shared" si="123"/>
        <v>83081.670880000005</v>
      </c>
      <c r="T161" s="150">
        <f t="shared" si="124"/>
        <v>87454.390400000004</v>
      </c>
      <c r="U161" s="150">
        <f t="shared" si="125"/>
        <v>92057.028960000011</v>
      </c>
      <c r="V161" s="150">
        <f t="shared" si="126"/>
        <v>94632.973760000008</v>
      </c>
      <c r="W161" s="150">
        <f t="shared" si="121"/>
        <v>97285.558239999998</v>
      </c>
      <c r="X161" s="150">
        <f>IF($N161="Y",VLOOKUP($O161,Rates2019,9,0)*PercIncr2020,VLOOKUP($O161,Rates2019,9,0))</f>
        <v>100057.36</v>
      </c>
      <c r="Z161" s="129" t="str">
        <f t="shared" si="96"/>
        <v>52918C</v>
      </c>
      <c r="AA161" s="129" t="str">
        <f t="shared" si="97"/>
        <v>83</v>
      </c>
      <c r="AB161" s="129" t="str">
        <f t="shared" si="98"/>
        <v>Supervisor Data Practices Compliance</v>
      </c>
      <c r="AC161" s="130">
        <f t="shared" si="104"/>
        <v>37.946999999999996</v>
      </c>
      <c r="AD161" s="130">
        <f t="shared" si="105"/>
        <v>39.943999999999996</v>
      </c>
      <c r="AE161" s="130">
        <f t="shared" si="106"/>
        <v>42.045999999999999</v>
      </c>
      <c r="AF161" s="130">
        <f t="shared" si="107"/>
        <v>44.259</v>
      </c>
      <c r="AG161" s="130">
        <f t="shared" si="108"/>
        <v>45.497</v>
      </c>
      <c r="AH161" s="130">
        <f t="shared" si="109"/>
        <v>46.771999999999998</v>
      </c>
      <c r="AI161" s="130">
        <f t="shared" si="110"/>
        <v>48.104999999999997</v>
      </c>
    </row>
    <row r="162" spans="1:35" x14ac:dyDescent="0.2">
      <c r="A162" s="75" t="s">
        <v>17</v>
      </c>
      <c r="B162" s="70" t="s">
        <v>218</v>
      </c>
      <c r="C162" s="75" t="s">
        <v>219</v>
      </c>
      <c r="D162" s="73" t="s">
        <v>440</v>
      </c>
      <c r="E162" s="75">
        <v>325</v>
      </c>
      <c r="F162" s="75">
        <v>7</v>
      </c>
      <c r="G162" s="74">
        <f t="shared" si="111"/>
        <v>57779.932080000006</v>
      </c>
      <c r="H162" s="74">
        <f t="shared" si="112"/>
        <v>59512.840400000008</v>
      </c>
      <c r="I162" s="74">
        <f t="shared" si="113"/>
        <v>61298.970720000005</v>
      </c>
      <c r="J162" s="74">
        <f t="shared" si="114"/>
        <v>63138.323040000003</v>
      </c>
      <c r="K162" s="74">
        <f t="shared" si="116"/>
        <v>65030.89736000001</v>
      </c>
      <c r="L162" s="74">
        <f t="shared" si="117"/>
        <v>66983.080320000008</v>
      </c>
      <c r="M162" s="74">
        <f t="shared" si="118"/>
        <v>68992.743040000001</v>
      </c>
      <c r="N162" s="167" t="s">
        <v>600</v>
      </c>
      <c r="O162" s="167" t="str">
        <f t="shared" si="93"/>
        <v>09924C</v>
      </c>
      <c r="P162" s="167" t="str">
        <f t="shared" si="94"/>
        <v>E</v>
      </c>
      <c r="Q162" s="149" t="str">
        <f t="shared" si="95"/>
        <v>Supervisor Document Solution Center</v>
      </c>
      <c r="R162" s="150">
        <f t="shared" si="122"/>
        <v>57779.932080000006</v>
      </c>
      <c r="S162" s="150">
        <f t="shared" si="123"/>
        <v>59512.840400000008</v>
      </c>
      <c r="T162" s="150">
        <f t="shared" si="124"/>
        <v>61298.970720000005</v>
      </c>
      <c r="U162" s="150">
        <f t="shared" si="125"/>
        <v>63138.323040000003</v>
      </c>
      <c r="V162" s="150">
        <f t="shared" si="126"/>
        <v>65030.89736000001</v>
      </c>
      <c r="W162" s="150">
        <f t="shared" si="121"/>
        <v>66983.080320000008</v>
      </c>
      <c r="X162" s="150">
        <f>IF($N162="Y",VLOOKUP($O162,Rates2019,9,0)*PercIncr2020,VLOOKUP($O162,Rates2019,9,0))</f>
        <v>68992.743040000001</v>
      </c>
      <c r="Z162" s="129" t="str">
        <f t="shared" si="96"/>
        <v>09924C</v>
      </c>
      <c r="AA162" s="129" t="str">
        <f t="shared" si="97"/>
        <v>12B</v>
      </c>
      <c r="AB162" s="129" t="str">
        <f t="shared" si="98"/>
        <v>Supervisor Document Solution Center</v>
      </c>
      <c r="AC162" s="130">
        <f t="shared" si="104"/>
        <v>27.779</v>
      </c>
      <c r="AD162" s="130">
        <f t="shared" si="105"/>
        <v>28.612000000000002</v>
      </c>
      <c r="AE162" s="130">
        <f t="shared" si="106"/>
        <v>29.471</v>
      </c>
      <c r="AF162" s="130">
        <f t="shared" si="107"/>
        <v>30.355</v>
      </c>
      <c r="AG162" s="130">
        <f t="shared" si="108"/>
        <v>31.265000000000001</v>
      </c>
      <c r="AH162" s="130">
        <f t="shared" si="109"/>
        <v>32.204000000000001</v>
      </c>
      <c r="AI162" s="130">
        <f t="shared" si="110"/>
        <v>33.169999999999995</v>
      </c>
    </row>
    <row r="163" spans="1:35" x14ac:dyDescent="0.2">
      <c r="A163" s="75" t="s">
        <v>17</v>
      </c>
      <c r="B163" s="70" t="s">
        <v>178</v>
      </c>
      <c r="C163" s="75" t="s">
        <v>210</v>
      </c>
      <c r="D163" s="73" t="s">
        <v>441</v>
      </c>
      <c r="E163" s="75">
        <v>425</v>
      </c>
      <c r="F163" s="75">
        <v>9</v>
      </c>
      <c r="G163" s="74">
        <f t="shared" si="111"/>
        <v>76722.706319999998</v>
      </c>
      <c r="H163" s="74">
        <f t="shared" si="112"/>
        <v>81855.436000000002</v>
      </c>
      <c r="I163" s="74">
        <f t="shared" si="113"/>
        <v>84148.239760000011</v>
      </c>
      <c r="J163" s="74">
        <f t="shared" si="114"/>
        <v>86504.909920000006</v>
      </c>
      <c r="K163" s="74">
        <f t="shared" si="116"/>
        <v>88970.152960000007</v>
      </c>
      <c r="N163" s="167" t="s">
        <v>600</v>
      </c>
      <c r="O163" s="167" t="str">
        <f t="shared" si="93"/>
        <v>52915C</v>
      </c>
      <c r="P163" s="167" t="str">
        <f t="shared" si="94"/>
        <v>E</v>
      </c>
      <c r="Q163" s="149" t="str">
        <f t="shared" si="95"/>
        <v>Supervisor Election Administration</v>
      </c>
      <c r="R163" s="150">
        <f t="shared" si="122"/>
        <v>76722.706319999998</v>
      </c>
      <c r="S163" s="150">
        <f t="shared" si="123"/>
        <v>81855.436000000002</v>
      </c>
      <c r="T163" s="150">
        <f t="shared" si="124"/>
        <v>84148.239760000011</v>
      </c>
      <c r="U163" s="150">
        <f t="shared" si="125"/>
        <v>86504.909920000006</v>
      </c>
      <c r="V163" s="150">
        <f t="shared" si="126"/>
        <v>88970.152960000007</v>
      </c>
      <c r="W163" s="150"/>
      <c r="X163" s="150"/>
      <c r="Z163" s="129" t="str">
        <f t="shared" si="96"/>
        <v>52915C</v>
      </c>
      <c r="AA163" s="129" t="str">
        <f t="shared" si="97"/>
        <v>36</v>
      </c>
      <c r="AB163" s="129" t="str">
        <f t="shared" si="98"/>
        <v>Supervisor Election Administration</v>
      </c>
      <c r="AC163" s="130">
        <f t="shared" si="104"/>
        <v>36.885999999999996</v>
      </c>
      <c r="AD163" s="130">
        <f t="shared" si="105"/>
        <v>39.353999999999999</v>
      </c>
      <c r="AE163" s="130">
        <f t="shared" si="106"/>
        <v>40.455999999999996</v>
      </c>
      <c r="AF163" s="130">
        <f t="shared" si="107"/>
        <v>41.588999999999999</v>
      </c>
      <c r="AG163" s="130">
        <f t="shared" si="108"/>
        <v>42.774999999999999</v>
      </c>
      <c r="AH163" s="130"/>
      <c r="AI163" s="130"/>
    </row>
    <row r="164" spans="1:35" x14ac:dyDescent="0.2">
      <c r="A164" s="75" t="s">
        <v>17</v>
      </c>
      <c r="B164" s="70" t="s">
        <v>60</v>
      </c>
      <c r="C164" s="75" t="s">
        <v>220</v>
      </c>
      <c r="D164" s="73" t="s">
        <v>442</v>
      </c>
      <c r="E164" s="75">
        <v>543</v>
      </c>
      <c r="F164" s="75">
        <v>12</v>
      </c>
      <c r="G164" s="74">
        <f t="shared" si="111"/>
        <v>93702.653200000001</v>
      </c>
      <c r="H164" s="74">
        <f t="shared" si="112"/>
        <v>98929.053600000014</v>
      </c>
      <c r="I164" s="74">
        <f t="shared" si="113"/>
        <v>105711.66528</v>
      </c>
      <c r="J164" s="74">
        <f t="shared" si="114"/>
        <v>108670.80848000001</v>
      </c>
      <c r="K164" s="74">
        <f t="shared" si="116"/>
        <v>111712.978</v>
      </c>
      <c r="L164" s="74">
        <f t="shared" si="117"/>
        <v>114899.91136</v>
      </c>
      <c r="N164" s="167" t="s">
        <v>600</v>
      </c>
      <c r="O164" s="167" t="str">
        <f t="shared" si="93"/>
        <v>09986C</v>
      </c>
      <c r="P164" s="167" t="str">
        <f t="shared" si="94"/>
        <v>E</v>
      </c>
      <c r="Q164" s="149" t="str">
        <f t="shared" si="95"/>
        <v>Supervisor Emergency Management Operators</v>
      </c>
      <c r="R164" s="150">
        <f t="shared" si="122"/>
        <v>93702.653200000001</v>
      </c>
      <c r="S164" s="150">
        <f t="shared" si="123"/>
        <v>98929.053600000014</v>
      </c>
      <c r="T164" s="150">
        <f t="shared" si="124"/>
        <v>105711.66528</v>
      </c>
      <c r="U164" s="150">
        <f t="shared" si="125"/>
        <v>108670.80848000001</v>
      </c>
      <c r="V164" s="150">
        <f t="shared" si="126"/>
        <v>111712.978</v>
      </c>
      <c r="W164" s="150">
        <f>IF($N164="Y",VLOOKUP($O164,Rates2019,8,0)*PercIncr2020,VLOOKUP($O164,Rates2019,8,0))</f>
        <v>114899.91136</v>
      </c>
      <c r="X164" s="150"/>
      <c r="Z164" s="129" t="str">
        <f t="shared" si="96"/>
        <v>09986C</v>
      </c>
      <c r="AA164" s="129" t="str">
        <f t="shared" si="97"/>
        <v>44</v>
      </c>
      <c r="AB164" s="129" t="str">
        <f t="shared" si="98"/>
        <v>Supervisor Emergency Management Operators</v>
      </c>
      <c r="AC164" s="130">
        <f t="shared" si="104"/>
        <v>45.05</v>
      </c>
      <c r="AD164" s="130">
        <f t="shared" si="105"/>
        <v>47.562999999999995</v>
      </c>
      <c r="AE164" s="130">
        <f t="shared" si="106"/>
        <v>50.823</v>
      </c>
      <c r="AF164" s="130">
        <f t="shared" si="107"/>
        <v>52.245999999999995</v>
      </c>
      <c r="AG164" s="130">
        <f t="shared" si="108"/>
        <v>53.708999999999996</v>
      </c>
      <c r="AH164" s="130">
        <f t="shared" si="109"/>
        <v>55.241</v>
      </c>
      <c r="AI164" s="130"/>
    </row>
    <row r="165" spans="1:35" x14ac:dyDescent="0.2">
      <c r="A165" s="75" t="s">
        <v>17</v>
      </c>
      <c r="B165" s="70" t="s">
        <v>221</v>
      </c>
      <c r="C165" s="75" t="s">
        <v>222</v>
      </c>
      <c r="D165" s="73" t="s">
        <v>443</v>
      </c>
      <c r="E165" s="75">
        <v>428</v>
      </c>
      <c r="F165" s="75">
        <v>9</v>
      </c>
      <c r="G165" s="74">
        <f t="shared" si="111"/>
        <v>79639.271920000014</v>
      </c>
      <c r="H165" s="74">
        <f t="shared" si="112"/>
        <v>82824.076400000005</v>
      </c>
      <c r="I165" s="74">
        <f t="shared" si="113"/>
        <v>86138.742560000013</v>
      </c>
      <c r="J165" s="74">
        <f t="shared" si="114"/>
        <v>89583.270399999994</v>
      </c>
      <c r="K165" s="74">
        <f t="shared" si="116"/>
        <v>93166.175440000006</v>
      </c>
      <c r="N165" s="167" t="s">
        <v>600</v>
      </c>
      <c r="O165" s="167" t="str">
        <f t="shared" si="93"/>
        <v>10077C</v>
      </c>
      <c r="P165" s="167" t="str">
        <f t="shared" si="94"/>
        <v>E</v>
      </c>
      <c r="Q165" s="149" t="str">
        <f t="shared" si="95"/>
        <v>Supervisor IT Deskside Services</v>
      </c>
      <c r="R165" s="150">
        <f t="shared" si="122"/>
        <v>79639.271920000014</v>
      </c>
      <c r="S165" s="150">
        <f t="shared" si="123"/>
        <v>82824.076400000005</v>
      </c>
      <c r="T165" s="150">
        <f t="shared" si="124"/>
        <v>86138.742560000013</v>
      </c>
      <c r="U165" s="150">
        <f t="shared" si="125"/>
        <v>89583.270399999994</v>
      </c>
      <c r="V165" s="150">
        <f t="shared" si="126"/>
        <v>93166.175440000006</v>
      </c>
      <c r="W165" s="150"/>
      <c r="X165" s="150"/>
      <c r="Z165" s="129" t="str">
        <f t="shared" si="96"/>
        <v>10077C</v>
      </c>
      <c r="AA165" s="129" t="str">
        <f t="shared" si="97"/>
        <v>12</v>
      </c>
      <c r="AB165" s="129" t="str">
        <f t="shared" si="98"/>
        <v>Supervisor IT Deskside Services</v>
      </c>
      <c r="AC165" s="130">
        <f t="shared" si="104"/>
        <v>38.288999999999994</v>
      </c>
      <c r="AD165" s="130">
        <f t="shared" si="105"/>
        <v>39.82</v>
      </c>
      <c r="AE165" s="130">
        <f t="shared" si="106"/>
        <v>41.412999999999997</v>
      </c>
      <c r="AF165" s="130">
        <f t="shared" si="107"/>
        <v>43.068999999999996</v>
      </c>
      <c r="AG165" s="130">
        <f t="shared" si="108"/>
        <v>44.791999999999994</v>
      </c>
      <c r="AH165" s="130"/>
      <c r="AI165" s="130"/>
    </row>
    <row r="166" spans="1:35" x14ac:dyDescent="0.2">
      <c r="A166" s="75" t="s">
        <v>17</v>
      </c>
      <c r="B166" s="70" t="s">
        <v>221</v>
      </c>
      <c r="C166" s="75" t="s">
        <v>223</v>
      </c>
      <c r="D166" s="73" t="s">
        <v>444</v>
      </c>
      <c r="E166" s="75">
        <v>428</v>
      </c>
      <c r="F166" s="75">
        <v>9</v>
      </c>
      <c r="G166" s="74">
        <f t="shared" si="111"/>
        <v>79639.271920000014</v>
      </c>
      <c r="H166" s="74">
        <f t="shared" si="112"/>
        <v>82824.076400000005</v>
      </c>
      <c r="I166" s="74">
        <f t="shared" si="113"/>
        <v>86138.742560000013</v>
      </c>
      <c r="J166" s="74">
        <f t="shared" si="114"/>
        <v>89583.270399999994</v>
      </c>
      <c r="K166" s="74">
        <f t="shared" si="116"/>
        <v>93166.175440000006</v>
      </c>
      <c r="N166" s="167" t="s">
        <v>600</v>
      </c>
      <c r="O166" s="167" t="str">
        <f t="shared" si="93"/>
        <v>10078C</v>
      </c>
      <c r="P166" s="167" t="str">
        <f t="shared" si="94"/>
        <v>E</v>
      </c>
      <c r="Q166" s="149" t="str">
        <f t="shared" si="95"/>
        <v xml:space="preserve">Supervisor IT Service Desk </v>
      </c>
      <c r="R166" s="150">
        <f t="shared" si="122"/>
        <v>79639.271920000014</v>
      </c>
      <c r="S166" s="150">
        <f t="shared" si="123"/>
        <v>82824.076400000005</v>
      </c>
      <c r="T166" s="150">
        <f t="shared" si="124"/>
        <v>86138.742560000013</v>
      </c>
      <c r="U166" s="150">
        <f t="shared" si="125"/>
        <v>89583.270399999994</v>
      </c>
      <c r="V166" s="150">
        <f t="shared" si="126"/>
        <v>93166.175440000006</v>
      </c>
      <c r="W166" s="150"/>
      <c r="X166" s="150"/>
      <c r="Z166" s="129" t="str">
        <f t="shared" si="96"/>
        <v>10078C</v>
      </c>
      <c r="AA166" s="129" t="str">
        <f t="shared" si="97"/>
        <v>12</v>
      </c>
      <c r="AB166" s="129" t="str">
        <f t="shared" si="98"/>
        <v xml:space="preserve">Supervisor IT Service Desk </v>
      </c>
      <c r="AC166" s="130">
        <f t="shared" si="104"/>
        <v>38.288999999999994</v>
      </c>
      <c r="AD166" s="130">
        <f t="shared" si="105"/>
        <v>39.82</v>
      </c>
      <c r="AE166" s="130">
        <f t="shared" si="106"/>
        <v>41.412999999999997</v>
      </c>
      <c r="AF166" s="130">
        <f t="shared" si="107"/>
        <v>43.068999999999996</v>
      </c>
      <c r="AG166" s="130">
        <f t="shared" si="108"/>
        <v>44.791999999999994</v>
      </c>
      <c r="AH166" s="130"/>
      <c r="AI166" s="130"/>
    </row>
    <row r="167" spans="1:35" x14ac:dyDescent="0.2">
      <c r="A167" s="75" t="s">
        <v>21</v>
      </c>
      <c r="B167" s="70" t="s">
        <v>224</v>
      </c>
      <c r="C167" s="75" t="s">
        <v>225</v>
      </c>
      <c r="D167" s="73" t="s">
        <v>445</v>
      </c>
      <c r="E167" s="75">
        <v>368</v>
      </c>
      <c r="F167" s="75">
        <v>8</v>
      </c>
      <c r="G167" s="74">
        <f t="shared" si="111"/>
        <v>34.946384000000002</v>
      </c>
      <c r="H167" s="74">
        <f t="shared" si="112"/>
        <v>35.925873500000002</v>
      </c>
      <c r="I167" s="74">
        <f t="shared" si="113"/>
        <v>36.931974000000004</v>
      </c>
      <c r="J167" s="74">
        <f t="shared" si="114"/>
        <v>37.9831085</v>
      </c>
      <c r="K167" s="74">
        <f t="shared" si="116"/>
        <v>38.764039000000004</v>
      </c>
      <c r="N167" s="167" t="s">
        <v>600</v>
      </c>
      <c r="O167" s="167" t="str">
        <f t="shared" si="93"/>
        <v>10153C</v>
      </c>
      <c r="P167" s="167" t="str">
        <f t="shared" si="94"/>
        <v>N</v>
      </c>
      <c r="Q167" s="149" t="str">
        <f t="shared" si="95"/>
        <v xml:space="preserve">Supervisor Payroll/Accounting </v>
      </c>
      <c r="R167" s="150">
        <f t="shared" si="122"/>
        <v>34.946384000000002</v>
      </c>
      <c r="S167" s="150">
        <f t="shared" si="123"/>
        <v>35.925873500000002</v>
      </c>
      <c r="T167" s="150">
        <f t="shared" si="124"/>
        <v>36.931974000000004</v>
      </c>
      <c r="U167" s="150">
        <f t="shared" si="125"/>
        <v>37.9831085</v>
      </c>
      <c r="V167" s="150">
        <f t="shared" si="126"/>
        <v>38.764039000000004</v>
      </c>
      <c r="W167" s="150"/>
      <c r="X167" s="150"/>
      <c r="Z167" s="129" t="str">
        <f t="shared" si="96"/>
        <v>10153C</v>
      </c>
      <c r="AA167" s="129" t="str">
        <f t="shared" si="97"/>
        <v>102</v>
      </c>
      <c r="AB167" s="129" t="str">
        <f t="shared" si="98"/>
        <v xml:space="preserve">Supervisor Payroll/Accounting </v>
      </c>
      <c r="AC167" s="130">
        <f t="shared" si="104"/>
        <v>34.945999999999998</v>
      </c>
      <c r="AD167" s="130">
        <f t="shared" si="105"/>
        <v>35.926000000000002</v>
      </c>
      <c r="AE167" s="130">
        <f t="shared" si="106"/>
        <v>36.932000000000002</v>
      </c>
      <c r="AF167" s="130">
        <f t="shared" si="107"/>
        <v>37.982999999999997</v>
      </c>
      <c r="AG167" s="130">
        <f t="shared" si="108"/>
        <v>38.764000000000003</v>
      </c>
      <c r="AH167" s="130"/>
      <c r="AI167" s="130"/>
    </row>
    <row r="168" spans="1:35" x14ac:dyDescent="0.2">
      <c r="A168" s="75" t="s">
        <v>17</v>
      </c>
      <c r="B168" s="70" t="s">
        <v>60</v>
      </c>
      <c r="C168" s="75" t="s">
        <v>226</v>
      </c>
      <c r="D168" s="73" t="s">
        <v>446</v>
      </c>
      <c r="E168" s="75">
        <v>550</v>
      </c>
      <c r="F168" s="75">
        <v>12</v>
      </c>
      <c r="G168" s="74">
        <f t="shared" si="111"/>
        <v>93702.653200000001</v>
      </c>
      <c r="H168" s="74">
        <f t="shared" si="112"/>
        <v>98929.053600000014</v>
      </c>
      <c r="I168" s="74">
        <f t="shared" si="113"/>
        <v>105711.66528</v>
      </c>
      <c r="J168" s="74">
        <f t="shared" si="114"/>
        <v>108670.80848000001</v>
      </c>
      <c r="K168" s="74">
        <f t="shared" si="116"/>
        <v>111712.978</v>
      </c>
      <c r="L168" s="74">
        <f t="shared" si="117"/>
        <v>114899.91136</v>
      </c>
      <c r="N168" s="167" t="s">
        <v>600</v>
      </c>
      <c r="O168" s="167" t="str">
        <f t="shared" ref="O168:O176" si="127">C168</f>
        <v>10170C</v>
      </c>
      <c r="P168" s="167" t="str">
        <f t="shared" ref="P168:P176" si="128">A168</f>
        <v>E</v>
      </c>
      <c r="Q168" s="149" t="str">
        <f t="shared" ref="Q168:Q176" si="129">D168</f>
        <v>Supervisor Plans Review</v>
      </c>
      <c r="R168" s="150">
        <f t="shared" si="122"/>
        <v>93702.653200000001</v>
      </c>
      <c r="S168" s="150">
        <f t="shared" si="123"/>
        <v>98929.053600000014</v>
      </c>
      <c r="T168" s="150">
        <f t="shared" si="124"/>
        <v>105711.66528</v>
      </c>
      <c r="U168" s="150">
        <f t="shared" si="125"/>
        <v>108670.80848000001</v>
      </c>
      <c r="V168" s="150">
        <f t="shared" si="126"/>
        <v>111712.978</v>
      </c>
      <c r="W168" s="150">
        <f t="shared" ref="W168:W174" si="130">IF($N168="Y",VLOOKUP($O168,Rates2019,8,0)*PercIncr2020,VLOOKUP($O168,Rates2019,8,0))</f>
        <v>114899.91136</v>
      </c>
      <c r="X168" s="150"/>
      <c r="Z168" s="129" t="str">
        <f t="shared" ref="Z168:Z176" si="131">C168</f>
        <v>10170C</v>
      </c>
      <c r="AA168" s="129" t="str">
        <f t="shared" ref="AA168:AA176" si="132">B168</f>
        <v>44</v>
      </c>
      <c r="AB168" s="129" t="str">
        <f t="shared" ref="AB168:AB176" si="133">D168</f>
        <v>Supervisor Plans Review</v>
      </c>
      <c r="AC168" s="130">
        <f t="shared" si="104"/>
        <v>45.05</v>
      </c>
      <c r="AD168" s="130">
        <f t="shared" si="105"/>
        <v>47.562999999999995</v>
      </c>
      <c r="AE168" s="130">
        <f t="shared" si="106"/>
        <v>50.823</v>
      </c>
      <c r="AF168" s="130">
        <f t="shared" si="107"/>
        <v>52.245999999999995</v>
      </c>
      <c r="AG168" s="130">
        <f t="shared" si="108"/>
        <v>53.708999999999996</v>
      </c>
      <c r="AH168" s="130">
        <f t="shared" si="109"/>
        <v>55.241</v>
      </c>
      <c r="AI168" s="130"/>
    </row>
    <row r="169" spans="1:35" x14ac:dyDescent="0.2">
      <c r="A169" s="75" t="s">
        <v>17</v>
      </c>
      <c r="B169" s="70" t="s">
        <v>215</v>
      </c>
      <c r="C169" s="75" t="s">
        <v>227</v>
      </c>
      <c r="D169" s="73" t="s">
        <v>447</v>
      </c>
      <c r="E169" s="75">
        <v>398</v>
      </c>
      <c r="F169" s="75">
        <v>8</v>
      </c>
      <c r="G169" s="74">
        <f t="shared" si="111"/>
        <v>64098.447920000006</v>
      </c>
      <c r="H169" s="74">
        <f t="shared" si="112"/>
        <v>67470.593840000001</v>
      </c>
      <c r="I169" s="74">
        <f t="shared" si="113"/>
        <v>71021.565680000014</v>
      </c>
      <c r="J169" s="74">
        <f t="shared" si="114"/>
        <v>74759.878960000002</v>
      </c>
      <c r="K169" s="74">
        <f t="shared" si="116"/>
        <v>76852.567999999999</v>
      </c>
      <c r="L169" s="74">
        <f t="shared" si="117"/>
        <v>79004.865680000017</v>
      </c>
      <c r="M169" s="74">
        <f t="shared" si="118"/>
        <v>81257.220720000012</v>
      </c>
      <c r="N169" s="167" t="s">
        <v>600</v>
      </c>
      <c r="O169" s="167" t="str">
        <f t="shared" si="127"/>
        <v>10195C</v>
      </c>
      <c r="P169" s="167" t="str">
        <f t="shared" si="128"/>
        <v>E</v>
      </c>
      <c r="Q169" s="149" t="str">
        <f t="shared" si="129"/>
        <v xml:space="preserve">Supervisor Police Support Services </v>
      </c>
      <c r="R169" s="150">
        <f t="shared" si="122"/>
        <v>64098.447920000006</v>
      </c>
      <c r="S169" s="150">
        <f t="shared" si="123"/>
        <v>67470.593840000001</v>
      </c>
      <c r="T169" s="150">
        <f t="shared" si="124"/>
        <v>71021.565680000014</v>
      </c>
      <c r="U169" s="150">
        <f t="shared" si="125"/>
        <v>74759.878960000002</v>
      </c>
      <c r="V169" s="150">
        <f t="shared" si="126"/>
        <v>76852.567999999999</v>
      </c>
      <c r="W169" s="150">
        <f t="shared" si="130"/>
        <v>79004.865680000017</v>
      </c>
      <c r="X169" s="150">
        <f>IF($N169="Y",VLOOKUP($O169,Rates2019,9,0)*PercIncr2020,VLOOKUP($O169,Rates2019,9,0))</f>
        <v>81257.220720000012</v>
      </c>
      <c r="Z169" s="129" t="str">
        <f t="shared" si="131"/>
        <v>10195C</v>
      </c>
      <c r="AA169" s="129" t="str">
        <f t="shared" si="132"/>
        <v>22A</v>
      </c>
      <c r="AB169" s="129" t="str">
        <f t="shared" si="133"/>
        <v xml:space="preserve">Supervisor Police Support Services </v>
      </c>
      <c r="AC169" s="130">
        <f t="shared" si="104"/>
        <v>30.817</v>
      </c>
      <c r="AD169" s="130">
        <f t="shared" si="105"/>
        <v>32.437999999999995</v>
      </c>
      <c r="AE169" s="130">
        <f t="shared" si="106"/>
        <v>34.144999999999996</v>
      </c>
      <c r="AF169" s="130">
        <f t="shared" si="107"/>
        <v>35.942999999999998</v>
      </c>
      <c r="AG169" s="130">
        <f t="shared" si="108"/>
        <v>36.948999999999998</v>
      </c>
      <c r="AH169" s="130">
        <f t="shared" si="109"/>
        <v>37.983999999999995</v>
      </c>
      <c r="AI169" s="130">
        <f t="shared" si="110"/>
        <v>39.065999999999995</v>
      </c>
    </row>
    <row r="170" spans="1:35" x14ac:dyDescent="0.2">
      <c r="A170" s="75" t="s">
        <v>17</v>
      </c>
      <c r="B170" s="70" t="s">
        <v>228</v>
      </c>
      <c r="C170" s="75" t="s">
        <v>229</v>
      </c>
      <c r="D170" s="73" t="s">
        <v>448</v>
      </c>
      <c r="E170" s="75">
        <v>418</v>
      </c>
      <c r="F170" s="75">
        <v>9</v>
      </c>
      <c r="G170" s="74">
        <f t="shared" si="111"/>
        <v>65991.022240000006</v>
      </c>
      <c r="H170" s="74">
        <f t="shared" si="112"/>
        <v>69580.313920000001</v>
      </c>
      <c r="I170" s="74">
        <f t="shared" si="113"/>
        <v>74323.458560000014</v>
      </c>
      <c r="J170" s="74">
        <f t="shared" si="114"/>
        <v>81282.76728</v>
      </c>
      <c r="K170" s="74">
        <f t="shared" si="116"/>
        <v>83558.540000000008</v>
      </c>
      <c r="L170" s="74">
        <f t="shared" si="117"/>
        <v>85898.179120000001</v>
      </c>
      <c r="M170" s="74">
        <f t="shared" si="118"/>
        <v>88346.39112</v>
      </c>
      <c r="N170" s="167" t="s">
        <v>600</v>
      </c>
      <c r="O170" s="167" t="str">
        <f t="shared" si="127"/>
        <v>10207C</v>
      </c>
      <c r="P170" s="167" t="str">
        <f t="shared" si="128"/>
        <v>E</v>
      </c>
      <c r="Q170" s="149" t="str">
        <f t="shared" si="129"/>
        <v>Supervisor Property &amp; Evidence</v>
      </c>
      <c r="R170" s="150">
        <f t="shared" si="122"/>
        <v>65991.022240000006</v>
      </c>
      <c r="S170" s="150">
        <f t="shared" si="123"/>
        <v>69580.313920000001</v>
      </c>
      <c r="T170" s="150">
        <f t="shared" si="124"/>
        <v>74323.458560000014</v>
      </c>
      <c r="U170" s="150">
        <f t="shared" si="125"/>
        <v>81282.76728</v>
      </c>
      <c r="V170" s="150">
        <f t="shared" si="126"/>
        <v>83558.540000000008</v>
      </c>
      <c r="W170" s="150">
        <f t="shared" si="130"/>
        <v>85898.179120000001</v>
      </c>
      <c r="X170" s="150">
        <f>IF($N170="Y",VLOOKUP($O170,Rates2019,9,0)*PercIncr2020,VLOOKUP($O170,Rates2019,9,0))</f>
        <v>88346.39112</v>
      </c>
      <c r="Z170" s="129" t="str">
        <f t="shared" si="131"/>
        <v>10207C</v>
      </c>
      <c r="AA170" s="129" t="str">
        <f t="shared" si="132"/>
        <v>24</v>
      </c>
      <c r="AB170" s="129" t="str">
        <f t="shared" si="133"/>
        <v>Supervisor Property &amp; Evidence</v>
      </c>
      <c r="AC170" s="130">
        <f t="shared" si="104"/>
        <v>31.727</v>
      </c>
      <c r="AD170" s="130">
        <f t="shared" si="105"/>
        <v>33.452999999999996</v>
      </c>
      <c r="AE170" s="130">
        <f t="shared" si="106"/>
        <v>35.732999999999997</v>
      </c>
      <c r="AF170" s="130">
        <f t="shared" si="107"/>
        <v>39.079000000000001</v>
      </c>
      <c r="AG170" s="130">
        <f t="shared" si="108"/>
        <v>40.172999999999995</v>
      </c>
      <c r="AH170" s="130">
        <f t="shared" si="109"/>
        <v>41.297999999999995</v>
      </c>
      <c r="AI170" s="130">
        <f t="shared" si="110"/>
        <v>42.474999999999994</v>
      </c>
    </row>
    <row r="171" spans="1:35" x14ac:dyDescent="0.2">
      <c r="A171" s="75" t="s">
        <v>17</v>
      </c>
      <c r="B171" s="70" t="s">
        <v>70</v>
      </c>
      <c r="C171" s="75" t="s">
        <v>230</v>
      </c>
      <c r="D171" s="73" t="s">
        <v>449</v>
      </c>
      <c r="E171" s="75">
        <v>465</v>
      </c>
      <c r="F171" s="75">
        <v>10</v>
      </c>
      <c r="G171" s="74">
        <f t="shared" si="111"/>
        <v>75877.540960000013</v>
      </c>
      <c r="H171" s="74">
        <f t="shared" si="112"/>
        <v>79654.174080000012</v>
      </c>
      <c r="I171" s="74">
        <f t="shared" si="113"/>
        <v>83645.824080000006</v>
      </c>
      <c r="J171" s="74">
        <f t="shared" si="114"/>
        <v>89055.30816</v>
      </c>
      <c r="K171" s="74">
        <f t="shared" si="116"/>
        <v>91548.226640000008</v>
      </c>
      <c r="L171" s="74">
        <f t="shared" si="117"/>
        <v>94113.527040000001</v>
      </c>
      <c r="M171" s="74">
        <f t="shared" si="118"/>
        <v>96795.915840000016</v>
      </c>
      <c r="N171" s="167" t="s">
        <v>600</v>
      </c>
      <c r="O171" s="167" t="str">
        <f t="shared" si="127"/>
        <v>10291C</v>
      </c>
      <c r="P171" s="167" t="str">
        <f t="shared" si="128"/>
        <v>E</v>
      </c>
      <c r="Q171" s="149" t="str">
        <f t="shared" si="129"/>
        <v xml:space="preserve">Supervisor Space Planning  </v>
      </c>
      <c r="R171" s="150">
        <f t="shared" si="122"/>
        <v>75877.540960000013</v>
      </c>
      <c r="S171" s="150">
        <f t="shared" si="123"/>
        <v>79654.174080000012</v>
      </c>
      <c r="T171" s="150">
        <f t="shared" si="124"/>
        <v>83645.824080000006</v>
      </c>
      <c r="U171" s="150">
        <f t="shared" si="125"/>
        <v>89055.30816</v>
      </c>
      <c r="V171" s="150">
        <f t="shared" si="126"/>
        <v>91548.226640000008</v>
      </c>
      <c r="W171" s="150">
        <f t="shared" si="130"/>
        <v>94113.527040000001</v>
      </c>
      <c r="X171" s="150">
        <f>IF($N171="Y",VLOOKUP($O171,Rates2019,9,0)*PercIncr2020,VLOOKUP($O171,Rates2019,9,0))</f>
        <v>96795.915840000016</v>
      </c>
      <c r="Z171" s="129" t="str">
        <f t="shared" si="131"/>
        <v>10291C</v>
      </c>
      <c r="AA171" s="129" t="str">
        <f t="shared" si="132"/>
        <v>34M</v>
      </c>
      <c r="AB171" s="129" t="str">
        <f t="shared" si="133"/>
        <v xml:space="preserve">Supervisor Space Planning  </v>
      </c>
      <c r="AC171" s="130">
        <f t="shared" si="104"/>
        <v>36.479999999999997</v>
      </c>
      <c r="AD171" s="130">
        <f t="shared" si="105"/>
        <v>38.295999999999999</v>
      </c>
      <c r="AE171" s="130">
        <f t="shared" si="106"/>
        <v>40.214999999999996</v>
      </c>
      <c r="AF171" s="130">
        <f t="shared" si="107"/>
        <v>42.815999999999995</v>
      </c>
      <c r="AG171" s="130">
        <f t="shared" si="108"/>
        <v>44.013999999999996</v>
      </c>
      <c r="AH171" s="130">
        <f t="shared" si="109"/>
        <v>45.247</v>
      </c>
      <c r="AI171" s="130">
        <f t="shared" si="110"/>
        <v>46.536999999999999</v>
      </c>
    </row>
    <row r="172" spans="1:35" x14ac:dyDescent="0.2">
      <c r="A172" s="75" t="s">
        <v>17</v>
      </c>
      <c r="B172" s="70" t="s">
        <v>60</v>
      </c>
      <c r="C172" s="75" t="s">
        <v>231</v>
      </c>
      <c r="D172" s="73" t="s">
        <v>450</v>
      </c>
      <c r="E172" s="75">
        <v>543</v>
      </c>
      <c r="F172" s="75">
        <v>12</v>
      </c>
      <c r="G172" s="74">
        <f t="shared" si="111"/>
        <v>93702.653200000001</v>
      </c>
      <c r="H172" s="74">
        <f t="shared" si="112"/>
        <v>98929.053600000014</v>
      </c>
      <c r="I172" s="74">
        <f t="shared" si="113"/>
        <v>105711.66528</v>
      </c>
      <c r="J172" s="74">
        <f t="shared" si="114"/>
        <v>108670.80848000001</v>
      </c>
      <c r="K172" s="74">
        <f t="shared" si="116"/>
        <v>111712.978</v>
      </c>
      <c r="L172" s="74">
        <f t="shared" si="117"/>
        <v>114899.91136</v>
      </c>
      <c r="N172" s="167" t="s">
        <v>600</v>
      </c>
      <c r="O172" s="167" t="str">
        <f t="shared" si="127"/>
        <v>10335C</v>
      </c>
      <c r="P172" s="167" t="str">
        <f t="shared" si="128"/>
        <v>E</v>
      </c>
      <c r="Q172" s="149" t="str">
        <f t="shared" si="129"/>
        <v>Supervisor Transportation Planner</v>
      </c>
      <c r="R172" s="150">
        <f t="shared" si="122"/>
        <v>93702.653200000001</v>
      </c>
      <c r="S172" s="150">
        <f t="shared" si="123"/>
        <v>98929.053600000014</v>
      </c>
      <c r="T172" s="150">
        <f t="shared" si="124"/>
        <v>105711.66528</v>
      </c>
      <c r="U172" s="150">
        <f t="shared" si="125"/>
        <v>108670.80848000001</v>
      </c>
      <c r="V172" s="150">
        <f t="shared" si="126"/>
        <v>111712.978</v>
      </c>
      <c r="W172" s="150">
        <f t="shared" si="130"/>
        <v>114899.91136</v>
      </c>
      <c r="X172" s="150"/>
      <c r="Z172" s="129" t="str">
        <f t="shared" si="131"/>
        <v>10335C</v>
      </c>
      <c r="AA172" s="129" t="str">
        <f t="shared" si="132"/>
        <v>44</v>
      </c>
      <c r="AB172" s="129" t="str">
        <f t="shared" si="133"/>
        <v>Supervisor Transportation Planner</v>
      </c>
      <c r="AC172" s="130">
        <f t="shared" si="104"/>
        <v>45.05</v>
      </c>
      <c r="AD172" s="130">
        <f t="shared" si="105"/>
        <v>47.562999999999995</v>
      </c>
      <c r="AE172" s="130">
        <f t="shared" si="106"/>
        <v>50.823</v>
      </c>
      <c r="AF172" s="130">
        <f t="shared" si="107"/>
        <v>52.245999999999995</v>
      </c>
      <c r="AG172" s="130">
        <f t="shared" si="108"/>
        <v>53.708999999999996</v>
      </c>
      <c r="AH172" s="130">
        <f t="shared" si="109"/>
        <v>55.241</v>
      </c>
      <c r="AI172" s="130"/>
    </row>
    <row r="173" spans="1:35" x14ac:dyDescent="0.2">
      <c r="A173" s="75" t="s">
        <v>17</v>
      </c>
      <c r="B173" s="70" t="s">
        <v>232</v>
      </c>
      <c r="C173" s="75" t="s">
        <v>233</v>
      </c>
      <c r="D173" s="73" t="s">
        <v>451</v>
      </c>
      <c r="E173" s="75">
        <v>333</v>
      </c>
      <c r="F173" s="75">
        <v>7</v>
      </c>
      <c r="G173" s="74">
        <f t="shared" si="111"/>
        <v>58729.412560000004</v>
      </c>
      <c r="H173" s="74">
        <f t="shared" si="112"/>
        <v>60489.996320000006</v>
      </c>
      <c r="I173" s="74">
        <f t="shared" si="113"/>
        <v>62305.930960000005</v>
      </c>
      <c r="J173" s="74">
        <f t="shared" si="114"/>
        <v>64175.087600000006</v>
      </c>
      <c r="K173" s="74">
        <f t="shared" si="116"/>
        <v>66099.595119999998</v>
      </c>
      <c r="L173" s="74">
        <f t="shared" si="117"/>
        <v>68081.582399999999</v>
      </c>
      <c r="M173" s="74">
        <f t="shared" si="118"/>
        <v>70125.307199999996</v>
      </c>
      <c r="N173" s="167" t="s">
        <v>600</v>
      </c>
      <c r="O173" s="167" t="str">
        <f t="shared" si="127"/>
        <v>10350C</v>
      </c>
      <c r="P173" s="167" t="str">
        <f t="shared" si="128"/>
        <v>E</v>
      </c>
      <c r="Q173" s="149" t="str">
        <f t="shared" si="129"/>
        <v>Supervisor Treasury Division</v>
      </c>
      <c r="R173" s="150">
        <f t="shared" si="122"/>
        <v>58729.412560000004</v>
      </c>
      <c r="S173" s="150">
        <f t="shared" si="123"/>
        <v>60489.996320000006</v>
      </c>
      <c r="T173" s="150">
        <f t="shared" si="124"/>
        <v>62305.930960000005</v>
      </c>
      <c r="U173" s="150">
        <f t="shared" si="125"/>
        <v>64175.087600000006</v>
      </c>
      <c r="V173" s="150">
        <f t="shared" si="126"/>
        <v>66099.595119999998</v>
      </c>
      <c r="W173" s="150">
        <f t="shared" si="130"/>
        <v>68081.582399999999</v>
      </c>
      <c r="X173" s="150">
        <f>IF($N173="Y",VLOOKUP($O173,Rates2019,9,0)*PercIncr2020,VLOOKUP($O173,Rates2019,9,0))</f>
        <v>70125.307199999996</v>
      </c>
      <c r="Z173" s="129" t="str">
        <f t="shared" si="131"/>
        <v>10350C</v>
      </c>
      <c r="AA173" s="129" t="str">
        <f t="shared" si="132"/>
        <v>17</v>
      </c>
      <c r="AB173" s="129" t="str">
        <f t="shared" si="133"/>
        <v>Supervisor Treasury Division</v>
      </c>
      <c r="AC173" s="130">
        <f t="shared" si="104"/>
        <v>28.236000000000001</v>
      </c>
      <c r="AD173" s="130">
        <f t="shared" si="105"/>
        <v>29.082000000000001</v>
      </c>
      <c r="AE173" s="130">
        <f t="shared" si="106"/>
        <v>29.955000000000002</v>
      </c>
      <c r="AF173" s="130">
        <f t="shared" si="107"/>
        <v>30.854000000000003</v>
      </c>
      <c r="AG173" s="130">
        <f t="shared" si="108"/>
        <v>31.779</v>
      </c>
      <c r="AH173" s="130">
        <f t="shared" si="109"/>
        <v>32.731999999999999</v>
      </c>
      <c r="AI173" s="130">
        <f t="shared" si="110"/>
        <v>33.714999999999996</v>
      </c>
    </row>
    <row r="174" spans="1:35" x14ac:dyDescent="0.2">
      <c r="A174" s="75" t="s">
        <v>17</v>
      </c>
      <c r="B174" s="70" t="s">
        <v>234</v>
      </c>
      <c r="C174" s="75" t="s">
        <v>235</v>
      </c>
      <c r="D174" s="73" t="s">
        <v>452</v>
      </c>
      <c r="E174" s="75">
        <v>413</v>
      </c>
      <c r="F174" s="75">
        <v>9</v>
      </c>
      <c r="G174" s="74">
        <f t="shared" si="111"/>
        <v>68952.294320000001</v>
      </c>
      <c r="H174" s="74">
        <f t="shared" si="112"/>
        <v>72582.034720000011</v>
      </c>
      <c r="I174" s="74">
        <f t="shared" si="113"/>
        <v>76401.245439999999</v>
      </c>
      <c r="J174" s="74">
        <f t="shared" si="114"/>
        <v>80422.699760000003</v>
      </c>
      <c r="K174" s="74">
        <f t="shared" si="116"/>
        <v>82675.054800000013</v>
      </c>
      <c r="L174" s="74">
        <f t="shared" si="117"/>
        <v>84989.147360000003</v>
      </c>
      <c r="M174" s="74">
        <f t="shared" si="118"/>
        <v>87411.812800000014</v>
      </c>
      <c r="N174" s="167" t="s">
        <v>600</v>
      </c>
      <c r="O174" s="167" t="str">
        <f t="shared" si="127"/>
        <v>10633C</v>
      </c>
      <c r="P174" s="167" t="str">
        <f t="shared" si="128"/>
        <v>E</v>
      </c>
      <c r="Q174" s="149" t="str">
        <f t="shared" si="129"/>
        <v>Training Development Supervisor</v>
      </c>
      <c r="R174" s="150">
        <f t="shared" si="122"/>
        <v>68952.294320000001</v>
      </c>
      <c r="S174" s="150">
        <f t="shared" si="123"/>
        <v>72582.034720000011</v>
      </c>
      <c r="T174" s="150">
        <f t="shared" si="124"/>
        <v>76401.245439999999</v>
      </c>
      <c r="U174" s="150">
        <f t="shared" si="125"/>
        <v>80422.699760000003</v>
      </c>
      <c r="V174" s="150">
        <f t="shared" si="126"/>
        <v>82675.054800000013</v>
      </c>
      <c r="W174" s="150">
        <f t="shared" si="130"/>
        <v>84989.147360000003</v>
      </c>
      <c r="X174" s="150">
        <f>IF($N174="Y",VLOOKUP($O174,Rates2019,9,0)*PercIncr2020,VLOOKUP($O174,Rates2019,9,0))</f>
        <v>87411.812800000014</v>
      </c>
      <c r="Z174" s="129" t="str">
        <f t="shared" si="131"/>
        <v>10633C</v>
      </c>
      <c r="AA174" s="129" t="str">
        <f t="shared" si="132"/>
        <v>84</v>
      </c>
      <c r="AB174" s="129" t="str">
        <f t="shared" si="133"/>
        <v>Training Development Supervisor</v>
      </c>
      <c r="AC174" s="130">
        <f t="shared" si="104"/>
        <v>33.150999999999996</v>
      </c>
      <c r="AD174" s="130">
        <f t="shared" si="105"/>
        <v>34.896000000000001</v>
      </c>
      <c r="AE174" s="130">
        <f t="shared" si="106"/>
        <v>36.731999999999999</v>
      </c>
      <c r="AF174" s="130">
        <f t="shared" si="107"/>
        <v>38.664999999999999</v>
      </c>
      <c r="AG174" s="130">
        <f t="shared" si="108"/>
        <v>39.747999999999998</v>
      </c>
      <c r="AH174" s="130">
        <f t="shared" si="109"/>
        <v>40.860999999999997</v>
      </c>
      <c r="AI174" s="130">
        <f t="shared" si="110"/>
        <v>42.024999999999999</v>
      </c>
    </row>
    <row r="175" spans="1:35" x14ac:dyDescent="0.2">
      <c r="A175" s="75" t="s">
        <v>21</v>
      </c>
      <c r="B175" s="70" t="s">
        <v>236</v>
      </c>
      <c r="C175" s="75" t="s">
        <v>237</v>
      </c>
      <c r="D175" s="73" t="s">
        <v>238</v>
      </c>
      <c r="E175" s="75">
        <v>140</v>
      </c>
      <c r="F175" s="75">
        <v>5</v>
      </c>
      <c r="G175" s="74">
        <f t="shared" si="111"/>
        <v>27.077716000000002</v>
      </c>
      <c r="N175" s="167" t="s">
        <v>600</v>
      </c>
      <c r="O175" s="167" t="str">
        <f t="shared" si="127"/>
        <v>52923C</v>
      </c>
      <c r="P175" s="167" t="str">
        <f t="shared" si="128"/>
        <v>N</v>
      </c>
      <c r="Q175" s="149" t="str">
        <f t="shared" si="129"/>
        <v>Truck Operator</v>
      </c>
      <c r="R175" s="150">
        <f t="shared" si="122"/>
        <v>27.077716000000002</v>
      </c>
      <c r="S175" s="150"/>
      <c r="T175" s="150"/>
      <c r="U175" s="150"/>
      <c r="V175" s="150"/>
      <c r="W175" s="150"/>
      <c r="X175" s="150"/>
      <c r="Z175" s="129" t="str">
        <f t="shared" si="131"/>
        <v>52923C</v>
      </c>
      <c r="AA175" s="129" t="str">
        <f t="shared" si="132"/>
        <v>107</v>
      </c>
      <c r="AB175" s="129" t="str">
        <f t="shared" si="133"/>
        <v>Truck Operator</v>
      </c>
      <c r="AC175" s="130">
        <f t="shared" si="104"/>
        <v>27.077999999999999</v>
      </c>
      <c r="AD175" s="130"/>
      <c r="AE175" s="130"/>
      <c r="AF175" s="130"/>
      <c r="AG175" s="130"/>
      <c r="AH175" s="130"/>
      <c r="AI175" s="130"/>
    </row>
    <row r="176" spans="1:35" x14ac:dyDescent="0.2">
      <c r="A176" s="75" t="s">
        <v>17</v>
      </c>
      <c r="B176" s="70" t="s">
        <v>65</v>
      </c>
      <c r="C176" s="75" t="s">
        <v>239</v>
      </c>
      <c r="D176" s="73" t="s">
        <v>453</v>
      </c>
      <c r="E176" s="75">
        <v>518</v>
      </c>
      <c r="F176" s="75">
        <v>11</v>
      </c>
      <c r="G176" s="74">
        <f t="shared" si="111"/>
        <v>82174.768000000011</v>
      </c>
      <c r="H176" s="74">
        <f t="shared" si="112"/>
        <v>86500.652159999998</v>
      </c>
      <c r="I176" s="74">
        <f t="shared" si="113"/>
        <v>91052.197600000014</v>
      </c>
      <c r="J176" s="74">
        <f t="shared" si="114"/>
        <v>97242.980640000009</v>
      </c>
      <c r="K176" s="74">
        <f t="shared" si="116"/>
        <v>99967.947040000014</v>
      </c>
      <c r="L176" s="74">
        <f t="shared" si="117"/>
        <v>102767.42424000001</v>
      </c>
      <c r="M176" s="74">
        <f t="shared" si="118"/>
        <v>105696.76312</v>
      </c>
      <c r="N176" s="167" t="s">
        <v>600</v>
      </c>
      <c r="O176" s="167" t="str">
        <f t="shared" si="127"/>
        <v>10857C</v>
      </c>
      <c r="P176" s="167" t="str">
        <f t="shared" si="128"/>
        <v>E</v>
      </c>
      <c r="Q176" s="149" t="str">
        <f t="shared" si="129"/>
        <v>Water Business Enterprise System Manager</v>
      </c>
      <c r="R176" s="150">
        <f t="shared" si="122"/>
        <v>82174.768000000011</v>
      </c>
      <c r="S176" s="150">
        <f>IF($N176="Y",VLOOKUP($O176,Rates2019,4,0)*PercIncr2020,VLOOKUP($O176,Rates2019,4,0))</f>
        <v>86500.652159999998</v>
      </c>
      <c r="T176" s="150">
        <f>IF($N176="Y",VLOOKUP($O176,Rates2019,5,0)*PercIncr2020,VLOOKUP($O176,Rates2019,5,0))</f>
        <v>91052.197600000014</v>
      </c>
      <c r="U176" s="150">
        <f>IF($N176="Y",VLOOKUP($O176,Rates2019,6,0)*PercIncr2020,VLOOKUP($O176,Rates2019,6,0))</f>
        <v>97242.980640000009</v>
      </c>
      <c r="V176" s="150">
        <f>IF($N176="Y",VLOOKUP($O176,Rates2019,7,0)*PercIncr2020,VLOOKUP($O176,Rates2019,7,0))</f>
        <v>99967.947040000014</v>
      </c>
      <c r="W176" s="150">
        <f>IF($N176="Y",VLOOKUP($O176,Rates2019,8,0)*PercIncr2020,VLOOKUP($O176,Rates2019,8,0))</f>
        <v>102767.42424000001</v>
      </c>
      <c r="X176" s="150">
        <f>IF($N176="Y",VLOOKUP($O176,Rates2019,9,0)*PercIncr2020,VLOOKUP($O176,Rates2019,9,0))</f>
        <v>105696.76312</v>
      </c>
      <c r="Z176" s="129" t="str">
        <f t="shared" si="131"/>
        <v>10857C</v>
      </c>
      <c r="AA176" s="129" t="str">
        <f t="shared" si="132"/>
        <v>41C</v>
      </c>
      <c r="AB176" s="129" t="str">
        <f t="shared" si="133"/>
        <v>Water Business Enterprise System Manager</v>
      </c>
      <c r="AC176" s="130">
        <f t="shared" si="104"/>
        <v>39.507999999999996</v>
      </c>
      <c r="AD176" s="130">
        <f t="shared" si="105"/>
        <v>41.586999999999996</v>
      </c>
      <c r="AE176" s="130">
        <f t="shared" si="106"/>
        <v>43.775999999999996</v>
      </c>
      <c r="AF176" s="130">
        <f t="shared" si="107"/>
        <v>46.751999999999995</v>
      </c>
      <c r="AG176" s="130">
        <f t="shared" si="108"/>
        <v>48.061999999999998</v>
      </c>
      <c r="AH176" s="130">
        <f t="shared" si="109"/>
        <v>49.407999999999994</v>
      </c>
      <c r="AI176" s="130">
        <f t="shared" si="110"/>
        <v>50.815999999999995</v>
      </c>
    </row>
    <row r="178" spans="1:35" x14ac:dyDescent="0.2">
      <c r="A178" s="58"/>
      <c r="B178" s="76" t="s">
        <v>484</v>
      </c>
      <c r="C178" s="62"/>
      <c r="D178" s="77"/>
      <c r="E178" s="59"/>
      <c r="F178" s="59"/>
      <c r="G178" s="95"/>
      <c r="H178" s="95"/>
      <c r="I178" s="95"/>
      <c r="J178" s="95"/>
      <c r="K178" s="95"/>
      <c r="L178" s="95"/>
      <c r="M178" s="95"/>
      <c r="N178" s="161"/>
    </row>
    <row r="179" spans="1:35" x14ac:dyDescent="0.2">
      <c r="A179" s="58"/>
      <c r="B179" s="76" t="s">
        <v>485</v>
      </c>
      <c r="C179" s="58"/>
      <c r="D179" s="59"/>
      <c r="E179" s="59"/>
      <c r="F179" s="78"/>
      <c r="G179" s="95"/>
      <c r="H179" s="95"/>
      <c r="I179" s="95"/>
      <c r="J179" s="95"/>
      <c r="K179" s="95"/>
      <c r="L179" s="95"/>
      <c r="M179" s="95"/>
      <c r="O179" s="168" t="s">
        <v>601</v>
      </c>
      <c r="P179" s="168"/>
      <c r="Z179" s="138" t="s">
        <v>601</v>
      </c>
    </row>
    <row r="180" spans="1:35" s="62" customFormat="1" x14ac:dyDescent="0.2">
      <c r="A180" s="58"/>
      <c r="B180" s="57">
        <f>R180</f>
        <v>436.82928825000005</v>
      </c>
      <c r="C180" s="79" t="s">
        <v>240</v>
      </c>
      <c r="D180" s="59"/>
      <c r="E180" s="59"/>
      <c r="F180" s="78"/>
      <c r="G180" s="95"/>
      <c r="H180" s="95"/>
      <c r="I180" s="95"/>
      <c r="J180" s="95"/>
      <c r="K180" s="95"/>
      <c r="L180" s="95"/>
      <c r="M180" s="95"/>
      <c r="N180" s="157" t="s">
        <v>600</v>
      </c>
      <c r="O180" s="169" t="s">
        <v>602</v>
      </c>
      <c r="P180" s="169"/>
      <c r="Q180" s="145"/>
      <c r="R180" s="152">
        <f>VLOOKUP(O180,'2019'!$P$7:$X$228,3,0)*PercIncr2020</f>
        <v>436.82928825000005</v>
      </c>
      <c r="S180" s="145"/>
      <c r="T180" s="145"/>
      <c r="U180" s="145"/>
      <c r="V180" s="145"/>
      <c r="W180" s="145"/>
      <c r="X180" s="145"/>
      <c r="Z180" s="139" t="s">
        <v>602</v>
      </c>
      <c r="AA180" s="125"/>
      <c r="AB180" s="125"/>
      <c r="AC180" s="137">
        <f>R180</f>
        <v>436.82928825000005</v>
      </c>
      <c r="AD180" s="125"/>
      <c r="AE180" s="125"/>
      <c r="AF180" s="125"/>
      <c r="AG180" s="125"/>
      <c r="AH180" s="125"/>
      <c r="AI180" s="125"/>
    </row>
    <row r="181" spans="1:35" s="62" customFormat="1" x14ac:dyDescent="0.2">
      <c r="A181" s="80">
        <v>0</v>
      </c>
      <c r="B181" s="57">
        <f>R181</f>
        <v>847.46977025000012</v>
      </c>
      <c r="C181" s="79" t="s">
        <v>241</v>
      </c>
      <c r="D181" s="59"/>
      <c r="E181" s="59"/>
      <c r="F181" s="78"/>
      <c r="G181" s="95"/>
      <c r="H181" s="95"/>
      <c r="I181" s="95"/>
      <c r="J181" s="95"/>
      <c r="K181" s="95"/>
      <c r="L181" s="95"/>
      <c r="M181" s="95"/>
      <c r="N181" s="157" t="s">
        <v>600</v>
      </c>
      <c r="O181" s="169" t="s">
        <v>603</v>
      </c>
      <c r="P181" s="169"/>
      <c r="Q181" s="144"/>
      <c r="R181" s="152">
        <f>VLOOKUP(O181,'2019'!$P$7:$X$228,3,0)*PercIncr2020</f>
        <v>847.46977025000012</v>
      </c>
      <c r="S181" s="145"/>
      <c r="T181" s="145"/>
      <c r="U181" s="145"/>
      <c r="V181" s="145"/>
      <c r="W181" s="145"/>
      <c r="X181" s="145"/>
      <c r="Z181" s="139" t="s">
        <v>603</v>
      </c>
      <c r="AA181" s="125"/>
      <c r="AB181" s="125"/>
      <c r="AC181" s="137">
        <f>R181</f>
        <v>847.46977025000012</v>
      </c>
      <c r="AD181" s="125"/>
      <c r="AE181" s="125"/>
      <c r="AF181" s="125"/>
      <c r="AG181" s="125"/>
      <c r="AH181" s="125"/>
      <c r="AI181" s="125"/>
    </row>
    <row r="182" spans="1:35" s="61" customFormat="1" x14ac:dyDescent="0.2">
      <c r="A182" s="80">
        <v>0</v>
      </c>
      <c r="B182" s="57">
        <f>R182</f>
        <v>1022.4109960000001</v>
      </c>
      <c r="C182" s="79" t="s">
        <v>242</v>
      </c>
      <c r="D182" s="59"/>
      <c r="E182" s="59"/>
      <c r="F182" s="78"/>
      <c r="G182" s="95"/>
      <c r="H182" s="95"/>
      <c r="I182" s="95"/>
      <c r="J182" s="95"/>
      <c r="K182" s="95"/>
      <c r="L182" s="95"/>
      <c r="M182" s="95"/>
      <c r="N182" s="154" t="s">
        <v>600</v>
      </c>
      <c r="O182" s="170" t="s">
        <v>604</v>
      </c>
      <c r="P182" s="170"/>
      <c r="Q182" s="153"/>
      <c r="R182" s="152">
        <f>VLOOKUP(O182,'2019'!$P$7:$X$228,3,0)*PercIncr2020</f>
        <v>1022.4109960000001</v>
      </c>
      <c r="S182" s="154"/>
      <c r="T182" s="154"/>
      <c r="U182" s="154"/>
      <c r="V182" s="154"/>
      <c r="W182" s="154"/>
      <c r="X182" s="154"/>
      <c r="Z182" s="140" t="s">
        <v>604</v>
      </c>
      <c r="AA182" s="131"/>
      <c r="AB182" s="131"/>
      <c r="AC182" s="137">
        <f>R182</f>
        <v>1022.4109960000001</v>
      </c>
      <c r="AD182" s="131"/>
      <c r="AE182" s="131"/>
      <c r="AF182" s="131"/>
      <c r="AG182" s="131"/>
      <c r="AH182" s="131"/>
      <c r="AI182" s="131"/>
    </row>
    <row r="183" spans="1:35" s="61" customFormat="1" x14ac:dyDescent="0.2">
      <c r="A183" s="80">
        <v>0</v>
      </c>
      <c r="B183" s="57">
        <f>R183</f>
        <v>1342.9619845000002</v>
      </c>
      <c r="C183" s="79" t="s">
        <v>243</v>
      </c>
      <c r="D183" s="59"/>
      <c r="E183" s="59"/>
      <c r="F183" s="78"/>
      <c r="G183" s="95"/>
      <c r="H183" s="95"/>
      <c r="I183" s="95"/>
      <c r="J183" s="95"/>
      <c r="K183" s="95"/>
      <c r="L183" s="95"/>
      <c r="M183" s="95"/>
      <c r="N183" s="154" t="s">
        <v>600</v>
      </c>
      <c r="O183" s="170" t="s">
        <v>605</v>
      </c>
      <c r="P183" s="170"/>
      <c r="Q183" s="153"/>
      <c r="R183" s="152">
        <f>VLOOKUP(O183,'2019'!$P$7:$X$228,3,0)*PercIncr2020</f>
        <v>1342.9619845000002</v>
      </c>
      <c r="S183" s="154"/>
      <c r="T183" s="154"/>
      <c r="U183" s="154"/>
      <c r="V183" s="154"/>
      <c r="W183" s="154"/>
      <c r="X183" s="154"/>
      <c r="Z183" s="140" t="s">
        <v>605</v>
      </c>
      <c r="AA183" s="131"/>
      <c r="AB183" s="131"/>
      <c r="AC183" s="137">
        <f>R183</f>
        <v>1342.9619845000002</v>
      </c>
      <c r="AD183" s="131"/>
      <c r="AE183" s="131"/>
      <c r="AF183" s="131"/>
      <c r="AG183" s="131"/>
      <c r="AH183" s="131"/>
      <c r="AI183" s="131"/>
    </row>
    <row r="184" spans="1:35" s="61" customFormat="1" x14ac:dyDescent="0.2">
      <c r="A184" s="80">
        <v>0</v>
      </c>
      <c r="B184" s="57"/>
      <c r="C184" s="79"/>
      <c r="D184" s="59"/>
      <c r="E184" s="59"/>
      <c r="F184" s="58"/>
      <c r="G184" s="95"/>
      <c r="H184" s="95"/>
      <c r="I184" s="95"/>
      <c r="J184" s="95"/>
      <c r="K184" s="95"/>
      <c r="L184" s="95"/>
      <c r="M184" s="95"/>
      <c r="N184" s="154"/>
      <c r="O184" s="171"/>
      <c r="P184" s="171"/>
      <c r="Q184" s="153"/>
      <c r="R184" s="152"/>
      <c r="S184" s="154"/>
      <c r="T184" s="154"/>
      <c r="U184" s="154"/>
      <c r="V184" s="154"/>
      <c r="W184" s="154"/>
      <c r="X184" s="154"/>
      <c r="Z184" s="141"/>
      <c r="AA184" s="131"/>
      <c r="AB184" s="131"/>
      <c r="AC184" s="131"/>
      <c r="AD184" s="131"/>
      <c r="AE184" s="131"/>
      <c r="AF184" s="131"/>
      <c r="AG184" s="131"/>
      <c r="AH184" s="131"/>
      <c r="AI184" s="131"/>
    </row>
    <row r="185" spans="1:35" s="61" customFormat="1" x14ac:dyDescent="0.2">
      <c r="A185" s="80"/>
      <c r="B185" s="76" t="s">
        <v>244</v>
      </c>
      <c r="C185" s="79"/>
      <c r="D185" s="59"/>
      <c r="E185" s="59"/>
      <c r="F185" s="58"/>
      <c r="G185" s="95"/>
      <c r="H185" s="95"/>
      <c r="I185" s="95"/>
      <c r="J185" s="95"/>
      <c r="K185" s="95"/>
      <c r="L185" s="95"/>
      <c r="M185" s="95"/>
      <c r="N185" s="154"/>
      <c r="O185" s="171"/>
      <c r="P185" s="171"/>
      <c r="Q185" s="153"/>
      <c r="R185" s="152"/>
      <c r="S185" s="154"/>
      <c r="T185" s="154"/>
      <c r="U185" s="154"/>
      <c r="V185" s="154"/>
      <c r="W185" s="154"/>
      <c r="X185" s="154"/>
      <c r="Z185" s="141"/>
      <c r="AA185" s="131"/>
      <c r="AB185" s="131"/>
      <c r="AC185" s="131"/>
      <c r="AD185" s="131"/>
      <c r="AE185" s="131"/>
      <c r="AF185" s="131"/>
      <c r="AG185" s="131"/>
      <c r="AH185" s="131"/>
      <c r="AI185" s="131"/>
    </row>
    <row r="186" spans="1:35" s="61" customFormat="1" x14ac:dyDescent="0.2">
      <c r="A186" s="80"/>
      <c r="B186" s="57">
        <f>R186</f>
        <v>0.21055800225000004</v>
      </c>
      <c r="C186" s="79" t="s">
        <v>245</v>
      </c>
      <c r="D186" s="59"/>
      <c r="E186" s="59"/>
      <c r="F186" s="58"/>
      <c r="G186" s="95"/>
      <c r="H186" s="95"/>
      <c r="I186" s="95"/>
      <c r="J186" s="95"/>
      <c r="K186" s="95"/>
      <c r="L186" s="95"/>
      <c r="M186" s="95"/>
      <c r="N186" s="154" t="s">
        <v>600</v>
      </c>
      <c r="O186" s="169" t="s">
        <v>606</v>
      </c>
      <c r="P186" s="169"/>
      <c r="Q186" s="153"/>
      <c r="R186" s="152">
        <f>VLOOKUP(O186,'2019'!$P$7:$X$228,3,0)*PercIncr2020</f>
        <v>0.21055800225000004</v>
      </c>
      <c r="S186" s="154"/>
      <c r="T186" s="154"/>
      <c r="U186" s="154"/>
      <c r="V186" s="154"/>
      <c r="W186" s="154"/>
      <c r="X186" s="154"/>
      <c r="Z186" s="139" t="s">
        <v>606</v>
      </c>
      <c r="AA186" s="131"/>
      <c r="AB186" s="131"/>
      <c r="AC186" s="137">
        <f>R186</f>
        <v>0.21055800225000004</v>
      </c>
      <c r="AD186" s="131"/>
      <c r="AE186" s="131"/>
      <c r="AF186" s="131"/>
      <c r="AG186" s="131"/>
      <c r="AH186" s="131"/>
      <c r="AI186" s="131"/>
    </row>
    <row r="187" spans="1:35" s="61" customFormat="1" x14ac:dyDescent="0.2">
      <c r="A187" s="80">
        <v>0.155</v>
      </c>
      <c r="B187" s="57">
        <f>R187</f>
        <v>0.40749782525000006</v>
      </c>
      <c r="C187" s="79" t="s">
        <v>246</v>
      </c>
      <c r="D187" s="59"/>
      <c r="E187" s="59"/>
      <c r="F187" s="58"/>
      <c r="G187" s="95"/>
      <c r="H187" s="95"/>
      <c r="I187" s="95"/>
      <c r="J187" s="95"/>
      <c r="K187" s="95"/>
      <c r="L187" s="95"/>
      <c r="M187" s="95"/>
      <c r="N187" s="154" t="s">
        <v>600</v>
      </c>
      <c r="O187" s="169" t="s">
        <v>607</v>
      </c>
      <c r="P187" s="169"/>
      <c r="Q187" s="153"/>
      <c r="R187" s="152">
        <f>VLOOKUP(O187,'2019'!$P$7:$X$228,3,0)*PercIncr2020</f>
        <v>0.40749782525000006</v>
      </c>
      <c r="S187" s="154"/>
      <c r="T187" s="154"/>
      <c r="U187" s="154"/>
      <c r="V187" s="154"/>
      <c r="W187" s="154"/>
      <c r="X187" s="154"/>
      <c r="Z187" s="139" t="s">
        <v>607</v>
      </c>
      <c r="AA187" s="131"/>
      <c r="AB187" s="131"/>
      <c r="AC187" s="137">
        <f>R187</f>
        <v>0.40749782525000006</v>
      </c>
      <c r="AD187" s="131"/>
      <c r="AE187" s="131"/>
      <c r="AF187" s="131"/>
      <c r="AG187" s="131"/>
      <c r="AH187" s="131"/>
      <c r="AI187" s="131"/>
    </row>
    <row r="188" spans="1:35" s="61" customFormat="1" x14ac:dyDescent="0.2">
      <c r="A188" s="80">
        <v>0.30099999999999999</v>
      </c>
      <c r="B188" s="57">
        <f>R188</f>
        <v>0.49130200525000001</v>
      </c>
      <c r="C188" s="79" t="s">
        <v>247</v>
      </c>
      <c r="D188" s="59"/>
      <c r="E188" s="59"/>
      <c r="F188" s="58"/>
      <c r="G188" s="95"/>
      <c r="H188" s="95"/>
      <c r="I188" s="95"/>
      <c r="J188" s="95"/>
      <c r="K188" s="95"/>
      <c r="L188" s="95"/>
      <c r="M188" s="95"/>
      <c r="N188" s="154" t="s">
        <v>600</v>
      </c>
      <c r="O188" s="170" t="s">
        <v>608</v>
      </c>
      <c r="P188" s="170"/>
      <c r="Q188" s="153"/>
      <c r="R188" s="152">
        <f>VLOOKUP(O188,'2019'!$P$7:$X$228,3,0)*PercIncr2020</f>
        <v>0.49130200525000001</v>
      </c>
      <c r="S188" s="154"/>
      <c r="T188" s="154"/>
      <c r="U188" s="154"/>
      <c r="V188" s="154"/>
      <c r="W188" s="154"/>
      <c r="X188" s="154"/>
      <c r="Z188" s="140" t="s">
        <v>608</v>
      </c>
      <c r="AA188" s="131"/>
      <c r="AB188" s="131"/>
      <c r="AC188" s="137">
        <f>R188</f>
        <v>0.49130200525000001</v>
      </c>
      <c r="AD188" s="131"/>
      <c r="AE188" s="131"/>
      <c r="AF188" s="131"/>
      <c r="AG188" s="131"/>
      <c r="AH188" s="131"/>
      <c r="AI188" s="131"/>
    </row>
    <row r="189" spans="1:35" s="61" customFormat="1" x14ac:dyDescent="0.2">
      <c r="A189" s="80">
        <v>0.36299999999999999</v>
      </c>
      <c r="B189" s="57">
        <f>R189</f>
        <v>0.64529218600000005</v>
      </c>
      <c r="C189" s="79" t="s">
        <v>248</v>
      </c>
      <c r="D189" s="59"/>
      <c r="E189" s="59"/>
      <c r="F189" s="58"/>
      <c r="G189" s="95"/>
      <c r="H189" s="95"/>
      <c r="I189" s="95"/>
      <c r="J189" s="95"/>
      <c r="K189" s="95"/>
      <c r="L189" s="95"/>
      <c r="M189" s="95"/>
      <c r="N189" s="154" t="s">
        <v>600</v>
      </c>
      <c r="O189" s="170" t="s">
        <v>609</v>
      </c>
      <c r="P189" s="170"/>
      <c r="Q189" s="153"/>
      <c r="R189" s="152">
        <f>VLOOKUP(O189,'2019'!$P$7:$X$228,3,0)*PercIncr2020</f>
        <v>0.64529218600000005</v>
      </c>
      <c r="S189" s="154"/>
      <c r="T189" s="154"/>
      <c r="U189" s="154"/>
      <c r="V189" s="154"/>
      <c r="W189" s="154"/>
      <c r="X189" s="154"/>
      <c r="Z189" s="140" t="s">
        <v>609</v>
      </c>
      <c r="AA189" s="131"/>
      <c r="AB189" s="131"/>
      <c r="AC189" s="137">
        <f>R189</f>
        <v>0.64529218600000005</v>
      </c>
      <c r="AD189" s="131"/>
      <c r="AE189" s="131"/>
      <c r="AF189" s="131"/>
      <c r="AG189" s="131"/>
      <c r="AH189" s="131"/>
      <c r="AI189" s="131"/>
    </row>
    <row r="190" spans="1:35" s="61" customFormat="1" x14ac:dyDescent="0.2">
      <c r="A190" s="80">
        <v>0.47599999999999998</v>
      </c>
      <c r="B190" s="57"/>
      <c r="C190" s="58"/>
      <c r="D190" s="59"/>
      <c r="E190" s="59"/>
      <c r="F190" s="59"/>
      <c r="G190" s="95"/>
      <c r="H190" s="95"/>
      <c r="I190" s="95"/>
      <c r="J190" s="95"/>
      <c r="K190" s="95"/>
      <c r="L190" s="95"/>
      <c r="M190" s="95"/>
      <c r="N190" s="161"/>
      <c r="O190" s="154"/>
      <c r="P190" s="154"/>
      <c r="Q190" s="153"/>
      <c r="R190" s="154"/>
      <c r="S190" s="154"/>
      <c r="T190" s="154"/>
      <c r="U190" s="154"/>
      <c r="V190" s="154"/>
      <c r="W190" s="154"/>
      <c r="X190" s="154"/>
      <c r="Z190" s="131"/>
      <c r="AA190" s="131"/>
      <c r="AB190" s="131"/>
      <c r="AC190" s="131"/>
      <c r="AD190" s="131"/>
      <c r="AE190" s="131"/>
      <c r="AF190" s="131"/>
      <c r="AG190" s="131"/>
      <c r="AH190" s="131"/>
      <c r="AI190" s="131"/>
    </row>
    <row r="191" spans="1:35" s="61" customFormat="1" x14ac:dyDescent="0.2">
      <c r="A191" s="58"/>
      <c r="B191" s="81" t="s">
        <v>587</v>
      </c>
      <c r="C191" s="58"/>
      <c r="D191" s="59"/>
      <c r="E191" s="59"/>
      <c r="F191" s="59"/>
      <c r="G191" s="95"/>
      <c r="H191" s="95"/>
      <c r="I191" s="95"/>
      <c r="J191" s="95"/>
      <c r="K191" s="95"/>
      <c r="L191" s="95"/>
      <c r="M191" s="95"/>
      <c r="N191" s="161"/>
      <c r="O191" s="154"/>
      <c r="P191" s="154"/>
      <c r="Q191" s="153"/>
      <c r="R191" s="154"/>
      <c r="S191" s="154"/>
      <c r="T191" s="154"/>
      <c r="U191" s="154"/>
      <c r="V191" s="154"/>
      <c r="W191" s="154"/>
      <c r="X191" s="154"/>
      <c r="Z191" s="131"/>
      <c r="AA191" s="131"/>
      <c r="AB191" s="131"/>
      <c r="AC191" s="131"/>
      <c r="AD191" s="131"/>
      <c r="AE191" s="131"/>
      <c r="AF191" s="131"/>
      <c r="AG191" s="131"/>
      <c r="AH191" s="131"/>
      <c r="AI191" s="131"/>
    </row>
    <row r="192" spans="1:35" s="62" customFormat="1" x14ac:dyDescent="0.2">
      <c r="A192" s="58"/>
      <c r="B192" s="57"/>
      <c r="C192" s="58"/>
      <c r="D192" s="59"/>
      <c r="E192" s="59"/>
      <c r="F192" s="59"/>
      <c r="G192" s="95"/>
      <c r="H192" s="95"/>
      <c r="I192" s="95"/>
      <c r="J192" s="95"/>
      <c r="K192" s="95"/>
      <c r="L192" s="95"/>
      <c r="M192" s="95"/>
      <c r="N192" s="161"/>
      <c r="O192" s="157"/>
      <c r="P192" s="157"/>
      <c r="Q192" s="144"/>
      <c r="R192" s="145"/>
      <c r="S192" s="145"/>
      <c r="T192" s="145"/>
      <c r="U192" s="145"/>
      <c r="V192" s="145"/>
      <c r="W192" s="145"/>
      <c r="X192" s="145"/>
      <c r="Z192" s="125"/>
      <c r="AA192" s="125"/>
      <c r="AB192" s="125"/>
      <c r="AC192" s="125"/>
      <c r="AD192" s="125"/>
      <c r="AE192" s="125"/>
      <c r="AF192" s="125"/>
      <c r="AG192" s="125"/>
      <c r="AH192" s="125"/>
      <c r="AI192" s="125"/>
    </row>
    <row r="193" spans="1:35" s="61" customFormat="1" x14ac:dyDescent="0.2">
      <c r="A193" s="79"/>
      <c r="B193" s="81" t="s">
        <v>588</v>
      </c>
      <c r="C193" s="58"/>
      <c r="D193" s="59"/>
      <c r="E193" s="59"/>
      <c r="F193" s="59"/>
      <c r="G193" s="95"/>
      <c r="H193" s="95"/>
      <c r="I193" s="95"/>
      <c r="J193" s="95"/>
      <c r="K193" s="95"/>
      <c r="L193" s="95"/>
      <c r="M193" s="95"/>
      <c r="N193" s="161"/>
      <c r="O193" s="154"/>
      <c r="P193" s="154"/>
      <c r="Q193" s="153"/>
      <c r="R193" s="154"/>
      <c r="S193" s="154"/>
      <c r="T193" s="154"/>
      <c r="U193" s="154"/>
      <c r="V193" s="154"/>
      <c r="W193" s="154"/>
      <c r="X193" s="154"/>
      <c r="Z193" s="131"/>
      <c r="AA193" s="131"/>
      <c r="AB193" s="131"/>
      <c r="AC193" s="131"/>
      <c r="AD193" s="131"/>
      <c r="AE193" s="131"/>
      <c r="AF193" s="131"/>
      <c r="AG193" s="131"/>
      <c r="AH193" s="131"/>
      <c r="AI193" s="131"/>
    </row>
    <row r="194" spans="1:35" s="61" customFormat="1" x14ac:dyDescent="0.2">
      <c r="A194" s="79"/>
      <c r="B194" s="81" t="s">
        <v>251</v>
      </c>
      <c r="C194" s="58"/>
      <c r="D194" s="59"/>
      <c r="E194" s="59"/>
      <c r="F194" s="59"/>
      <c r="G194" s="95"/>
      <c r="H194" s="95"/>
      <c r="I194" s="95"/>
      <c r="J194" s="95"/>
      <c r="K194" s="95"/>
      <c r="L194" s="95"/>
      <c r="M194" s="95"/>
      <c r="N194" s="161"/>
      <c r="O194" s="154"/>
      <c r="P194" s="154"/>
      <c r="Q194" s="153"/>
      <c r="R194" s="154"/>
      <c r="S194" s="154"/>
      <c r="T194" s="154"/>
      <c r="U194" s="154"/>
      <c r="V194" s="154"/>
      <c r="W194" s="154"/>
      <c r="X194" s="154"/>
      <c r="Z194" s="131"/>
      <c r="AA194" s="131"/>
      <c r="AB194" s="131"/>
      <c r="AC194" s="131"/>
      <c r="AD194" s="131"/>
      <c r="AE194" s="131"/>
      <c r="AF194" s="131"/>
      <c r="AG194" s="131"/>
      <c r="AH194" s="131"/>
      <c r="AI194" s="131"/>
    </row>
    <row r="195" spans="1:35" s="61" customFormat="1" x14ac:dyDescent="0.2">
      <c r="A195" s="79"/>
      <c r="B195" s="81"/>
      <c r="C195" s="58"/>
      <c r="D195" s="59"/>
      <c r="E195" s="59"/>
      <c r="F195" s="59"/>
      <c r="G195" s="95"/>
      <c r="H195" s="95"/>
      <c r="I195" s="95"/>
      <c r="J195" s="95"/>
      <c r="K195" s="95"/>
      <c r="L195" s="95"/>
      <c r="M195" s="95"/>
      <c r="N195" s="161"/>
      <c r="O195" s="154"/>
      <c r="P195" s="154"/>
      <c r="Q195" s="153"/>
      <c r="R195" s="154"/>
      <c r="S195" s="154"/>
      <c r="T195" s="154"/>
      <c r="U195" s="154"/>
      <c r="V195" s="154"/>
      <c r="W195" s="154"/>
      <c r="X195" s="154"/>
      <c r="Z195" s="131"/>
      <c r="AA195" s="131"/>
      <c r="AB195" s="131"/>
      <c r="AC195" s="131"/>
      <c r="AD195" s="131"/>
      <c r="AE195" s="131"/>
      <c r="AF195" s="131"/>
      <c r="AG195" s="131"/>
      <c r="AH195" s="131"/>
      <c r="AI195" s="131"/>
    </row>
    <row r="196" spans="1:35" s="61" customFormat="1" x14ac:dyDescent="0.2">
      <c r="A196" s="79"/>
      <c r="B196" s="81" t="s">
        <v>589</v>
      </c>
      <c r="C196" s="58"/>
      <c r="D196" s="59"/>
      <c r="E196" s="59"/>
      <c r="F196" s="59"/>
      <c r="G196" s="95"/>
      <c r="H196" s="95"/>
      <c r="I196" s="95"/>
      <c r="J196" s="95"/>
      <c r="K196" s="95"/>
      <c r="L196" s="95"/>
      <c r="M196" s="95"/>
      <c r="N196" s="161"/>
      <c r="O196" s="154"/>
      <c r="P196" s="154"/>
      <c r="Q196" s="153"/>
      <c r="R196" s="154"/>
      <c r="S196" s="154"/>
      <c r="T196" s="154"/>
      <c r="U196" s="154"/>
      <c r="V196" s="154"/>
      <c r="W196" s="154"/>
      <c r="X196" s="154"/>
      <c r="Z196" s="131"/>
      <c r="AA196" s="131"/>
      <c r="AB196" s="131"/>
      <c r="AC196" s="131"/>
      <c r="AD196" s="131"/>
      <c r="AE196" s="131"/>
      <c r="AF196" s="131"/>
      <c r="AG196" s="131"/>
      <c r="AH196" s="131"/>
      <c r="AI196" s="131"/>
    </row>
    <row r="197" spans="1:35" s="61" customFormat="1" x14ac:dyDescent="0.2">
      <c r="A197" s="79"/>
      <c r="B197" s="81"/>
      <c r="C197" s="58"/>
      <c r="D197" s="59"/>
      <c r="E197" s="59"/>
      <c r="F197" s="59"/>
      <c r="G197" s="95"/>
      <c r="H197" s="95"/>
      <c r="I197" s="95"/>
      <c r="J197" s="95"/>
      <c r="K197" s="95"/>
      <c r="L197" s="95"/>
      <c r="M197" s="95"/>
      <c r="N197" s="161"/>
      <c r="O197" s="154"/>
      <c r="P197" s="154"/>
      <c r="Q197" s="153"/>
      <c r="R197" s="154"/>
      <c r="S197" s="154"/>
      <c r="T197" s="154"/>
      <c r="U197" s="154"/>
      <c r="V197" s="154"/>
      <c r="W197" s="154"/>
      <c r="X197" s="154"/>
      <c r="Z197" s="131"/>
      <c r="AA197" s="131"/>
      <c r="AB197" s="131"/>
      <c r="AC197" s="131"/>
      <c r="AD197" s="131"/>
      <c r="AE197" s="131"/>
      <c r="AF197" s="131"/>
      <c r="AG197" s="131"/>
      <c r="AH197" s="131"/>
      <c r="AI197" s="131"/>
    </row>
    <row r="198" spans="1:35" s="82" customFormat="1" x14ac:dyDescent="0.2">
      <c r="B198" s="54" t="s">
        <v>502</v>
      </c>
      <c r="C198" s="51"/>
      <c r="D198" s="83"/>
      <c r="E198" s="84"/>
      <c r="F198" s="51"/>
      <c r="G198" s="116"/>
      <c r="H198" s="116"/>
      <c r="I198" s="116"/>
      <c r="J198" s="116"/>
      <c r="K198" s="116"/>
      <c r="L198" s="116"/>
      <c r="M198" s="116"/>
      <c r="N198" s="172"/>
      <c r="O198" s="172"/>
      <c r="P198" s="172"/>
      <c r="Q198" s="155"/>
      <c r="R198" s="156"/>
      <c r="S198" s="156"/>
      <c r="T198" s="156"/>
      <c r="U198" s="156"/>
      <c r="V198" s="156"/>
      <c r="W198" s="156"/>
      <c r="X198" s="156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</row>
    <row r="199" spans="1:35" s="82" customFormat="1" x14ac:dyDescent="0.2">
      <c r="B199" s="55" t="s">
        <v>503</v>
      </c>
      <c r="C199" s="51"/>
      <c r="D199" s="83"/>
      <c r="E199" s="84"/>
      <c r="F199" s="51"/>
      <c r="G199" s="116"/>
      <c r="H199" s="116"/>
      <c r="I199" s="116"/>
      <c r="J199" s="116"/>
      <c r="K199" s="116"/>
      <c r="L199" s="116"/>
      <c r="M199" s="116"/>
      <c r="N199" s="172"/>
      <c r="O199" s="172"/>
      <c r="P199" s="172"/>
      <c r="Q199" s="155"/>
      <c r="R199" s="156"/>
      <c r="S199" s="156"/>
      <c r="T199" s="156"/>
      <c r="U199" s="156"/>
      <c r="V199" s="156"/>
      <c r="W199" s="156"/>
      <c r="X199" s="156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</row>
    <row r="200" spans="1:35" s="82" customFormat="1" x14ac:dyDescent="0.2">
      <c r="B200" s="55" t="s">
        <v>504</v>
      </c>
      <c r="C200" s="51"/>
      <c r="D200" s="83"/>
      <c r="E200" s="84"/>
      <c r="F200" s="51"/>
      <c r="G200" s="116"/>
      <c r="H200" s="116"/>
      <c r="I200" s="116"/>
      <c r="J200" s="116"/>
      <c r="K200" s="116"/>
      <c r="L200" s="116"/>
      <c r="M200" s="116"/>
      <c r="N200" s="172"/>
      <c r="O200" s="172"/>
      <c r="P200" s="172"/>
      <c r="Q200" s="155"/>
      <c r="R200" s="156"/>
      <c r="S200" s="156"/>
      <c r="T200" s="156"/>
      <c r="U200" s="156"/>
      <c r="V200" s="156"/>
      <c r="W200" s="156"/>
      <c r="X200" s="156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</row>
    <row r="201" spans="1:35" s="62" customFormat="1" x14ac:dyDescent="0.2">
      <c r="A201" s="58"/>
      <c r="B201" s="57"/>
      <c r="C201" s="58"/>
      <c r="D201" s="59"/>
      <c r="E201" s="59"/>
      <c r="F201" s="59"/>
      <c r="G201" s="95"/>
      <c r="H201" s="95"/>
      <c r="I201" s="95"/>
      <c r="J201" s="95"/>
      <c r="K201" s="95"/>
      <c r="L201" s="95"/>
      <c r="M201" s="95"/>
      <c r="N201" s="161"/>
      <c r="O201" s="157"/>
      <c r="P201" s="157"/>
      <c r="Q201" s="144"/>
      <c r="R201" s="145"/>
      <c r="S201" s="145"/>
      <c r="T201" s="145"/>
      <c r="U201" s="145"/>
      <c r="V201" s="145"/>
      <c r="W201" s="145"/>
      <c r="X201" s="145"/>
      <c r="Z201" s="125"/>
      <c r="AA201" s="125"/>
      <c r="AB201" s="125"/>
      <c r="AC201" s="125"/>
      <c r="AD201" s="125"/>
      <c r="AE201" s="125"/>
      <c r="AF201" s="125"/>
      <c r="AG201" s="125"/>
      <c r="AH201" s="125"/>
      <c r="AI201" s="125"/>
    </row>
    <row r="202" spans="1:35" s="58" customFormat="1" x14ac:dyDescent="0.2">
      <c r="B202" s="81" t="s">
        <v>590</v>
      </c>
      <c r="D202" s="59"/>
      <c r="E202" s="59"/>
      <c r="F202" s="59"/>
      <c r="G202" s="95"/>
      <c r="H202" s="95"/>
      <c r="I202" s="95"/>
      <c r="J202" s="95"/>
      <c r="K202" s="95"/>
      <c r="L202" s="95"/>
      <c r="M202" s="95"/>
      <c r="N202" s="161"/>
      <c r="O202" s="157"/>
      <c r="P202" s="157"/>
      <c r="Q202" s="144"/>
      <c r="R202" s="157"/>
      <c r="S202" s="157"/>
      <c r="T202" s="157"/>
      <c r="U202" s="157"/>
      <c r="V202" s="157"/>
      <c r="W202" s="157"/>
      <c r="X202" s="157"/>
      <c r="Z202" s="133"/>
      <c r="AA202" s="133"/>
      <c r="AB202" s="133"/>
      <c r="AC202" s="133"/>
      <c r="AD202" s="133"/>
      <c r="AE202" s="133"/>
      <c r="AF202" s="133"/>
      <c r="AG202" s="133"/>
      <c r="AH202" s="133"/>
      <c r="AI202" s="133"/>
    </row>
    <row r="203" spans="1:35" s="58" customFormat="1" ht="15" x14ac:dyDescent="0.25">
      <c r="B203" s="81" t="s">
        <v>254</v>
      </c>
      <c r="C203" s="62"/>
      <c r="D203" s="59"/>
      <c r="E203" s="59"/>
      <c r="F203" s="59"/>
      <c r="G203" s="95"/>
      <c r="H203" s="95"/>
      <c r="I203" s="95"/>
      <c r="J203" s="95"/>
      <c r="K203" s="95"/>
      <c r="L203" s="95"/>
      <c r="M203" s="95"/>
      <c r="N203" s="157" t="s">
        <v>21</v>
      </c>
      <c r="O203" s="173" t="s">
        <v>611</v>
      </c>
      <c r="P203" s="173"/>
      <c r="Q203" s="158" t="s">
        <v>612</v>
      </c>
      <c r="R203" s="159">
        <v>0.42299999999999999</v>
      </c>
      <c r="S203" s="157"/>
      <c r="T203" s="157"/>
      <c r="U203" s="157"/>
      <c r="V203" s="157"/>
      <c r="W203" s="157"/>
      <c r="X203" s="157"/>
      <c r="Z203" s="133"/>
      <c r="AA203" s="133"/>
      <c r="AB203" s="133"/>
      <c r="AC203" s="133"/>
      <c r="AD203" s="133"/>
      <c r="AE203" s="133"/>
      <c r="AF203" s="133"/>
      <c r="AG203" s="133"/>
      <c r="AH203" s="133"/>
      <c r="AI203" s="133"/>
    </row>
    <row r="204" spans="1:35" s="58" customFormat="1" x14ac:dyDescent="0.2">
      <c r="B204" s="81" t="s">
        <v>255</v>
      </c>
      <c r="D204" s="59"/>
      <c r="E204" s="59"/>
      <c r="F204" s="59"/>
      <c r="G204" s="95"/>
      <c r="H204" s="95"/>
      <c r="I204" s="95"/>
      <c r="J204" s="95"/>
      <c r="K204" s="95"/>
      <c r="L204" s="95"/>
      <c r="M204" s="95"/>
      <c r="N204" s="157"/>
      <c r="O204" s="161"/>
      <c r="P204" s="161"/>
      <c r="Q204" s="144"/>
      <c r="R204" s="144"/>
      <c r="S204" s="157"/>
      <c r="T204" s="157"/>
      <c r="U204" s="157"/>
      <c r="V204" s="157"/>
      <c r="W204" s="157"/>
      <c r="X204" s="157"/>
      <c r="Z204" s="133"/>
      <c r="AA204" s="133"/>
      <c r="AB204" s="133"/>
      <c r="AC204" s="133"/>
      <c r="AD204" s="133"/>
      <c r="AE204" s="133"/>
      <c r="AF204" s="133"/>
      <c r="AG204" s="133"/>
      <c r="AH204" s="133"/>
      <c r="AI204" s="133"/>
    </row>
    <row r="205" spans="1:35" s="58" customFormat="1" x14ac:dyDescent="0.2">
      <c r="B205" s="85" t="s">
        <v>256</v>
      </c>
      <c r="C205" s="79"/>
      <c r="D205" s="59"/>
      <c r="E205" s="59"/>
      <c r="F205" s="59"/>
      <c r="G205" s="95"/>
      <c r="H205" s="95"/>
      <c r="I205" s="95"/>
      <c r="J205" s="95"/>
      <c r="K205" s="95"/>
      <c r="L205" s="95"/>
      <c r="M205" s="95"/>
      <c r="N205" s="157"/>
      <c r="O205" s="161"/>
      <c r="P205" s="161"/>
      <c r="Q205" s="144"/>
      <c r="R205" s="144"/>
      <c r="S205" s="157"/>
      <c r="T205" s="157"/>
      <c r="U205" s="157"/>
      <c r="V205" s="157"/>
      <c r="W205" s="157"/>
      <c r="X205" s="157"/>
      <c r="Z205" s="133"/>
      <c r="AA205" s="133"/>
      <c r="AB205" s="133"/>
      <c r="AC205" s="133"/>
      <c r="AD205" s="133"/>
      <c r="AE205" s="133"/>
      <c r="AF205" s="133"/>
      <c r="AG205" s="133"/>
      <c r="AH205" s="133"/>
      <c r="AI205" s="133"/>
    </row>
    <row r="206" spans="1:35" s="58" customFormat="1" x14ac:dyDescent="0.2">
      <c r="B206" s="85"/>
      <c r="C206" s="79"/>
      <c r="D206" s="59"/>
      <c r="E206" s="59"/>
      <c r="F206" s="59"/>
      <c r="G206" s="95"/>
      <c r="H206" s="95"/>
      <c r="I206" s="95"/>
      <c r="J206" s="95"/>
      <c r="K206" s="95"/>
      <c r="L206" s="95"/>
      <c r="M206" s="95"/>
      <c r="N206" s="157"/>
      <c r="O206" s="161"/>
      <c r="P206" s="161"/>
      <c r="Q206" s="144"/>
      <c r="R206" s="144"/>
      <c r="S206" s="157"/>
      <c r="T206" s="157"/>
      <c r="U206" s="157"/>
      <c r="V206" s="157"/>
      <c r="W206" s="157"/>
      <c r="X206" s="157"/>
      <c r="Z206" s="133"/>
      <c r="AA206" s="133"/>
      <c r="AB206" s="133"/>
      <c r="AC206" s="133"/>
      <c r="AD206" s="133"/>
      <c r="AE206" s="133"/>
      <c r="AF206" s="133"/>
      <c r="AG206" s="133"/>
      <c r="AH206" s="133"/>
      <c r="AI206" s="133"/>
    </row>
    <row r="207" spans="1:35" s="58" customFormat="1" ht="15" x14ac:dyDescent="0.25">
      <c r="B207" s="85" t="s">
        <v>257</v>
      </c>
      <c r="D207" s="59"/>
      <c r="E207" s="59"/>
      <c r="F207" s="59"/>
      <c r="G207" s="95"/>
      <c r="H207" s="95"/>
      <c r="I207" s="95"/>
      <c r="J207" s="95"/>
      <c r="K207" s="95"/>
      <c r="L207" s="95"/>
      <c r="M207" s="95"/>
      <c r="N207" s="157" t="s">
        <v>21</v>
      </c>
      <c r="O207" s="173" t="s">
        <v>613</v>
      </c>
      <c r="P207" s="173"/>
      <c r="Q207" s="158" t="s">
        <v>614</v>
      </c>
      <c r="R207" s="159">
        <v>1.0009999999999999</v>
      </c>
      <c r="S207" s="157"/>
      <c r="T207" s="157"/>
      <c r="U207" s="157"/>
      <c r="V207" s="157"/>
      <c r="W207" s="157"/>
      <c r="X207" s="157"/>
      <c r="Z207" s="133"/>
      <c r="AA207" s="133"/>
      <c r="AB207" s="133"/>
      <c r="AC207" s="133"/>
      <c r="AD207" s="133"/>
      <c r="AE207" s="133"/>
      <c r="AF207" s="133"/>
      <c r="AG207" s="133"/>
      <c r="AH207" s="133"/>
      <c r="AI207" s="133"/>
    </row>
    <row r="208" spans="1:35" s="58" customFormat="1" x14ac:dyDescent="0.2">
      <c r="B208" s="85" t="s">
        <v>255</v>
      </c>
      <c r="D208" s="59"/>
      <c r="E208" s="59"/>
      <c r="F208" s="59"/>
      <c r="G208" s="95"/>
      <c r="H208" s="95"/>
      <c r="I208" s="95"/>
      <c r="J208" s="95"/>
      <c r="K208" s="95"/>
      <c r="L208" s="95"/>
      <c r="M208" s="95"/>
      <c r="N208" s="161"/>
      <c r="O208" s="157"/>
      <c r="P208" s="157"/>
      <c r="Q208" s="144"/>
      <c r="R208" s="157"/>
      <c r="S208" s="157"/>
      <c r="T208" s="157"/>
      <c r="U208" s="157"/>
      <c r="V208" s="157"/>
      <c r="W208" s="157"/>
      <c r="X208" s="157"/>
      <c r="Z208" s="133"/>
      <c r="AA208" s="133"/>
      <c r="AB208" s="133"/>
      <c r="AC208" s="133"/>
      <c r="AD208" s="133"/>
      <c r="AE208" s="133"/>
      <c r="AF208" s="133"/>
      <c r="AG208" s="133"/>
      <c r="AH208" s="133"/>
      <c r="AI208" s="133"/>
    </row>
    <row r="209" spans="1:35" s="58" customFormat="1" x14ac:dyDescent="0.2">
      <c r="B209" s="85" t="s">
        <v>258</v>
      </c>
      <c r="D209" s="59"/>
      <c r="E209" s="59"/>
      <c r="F209" s="59"/>
      <c r="G209" s="95"/>
      <c r="H209" s="95"/>
      <c r="I209" s="95"/>
      <c r="J209" s="95"/>
      <c r="K209" s="95"/>
      <c r="L209" s="95"/>
      <c r="M209" s="95"/>
      <c r="N209" s="161"/>
      <c r="O209" s="157"/>
      <c r="P209" s="157"/>
      <c r="Q209" s="144"/>
      <c r="R209" s="157"/>
      <c r="S209" s="157"/>
      <c r="T209" s="157"/>
      <c r="U209" s="157"/>
      <c r="V209" s="157"/>
      <c r="W209" s="157"/>
      <c r="X209" s="157"/>
      <c r="Z209" s="133"/>
      <c r="AA209" s="133"/>
      <c r="AB209" s="133"/>
      <c r="AC209" s="133"/>
      <c r="AD209" s="133"/>
      <c r="AE209" s="133"/>
      <c r="AF209" s="133"/>
      <c r="AG209" s="133"/>
      <c r="AH209" s="133"/>
      <c r="AI209" s="133"/>
    </row>
    <row r="210" spans="1:35" s="62" customFormat="1" x14ac:dyDescent="0.2">
      <c r="A210" s="58"/>
      <c r="B210" s="57"/>
      <c r="C210" s="58"/>
      <c r="D210" s="59"/>
      <c r="E210" s="59"/>
      <c r="F210" s="59"/>
      <c r="G210" s="95"/>
      <c r="H210" s="95"/>
      <c r="I210" s="95"/>
      <c r="J210" s="95"/>
      <c r="K210" s="95"/>
      <c r="L210" s="95"/>
      <c r="M210" s="95"/>
      <c r="N210" s="161"/>
      <c r="O210" s="157"/>
      <c r="P210" s="157"/>
      <c r="Q210" s="144"/>
      <c r="R210" s="145"/>
      <c r="S210" s="145"/>
      <c r="T210" s="145"/>
      <c r="U210" s="145"/>
      <c r="V210" s="145"/>
      <c r="W210" s="145"/>
      <c r="X210" s="145"/>
      <c r="Z210" s="125"/>
      <c r="AA210" s="125"/>
      <c r="AB210" s="125"/>
      <c r="AC210" s="125"/>
      <c r="AD210" s="125"/>
      <c r="AE210" s="125"/>
      <c r="AF210" s="125"/>
      <c r="AG210" s="125"/>
      <c r="AH210" s="125"/>
      <c r="AI210" s="125"/>
    </row>
    <row r="211" spans="1:35" s="58" customFormat="1" x14ac:dyDescent="0.2">
      <c r="B211" s="81" t="s">
        <v>591</v>
      </c>
      <c r="D211" s="59"/>
      <c r="E211" s="59"/>
      <c r="F211" s="59"/>
      <c r="G211" s="95"/>
      <c r="H211" s="95"/>
      <c r="I211" s="95"/>
      <c r="J211" s="95"/>
      <c r="K211" s="95"/>
      <c r="L211" s="95"/>
      <c r="M211" s="95"/>
      <c r="N211" s="161"/>
      <c r="O211" s="157"/>
      <c r="P211" s="157"/>
      <c r="Q211" s="144"/>
      <c r="R211" s="157"/>
      <c r="S211" s="157"/>
      <c r="T211" s="157"/>
      <c r="U211" s="157"/>
      <c r="V211" s="157"/>
      <c r="W211" s="157"/>
      <c r="X211" s="157"/>
      <c r="Z211" s="133"/>
      <c r="AA211" s="133"/>
      <c r="AB211" s="133"/>
      <c r="AC211" s="133"/>
      <c r="AD211" s="133"/>
      <c r="AE211" s="133"/>
      <c r="AF211" s="133"/>
      <c r="AG211" s="133"/>
      <c r="AH211" s="133"/>
      <c r="AI211" s="133"/>
    </row>
    <row r="212" spans="1:35" s="58" customFormat="1" x14ac:dyDescent="0.2">
      <c r="A212" s="62"/>
      <c r="B212" s="81" t="s">
        <v>260</v>
      </c>
      <c r="D212" s="59"/>
      <c r="E212" s="59"/>
      <c r="F212" s="59"/>
      <c r="G212" s="95"/>
      <c r="H212" s="95"/>
      <c r="I212" s="95"/>
      <c r="J212" s="95"/>
      <c r="K212" s="95"/>
      <c r="L212" s="95"/>
      <c r="M212" s="95"/>
      <c r="N212" s="161"/>
      <c r="O212" s="157"/>
      <c r="P212" s="157"/>
      <c r="Q212" s="144"/>
      <c r="R212" s="157"/>
      <c r="S212" s="157"/>
      <c r="T212" s="157"/>
      <c r="U212" s="157"/>
      <c r="V212" s="157"/>
      <c r="W212" s="157"/>
      <c r="X212" s="157"/>
      <c r="Z212" s="133"/>
      <c r="AA212" s="133"/>
      <c r="AB212" s="133"/>
      <c r="AC212" s="133"/>
      <c r="AD212" s="133"/>
      <c r="AE212" s="133"/>
      <c r="AF212" s="133"/>
      <c r="AG212" s="133"/>
      <c r="AH212" s="133"/>
      <c r="AI212" s="133"/>
    </row>
    <row r="213" spans="1:35" s="58" customFormat="1" x14ac:dyDescent="0.2">
      <c r="B213" s="81" t="s">
        <v>261</v>
      </c>
      <c r="D213" s="59"/>
      <c r="E213" s="59"/>
      <c r="F213" s="59"/>
      <c r="G213" s="95"/>
      <c r="H213" s="95"/>
      <c r="I213" s="95"/>
      <c r="J213" s="95"/>
      <c r="K213" s="95"/>
      <c r="L213" s="95"/>
      <c r="M213" s="95"/>
      <c r="N213" s="161"/>
      <c r="O213" s="157"/>
      <c r="P213" s="157"/>
      <c r="Q213" s="144"/>
      <c r="R213" s="157"/>
      <c r="S213" s="157"/>
      <c r="T213" s="157"/>
      <c r="U213" s="157"/>
      <c r="V213" s="157"/>
      <c r="W213" s="157"/>
      <c r="X213" s="157"/>
      <c r="Z213" s="133"/>
      <c r="AA213" s="133"/>
      <c r="AB213" s="133"/>
      <c r="AC213" s="133"/>
      <c r="AD213" s="133"/>
      <c r="AE213" s="133"/>
      <c r="AF213" s="133"/>
      <c r="AG213" s="133"/>
      <c r="AH213" s="133"/>
      <c r="AI213" s="133"/>
    </row>
    <row r="214" spans="1:35" s="58" customFormat="1" x14ac:dyDescent="0.2">
      <c r="B214" s="81" t="s">
        <v>262</v>
      </c>
      <c r="D214" s="59"/>
      <c r="E214" s="59"/>
      <c r="F214" s="59"/>
      <c r="G214" s="95"/>
      <c r="H214" s="95"/>
      <c r="I214" s="95"/>
      <c r="J214" s="95"/>
      <c r="K214" s="95"/>
      <c r="L214" s="95"/>
      <c r="M214" s="95"/>
      <c r="N214" s="161"/>
      <c r="O214" s="157"/>
      <c r="P214" s="157"/>
      <c r="Q214" s="144"/>
      <c r="R214" s="157"/>
      <c r="S214" s="157"/>
      <c r="T214" s="157"/>
      <c r="U214" s="157"/>
      <c r="V214" s="157"/>
      <c r="W214" s="157"/>
      <c r="X214" s="157"/>
      <c r="Z214" s="133"/>
      <c r="AA214" s="133"/>
      <c r="AB214" s="133"/>
      <c r="AC214" s="133"/>
      <c r="AD214" s="133"/>
      <c r="AE214" s="133"/>
      <c r="AF214" s="133"/>
      <c r="AG214" s="133"/>
      <c r="AH214" s="133"/>
      <c r="AI214" s="133"/>
    </row>
    <row r="215" spans="1:35" s="58" customFormat="1" x14ac:dyDescent="0.2">
      <c r="B215" s="81"/>
      <c r="D215" s="59"/>
      <c r="E215" s="59"/>
      <c r="F215" s="59"/>
      <c r="G215" s="95"/>
      <c r="H215" s="95"/>
      <c r="I215" s="95"/>
      <c r="J215" s="95"/>
      <c r="K215" s="95"/>
      <c r="L215" s="95"/>
      <c r="M215" s="95"/>
      <c r="N215" s="161"/>
      <c r="O215" s="157"/>
      <c r="P215" s="157"/>
      <c r="Q215" s="144"/>
      <c r="R215" s="157"/>
      <c r="S215" s="157"/>
      <c r="T215" s="157"/>
      <c r="U215" s="157"/>
      <c r="V215" s="157"/>
      <c r="W215" s="157"/>
      <c r="X215" s="157"/>
      <c r="Z215" s="133"/>
      <c r="AA215" s="133"/>
      <c r="AB215" s="133"/>
      <c r="AC215" s="133"/>
      <c r="AD215" s="133"/>
      <c r="AE215" s="133"/>
      <c r="AF215" s="133"/>
      <c r="AG215" s="133"/>
      <c r="AH215" s="133"/>
      <c r="AI215" s="133"/>
    </row>
    <row r="216" spans="1:35" s="58" customFormat="1" x14ac:dyDescent="0.2">
      <c r="B216" s="76" t="s">
        <v>263</v>
      </c>
      <c r="D216" s="59"/>
      <c r="E216" s="59"/>
      <c r="F216" s="59"/>
      <c r="G216" s="95"/>
      <c r="H216" s="95"/>
      <c r="I216" s="95"/>
      <c r="J216" s="95"/>
      <c r="K216" s="95"/>
      <c r="L216" s="95"/>
      <c r="M216" s="95"/>
      <c r="N216" s="161"/>
      <c r="O216" s="157"/>
      <c r="P216" s="157"/>
      <c r="Q216" s="144"/>
      <c r="R216" s="157"/>
      <c r="S216" s="157"/>
      <c r="T216" s="157"/>
      <c r="U216" s="157"/>
      <c r="V216" s="157"/>
      <c r="W216" s="157"/>
      <c r="X216" s="157"/>
      <c r="Z216" s="133"/>
      <c r="AA216" s="133"/>
      <c r="AB216" s="133"/>
      <c r="AC216" s="133"/>
      <c r="AD216" s="133"/>
      <c r="AE216" s="133"/>
      <c r="AF216" s="133"/>
      <c r="AG216" s="133"/>
      <c r="AH216" s="133"/>
      <c r="AI216" s="133"/>
    </row>
    <row r="217" spans="1:35" s="58" customFormat="1" x14ac:dyDescent="0.2">
      <c r="A217" s="62"/>
      <c r="B217" s="64" t="s">
        <v>264</v>
      </c>
      <c r="C217" s="62"/>
      <c r="D217" s="77"/>
      <c r="E217" s="59"/>
      <c r="F217" s="59"/>
      <c r="G217" s="95"/>
      <c r="H217" s="95"/>
      <c r="I217" s="95"/>
      <c r="J217" s="95"/>
      <c r="K217" s="95"/>
      <c r="L217" s="95"/>
      <c r="M217" s="95"/>
      <c r="N217" s="157" t="s">
        <v>21</v>
      </c>
      <c r="O217" s="161" t="s">
        <v>615</v>
      </c>
      <c r="P217" s="161"/>
      <c r="Q217" s="144"/>
      <c r="R217" s="153">
        <v>100</v>
      </c>
      <c r="S217" s="157"/>
      <c r="T217" s="157"/>
      <c r="U217" s="157"/>
      <c r="V217" s="157"/>
      <c r="W217" s="157"/>
      <c r="X217" s="157"/>
      <c r="Z217" s="133"/>
      <c r="AA217" s="133"/>
      <c r="AB217" s="133"/>
      <c r="AC217" s="133"/>
      <c r="AD217" s="133"/>
      <c r="AE217" s="133"/>
      <c r="AF217" s="133"/>
      <c r="AG217" s="133"/>
      <c r="AH217" s="133"/>
      <c r="AI217" s="133"/>
    </row>
    <row r="218" spans="1:35" s="58" customFormat="1" x14ac:dyDescent="0.2">
      <c r="A218" s="62"/>
      <c r="B218" s="81" t="s">
        <v>265</v>
      </c>
      <c r="D218" s="59"/>
      <c r="E218" s="59"/>
      <c r="F218" s="59"/>
      <c r="G218" s="95"/>
      <c r="H218" s="95"/>
      <c r="I218" s="95"/>
      <c r="J218" s="95"/>
      <c r="K218" s="95"/>
      <c r="L218" s="95"/>
      <c r="M218" s="95"/>
      <c r="N218" s="161"/>
      <c r="O218" s="157"/>
      <c r="P218" s="157"/>
      <c r="Q218" s="144"/>
      <c r="R218" s="144"/>
      <c r="S218" s="157"/>
      <c r="T218" s="157"/>
      <c r="U218" s="157"/>
      <c r="V218" s="157"/>
      <c r="W218" s="157"/>
      <c r="X218" s="157"/>
      <c r="Z218" s="133"/>
      <c r="AA218" s="133"/>
      <c r="AB218" s="133"/>
      <c r="AC218" s="133"/>
      <c r="AD218" s="133"/>
      <c r="AE218" s="133"/>
      <c r="AF218" s="133"/>
      <c r="AG218" s="133"/>
      <c r="AH218" s="133"/>
      <c r="AI218" s="133"/>
    </row>
    <row r="219" spans="1:35" s="58" customFormat="1" x14ac:dyDescent="0.2">
      <c r="A219" s="62"/>
      <c r="B219" s="81" t="s">
        <v>266</v>
      </c>
      <c r="D219" s="59"/>
      <c r="E219" s="59"/>
      <c r="F219" s="59"/>
      <c r="G219" s="95"/>
      <c r="H219" s="95"/>
      <c r="I219" s="95"/>
      <c r="J219" s="95"/>
      <c r="K219" s="95"/>
      <c r="L219" s="95"/>
      <c r="M219" s="95"/>
      <c r="N219" s="161"/>
      <c r="O219" s="157"/>
      <c r="P219" s="157"/>
      <c r="Q219" s="144"/>
      <c r="R219" s="144"/>
      <c r="S219" s="157"/>
      <c r="T219" s="157"/>
      <c r="U219" s="157"/>
      <c r="V219" s="157"/>
      <c r="W219" s="157"/>
      <c r="X219" s="157"/>
      <c r="Z219" s="133"/>
      <c r="AA219" s="133"/>
      <c r="AB219" s="133"/>
      <c r="AC219" s="133"/>
      <c r="AD219" s="133"/>
      <c r="AE219" s="133"/>
      <c r="AF219" s="133"/>
      <c r="AG219" s="133"/>
      <c r="AH219" s="133"/>
      <c r="AI219" s="133"/>
    </row>
    <row r="220" spans="1:35" s="58" customFormat="1" x14ac:dyDescent="0.2">
      <c r="A220" s="62"/>
      <c r="B220" s="57"/>
      <c r="D220" s="59"/>
      <c r="E220" s="59"/>
      <c r="F220" s="59"/>
      <c r="G220" s="95"/>
      <c r="H220" s="95"/>
      <c r="I220" s="95"/>
      <c r="J220" s="95"/>
      <c r="K220" s="95"/>
      <c r="L220" s="95"/>
      <c r="M220" s="95"/>
      <c r="N220" s="161"/>
      <c r="O220" s="157"/>
      <c r="P220" s="157"/>
      <c r="Q220" s="144"/>
      <c r="R220" s="144"/>
      <c r="S220" s="157"/>
      <c r="T220" s="157"/>
      <c r="U220" s="157"/>
      <c r="V220" s="157"/>
      <c r="W220" s="157"/>
      <c r="X220" s="157"/>
      <c r="Z220" s="133"/>
      <c r="AA220" s="133"/>
      <c r="AB220" s="133"/>
      <c r="AC220" s="133"/>
      <c r="AD220" s="133"/>
      <c r="AE220" s="133"/>
      <c r="AF220" s="133"/>
      <c r="AG220" s="133"/>
      <c r="AH220" s="133"/>
      <c r="AI220" s="133"/>
    </row>
    <row r="221" spans="1:35" s="58" customFormat="1" x14ac:dyDescent="0.2">
      <c r="A221" s="62"/>
      <c r="B221" s="81" t="s">
        <v>592</v>
      </c>
      <c r="D221" s="59"/>
      <c r="E221" s="59"/>
      <c r="F221" s="59"/>
      <c r="G221" s="95"/>
      <c r="H221" s="95"/>
      <c r="I221" s="95"/>
      <c r="J221" s="95"/>
      <c r="K221" s="95"/>
      <c r="L221" s="95"/>
      <c r="M221" s="95"/>
      <c r="N221" s="161"/>
      <c r="O221" s="157"/>
      <c r="P221" s="157"/>
      <c r="Q221" s="144"/>
      <c r="R221" s="144"/>
      <c r="S221" s="157"/>
      <c r="T221" s="157"/>
      <c r="U221" s="157"/>
      <c r="V221" s="157"/>
      <c r="W221" s="157"/>
      <c r="X221" s="157"/>
      <c r="Z221" s="133"/>
      <c r="AA221" s="133"/>
      <c r="AB221" s="133"/>
      <c r="AC221" s="133"/>
      <c r="AD221" s="133"/>
      <c r="AE221" s="133"/>
      <c r="AF221" s="133"/>
      <c r="AG221" s="133"/>
      <c r="AH221" s="133"/>
      <c r="AI221" s="133"/>
    </row>
    <row r="222" spans="1:35" s="58" customFormat="1" x14ac:dyDescent="0.2">
      <c r="A222" s="62"/>
      <c r="B222" s="57"/>
      <c r="D222" s="59"/>
      <c r="E222" s="59"/>
      <c r="F222" s="59"/>
      <c r="G222" s="95"/>
      <c r="H222" s="95"/>
      <c r="I222" s="95"/>
      <c r="J222" s="95"/>
      <c r="K222" s="95"/>
      <c r="L222" s="95"/>
      <c r="M222" s="95"/>
      <c r="N222" s="161"/>
      <c r="O222" s="157"/>
      <c r="P222" s="157"/>
      <c r="Q222" s="144"/>
      <c r="R222" s="144"/>
      <c r="S222" s="157"/>
      <c r="T222" s="157"/>
      <c r="U222" s="157"/>
      <c r="V222" s="157"/>
      <c r="W222" s="157"/>
      <c r="X222" s="157"/>
      <c r="Z222" s="133"/>
      <c r="AA222" s="133"/>
      <c r="AB222" s="133"/>
      <c r="AC222" s="133"/>
      <c r="AD222" s="133"/>
      <c r="AE222" s="133"/>
      <c r="AF222" s="133"/>
      <c r="AG222" s="133"/>
      <c r="AH222" s="133"/>
      <c r="AI222" s="133"/>
    </row>
    <row r="223" spans="1:35" s="58" customFormat="1" x14ac:dyDescent="0.2">
      <c r="A223" s="62"/>
      <c r="B223" s="57"/>
      <c r="D223" s="59"/>
      <c r="E223" s="59"/>
      <c r="F223" s="59"/>
      <c r="G223" s="95"/>
      <c r="H223" s="95"/>
      <c r="I223" s="95"/>
      <c r="J223" s="95"/>
      <c r="K223" s="95"/>
      <c r="L223" s="95"/>
      <c r="M223" s="95"/>
      <c r="N223" s="157"/>
      <c r="O223" s="157"/>
      <c r="P223" s="157"/>
      <c r="Q223" s="144"/>
      <c r="R223" s="144"/>
      <c r="S223" s="157"/>
      <c r="T223" s="157"/>
      <c r="U223" s="157"/>
      <c r="V223" s="157"/>
      <c r="W223" s="157"/>
      <c r="X223" s="157"/>
      <c r="Z223" s="133"/>
      <c r="AA223" s="133"/>
      <c r="AB223" s="133"/>
      <c r="AC223" s="133"/>
      <c r="AD223" s="133"/>
      <c r="AE223" s="133"/>
      <c r="AF223" s="133"/>
      <c r="AG223" s="133"/>
      <c r="AH223" s="133"/>
      <c r="AI223" s="133"/>
    </row>
    <row r="224" spans="1:35" s="58" customFormat="1" x14ac:dyDescent="0.2">
      <c r="A224" s="62"/>
      <c r="B224" s="57"/>
      <c r="D224" s="59"/>
      <c r="E224" s="59"/>
      <c r="F224" s="59"/>
      <c r="G224" s="95"/>
      <c r="H224" s="95"/>
      <c r="I224" s="95"/>
      <c r="J224" s="95"/>
      <c r="K224" s="95"/>
      <c r="L224" s="95"/>
      <c r="M224" s="95"/>
      <c r="N224" s="157"/>
      <c r="O224" s="157"/>
      <c r="P224" s="157"/>
      <c r="Q224" s="144"/>
      <c r="R224" s="144"/>
      <c r="S224" s="157"/>
      <c r="T224" s="157"/>
      <c r="U224" s="157"/>
      <c r="V224" s="157"/>
      <c r="W224" s="157"/>
      <c r="X224" s="157"/>
      <c r="Z224" s="133"/>
      <c r="AA224" s="133"/>
      <c r="AB224" s="133"/>
      <c r="AC224" s="133"/>
      <c r="AD224" s="133"/>
      <c r="AE224" s="133"/>
      <c r="AF224" s="133"/>
      <c r="AG224" s="133"/>
      <c r="AH224" s="133"/>
      <c r="AI224" s="133"/>
    </row>
    <row r="225" spans="1:35" s="58" customFormat="1" x14ac:dyDescent="0.2">
      <c r="A225" s="62"/>
      <c r="B225" s="57"/>
      <c r="D225" s="59"/>
      <c r="E225" s="59"/>
      <c r="F225" s="59"/>
      <c r="G225" s="95"/>
      <c r="H225" s="95"/>
      <c r="I225" s="95"/>
      <c r="J225" s="95"/>
      <c r="K225" s="95"/>
      <c r="L225" s="95"/>
      <c r="M225" s="95"/>
      <c r="N225" s="161"/>
      <c r="O225" s="157"/>
      <c r="P225" s="157"/>
      <c r="Q225" s="144"/>
      <c r="R225" s="144"/>
      <c r="S225" s="157"/>
      <c r="T225" s="157"/>
      <c r="U225" s="157"/>
      <c r="V225" s="157"/>
      <c r="W225" s="157"/>
      <c r="X225" s="157"/>
      <c r="Z225" s="133"/>
      <c r="AA225" s="133"/>
      <c r="AB225" s="133"/>
      <c r="AC225" s="133"/>
      <c r="AD225" s="133"/>
      <c r="AE225" s="133"/>
      <c r="AF225" s="133"/>
      <c r="AG225" s="133"/>
      <c r="AH225" s="133"/>
      <c r="AI225" s="133"/>
    </row>
    <row r="226" spans="1:35" s="58" customFormat="1" ht="15" x14ac:dyDescent="0.25">
      <c r="A226" s="62"/>
      <c r="B226" s="57"/>
      <c r="D226" s="59"/>
      <c r="E226" s="59"/>
      <c r="F226" s="59"/>
      <c r="G226" s="95"/>
      <c r="H226" s="95"/>
      <c r="I226" s="95"/>
      <c r="J226" s="95"/>
      <c r="K226" s="95"/>
      <c r="L226" s="95"/>
      <c r="M226" s="95"/>
      <c r="N226" s="157" t="s">
        <v>21</v>
      </c>
      <c r="O226" s="173" t="s">
        <v>617</v>
      </c>
      <c r="P226" s="173"/>
      <c r="Q226" s="158" t="s">
        <v>618</v>
      </c>
      <c r="R226" s="153">
        <v>35</v>
      </c>
      <c r="S226" s="157"/>
      <c r="T226" s="157"/>
      <c r="U226" s="157"/>
      <c r="V226" s="157"/>
      <c r="W226" s="157"/>
      <c r="X226" s="157"/>
      <c r="Z226" s="133"/>
      <c r="AA226" s="133"/>
      <c r="AB226" s="133"/>
      <c r="AC226" s="133"/>
      <c r="AD226" s="133"/>
      <c r="AE226" s="133"/>
      <c r="AF226" s="133"/>
      <c r="AG226" s="133"/>
      <c r="AH226" s="133"/>
      <c r="AI226" s="133"/>
    </row>
    <row r="227" spans="1:35" s="58" customFormat="1" ht="15" x14ac:dyDescent="0.25">
      <c r="A227" s="62"/>
      <c r="B227" s="57"/>
      <c r="D227" s="59"/>
      <c r="E227" s="59"/>
      <c r="F227" s="59"/>
      <c r="G227" s="95"/>
      <c r="H227" s="95"/>
      <c r="I227" s="95"/>
      <c r="J227" s="95"/>
      <c r="K227" s="95"/>
      <c r="L227" s="95"/>
      <c r="M227" s="95"/>
      <c r="N227" s="157" t="s">
        <v>21</v>
      </c>
      <c r="O227" s="173" t="s">
        <v>616</v>
      </c>
      <c r="P227" s="173"/>
      <c r="Q227" s="158" t="s">
        <v>619</v>
      </c>
      <c r="R227" s="153">
        <v>45</v>
      </c>
      <c r="S227" s="157"/>
      <c r="T227" s="157"/>
      <c r="U227" s="157"/>
      <c r="V227" s="157"/>
      <c r="W227" s="157"/>
      <c r="X227" s="157"/>
      <c r="Z227" s="133"/>
      <c r="AA227" s="133"/>
      <c r="AB227" s="133"/>
      <c r="AC227" s="133"/>
      <c r="AD227" s="133"/>
      <c r="AE227" s="133"/>
      <c r="AF227" s="133"/>
      <c r="AG227" s="133"/>
      <c r="AH227" s="133"/>
      <c r="AI227" s="133"/>
    </row>
    <row r="228" spans="1:35" s="58" customFormat="1" x14ac:dyDescent="0.2">
      <c r="A228" s="62"/>
      <c r="B228" s="57"/>
      <c r="D228" s="59"/>
      <c r="E228" s="59"/>
      <c r="F228" s="59"/>
      <c r="G228" s="95"/>
      <c r="H228" s="95"/>
      <c r="I228" s="95"/>
      <c r="J228" s="95"/>
      <c r="K228" s="95"/>
      <c r="L228" s="95"/>
      <c r="M228" s="95"/>
      <c r="N228" s="161"/>
      <c r="O228" s="157"/>
      <c r="P228" s="157"/>
      <c r="Q228" s="144"/>
      <c r="R228" s="144"/>
      <c r="S228" s="157"/>
      <c r="T228" s="157"/>
      <c r="U228" s="157"/>
      <c r="V228" s="157"/>
      <c r="W228" s="157"/>
      <c r="X228" s="157"/>
      <c r="Z228" s="133"/>
      <c r="AA228" s="133"/>
      <c r="AB228" s="133"/>
      <c r="AC228" s="133"/>
      <c r="AD228" s="133"/>
      <c r="AE228" s="133"/>
      <c r="AF228" s="133"/>
      <c r="AG228" s="133"/>
      <c r="AH228" s="133"/>
      <c r="AI228" s="133"/>
    </row>
    <row r="229" spans="1:35" s="58" customFormat="1" x14ac:dyDescent="0.2">
      <c r="A229" s="62"/>
      <c r="B229" s="57"/>
      <c r="D229" s="59"/>
      <c r="E229" s="59"/>
      <c r="F229" s="59"/>
      <c r="G229" s="95"/>
      <c r="H229" s="95"/>
      <c r="I229" s="95"/>
      <c r="J229" s="95"/>
      <c r="K229" s="95"/>
      <c r="L229" s="95"/>
      <c r="M229" s="95"/>
      <c r="N229" s="161"/>
      <c r="O229" s="157"/>
      <c r="P229" s="157"/>
      <c r="Q229" s="144"/>
      <c r="R229" s="144"/>
      <c r="S229" s="157"/>
      <c r="T229" s="157"/>
      <c r="U229" s="157"/>
      <c r="V229" s="157"/>
      <c r="W229" s="157"/>
      <c r="X229" s="157"/>
      <c r="Z229" s="133"/>
      <c r="AA229" s="133"/>
      <c r="AB229" s="133"/>
      <c r="AC229" s="133"/>
      <c r="AD229" s="133"/>
      <c r="AE229" s="133"/>
      <c r="AF229" s="133"/>
      <c r="AG229" s="133"/>
      <c r="AH229" s="133"/>
      <c r="AI229" s="133"/>
    </row>
    <row r="230" spans="1:35" s="58" customFormat="1" x14ac:dyDescent="0.2">
      <c r="A230" s="62"/>
      <c r="B230" s="57"/>
      <c r="D230" s="59"/>
      <c r="E230" s="59"/>
      <c r="F230" s="59"/>
      <c r="G230" s="95"/>
      <c r="H230" s="95"/>
      <c r="I230" s="95"/>
      <c r="J230" s="95"/>
      <c r="K230" s="95"/>
      <c r="L230" s="95"/>
      <c r="M230" s="95"/>
      <c r="N230" s="161"/>
      <c r="O230" s="157"/>
      <c r="P230" s="157"/>
      <c r="Q230" s="144"/>
      <c r="R230" s="144"/>
      <c r="S230" s="157"/>
      <c r="T230" s="157"/>
      <c r="U230" s="157"/>
      <c r="V230" s="157"/>
      <c r="W230" s="157"/>
      <c r="X230" s="157"/>
      <c r="Z230" s="133"/>
      <c r="AA230" s="133"/>
      <c r="AB230" s="133"/>
      <c r="AC230" s="133"/>
      <c r="AD230" s="133"/>
      <c r="AE230" s="133"/>
      <c r="AF230" s="133"/>
      <c r="AG230" s="133"/>
      <c r="AH230" s="133"/>
      <c r="AI230" s="133"/>
    </row>
    <row r="231" spans="1:35" s="58" customFormat="1" x14ac:dyDescent="0.2">
      <c r="A231" s="62"/>
      <c r="B231" s="57"/>
      <c r="D231" s="59"/>
      <c r="E231" s="59"/>
      <c r="F231" s="59"/>
      <c r="G231" s="95"/>
      <c r="H231" s="95"/>
      <c r="I231" s="95"/>
      <c r="J231" s="95"/>
      <c r="K231" s="95"/>
      <c r="L231" s="95"/>
      <c r="M231" s="95"/>
      <c r="N231" s="161"/>
      <c r="O231" s="157"/>
      <c r="P231" s="157"/>
      <c r="Q231" s="144"/>
      <c r="R231" s="144"/>
      <c r="S231" s="157"/>
      <c r="T231" s="157"/>
      <c r="U231" s="157"/>
      <c r="V231" s="157"/>
      <c r="W231" s="157"/>
      <c r="X231" s="157"/>
      <c r="Z231" s="133"/>
      <c r="AA231" s="133"/>
      <c r="AB231" s="133"/>
      <c r="AC231" s="133"/>
      <c r="AD231" s="133"/>
      <c r="AE231" s="133"/>
      <c r="AF231" s="133"/>
      <c r="AG231" s="133"/>
      <c r="AH231" s="133"/>
      <c r="AI231" s="133"/>
    </row>
    <row r="232" spans="1:35" s="58" customFormat="1" x14ac:dyDescent="0.2">
      <c r="A232" s="62"/>
      <c r="B232" s="57"/>
      <c r="D232" s="59"/>
      <c r="E232" s="59"/>
      <c r="F232" s="59"/>
      <c r="G232" s="95"/>
      <c r="H232" s="95"/>
      <c r="I232" s="95"/>
      <c r="J232" s="95"/>
      <c r="K232" s="95"/>
      <c r="L232" s="95"/>
      <c r="M232" s="95"/>
      <c r="N232" s="161"/>
      <c r="O232" s="157"/>
      <c r="P232" s="157"/>
      <c r="Q232" s="144"/>
      <c r="R232" s="144"/>
      <c r="S232" s="157"/>
      <c r="T232" s="157"/>
      <c r="U232" s="157"/>
      <c r="V232" s="157"/>
      <c r="W232" s="157"/>
      <c r="X232" s="157"/>
      <c r="Z232" s="133"/>
      <c r="AA232" s="133"/>
      <c r="AB232" s="133"/>
      <c r="AC232" s="133"/>
      <c r="AD232" s="133"/>
      <c r="AE232" s="133"/>
      <c r="AF232" s="133"/>
      <c r="AG232" s="133"/>
      <c r="AH232" s="133"/>
      <c r="AI232" s="133"/>
    </row>
    <row r="233" spans="1:35" s="58" customFormat="1" x14ac:dyDescent="0.2">
      <c r="A233" s="62"/>
      <c r="B233" s="57"/>
      <c r="D233" s="59"/>
      <c r="E233" s="59"/>
      <c r="F233" s="59"/>
      <c r="G233" s="95"/>
      <c r="H233" s="95"/>
      <c r="I233" s="95"/>
      <c r="J233" s="95"/>
      <c r="K233" s="95"/>
      <c r="L233" s="95"/>
      <c r="M233" s="95"/>
      <c r="N233" s="161"/>
      <c r="O233" s="157"/>
      <c r="P233" s="157"/>
      <c r="Q233" s="144"/>
      <c r="R233" s="144"/>
      <c r="S233" s="157"/>
      <c r="T233" s="157"/>
      <c r="U233" s="157"/>
      <c r="V233" s="157"/>
      <c r="W233" s="157"/>
      <c r="X233" s="157"/>
      <c r="Z233" s="133"/>
      <c r="AA233" s="133"/>
      <c r="AB233" s="133"/>
      <c r="AC233" s="133"/>
      <c r="AD233" s="133"/>
      <c r="AE233" s="133"/>
      <c r="AF233" s="133"/>
      <c r="AG233" s="133"/>
      <c r="AH233" s="133"/>
      <c r="AI233" s="133"/>
    </row>
    <row r="234" spans="1:35" s="78" customFormat="1" x14ac:dyDescent="0.2">
      <c r="A234" s="62"/>
      <c r="B234" s="57"/>
      <c r="C234" s="58"/>
      <c r="D234" s="59"/>
      <c r="E234" s="59"/>
      <c r="F234" s="59"/>
      <c r="G234" s="95"/>
      <c r="H234" s="95"/>
      <c r="I234" s="95"/>
      <c r="J234" s="95"/>
      <c r="K234" s="95"/>
      <c r="L234" s="95"/>
      <c r="M234" s="95"/>
      <c r="N234" s="161"/>
      <c r="O234" s="161"/>
      <c r="P234" s="161"/>
      <c r="Q234" s="160"/>
      <c r="R234" s="160"/>
      <c r="S234" s="161"/>
      <c r="T234" s="161"/>
      <c r="U234" s="161"/>
      <c r="V234" s="161"/>
      <c r="W234" s="161"/>
      <c r="X234" s="161"/>
      <c r="Z234" s="134"/>
      <c r="AA234" s="134"/>
      <c r="AB234" s="134"/>
      <c r="AC234" s="134"/>
      <c r="AD234" s="134"/>
      <c r="AE234" s="134"/>
      <c r="AF234" s="134"/>
      <c r="AG234" s="134"/>
      <c r="AH234" s="134"/>
      <c r="AI234" s="134"/>
    </row>
    <row r="235" spans="1:35" s="78" customFormat="1" x14ac:dyDescent="0.2">
      <c r="A235" s="62"/>
      <c r="B235" s="57"/>
      <c r="C235" s="58"/>
      <c r="D235" s="59"/>
      <c r="E235" s="59"/>
      <c r="F235" s="59"/>
      <c r="G235" s="95"/>
      <c r="H235" s="95"/>
      <c r="I235" s="95"/>
      <c r="J235" s="95"/>
      <c r="K235" s="95"/>
      <c r="L235" s="95"/>
      <c r="M235" s="95"/>
      <c r="N235" s="161"/>
      <c r="O235" s="161"/>
      <c r="P235" s="161"/>
      <c r="Q235" s="160"/>
      <c r="R235" s="160"/>
      <c r="S235" s="161"/>
      <c r="T235" s="161"/>
      <c r="U235" s="161"/>
      <c r="V235" s="161"/>
      <c r="W235" s="161"/>
      <c r="X235" s="161"/>
      <c r="Z235" s="134"/>
      <c r="AA235" s="134"/>
      <c r="AB235" s="134"/>
      <c r="AC235" s="134"/>
      <c r="AD235" s="134"/>
      <c r="AE235" s="134"/>
      <c r="AF235" s="134"/>
      <c r="AG235" s="134"/>
      <c r="AH235" s="134"/>
      <c r="AI235" s="134"/>
    </row>
    <row r="236" spans="1:35" s="78" customFormat="1" x14ac:dyDescent="0.2">
      <c r="A236" s="62"/>
      <c r="B236" s="76" t="s">
        <v>268</v>
      </c>
      <c r="C236" s="58"/>
      <c r="D236" s="59"/>
      <c r="E236" s="59"/>
      <c r="F236" s="59"/>
      <c r="G236" s="95"/>
      <c r="H236" s="95"/>
      <c r="I236" s="95"/>
      <c r="J236" s="95"/>
      <c r="K236" s="95"/>
      <c r="L236" s="95"/>
      <c r="M236" s="95"/>
      <c r="N236" s="161"/>
      <c r="O236" s="161"/>
      <c r="P236" s="161"/>
      <c r="Q236" s="160"/>
      <c r="R236" s="160"/>
      <c r="S236" s="161"/>
      <c r="T236" s="161"/>
      <c r="U236" s="161"/>
      <c r="V236" s="161"/>
      <c r="W236" s="161"/>
      <c r="X236" s="161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</row>
    <row r="237" spans="1:35" s="78" customFormat="1" ht="15" x14ac:dyDescent="0.25">
      <c r="A237" s="62"/>
      <c r="B237" s="81" t="s">
        <v>269</v>
      </c>
      <c r="C237" s="58"/>
      <c r="D237" s="59"/>
      <c r="E237" s="59"/>
      <c r="F237" s="59"/>
      <c r="G237" s="95"/>
      <c r="H237" s="95"/>
      <c r="I237" s="95"/>
      <c r="J237" s="95"/>
      <c r="K237" s="95"/>
      <c r="L237" s="95"/>
      <c r="M237" s="95"/>
      <c r="N237" s="161" t="s">
        <v>21</v>
      </c>
      <c r="O237" s="173" t="s">
        <v>620</v>
      </c>
      <c r="P237" s="173"/>
      <c r="Q237" s="158" t="s">
        <v>621</v>
      </c>
      <c r="R237" s="162">
        <v>0.57999999999999996</v>
      </c>
      <c r="S237" s="161"/>
      <c r="T237" s="161"/>
      <c r="U237" s="161"/>
      <c r="V237" s="161"/>
      <c r="W237" s="161"/>
      <c r="X237" s="161"/>
      <c r="Z237" s="134"/>
      <c r="AA237" s="134"/>
      <c r="AB237" s="134"/>
      <c r="AC237" s="134"/>
      <c r="AD237" s="134"/>
      <c r="AE237" s="134"/>
      <c r="AF237" s="134"/>
      <c r="AG237" s="134"/>
      <c r="AH237" s="134"/>
      <c r="AI237" s="134"/>
    </row>
    <row r="238" spans="1:35" s="78" customFormat="1" x14ac:dyDescent="0.2">
      <c r="A238" s="62"/>
      <c r="B238" s="81" t="s">
        <v>270</v>
      </c>
      <c r="C238" s="58"/>
      <c r="D238" s="59"/>
      <c r="E238" s="59"/>
      <c r="F238" s="59"/>
      <c r="G238" s="95"/>
      <c r="H238" s="95"/>
      <c r="I238" s="95"/>
      <c r="J238" s="95"/>
      <c r="K238" s="95"/>
      <c r="L238" s="95"/>
      <c r="M238" s="95"/>
      <c r="N238" s="161"/>
      <c r="O238" s="161"/>
      <c r="P238" s="161"/>
      <c r="Q238" s="160"/>
      <c r="R238" s="160"/>
      <c r="S238" s="161"/>
      <c r="T238" s="161"/>
      <c r="U238" s="161"/>
      <c r="V238" s="161"/>
      <c r="W238" s="161"/>
      <c r="X238" s="161"/>
      <c r="Z238" s="134"/>
      <c r="AA238" s="134"/>
      <c r="AB238" s="134"/>
      <c r="AC238" s="134"/>
      <c r="AD238" s="134"/>
      <c r="AE238" s="134"/>
      <c r="AF238" s="134"/>
      <c r="AG238" s="134"/>
      <c r="AH238" s="134"/>
      <c r="AI238" s="134"/>
    </row>
    <row r="239" spans="1:35" s="78" customFormat="1" x14ac:dyDescent="0.2">
      <c r="A239" s="58"/>
      <c r="B239" s="81" t="s">
        <v>271</v>
      </c>
      <c r="C239" s="58"/>
      <c r="D239" s="59"/>
      <c r="E239" s="59"/>
      <c r="F239" s="59"/>
      <c r="G239" s="95"/>
      <c r="H239" s="95"/>
      <c r="I239" s="95"/>
      <c r="J239" s="95"/>
      <c r="K239" s="95"/>
      <c r="L239" s="95"/>
      <c r="M239" s="95"/>
      <c r="N239" s="161"/>
      <c r="O239" s="161"/>
      <c r="P239" s="161"/>
      <c r="Q239" s="160"/>
      <c r="R239" s="160"/>
      <c r="S239" s="161"/>
      <c r="T239" s="161"/>
      <c r="U239" s="161"/>
      <c r="V239" s="161"/>
      <c r="W239" s="161"/>
      <c r="X239" s="161"/>
      <c r="Z239" s="134"/>
      <c r="AA239" s="134"/>
      <c r="AB239" s="134"/>
      <c r="AC239" s="134"/>
      <c r="AD239" s="134"/>
      <c r="AE239" s="134"/>
      <c r="AF239" s="134"/>
      <c r="AG239" s="134"/>
      <c r="AH239" s="134"/>
      <c r="AI239" s="134"/>
    </row>
    <row r="240" spans="1:35" s="78" customFormat="1" x14ac:dyDescent="0.2">
      <c r="A240" s="58"/>
      <c r="B240" s="81" t="s">
        <v>272</v>
      </c>
      <c r="C240" s="58"/>
      <c r="D240" s="59"/>
      <c r="E240" s="59"/>
      <c r="F240" s="59"/>
      <c r="G240" s="95"/>
      <c r="H240" s="95"/>
      <c r="I240" s="95"/>
      <c r="J240" s="95"/>
      <c r="K240" s="95"/>
      <c r="L240" s="95"/>
      <c r="M240" s="95"/>
      <c r="N240" s="161"/>
      <c r="O240" s="161"/>
      <c r="P240" s="161"/>
      <c r="Q240" s="160"/>
      <c r="R240" s="160"/>
      <c r="S240" s="161"/>
      <c r="T240" s="161"/>
      <c r="U240" s="161"/>
      <c r="V240" s="161"/>
      <c r="W240" s="161"/>
      <c r="X240" s="161"/>
      <c r="Z240" s="134"/>
      <c r="AA240" s="134"/>
      <c r="AB240" s="134"/>
      <c r="AC240" s="134"/>
      <c r="AD240" s="134"/>
      <c r="AE240" s="134"/>
      <c r="AF240" s="134"/>
      <c r="AG240" s="134"/>
      <c r="AH240" s="134"/>
      <c r="AI240" s="134"/>
    </row>
    <row r="241" spans="1:35" s="62" customFormat="1" x14ac:dyDescent="0.2">
      <c r="A241" s="58"/>
      <c r="B241" s="57"/>
      <c r="C241" s="58"/>
      <c r="D241" s="59"/>
      <c r="E241" s="59"/>
      <c r="F241" s="59"/>
      <c r="G241" s="95"/>
      <c r="H241" s="95"/>
      <c r="I241" s="95"/>
      <c r="J241" s="95"/>
      <c r="K241" s="95"/>
      <c r="L241" s="95"/>
      <c r="M241" s="95"/>
      <c r="N241" s="161"/>
      <c r="O241" s="157"/>
      <c r="P241" s="157"/>
      <c r="Q241" s="144"/>
      <c r="R241" s="144"/>
      <c r="S241" s="145"/>
      <c r="T241" s="145"/>
      <c r="U241" s="145"/>
      <c r="V241" s="145"/>
      <c r="W241" s="145"/>
      <c r="X241" s="145"/>
      <c r="Z241" s="125"/>
      <c r="AA241" s="125"/>
      <c r="AB241" s="125"/>
      <c r="AC241" s="125"/>
      <c r="AD241" s="125"/>
      <c r="AE241" s="125"/>
      <c r="AF241" s="125"/>
      <c r="AG241" s="125"/>
      <c r="AH241" s="125"/>
      <c r="AI241" s="125"/>
    </row>
    <row r="242" spans="1:35" s="62" customFormat="1" ht="15" x14ac:dyDescent="0.25">
      <c r="A242" s="58"/>
      <c r="B242" s="57"/>
      <c r="C242" s="58"/>
      <c r="D242" s="59"/>
      <c r="E242" s="59"/>
      <c r="F242" s="59"/>
      <c r="G242" s="95"/>
      <c r="H242" s="95"/>
      <c r="I242" s="95"/>
      <c r="J242" s="95"/>
      <c r="K242" s="95"/>
      <c r="L242" s="95"/>
      <c r="M242" s="95"/>
      <c r="N242" s="157" t="s">
        <v>21</v>
      </c>
      <c r="O242" s="173" t="s">
        <v>622</v>
      </c>
      <c r="P242" s="173"/>
      <c r="Q242" s="158" t="s">
        <v>627</v>
      </c>
      <c r="R242" s="152">
        <v>9.5</v>
      </c>
      <c r="S242" s="145"/>
      <c r="T242" s="145" t="s">
        <v>624</v>
      </c>
      <c r="U242" s="145"/>
      <c r="V242" s="145"/>
      <c r="W242" s="145"/>
      <c r="X242" s="145"/>
      <c r="Z242" s="125"/>
      <c r="AA242" s="125"/>
      <c r="AB242" s="125"/>
      <c r="AC242" s="125"/>
      <c r="AD242" s="125"/>
      <c r="AE242" s="125"/>
      <c r="AF242" s="125"/>
      <c r="AG242" s="125"/>
      <c r="AH242" s="125"/>
      <c r="AI242" s="125"/>
    </row>
    <row r="243" spans="1:35" s="62" customFormat="1" x14ac:dyDescent="0.2">
      <c r="B243" s="57"/>
      <c r="C243" s="58"/>
      <c r="D243" s="59"/>
      <c r="E243" s="59"/>
      <c r="F243" s="59"/>
      <c r="G243" s="95"/>
      <c r="H243" s="95"/>
      <c r="I243" s="95"/>
      <c r="J243" s="95"/>
      <c r="K243" s="95"/>
      <c r="L243" s="95"/>
      <c r="M243" s="95"/>
      <c r="N243" s="161"/>
      <c r="O243" s="157"/>
      <c r="P243" s="157"/>
      <c r="Q243" s="144"/>
      <c r="R243" s="144"/>
      <c r="S243" s="145"/>
      <c r="T243" s="145"/>
      <c r="U243" s="145"/>
      <c r="V243" s="145"/>
      <c r="W243" s="145"/>
      <c r="X243" s="145"/>
      <c r="Z243" s="125"/>
      <c r="AA243" s="125"/>
      <c r="AB243" s="125"/>
      <c r="AC243" s="125"/>
      <c r="AD243" s="125"/>
      <c r="AE243" s="125"/>
      <c r="AF243" s="125"/>
      <c r="AG243" s="125"/>
      <c r="AH243" s="125"/>
      <c r="AI243" s="125"/>
    </row>
    <row r="244" spans="1:35" s="62" customFormat="1" x14ac:dyDescent="0.2">
      <c r="A244" s="56" t="s">
        <v>273</v>
      </c>
      <c r="B244" s="57"/>
      <c r="C244" s="58"/>
      <c r="D244" s="59"/>
      <c r="E244" s="59"/>
      <c r="F244" s="59"/>
      <c r="G244" s="95"/>
      <c r="H244" s="95"/>
      <c r="I244" s="95"/>
      <c r="J244" s="95"/>
      <c r="K244" s="95"/>
      <c r="L244" s="95"/>
      <c r="M244" s="95"/>
      <c r="N244" s="161"/>
      <c r="O244" s="157"/>
      <c r="P244" s="157"/>
      <c r="Q244" s="144"/>
      <c r="R244" s="145"/>
      <c r="S244" s="145"/>
      <c r="T244" s="145"/>
      <c r="U244" s="145"/>
      <c r="V244" s="145"/>
      <c r="W244" s="145"/>
      <c r="X244" s="145"/>
      <c r="Z244" s="125"/>
      <c r="AA244" s="125"/>
      <c r="AB244" s="125"/>
      <c r="AC244" s="125"/>
      <c r="AD244" s="125"/>
      <c r="AE244" s="125"/>
      <c r="AF244" s="125"/>
      <c r="AG244" s="125"/>
      <c r="AH244" s="125"/>
      <c r="AI244" s="125"/>
    </row>
    <row r="245" spans="1:35" s="62" customFormat="1" x14ac:dyDescent="0.2">
      <c r="A245" s="142" t="s">
        <v>309</v>
      </c>
      <c r="B245" s="57"/>
      <c r="C245" s="58"/>
      <c r="D245" s="59"/>
      <c r="E245" s="59"/>
      <c r="F245" s="59"/>
      <c r="G245" s="95"/>
      <c r="H245" s="95"/>
      <c r="I245" s="95"/>
      <c r="J245" s="95"/>
      <c r="K245" s="95"/>
      <c r="L245" s="95"/>
      <c r="M245" s="95"/>
      <c r="N245" s="161"/>
      <c r="O245" s="157"/>
      <c r="P245" s="157"/>
      <c r="Q245" s="144"/>
      <c r="R245" s="145"/>
      <c r="S245" s="145"/>
      <c r="T245" s="145"/>
      <c r="U245" s="145"/>
      <c r="V245" s="145"/>
      <c r="W245" s="145"/>
      <c r="X245" s="14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</row>
    <row r="246" spans="1:35" s="62" customFormat="1" ht="38.25" x14ac:dyDescent="0.2">
      <c r="A246" s="65" t="s">
        <v>4</v>
      </c>
      <c r="B246" s="229" t="s">
        <v>274</v>
      </c>
      <c r="C246" s="65" t="s">
        <v>6</v>
      </c>
      <c r="D246" s="65" t="s">
        <v>7</v>
      </c>
      <c r="E246" s="65" t="s">
        <v>660</v>
      </c>
      <c r="F246" s="118" t="s">
        <v>772</v>
      </c>
      <c r="G246" s="118" t="s">
        <v>773</v>
      </c>
      <c r="H246" s="254" t="s">
        <v>12</v>
      </c>
      <c r="I246" s="254" t="s">
        <v>13</v>
      </c>
      <c r="J246" s="254" t="s">
        <v>14</v>
      </c>
      <c r="K246" s="254" t="s">
        <v>15</v>
      </c>
      <c r="L246" s="254" t="s">
        <v>16</v>
      </c>
      <c r="M246" s="255" t="s">
        <v>275</v>
      </c>
      <c r="N246" s="161"/>
      <c r="O246" s="157"/>
      <c r="P246" s="157"/>
      <c r="Q246" s="144"/>
      <c r="R246" s="145"/>
      <c r="S246" s="145"/>
      <c r="T246" s="145"/>
      <c r="U246" s="145"/>
      <c r="V246" s="145"/>
      <c r="W246" s="145"/>
      <c r="X246" s="145"/>
      <c r="Z246" s="125"/>
      <c r="AA246" s="125"/>
      <c r="AB246" s="125"/>
      <c r="AC246" s="125"/>
      <c r="AD246" s="125"/>
      <c r="AE246" s="125"/>
      <c r="AF246" s="125"/>
      <c r="AG246" s="125"/>
      <c r="AH246" s="125"/>
      <c r="AI246" s="125"/>
    </row>
    <row r="247" spans="1:35" s="78" customFormat="1" x14ac:dyDescent="0.2">
      <c r="A247" s="58" t="s">
        <v>276</v>
      </c>
      <c r="B247" s="57" t="s">
        <v>277</v>
      </c>
      <c r="C247" s="58" t="s">
        <v>278</v>
      </c>
      <c r="D247" s="88" t="s">
        <v>279</v>
      </c>
      <c r="E247" s="59" t="s">
        <v>34</v>
      </c>
      <c r="F247" s="89">
        <f>VLOOKUP(C247,Febr2019,4,0)</f>
        <v>0</v>
      </c>
      <c r="G247" s="117">
        <v>25.42</v>
      </c>
      <c r="H247" s="95"/>
      <c r="I247" s="95"/>
      <c r="J247" s="95"/>
      <c r="K247" s="95"/>
      <c r="L247" s="95"/>
      <c r="M247" s="95"/>
      <c r="N247" s="161"/>
      <c r="O247" s="161"/>
      <c r="P247" s="161"/>
      <c r="Q247" s="160"/>
      <c r="R247" s="161"/>
      <c r="S247" s="161"/>
      <c r="T247" s="161"/>
      <c r="U247" s="161"/>
      <c r="V247" s="161"/>
      <c r="W247" s="161"/>
      <c r="X247" s="161"/>
      <c r="Z247" s="134"/>
      <c r="AA247" s="134"/>
      <c r="AB247" s="134"/>
      <c r="AC247" s="134"/>
      <c r="AD247" s="134"/>
      <c r="AE247" s="134"/>
      <c r="AF247" s="134"/>
      <c r="AG247" s="134"/>
      <c r="AH247" s="134"/>
      <c r="AI247" s="134"/>
    </row>
    <row r="248" spans="1:35" s="78" customFormat="1" x14ac:dyDescent="0.2">
      <c r="A248" s="58" t="s">
        <v>276</v>
      </c>
      <c r="B248" s="57" t="s">
        <v>281</v>
      </c>
      <c r="C248" s="58" t="s">
        <v>282</v>
      </c>
      <c r="D248" s="88" t="s">
        <v>283</v>
      </c>
      <c r="E248" s="90" t="s">
        <v>34</v>
      </c>
      <c r="F248" s="91">
        <v>23</v>
      </c>
      <c r="G248" s="95">
        <v>24</v>
      </c>
      <c r="H248" s="95">
        <v>25</v>
      </c>
      <c r="I248" s="95"/>
      <c r="J248" s="95"/>
      <c r="K248" s="95"/>
      <c r="L248" s="95"/>
      <c r="M248" s="95"/>
      <c r="N248" s="161"/>
      <c r="O248" s="161"/>
      <c r="P248" s="161"/>
      <c r="Q248" s="160"/>
      <c r="R248" s="161"/>
      <c r="S248" s="161"/>
      <c r="T248" s="161"/>
      <c r="U248" s="161"/>
      <c r="V248" s="161"/>
      <c r="W248" s="161"/>
      <c r="X248" s="161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</row>
    <row r="249" spans="1:35" s="78" customFormat="1" x14ac:dyDescent="0.2">
      <c r="A249" s="58" t="s">
        <v>276</v>
      </c>
      <c r="B249" s="57" t="s">
        <v>284</v>
      </c>
      <c r="C249" s="58" t="s">
        <v>285</v>
      </c>
      <c r="D249" s="88" t="s">
        <v>286</v>
      </c>
      <c r="E249" s="90" t="s">
        <v>34</v>
      </c>
      <c r="F249" s="92">
        <v>12.25</v>
      </c>
      <c r="G249" s="95">
        <v>12.5</v>
      </c>
      <c r="H249" s="95">
        <v>13</v>
      </c>
      <c r="I249" s="95">
        <v>13.5</v>
      </c>
      <c r="J249" s="95"/>
      <c r="K249" s="95"/>
      <c r="L249" s="95"/>
      <c r="M249" s="95"/>
      <c r="N249" s="161"/>
      <c r="O249" s="161"/>
      <c r="P249" s="161"/>
      <c r="Q249" s="160"/>
      <c r="R249" s="161"/>
      <c r="S249" s="161"/>
      <c r="T249" s="161"/>
      <c r="U249" s="161"/>
      <c r="V249" s="161"/>
      <c r="W249" s="161"/>
      <c r="X249" s="161"/>
      <c r="Z249" s="134"/>
      <c r="AA249" s="134"/>
      <c r="AB249" s="134"/>
      <c r="AC249" s="134"/>
      <c r="AD249" s="134"/>
      <c r="AE249" s="134"/>
      <c r="AF249" s="134"/>
      <c r="AG249" s="134"/>
      <c r="AH249" s="134"/>
      <c r="AI249" s="134"/>
    </row>
    <row r="250" spans="1:35" s="78" customFormat="1" x14ac:dyDescent="0.2">
      <c r="A250" s="58" t="s">
        <v>276</v>
      </c>
      <c r="B250" s="57" t="s">
        <v>287</v>
      </c>
      <c r="C250" s="58" t="s">
        <v>288</v>
      </c>
      <c r="D250" s="88" t="s">
        <v>310</v>
      </c>
      <c r="E250" s="90" t="s">
        <v>34</v>
      </c>
      <c r="F250" s="92">
        <v>13</v>
      </c>
      <c r="G250" s="95">
        <v>14</v>
      </c>
      <c r="H250" s="95">
        <v>15</v>
      </c>
      <c r="I250" s="95">
        <v>16</v>
      </c>
      <c r="J250" s="95">
        <v>17</v>
      </c>
      <c r="K250" s="95">
        <v>18</v>
      </c>
      <c r="L250" s="95">
        <v>19</v>
      </c>
      <c r="M250" s="95">
        <v>20</v>
      </c>
      <c r="N250" s="161"/>
      <c r="O250" s="161"/>
      <c r="P250" s="161"/>
      <c r="Q250" s="160"/>
      <c r="R250" s="161"/>
      <c r="S250" s="161"/>
      <c r="T250" s="161"/>
      <c r="U250" s="161"/>
      <c r="V250" s="161"/>
      <c r="W250" s="161"/>
      <c r="X250" s="161"/>
      <c r="Z250" s="134"/>
      <c r="AA250" s="134"/>
      <c r="AB250" s="134"/>
      <c r="AC250" s="134"/>
      <c r="AD250" s="134"/>
      <c r="AE250" s="134"/>
      <c r="AF250" s="134"/>
      <c r="AG250" s="134"/>
      <c r="AH250" s="134"/>
      <c r="AI250" s="134"/>
    </row>
    <row r="251" spans="1:35" s="78" customFormat="1" x14ac:dyDescent="0.2">
      <c r="A251" s="58" t="s">
        <v>276</v>
      </c>
      <c r="B251" s="57" t="s">
        <v>289</v>
      </c>
      <c r="C251" s="58" t="s">
        <v>290</v>
      </c>
      <c r="D251" s="88" t="s">
        <v>311</v>
      </c>
      <c r="E251" s="90" t="s">
        <v>34</v>
      </c>
      <c r="F251" s="91">
        <v>15</v>
      </c>
      <c r="G251" s="95">
        <v>16.5</v>
      </c>
      <c r="H251" s="95">
        <v>18</v>
      </c>
      <c r="I251" s="95">
        <v>19.5</v>
      </c>
      <c r="J251" s="95">
        <v>21</v>
      </c>
      <c r="K251" s="95">
        <v>22.5</v>
      </c>
      <c r="L251" s="95">
        <v>24</v>
      </c>
      <c r="M251" s="95">
        <v>25.5</v>
      </c>
      <c r="N251" s="161"/>
      <c r="O251" s="161"/>
      <c r="P251" s="161"/>
      <c r="Q251" s="160"/>
      <c r="R251" s="161"/>
      <c r="S251" s="161"/>
      <c r="T251" s="161"/>
      <c r="U251" s="161"/>
      <c r="V251" s="161"/>
      <c r="W251" s="161"/>
      <c r="X251" s="161"/>
      <c r="Z251" s="134"/>
      <c r="AA251" s="134"/>
      <c r="AB251" s="134"/>
      <c r="AC251" s="134"/>
      <c r="AD251" s="134"/>
      <c r="AE251" s="134"/>
      <c r="AF251" s="134"/>
      <c r="AG251" s="134"/>
      <c r="AH251" s="134"/>
      <c r="AI251" s="134"/>
    </row>
    <row r="252" spans="1:35" s="78" customFormat="1" x14ac:dyDescent="0.2">
      <c r="A252" s="58" t="s">
        <v>276</v>
      </c>
      <c r="B252" s="57" t="s">
        <v>291</v>
      </c>
      <c r="C252" s="58" t="s">
        <v>292</v>
      </c>
      <c r="D252" s="88" t="s">
        <v>293</v>
      </c>
      <c r="E252" s="90" t="s">
        <v>34</v>
      </c>
      <c r="F252" s="91">
        <v>16</v>
      </c>
      <c r="G252" s="95">
        <v>17</v>
      </c>
      <c r="H252" s="95">
        <v>18</v>
      </c>
      <c r="I252" s="95"/>
      <c r="J252" s="95"/>
      <c r="K252" s="95"/>
      <c r="L252" s="95"/>
      <c r="M252" s="95"/>
      <c r="N252" s="161"/>
      <c r="O252" s="161"/>
      <c r="P252" s="161"/>
      <c r="Q252" s="160"/>
      <c r="R252" s="161"/>
      <c r="S252" s="161"/>
      <c r="T252" s="161"/>
      <c r="U252" s="161"/>
      <c r="V252" s="161"/>
      <c r="W252" s="161"/>
      <c r="X252" s="161"/>
      <c r="Z252" s="134"/>
      <c r="AA252" s="134"/>
      <c r="AB252" s="134"/>
      <c r="AC252" s="134"/>
      <c r="AD252" s="134"/>
      <c r="AE252" s="134"/>
      <c r="AF252" s="134"/>
      <c r="AG252" s="134"/>
      <c r="AH252" s="134"/>
      <c r="AI252" s="134"/>
    </row>
    <row r="253" spans="1:35" s="78" customFormat="1" x14ac:dyDescent="0.2">
      <c r="A253" s="58" t="s">
        <v>276</v>
      </c>
      <c r="B253" s="57" t="s">
        <v>294</v>
      </c>
      <c r="C253" s="58" t="s">
        <v>295</v>
      </c>
      <c r="D253" s="88" t="s">
        <v>296</v>
      </c>
      <c r="E253" s="90" t="s">
        <v>34</v>
      </c>
      <c r="F253" s="91">
        <v>19.75</v>
      </c>
      <c r="G253" s="95">
        <v>21.25</v>
      </c>
      <c r="H253" s="95">
        <v>22.75</v>
      </c>
      <c r="I253" s="95"/>
      <c r="J253" s="95"/>
      <c r="K253" s="95"/>
      <c r="L253" s="95"/>
      <c r="M253" s="95"/>
      <c r="N253" s="161"/>
      <c r="O253" s="161"/>
      <c r="P253" s="161"/>
      <c r="Q253" s="160"/>
      <c r="R253" s="161"/>
      <c r="S253" s="161"/>
      <c r="T253" s="161"/>
      <c r="U253" s="161"/>
      <c r="V253" s="161"/>
      <c r="W253" s="161"/>
      <c r="X253" s="161"/>
      <c r="Z253" s="134"/>
      <c r="AA253" s="134"/>
      <c r="AB253" s="134"/>
      <c r="AC253" s="134"/>
      <c r="AD253" s="134"/>
      <c r="AE253" s="134"/>
      <c r="AF253" s="134"/>
      <c r="AG253" s="134"/>
      <c r="AH253" s="134"/>
      <c r="AI253" s="134"/>
    </row>
    <row r="257" spans="1:35" s="78" customFormat="1" x14ac:dyDescent="0.2">
      <c r="A257" s="58"/>
      <c r="B257" s="81" t="s">
        <v>593</v>
      </c>
      <c r="C257" s="58"/>
      <c r="D257" s="59"/>
      <c r="E257" s="59"/>
      <c r="F257" s="59"/>
      <c r="G257" s="95"/>
      <c r="H257" s="95"/>
      <c r="I257" s="95"/>
      <c r="J257" s="95"/>
      <c r="K257" s="95"/>
      <c r="L257" s="95"/>
      <c r="M257" s="95"/>
      <c r="N257" s="161"/>
      <c r="O257" s="161"/>
      <c r="P257" s="161"/>
      <c r="Q257" s="160"/>
      <c r="R257" s="161"/>
      <c r="S257" s="161"/>
      <c r="T257" s="161"/>
      <c r="U257" s="161"/>
      <c r="V257" s="161"/>
      <c r="W257" s="161"/>
      <c r="X257" s="161"/>
      <c r="Z257" s="134"/>
      <c r="AA257" s="134"/>
      <c r="AB257" s="134"/>
      <c r="AC257" s="134"/>
      <c r="AD257" s="134"/>
      <c r="AE257" s="134"/>
      <c r="AF257" s="134"/>
      <c r="AG257" s="134"/>
      <c r="AH257" s="134"/>
      <c r="AI257" s="134"/>
    </row>
    <row r="258" spans="1:35" s="78" customFormat="1" x14ac:dyDescent="0.2">
      <c r="A258" s="58"/>
      <c r="B258" s="81" t="s">
        <v>298</v>
      </c>
      <c r="C258" s="58"/>
      <c r="D258" s="59"/>
      <c r="E258" s="59"/>
      <c r="F258" s="59"/>
      <c r="G258" s="95"/>
      <c r="H258" s="95"/>
      <c r="I258" s="95"/>
      <c r="J258" s="95"/>
      <c r="K258" s="95"/>
      <c r="L258" s="95"/>
      <c r="M258" s="95"/>
      <c r="N258" s="161"/>
      <c r="O258" s="161"/>
      <c r="P258" s="161"/>
      <c r="Q258" s="160"/>
      <c r="R258" s="161"/>
      <c r="S258" s="161"/>
      <c r="T258" s="161"/>
      <c r="U258" s="161"/>
      <c r="V258" s="161"/>
      <c r="W258" s="161"/>
      <c r="X258" s="161"/>
      <c r="Z258" s="134"/>
      <c r="AA258" s="134"/>
      <c r="AB258" s="134"/>
      <c r="AC258" s="134"/>
      <c r="AD258" s="134"/>
      <c r="AE258" s="134"/>
      <c r="AF258" s="134"/>
      <c r="AG258" s="134"/>
      <c r="AH258" s="134"/>
      <c r="AI258" s="134"/>
    </row>
    <row r="259" spans="1:35" s="78" customFormat="1" x14ac:dyDescent="0.2">
      <c r="A259" s="58"/>
      <c r="B259" s="81" t="s">
        <v>299</v>
      </c>
      <c r="C259" s="58"/>
      <c r="D259" s="59"/>
      <c r="E259" s="59"/>
      <c r="F259" s="59"/>
      <c r="G259" s="95"/>
      <c r="H259" s="95"/>
      <c r="I259" s="95"/>
      <c r="J259" s="95"/>
      <c r="K259" s="95"/>
      <c r="L259" s="95"/>
      <c r="M259" s="95"/>
      <c r="N259" s="161"/>
      <c r="O259" s="161"/>
      <c r="P259" s="161"/>
      <c r="Q259" s="160"/>
      <c r="R259" s="161"/>
      <c r="S259" s="161"/>
      <c r="T259" s="161"/>
      <c r="U259" s="161"/>
      <c r="V259" s="161"/>
      <c r="W259" s="161"/>
      <c r="X259" s="161"/>
      <c r="Z259" s="134"/>
      <c r="AA259" s="134"/>
      <c r="AB259" s="134"/>
      <c r="AC259" s="134"/>
      <c r="AD259" s="134"/>
      <c r="AE259" s="134"/>
      <c r="AF259" s="134"/>
      <c r="AG259" s="134"/>
      <c r="AH259" s="134"/>
      <c r="AI259" s="134"/>
    </row>
    <row r="260" spans="1:35" s="78" customFormat="1" x14ac:dyDescent="0.2">
      <c r="A260" s="58"/>
      <c r="B260" s="81"/>
      <c r="C260" s="58"/>
      <c r="D260" s="59"/>
      <c r="E260" s="59"/>
      <c r="F260" s="59"/>
      <c r="G260" s="95"/>
      <c r="H260" s="95"/>
      <c r="I260" s="95"/>
      <c r="J260" s="95"/>
      <c r="K260" s="95"/>
      <c r="L260" s="95"/>
      <c r="M260" s="95"/>
      <c r="N260" s="161"/>
      <c r="O260" s="161"/>
      <c r="P260" s="161"/>
      <c r="Q260" s="160"/>
      <c r="R260" s="161"/>
      <c r="S260" s="161"/>
      <c r="T260" s="161"/>
      <c r="U260" s="161"/>
      <c r="V260" s="161"/>
      <c r="W260" s="161"/>
      <c r="X260" s="161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</row>
    <row r="261" spans="1:35" s="78" customFormat="1" x14ac:dyDescent="0.2">
      <c r="A261" s="58"/>
      <c r="B261" s="81" t="s">
        <v>594</v>
      </c>
      <c r="C261" s="58"/>
      <c r="D261" s="59"/>
      <c r="E261" s="59"/>
      <c r="F261" s="59"/>
      <c r="G261" s="95"/>
      <c r="H261" s="95"/>
      <c r="I261" s="95"/>
      <c r="J261" s="95"/>
      <c r="K261" s="95"/>
      <c r="L261" s="95"/>
      <c r="M261" s="95"/>
      <c r="N261" s="161"/>
      <c r="O261" s="161"/>
      <c r="P261" s="161"/>
      <c r="Q261" s="160"/>
      <c r="R261" s="161"/>
      <c r="S261" s="161"/>
      <c r="T261" s="161"/>
      <c r="U261" s="161"/>
      <c r="V261" s="161"/>
      <c r="W261" s="161"/>
      <c r="X261" s="161"/>
      <c r="Z261" s="134"/>
      <c r="AA261" s="134"/>
      <c r="AB261" s="134"/>
      <c r="AC261" s="134"/>
      <c r="AD261" s="134"/>
      <c r="AE261" s="134"/>
      <c r="AF261" s="134"/>
      <c r="AG261" s="134"/>
      <c r="AH261" s="134"/>
      <c r="AI261" s="134"/>
    </row>
    <row r="262" spans="1:35" s="58" customFormat="1" x14ac:dyDescent="0.2">
      <c r="B262" s="81" t="s">
        <v>301</v>
      </c>
      <c r="D262" s="59"/>
      <c r="E262" s="59"/>
      <c r="F262" s="59"/>
      <c r="G262" s="95"/>
      <c r="H262" s="95"/>
      <c r="I262" s="95"/>
      <c r="J262" s="95"/>
      <c r="K262" s="95"/>
      <c r="L262" s="95"/>
      <c r="M262" s="95"/>
      <c r="N262" s="161"/>
      <c r="O262" s="157"/>
      <c r="P262" s="157"/>
      <c r="Q262" s="144"/>
      <c r="R262" s="157"/>
      <c r="S262" s="157"/>
      <c r="T262" s="157"/>
      <c r="U262" s="157"/>
      <c r="V262" s="157"/>
      <c r="W262" s="157"/>
      <c r="X262" s="157"/>
      <c r="Z262" s="133"/>
      <c r="AA262" s="133"/>
      <c r="AB262" s="133"/>
      <c r="AC262" s="133"/>
      <c r="AD262" s="133"/>
      <c r="AE262" s="133"/>
      <c r="AF262" s="133"/>
      <c r="AG262" s="133"/>
      <c r="AH262" s="133"/>
      <c r="AI262" s="133"/>
    </row>
    <row r="263" spans="1:35" s="58" customFormat="1" x14ac:dyDescent="0.2">
      <c r="B263" s="81"/>
      <c r="D263" s="59"/>
      <c r="E263" s="59"/>
      <c r="F263" s="59"/>
      <c r="G263" s="95"/>
      <c r="H263" s="95"/>
      <c r="I263" s="95"/>
      <c r="J263" s="95"/>
      <c r="K263" s="95"/>
      <c r="L263" s="95"/>
      <c r="M263" s="95"/>
      <c r="N263" s="161"/>
      <c r="O263" s="157"/>
      <c r="P263" s="157"/>
      <c r="Q263" s="144"/>
      <c r="R263" s="157"/>
      <c r="S263" s="157"/>
      <c r="T263" s="157"/>
      <c r="U263" s="157"/>
      <c r="V263" s="157"/>
      <c r="W263" s="157"/>
      <c r="X263" s="157"/>
      <c r="Z263" s="133"/>
      <c r="AA263" s="133"/>
      <c r="AB263" s="133"/>
      <c r="AC263" s="133"/>
      <c r="AD263" s="133"/>
      <c r="AE263" s="133"/>
      <c r="AF263" s="133"/>
      <c r="AG263" s="133"/>
      <c r="AH263" s="133"/>
      <c r="AI263" s="133"/>
    </row>
    <row r="264" spans="1:35" s="58" customFormat="1" x14ac:dyDescent="0.2">
      <c r="B264" s="81" t="s">
        <v>595</v>
      </c>
      <c r="D264" s="59"/>
      <c r="E264" s="59"/>
      <c r="F264" s="59"/>
      <c r="G264" s="95"/>
      <c r="H264" s="95"/>
      <c r="I264" s="95"/>
      <c r="J264" s="95"/>
      <c r="K264" s="95"/>
      <c r="L264" s="95"/>
      <c r="M264" s="95"/>
      <c r="N264" s="161"/>
      <c r="O264" s="157"/>
      <c r="P264" s="157"/>
      <c r="Q264" s="144"/>
      <c r="R264" s="157"/>
      <c r="S264" s="157"/>
      <c r="T264" s="157"/>
      <c r="U264" s="157"/>
      <c r="V264" s="157"/>
      <c r="W264" s="157"/>
      <c r="X264" s="157"/>
      <c r="Z264" s="133"/>
      <c r="AA264" s="133"/>
      <c r="AB264" s="133"/>
      <c r="AC264" s="133"/>
      <c r="AD264" s="133"/>
      <c r="AE264" s="133"/>
      <c r="AF264" s="133"/>
      <c r="AG264" s="133"/>
      <c r="AH264" s="133"/>
      <c r="AI264" s="133"/>
    </row>
    <row r="265" spans="1:35" s="58" customFormat="1" x14ac:dyDescent="0.2">
      <c r="B265" s="81" t="s">
        <v>303</v>
      </c>
      <c r="D265" s="59"/>
      <c r="E265" s="59"/>
      <c r="F265" s="59"/>
      <c r="G265" s="95"/>
      <c r="H265" s="95"/>
      <c r="I265" s="95"/>
      <c r="J265" s="95"/>
      <c r="K265" s="95"/>
      <c r="L265" s="95"/>
      <c r="M265" s="95"/>
      <c r="N265" s="161"/>
      <c r="O265" s="157"/>
      <c r="P265" s="157"/>
      <c r="Q265" s="144"/>
      <c r="R265" s="157"/>
      <c r="S265" s="157"/>
      <c r="T265" s="157"/>
      <c r="U265" s="157"/>
      <c r="V265" s="157"/>
      <c r="W265" s="157"/>
      <c r="X265" s="157"/>
      <c r="Z265" s="133"/>
      <c r="AA265" s="133"/>
      <c r="AB265" s="133"/>
      <c r="AC265" s="133"/>
      <c r="AD265" s="133"/>
      <c r="AE265" s="133"/>
      <c r="AF265" s="133"/>
      <c r="AG265" s="133"/>
      <c r="AH265" s="133"/>
      <c r="AI265" s="133"/>
    </row>
    <row r="266" spans="1:35" s="58" customFormat="1" x14ac:dyDescent="0.2">
      <c r="B266" s="81"/>
      <c r="D266" s="59"/>
      <c r="E266" s="59"/>
      <c r="F266" s="59"/>
      <c r="G266" s="95"/>
      <c r="H266" s="95"/>
      <c r="I266" s="95"/>
      <c r="J266" s="95"/>
      <c r="K266" s="95"/>
      <c r="L266" s="95"/>
      <c r="M266" s="95"/>
      <c r="N266" s="161"/>
      <c r="O266" s="157"/>
      <c r="P266" s="157"/>
      <c r="Q266" s="144"/>
      <c r="R266" s="157"/>
      <c r="S266" s="157"/>
      <c r="T266" s="157"/>
      <c r="U266" s="157"/>
      <c r="V266" s="157"/>
      <c r="W266" s="157"/>
      <c r="X266" s="157"/>
      <c r="Z266" s="133"/>
      <c r="AA266" s="133"/>
      <c r="AB266" s="133"/>
      <c r="AC266" s="133"/>
      <c r="AD266" s="133"/>
      <c r="AE266" s="133"/>
      <c r="AF266" s="133"/>
      <c r="AG266" s="133"/>
      <c r="AH266" s="133"/>
      <c r="AI266" s="133"/>
    </row>
    <row r="267" spans="1:35" s="58" customFormat="1" x14ac:dyDescent="0.2">
      <c r="B267" s="81" t="s">
        <v>596</v>
      </c>
      <c r="D267" s="59"/>
      <c r="E267" s="59"/>
      <c r="F267" s="59"/>
      <c r="G267" s="95"/>
      <c r="H267" s="95"/>
      <c r="I267" s="95"/>
      <c r="J267" s="95"/>
      <c r="K267" s="95"/>
      <c r="L267" s="95"/>
      <c r="M267" s="95"/>
      <c r="N267" s="161"/>
      <c r="O267" s="157"/>
      <c r="P267" s="157"/>
      <c r="Q267" s="144"/>
      <c r="R267" s="157"/>
      <c r="S267" s="157"/>
      <c r="T267" s="157"/>
      <c r="U267" s="157"/>
      <c r="V267" s="157"/>
      <c r="W267" s="157"/>
      <c r="X267" s="157"/>
      <c r="Z267" s="133"/>
      <c r="AA267" s="133"/>
      <c r="AB267" s="133"/>
      <c r="AC267" s="133"/>
      <c r="AD267" s="133"/>
      <c r="AE267" s="133"/>
      <c r="AF267" s="133"/>
      <c r="AG267" s="133"/>
      <c r="AH267" s="133"/>
      <c r="AI267" s="133"/>
    </row>
    <row r="268" spans="1:35" s="58" customFormat="1" x14ac:dyDescent="0.2">
      <c r="B268" s="81"/>
      <c r="D268" s="59"/>
      <c r="E268" s="59"/>
      <c r="F268" s="59"/>
      <c r="G268" s="95"/>
      <c r="H268" s="95"/>
      <c r="I268" s="95"/>
      <c r="J268" s="95"/>
      <c r="K268" s="95"/>
      <c r="L268" s="95"/>
      <c r="M268" s="95"/>
      <c r="N268" s="161"/>
      <c r="O268" s="157"/>
      <c r="P268" s="157"/>
      <c r="Q268" s="144"/>
      <c r="R268" s="157"/>
      <c r="S268" s="157"/>
      <c r="T268" s="157"/>
      <c r="U268" s="157"/>
      <c r="V268" s="157"/>
      <c r="W268" s="157"/>
      <c r="X268" s="157"/>
      <c r="Z268" s="133"/>
      <c r="AA268" s="133"/>
      <c r="AB268" s="133"/>
      <c r="AC268" s="133"/>
      <c r="AD268" s="133"/>
      <c r="AE268" s="133"/>
      <c r="AF268" s="133"/>
      <c r="AG268" s="133"/>
      <c r="AH268" s="133"/>
      <c r="AI268" s="133"/>
    </row>
    <row r="269" spans="1:35" s="58" customFormat="1" x14ac:dyDescent="0.2">
      <c r="B269" s="81" t="s">
        <v>597</v>
      </c>
      <c r="D269" s="59"/>
      <c r="E269" s="59"/>
      <c r="F269" s="59"/>
      <c r="G269" s="95"/>
      <c r="H269" s="95"/>
      <c r="I269" s="95"/>
      <c r="J269" s="95"/>
      <c r="K269" s="95"/>
      <c r="L269" s="95"/>
      <c r="M269" s="95"/>
      <c r="N269" s="161"/>
      <c r="O269" s="157"/>
      <c r="P269" s="157"/>
      <c r="Q269" s="144"/>
      <c r="R269" s="157"/>
      <c r="S269" s="157"/>
      <c r="T269" s="157"/>
      <c r="U269" s="157"/>
      <c r="V269" s="157"/>
      <c r="W269" s="157"/>
      <c r="X269" s="157"/>
      <c r="Z269" s="133"/>
      <c r="AA269" s="133"/>
      <c r="AB269" s="133"/>
      <c r="AC269" s="133"/>
      <c r="AD269" s="133"/>
      <c r="AE269" s="133"/>
      <c r="AF269" s="133"/>
      <c r="AG269" s="133"/>
      <c r="AH269" s="133"/>
      <c r="AI269" s="133"/>
    </row>
    <row r="270" spans="1:35" s="58" customFormat="1" x14ac:dyDescent="0.2">
      <c r="B270" s="81"/>
      <c r="D270" s="59"/>
      <c r="E270" s="59"/>
      <c r="F270" s="59"/>
      <c r="G270" s="95"/>
      <c r="H270" s="95"/>
      <c r="I270" s="95"/>
      <c r="J270" s="95"/>
      <c r="K270" s="95"/>
      <c r="L270" s="95"/>
      <c r="M270" s="95"/>
      <c r="N270" s="161"/>
      <c r="O270" s="157"/>
      <c r="P270" s="157"/>
      <c r="Q270" s="144"/>
      <c r="R270" s="157"/>
      <c r="S270" s="157"/>
      <c r="T270" s="157"/>
      <c r="U270" s="157"/>
      <c r="V270" s="157"/>
      <c r="W270" s="157"/>
      <c r="X270" s="157"/>
      <c r="Z270" s="133"/>
      <c r="AA270" s="133"/>
      <c r="AB270" s="133"/>
      <c r="AC270" s="133"/>
      <c r="AD270" s="133"/>
      <c r="AE270" s="133"/>
      <c r="AF270" s="133"/>
      <c r="AG270" s="133"/>
      <c r="AH270" s="133"/>
      <c r="AI270" s="133"/>
    </row>
    <row r="271" spans="1:35" s="58" customFormat="1" x14ac:dyDescent="0.2">
      <c r="B271" s="64" t="s">
        <v>598</v>
      </c>
      <c r="D271" s="59"/>
      <c r="E271" s="59"/>
      <c r="F271" s="59"/>
      <c r="G271" s="95"/>
      <c r="H271" s="95"/>
      <c r="I271" s="95"/>
      <c r="J271" s="95"/>
      <c r="K271" s="95"/>
      <c r="L271" s="95"/>
      <c r="M271" s="95"/>
      <c r="N271" s="161"/>
      <c r="O271" s="157"/>
      <c r="P271" s="157"/>
      <c r="Q271" s="144"/>
      <c r="R271" s="157"/>
      <c r="S271" s="157"/>
      <c r="T271" s="157"/>
      <c r="U271" s="157"/>
      <c r="V271" s="157"/>
      <c r="W271" s="157"/>
      <c r="X271" s="157"/>
      <c r="Z271" s="133"/>
      <c r="AA271" s="133"/>
      <c r="AB271" s="133"/>
      <c r="AC271" s="133"/>
      <c r="AD271" s="133"/>
      <c r="AE271" s="133"/>
      <c r="AF271" s="133"/>
      <c r="AG271" s="133"/>
      <c r="AH271" s="133"/>
      <c r="AI271" s="133"/>
    </row>
    <row r="272" spans="1:35" s="58" customFormat="1" x14ac:dyDescent="0.2">
      <c r="B272" s="81" t="s">
        <v>307</v>
      </c>
      <c r="D272" s="59"/>
      <c r="E272" s="59"/>
      <c r="F272" s="59"/>
      <c r="G272" s="95"/>
      <c r="H272" s="95"/>
      <c r="I272" s="95"/>
      <c r="J272" s="95"/>
      <c r="K272" s="95"/>
      <c r="L272" s="95"/>
      <c r="M272" s="95"/>
      <c r="N272" s="161"/>
      <c r="O272" s="157"/>
      <c r="P272" s="157"/>
      <c r="Q272" s="144"/>
      <c r="R272" s="157"/>
      <c r="S272" s="157"/>
      <c r="T272" s="157"/>
      <c r="U272" s="157"/>
      <c r="V272" s="157"/>
      <c r="W272" s="157"/>
      <c r="X272" s="157"/>
      <c r="Z272" s="133"/>
      <c r="AA272" s="133"/>
      <c r="AB272" s="133"/>
      <c r="AC272" s="133"/>
      <c r="AD272" s="133"/>
      <c r="AE272" s="133"/>
      <c r="AF272" s="133"/>
      <c r="AG272" s="133"/>
      <c r="AH272" s="133"/>
      <c r="AI272" s="133"/>
    </row>
    <row r="273" spans="2:35" s="58" customFormat="1" x14ac:dyDescent="0.2">
      <c r="B273" s="81" t="s">
        <v>308</v>
      </c>
      <c r="D273" s="59"/>
      <c r="E273" s="59"/>
      <c r="F273" s="59"/>
      <c r="G273" s="95"/>
      <c r="H273" s="95"/>
      <c r="I273" s="95"/>
      <c r="J273" s="95"/>
      <c r="K273" s="95"/>
      <c r="L273" s="95"/>
      <c r="M273" s="95"/>
      <c r="N273" s="161"/>
      <c r="O273" s="157"/>
      <c r="P273" s="157"/>
      <c r="Q273" s="144"/>
      <c r="R273" s="157"/>
      <c r="S273" s="157"/>
      <c r="T273" s="157"/>
      <c r="U273" s="157"/>
      <c r="V273" s="157"/>
      <c r="W273" s="157"/>
      <c r="X273" s="157"/>
      <c r="Z273" s="133"/>
      <c r="AA273" s="133"/>
      <c r="AB273" s="133"/>
      <c r="AC273" s="133"/>
      <c r="AD273" s="133"/>
      <c r="AE273" s="133"/>
      <c r="AF273" s="133"/>
      <c r="AG273" s="133"/>
      <c r="AH273" s="133"/>
      <c r="AI273" s="133"/>
    </row>
  </sheetData>
  <sheetProtection autoFilter="0"/>
  <autoFilter ref="A7:AI176" xr:uid="{0F9B4D7D-9033-4D4C-B828-76BC3F3CB50F}"/>
  <sortState xmlns:xlrd2="http://schemas.microsoft.com/office/spreadsheetml/2017/richdata2" ref="A8:N176">
    <sortCondition ref="D8:D176"/>
  </sortState>
  <conditionalFormatting sqref="G1:M245 G247:M1048576">
    <cfRule type="cellIs" dxfId="271" priority="1" operator="greaterThanOrEqual">
      <formula>100</formula>
    </cfRule>
    <cfRule type="cellIs" dxfId="270" priority="2" operator="lessThan">
      <formula>100</formula>
    </cfRule>
    <cfRule type="cellIs" dxfId="269" priority="3" operator="equal">
      <formula>0</formula>
    </cfRule>
    <cfRule type="cellIs" dxfId="268" priority="8" operator="greaterThan">
      <formula>100</formula>
    </cfRule>
    <cfRule type="cellIs" dxfId="267" priority="9" operator="lessThanOrEqual">
      <formula>100</formula>
    </cfRule>
    <cfRule type="cellIs" dxfId="266" priority="11" operator="greaterThan">
      <formula>150</formula>
    </cfRule>
  </conditionalFormatting>
  <conditionalFormatting sqref="R129:V129">
    <cfRule type="cellIs" dxfId="265" priority="4" operator="greaterThan">
      <formula>100</formula>
    </cfRule>
    <cfRule type="cellIs" dxfId="264" priority="5" operator="lessThanOrEqual">
      <formula>100</formula>
    </cfRule>
  </conditionalFormatting>
  <conditionalFormatting sqref="R8:X176">
    <cfRule type="cellIs" dxfId="263" priority="6" operator="greaterThan">
      <formula>150</formula>
    </cfRule>
  </conditionalFormatting>
  <pageMargins left="0.25" right="0.25" top="0.75" bottom="0.75" header="0.3" footer="0.3"/>
  <pageSetup scale="77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3073" r:id="rId4">
          <objectPr defaultSize="0" autoPict="0" r:id="rId5">
            <anchor moveWithCells="1">
              <from>
                <xdr:col>1</xdr:col>
                <xdr:colOff>19050</xdr:colOff>
                <xdr:row>221</xdr:row>
                <xdr:rowOff>19050</xdr:rowOff>
              </from>
              <to>
                <xdr:col>9</xdr:col>
                <xdr:colOff>152400</xdr:colOff>
                <xdr:row>233</xdr:row>
                <xdr:rowOff>76200</xdr:rowOff>
              </to>
            </anchor>
          </objectPr>
        </oleObject>
      </mc:Choice>
      <mc:Fallback>
        <oleObject progId="Word.Document.8" shapeId="3073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FA644-3618-445A-BB87-140E5B91E75A}">
  <sheetPr codeName="Sheet4" filterMode="1">
    <pageSetUpPr fitToPage="1"/>
  </sheetPr>
  <dimension ref="A1:AU285"/>
  <sheetViews>
    <sheetView showGridLines="0" workbookViewId="0">
      <selection activeCell="C146" sqref="C146:D146"/>
    </sheetView>
  </sheetViews>
  <sheetFormatPr defaultColWidth="8.5703125" defaultRowHeight="12.75" x14ac:dyDescent="0.2"/>
  <cols>
    <col min="1" max="1" width="5.5703125" style="75" customWidth="1"/>
    <col min="2" max="2" width="6.5703125" style="70" customWidth="1"/>
    <col min="3" max="3" width="8" style="75" customWidth="1"/>
    <col min="4" max="4" width="56.28515625" style="73" bestFit="1" customWidth="1"/>
    <col min="5" max="5" width="10.28515625" style="75" bestFit="1" customWidth="1"/>
    <col min="6" max="6" width="14.28515625" style="75" bestFit="1" customWidth="1"/>
    <col min="7" max="13" width="11" style="121" bestFit="1" customWidth="1"/>
    <col min="14" max="14" width="8.28515625" style="121" bestFit="1" customWidth="1"/>
    <col min="15" max="15" width="9.5703125" style="121" bestFit="1" customWidth="1"/>
    <col min="16" max="16" width="13" style="191" bestFit="1" customWidth="1"/>
    <col min="17" max="17" width="56.28515625" style="189" bestFit="1" customWidth="1"/>
    <col min="18" max="18" width="12.5703125" style="186" bestFit="1" customWidth="1"/>
    <col min="19" max="25" width="10.5703125" style="186" bestFit="1" customWidth="1"/>
    <col min="26" max="26" width="17.5703125" style="73" bestFit="1" customWidth="1"/>
    <col min="27" max="27" width="8.5703125" style="73" customWidth="1"/>
    <col min="28" max="28" width="12.5703125" style="129" bestFit="1" customWidth="1"/>
    <col min="29" max="29" width="10.5703125" style="136" bestFit="1" customWidth="1"/>
    <col min="30" max="30" width="56.28515625" style="129" bestFit="1" customWidth="1"/>
    <col min="31" max="37" width="11" style="129" bestFit="1" customWidth="1"/>
    <col min="38" max="38" width="7.28515625" style="73" hidden="1" customWidth="1"/>
    <col min="39" max="40" width="8.5703125" style="73"/>
    <col min="41" max="42" width="9.5703125" style="73" bestFit="1" customWidth="1"/>
    <col min="43" max="46" width="12.28515625" style="73" bestFit="1" customWidth="1"/>
    <col min="47" max="16384" width="8.5703125" style="73"/>
  </cols>
  <sheetData>
    <row r="1" spans="1:47" s="62" customFormat="1" ht="15" x14ac:dyDescent="0.25">
      <c r="A1" s="56" t="s">
        <v>0</v>
      </c>
      <c r="B1" s="57"/>
      <c r="C1" s="58"/>
      <c r="D1" s="59"/>
      <c r="E1" s="59"/>
      <c r="F1" s="59"/>
      <c r="G1" s="60"/>
      <c r="H1" s="60"/>
      <c r="I1" s="60"/>
      <c r="J1" s="60"/>
      <c r="K1" s="60"/>
      <c r="L1" s="58"/>
      <c r="M1" s="61"/>
      <c r="N1" s="61"/>
      <c r="O1" s="61"/>
      <c r="P1" s="175"/>
      <c r="Q1" s="177"/>
      <c r="R1" s="178"/>
      <c r="S1" s="179"/>
      <c r="T1" s="179"/>
      <c r="U1" s="179"/>
      <c r="V1" s="179"/>
      <c r="W1" s="179"/>
      <c r="X1" s="179"/>
      <c r="Y1" s="179"/>
      <c r="AB1" s="125"/>
      <c r="AC1" s="266"/>
      <c r="AD1" s="125"/>
      <c r="AE1" s="125"/>
      <c r="AF1" s="125"/>
      <c r="AG1" s="125"/>
      <c r="AH1" s="125"/>
      <c r="AI1" s="125"/>
      <c r="AJ1" s="125"/>
      <c r="AK1" s="125"/>
    </row>
    <row r="2" spans="1:47" s="62" customFormat="1" ht="15" x14ac:dyDescent="0.25">
      <c r="A2" s="142" t="s">
        <v>542</v>
      </c>
      <c r="B2" s="57"/>
      <c r="C2" s="58"/>
      <c r="D2" s="59"/>
      <c r="E2" s="59"/>
      <c r="F2" s="59"/>
      <c r="G2" s="58"/>
      <c r="H2" s="58"/>
      <c r="I2" s="58"/>
      <c r="J2" s="58"/>
      <c r="K2" s="58"/>
      <c r="L2" s="58"/>
      <c r="M2" s="61"/>
      <c r="N2" s="123"/>
      <c r="O2" s="61"/>
      <c r="P2" s="175"/>
      <c r="Q2" s="177"/>
      <c r="R2" s="178"/>
      <c r="S2" s="179"/>
      <c r="T2" s="179"/>
      <c r="U2" s="179"/>
      <c r="V2" s="179"/>
      <c r="W2" s="179"/>
      <c r="X2" s="179"/>
      <c r="Y2" s="179"/>
      <c r="AB2" s="125"/>
      <c r="AC2" s="266"/>
      <c r="AD2" s="125"/>
      <c r="AE2" s="125"/>
      <c r="AF2" s="125"/>
      <c r="AG2" s="125"/>
      <c r="AH2" s="125"/>
      <c r="AI2" s="125"/>
      <c r="AJ2" s="125"/>
      <c r="AK2" s="125"/>
    </row>
    <row r="3" spans="1:47" s="62" customFormat="1" x14ac:dyDescent="0.2">
      <c r="A3" s="63" t="s">
        <v>2</v>
      </c>
      <c r="B3" s="64"/>
      <c r="C3" s="58"/>
      <c r="D3" s="59"/>
      <c r="E3" s="59"/>
      <c r="F3" s="59"/>
      <c r="G3" s="58"/>
      <c r="H3" s="58"/>
      <c r="I3" s="58"/>
      <c r="J3" s="58"/>
      <c r="K3" s="58"/>
      <c r="L3" s="58"/>
      <c r="M3" s="61"/>
      <c r="N3" s="61"/>
      <c r="O3" s="61"/>
      <c r="P3" s="175"/>
      <c r="Q3" s="177"/>
      <c r="R3" s="179"/>
      <c r="S3" s="179"/>
      <c r="T3" s="179"/>
      <c r="U3" s="179"/>
      <c r="V3" s="179"/>
      <c r="W3" s="179"/>
      <c r="X3" s="179"/>
      <c r="Y3" s="179"/>
      <c r="AB3" s="125"/>
      <c r="AC3" s="266"/>
      <c r="AD3" s="125"/>
      <c r="AE3" s="125"/>
      <c r="AF3" s="125"/>
      <c r="AG3" s="125"/>
      <c r="AH3" s="125"/>
      <c r="AI3" s="125"/>
      <c r="AJ3" s="125"/>
      <c r="AK3" s="125"/>
    </row>
    <row r="4" spans="1:47" s="62" customFormat="1" x14ac:dyDescent="0.2">
      <c r="A4" s="142" t="s">
        <v>692</v>
      </c>
      <c r="B4" s="57"/>
      <c r="C4" s="58"/>
      <c r="D4" s="59"/>
      <c r="E4" s="59"/>
      <c r="F4" s="59"/>
      <c r="G4" s="58"/>
      <c r="H4" s="58"/>
      <c r="I4" s="58"/>
      <c r="J4" s="58"/>
      <c r="K4" s="58"/>
      <c r="L4" s="58"/>
      <c r="M4" s="61"/>
      <c r="N4" s="61"/>
      <c r="O4" s="61"/>
      <c r="P4" s="175"/>
      <c r="Q4" s="177"/>
      <c r="R4" s="179"/>
      <c r="S4" s="179"/>
      <c r="T4" s="179"/>
      <c r="U4" s="179"/>
      <c r="V4" s="179"/>
      <c r="W4" s="179"/>
      <c r="X4" s="179"/>
      <c r="Y4" s="179"/>
      <c r="AB4" s="125"/>
      <c r="AC4" s="266"/>
      <c r="AD4" s="125"/>
      <c r="AE4" s="125"/>
      <c r="AF4" s="125"/>
      <c r="AG4" s="125"/>
      <c r="AH4" s="125"/>
      <c r="AI4" s="125"/>
      <c r="AJ4" s="125"/>
      <c r="AK4" s="125"/>
    </row>
    <row r="5" spans="1:47" s="62" customFormat="1" x14ac:dyDescent="0.2">
      <c r="B5" s="57"/>
      <c r="C5" s="58"/>
      <c r="D5" s="59"/>
      <c r="E5" s="59"/>
      <c r="F5" s="59"/>
      <c r="G5" s="58"/>
      <c r="H5" s="58"/>
      <c r="I5" s="58"/>
      <c r="J5" s="58"/>
      <c r="K5" s="58"/>
      <c r="L5" s="58"/>
      <c r="M5" s="61"/>
      <c r="N5" s="61"/>
      <c r="O5" s="61"/>
      <c r="P5" s="175"/>
      <c r="Q5" s="177"/>
      <c r="R5" s="179"/>
      <c r="S5" s="179"/>
      <c r="T5" s="179"/>
      <c r="U5" s="179"/>
      <c r="V5" s="179"/>
      <c r="W5" s="179"/>
      <c r="X5" s="179"/>
      <c r="Y5" s="179"/>
      <c r="AB5" s="125"/>
      <c r="AC5" s="266"/>
      <c r="AD5" s="125"/>
      <c r="AE5" s="125"/>
      <c r="AF5" s="125"/>
      <c r="AG5" s="125"/>
      <c r="AH5" s="125"/>
      <c r="AI5" s="125"/>
      <c r="AJ5" s="125"/>
      <c r="AK5" s="125"/>
    </row>
    <row r="6" spans="1:47" s="62" customFormat="1" x14ac:dyDescent="0.2">
      <c r="A6" s="56" t="s">
        <v>3</v>
      </c>
      <c r="B6" s="57"/>
      <c r="C6" s="58"/>
      <c r="D6" s="59"/>
      <c r="E6" s="59"/>
      <c r="F6" s="59"/>
      <c r="G6" s="58"/>
      <c r="H6" s="58"/>
      <c r="I6" s="58"/>
      <c r="J6" s="58"/>
      <c r="K6" s="58"/>
      <c r="L6" s="58"/>
      <c r="M6" s="61"/>
      <c r="N6" s="61"/>
      <c r="O6" s="61"/>
      <c r="P6" s="175" t="s">
        <v>716</v>
      </c>
      <c r="Q6" s="177"/>
      <c r="R6" s="179"/>
      <c r="S6" s="179"/>
      <c r="T6" s="179"/>
      <c r="U6" s="179"/>
      <c r="V6" s="179"/>
      <c r="W6" s="179"/>
      <c r="X6" s="179"/>
      <c r="Y6" s="179"/>
      <c r="AB6" s="125" t="s">
        <v>791</v>
      </c>
      <c r="AC6" s="266"/>
      <c r="AD6" s="125"/>
      <c r="AE6" s="125"/>
      <c r="AF6" s="125"/>
      <c r="AG6" s="125"/>
      <c r="AH6" s="125"/>
      <c r="AI6" s="125"/>
      <c r="AJ6" s="125"/>
      <c r="AK6" s="125"/>
    </row>
    <row r="7" spans="1:47" s="122" customFormat="1" ht="38.25" x14ac:dyDescent="0.2">
      <c r="A7" s="118" t="s">
        <v>4</v>
      </c>
      <c r="B7" s="66" t="s">
        <v>5</v>
      </c>
      <c r="C7" s="118" t="s">
        <v>6</v>
      </c>
      <c r="D7" s="118" t="s">
        <v>7</v>
      </c>
      <c r="E7" s="118" t="s">
        <v>632</v>
      </c>
      <c r="F7" s="118" t="s">
        <v>9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120"/>
      <c r="P7" s="182" t="s">
        <v>6</v>
      </c>
      <c r="Q7" s="183" t="s">
        <v>7</v>
      </c>
      <c r="R7" s="184" t="s">
        <v>274</v>
      </c>
      <c r="S7" s="185" t="s">
        <v>10</v>
      </c>
      <c r="T7" s="185" t="s">
        <v>11</v>
      </c>
      <c r="U7" s="185" t="s">
        <v>12</v>
      </c>
      <c r="V7" s="185" t="s">
        <v>13</v>
      </c>
      <c r="W7" s="185" t="s">
        <v>14</v>
      </c>
      <c r="X7" s="185" t="s">
        <v>15</v>
      </c>
      <c r="Y7" s="185" t="s">
        <v>16</v>
      </c>
      <c r="AB7" s="126" t="s">
        <v>6</v>
      </c>
      <c r="AC7" s="127" t="s">
        <v>274</v>
      </c>
      <c r="AD7" s="127" t="s">
        <v>7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143"/>
    </row>
    <row r="8" spans="1:47" hidden="1" x14ac:dyDescent="0.2">
      <c r="A8" s="75" t="s">
        <v>17</v>
      </c>
      <c r="B8" s="70" t="s">
        <v>18</v>
      </c>
      <c r="C8" s="75" t="s">
        <v>19</v>
      </c>
      <c r="D8" s="73" t="s">
        <v>312</v>
      </c>
      <c r="E8" s="75">
        <v>488</v>
      </c>
      <c r="F8" s="75">
        <v>10</v>
      </c>
      <c r="G8" s="74">
        <f t="shared" ref="G8:G18" si="0">S8</f>
        <v>78928.22600000001</v>
      </c>
      <c r="H8" s="74">
        <f t="shared" ref="H8:H18" si="1">T8</f>
        <v>83081.670880000005</v>
      </c>
      <c r="I8" s="74">
        <f t="shared" ref="I8:I18" si="2">U8</f>
        <v>87454.390400000004</v>
      </c>
      <c r="J8" s="74">
        <f t="shared" ref="J8:J18" si="3">V8</f>
        <v>92057.028960000011</v>
      </c>
      <c r="K8" s="74">
        <f t="shared" ref="K8:K18" si="4">W8</f>
        <v>94632.973760000008</v>
      </c>
      <c r="L8" s="74">
        <f t="shared" ref="L8:L18" si="5">X8</f>
        <v>97285.558239999998</v>
      </c>
      <c r="M8" s="74">
        <f t="shared" ref="M8:M18" si="6">Y8</f>
        <v>100057.36</v>
      </c>
      <c r="N8" s="74"/>
      <c r="O8" s="135"/>
      <c r="P8" s="187" t="str">
        <f>'7-1-2020'!C8</f>
        <v>00001C</v>
      </c>
      <c r="Q8" s="188" t="str">
        <f>'7-1-2020'!D8</f>
        <v>311 Operations Manager</v>
      </c>
      <c r="R8" s="189" t="str">
        <f>'7-1-2020'!B8</f>
        <v>83</v>
      </c>
      <c r="S8" s="259">
        <f>VLOOKUP('7-1-2020'!$C8, Rates2020,4,0)</f>
        <v>78928.22600000001</v>
      </c>
      <c r="T8" s="186">
        <f>VLOOKUP('7-1-2020'!$C8, Rates2020,5,0)</f>
        <v>83081.670880000005</v>
      </c>
      <c r="U8" s="186">
        <f>VLOOKUP('7-1-2020'!$C8, Rates2020,6,0)</f>
        <v>87454.390400000004</v>
      </c>
      <c r="V8" s="186">
        <f>VLOOKUP('7-1-2020'!$C8, Rates2020,7,0)</f>
        <v>92057.028960000011</v>
      </c>
      <c r="W8" s="186">
        <f>VLOOKUP('7-1-2020'!$C8, Rates2020,8,0)</f>
        <v>94632.973760000008</v>
      </c>
      <c r="X8" s="186">
        <f>VLOOKUP('7-1-2020'!$C8, Rates2020,9,0)</f>
        <v>97285.558239999998</v>
      </c>
      <c r="Y8" s="186">
        <f>VLOOKUP('7-1-2020'!$C8, Rates2020,10,0)</f>
        <v>100057.36</v>
      </c>
      <c r="AB8" s="129" t="str">
        <f>C8</f>
        <v>00001C</v>
      </c>
      <c r="AC8" s="136" t="str">
        <f>B8</f>
        <v>83</v>
      </c>
      <c r="AD8" s="129" t="str">
        <f>D8</f>
        <v>311 Operations Manager</v>
      </c>
      <c r="AE8" s="130">
        <f t="shared" ref="AE8:AK11" si="7">IF($A8="E",ROUNDUP(S8/2080,3),IF($A8="N",ROUND(S8,3),"check"))</f>
        <v>37.946999999999996</v>
      </c>
      <c r="AF8" s="130">
        <f t="shared" si="7"/>
        <v>39.943999999999996</v>
      </c>
      <c r="AG8" s="130">
        <f t="shared" si="7"/>
        <v>42.045999999999999</v>
      </c>
      <c r="AH8" s="130">
        <f t="shared" si="7"/>
        <v>44.259</v>
      </c>
      <c r="AI8" s="130">
        <f t="shared" si="7"/>
        <v>45.497</v>
      </c>
      <c r="AJ8" s="130">
        <f t="shared" si="7"/>
        <v>46.771999999999998</v>
      </c>
      <c r="AK8" s="130">
        <f t="shared" si="7"/>
        <v>48.104999999999997</v>
      </c>
      <c r="AL8" s="135"/>
      <c r="AO8" s="135">
        <f t="shared" ref="AO8:AT8" si="8">H8-G8</f>
        <v>4153.4448799999955</v>
      </c>
      <c r="AP8" s="135">
        <f t="shared" si="8"/>
        <v>4372.7195199999987</v>
      </c>
      <c r="AQ8" s="135">
        <f t="shared" si="8"/>
        <v>4602.6385600000067</v>
      </c>
      <c r="AR8" s="135">
        <f t="shared" si="8"/>
        <v>2575.9447999999975</v>
      </c>
      <c r="AS8" s="135">
        <f t="shared" si="8"/>
        <v>2652.5844799999904</v>
      </c>
      <c r="AT8" s="135">
        <f t="shared" si="8"/>
        <v>2771.8017600000021</v>
      </c>
      <c r="AU8" s="135"/>
    </row>
    <row r="9" spans="1:47" hidden="1" x14ac:dyDescent="0.2">
      <c r="A9" s="75" t="s">
        <v>17</v>
      </c>
      <c r="B9" s="70" t="s">
        <v>18</v>
      </c>
      <c r="C9" s="75" t="s">
        <v>20</v>
      </c>
      <c r="D9" s="73" t="s">
        <v>313</v>
      </c>
      <c r="E9" s="75">
        <v>485</v>
      </c>
      <c r="F9" s="75">
        <v>10</v>
      </c>
      <c r="G9" s="74">
        <f t="shared" si="0"/>
        <v>78928.22600000001</v>
      </c>
      <c r="H9" s="74">
        <f t="shared" si="1"/>
        <v>83081.670880000005</v>
      </c>
      <c r="I9" s="74">
        <f t="shared" si="2"/>
        <v>87454.390400000004</v>
      </c>
      <c r="J9" s="74">
        <f t="shared" si="3"/>
        <v>92057.028960000011</v>
      </c>
      <c r="K9" s="74">
        <f t="shared" si="4"/>
        <v>94632.973760000008</v>
      </c>
      <c r="L9" s="74">
        <f t="shared" si="5"/>
        <v>97285.558239999998</v>
      </c>
      <c r="M9" s="74">
        <f t="shared" si="6"/>
        <v>100057.36</v>
      </c>
      <c r="N9" s="74"/>
      <c r="O9" s="135"/>
      <c r="P9" s="187" t="str">
        <f t="shared" ref="P9:P41" si="9">C9</f>
        <v>00017C</v>
      </c>
      <c r="Q9" s="188" t="str">
        <f t="shared" ref="Q9:Q41" si="10">D9</f>
        <v xml:space="preserve">911 Operations Manager </v>
      </c>
      <c r="R9" s="189" t="str">
        <f t="shared" ref="R9:R41" si="11">B9</f>
        <v>83</v>
      </c>
      <c r="S9" s="186">
        <f>VLOOKUP($C9, Rates2020,4,0)</f>
        <v>78928.22600000001</v>
      </c>
      <c r="T9" s="186">
        <f>VLOOKUP($C9, Rates2020,5,0)</f>
        <v>83081.670880000005</v>
      </c>
      <c r="U9" s="186">
        <f>VLOOKUP($C9, Rates2020,6,0)</f>
        <v>87454.390400000004</v>
      </c>
      <c r="V9" s="186">
        <f>VLOOKUP($C9, Rates2020,7,0)</f>
        <v>92057.028960000011</v>
      </c>
      <c r="W9" s="186">
        <f>VLOOKUP($C9, Rates2020,8,0)</f>
        <v>94632.973760000008</v>
      </c>
      <c r="X9" s="186">
        <f>VLOOKUP($C9, Rates2020,9,0)</f>
        <v>97285.558239999998</v>
      </c>
      <c r="Y9" s="186">
        <f>VLOOKUP($C9, Rates2020,10,0)</f>
        <v>100057.36</v>
      </c>
      <c r="AB9" s="129" t="str">
        <f>C9</f>
        <v>00017C</v>
      </c>
      <c r="AC9" s="136" t="str">
        <f>B9</f>
        <v>83</v>
      </c>
      <c r="AD9" s="129" t="str">
        <f>D9</f>
        <v xml:space="preserve">911 Operations Manager </v>
      </c>
      <c r="AE9" s="130">
        <f t="shared" si="7"/>
        <v>37.946999999999996</v>
      </c>
      <c r="AF9" s="130">
        <f t="shared" si="7"/>
        <v>39.943999999999996</v>
      </c>
      <c r="AG9" s="130">
        <f t="shared" si="7"/>
        <v>42.045999999999999</v>
      </c>
      <c r="AH9" s="130">
        <f t="shared" si="7"/>
        <v>44.259</v>
      </c>
      <c r="AI9" s="130">
        <f t="shared" si="7"/>
        <v>45.497</v>
      </c>
      <c r="AJ9" s="130">
        <f t="shared" si="7"/>
        <v>46.771999999999998</v>
      </c>
      <c r="AK9" s="130">
        <f t="shared" si="7"/>
        <v>48.104999999999997</v>
      </c>
      <c r="AL9" s="135"/>
      <c r="AO9" s="135">
        <f t="shared" ref="AO9:AO73" si="12">H9-G9</f>
        <v>4153.4448799999955</v>
      </c>
      <c r="AP9" s="135">
        <f t="shared" ref="AP9:AP73" si="13">I9-H9</f>
        <v>4372.7195199999987</v>
      </c>
      <c r="AQ9" s="135">
        <f t="shared" ref="AQ9:AQ73" si="14">J9-I9</f>
        <v>4602.6385600000067</v>
      </c>
      <c r="AR9" s="135">
        <f t="shared" ref="AR9:AR73" si="15">K9-J9</f>
        <v>2575.9447999999975</v>
      </c>
      <c r="AS9" s="135">
        <f t="shared" ref="AS9:AS73" si="16">L9-K9</f>
        <v>2652.5844799999904</v>
      </c>
      <c r="AT9" s="135">
        <f t="shared" ref="AT9:AT73" si="17">M9-L9</f>
        <v>2771.8017600000021</v>
      </c>
    </row>
    <row r="10" spans="1:47" hidden="1" x14ac:dyDescent="0.2">
      <c r="A10" s="75" t="s">
        <v>21</v>
      </c>
      <c r="B10" s="70" t="s">
        <v>22</v>
      </c>
      <c r="C10" s="75" t="s">
        <v>23</v>
      </c>
      <c r="D10" s="73" t="s">
        <v>314</v>
      </c>
      <c r="E10" s="75">
        <v>340</v>
      </c>
      <c r="F10" s="75">
        <v>7</v>
      </c>
      <c r="G10" s="74">
        <f t="shared" si="0"/>
        <v>26.564942500000001</v>
      </c>
      <c r="H10" s="74">
        <f t="shared" si="1"/>
        <v>27.964067</v>
      </c>
      <c r="I10" s="74">
        <f t="shared" si="2"/>
        <v>29.435860000000005</v>
      </c>
      <c r="J10" s="74">
        <f t="shared" si="3"/>
        <v>30.985439000000003</v>
      </c>
      <c r="K10" s="74">
        <f t="shared" si="4"/>
        <v>31.853367000000002</v>
      </c>
      <c r="L10" s="74">
        <f t="shared" si="5"/>
        <v>32.744835500000001</v>
      </c>
      <c r="M10" s="74">
        <f t="shared" si="6"/>
        <v>33.678267500000004</v>
      </c>
      <c r="N10" s="74"/>
      <c r="O10" s="135"/>
      <c r="P10" s="187" t="str">
        <f t="shared" si="9"/>
        <v>09800C</v>
      </c>
      <c r="Q10" s="188" t="str">
        <f t="shared" si="10"/>
        <v>Account Maintenance Supervisor</v>
      </c>
      <c r="R10" s="189" t="str">
        <f t="shared" si="11"/>
        <v>13</v>
      </c>
      <c r="S10" s="186">
        <f>VLOOKUP($C10, Rates2020,4,0)</f>
        <v>26.564942500000001</v>
      </c>
      <c r="T10" s="186">
        <f>VLOOKUP($C10, Rates2020,5,0)</f>
        <v>27.964067</v>
      </c>
      <c r="U10" s="186">
        <f>VLOOKUP($C10, Rates2020,6,0)</f>
        <v>29.435860000000005</v>
      </c>
      <c r="V10" s="186">
        <f>VLOOKUP($C10, Rates2020,7,0)</f>
        <v>30.985439000000003</v>
      </c>
      <c r="W10" s="186">
        <f>VLOOKUP($C10, Rates2020,8,0)</f>
        <v>31.853367000000002</v>
      </c>
      <c r="X10" s="186">
        <f>VLOOKUP($C10, Rates2020,9,0)</f>
        <v>32.744835500000001</v>
      </c>
      <c r="Y10" s="186">
        <f>VLOOKUP($C10, Rates2020,10,0)</f>
        <v>33.678267500000004</v>
      </c>
      <c r="AB10" s="129" t="str">
        <f>C10</f>
        <v>09800C</v>
      </c>
      <c r="AC10" s="136" t="str">
        <f>B10</f>
        <v>13</v>
      </c>
      <c r="AD10" s="129" t="str">
        <f>D10</f>
        <v>Account Maintenance Supervisor</v>
      </c>
      <c r="AE10" s="130">
        <f t="shared" si="7"/>
        <v>26.565000000000001</v>
      </c>
      <c r="AF10" s="130">
        <f t="shared" si="7"/>
        <v>27.963999999999999</v>
      </c>
      <c r="AG10" s="130">
        <f t="shared" si="7"/>
        <v>29.436</v>
      </c>
      <c r="AH10" s="130">
        <f t="shared" si="7"/>
        <v>30.984999999999999</v>
      </c>
      <c r="AI10" s="130">
        <f t="shared" si="7"/>
        <v>31.853000000000002</v>
      </c>
      <c r="AJ10" s="130">
        <f t="shared" si="7"/>
        <v>32.744999999999997</v>
      </c>
      <c r="AK10" s="130">
        <f t="shared" si="7"/>
        <v>33.677999999999997</v>
      </c>
      <c r="AL10" s="135"/>
      <c r="AO10" s="135">
        <f t="shared" si="12"/>
        <v>1.3991244999999992</v>
      </c>
      <c r="AP10" s="135">
        <f t="shared" si="13"/>
        <v>1.4717930000000052</v>
      </c>
      <c r="AQ10" s="135">
        <f t="shared" si="14"/>
        <v>1.5495789999999978</v>
      </c>
      <c r="AR10" s="135">
        <f t="shared" si="15"/>
        <v>0.86792799999999914</v>
      </c>
      <c r="AS10" s="135">
        <f t="shared" si="16"/>
        <v>0.89146849999999844</v>
      </c>
      <c r="AT10" s="135">
        <f t="shared" si="17"/>
        <v>0.93343200000000337</v>
      </c>
    </row>
    <row r="11" spans="1:47" hidden="1" x14ac:dyDescent="0.2">
      <c r="A11" s="75" t="s">
        <v>17</v>
      </c>
      <c r="B11" s="70" t="s">
        <v>24</v>
      </c>
      <c r="C11" s="75" t="s">
        <v>25</v>
      </c>
      <c r="D11" s="73" t="s">
        <v>315</v>
      </c>
      <c r="E11" s="75">
        <v>425</v>
      </c>
      <c r="F11" s="75">
        <v>9</v>
      </c>
      <c r="G11" s="74">
        <f t="shared" si="0"/>
        <v>70327.550800000012</v>
      </c>
      <c r="H11" s="74">
        <f t="shared" si="1"/>
        <v>74027.544240000003</v>
      </c>
      <c r="I11" s="74">
        <f t="shared" si="2"/>
        <v>77923.394640000013</v>
      </c>
      <c r="J11" s="74">
        <f t="shared" si="3"/>
        <v>82025.746400000004</v>
      </c>
      <c r="K11" s="74">
        <f t="shared" si="4"/>
        <v>84322.807920000007</v>
      </c>
      <c r="L11" s="74">
        <f t="shared" si="5"/>
        <v>86683.735840000008</v>
      </c>
      <c r="M11" s="74">
        <f t="shared" si="6"/>
        <v>89155.365520000007</v>
      </c>
      <c r="N11" s="74"/>
      <c r="O11" s="135"/>
      <c r="P11" s="187" t="str">
        <f t="shared" si="9"/>
        <v>00221C</v>
      </c>
      <c r="Q11" s="188" t="str">
        <f t="shared" si="10"/>
        <v>Accountant Il  (Supervisory)</v>
      </c>
      <c r="R11" s="189" t="str">
        <f t="shared" si="11"/>
        <v>86</v>
      </c>
      <c r="S11" s="186">
        <f>VLOOKUP($C11, Rates2020,4,0)</f>
        <v>70327.550800000012</v>
      </c>
      <c r="T11" s="186">
        <f>VLOOKUP($C11, Rates2020,5,0)</f>
        <v>74027.544240000003</v>
      </c>
      <c r="U11" s="186">
        <f>VLOOKUP($C11, Rates2020,6,0)</f>
        <v>77923.394640000013</v>
      </c>
      <c r="V11" s="186">
        <f>VLOOKUP($C11, Rates2020,7,0)</f>
        <v>82025.746400000004</v>
      </c>
      <c r="W11" s="186">
        <f>VLOOKUP($C11, Rates2020,8,0)</f>
        <v>84322.807920000007</v>
      </c>
      <c r="X11" s="186">
        <f>VLOOKUP($C11, Rates2020,9,0)</f>
        <v>86683.735840000008</v>
      </c>
      <c r="Y11" s="186">
        <f>VLOOKUP($C11, Rates2020,10,0)</f>
        <v>89155.365520000007</v>
      </c>
      <c r="AB11" s="129" t="str">
        <f>C11</f>
        <v>00221C</v>
      </c>
      <c r="AC11" s="136" t="str">
        <f>B11</f>
        <v>86</v>
      </c>
      <c r="AD11" s="129" t="str">
        <f>D11</f>
        <v>Accountant Il  (Supervisory)</v>
      </c>
      <c r="AE11" s="130">
        <f t="shared" si="7"/>
        <v>33.811999999999998</v>
      </c>
      <c r="AF11" s="130">
        <f t="shared" si="7"/>
        <v>35.591000000000001</v>
      </c>
      <c r="AG11" s="130">
        <f t="shared" si="7"/>
        <v>37.463999999999999</v>
      </c>
      <c r="AH11" s="130">
        <f t="shared" si="7"/>
        <v>39.436</v>
      </c>
      <c r="AI11" s="130">
        <f t="shared" si="7"/>
        <v>40.54</v>
      </c>
      <c r="AJ11" s="130">
        <f t="shared" si="7"/>
        <v>41.674999999999997</v>
      </c>
      <c r="AK11" s="130">
        <f t="shared" si="7"/>
        <v>42.863999999999997</v>
      </c>
      <c r="AL11" s="135"/>
      <c r="AO11" s="135">
        <f t="shared" si="12"/>
        <v>3699.9934399999911</v>
      </c>
      <c r="AP11" s="135">
        <f t="shared" si="13"/>
        <v>3895.8504000000103</v>
      </c>
      <c r="AQ11" s="135">
        <f t="shared" si="14"/>
        <v>4102.3517599999905</v>
      </c>
      <c r="AR11" s="135">
        <f t="shared" si="15"/>
        <v>2297.0615200000029</v>
      </c>
      <c r="AS11" s="135">
        <f t="shared" si="16"/>
        <v>2360.9279200000019</v>
      </c>
      <c r="AT11" s="135">
        <f t="shared" si="17"/>
        <v>2471.6296799999982</v>
      </c>
    </row>
    <row r="12" spans="1:47" hidden="1" x14ac:dyDescent="0.2">
      <c r="A12" s="75" t="s">
        <v>17</v>
      </c>
      <c r="B12" s="70" t="s">
        <v>703</v>
      </c>
      <c r="C12" s="75" t="s">
        <v>702</v>
      </c>
      <c r="D12" s="73" t="s">
        <v>786</v>
      </c>
      <c r="E12" s="75">
        <v>480</v>
      </c>
      <c r="F12" s="75">
        <v>10</v>
      </c>
      <c r="G12" s="74">
        <f t="shared" si="0"/>
        <v>76195</v>
      </c>
      <c r="H12" s="74">
        <f t="shared" si="1"/>
        <v>79987</v>
      </c>
      <c r="I12" s="74">
        <f t="shared" si="2"/>
        <v>83996</v>
      </c>
      <c r="J12" s="74">
        <f t="shared" si="3"/>
        <v>89428</v>
      </c>
      <c r="K12" s="74">
        <f t="shared" si="4"/>
        <v>91931</v>
      </c>
      <c r="L12" s="74">
        <f t="shared" si="5"/>
        <v>94508</v>
      </c>
      <c r="M12" s="74">
        <f t="shared" si="6"/>
        <v>97201</v>
      </c>
      <c r="N12" s="74"/>
      <c r="O12" s="135"/>
      <c r="P12" s="187" t="str">
        <f t="shared" si="9"/>
        <v>53005C</v>
      </c>
      <c r="Q12" s="188" t="str">
        <f t="shared" si="10"/>
        <v>Accounting Manager - MPD-C</v>
      </c>
      <c r="R12" s="189" t="str">
        <f t="shared" si="11"/>
        <v>010</v>
      </c>
      <c r="S12" s="258">
        <v>76195</v>
      </c>
      <c r="T12" s="258">
        <v>79987</v>
      </c>
      <c r="U12" s="258">
        <v>83996</v>
      </c>
      <c r="V12" s="258">
        <v>89428</v>
      </c>
      <c r="W12" s="258">
        <v>91931</v>
      </c>
      <c r="X12" s="258">
        <v>94508</v>
      </c>
      <c r="Y12" s="258">
        <v>97201</v>
      </c>
      <c r="AB12" s="129" t="str">
        <f t="shared" ref="AB12:AB76" si="18">C12</f>
        <v>53005C</v>
      </c>
      <c r="AC12" s="136" t="str">
        <f t="shared" ref="AC12:AC76" si="19">B12</f>
        <v>010</v>
      </c>
      <c r="AD12" s="129" t="str">
        <f t="shared" ref="AD12:AD76" si="20">D12</f>
        <v>Accounting Manager - MPD-C</v>
      </c>
      <c r="AE12" s="130">
        <f t="shared" ref="AE12:AE76" si="21">IF($A12="E",ROUNDUP(S12/2080,3),IF($A12="N",ROUND(S12,3),"check"))</f>
        <v>36.632999999999996</v>
      </c>
      <c r="AF12" s="130">
        <f t="shared" ref="AF12:AF76" si="22">IF($A12="E",ROUNDUP(T12/2080,3),IF($A12="N",ROUND(T12,3),"check"))</f>
        <v>38.455999999999996</v>
      </c>
      <c r="AG12" s="130">
        <f t="shared" ref="AG12:AG76" si="23">IF($A12="E",ROUNDUP(U12/2080,3),IF($A12="N",ROUND(U12,3),"check"))</f>
        <v>40.382999999999996</v>
      </c>
      <c r="AH12" s="130">
        <f t="shared" ref="AH12:AH76" si="24">IF($A12="E",ROUNDUP(V12/2080,3),IF($A12="N",ROUND(V12,3),"check"))</f>
        <v>42.994999999999997</v>
      </c>
      <c r="AI12" s="130">
        <f t="shared" ref="AI12:AI76" si="25">IF($A12="E",ROUNDUP(W12/2080,3),IF($A12="N",ROUND(W12,3),"check"))</f>
        <v>44.198</v>
      </c>
      <c r="AJ12" s="130">
        <f t="shared" ref="AJ12:AJ76" si="26">IF($A12="E",ROUNDUP(X12/2080,3),IF($A12="N",ROUND(X12,3),"check"))</f>
        <v>45.436999999999998</v>
      </c>
      <c r="AK12" s="130">
        <f t="shared" ref="AK12:AK76" si="27">IF($A12="E",ROUNDUP(Y12/2080,3),IF($A12="N",ROUND(Y12,3),"check"))</f>
        <v>46.731999999999999</v>
      </c>
      <c r="AL12" s="135"/>
      <c r="AO12" s="135">
        <f t="shared" si="12"/>
        <v>3792</v>
      </c>
      <c r="AP12" s="135">
        <f t="shared" si="13"/>
        <v>4009</v>
      </c>
      <c r="AQ12" s="135">
        <f t="shared" si="14"/>
        <v>5432</v>
      </c>
      <c r="AR12" s="135">
        <f t="shared" si="15"/>
        <v>2503</v>
      </c>
      <c r="AS12" s="135">
        <f t="shared" si="16"/>
        <v>2577</v>
      </c>
      <c r="AT12" s="135">
        <f t="shared" si="17"/>
        <v>2693</v>
      </c>
    </row>
    <row r="13" spans="1:47" hidden="1" x14ac:dyDescent="0.2">
      <c r="A13" s="75" t="s">
        <v>17</v>
      </c>
      <c r="B13" s="70" t="s">
        <v>28</v>
      </c>
      <c r="C13" s="75" t="s">
        <v>29</v>
      </c>
      <c r="D13" s="73" t="s">
        <v>316</v>
      </c>
      <c r="E13" s="75">
        <v>398</v>
      </c>
      <c r="F13" s="75">
        <v>8</v>
      </c>
      <c r="G13" s="74">
        <f t="shared" si="0"/>
        <v>64466.744160000002</v>
      </c>
      <c r="H13" s="74">
        <f t="shared" si="1"/>
        <v>67046.946720000007</v>
      </c>
      <c r="I13" s="74">
        <f t="shared" si="2"/>
        <v>69727.206640000004</v>
      </c>
      <c r="J13" s="74">
        <f t="shared" si="3"/>
        <v>72516.039439999993</v>
      </c>
      <c r="K13" s="74">
        <f t="shared" si="4"/>
        <v>75417.702880000012</v>
      </c>
      <c r="L13" s="74">
        <f t="shared" si="5"/>
        <v>78434.325840000005</v>
      </c>
      <c r="M13" s="74">
        <f t="shared" si="6"/>
        <v>81570.16608000001</v>
      </c>
      <c r="N13" s="74"/>
      <c r="O13" s="135"/>
      <c r="P13" s="187" t="str">
        <f t="shared" si="9"/>
        <v>00351C</v>
      </c>
      <c r="Q13" s="188" t="str">
        <f t="shared" si="10"/>
        <v>Administrative Analyst II Supervisory</v>
      </c>
      <c r="R13" s="189" t="str">
        <f t="shared" si="11"/>
        <v>99</v>
      </c>
      <c r="S13" s="186">
        <f>VLOOKUP($C13, Rates2020,4,0)</f>
        <v>64466.744160000002</v>
      </c>
      <c r="T13" s="186">
        <f>VLOOKUP($C13, Rates2020,5,0)</f>
        <v>67046.946720000007</v>
      </c>
      <c r="U13" s="186">
        <f>VLOOKUP($C13, Rates2020,6,0)</f>
        <v>69727.206640000004</v>
      </c>
      <c r="V13" s="186">
        <f>VLOOKUP($C13, Rates2020,7,0)</f>
        <v>72516.039439999993</v>
      </c>
      <c r="W13" s="186">
        <f>VLOOKUP($C13, Rates2020,8,0)</f>
        <v>75417.702880000012</v>
      </c>
      <c r="X13" s="186">
        <f>VLOOKUP($C13, Rates2020,9,0)</f>
        <v>78434.325840000005</v>
      </c>
      <c r="Y13" s="186">
        <f>VLOOKUP($C13, Rates2020,10,0)</f>
        <v>81570.16608000001</v>
      </c>
      <c r="AB13" s="129" t="str">
        <f t="shared" si="18"/>
        <v>00351C</v>
      </c>
      <c r="AC13" s="136" t="str">
        <f t="shared" si="19"/>
        <v>99</v>
      </c>
      <c r="AD13" s="129" t="str">
        <f t="shared" si="20"/>
        <v>Administrative Analyst II Supervisory</v>
      </c>
      <c r="AE13" s="130">
        <f t="shared" si="21"/>
        <v>30.994</v>
      </c>
      <c r="AF13" s="130">
        <f t="shared" si="22"/>
        <v>32.234999999999999</v>
      </c>
      <c r="AG13" s="130">
        <f t="shared" si="23"/>
        <v>33.522999999999996</v>
      </c>
      <c r="AH13" s="130">
        <f t="shared" si="24"/>
        <v>34.863999999999997</v>
      </c>
      <c r="AI13" s="130">
        <f t="shared" si="25"/>
        <v>36.259</v>
      </c>
      <c r="AJ13" s="130">
        <f t="shared" si="26"/>
        <v>37.708999999999996</v>
      </c>
      <c r="AK13" s="130">
        <f t="shared" si="27"/>
        <v>39.216999999999999</v>
      </c>
      <c r="AL13" s="135"/>
      <c r="AO13" s="135">
        <f t="shared" si="12"/>
        <v>2580.2025600000052</v>
      </c>
      <c r="AP13" s="135">
        <f t="shared" si="13"/>
        <v>2680.2599199999968</v>
      </c>
      <c r="AQ13" s="135">
        <f t="shared" si="14"/>
        <v>2788.8327999999892</v>
      </c>
      <c r="AR13" s="135">
        <f t="shared" si="15"/>
        <v>2901.6634400000185</v>
      </c>
      <c r="AS13" s="135">
        <f t="shared" si="16"/>
        <v>3016.6229599999933</v>
      </c>
      <c r="AT13" s="135">
        <f t="shared" si="17"/>
        <v>3135.840240000005</v>
      </c>
    </row>
    <row r="14" spans="1:47" hidden="1" x14ac:dyDescent="0.2">
      <c r="A14" s="75" t="s">
        <v>21</v>
      </c>
      <c r="B14" s="70" t="s">
        <v>26</v>
      </c>
      <c r="C14" s="75" t="s">
        <v>27</v>
      </c>
      <c r="D14" s="73" t="s">
        <v>317</v>
      </c>
      <c r="E14" s="75">
        <v>358</v>
      </c>
      <c r="F14" s="75">
        <v>7</v>
      </c>
      <c r="G14" s="74">
        <f t="shared" si="0"/>
        <v>30.835999999999999</v>
      </c>
      <c r="H14" s="74">
        <f t="shared" si="1"/>
        <v>32.070999999999998</v>
      </c>
      <c r="I14" s="74">
        <f t="shared" si="2"/>
        <v>33.354999999999997</v>
      </c>
      <c r="J14" s="74">
        <f t="shared" si="3"/>
        <v>34.691000000000003</v>
      </c>
      <c r="K14" s="74">
        <f t="shared" si="4"/>
        <v>36.08</v>
      </c>
      <c r="L14" s="74">
        <f t="shared" si="5"/>
        <v>0</v>
      </c>
      <c r="M14" s="74">
        <f t="shared" si="6"/>
        <v>0</v>
      </c>
      <c r="N14" s="74"/>
      <c r="O14" s="135"/>
      <c r="P14" s="187" t="str">
        <f t="shared" si="9"/>
        <v>00361C</v>
      </c>
      <c r="Q14" s="188" t="str">
        <f t="shared" si="10"/>
        <v>Administrative Assistant to Police Administration</v>
      </c>
      <c r="R14" s="189" t="str">
        <f t="shared" si="11"/>
        <v>98</v>
      </c>
      <c r="S14" s="264">
        <v>30.835999999999999</v>
      </c>
      <c r="T14" s="264">
        <v>32.070999999999998</v>
      </c>
      <c r="U14" s="264">
        <v>33.354999999999997</v>
      </c>
      <c r="V14" s="264">
        <v>34.691000000000003</v>
      </c>
      <c r="W14" s="264">
        <v>36.08</v>
      </c>
      <c r="AB14" s="129" t="str">
        <f t="shared" si="18"/>
        <v>00361C</v>
      </c>
      <c r="AC14" s="136" t="str">
        <f t="shared" si="19"/>
        <v>98</v>
      </c>
      <c r="AD14" s="129" t="str">
        <f t="shared" si="20"/>
        <v>Administrative Assistant to Police Administration</v>
      </c>
      <c r="AE14" s="130">
        <f t="shared" si="21"/>
        <v>30.835999999999999</v>
      </c>
      <c r="AF14" s="130">
        <f t="shared" si="22"/>
        <v>32.070999999999998</v>
      </c>
      <c r="AG14" s="130">
        <f t="shared" si="23"/>
        <v>33.354999999999997</v>
      </c>
      <c r="AH14" s="130">
        <f t="shared" si="24"/>
        <v>34.691000000000003</v>
      </c>
      <c r="AI14" s="130">
        <f t="shared" si="25"/>
        <v>36.08</v>
      </c>
      <c r="AJ14" s="130">
        <f t="shared" si="26"/>
        <v>0</v>
      </c>
      <c r="AK14" s="130">
        <f t="shared" si="27"/>
        <v>0</v>
      </c>
      <c r="AL14" s="135"/>
      <c r="AO14" s="135">
        <f t="shared" si="12"/>
        <v>1.2349999999999994</v>
      </c>
      <c r="AP14" s="135">
        <f t="shared" si="13"/>
        <v>1.2839999999999989</v>
      </c>
      <c r="AQ14" s="135">
        <f t="shared" si="14"/>
        <v>1.3360000000000056</v>
      </c>
      <c r="AR14" s="135">
        <f t="shared" si="15"/>
        <v>1.3889999999999958</v>
      </c>
      <c r="AS14" s="135">
        <f t="shared" si="16"/>
        <v>-36.08</v>
      </c>
      <c r="AT14" s="135">
        <f t="shared" si="17"/>
        <v>0</v>
      </c>
    </row>
    <row r="15" spans="1:47" hidden="1" x14ac:dyDescent="0.2">
      <c r="A15" s="75" t="s">
        <v>17</v>
      </c>
      <c r="B15" s="70" t="s">
        <v>30</v>
      </c>
      <c r="C15" s="75" t="s">
        <v>31</v>
      </c>
      <c r="D15" s="73" t="s">
        <v>318</v>
      </c>
      <c r="E15" s="75">
        <v>393</v>
      </c>
      <c r="F15" s="75">
        <v>8</v>
      </c>
      <c r="G15" s="74">
        <f t="shared" si="0"/>
        <v>63165.998480000002</v>
      </c>
      <c r="H15" s="74">
        <f t="shared" si="1"/>
        <v>66555.175440000006</v>
      </c>
      <c r="I15" s="74">
        <f t="shared" si="2"/>
        <v>70086.987359999999</v>
      </c>
      <c r="J15" s="74">
        <f t="shared" si="3"/>
        <v>75049.406640000016</v>
      </c>
      <c r="K15" s="74">
        <f t="shared" si="4"/>
        <v>77150.611199999999</v>
      </c>
      <c r="L15" s="74">
        <f t="shared" si="5"/>
        <v>79311.424400000004</v>
      </c>
      <c r="M15" s="74">
        <f t="shared" si="6"/>
        <v>81572.294960000014</v>
      </c>
      <c r="N15" s="74"/>
      <c r="O15" s="135"/>
      <c r="P15" s="187" t="str">
        <f t="shared" si="9"/>
        <v>00469C</v>
      </c>
      <c r="Q15" s="188" t="str">
        <f t="shared" si="10"/>
        <v>Aide to the Finance Officer</v>
      </c>
      <c r="R15" s="189" t="str">
        <f t="shared" si="11"/>
        <v>21</v>
      </c>
      <c r="S15" s="186">
        <f t="shared" ref="S15:S24" si="28">VLOOKUP($C15, Rates2020,4,0)</f>
        <v>63165.998480000002</v>
      </c>
      <c r="T15" s="186">
        <f t="shared" ref="T15:T24" si="29">VLOOKUP($C15, Rates2020,5,0)</f>
        <v>66555.175440000006</v>
      </c>
      <c r="U15" s="186">
        <f t="shared" ref="U15:U24" si="30">VLOOKUP($C15, Rates2020,6,0)</f>
        <v>70086.987359999999</v>
      </c>
      <c r="V15" s="186">
        <f t="shared" ref="V15:V24" si="31">VLOOKUP($C15, Rates2020,7,0)</f>
        <v>75049.406640000016</v>
      </c>
      <c r="W15" s="186">
        <f t="shared" ref="W15:W22" si="32">VLOOKUP($C15, Rates2020,8,0)</f>
        <v>77150.611199999999</v>
      </c>
      <c r="X15" s="186">
        <f>VLOOKUP($C15, Rates2020,9,0)</f>
        <v>79311.424400000004</v>
      </c>
      <c r="Y15" s="186">
        <f>VLOOKUP($C15, Rates2020,10,0)</f>
        <v>81572.294960000014</v>
      </c>
      <c r="AB15" s="129" t="str">
        <f t="shared" si="18"/>
        <v>00469C</v>
      </c>
      <c r="AC15" s="136" t="str">
        <f t="shared" si="19"/>
        <v>21</v>
      </c>
      <c r="AD15" s="129" t="str">
        <f t="shared" si="20"/>
        <v>Aide to the Finance Officer</v>
      </c>
      <c r="AE15" s="130">
        <f t="shared" si="21"/>
        <v>30.369</v>
      </c>
      <c r="AF15" s="130">
        <f t="shared" si="22"/>
        <v>31.998000000000001</v>
      </c>
      <c r="AG15" s="130">
        <f t="shared" si="23"/>
        <v>33.695999999999998</v>
      </c>
      <c r="AH15" s="130">
        <f t="shared" si="24"/>
        <v>36.082000000000001</v>
      </c>
      <c r="AI15" s="130">
        <f t="shared" si="25"/>
        <v>37.091999999999999</v>
      </c>
      <c r="AJ15" s="130">
        <f t="shared" si="26"/>
        <v>38.131</v>
      </c>
      <c r="AK15" s="130">
        <f t="shared" si="27"/>
        <v>39.217999999999996</v>
      </c>
      <c r="AL15" s="135"/>
      <c r="AO15" s="135">
        <f t="shared" si="12"/>
        <v>3389.1769600000043</v>
      </c>
      <c r="AP15" s="135">
        <f t="shared" si="13"/>
        <v>3531.8119199999928</v>
      </c>
      <c r="AQ15" s="135">
        <f t="shared" si="14"/>
        <v>4962.4192800000164</v>
      </c>
      <c r="AR15" s="135">
        <f t="shared" si="15"/>
        <v>2101.2045599999838</v>
      </c>
      <c r="AS15" s="135">
        <f t="shared" si="16"/>
        <v>2160.8132000000041</v>
      </c>
      <c r="AT15" s="135">
        <f t="shared" si="17"/>
        <v>2260.8705600000103</v>
      </c>
    </row>
    <row r="16" spans="1:47" hidden="1" x14ac:dyDescent="0.2">
      <c r="A16" s="75" t="s">
        <v>17</v>
      </c>
      <c r="B16" s="70" t="s">
        <v>32</v>
      </c>
      <c r="C16" s="75" t="s">
        <v>33</v>
      </c>
      <c r="D16" s="73" t="s">
        <v>319</v>
      </c>
      <c r="E16" s="75">
        <v>583</v>
      </c>
      <c r="F16" s="75">
        <v>12</v>
      </c>
      <c r="G16" s="74">
        <f t="shared" si="0"/>
        <v>101351.71904000001</v>
      </c>
      <c r="H16" s="74">
        <f t="shared" si="1"/>
        <v>105405.10656000001</v>
      </c>
      <c r="I16" s="74">
        <f t="shared" si="2"/>
        <v>109620.28896000001</v>
      </c>
      <c r="J16" s="74">
        <f t="shared" si="3"/>
        <v>114005.78176000001</v>
      </c>
      <c r="K16" s="74">
        <f t="shared" si="4"/>
        <v>118565.84272000002</v>
      </c>
      <c r="L16" s="74">
        <f t="shared" si="5"/>
        <v>0</v>
      </c>
      <c r="M16" s="74">
        <f t="shared" si="6"/>
        <v>0</v>
      </c>
      <c r="N16" s="74"/>
      <c r="O16" s="135"/>
      <c r="P16" s="187" t="str">
        <f t="shared" si="9"/>
        <v>00590C</v>
      </c>
      <c r="Q16" s="188" t="str">
        <f t="shared" si="10"/>
        <v>Assistant Building Official</v>
      </c>
      <c r="R16" s="189" t="str">
        <f t="shared" si="11"/>
        <v>105</v>
      </c>
      <c r="S16" s="186">
        <f t="shared" si="28"/>
        <v>101351.71904000001</v>
      </c>
      <c r="T16" s="186">
        <f t="shared" si="29"/>
        <v>105405.10656000001</v>
      </c>
      <c r="U16" s="186">
        <f t="shared" si="30"/>
        <v>109620.28896000001</v>
      </c>
      <c r="V16" s="186">
        <f t="shared" si="31"/>
        <v>114005.78176000001</v>
      </c>
      <c r="W16" s="186">
        <f t="shared" si="32"/>
        <v>118565.84272000002</v>
      </c>
      <c r="AB16" s="129" t="str">
        <f t="shared" si="18"/>
        <v>00590C</v>
      </c>
      <c r="AC16" s="136" t="str">
        <f t="shared" si="19"/>
        <v>105</v>
      </c>
      <c r="AD16" s="129" t="str">
        <f t="shared" si="20"/>
        <v>Assistant Building Official</v>
      </c>
      <c r="AE16" s="130">
        <f t="shared" si="21"/>
        <v>48.726999999999997</v>
      </c>
      <c r="AF16" s="130">
        <f t="shared" si="22"/>
        <v>50.675999999999995</v>
      </c>
      <c r="AG16" s="130">
        <f t="shared" si="23"/>
        <v>52.702999999999996</v>
      </c>
      <c r="AH16" s="130">
        <f t="shared" si="24"/>
        <v>54.811</v>
      </c>
      <c r="AI16" s="130">
        <f t="shared" si="25"/>
        <v>57.003</v>
      </c>
      <c r="AJ16" s="130">
        <f t="shared" si="26"/>
        <v>0</v>
      </c>
      <c r="AK16" s="130">
        <f t="shared" si="27"/>
        <v>0</v>
      </c>
      <c r="AL16" s="135"/>
      <c r="AO16" s="135">
        <f t="shared" si="12"/>
        <v>4053.3875200000039</v>
      </c>
      <c r="AP16" s="135">
        <f t="shared" si="13"/>
        <v>4215.1823999999906</v>
      </c>
      <c r="AQ16" s="135">
        <f t="shared" si="14"/>
        <v>4385.4928000000073</v>
      </c>
      <c r="AR16" s="135">
        <f t="shared" si="15"/>
        <v>4560.0609600000025</v>
      </c>
      <c r="AS16" s="135">
        <f t="shared" si="16"/>
        <v>-118565.84272000002</v>
      </c>
      <c r="AT16" s="135">
        <f t="shared" si="17"/>
        <v>0</v>
      </c>
    </row>
    <row r="17" spans="1:46" hidden="1" x14ac:dyDescent="0.2">
      <c r="A17" s="75" t="s">
        <v>17</v>
      </c>
      <c r="B17" s="70" t="s">
        <v>35</v>
      </c>
      <c r="C17" s="75" t="s">
        <v>36</v>
      </c>
      <c r="D17" s="73" t="s">
        <v>320</v>
      </c>
      <c r="E17" s="75">
        <v>543</v>
      </c>
      <c r="F17" s="75">
        <v>12</v>
      </c>
      <c r="G17" s="74">
        <f t="shared" si="0"/>
        <v>107891.6384</v>
      </c>
      <c r="H17" s="74">
        <f t="shared" si="1"/>
        <v>113777.99160000001</v>
      </c>
      <c r="I17" s="74">
        <f t="shared" si="2"/>
        <v>119879.36168000002</v>
      </c>
      <c r="J17" s="74">
        <f t="shared" si="3"/>
        <v>124064.73976000001</v>
      </c>
      <c r="K17" s="74">
        <f t="shared" si="4"/>
        <v>127536.94304000001</v>
      </c>
      <c r="L17" s="74">
        <f t="shared" si="5"/>
        <v>131107.0748</v>
      </c>
      <c r="M17" s="74">
        <f t="shared" si="6"/>
        <v>134845.38808</v>
      </c>
      <c r="N17" s="74"/>
      <c r="O17" s="135"/>
      <c r="P17" s="187" t="str">
        <f t="shared" si="9"/>
        <v>00637C</v>
      </c>
      <c r="Q17" s="188" t="str">
        <f t="shared" si="10"/>
        <v>Assistant City Attorney II HR/LR</v>
      </c>
      <c r="R17" s="189" t="str">
        <f t="shared" si="11"/>
        <v>59</v>
      </c>
      <c r="S17" s="186">
        <f t="shared" si="28"/>
        <v>107891.6384</v>
      </c>
      <c r="T17" s="186">
        <f t="shared" si="29"/>
        <v>113777.99160000001</v>
      </c>
      <c r="U17" s="186">
        <f t="shared" si="30"/>
        <v>119879.36168000002</v>
      </c>
      <c r="V17" s="186">
        <f t="shared" si="31"/>
        <v>124064.73976000001</v>
      </c>
      <c r="W17" s="186">
        <f t="shared" si="32"/>
        <v>127536.94304000001</v>
      </c>
      <c r="X17" s="186">
        <f>VLOOKUP($C17, Rates2020,9,0)</f>
        <v>131107.0748</v>
      </c>
      <c r="Y17" s="186">
        <f>VLOOKUP($C17, Rates2020,10,0)</f>
        <v>134845.38808</v>
      </c>
      <c r="AB17" s="129" t="str">
        <f t="shared" si="18"/>
        <v>00637C</v>
      </c>
      <c r="AC17" s="136" t="str">
        <f t="shared" si="19"/>
        <v>59</v>
      </c>
      <c r="AD17" s="129" t="str">
        <f t="shared" si="20"/>
        <v>Assistant City Attorney II HR/LR</v>
      </c>
      <c r="AE17" s="130">
        <f t="shared" si="21"/>
        <v>51.870999999999995</v>
      </c>
      <c r="AF17" s="130">
        <f t="shared" si="22"/>
        <v>54.701000000000001</v>
      </c>
      <c r="AG17" s="130">
        <f t="shared" si="23"/>
        <v>57.634999999999998</v>
      </c>
      <c r="AH17" s="130">
        <f t="shared" si="24"/>
        <v>59.646999999999998</v>
      </c>
      <c r="AI17" s="130">
        <f t="shared" si="25"/>
        <v>61.315999999999995</v>
      </c>
      <c r="AJ17" s="130">
        <f t="shared" si="26"/>
        <v>63.032999999999994</v>
      </c>
      <c r="AK17" s="130">
        <f t="shared" si="27"/>
        <v>64.83</v>
      </c>
      <c r="AL17" s="135"/>
      <c r="AO17" s="135">
        <f t="shared" si="12"/>
        <v>5886.3532000000123</v>
      </c>
      <c r="AP17" s="135">
        <f t="shared" si="13"/>
        <v>6101.3700800000079</v>
      </c>
      <c r="AQ17" s="135">
        <f t="shared" si="14"/>
        <v>4185.378079999995</v>
      </c>
      <c r="AR17" s="135">
        <f t="shared" si="15"/>
        <v>3472.2032800000015</v>
      </c>
      <c r="AS17" s="135">
        <f t="shared" si="16"/>
        <v>3570.1317599999893</v>
      </c>
      <c r="AT17" s="135">
        <f t="shared" si="17"/>
        <v>3738.3132800000021</v>
      </c>
    </row>
    <row r="18" spans="1:46" hidden="1" x14ac:dyDescent="0.2">
      <c r="A18" s="75" t="s">
        <v>21</v>
      </c>
      <c r="B18" s="70" t="s">
        <v>22</v>
      </c>
      <c r="C18" s="75" t="s">
        <v>37</v>
      </c>
      <c r="D18" s="73" t="s">
        <v>321</v>
      </c>
      <c r="E18" s="75">
        <v>341</v>
      </c>
      <c r="F18" s="75">
        <v>7</v>
      </c>
      <c r="G18" s="74">
        <f t="shared" si="0"/>
        <v>26.564942500000001</v>
      </c>
      <c r="H18" s="74">
        <f t="shared" si="1"/>
        <v>27.964067</v>
      </c>
      <c r="I18" s="74">
        <f t="shared" si="2"/>
        <v>29.435860000000005</v>
      </c>
      <c r="J18" s="74">
        <f t="shared" si="3"/>
        <v>30.985439000000003</v>
      </c>
      <c r="K18" s="74">
        <f t="shared" si="4"/>
        <v>31.853367000000002</v>
      </c>
      <c r="L18" s="74">
        <f t="shared" si="5"/>
        <v>32.744835500000001</v>
      </c>
      <c r="M18" s="74">
        <f t="shared" si="6"/>
        <v>33.678267500000004</v>
      </c>
      <c r="N18" s="74"/>
      <c r="O18" s="135"/>
      <c r="P18" s="187" t="str">
        <f t="shared" si="9"/>
        <v>00965C</v>
      </c>
      <c r="Q18" s="188" t="str">
        <f t="shared" si="10"/>
        <v>Assistant Supervisor Police Record Services</v>
      </c>
      <c r="R18" s="189" t="str">
        <f t="shared" si="11"/>
        <v>13</v>
      </c>
      <c r="S18" s="186">
        <f t="shared" si="28"/>
        <v>26.564942500000001</v>
      </c>
      <c r="T18" s="186">
        <f t="shared" si="29"/>
        <v>27.964067</v>
      </c>
      <c r="U18" s="186">
        <f t="shared" si="30"/>
        <v>29.435860000000005</v>
      </c>
      <c r="V18" s="186">
        <f t="shared" si="31"/>
        <v>30.985439000000003</v>
      </c>
      <c r="W18" s="186">
        <f t="shared" si="32"/>
        <v>31.853367000000002</v>
      </c>
      <c r="X18" s="186">
        <f>VLOOKUP($C18, Rates2020,9,0)</f>
        <v>32.744835500000001</v>
      </c>
      <c r="Y18" s="186">
        <f>VLOOKUP($C18, Rates2020,10,0)</f>
        <v>33.678267500000004</v>
      </c>
      <c r="AB18" s="129" t="str">
        <f t="shared" si="18"/>
        <v>00965C</v>
      </c>
      <c r="AC18" s="136" t="str">
        <f t="shared" si="19"/>
        <v>13</v>
      </c>
      <c r="AD18" s="129" t="str">
        <f t="shared" si="20"/>
        <v>Assistant Supervisor Police Record Services</v>
      </c>
      <c r="AE18" s="130">
        <f t="shared" si="21"/>
        <v>26.565000000000001</v>
      </c>
      <c r="AF18" s="130">
        <f t="shared" si="22"/>
        <v>27.963999999999999</v>
      </c>
      <c r="AG18" s="130">
        <f t="shared" si="23"/>
        <v>29.436</v>
      </c>
      <c r="AH18" s="130">
        <f t="shared" si="24"/>
        <v>30.984999999999999</v>
      </c>
      <c r="AI18" s="130">
        <f t="shared" si="25"/>
        <v>31.853000000000002</v>
      </c>
      <c r="AJ18" s="130">
        <f t="shared" si="26"/>
        <v>32.744999999999997</v>
      </c>
      <c r="AK18" s="130">
        <f t="shared" si="27"/>
        <v>33.677999999999997</v>
      </c>
      <c r="AL18" s="135"/>
      <c r="AO18" s="135">
        <f t="shared" si="12"/>
        <v>1.3991244999999992</v>
      </c>
      <c r="AP18" s="135">
        <f t="shared" si="13"/>
        <v>1.4717930000000052</v>
      </c>
      <c r="AQ18" s="135">
        <f t="shared" si="14"/>
        <v>1.5495789999999978</v>
      </c>
      <c r="AR18" s="135">
        <f t="shared" si="15"/>
        <v>0.86792799999999914</v>
      </c>
      <c r="AS18" s="135">
        <f t="shared" si="16"/>
        <v>0.89146849999999844</v>
      </c>
      <c r="AT18" s="135">
        <f t="shared" si="17"/>
        <v>0.93343200000000337</v>
      </c>
    </row>
    <row r="19" spans="1:46" hidden="1" x14ac:dyDescent="0.2">
      <c r="A19" s="75" t="s">
        <v>17</v>
      </c>
      <c r="B19" s="70" t="s">
        <v>572</v>
      </c>
      <c r="C19" s="75" t="s">
        <v>471</v>
      </c>
      <c r="D19" s="73" t="s">
        <v>465</v>
      </c>
      <c r="E19" s="75">
        <v>423</v>
      </c>
      <c r="F19" s="75">
        <v>9</v>
      </c>
      <c r="G19" s="72">
        <v>76198</v>
      </c>
      <c r="H19" s="72">
        <v>79249</v>
      </c>
      <c r="I19" s="72">
        <v>82422</v>
      </c>
      <c r="J19" s="72">
        <v>85723</v>
      </c>
      <c r="K19" s="72">
        <v>89155</v>
      </c>
      <c r="L19" s="74">
        <v>0</v>
      </c>
      <c r="M19" s="74">
        <v>0</v>
      </c>
      <c r="N19" s="74"/>
      <c r="O19" s="135"/>
      <c r="P19" s="187" t="str">
        <f t="shared" si="9"/>
        <v>52933C</v>
      </c>
      <c r="Q19" s="188" t="str">
        <f t="shared" si="10"/>
        <v>Budget and Evaluation Analyst</v>
      </c>
      <c r="R19" s="189" t="str">
        <f t="shared" si="11"/>
        <v>086</v>
      </c>
      <c r="S19" s="332">
        <v>76198</v>
      </c>
      <c r="T19" s="333">
        <v>79250</v>
      </c>
      <c r="U19" s="333">
        <v>82424</v>
      </c>
      <c r="V19" s="333">
        <v>85723</v>
      </c>
      <c r="W19" s="333">
        <v>89155</v>
      </c>
      <c r="X19" s="264"/>
      <c r="Y19" s="264"/>
      <c r="AB19" s="129" t="str">
        <f t="shared" si="18"/>
        <v>52933C</v>
      </c>
      <c r="AC19" s="136" t="str">
        <f t="shared" si="19"/>
        <v>086</v>
      </c>
      <c r="AD19" s="129" t="str">
        <f t="shared" si="20"/>
        <v>Budget and Evaluation Analyst</v>
      </c>
      <c r="AE19" s="130">
        <f t="shared" si="21"/>
        <v>36.634</v>
      </c>
      <c r="AF19" s="130">
        <f t="shared" si="22"/>
        <v>38.100999999999999</v>
      </c>
      <c r="AG19" s="130">
        <f t="shared" si="23"/>
        <v>39.626999999999995</v>
      </c>
      <c r="AH19" s="130">
        <f t="shared" si="24"/>
        <v>41.213000000000001</v>
      </c>
      <c r="AI19" s="130">
        <f t="shared" si="25"/>
        <v>42.863</v>
      </c>
      <c r="AJ19" s="130">
        <f t="shared" si="26"/>
        <v>0</v>
      </c>
      <c r="AK19" s="130">
        <f t="shared" si="27"/>
        <v>0</v>
      </c>
      <c r="AL19" s="135"/>
      <c r="AO19" s="135">
        <f t="shared" si="12"/>
        <v>3051</v>
      </c>
      <c r="AP19" s="135">
        <f t="shared" si="13"/>
        <v>3173</v>
      </c>
      <c r="AQ19" s="135">
        <f t="shared" si="14"/>
        <v>3301</v>
      </c>
      <c r="AR19" s="135">
        <f t="shared" si="15"/>
        <v>3432</v>
      </c>
      <c r="AS19" s="135">
        <f t="shared" si="16"/>
        <v>-89155</v>
      </c>
      <c r="AT19" s="135">
        <f t="shared" si="17"/>
        <v>0</v>
      </c>
    </row>
    <row r="20" spans="1:46" hidden="1" x14ac:dyDescent="0.2">
      <c r="A20" s="75" t="s">
        <v>17</v>
      </c>
      <c r="B20" s="70" t="s">
        <v>40</v>
      </c>
      <c r="C20" s="75" t="s">
        <v>41</v>
      </c>
      <c r="D20" s="73" t="s">
        <v>323</v>
      </c>
      <c r="E20" s="75">
        <v>650</v>
      </c>
      <c r="F20" s="75">
        <v>14</v>
      </c>
      <c r="G20" s="74">
        <f t="shared" ref="G20:M20" si="33">S20</f>
        <v>111670.4004</v>
      </c>
      <c r="H20" s="74">
        <f t="shared" si="33"/>
        <v>116136.79064000002</v>
      </c>
      <c r="I20" s="74">
        <f t="shared" si="33"/>
        <v>120782.00680000002</v>
      </c>
      <c r="J20" s="74">
        <f t="shared" si="33"/>
        <v>125612.43552000001</v>
      </c>
      <c r="K20" s="74">
        <f t="shared" si="33"/>
        <v>130636.59232000001</v>
      </c>
      <c r="L20" s="74">
        <f t="shared" si="33"/>
        <v>0</v>
      </c>
      <c r="M20" s="74">
        <f t="shared" si="33"/>
        <v>0</v>
      </c>
      <c r="N20" s="74"/>
      <c r="O20" s="135"/>
      <c r="P20" s="187" t="str">
        <f t="shared" si="9"/>
        <v>01449C</v>
      </c>
      <c r="Q20" s="188" t="str">
        <f t="shared" si="10"/>
        <v xml:space="preserve">Building Official </v>
      </c>
      <c r="R20" s="189" t="str">
        <f t="shared" si="11"/>
        <v>106</v>
      </c>
      <c r="S20" s="186">
        <f t="shared" si="28"/>
        <v>111670.4004</v>
      </c>
      <c r="T20" s="186">
        <f t="shared" si="29"/>
        <v>116136.79064000002</v>
      </c>
      <c r="U20" s="186">
        <f t="shared" si="30"/>
        <v>120782.00680000002</v>
      </c>
      <c r="V20" s="186">
        <f t="shared" si="31"/>
        <v>125612.43552000001</v>
      </c>
      <c r="W20" s="186">
        <f t="shared" si="32"/>
        <v>130636.59232000001</v>
      </c>
      <c r="AB20" s="129" t="str">
        <f t="shared" si="18"/>
        <v>01449C</v>
      </c>
      <c r="AC20" s="136" t="str">
        <f t="shared" si="19"/>
        <v>106</v>
      </c>
      <c r="AD20" s="129" t="str">
        <f t="shared" si="20"/>
        <v xml:space="preserve">Building Official </v>
      </c>
      <c r="AE20" s="130">
        <f t="shared" si="21"/>
        <v>53.687999999999995</v>
      </c>
      <c r="AF20" s="130">
        <f t="shared" si="22"/>
        <v>55.835000000000001</v>
      </c>
      <c r="AG20" s="130">
        <f t="shared" si="23"/>
        <v>58.068999999999996</v>
      </c>
      <c r="AH20" s="130">
        <f t="shared" si="24"/>
        <v>60.390999999999998</v>
      </c>
      <c r="AI20" s="130">
        <f t="shared" si="25"/>
        <v>62.806999999999995</v>
      </c>
      <c r="AJ20" s="130">
        <f t="shared" si="26"/>
        <v>0</v>
      </c>
      <c r="AK20" s="130">
        <f t="shared" si="27"/>
        <v>0</v>
      </c>
      <c r="AL20" s="135"/>
      <c r="AO20" s="135">
        <f t="shared" si="12"/>
        <v>4466.3902400000225</v>
      </c>
      <c r="AP20" s="135">
        <f t="shared" si="13"/>
        <v>4645.2161599999963</v>
      </c>
      <c r="AQ20" s="135">
        <f t="shared" si="14"/>
        <v>4830.4287199999962</v>
      </c>
      <c r="AR20" s="135">
        <f t="shared" si="15"/>
        <v>5024.156799999997</v>
      </c>
      <c r="AS20" s="135">
        <f t="shared" si="16"/>
        <v>-130636.59232000001</v>
      </c>
      <c r="AT20" s="135">
        <f t="shared" si="17"/>
        <v>0</v>
      </c>
    </row>
    <row r="21" spans="1:46" hidden="1" x14ac:dyDescent="0.2">
      <c r="A21" s="75" t="s">
        <v>17</v>
      </c>
      <c r="B21" s="70" t="s">
        <v>573</v>
      </c>
      <c r="C21" s="75" t="s">
        <v>43</v>
      </c>
      <c r="D21" s="73" t="s">
        <v>324</v>
      </c>
      <c r="E21" s="75">
        <v>468</v>
      </c>
      <c r="F21" s="75">
        <v>10</v>
      </c>
      <c r="G21" s="72">
        <v>84983</v>
      </c>
      <c r="H21" s="72">
        <v>88386</v>
      </c>
      <c r="I21" s="72">
        <v>91925</v>
      </c>
      <c r="J21" s="72">
        <v>95606</v>
      </c>
      <c r="K21" s="72">
        <v>99434</v>
      </c>
      <c r="L21" s="74">
        <v>0</v>
      </c>
      <c r="M21" s="74">
        <v>0</v>
      </c>
      <c r="N21" s="74"/>
      <c r="O21" s="135"/>
      <c r="P21" s="187" t="str">
        <f t="shared" si="9"/>
        <v>01457C</v>
      </c>
      <c r="Q21" s="188" t="str">
        <f t="shared" si="10"/>
        <v>Business Application Manager - Supervisory</v>
      </c>
      <c r="R21" s="189" t="str">
        <f t="shared" si="11"/>
        <v>085</v>
      </c>
      <c r="S21" s="333">
        <v>84984</v>
      </c>
      <c r="T21" s="333">
        <v>88387</v>
      </c>
      <c r="U21" s="333">
        <v>91925</v>
      </c>
      <c r="V21" s="333">
        <v>95607</v>
      </c>
      <c r="W21" s="333">
        <v>99434</v>
      </c>
      <c r="X21" s="264"/>
      <c r="Y21" s="264"/>
      <c r="AB21" s="129" t="str">
        <f t="shared" si="18"/>
        <v>01457C</v>
      </c>
      <c r="AC21" s="136" t="str">
        <f t="shared" si="19"/>
        <v>085</v>
      </c>
      <c r="AD21" s="129" t="str">
        <f t="shared" si="20"/>
        <v>Business Application Manager - Supervisory</v>
      </c>
      <c r="AE21" s="130">
        <f t="shared" si="21"/>
        <v>40.857999999999997</v>
      </c>
      <c r="AF21" s="130">
        <f t="shared" si="22"/>
        <v>42.494</v>
      </c>
      <c r="AG21" s="130">
        <f t="shared" si="23"/>
        <v>44.195</v>
      </c>
      <c r="AH21" s="130">
        <f t="shared" si="24"/>
        <v>45.964999999999996</v>
      </c>
      <c r="AI21" s="130">
        <f t="shared" si="25"/>
        <v>47.805</v>
      </c>
      <c r="AJ21" s="130">
        <f t="shared" si="26"/>
        <v>0</v>
      </c>
      <c r="AK21" s="130">
        <f t="shared" si="27"/>
        <v>0</v>
      </c>
      <c r="AL21" s="135"/>
      <c r="AO21" s="135">
        <f t="shared" si="12"/>
        <v>3403</v>
      </c>
      <c r="AP21" s="135">
        <f t="shared" si="13"/>
        <v>3539</v>
      </c>
      <c r="AQ21" s="135">
        <f t="shared" si="14"/>
        <v>3681</v>
      </c>
      <c r="AR21" s="135">
        <f t="shared" si="15"/>
        <v>3828</v>
      </c>
      <c r="AS21" s="135">
        <f t="shared" si="16"/>
        <v>-99434</v>
      </c>
      <c r="AT21" s="135">
        <f t="shared" si="17"/>
        <v>0</v>
      </c>
    </row>
    <row r="22" spans="1:46" hidden="1" x14ac:dyDescent="0.2">
      <c r="A22" s="75" t="s">
        <v>17</v>
      </c>
      <c r="B22" s="70" t="s">
        <v>44</v>
      </c>
      <c r="C22" s="75" t="s">
        <v>45</v>
      </c>
      <c r="D22" s="73" t="s">
        <v>325</v>
      </c>
      <c r="E22" s="75">
        <v>460</v>
      </c>
      <c r="F22" s="75">
        <v>10</v>
      </c>
      <c r="G22" s="74">
        <f t="shared" ref="G22:G34" si="34">S22</f>
        <v>74466.093520000009</v>
      </c>
      <c r="H22" s="74">
        <f t="shared" ref="H22:H34" si="35">T22</f>
        <v>78310.850800000015</v>
      </c>
      <c r="I22" s="74">
        <f t="shared" ref="I22:I34" si="36">U22</f>
        <v>82302.500800000009</v>
      </c>
      <c r="J22" s="74">
        <f t="shared" ref="J22:J34" si="37">V22</f>
        <v>87873.779760000005</v>
      </c>
      <c r="K22" s="74">
        <f t="shared" ref="K22:K34" si="38">W22</f>
        <v>90334.765040000013</v>
      </c>
      <c r="L22" s="74">
        <f t="shared" ref="L22:L34" si="39">X22</f>
        <v>92863.874479999999</v>
      </c>
      <c r="M22" s="74">
        <f t="shared" ref="M22:M34" si="40">Y22</f>
        <v>95512.20120000001</v>
      </c>
      <c r="N22" s="74"/>
      <c r="O22" s="135"/>
      <c r="P22" s="187" t="str">
        <f t="shared" si="9"/>
        <v>01545C</v>
      </c>
      <c r="Q22" s="188" t="str">
        <f t="shared" si="10"/>
        <v>Cash Manager</v>
      </c>
      <c r="R22" s="189" t="str">
        <f t="shared" si="11"/>
        <v>34D</v>
      </c>
      <c r="S22" s="186">
        <f t="shared" si="28"/>
        <v>74466.093520000009</v>
      </c>
      <c r="T22" s="186">
        <f t="shared" si="29"/>
        <v>78310.850800000015</v>
      </c>
      <c r="U22" s="186">
        <f t="shared" si="30"/>
        <v>82302.500800000009</v>
      </c>
      <c r="V22" s="186">
        <f t="shared" si="31"/>
        <v>87873.779760000005</v>
      </c>
      <c r="W22" s="186">
        <f t="shared" si="32"/>
        <v>90334.765040000013</v>
      </c>
      <c r="X22" s="186">
        <f>VLOOKUP($C22, Rates2020,9,0)</f>
        <v>92863.874479999999</v>
      </c>
      <c r="Y22" s="186">
        <f>VLOOKUP($C22, Rates2020,10,0)</f>
        <v>95512.20120000001</v>
      </c>
      <c r="AB22" s="129" t="str">
        <f t="shared" si="18"/>
        <v>01545C</v>
      </c>
      <c r="AC22" s="136" t="str">
        <f t="shared" si="19"/>
        <v>34D</v>
      </c>
      <c r="AD22" s="129" t="str">
        <f t="shared" si="20"/>
        <v>Cash Manager</v>
      </c>
      <c r="AE22" s="130">
        <f t="shared" si="21"/>
        <v>35.802</v>
      </c>
      <c r="AF22" s="130">
        <f t="shared" si="22"/>
        <v>37.65</v>
      </c>
      <c r="AG22" s="130">
        <f t="shared" si="23"/>
        <v>39.568999999999996</v>
      </c>
      <c r="AH22" s="130">
        <f t="shared" si="24"/>
        <v>42.247999999999998</v>
      </c>
      <c r="AI22" s="130">
        <f t="shared" si="25"/>
        <v>43.430999999999997</v>
      </c>
      <c r="AJ22" s="130">
        <f t="shared" si="26"/>
        <v>44.646999999999998</v>
      </c>
      <c r="AK22" s="130">
        <f t="shared" si="27"/>
        <v>45.919999999999995</v>
      </c>
      <c r="AL22" s="135"/>
      <c r="AO22" s="135">
        <f t="shared" si="12"/>
        <v>3844.7572800000053</v>
      </c>
      <c r="AP22" s="135">
        <f t="shared" si="13"/>
        <v>3991.6499999999942</v>
      </c>
      <c r="AQ22" s="135">
        <f t="shared" si="14"/>
        <v>5571.278959999996</v>
      </c>
      <c r="AR22" s="135">
        <f t="shared" si="15"/>
        <v>2460.9852800000081</v>
      </c>
      <c r="AS22" s="135">
        <f t="shared" si="16"/>
        <v>2529.1094399999856</v>
      </c>
      <c r="AT22" s="135">
        <f t="shared" si="17"/>
        <v>2648.3267200000118</v>
      </c>
    </row>
    <row r="23" spans="1:46" hidden="1" x14ac:dyDescent="0.2">
      <c r="A23" s="75" t="s">
        <v>21</v>
      </c>
      <c r="B23" s="70" t="s">
        <v>46</v>
      </c>
      <c r="C23" s="75" t="s">
        <v>47</v>
      </c>
      <c r="D23" s="73" t="s">
        <v>326</v>
      </c>
      <c r="E23" s="75">
        <v>160</v>
      </c>
      <c r="F23" s="75">
        <v>3</v>
      </c>
      <c r="G23" s="74">
        <f t="shared" si="34"/>
        <v>16.195864</v>
      </c>
      <c r="H23" s="74">
        <f t="shared" si="35"/>
        <v>16.648250999999998</v>
      </c>
      <c r="I23" s="74">
        <f t="shared" si="36"/>
        <v>17.114967000000004</v>
      </c>
      <c r="J23" s="74">
        <f t="shared" si="37"/>
        <v>17.601129499999999</v>
      </c>
      <c r="K23" s="74">
        <f t="shared" si="38"/>
        <v>0</v>
      </c>
      <c r="L23" s="74">
        <f t="shared" si="39"/>
        <v>0</v>
      </c>
      <c r="M23" s="74">
        <f t="shared" si="40"/>
        <v>0</v>
      </c>
      <c r="N23" s="74"/>
      <c r="O23" s="135"/>
      <c r="P23" s="187" t="str">
        <f t="shared" si="9"/>
        <v>01556C</v>
      </c>
      <c r="Q23" s="188" t="str">
        <f t="shared" si="10"/>
        <v xml:space="preserve">Cashier - Ticket Sales </v>
      </c>
      <c r="R23" s="189" t="str">
        <f t="shared" si="11"/>
        <v>03</v>
      </c>
      <c r="S23" s="186">
        <f t="shared" si="28"/>
        <v>16.195864</v>
      </c>
      <c r="T23" s="186">
        <f t="shared" si="29"/>
        <v>16.648250999999998</v>
      </c>
      <c r="U23" s="186">
        <f t="shared" si="30"/>
        <v>17.114967000000004</v>
      </c>
      <c r="V23" s="186">
        <f t="shared" si="31"/>
        <v>17.601129499999999</v>
      </c>
      <c r="AB23" s="129" t="str">
        <f t="shared" si="18"/>
        <v>01556C</v>
      </c>
      <c r="AC23" s="136" t="str">
        <f t="shared" si="19"/>
        <v>03</v>
      </c>
      <c r="AD23" s="129" t="str">
        <f t="shared" si="20"/>
        <v xml:space="preserve">Cashier - Ticket Sales </v>
      </c>
      <c r="AE23" s="130">
        <f t="shared" si="21"/>
        <v>16.196000000000002</v>
      </c>
      <c r="AF23" s="130">
        <f t="shared" si="22"/>
        <v>16.648</v>
      </c>
      <c r="AG23" s="130">
        <f t="shared" si="23"/>
        <v>17.114999999999998</v>
      </c>
      <c r="AH23" s="130">
        <f t="shared" si="24"/>
        <v>17.600999999999999</v>
      </c>
      <c r="AI23" s="130">
        <f t="shared" si="25"/>
        <v>0</v>
      </c>
      <c r="AJ23" s="130">
        <f t="shared" si="26"/>
        <v>0</v>
      </c>
      <c r="AK23" s="130">
        <f t="shared" si="27"/>
        <v>0</v>
      </c>
      <c r="AL23" s="135"/>
      <c r="AO23" s="135">
        <f t="shared" si="12"/>
        <v>0.4523869999999981</v>
      </c>
      <c r="AP23" s="135">
        <f t="shared" si="13"/>
        <v>0.46671600000000524</v>
      </c>
      <c r="AQ23" s="135">
        <f t="shared" si="14"/>
        <v>0.48616249999999539</v>
      </c>
      <c r="AR23" s="135">
        <f t="shared" si="15"/>
        <v>-17.601129499999999</v>
      </c>
      <c r="AS23" s="135">
        <f t="shared" si="16"/>
        <v>0</v>
      </c>
      <c r="AT23" s="135">
        <f t="shared" si="17"/>
        <v>0</v>
      </c>
    </row>
    <row r="24" spans="1:46" hidden="1" x14ac:dyDescent="0.2">
      <c r="A24" s="75" t="s">
        <v>17</v>
      </c>
      <c r="B24" s="70" t="s">
        <v>42</v>
      </c>
      <c r="C24" s="75" t="s">
        <v>49</v>
      </c>
      <c r="D24" s="73" t="s">
        <v>327</v>
      </c>
      <c r="E24" s="75">
        <v>470</v>
      </c>
      <c r="F24" s="75">
        <v>10</v>
      </c>
      <c r="G24" s="74">
        <f t="shared" si="34"/>
        <v>74551.248720000003</v>
      </c>
      <c r="H24" s="74">
        <f t="shared" si="35"/>
        <v>78472.645680000016</v>
      </c>
      <c r="I24" s="74">
        <f t="shared" si="36"/>
        <v>82613.317280000003</v>
      </c>
      <c r="J24" s="74">
        <f t="shared" si="37"/>
        <v>91484.360240000009</v>
      </c>
      <c r="K24" s="74">
        <f t="shared" si="38"/>
        <v>94045.402880000009</v>
      </c>
      <c r="L24" s="74">
        <f t="shared" si="39"/>
        <v>96678.827439999994</v>
      </c>
      <c r="M24" s="74">
        <f t="shared" si="40"/>
        <v>99433.598160000009</v>
      </c>
      <c r="N24" s="74"/>
      <c r="O24" s="135"/>
      <c r="P24" s="187" t="str">
        <f t="shared" si="9"/>
        <v>08703C</v>
      </c>
      <c r="Q24" s="188" t="str">
        <f t="shared" si="10"/>
        <v xml:space="preserve">City Records Manager </v>
      </c>
      <c r="R24" s="189" t="str">
        <f t="shared" si="11"/>
        <v>85</v>
      </c>
      <c r="S24" s="186">
        <f t="shared" si="28"/>
        <v>74551.248720000003</v>
      </c>
      <c r="T24" s="186">
        <f t="shared" si="29"/>
        <v>78472.645680000016</v>
      </c>
      <c r="U24" s="186">
        <f t="shared" si="30"/>
        <v>82613.317280000003</v>
      </c>
      <c r="V24" s="186">
        <f t="shared" si="31"/>
        <v>91484.360240000009</v>
      </c>
      <c r="W24" s="186">
        <f>VLOOKUP($C24, Rates2020,8,0)</f>
        <v>94045.402880000009</v>
      </c>
      <c r="X24" s="186">
        <f>VLOOKUP($C24, Rates2020,9,0)</f>
        <v>96678.827439999994</v>
      </c>
      <c r="Y24" s="186">
        <f>VLOOKUP($C24, Rates2020,10,0)</f>
        <v>99433.598160000009</v>
      </c>
      <c r="AB24" s="129" t="str">
        <f t="shared" si="18"/>
        <v>08703C</v>
      </c>
      <c r="AC24" s="136" t="str">
        <f t="shared" si="19"/>
        <v>85</v>
      </c>
      <c r="AD24" s="129" t="str">
        <f t="shared" si="20"/>
        <v xml:space="preserve">City Records Manager </v>
      </c>
      <c r="AE24" s="130">
        <f t="shared" si="21"/>
        <v>35.841999999999999</v>
      </c>
      <c r="AF24" s="130">
        <f t="shared" si="22"/>
        <v>37.727999999999994</v>
      </c>
      <c r="AG24" s="130">
        <f t="shared" si="23"/>
        <v>39.717999999999996</v>
      </c>
      <c r="AH24" s="130">
        <f t="shared" si="24"/>
        <v>43.982999999999997</v>
      </c>
      <c r="AI24" s="130">
        <f t="shared" si="25"/>
        <v>45.214999999999996</v>
      </c>
      <c r="AJ24" s="130">
        <f t="shared" si="26"/>
        <v>46.480999999999995</v>
      </c>
      <c r="AK24" s="130">
        <f t="shared" si="27"/>
        <v>47.805</v>
      </c>
      <c r="AL24" s="135"/>
      <c r="AO24" s="135">
        <f t="shared" si="12"/>
        <v>3921.3969600000128</v>
      </c>
      <c r="AP24" s="135">
        <f t="shared" si="13"/>
        <v>4140.6715999999869</v>
      </c>
      <c r="AQ24" s="135">
        <f t="shared" si="14"/>
        <v>8871.0429600000061</v>
      </c>
      <c r="AR24" s="135">
        <f t="shared" si="15"/>
        <v>2561.0426399999997</v>
      </c>
      <c r="AS24" s="135">
        <f t="shared" si="16"/>
        <v>2633.4245599999849</v>
      </c>
      <c r="AT24" s="135">
        <f t="shared" si="17"/>
        <v>2754.770720000015</v>
      </c>
    </row>
    <row r="25" spans="1:46" hidden="1" x14ac:dyDescent="0.2">
      <c r="A25" s="75" t="s">
        <v>17</v>
      </c>
      <c r="B25" s="70" t="s">
        <v>56</v>
      </c>
      <c r="C25" s="75" t="s">
        <v>633</v>
      </c>
      <c r="D25" s="73" t="s">
        <v>634</v>
      </c>
      <c r="E25" s="75">
        <v>410</v>
      </c>
      <c r="F25" s="75">
        <v>9</v>
      </c>
      <c r="G25" s="74">
        <f t="shared" si="34"/>
        <v>68177</v>
      </c>
      <c r="H25" s="74">
        <f t="shared" si="35"/>
        <v>71771</v>
      </c>
      <c r="I25" s="74">
        <f t="shared" si="36"/>
        <v>76063</v>
      </c>
      <c r="J25" s="74">
        <f t="shared" si="37"/>
        <v>80357</v>
      </c>
      <c r="K25" s="74">
        <f t="shared" si="38"/>
        <v>82607</v>
      </c>
      <c r="L25" s="74">
        <f t="shared" si="39"/>
        <v>84921</v>
      </c>
      <c r="M25" s="74">
        <f t="shared" si="40"/>
        <v>87342</v>
      </c>
      <c r="N25" s="74"/>
      <c r="O25" s="135"/>
      <c r="P25" s="187" t="str">
        <f t="shared" si="9"/>
        <v>59403C</v>
      </c>
      <c r="Q25" s="188" t="str">
        <f t="shared" si="10"/>
        <v>Civil Paralegal Program Supervisor</v>
      </c>
      <c r="R25" s="189" t="str">
        <f t="shared" si="11"/>
        <v>25</v>
      </c>
      <c r="S25" s="187">
        <v>68177</v>
      </c>
      <c r="T25" s="187">
        <v>71771</v>
      </c>
      <c r="U25" s="187">
        <v>76063</v>
      </c>
      <c r="V25" s="187">
        <v>80357</v>
      </c>
      <c r="W25" s="187">
        <v>82607</v>
      </c>
      <c r="X25" s="187">
        <v>84921</v>
      </c>
      <c r="Y25" s="187">
        <v>87342</v>
      </c>
      <c r="Z25" s="73" t="s">
        <v>687</v>
      </c>
      <c r="AB25" s="129" t="str">
        <f t="shared" si="18"/>
        <v>59403C</v>
      </c>
      <c r="AC25" s="136" t="str">
        <f t="shared" si="19"/>
        <v>25</v>
      </c>
      <c r="AD25" s="129" t="str">
        <f t="shared" si="20"/>
        <v>Civil Paralegal Program Supervisor</v>
      </c>
      <c r="AE25" s="130">
        <f t="shared" si="21"/>
        <v>32.777999999999999</v>
      </c>
      <c r="AF25" s="130">
        <f t="shared" si="22"/>
        <v>34.506</v>
      </c>
      <c r="AG25" s="130">
        <f t="shared" si="23"/>
        <v>36.568999999999996</v>
      </c>
      <c r="AH25" s="130">
        <f t="shared" si="24"/>
        <v>38.634</v>
      </c>
      <c r="AI25" s="130">
        <f t="shared" si="25"/>
        <v>39.714999999999996</v>
      </c>
      <c r="AJ25" s="130">
        <f t="shared" si="26"/>
        <v>40.827999999999996</v>
      </c>
      <c r="AK25" s="130">
        <f t="shared" si="27"/>
        <v>41.991999999999997</v>
      </c>
      <c r="AL25" s="135"/>
      <c r="AO25" s="135">
        <f t="shared" si="12"/>
        <v>3594</v>
      </c>
      <c r="AP25" s="135">
        <f t="shared" si="13"/>
        <v>4292</v>
      </c>
      <c r="AQ25" s="135">
        <f t="shared" si="14"/>
        <v>4294</v>
      </c>
      <c r="AR25" s="135">
        <f t="shared" si="15"/>
        <v>2250</v>
      </c>
      <c r="AS25" s="135">
        <f t="shared" si="16"/>
        <v>2314</v>
      </c>
      <c r="AT25" s="135">
        <f t="shared" si="17"/>
        <v>2421</v>
      </c>
    </row>
    <row r="26" spans="1:46" hidden="1" x14ac:dyDescent="0.2">
      <c r="A26" s="75" t="s">
        <v>17</v>
      </c>
      <c r="B26" s="70" t="s">
        <v>706</v>
      </c>
      <c r="C26" s="75" t="s">
        <v>705</v>
      </c>
      <c r="D26" s="73" t="s">
        <v>784</v>
      </c>
      <c r="E26" s="75">
        <v>430</v>
      </c>
      <c r="F26" s="75">
        <v>9</v>
      </c>
      <c r="G26" s="74">
        <f t="shared" si="34"/>
        <v>80011</v>
      </c>
      <c r="H26" s="74">
        <f t="shared" si="35"/>
        <v>83211</v>
      </c>
      <c r="I26" s="74">
        <f t="shared" si="36"/>
        <v>86542</v>
      </c>
      <c r="J26" s="74">
        <f t="shared" si="37"/>
        <v>90002</v>
      </c>
      <c r="K26" s="74">
        <f t="shared" si="38"/>
        <v>93601</v>
      </c>
      <c r="L26" s="74">
        <f t="shared" si="39"/>
        <v>0</v>
      </c>
      <c r="M26" s="74">
        <f t="shared" si="40"/>
        <v>0</v>
      </c>
      <c r="N26" s="74"/>
      <c r="O26" s="135"/>
      <c r="P26" s="187" t="str">
        <f t="shared" si="9"/>
        <v>53001C</v>
      </c>
      <c r="Q26" s="188" t="str">
        <f t="shared" si="10"/>
        <v>Commty Spec Coord Supv-Hlth-C</v>
      </c>
      <c r="R26" s="189" t="str">
        <f t="shared" si="11"/>
        <v>098</v>
      </c>
      <c r="S26" s="258">
        <v>80011</v>
      </c>
      <c r="T26" s="258">
        <v>83211</v>
      </c>
      <c r="U26" s="258">
        <v>86542</v>
      </c>
      <c r="V26" s="258">
        <v>90002</v>
      </c>
      <c r="W26" s="258">
        <v>93601</v>
      </c>
      <c r="AB26" s="129" t="str">
        <f t="shared" si="18"/>
        <v>53001C</v>
      </c>
      <c r="AC26" s="136" t="str">
        <f t="shared" si="19"/>
        <v>098</v>
      </c>
      <c r="AD26" s="129" t="str">
        <f t="shared" si="20"/>
        <v>Commty Spec Coord Supv-Hlth-C</v>
      </c>
      <c r="AE26" s="130">
        <f t="shared" si="21"/>
        <v>38.466999999999999</v>
      </c>
      <c r="AF26" s="130">
        <f t="shared" si="22"/>
        <v>40.006</v>
      </c>
      <c r="AG26" s="130">
        <f t="shared" si="23"/>
        <v>41.606999999999999</v>
      </c>
      <c r="AH26" s="130">
        <f t="shared" si="24"/>
        <v>43.271000000000001</v>
      </c>
      <c r="AI26" s="130">
        <f t="shared" si="25"/>
        <v>45.000999999999998</v>
      </c>
      <c r="AJ26" s="130">
        <f t="shared" si="26"/>
        <v>0</v>
      </c>
      <c r="AK26" s="130">
        <f t="shared" si="27"/>
        <v>0</v>
      </c>
      <c r="AL26" s="135"/>
      <c r="AO26" s="135">
        <f t="shared" si="12"/>
        <v>3200</v>
      </c>
      <c r="AP26" s="135">
        <f t="shared" si="13"/>
        <v>3331</v>
      </c>
      <c r="AQ26" s="135">
        <f t="shared" si="14"/>
        <v>3460</v>
      </c>
      <c r="AR26" s="135">
        <f t="shared" si="15"/>
        <v>3599</v>
      </c>
      <c r="AS26" s="135">
        <f t="shared" si="16"/>
        <v>-93601</v>
      </c>
      <c r="AT26" s="135">
        <f t="shared" si="17"/>
        <v>0</v>
      </c>
    </row>
    <row r="27" spans="1:46" hidden="1" x14ac:dyDescent="0.2">
      <c r="A27" s="75" t="s">
        <v>17</v>
      </c>
      <c r="B27" s="70" t="s">
        <v>50</v>
      </c>
      <c r="C27" s="75" t="s">
        <v>52</v>
      </c>
      <c r="D27" s="73" t="s">
        <v>328</v>
      </c>
      <c r="E27" s="75">
        <v>465</v>
      </c>
      <c r="F27" s="75">
        <v>10</v>
      </c>
      <c r="G27" s="74">
        <f t="shared" si="34"/>
        <v>77044.167199999996</v>
      </c>
      <c r="H27" s="74">
        <f t="shared" si="35"/>
        <v>80895.311119999998</v>
      </c>
      <c r="I27" s="74">
        <f t="shared" si="36"/>
        <v>84942.312000000005</v>
      </c>
      <c r="J27" s="74">
        <f t="shared" si="37"/>
        <v>91222.508000000002</v>
      </c>
      <c r="K27" s="74">
        <f t="shared" si="38"/>
        <v>93777.164000000004</v>
      </c>
      <c r="L27" s="74">
        <f t="shared" si="39"/>
        <v>96448.9084</v>
      </c>
      <c r="M27" s="74">
        <f t="shared" si="40"/>
        <v>0</v>
      </c>
      <c r="N27" s="74"/>
      <c r="O27" s="135"/>
      <c r="P27" s="187" t="str">
        <f t="shared" si="9"/>
        <v>52810C</v>
      </c>
      <c r="Q27" s="188" t="str">
        <f t="shared" si="10"/>
        <v xml:space="preserve">Construction Management Coordinator </v>
      </c>
      <c r="R27" s="189" t="str">
        <f t="shared" si="11"/>
        <v>33</v>
      </c>
      <c r="S27" s="186">
        <f t="shared" ref="S27:S32" si="41">VLOOKUP($C27, Rates2020,4,0)</f>
        <v>77044.167199999996</v>
      </c>
      <c r="T27" s="186">
        <f t="shared" ref="T27:T32" si="42">VLOOKUP($C27, Rates2020,5,0)</f>
        <v>80895.311119999998</v>
      </c>
      <c r="U27" s="186">
        <f t="shared" ref="U27:U32" si="43">VLOOKUP($C27, Rates2020,6,0)</f>
        <v>84942.312000000005</v>
      </c>
      <c r="V27" s="186">
        <f t="shared" ref="V27:V32" si="44">VLOOKUP($C27, Rates2020,7,0)</f>
        <v>91222.508000000002</v>
      </c>
      <c r="W27" s="186">
        <f t="shared" ref="W27:W32" si="45">VLOOKUP($C27, Rates2020,8,0)</f>
        <v>93777.164000000004</v>
      </c>
      <c r="X27" s="186">
        <f t="shared" ref="X27:X32" si="46">VLOOKUP($C27, Rates2020,9,0)</f>
        <v>96448.9084</v>
      </c>
      <c r="AB27" s="129" t="str">
        <f t="shared" si="18"/>
        <v>52810C</v>
      </c>
      <c r="AC27" s="136" t="str">
        <f t="shared" si="19"/>
        <v>33</v>
      </c>
      <c r="AD27" s="129" t="str">
        <f t="shared" si="20"/>
        <v xml:space="preserve">Construction Management Coordinator </v>
      </c>
      <c r="AE27" s="130">
        <f t="shared" si="21"/>
        <v>37.040999999999997</v>
      </c>
      <c r="AF27" s="130">
        <f t="shared" si="22"/>
        <v>38.891999999999996</v>
      </c>
      <c r="AG27" s="130">
        <f t="shared" si="23"/>
        <v>40.838000000000001</v>
      </c>
      <c r="AH27" s="130">
        <f t="shared" si="24"/>
        <v>43.856999999999999</v>
      </c>
      <c r="AI27" s="130">
        <f t="shared" si="25"/>
        <v>45.085999999999999</v>
      </c>
      <c r="AJ27" s="130">
        <f t="shared" si="26"/>
        <v>46.37</v>
      </c>
      <c r="AK27" s="130">
        <f t="shared" si="27"/>
        <v>0</v>
      </c>
      <c r="AL27" s="135"/>
      <c r="AO27" s="135">
        <f t="shared" si="12"/>
        <v>3851.1439200000023</v>
      </c>
      <c r="AP27" s="135">
        <f t="shared" si="13"/>
        <v>4047.0008800000069</v>
      </c>
      <c r="AQ27" s="135">
        <f t="shared" si="14"/>
        <v>6280.1959999999963</v>
      </c>
      <c r="AR27" s="135">
        <f t="shared" si="15"/>
        <v>2554.6560000000027</v>
      </c>
      <c r="AS27" s="135">
        <f t="shared" si="16"/>
        <v>2671.7443999999959</v>
      </c>
      <c r="AT27" s="135">
        <f t="shared" si="17"/>
        <v>-96448.9084</v>
      </c>
    </row>
    <row r="28" spans="1:46" hidden="1" x14ac:dyDescent="0.2">
      <c r="A28" s="75" t="s">
        <v>17</v>
      </c>
      <c r="B28" s="70" t="s">
        <v>50</v>
      </c>
      <c r="C28" s="75" t="s">
        <v>51</v>
      </c>
      <c r="D28" s="73" t="s">
        <v>329</v>
      </c>
      <c r="E28" s="75">
        <v>465</v>
      </c>
      <c r="F28" s="75">
        <v>10</v>
      </c>
      <c r="G28" s="74">
        <f t="shared" si="34"/>
        <v>77044.167199999996</v>
      </c>
      <c r="H28" s="74">
        <f t="shared" si="35"/>
        <v>80895.311119999998</v>
      </c>
      <c r="I28" s="74">
        <f t="shared" si="36"/>
        <v>84942.312000000005</v>
      </c>
      <c r="J28" s="74">
        <f t="shared" si="37"/>
        <v>91222.508000000002</v>
      </c>
      <c r="K28" s="74">
        <f t="shared" si="38"/>
        <v>93777.164000000004</v>
      </c>
      <c r="L28" s="74">
        <f t="shared" si="39"/>
        <v>96448.9084</v>
      </c>
      <c r="M28" s="74">
        <f t="shared" si="40"/>
        <v>0</v>
      </c>
      <c r="N28" s="74"/>
      <c r="O28" s="135"/>
      <c r="P28" s="187" t="str">
        <f t="shared" si="9"/>
        <v>02618C</v>
      </c>
      <c r="Q28" s="188" t="str">
        <f t="shared" si="10"/>
        <v>Construction Management Coordinator - PW</v>
      </c>
      <c r="R28" s="189" t="str">
        <f t="shared" si="11"/>
        <v>33</v>
      </c>
      <c r="S28" s="186">
        <f t="shared" si="41"/>
        <v>77044.167199999996</v>
      </c>
      <c r="T28" s="186">
        <f t="shared" si="42"/>
        <v>80895.311119999998</v>
      </c>
      <c r="U28" s="186">
        <f t="shared" si="43"/>
        <v>84942.312000000005</v>
      </c>
      <c r="V28" s="186">
        <f t="shared" si="44"/>
        <v>91222.508000000002</v>
      </c>
      <c r="W28" s="186">
        <f t="shared" si="45"/>
        <v>93777.164000000004</v>
      </c>
      <c r="X28" s="186">
        <f t="shared" si="46"/>
        <v>96448.9084</v>
      </c>
      <c r="AB28" s="129" t="str">
        <f t="shared" si="18"/>
        <v>02618C</v>
      </c>
      <c r="AC28" s="136" t="str">
        <f t="shared" si="19"/>
        <v>33</v>
      </c>
      <c r="AD28" s="129" t="str">
        <f t="shared" si="20"/>
        <v>Construction Management Coordinator - PW</v>
      </c>
      <c r="AE28" s="130">
        <f t="shared" si="21"/>
        <v>37.040999999999997</v>
      </c>
      <c r="AF28" s="130">
        <f t="shared" si="22"/>
        <v>38.891999999999996</v>
      </c>
      <c r="AG28" s="130">
        <f t="shared" si="23"/>
        <v>40.838000000000001</v>
      </c>
      <c r="AH28" s="130">
        <f t="shared" si="24"/>
        <v>43.856999999999999</v>
      </c>
      <c r="AI28" s="130">
        <f t="shared" si="25"/>
        <v>45.085999999999999</v>
      </c>
      <c r="AJ28" s="130">
        <f t="shared" si="26"/>
        <v>46.37</v>
      </c>
      <c r="AK28" s="130">
        <f t="shared" si="27"/>
        <v>0</v>
      </c>
      <c r="AL28" s="135"/>
      <c r="AO28" s="135">
        <f t="shared" si="12"/>
        <v>3851.1439200000023</v>
      </c>
      <c r="AP28" s="135">
        <f t="shared" si="13"/>
        <v>4047.0008800000069</v>
      </c>
      <c r="AQ28" s="135">
        <f t="shared" si="14"/>
        <v>6280.1959999999963</v>
      </c>
      <c r="AR28" s="135">
        <f t="shared" si="15"/>
        <v>2554.6560000000027</v>
      </c>
      <c r="AS28" s="135">
        <f t="shared" si="16"/>
        <v>2671.7443999999959</v>
      </c>
      <c r="AT28" s="135">
        <f t="shared" si="17"/>
        <v>-96448.9084</v>
      </c>
    </row>
    <row r="29" spans="1:46" hidden="1" x14ac:dyDescent="0.2">
      <c r="A29" s="75" t="s">
        <v>17</v>
      </c>
      <c r="B29" s="70" t="s">
        <v>44</v>
      </c>
      <c r="C29" s="75" t="s">
        <v>53</v>
      </c>
      <c r="D29" s="73" t="s">
        <v>330</v>
      </c>
      <c r="E29" s="75">
        <v>483</v>
      </c>
      <c r="F29" s="75">
        <v>10</v>
      </c>
      <c r="G29" s="74">
        <f t="shared" si="34"/>
        <v>74466.093520000009</v>
      </c>
      <c r="H29" s="74">
        <f t="shared" si="35"/>
        <v>78310.850800000015</v>
      </c>
      <c r="I29" s="74">
        <f t="shared" si="36"/>
        <v>82302.500800000009</v>
      </c>
      <c r="J29" s="74">
        <f t="shared" si="37"/>
        <v>87873.779760000005</v>
      </c>
      <c r="K29" s="74">
        <f t="shared" si="38"/>
        <v>90334.765040000013</v>
      </c>
      <c r="L29" s="74">
        <f t="shared" si="39"/>
        <v>92863.874479999999</v>
      </c>
      <c r="M29" s="74">
        <f t="shared" si="40"/>
        <v>95512.20120000001</v>
      </c>
      <c r="N29" s="74"/>
      <c r="O29" s="135"/>
      <c r="P29" s="187" t="str">
        <f t="shared" si="9"/>
        <v>02625C</v>
      </c>
      <c r="Q29" s="188" t="str">
        <f t="shared" si="10"/>
        <v>Contract Administrator</v>
      </c>
      <c r="R29" s="189" t="str">
        <f t="shared" si="11"/>
        <v>34D</v>
      </c>
      <c r="S29" s="186">
        <f t="shared" si="41"/>
        <v>74466.093520000009</v>
      </c>
      <c r="T29" s="186">
        <f t="shared" si="42"/>
        <v>78310.850800000015</v>
      </c>
      <c r="U29" s="186">
        <f t="shared" si="43"/>
        <v>82302.500800000009</v>
      </c>
      <c r="V29" s="186">
        <f t="shared" si="44"/>
        <v>87873.779760000005</v>
      </c>
      <c r="W29" s="186">
        <f t="shared" si="45"/>
        <v>90334.765040000013</v>
      </c>
      <c r="X29" s="186">
        <f t="shared" si="46"/>
        <v>92863.874479999999</v>
      </c>
      <c r="Y29" s="186">
        <f>VLOOKUP($C29, Rates2020,10,0)</f>
        <v>95512.20120000001</v>
      </c>
      <c r="AB29" s="129" t="str">
        <f t="shared" si="18"/>
        <v>02625C</v>
      </c>
      <c r="AC29" s="136" t="str">
        <f t="shared" si="19"/>
        <v>34D</v>
      </c>
      <c r="AD29" s="129" t="str">
        <f t="shared" si="20"/>
        <v>Contract Administrator</v>
      </c>
      <c r="AE29" s="130">
        <f t="shared" si="21"/>
        <v>35.802</v>
      </c>
      <c r="AF29" s="130">
        <f t="shared" si="22"/>
        <v>37.65</v>
      </c>
      <c r="AG29" s="130">
        <f t="shared" si="23"/>
        <v>39.568999999999996</v>
      </c>
      <c r="AH29" s="130">
        <f t="shared" si="24"/>
        <v>42.247999999999998</v>
      </c>
      <c r="AI29" s="130">
        <f t="shared" si="25"/>
        <v>43.430999999999997</v>
      </c>
      <c r="AJ29" s="130">
        <f t="shared" si="26"/>
        <v>44.646999999999998</v>
      </c>
      <c r="AK29" s="130">
        <f t="shared" si="27"/>
        <v>45.919999999999995</v>
      </c>
      <c r="AL29" s="135"/>
      <c r="AO29" s="135">
        <f t="shared" si="12"/>
        <v>3844.7572800000053</v>
      </c>
      <c r="AP29" s="135">
        <f t="shared" si="13"/>
        <v>3991.6499999999942</v>
      </c>
      <c r="AQ29" s="135">
        <f t="shared" si="14"/>
        <v>5571.278959999996</v>
      </c>
      <c r="AR29" s="135">
        <f t="shared" si="15"/>
        <v>2460.9852800000081</v>
      </c>
      <c r="AS29" s="135">
        <f t="shared" si="16"/>
        <v>2529.1094399999856</v>
      </c>
      <c r="AT29" s="135">
        <f t="shared" si="17"/>
        <v>2648.3267200000118</v>
      </c>
    </row>
    <row r="30" spans="1:46" hidden="1" x14ac:dyDescent="0.2">
      <c r="A30" s="75" t="s">
        <v>17</v>
      </c>
      <c r="B30" s="70" t="s">
        <v>54</v>
      </c>
      <c r="C30" s="75" t="s">
        <v>55</v>
      </c>
      <c r="D30" s="73" t="s">
        <v>331</v>
      </c>
      <c r="E30" s="75">
        <v>405</v>
      </c>
      <c r="F30" s="75">
        <v>8</v>
      </c>
      <c r="G30" s="74">
        <f t="shared" ref="G30:M30" si="47">S30</f>
        <v>64385.314500000008</v>
      </c>
      <c r="H30" s="74">
        <f t="shared" si="47"/>
        <v>67863.16750000001</v>
      </c>
      <c r="I30" s="74">
        <f t="shared" si="47"/>
        <v>72076.917000000001</v>
      </c>
      <c r="J30" s="74">
        <f t="shared" si="47"/>
        <v>76291.688976500009</v>
      </c>
      <c r="K30" s="74">
        <f t="shared" si="47"/>
        <v>78428.75902350001</v>
      </c>
      <c r="L30" s="74">
        <f t="shared" si="47"/>
        <v>80625.187976500005</v>
      </c>
      <c r="M30" s="74">
        <f t="shared" si="47"/>
        <v>82922.945476499997</v>
      </c>
      <c r="N30" s="74"/>
      <c r="O30" s="135"/>
      <c r="P30" s="187" t="str">
        <f>C30</f>
        <v>02674C</v>
      </c>
      <c r="Q30" s="188" t="str">
        <f>D30</f>
        <v>Coordinator Health and Wellness</v>
      </c>
      <c r="R30" s="189" t="str">
        <f>B30</f>
        <v>29</v>
      </c>
      <c r="S30" s="186">
        <f t="shared" si="41"/>
        <v>64385.314500000008</v>
      </c>
      <c r="T30" s="186">
        <f t="shared" si="42"/>
        <v>67863.16750000001</v>
      </c>
      <c r="U30" s="186">
        <f t="shared" si="43"/>
        <v>72076.917000000001</v>
      </c>
      <c r="V30" s="186">
        <f t="shared" si="44"/>
        <v>76291.688976500009</v>
      </c>
      <c r="W30" s="186">
        <f t="shared" si="45"/>
        <v>78428.75902350001</v>
      </c>
      <c r="X30" s="186">
        <f t="shared" si="46"/>
        <v>80625.187976500005</v>
      </c>
      <c r="Y30" s="186">
        <f>VLOOKUP($C30, Rates2020,10,0)</f>
        <v>82922.945476499997</v>
      </c>
      <c r="AE30" s="130"/>
      <c r="AF30" s="130"/>
      <c r="AG30" s="130"/>
      <c r="AH30" s="130"/>
      <c r="AI30" s="130"/>
      <c r="AJ30" s="130"/>
      <c r="AK30" s="130"/>
      <c r="AL30" s="135"/>
      <c r="AO30" s="135"/>
      <c r="AP30" s="135"/>
      <c r="AQ30" s="135"/>
      <c r="AR30" s="135"/>
      <c r="AS30" s="135"/>
      <c r="AT30" s="135"/>
    </row>
    <row r="31" spans="1:46" hidden="1" x14ac:dyDescent="0.2">
      <c r="A31" s="75" t="s">
        <v>17</v>
      </c>
      <c r="B31" s="70" t="s">
        <v>56</v>
      </c>
      <c r="C31" s="75" t="s">
        <v>57</v>
      </c>
      <c r="D31" s="73" t="s">
        <v>332</v>
      </c>
      <c r="E31" s="75">
        <v>410</v>
      </c>
      <c r="F31" s="75">
        <v>9</v>
      </c>
      <c r="G31" s="74">
        <f t="shared" si="34"/>
        <v>68177.382000000012</v>
      </c>
      <c r="H31" s="74">
        <f t="shared" si="35"/>
        <v>71770.93144</v>
      </c>
      <c r="I31" s="74">
        <f t="shared" si="36"/>
        <v>76062.753520000013</v>
      </c>
      <c r="J31" s="74">
        <f t="shared" si="37"/>
        <v>80356.70448</v>
      </c>
      <c r="K31" s="74">
        <f t="shared" si="38"/>
        <v>82606.930640000006</v>
      </c>
      <c r="L31" s="74">
        <f t="shared" si="39"/>
        <v>84921.023200000011</v>
      </c>
      <c r="M31" s="74">
        <f t="shared" si="40"/>
        <v>87341.559760000004</v>
      </c>
      <c r="N31" s="74"/>
      <c r="O31" s="135"/>
      <c r="P31" s="187" t="str">
        <f t="shared" si="9"/>
        <v>02672C</v>
      </c>
      <c r="Q31" s="188" t="str">
        <f t="shared" si="10"/>
        <v>Coordinator Legal Processes</v>
      </c>
      <c r="R31" s="189" t="str">
        <f t="shared" si="11"/>
        <v>25</v>
      </c>
      <c r="S31" s="186">
        <f t="shared" si="41"/>
        <v>68177.382000000012</v>
      </c>
      <c r="T31" s="186">
        <f t="shared" si="42"/>
        <v>71770.93144</v>
      </c>
      <c r="U31" s="186">
        <f t="shared" si="43"/>
        <v>76062.753520000013</v>
      </c>
      <c r="V31" s="186">
        <f t="shared" si="44"/>
        <v>80356.70448</v>
      </c>
      <c r="W31" s="186">
        <f t="shared" si="45"/>
        <v>82606.930640000006</v>
      </c>
      <c r="X31" s="186">
        <f t="shared" si="46"/>
        <v>84921.023200000011</v>
      </c>
      <c r="Y31" s="186">
        <f>VLOOKUP($C31, Rates2020,10,0)</f>
        <v>87341.559760000004</v>
      </c>
      <c r="AB31" s="129" t="str">
        <f t="shared" si="18"/>
        <v>02672C</v>
      </c>
      <c r="AC31" s="136" t="str">
        <f t="shared" si="19"/>
        <v>25</v>
      </c>
      <c r="AD31" s="129" t="str">
        <f t="shared" si="20"/>
        <v>Coordinator Legal Processes</v>
      </c>
      <c r="AE31" s="130">
        <f t="shared" si="21"/>
        <v>32.777999999999999</v>
      </c>
      <c r="AF31" s="130">
        <f t="shared" si="22"/>
        <v>34.506</v>
      </c>
      <c r="AG31" s="130">
        <f t="shared" si="23"/>
        <v>36.568999999999996</v>
      </c>
      <c r="AH31" s="130">
        <f t="shared" si="24"/>
        <v>38.634</v>
      </c>
      <c r="AI31" s="130">
        <f t="shared" si="25"/>
        <v>39.714999999999996</v>
      </c>
      <c r="AJ31" s="130">
        <f t="shared" si="26"/>
        <v>40.827999999999996</v>
      </c>
      <c r="AK31" s="130">
        <f t="shared" si="27"/>
        <v>41.991999999999997</v>
      </c>
      <c r="AL31" s="135"/>
      <c r="AO31" s="135">
        <f t="shared" si="12"/>
        <v>3593.549439999988</v>
      </c>
      <c r="AP31" s="135">
        <f t="shared" si="13"/>
        <v>4291.8220800000126</v>
      </c>
      <c r="AQ31" s="135">
        <f t="shared" si="14"/>
        <v>4293.9509599999874</v>
      </c>
      <c r="AR31" s="135">
        <f t="shared" si="15"/>
        <v>2250.2261600000056</v>
      </c>
      <c r="AS31" s="135">
        <f t="shared" si="16"/>
        <v>2314.0925600000046</v>
      </c>
      <c r="AT31" s="135">
        <f t="shared" si="17"/>
        <v>2420.5365599999932</v>
      </c>
    </row>
    <row r="32" spans="1:46" hidden="1" x14ac:dyDescent="0.2">
      <c r="A32" s="75" t="s">
        <v>17</v>
      </c>
      <c r="B32" s="70" t="s">
        <v>38</v>
      </c>
      <c r="C32" s="75" t="s">
        <v>58</v>
      </c>
      <c r="D32" s="73" t="s">
        <v>333</v>
      </c>
      <c r="E32" s="75">
        <v>458</v>
      </c>
      <c r="F32" s="75">
        <v>10</v>
      </c>
      <c r="G32" s="74">
        <f t="shared" si="34"/>
        <v>70512.763359999997</v>
      </c>
      <c r="H32" s="74">
        <f t="shared" si="35"/>
        <v>74057.348560000013</v>
      </c>
      <c r="I32" s="74">
        <f t="shared" si="36"/>
        <v>78057.514080000008</v>
      </c>
      <c r="J32" s="74">
        <f t="shared" si="37"/>
        <v>84578.273520000017</v>
      </c>
      <c r="K32" s="74">
        <f t="shared" si="38"/>
        <v>86947.716960000005</v>
      </c>
      <c r="L32" s="74">
        <f t="shared" si="39"/>
        <v>91501.391279999996</v>
      </c>
      <c r="M32" s="74">
        <f t="shared" si="40"/>
        <v>96749.080480000004</v>
      </c>
      <c r="N32" s="74"/>
      <c r="O32" s="135"/>
      <c r="P32" s="187" t="str">
        <f t="shared" si="9"/>
        <v>01333C</v>
      </c>
      <c r="Q32" s="188" t="str">
        <f t="shared" si="10"/>
        <v>CPED Interagency Coordinator</v>
      </c>
      <c r="R32" s="189" t="str">
        <f t="shared" si="11"/>
        <v>65</v>
      </c>
      <c r="S32" s="186">
        <f t="shared" si="41"/>
        <v>70512.763359999997</v>
      </c>
      <c r="T32" s="186">
        <f t="shared" si="42"/>
        <v>74057.348560000013</v>
      </c>
      <c r="U32" s="186">
        <f t="shared" si="43"/>
        <v>78057.514080000008</v>
      </c>
      <c r="V32" s="186">
        <f t="shared" si="44"/>
        <v>84578.273520000017</v>
      </c>
      <c r="W32" s="186">
        <f t="shared" si="45"/>
        <v>86947.716960000005</v>
      </c>
      <c r="X32" s="186">
        <f t="shared" si="46"/>
        <v>91501.391279999996</v>
      </c>
      <c r="Y32" s="186">
        <f>VLOOKUP($C32, Rates2020,10,0)</f>
        <v>96749.080480000004</v>
      </c>
      <c r="AB32" s="129" t="str">
        <f t="shared" si="18"/>
        <v>01333C</v>
      </c>
      <c r="AC32" s="136" t="str">
        <f t="shared" si="19"/>
        <v>65</v>
      </c>
      <c r="AD32" s="129" t="str">
        <f t="shared" si="20"/>
        <v>CPED Interagency Coordinator</v>
      </c>
      <c r="AE32" s="130">
        <f t="shared" si="21"/>
        <v>33.900999999999996</v>
      </c>
      <c r="AF32" s="130">
        <f t="shared" si="22"/>
        <v>35.604999999999997</v>
      </c>
      <c r="AG32" s="130">
        <f t="shared" si="23"/>
        <v>37.527999999999999</v>
      </c>
      <c r="AH32" s="130">
        <f t="shared" si="24"/>
        <v>40.662999999999997</v>
      </c>
      <c r="AI32" s="130">
        <f t="shared" si="25"/>
        <v>41.802</v>
      </c>
      <c r="AJ32" s="130">
        <f t="shared" si="26"/>
        <v>43.991999999999997</v>
      </c>
      <c r="AK32" s="130">
        <f t="shared" si="27"/>
        <v>46.513999999999996</v>
      </c>
      <c r="AL32" s="135"/>
      <c r="AO32" s="135">
        <f t="shared" si="12"/>
        <v>3544.5852000000159</v>
      </c>
      <c r="AP32" s="135">
        <f t="shared" si="13"/>
        <v>4000.165519999995</v>
      </c>
      <c r="AQ32" s="135">
        <f t="shared" si="14"/>
        <v>6520.7594400000089</v>
      </c>
      <c r="AR32" s="135">
        <f t="shared" si="15"/>
        <v>2369.4434399999882</v>
      </c>
      <c r="AS32" s="135">
        <f t="shared" si="16"/>
        <v>4553.674319999991</v>
      </c>
      <c r="AT32" s="135">
        <f t="shared" si="17"/>
        <v>5247.689200000008</v>
      </c>
    </row>
    <row r="33" spans="1:46" hidden="1" x14ac:dyDescent="0.2">
      <c r="A33" s="75" t="s">
        <v>17</v>
      </c>
      <c r="B33" s="70" t="s">
        <v>703</v>
      </c>
      <c r="C33" s="75" t="s">
        <v>709</v>
      </c>
      <c r="D33" s="73" t="s">
        <v>787</v>
      </c>
      <c r="E33" s="75">
        <v>480</v>
      </c>
      <c r="F33" s="75">
        <v>10</v>
      </c>
      <c r="G33" s="74">
        <f t="shared" si="34"/>
        <v>76195</v>
      </c>
      <c r="H33" s="74">
        <f t="shared" si="35"/>
        <v>79987</v>
      </c>
      <c r="I33" s="74">
        <f t="shared" si="36"/>
        <v>83996</v>
      </c>
      <c r="J33" s="74">
        <f t="shared" si="37"/>
        <v>89428</v>
      </c>
      <c r="K33" s="74">
        <f t="shared" si="38"/>
        <v>91931</v>
      </c>
      <c r="L33" s="74">
        <f t="shared" si="39"/>
        <v>94508</v>
      </c>
      <c r="M33" s="74">
        <f t="shared" si="40"/>
        <v>97201</v>
      </c>
      <c r="N33" s="74"/>
      <c r="O33" s="135"/>
      <c r="P33" s="187" t="str">
        <f t="shared" si="9"/>
        <v>53006C</v>
      </c>
      <c r="Q33" s="188" t="str">
        <f t="shared" si="10"/>
        <v>Crime Analyst Supv-C</v>
      </c>
      <c r="R33" s="189" t="str">
        <f t="shared" si="11"/>
        <v>010</v>
      </c>
      <c r="S33" s="258">
        <v>76195</v>
      </c>
      <c r="T33" s="258">
        <v>79987</v>
      </c>
      <c r="U33" s="258">
        <v>83996</v>
      </c>
      <c r="V33" s="258">
        <v>89428</v>
      </c>
      <c r="W33" s="258">
        <v>91931</v>
      </c>
      <c r="X33" s="258">
        <v>94508</v>
      </c>
      <c r="Y33" s="258">
        <v>97201</v>
      </c>
      <c r="AB33" s="129" t="str">
        <f t="shared" si="18"/>
        <v>53006C</v>
      </c>
      <c r="AC33" s="136" t="str">
        <f t="shared" si="19"/>
        <v>010</v>
      </c>
      <c r="AD33" s="129" t="str">
        <f t="shared" si="20"/>
        <v>Crime Analyst Supv-C</v>
      </c>
      <c r="AE33" s="130">
        <f t="shared" si="21"/>
        <v>36.632999999999996</v>
      </c>
      <c r="AF33" s="130">
        <f t="shared" si="22"/>
        <v>38.455999999999996</v>
      </c>
      <c r="AG33" s="130">
        <f t="shared" si="23"/>
        <v>40.382999999999996</v>
      </c>
      <c r="AH33" s="130">
        <f t="shared" si="24"/>
        <v>42.994999999999997</v>
      </c>
      <c r="AI33" s="130">
        <f t="shared" si="25"/>
        <v>44.198</v>
      </c>
      <c r="AJ33" s="130">
        <f t="shared" si="26"/>
        <v>45.436999999999998</v>
      </c>
      <c r="AK33" s="130">
        <f t="shared" si="27"/>
        <v>46.731999999999999</v>
      </c>
      <c r="AL33" s="135"/>
      <c r="AO33" s="135">
        <f t="shared" si="12"/>
        <v>3792</v>
      </c>
      <c r="AP33" s="135">
        <f t="shared" si="13"/>
        <v>4009</v>
      </c>
      <c r="AQ33" s="135">
        <f t="shared" si="14"/>
        <v>5432</v>
      </c>
      <c r="AR33" s="135">
        <f t="shared" si="15"/>
        <v>2503</v>
      </c>
      <c r="AS33" s="135">
        <f t="shared" si="16"/>
        <v>2577</v>
      </c>
      <c r="AT33" s="135">
        <f t="shared" si="17"/>
        <v>2693</v>
      </c>
    </row>
    <row r="34" spans="1:46" hidden="1" x14ac:dyDescent="0.2">
      <c r="A34" s="75" t="s">
        <v>21</v>
      </c>
      <c r="B34" s="70" t="s">
        <v>22</v>
      </c>
      <c r="C34" s="75" t="s">
        <v>59</v>
      </c>
      <c r="D34" s="73" t="s">
        <v>334</v>
      </c>
      <c r="E34" s="75">
        <v>333</v>
      </c>
      <c r="F34" s="75">
        <v>7</v>
      </c>
      <c r="G34" s="74">
        <f t="shared" si="34"/>
        <v>26.564942500000001</v>
      </c>
      <c r="H34" s="74">
        <f t="shared" si="35"/>
        <v>27.964067</v>
      </c>
      <c r="I34" s="74">
        <f t="shared" si="36"/>
        <v>29.435860000000005</v>
      </c>
      <c r="J34" s="74">
        <f t="shared" si="37"/>
        <v>30.985439000000003</v>
      </c>
      <c r="K34" s="74">
        <f t="shared" si="38"/>
        <v>31.853367000000002</v>
      </c>
      <c r="L34" s="74">
        <f t="shared" si="39"/>
        <v>32.744835500000001</v>
      </c>
      <c r="M34" s="74">
        <f t="shared" si="40"/>
        <v>33.678267500000004</v>
      </c>
      <c r="N34" s="74"/>
      <c r="O34" s="135"/>
      <c r="P34" s="187" t="str">
        <f t="shared" si="9"/>
        <v>09930C</v>
      </c>
      <c r="Q34" s="188" t="str">
        <f t="shared" si="10"/>
        <v>Customer Services Supervisor</v>
      </c>
      <c r="R34" s="189" t="str">
        <f t="shared" si="11"/>
        <v>13</v>
      </c>
      <c r="S34" s="186">
        <f t="shared" ref="S34:S41" si="48">VLOOKUP($C34, Rates2020,4,0)</f>
        <v>26.564942500000001</v>
      </c>
      <c r="T34" s="186">
        <f t="shared" ref="T34:T41" si="49">VLOOKUP($C34, Rates2020,5,0)</f>
        <v>27.964067</v>
      </c>
      <c r="U34" s="186">
        <f>VLOOKUP($C34, Rates2020,6,0)</f>
        <v>29.435860000000005</v>
      </c>
      <c r="V34" s="186">
        <f>VLOOKUP($C34, Rates2020,7,0)</f>
        <v>30.985439000000003</v>
      </c>
      <c r="W34" s="186">
        <f>VLOOKUP($C34, Rates2020,8,0)</f>
        <v>31.853367000000002</v>
      </c>
      <c r="X34" s="186">
        <f>VLOOKUP($C34, Rates2020,9,0)</f>
        <v>32.744835500000001</v>
      </c>
      <c r="Y34" s="186">
        <f>VLOOKUP($C34, Rates2020,10,0)</f>
        <v>33.678267500000004</v>
      </c>
      <c r="AB34" s="129" t="str">
        <f t="shared" si="18"/>
        <v>09930C</v>
      </c>
      <c r="AC34" s="136" t="str">
        <f t="shared" si="19"/>
        <v>13</v>
      </c>
      <c r="AD34" s="129" t="str">
        <f t="shared" si="20"/>
        <v>Customer Services Supervisor</v>
      </c>
      <c r="AE34" s="130">
        <f t="shared" si="21"/>
        <v>26.565000000000001</v>
      </c>
      <c r="AF34" s="130">
        <f t="shared" si="22"/>
        <v>27.963999999999999</v>
      </c>
      <c r="AG34" s="130">
        <f t="shared" si="23"/>
        <v>29.436</v>
      </c>
      <c r="AH34" s="130">
        <f t="shared" si="24"/>
        <v>30.984999999999999</v>
      </c>
      <c r="AI34" s="130">
        <f t="shared" si="25"/>
        <v>31.853000000000002</v>
      </c>
      <c r="AJ34" s="130">
        <f t="shared" si="26"/>
        <v>32.744999999999997</v>
      </c>
      <c r="AK34" s="130">
        <f t="shared" si="27"/>
        <v>33.677999999999997</v>
      </c>
      <c r="AL34" s="135"/>
      <c r="AO34" s="135">
        <f t="shared" si="12"/>
        <v>1.3991244999999992</v>
      </c>
      <c r="AP34" s="135">
        <f t="shared" si="13"/>
        <v>1.4717930000000052</v>
      </c>
      <c r="AQ34" s="135">
        <f t="shared" si="14"/>
        <v>1.5495789999999978</v>
      </c>
      <c r="AR34" s="135">
        <f t="shared" si="15"/>
        <v>0.86792799999999914</v>
      </c>
      <c r="AS34" s="135">
        <f t="shared" si="16"/>
        <v>0.89146849999999844</v>
      </c>
      <c r="AT34" s="135">
        <f t="shared" si="17"/>
        <v>0.93343200000000337</v>
      </c>
    </row>
    <row r="35" spans="1:46" hidden="1" x14ac:dyDescent="0.2">
      <c r="A35" s="75" t="s">
        <v>17</v>
      </c>
      <c r="B35" s="70" t="s">
        <v>574</v>
      </c>
      <c r="C35" s="75" t="s">
        <v>61</v>
      </c>
      <c r="D35" s="73" t="s">
        <v>335</v>
      </c>
      <c r="E35" s="75">
        <v>545</v>
      </c>
      <c r="F35" s="75">
        <v>12</v>
      </c>
      <c r="G35" s="72">
        <v>98202</v>
      </c>
      <c r="H35" s="72">
        <v>102134</v>
      </c>
      <c r="I35" s="72">
        <v>106224</v>
      </c>
      <c r="J35" s="72">
        <v>110477</v>
      </c>
      <c r="K35" s="72">
        <v>114901</v>
      </c>
      <c r="L35" s="74">
        <v>0</v>
      </c>
      <c r="M35" s="74">
        <v>0</v>
      </c>
      <c r="N35" s="74"/>
      <c r="O35" s="135"/>
      <c r="P35" s="187" t="str">
        <f t="shared" si="9"/>
        <v>03016C</v>
      </c>
      <c r="Q35" s="188" t="str">
        <f t="shared" si="10"/>
        <v>Deputy Controller</v>
      </c>
      <c r="R35" s="189" t="str">
        <f t="shared" si="11"/>
        <v>044</v>
      </c>
      <c r="S35" s="262">
        <v>98202</v>
      </c>
      <c r="T35" s="262">
        <v>102134</v>
      </c>
      <c r="U35" s="262">
        <v>106224</v>
      </c>
      <c r="V35" s="262">
        <v>110477</v>
      </c>
      <c r="W35" s="262">
        <v>114901</v>
      </c>
      <c r="X35" s="264"/>
      <c r="Y35" s="264"/>
      <c r="AB35" s="129" t="str">
        <f t="shared" si="18"/>
        <v>03016C</v>
      </c>
      <c r="AC35" s="136" t="str">
        <f t="shared" si="19"/>
        <v>044</v>
      </c>
      <c r="AD35" s="129" t="str">
        <f t="shared" si="20"/>
        <v>Deputy Controller</v>
      </c>
      <c r="AE35" s="130">
        <f t="shared" si="21"/>
        <v>47.213000000000001</v>
      </c>
      <c r="AF35" s="130">
        <f t="shared" si="22"/>
        <v>49.102999999999994</v>
      </c>
      <c r="AG35" s="130">
        <f t="shared" si="23"/>
        <v>51.07</v>
      </c>
      <c r="AH35" s="130">
        <f t="shared" si="24"/>
        <v>53.113999999999997</v>
      </c>
      <c r="AI35" s="130">
        <f t="shared" si="25"/>
        <v>55.241</v>
      </c>
      <c r="AJ35" s="130">
        <f t="shared" si="26"/>
        <v>0</v>
      </c>
      <c r="AK35" s="130">
        <f t="shared" si="27"/>
        <v>0</v>
      </c>
      <c r="AL35" s="135"/>
      <c r="AO35" s="135">
        <f t="shared" si="12"/>
        <v>3932</v>
      </c>
      <c r="AP35" s="135">
        <f t="shared" si="13"/>
        <v>4090</v>
      </c>
      <c r="AQ35" s="135">
        <f t="shared" si="14"/>
        <v>4253</v>
      </c>
      <c r="AR35" s="135">
        <f t="shared" si="15"/>
        <v>4424</v>
      </c>
      <c r="AS35" s="135">
        <f t="shared" si="16"/>
        <v>-114901</v>
      </c>
      <c r="AT35" s="135">
        <f t="shared" si="17"/>
        <v>0</v>
      </c>
    </row>
    <row r="36" spans="1:46" hidden="1" x14ac:dyDescent="0.2">
      <c r="A36" s="75" t="s">
        <v>17</v>
      </c>
      <c r="B36" s="70" t="s">
        <v>44</v>
      </c>
      <c r="C36" s="75" t="s">
        <v>62</v>
      </c>
      <c r="D36" s="73" t="s">
        <v>336</v>
      </c>
      <c r="E36" s="75">
        <v>460</v>
      </c>
      <c r="F36" s="75">
        <v>10</v>
      </c>
      <c r="G36" s="74">
        <f t="shared" ref="G36:M42" si="50">S36</f>
        <v>74466.093520000009</v>
      </c>
      <c r="H36" s="74">
        <f t="shared" si="50"/>
        <v>78310.850800000015</v>
      </c>
      <c r="I36" s="74">
        <f t="shared" si="50"/>
        <v>82302.500800000009</v>
      </c>
      <c r="J36" s="74">
        <f t="shared" si="50"/>
        <v>87873.779760000005</v>
      </c>
      <c r="K36" s="74">
        <f t="shared" si="50"/>
        <v>90334.765040000013</v>
      </c>
      <c r="L36" s="74">
        <f t="shared" si="50"/>
        <v>92863.874479999999</v>
      </c>
      <c r="M36" s="74">
        <f t="shared" si="50"/>
        <v>95512.20120000001</v>
      </c>
      <c r="N36" s="74"/>
      <c r="O36" s="135"/>
      <c r="P36" s="187" t="str">
        <f t="shared" si="9"/>
        <v>03057C</v>
      </c>
      <c r="Q36" s="188" t="str">
        <f t="shared" si="10"/>
        <v>Development Coordinator III</v>
      </c>
      <c r="R36" s="189" t="str">
        <f t="shared" si="11"/>
        <v>34D</v>
      </c>
      <c r="S36" s="186">
        <f t="shared" si="48"/>
        <v>74466.093520000009</v>
      </c>
      <c r="T36" s="186">
        <f t="shared" si="49"/>
        <v>78310.850800000015</v>
      </c>
      <c r="U36" s="186">
        <f>VLOOKUP($C36, Rates2020,6,0)</f>
        <v>82302.500800000009</v>
      </c>
      <c r="V36" s="186">
        <f>VLOOKUP($C36, Rates2020,7,0)</f>
        <v>87873.779760000005</v>
      </c>
      <c r="W36" s="186">
        <f>VLOOKUP($C36, Rates2020,8,0)</f>
        <v>90334.765040000013</v>
      </c>
      <c r="X36" s="186">
        <f>VLOOKUP($C36, Rates2020,9,0)</f>
        <v>92863.874479999999</v>
      </c>
      <c r="Y36" s="186">
        <f>VLOOKUP($C36, Rates2020,10,0)</f>
        <v>95512.20120000001</v>
      </c>
      <c r="AB36" s="129" t="str">
        <f t="shared" si="18"/>
        <v>03057C</v>
      </c>
      <c r="AC36" s="136" t="str">
        <f t="shared" si="19"/>
        <v>34D</v>
      </c>
      <c r="AD36" s="129" t="str">
        <f t="shared" si="20"/>
        <v>Development Coordinator III</v>
      </c>
      <c r="AE36" s="130">
        <f t="shared" si="21"/>
        <v>35.802</v>
      </c>
      <c r="AF36" s="130">
        <f t="shared" si="22"/>
        <v>37.65</v>
      </c>
      <c r="AG36" s="130">
        <f t="shared" si="23"/>
        <v>39.568999999999996</v>
      </c>
      <c r="AH36" s="130">
        <f t="shared" si="24"/>
        <v>42.247999999999998</v>
      </c>
      <c r="AI36" s="130">
        <f t="shared" si="25"/>
        <v>43.430999999999997</v>
      </c>
      <c r="AJ36" s="130">
        <f t="shared" si="26"/>
        <v>44.646999999999998</v>
      </c>
      <c r="AK36" s="130">
        <f t="shared" si="27"/>
        <v>45.919999999999995</v>
      </c>
      <c r="AL36" s="135"/>
      <c r="AO36" s="135">
        <f t="shared" si="12"/>
        <v>3844.7572800000053</v>
      </c>
      <c r="AP36" s="135">
        <f t="shared" si="13"/>
        <v>3991.6499999999942</v>
      </c>
      <c r="AQ36" s="135">
        <f t="shared" si="14"/>
        <v>5571.278959999996</v>
      </c>
      <c r="AR36" s="135">
        <f t="shared" si="15"/>
        <v>2460.9852800000081</v>
      </c>
      <c r="AS36" s="135">
        <f t="shared" si="16"/>
        <v>2529.1094399999856</v>
      </c>
      <c r="AT36" s="135">
        <f t="shared" si="17"/>
        <v>2648.3267200000118</v>
      </c>
    </row>
    <row r="37" spans="1:46" hidden="1" x14ac:dyDescent="0.2">
      <c r="A37" s="75" t="s">
        <v>21</v>
      </c>
      <c r="B37" s="70" t="s">
        <v>63</v>
      </c>
      <c r="C37" s="75" t="s">
        <v>64</v>
      </c>
      <c r="D37" s="73" t="s">
        <v>337</v>
      </c>
      <c r="E37" s="75">
        <v>110</v>
      </c>
      <c r="F37" s="75">
        <v>2</v>
      </c>
      <c r="G37" s="74">
        <f t="shared" si="50"/>
        <v>16.396470000000001</v>
      </c>
      <c r="H37" s="74">
        <f t="shared" si="50"/>
        <v>16.864209500000001</v>
      </c>
      <c r="I37" s="74">
        <f t="shared" si="50"/>
        <v>0</v>
      </c>
      <c r="J37" s="74">
        <f t="shared" si="50"/>
        <v>0</v>
      </c>
      <c r="K37" s="74">
        <f t="shared" si="50"/>
        <v>0</v>
      </c>
      <c r="L37" s="74">
        <f t="shared" si="50"/>
        <v>0</v>
      </c>
      <c r="M37" s="74">
        <f t="shared" si="50"/>
        <v>0</v>
      </c>
      <c r="N37" s="74"/>
      <c r="O37" s="135"/>
      <c r="P37" s="187" t="str">
        <f t="shared" si="9"/>
        <v>03800C</v>
      </c>
      <c r="Q37" s="188" t="str">
        <f t="shared" si="10"/>
        <v>Election Helper</v>
      </c>
      <c r="R37" s="189" t="str">
        <f t="shared" si="11"/>
        <v>05</v>
      </c>
      <c r="S37" s="186">
        <f t="shared" si="48"/>
        <v>16.396470000000001</v>
      </c>
      <c r="T37" s="186">
        <f t="shared" si="49"/>
        <v>16.864209500000001</v>
      </c>
      <c r="AB37" s="129" t="str">
        <f t="shared" si="18"/>
        <v>03800C</v>
      </c>
      <c r="AC37" s="136" t="str">
        <f t="shared" si="19"/>
        <v>05</v>
      </c>
      <c r="AD37" s="129" t="str">
        <f t="shared" si="20"/>
        <v>Election Helper</v>
      </c>
      <c r="AE37" s="130">
        <f t="shared" si="21"/>
        <v>16.396000000000001</v>
      </c>
      <c r="AF37" s="130">
        <f t="shared" si="22"/>
        <v>16.864000000000001</v>
      </c>
      <c r="AG37" s="130">
        <f t="shared" si="23"/>
        <v>0</v>
      </c>
      <c r="AH37" s="130">
        <f t="shared" si="24"/>
        <v>0</v>
      </c>
      <c r="AI37" s="130">
        <f t="shared" si="25"/>
        <v>0</v>
      </c>
      <c r="AJ37" s="130">
        <f t="shared" si="26"/>
        <v>0</v>
      </c>
      <c r="AK37" s="130">
        <f t="shared" si="27"/>
        <v>0</v>
      </c>
      <c r="AL37" s="135"/>
      <c r="AO37" s="135">
        <f t="shared" si="12"/>
        <v>0.46773950000000042</v>
      </c>
      <c r="AP37" s="135">
        <f t="shared" si="13"/>
        <v>-16.864209500000001</v>
      </c>
      <c r="AQ37" s="135">
        <f t="shared" si="14"/>
        <v>0</v>
      </c>
      <c r="AR37" s="135">
        <f t="shared" si="15"/>
        <v>0</v>
      </c>
      <c r="AS37" s="135">
        <f t="shared" si="16"/>
        <v>0</v>
      </c>
      <c r="AT37" s="135">
        <f t="shared" si="17"/>
        <v>0</v>
      </c>
    </row>
    <row r="38" spans="1:46" hidden="1" x14ac:dyDescent="0.2">
      <c r="A38" s="75" t="s">
        <v>17</v>
      </c>
      <c r="B38" s="70" t="s">
        <v>65</v>
      </c>
      <c r="C38" s="75" t="s">
        <v>66</v>
      </c>
      <c r="D38" s="73" t="s">
        <v>338</v>
      </c>
      <c r="E38" s="75">
        <v>513</v>
      </c>
      <c r="F38" s="75">
        <v>11</v>
      </c>
      <c r="G38" s="74">
        <f t="shared" si="50"/>
        <v>82174.768000000011</v>
      </c>
      <c r="H38" s="74">
        <f t="shared" si="50"/>
        <v>86500.652159999998</v>
      </c>
      <c r="I38" s="74">
        <f t="shared" si="50"/>
        <v>91052.197600000014</v>
      </c>
      <c r="J38" s="74">
        <f t="shared" si="50"/>
        <v>97242.980640000009</v>
      </c>
      <c r="K38" s="74">
        <f t="shared" si="50"/>
        <v>99967.947040000014</v>
      </c>
      <c r="L38" s="74">
        <f t="shared" si="50"/>
        <v>102767.42424000001</v>
      </c>
      <c r="M38" s="74">
        <f t="shared" si="50"/>
        <v>105696.76312</v>
      </c>
      <c r="N38" s="74"/>
      <c r="O38" s="135"/>
      <c r="P38" s="187" t="str">
        <f t="shared" si="9"/>
        <v>03951C</v>
      </c>
      <c r="Q38" s="188" t="str">
        <f t="shared" si="10"/>
        <v>Emergency Management Planning Administrative Supervisor</v>
      </c>
      <c r="R38" s="189" t="str">
        <f t="shared" si="11"/>
        <v>41C</v>
      </c>
      <c r="S38" s="186">
        <f t="shared" si="48"/>
        <v>82174.768000000011</v>
      </c>
      <c r="T38" s="186">
        <f t="shared" si="49"/>
        <v>86500.652159999998</v>
      </c>
      <c r="U38" s="186">
        <f>VLOOKUP($C38, Rates2020,6,0)</f>
        <v>91052.197600000014</v>
      </c>
      <c r="V38" s="186">
        <f>VLOOKUP($C38, Rates2020,7,0)</f>
        <v>97242.980640000009</v>
      </c>
      <c r="W38" s="186">
        <f>VLOOKUP($C38, Rates2020,8,0)</f>
        <v>99967.947040000014</v>
      </c>
      <c r="X38" s="186">
        <f>VLOOKUP($C38, Rates2020,9,0)</f>
        <v>102767.42424000001</v>
      </c>
      <c r="Y38" s="186">
        <v>105696.76312</v>
      </c>
      <c r="AB38" s="129" t="str">
        <f t="shared" si="18"/>
        <v>03951C</v>
      </c>
      <c r="AC38" s="136" t="str">
        <f t="shared" si="19"/>
        <v>41C</v>
      </c>
      <c r="AD38" s="129" t="str">
        <f t="shared" si="20"/>
        <v>Emergency Management Planning Administrative Supervisor</v>
      </c>
      <c r="AE38" s="130">
        <f t="shared" si="21"/>
        <v>39.507999999999996</v>
      </c>
      <c r="AF38" s="130">
        <f t="shared" si="22"/>
        <v>41.586999999999996</v>
      </c>
      <c r="AG38" s="130">
        <f t="shared" si="23"/>
        <v>43.775999999999996</v>
      </c>
      <c r="AH38" s="130">
        <f t="shared" si="24"/>
        <v>46.751999999999995</v>
      </c>
      <c r="AI38" s="130">
        <f t="shared" si="25"/>
        <v>48.061999999999998</v>
      </c>
      <c r="AJ38" s="130">
        <f t="shared" si="26"/>
        <v>49.407999999999994</v>
      </c>
      <c r="AK38" s="130">
        <f t="shared" si="27"/>
        <v>50.815999999999995</v>
      </c>
      <c r="AL38" s="135"/>
      <c r="AO38" s="135">
        <f t="shared" si="12"/>
        <v>4325.8841599999869</v>
      </c>
      <c r="AP38" s="135">
        <f t="shared" si="13"/>
        <v>4551.5454400000162</v>
      </c>
      <c r="AQ38" s="135">
        <f t="shared" si="14"/>
        <v>6190.7830399999948</v>
      </c>
      <c r="AR38" s="135">
        <f t="shared" si="15"/>
        <v>2724.9664000000048</v>
      </c>
      <c r="AS38" s="135">
        <f t="shared" si="16"/>
        <v>2799.4771999999939</v>
      </c>
      <c r="AT38" s="135">
        <f t="shared" si="17"/>
        <v>2929.3388799999957</v>
      </c>
    </row>
    <row r="39" spans="1:46" hidden="1" x14ac:dyDescent="0.2">
      <c r="A39" s="75" t="s">
        <v>17</v>
      </c>
      <c r="B39" s="70" t="s">
        <v>18</v>
      </c>
      <c r="C39" s="75" t="s">
        <v>67</v>
      </c>
      <c r="D39" s="73" t="s">
        <v>339</v>
      </c>
      <c r="E39" s="75">
        <v>483</v>
      </c>
      <c r="F39" s="75">
        <v>10</v>
      </c>
      <c r="G39" s="74">
        <f t="shared" si="50"/>
        <v>78928.22600000001</v>
      </c>
      <c r="H39" s="74">
        <f t="shared" si="50"/>
        <v>83081.670880000005</v>
      </c>
      <c r="I39" s="74">
        <f t="shared" si="50"/>
        <v>87454.390400000004</v>
      </c>
      <c r="J39" s="74">
        <f t="shared" si="50"/>
        <v>92057.028960000011</v>
      </c>
      <c r="K39" s="74">
        <f t="shared" si="50"/>
        <v>94632.973760000008</v>
      </c>
      <c r="L39" s="74">
        <f t="shared" si="50"/>
        <v>97285.558239999998</v>
      </c>
      <c r="M39" s="74">
        <f t="shared" si="50"/>
        <v>100057.36</v>
      </c>
      <c r="N39" s="74"/>
      <c r="O39" s="135"/>
      <c r="P39" s="187" t="str">
        <f t="shared" si="9"/>
        <v>04066C</v>
      </c>
      <c r="Q39" s="188" t="str">
        <f t="shared" si="10"/>
        <v>Engineering Applications Manager</v>
      </c>
      <c r="R39" s="189" t="str">
        <f t="shared" si="11"/>
        <v>83</v>
      </c>
      <c r="S39" s="186">
        <f t="shared" si="48"/>
        <v>78928.22600000001</v>
      </c>
      <c r="T39" s="186">
        <f t="shared" si="49"/>
        <v>83081.670880000005</v>
      </c>
      <c r="U39" s="186">
        <f>VLOOKUP($C39, Rates2020,6,0)</f>
        <v>87454.390400000004</v>
      </c>
      <c r="V39" s="186">
        <f>VLOOKUP($C39, Rates2020,7,0)</f>
        <v>92057.028960000011</v>
      </c>
      <c r="W39" s="186">
        <f>VLOOKUP($C39, Rates2020,8,0)</f>
        <v>94632.973760000008</v>
      </c>
      <c r="X39" s="186">
        <f>VLOOKUP($C39, Rates2020,9,0)</f>
        <v>97285.558239999998</v>
      </c>
      <c r="Y39" s="186">
        <f>VLOOKUP($C39, Rates2020,10,0)</f>
        <v>100057.36</v>
      </c>
      <c r="AB39" s="129" t="str">
        <f t="shared" si="18"/>
        <v>04066C</v>
      </c>
      <c r="AC39" s="136" t="str">
        <f t="shared" si="19"/>
        <v>83</v>
      </c>
      <c r="AD39" s="129" t="str">
        <f t="shared" si="20"/>
        <v>Engineering Applications Manager</v>
      </c>
      <c r="AE39" s="130">
        <f t="shared" si="21"/>
        <v>37.946999999999996</v>
      </c>
      <c r="AF39" s="130">
        <f t="shared" si="22"/>
        <v>39.943999999999996</v>
      </c>
      <c r="AG39" s="130">
        <f t="shared" si="23"/>
        <v>42.045999999999999</v>
      </c>
      <c r="AH39" s="130">
        <f t="shared" si="24"/>
        <v>44.259</v>
      </c>
      <c r="AI39" s="130">
        <f t="shared" si="25"/>
        <v>45.497</v>
      </c>
      <c r="AJ39" s="130">
        <f t="shared" si="26"/>
        <v>46.771999999999998</v>
      </c>
      <c r="AK39" s="130">
        <f t="shared" si="27"/>
        <v>48.104999999999997</v>
      </c>
      <c r="AL39" s="135"/>
      <c r="AO39" s="135">
        <f t="shared" si="12"/>
        <v>4153.4448799999955</v>
      </c>
      <c r="AP39" s="135">
        <f t="shared" si="13"/>
        <v>4372.7195199999987</v>
      </c>
      <c r="AQ39" s="135">
        <f t="shared" si="14"/>
        <v>4602.6385600000067</v>
      </c>
      <c r="AR39" s="135">
        <f t="shared" si="15"/>
        <v>2575.9447999999975</v>
      </c>
      <c r="AS39" s="135">
        <f t="shared" si="16"/>
        <v>2652.5844799999904</v>
      </c>
      <c r="AT39" s="135">
        <f t="shared" si="17"/>
        <v>2771.8017600000021</v>
      </c>
    </row>
    <row r="40" spans="1:46" hidden="1" x14ac:dyDescent="0.2">
      <c r="A40" s="75" t="s">
        <v>17</v>
      </c>
      <c r="B40" s="70" t="s">
        <v>68</v>
      </c>
      <c r="C40" s="75" t="s">
        <v>69</v>
      </c>
      <c r="D40" s="73" t="s">
        <v>340</v>
      </c>
      <c r="E40" s="75">
        <v>490</v>
      </c>
      <c r="F40" s="75">
        <v>10</v>
      </c>
      <c r="G40" s="74">
        <f t="shared" si="50"/>
        <v>78310.850800000015</v>
      </c>
      <c r="H40" s="74">
        <f t="shared" si="50"/>
        <v>82302.500800000009</v>
      </c>
      <c r="I40" s="74">
        <f t="shared" si="50"/>
        <v>87873.779760000005</v>
      </c>
      <c r="J40" s="74">
        <f t="shared" si="50"/>
        <v>90334.765040000013</v>
      </c>
      <c r="K40" s="74">
        <f t="shared" si="50"/>
        <v>92863.874479999999</v>
      </c>
      <c r="L40" s="74">
        <f t="shared" si="50"/>
        <v>95512.20120000001</v>
      </c>
      <c r="M40" s="74">
        <f t="shared" si="50"/>
        <v>98200.976640000008</v>
      </c>
      <c r="N40" s="74"/>
      <c r="O40" s="135"/>
      <c r="P40" s="187" t="str">
        <f t="shared" si="9"/>
        <v>04103C</v>
      </c>
      <c r="Q40" s="188" t="str">
        <f t="shared" si="10"/>
        <v>Enterprise Contract Adminstrator</v>
      </c>
      <c r="R40" s="189" t="str">
        <f t="shared" si="11"/>
        <v>90</v>
      </c>
      <c r="S40" s="186">
        <f t="shared" si="48"/>
        <v>78310.850800000015</v>
      </c>
      <c r="T40" s="186">
        <f t="shared" si="49"/>
        <v>82302.500800000009</v>
      </c>
      <c r="U40" s="186">
        <f>VLOOKUP($C40, Rates2020,6,0)</f>
        <v>87873.779760000005</v>
      </c>
      <c r="V40" s="186">
        <f>VLOOKUP($C40, Rates2020,7,0)</f>
        <v>90334.765040000013</v>
      </c>
      <c r="W40" s="186">
        <f>VLOOKUP($C40, Rates2020,8,0)</f>
        <v>92863.874479999999</v>
      </c>
      <c r="X40" s="186">
        <f>VLOOKUP($C40, Rates2020,9,0)</f>
        <v>95512.20120000001</v>
      </c>
      <c r="Y40" s="186">
        <f>VLOOKUP($C40, Rates2020,10,0)</f>
        <v>98200.976640000008</v>
      </c>
      <c r="AB40" s="129" t="str">
        <f t="shared" si="18"/>
        <v>04103C</v>
      </c>
      <c r="AC40" s="136" t="str">
        <f t="shared" si="19"/>
        <v>90</v>
      </c>
      <c r="AD40" s="129" t="str">
        <f t="shared" si="20"/>
        <v>Enterprise Contract Adminstrator</v>
      </c>
      <c r="AE40" s="130">
        <f t="shared" si="21"/>
        <v>37.65</v>
      </c>
      <c r="AF40" s="130">
        <f t="shared" si="22"/>
        <v>39.568999999999996</v>
      </c>
      <c r="AG40" s="130">
        <f t="shared" si="23"/>
        <v>42.247999999999998</v>
      </c>
      <c r="AH40" s="130">
        <f t="shared" si="24"/>
        <v>43.430999999999997</v>
      </c>
      <c r="AI40" s="130">
        <f t="shared" si="25"/>
        <v>44.646999999999998</v>
      </c>
      <c r="AJ40" s="130">
        <f t="shared" si="26"/>
        <v>45.919999999999995</v>
      </c>
      <c r="AK40" s="130">
        <f t="shared" si="27"/>
        <v>47.213000000000001</v>
      </c>
      <c r="AL40" s="135"/>
      <c r="AO40" s="135">
        <f t="shared" si="12"/>
        <v>3991.6499999999942</v>
      </c>
      <c r="AP40" s="135">
        <f t="shared" si="13"/>
        <v>5571.278959999996</v>
      </c>
      <c r="AQ40" s="135">
        <f t="shared" si="14"/>
        <v>2460.9852800000081</v>
      </c>
      <c r="AR40" s="135">
        <f t="shared" si="15"/>
        <v>2529.1094399999856</v>
      </c>
      <c r="AS40" s="135">
        <f t="shared" si="16"/>
        <v>2648.3267200000118</v>
      </c>
      <c r="AT40" s="135">
        <f t="shared" si="17"/>
        <v>2688.7754399999976</v>
      </c>
    </row>
    <row r="41" spans="1:46" hidden="1" x14ac:dyDescent="0.2">
      <c r="A41" s="75" t="s">
        <v>17</v>
      </c>
      <c r="B41" s="70" t="s">
        <v>70</v>
      </c>
      <c r="C41" s="75" t="s">
        <v>71</v>
      </c>
      <c r="D41" s="73" t="s">
        <v>341</v>
      </c>
      <c r="E41" s="75">
        <v>455</v>
      </c>
      <c r="F41" s="75">
        <v>10</v>
      </c>
      <c r="G41" s="74">
        <f t="shared" si="50"/>
        <v>75877.540960000013</v>
      </c>
      <c r="H41" s="74">
        <f t="shared" si="50"/>
        <v>79654.174080000012</v>
      </c>
      <c r="I41" s="74">
        <f t="shared" si="50"/>
        <v>83645.824080000006</v>
      </c>
      <c r="J41" s="74">
        <f t="shared" si="50"/>
        <v>89055.30816</v>
      </c>
      <c r="K41" s="74">
        <f t="shared" si="50"/>
        <v>91548.226640000008</v>
      </c>
      <c r="L41" s="74">
        <f t="shared" si="50"/>
        <v>94113.527040000001</v>
      </c>
      <c r="M41" s="74">
        <f t="shared" si="50"/>
        <v>96795.915840000016</v>
      </c>
      <c r="N41" s="74"/>
      <c r="O41" s="135"/>
      <c r="P41" s="187" t="str">
        <f t="shared" si="9"/>
        <v>04112C</v>
      </c>
      <c r="Q41" s="188" t="str">
        <f t="shared" si="10"/>
        <v>Enterprise Procurement Specialist</v>
      </c>
      <c r="R41" s="189" t="str">
        <f t="shared" si="11"/>
        <v>34M</v>
      </c>
      <c r="S41" s="186">
        <f t="shared" si="48"/>
        <v>75877.540960000013</v>
      </c>
      <c r="T41" s="186">
        <f t="shared" si="49"/>
        <v>79654.174080000012</v>
      </c>
      <c r="U41" s="186">
        <f>VLOOKUP($C41, Rates2020,6,0)</f>
        <v>83645.824080000006</v>
      </c>
      <c r="V41" s="186">
        <f>VLOOKUP($C41, Rates2020,7,0)</f>
        <v>89055.30816</v>
      </c>
      <c r="W41" s="186">
        <f>VLOOKUP($C41, Rates2020,8,0)</f>
        <v>91548.226640000008</v>
      </c>
      <c r="X41" s="186">
        <f>VLOOKUP($C41, Rates2020,9,0)</f>
        <v>94113.527040000001</v>
      </c>
      <c r="Y41" s="186">
        <f>VLOOKUP($C41, Rates2020,10,0)</f>
        <v>96795.915840000016</v>
      </c>
      <c r="AB41" s="129" t="str">
        <f t="shared" si="18"/>
        <v>04112C</v>
      </c>
      <c r="AC41" s="136" t="str">
        <f t="shared" si="19"/>
        <v>34M</v>
      </c>
      <c r="AD41" s="129" t="str">
        <f t="shared" si="20"/>
        <v>Enterprise Procurement Specialist</v>
      </c>
      <c r="AE41" s="130">
        <f t="shared" si="21"/>
        <v>36.479999999999997</v>
      </c>
      <c r="AF41" s="130">
        <f t="shared" si="22"/>
        <v>38.295999999999999</v>
      </c>
      <c r="AG41" s="130">
        <f t="shared" si="23"/>
        <v>40.214999999999996</v>
      </c>
      <c r="AH41" s="130">
        <f t="shared" si="24"/>
        <v>42.815999999999995</v>
      </c>
      <c r="AI41" s="130">
        <f t="shared" si="25"/>
        <v>44.013999999999996</v>
      </c>
      <c r="AJ41" s="130">
        <f t="shared" si="26"/>
        <v>45.247</v>
      </c>
      <c r="AK41" s="130">
        <f t="shared" si="27"/>
        <v>46.536999999999999</v>
      </c>
      <c r="AL41" s="135"/>
      <c r="AO41" s="135">
        <f t="shared" si="12"/>
        <v>3776.6331199999986</v>
      </c>
      <c r="AP41" s="135">
        <f t="shared" si="13"/>
        <v>3991.6499999999942</v>
      </c>
      <c r="AQ41" s="135">
        <f t="shared" si="14"/>
        <v>5409.4840799999947</v>
      </c>
      <c r="AR41" s="135">
        <f t="shared" si="15"/>
        <v>2492.9184800000075</v>
      </c>
      <c r="AS41" s="135">
        <f t="shared" si="16"/>
        <v>2565.3003999999928</v>
      </c>
      <c r="AT41" s="135">
        <f t="shared" si="17"/>
        <v>2682.3888000000152</v>
      </c>
    </row>
    <row r="42" spans="1:46" hidden="1" x14ac:dyDescent="0.2">
      <c r="A42" s="75" t="s">
        <v>17</v>
      </c>
      <c r="B42" s="70" t="s">
        <v>120</v>
      </c>
      <c r="C42" s="75" t="s">
        <v>490</v>
      </c>
      <c r="D42" s="73" t="s">
        <v>781</v>
      </c>
      <c r="E42" s="75">
        <v>548</v>
      </c>
      <c r="F42" s="75">
        <v>12</v>
      </c>
      <c r="G42" s="74">
        <f t="shared" si="50"/>
        <v>88980.797359999997</v>
      </c>
      <c r="H42" s="74">
        <f t="shared" si="50"/>
        <v>93430.156560000018</v>
      </c>
      <c r="I42" s="74">
        <f t="shared" si="50"/>
        <v>98100.919280000002</v>
      </c>
      <c r="J42" s="74">
        <f t="shared" si="50"/>
        <v>104508.84808000001</v>
      </c>
      <c r="K42" s="74">
        <f t="shared" si="50"/>
        <v>107436.05808</v>
      </c>
      <c r="L42" s="74">
        <f t="shared" si="50"/>
        <v>110446.2944</v>
      </c>
      <c r="M42" s="74">
        <f t="shared" si="50"/>
        <v>113592.77904000001</v>
      </c>
      <c r="N42" s="74"/>
      <c r="O42" s="135"/>
      <c r="P42" s="187" t="str">
        <f t="shared" ref="P42:P73" si="51">C42</f>
        <v xml:space="preserve">52906C </v>
      </c>
      <c r="Q42" s="188" t="str">
        <f t="shared" ref="Q42:Q73" si="52">D42</f>
        <v>Epidemiology, Research, Evaluation &amp; Emergency Response Manager</v>
      </c>
      <c r="R42" s="189" t="str">
        <f t="shared" ref="R42:R73" si="53">B42</f>
        <v>50</v>
      </c>
      <c r="S42" s="186">
        <v>88980.797359999997</v>
      </c>
      <c r="T42" s="186">
        <v>93430.156560000018</v>
      </c>
      <c r="U42" s="186">
        <v>98100.919280000002</v>
      </c>
      <c r="V42" s="186">
        <v>104508.84808000001</v>
      </c>
      <c r="W42" s="186">
        <v>107436.05808</v>
      </c>
      <c r="X42" s="186">
        <v>110446.2944</v>
      </c>
      <c r="Y42" s="186">
        <v>113592.77904000001</v>
      </c>
      <c r="AB42" s="129" t="str">
        <f t="shared" si="18"/>
        <v xml:space="preserve">52906C </v>
      </c>
      <c r="AC42" s="136" t="str">
        <f t="shared" si="19"/>
        <v>50</v>
      </c>
      <c r="AD42" s="129" t="str">
        <f t="shared" si="20"/>
        <v>Epidemiology, Research, Evaluation &amp; Emergency Response Manager</v>
      </c>
      <c r="AE42" s="130">
        <f t="shared" si="21"/>
        <v>42.78</v>
      </c>
      <c r="AF42" s="130">
        <f t="shared" si="22"/>
        <v>44.918999999999997</v>
      </c>
      <c r="AG42" s="130">
        <f t="shared" si="23"/>
        <v>47.163999999999994</v>
      </c>
      <c r="AH42" s="130">
        <f t="shared" si="24"/>
        <v>50.244999999999997</v>
      </c>
      <c r="AI42" s="130">
        <f t="shared" si="25"/>
        <v>51.652000000000001</v>
      </c>
      <c r="AJ42" s="130">
        <f t="shared" si="26"/>
        <v>53.099999999999994</v>
      </c>
      <c r="AK42" s="130">
        <f t="shared" si="27"/>
        <v>54.611999999999995</v>
      </c>
      <c r="AL42" s="135"/>
      <c r="AO42" s="135">
        <f t="shared" si="12"/>
        <v>4449.3592000000208</v>
      </c>
      <c r="AP42" s="135">
        <f t="shared" si="13"/>
        <v>4670.7627199999843</v>
      </c>
      <c r="AQ42" s="135">
        <f t="shared" si="14"/>
        <v>6407.9288000000088</v>
      </c>
      <c r="AR42" s="135">
        <f t="shared" si="15"/>
        <v>2927.2099999999919</v>
      </c>
      <c r="AS42" s="135">
        <f t="shared" si="16"/>
        <v>3010.2363199999963</v>
      </c>
      <c r="AT42" s="135">
        <f t="shared" si="17"/>
        <v>3146.4846400000097</v>
      </c>
    </row>
    <row r="43" spans="1:46" hidden="1" x14ac:dyDescent="0.2">
      <c r="A43" s="75" t="s">
        <v>17</v>
      </c>
      <c r="B43" s="70" t="s">
        <v>576</v>
      </c>
      <c r="C43" s="75" t="s">
        <v>72</v>
      </c>
      <c r="D43" s="73" t="s">
        <v>342</v>
      </c>
      <c r="E43" s="75">
        <v>393</v>
      </c>
      <c r="F43" s="75">
        <v>8</v>
      </c>
      <c r="G43" s="74">
        <v>69715</v>
      </c>
      <c r="H43" s="74">
        <v>72507</v>
      </c>
      <c r="I43" s="74">
        <v>75410</v>
      </c>
      <c r="J43" s="74">
        <v>78430</v>
      </c>
      <c r="K43" s="74">
        <v>81570</v>
      </c>
      <c r="L43" s="74">
        <v>0</v>
      </c>
      <c r="M43" s="74">
        <f>Y43</f>
        <v>0</v>
      </c>
      <c r="N43" s="74"/>
      <c r="O43" s="135"/>
      <c r="P43" s="187" t="str">
        <f t="shared" si="51"/>
        <v>04245C</v>
      </c>
      <c r="Q43" s="188" t="str">
        <f t="shared" si="52"/>
        <v xml:space="preserve">Executive Assistant to Police Chief </v>
      </c>
      <c r="R43" s="189" t="str">
        <f t="shared" si="53"/>
        <v>099</v>
      </c>
      <c r="S43" s="333">
        <v>69715</v>
      </c>
      <c r="T43" s="333">
        <v>72508</v>
      </c>
      <c r="U43" s="333">
        <v>75410</v>
      </c>
      <c r="V43" s="333">
        <v>78430</v>
      </c>
      <c r="W43" s="333">
        <v>81571</v>
      </c>
      <c r="AB43" s="129" t="str">
        <f t="shared" si="18"/>
        <v>04245C</v>
      </c>
      <c r="AC43" s="136" t="str">
        <f t="shared" si="19"/>
        <v>099</v>
      </c>
      <c r="AD43" s="129" t="str">
        <f t="shared" si="20"/>
        <v xml:space="preserve">Executive Assistant to Police Chief </v>
      </c>
      <c r="AE43" s="130">
        <f t="shared" si="21"/>
        <v>33.516999999999996</v>
      </c>
      <c r="AF43" s="130">
        <f t="shared" si="22"/>
        <v>34.86</v>
      </c>
      <c r="AG43" s="130">
        <f t="shared" si="23"/>
        <v>36.254999999999995</v>
      </c>
      <c r="AH43" s="130">
        <f t="shared" si="24"/>
        <v>37.707000000000001</v>
      </c>
      <c r="AI43" s="130">
        <f t="shared" si="25"/>
        <v>39.216999999999999</v>
      </c>
      <c r="AJ43" s="130">
        <f t="shared" si="26"/>
        <v>0</v>
      </c>
      <c r="AK43" s="130">
        <f t="shared" si="27"/>
        <v>0</v>
      </c>
      <c r="AL43" s="135"/>
      <c r="AO43" s="135">
        <f t="shared" si="12"/>
        <v>2792</v>
      </c>
      <c r="AP43" s="135">
        <f t="shared" si="13"/>
        <v>2903</v>
      </c>
      <c r="AQ43" s="135">
        <f t="shared" si="14"/>
        <v>3020</v>
      </c>
      <c r="AR43" s="135">
        <f t="shared" si="15"/>
        <v>3140</v>
      </c>
      <c r="AS43" s="135">
        <f t="shared" si="16"/>
        <v>-81570</v>
      </c>
      <c r="AT43" s="135">
        <f t="shared" si="17"/>
        <v>0</v>
      </c>
    </row>
    <row r="44" spans="1:46" hidden="1" x14ac:dyDescent="0.2">
      <c r="A44" s="75" t="s">
        <v>17</v>
      </c>
      <c r="B44" s="70" t="s">
        <v>76</v>
      </c>
      <c r="C44" s="75" t="s">
        <v>73</v>
      </c>
      <c r="D44" s="73" t="s">
        <v>545</v>
      </c>
      <c r="E44" s="75">
        <v>590</v>
      </c>
      <c r="F44" s="75">
        <v>13</v>
      </c>
      <c r="G44" s="74">
        <v>101680</v>
      </c>
      <c r="H44" s="74">
        <v>105746</v>
      </c>
      <c r="I44" s="74">
        <v>109976</v>
      </c>
      <c r="J44" s="74">
        <v>114374</v>
      </c>
      <c r="K44" s="74">
        <v>118951</v>
      </c>
      <c r="L44" s="74">
        <v>0</v>
      </c>
      <c r="M44" s="74">
        <v>0</v>
      </c>
      <c r="N44" s="74"/>
      <c r="O44" s="135"/>
      <c r="P44" s="187" t="str">
        <f t="shared" si="51"/>
        <v>03400C</v>
      </c>
      <c r="Q44" s="188" t="str">
        <f t="shared" si="52"/>
        <v>Executive Manager Minneapolis Employment and Training Program</v>
      </c>
      <c r="R44" s="189" t="str">
        <f t="shared" si="53"/>
        <v>63</v>
      </c>
      <c r="S44" s="264">
        <v>101680</v>
      </c>
      <c r="T44" s="264">
        <v>105746</v>
      </c>
      <c r="U44" s="264">
        <v>109976</v>
      </c>
      <c r="V44" s="264">
        <v>114374</v>
      </c>
      <c r="W44" s="264">
        <v>118951</v>
      </c>
      <c r="AB44" s="129" t="str">
        <f t="shared" si="18"/>
        <v>03400C</v>
      </c>
      <c r="AC44" s="136" t="str">
        <f t="shared" si="19"/>
        <v>63</v>
      </c>
      <c r="AD44" s="129" t="str">
        <f t="shared" si="20"/>
        <v>Executive Manager Minneapolis Employment and Training Program</v>
      </c>
      <c r="AE44" s="130">
        <f t="shared" si="21"/>
        <v>48.884999999999998</v>
      </c>
      <c r="AF44" s="130">
        <f t="shared" si="22"/>
        <v>50.839999999999996</v>
      </c>
      <c r="AG44" s="337">
        <v>52.872999999999998</v>
      </c>
      <c r="AH44" s="130">
        <f t="shared" si="24"/>
        <v>54.988</v>
      </c>
      <c r="AI44" s="130">
        <f t="shared" si="25"/>
        <v>57.187999999999995</v>
      </c>
      <c r="AJ44" s="130">
        <f t="shared" si="26"/>
        <v>0</v>
      </c>
      <c r="AK44" s="130">
        <f t="shared" si="27"/>
        <v>0</v>
      </c>
      <c r="AL44" s="135"/>
      <c r="AO44" s="135">
        <f t="shared" si="12"/>
        <v>4066</v>
      </c>
      <c r="AP44" s="135">
        <f t="shared" si="13"/>
        <v>4230</v>
      </c>
      <c r="AQ44" s="135">
        <f t="shared" si="14"/>
        <v>4398</v>
      </c>
      <c r="AR44" s="135">
        <f t="shared" si="15"/>
        <v>4577</v>
      </c>
      <c r="AS44" s="135">
        <f t="shared" si="16"/>
        <v>-118951</v>
      </c>
      <c r="AT44" s="135">
        <f t="shared" si="17"/>
        <v>0</v>
      </c>
    </row>
    <row r="45" spans="1:46" hidden="1" x14ac:dyDescent="0.2">
      <c r="A45" s="75" t="s">
        <v>17</v>
      </c>
      <c r="B45" s="70" t="s">
        <v>577</v>
      </c>
      <c r="C45" s="75" t="s">
        <v>74</v>
      </c>
      <c r="D45" s="73" t="s">
        <v>344</v>
      </c>
      <c r="E45" s="75">
        <v>505</v>
      </c>
      <c r="F45" s="75">
        <v>11</v>
      </c>
      <c r="G45" s="74">
        <v>90336</v>
      </c>
      <c r="H45" s="74">
        <v>93953</v>
      </c>
      <c r="I45" s="74">
        <v>97715</v>
      </c>
      <c r="J45" s="74">
        <v>101628</v>
      </c>
      <c r="K45" s="74">
        <v>105697</v>
      </c>
      <c r="L45" s="74">
        <v>0</v>
      </c>
      <c r="M45" s="74">
        <v>0</v>
      </c>
      <c r="N45" s="74"/>
      <c r="O45" s="135"/>
      <c r="P45" s="187" t="str">
        <f t="shared" si="51"/>
        <v>04239C</v>
      </c>
      <c r="Q45" s="188" t="str">
        <f t="shared" si="52"/>
        <v>Executive Manager of Arts</v>
      </c>
      <c r="R45" s="189" t="str">
        <f t="shared" si="53"/>
        <v>041</v>
      </c>
      <c r="S45" s="264">
        <v>90336</v>
      </c>
      <c r="T45" s="264">
        <v>93953</v>
      </c>
      <c r="U45" s="264">
        <v>97715</v>
      </c>
      <c r="V45" s="264">
        <v>101628</v>
      </c>
      <c r="W45" s="264">
        <v>105697</v>
      </c>
      <c r="AB45" s="129" t="str">
        <f t="shared" si="18"/>
        <v>04239C</v>
      </c>
      <c r="AC45" s="136" t="str">
        <f t="shared" si="19"/>
        <v>041</v>
      </c>
      <c r="AD45" s="129" t="str">
        <f t="shared" si="20"/>
        <v>Executive Manager of Arts</v>
      </c>
      <c r="AE45" s="130">
        <f t="shared" si="21"/>
        <v>43.430999999999997</v>
      </c>
      <c r="AF45" s="130">
        <f t="shared" si="22"/>
        <v>45.169999999999995</v>
      </c>
      <c r="AG45" s="130">
        <f t="shared" si="23"/>
        <v>46.978999999999999</v>
      </c>
      <c r="AH45" s="130">
        <f t="shared" si="24"/>
        <v>48.86</v>
      </c>
      <c r="AI45" s="130">
        <f t="shared" si="25"/>
        <v>50.815999999999995</v>
      </c>
      <c r="AJ45" s="130">
        <f t="shared" si="26"/>
        <v>0</v>
      </c>
      <c r="AK45" s="130">
        <f t="shared" si="27"/>
        <v>0</v>
      </c>
      <c r="AL45" s="135"/>
      <c r="AO45" s="135">
        <f t="shared" si="12"/>
        <v>3617</v>
      </c>
      <c r="AP45" s="135">
        <f t="shared" si="13"/>
        <v>3762</v>
      </c>
      <c r="AQ45" s="135">
        <f t="shared" si="14"/>
        <v>3913</v>
      </c>
      <c r="AR45" s="135">
        <f t="shared" si="15"/>
        <v>4069</v>
      </c>
      <c r="AS45" s="135">
        <f t="shared" si="16"/>
        <v>-105697</v>
      </c>
      <c r="AT45" s="135">
        <f t="shared" si="17"/>
        <v>0</v>
      </c>
    </row>
    <row r="46" spans="1:46" hidden="1" x14ac:dyDescent="0.2">
      <c r="A46" s="75" t="s">
        <v>17</v>
      </c>
      <c r="B46" s="70" t="s">
        <v>30</v>
      </c>
      <c r="C46" s="75" t="s">
        <v>75</v>
      </c>
      <c r="D46" s="73" t="s">
        <v>345</v>
      </c>
      <c r="E46" s="75">
        <v>393</v>
      </c>
      <c r="F46" s="75">
        <v>8</v>
      </c>
      <c r="G46" s="74">
        <f t="shared" ref="G46:M49" si="54">S46</f>
        <v>63165.998480000002</v>
      </c>
      <c r="H46" s="74">
        <f t="shared" si="54"/>
        <v>66555.175440000006</v>
      </c>
      <c r="I46" s="74">
        <f t="shared" si="54"/>
        <v>70086.987359999999</v>
      </c>
      <c r="J46" s="74">
        <f t="shared" si="54"/>
        <v>75049.406640000016</v>
      </c>
      <c r="K46" s="74">
        <f t="shared" si="54"/>
        <v>77150.611199999999</v>
      </c>
      <c r="L46" s="74">
        <f t="shared" si="54"/>
        <v>79311.424400000004</v>
      </c>
      <c r="M46" s="74">
        <f t="shared" si="54"/>
        <v>81572.294960000014</v>
      </c>
      <c r="N46" s="74"/>
      <c r="O46" s="135"/>
      <c r="P46" s="187" t="str">
        <f t="shared" si="51"/>
        <v>00463C</v>
      </c>
      <c r="Q46" s="188" t="str">
        <f t="shared" si="52"/>
        <v>Executive Secrretary to City Coordinator</v>
      </c>
      <c r="R46" s="189" t="str">
        <f t="shared" si="53"/>
        <v>21</v>
      </c>
      <c r="S46" s="186">
        <f>VLOOKUP($C46, Rates2020,4,0)</f>
        <v>63165.998480000002</v>
      </c>
      <c r="T46" s="186">
        <f>VLOOKUP($C46, Rates2020,5,0)</f>
        <v>66555.175440000006</v>
      </c>
      <c r="U46" s="186">
        <f>VLOOKUP($C46, Rates2020,6,0)</f>
        <v>70086.987359999999</v>
      </c>
      <c r="V46" s="186">
        <f>VLOOKUP($C46, Rates2020,7,0)</f>
        <v>75049.406640000016</v>
      </c>
      <c r="W46" s="186">
        <f>VLOOKUP($C46, Rates2020,8,0)</f>
        <v>77150.611199999999</v>
      </c>
      <c r="X46" s="186">
        <f>VLOOKUP($C46, Rates2020,9,0)</f>
        <v>79311.424400000004</v>
      </c>
      <c r="Y46" s="186">
        <f>VLOOKUP($C46, Rates2020,10,0)</f>
        <v>81572.294960000014</v>
      </c>
      <c r="AB46" s="129" t="str">
        <f t="shared" si="18"/>
        <v>00463C</v>
      </c>
      <c r="AC46" s="136" t="str">
        <f t="shared" si="19"/>
        <v>21</v>
      </c>
      <c r="AD46" s="129" t="str">
        <f t="shared" si="20"/>
        <v>Executive Secrretary to City Coordinator</v>
      </c>
      <c r="AE46" s="130">
        <f t="shared" si="21"/>
        <v>30.369</v>
      </c>
      <c r="AF46" s="130">
        <f t="shared" si="22"/>
        <v>31.998000000000001</v>
      </c>
      <c r="AG46" s="130">
        <f t="shared" si="23"/>
        <v>33.695999999999998</v>
      </c>
      <c r="AH46" s="130">
        <f t="shared" si="24"/>
        <v>36.082000000000001</v>
      </c>
      <c r="AI46" s="130">
        <f t="shared" si="25"/>
        <v>37.091999999999999</v>
      </c>
      <c r="AJ46" s="130">
        <f t="shared" si="26"/>
        <v>38.131</v>
      </c>
      <c r="AK46" s="130">
        <f t="shared" si="27"/>
        <v>39.217999999999996</v>
      </c>
      <c r="AL46" s="135"/>
      <c r="AO46" s="135">
        <f t="shared" si="12"/>
        <v>3389.1769600000043</v>
      </c>
      <c r="AP46" s="135">
        <f t="shared" si="13"/>
        <v>3531.8119199999928</v>
      </c>
      <c r="AQ46" s="135">
        <f t="shared" si="14"/>
        <v>4962.4192800000164</v>
      </c>
      <c r="AR46" s="135">
        <f t="shared" si="15"/>
        <v>2101.2045599999838</v>
      </c>
      <c r="AS46" s="135">
        <f t="shared" si="16"/>
        <v>2160.8132000000041</v>
      </c>
      <c r="AT46" s="135">
        <f t="shared" si="17"/>
        <v>2260.8705600000103</v>
      </c>
    </row>
    <row r="47" spans="1:46" hidden="1" x14ac:dyDescent="0.2">
      <c r="A47" s="75" t="s">
        <v>17</v>
      </c>
      <c r="B47" s="70" t="s">
        <v>76</v>
      </c>
      <c r="C47" s="75" t="s">
        <v>77</v>
      </c>
      <c r="D47" s="73" t="s">
        <v>346</v>
      </c>
      <c r="E47" s="75">
        <v>598</v>
      </c>
      <c r="F47" s="75">
        <v>13</v>
      </c>
      <c r="G47" s="74">
        <f t="shared" si="54"/>
        <v>101679.56656000002</v>
      </c>
      <c r="H47" s="74">
        <f t="shared" si="54"/>
        <v>105745.72736</v>
      </c>
      <c r="I47" s="74">
        <f t="shared" si="54"/>
        <v>109975.81192000001</v>
      </c>
      <c r="J47" s="74">
        <f t="shared" si="54"/>
        <v>114374.07800000001</v>
      </c>
      <c r="K47" s="74">
        <f t="shared" si="54"/>
        <v>118951.17000000001</v>
      </c>
      <c r="L47" s="74">
        <f t="shared" si="54"/>
        <v>0</v>
      </c>
      <c r="M47" s="74">
        <f t="shared" si="54"/>
        <v>0</v>
      </c>
      <c r="N47" s="74"/>
      <c r="O47" s="135"/>
      <c r="P47" s="187" t="str">
        <f t="shared" si="51"/>
        <v>04295C</v>
      </c>
      <c r="Q47" s="188" t="str">
        <f t="shared" si="52"/>
        <v>Facility Manager</v>
      </c>
      <c r="R47" s="189" t="str">
        <f t="shared" si="53"/>
        <v>63</v>
      </c>
      <c r="S47" s="186">
        <f>VLOOKUP($C47, Rates2020,4,0)</f>
        <v>101679.56656000002</v>
      </c>
      <c r="T47" s="186">
        <f>VLOOKUP($C47, Rates2020,5,0)</f>
        <v>105745.72736</v>
      </c>
      <c r="U47" s="186">
        <f>VLOOKUP($C47, Rates2020,6,0)</f>
        <v>109975.81192000001</v>
      </c>
      <c r="V47" s="186">
        <f>VLOOKUP($C47, Rates2020,7,0)</f>
        <v>114374.07800000001</v>
      </c>
      <c r="W47" s="186">
        <f>VLOOKUP($C47, Rates2020,8,0)</f>
        <v>118951.17000000001</v>
      </c>
      <c r="AB47" s="129" t="str">
        <f t="shared" si="18"/>
        <v>04295C</v>
      </c>
      <c r="AC47" s="136" t="str">
        <f t="shared" si="19"/>
        <v>63</v>
      </c>
      <c r="AD47" s="129" t="str">
        <f t="shared" si="20"/>
        <v>Facility Manager</v>
      </c>
      <c r="AE47" s="130">
        <f t="shared" si="21"/>
        <v>48.884999999999998</v>
      </c>
      <c r="AF47" s="130">
        <f t="shared" si="22"/>
        <v>50.839999999999996</v>
      </c>
      <c r="AG47" s="130">
        <f t="shared" si="23"/>
        <v>52.872999999999998</v>
      </c>
      <c r="AH47" s="130">
        <f t="shared" si="24"/>
        <v>54.988</v>
      </c>
      <c r="AI47" s="130">
        <f t="shared" si="25"/>
        <v>57.189</v>
      </c>
      <c r="AJ47" s="130">
        <f t="shared" si="26"/>
        <v>0</v>
      </c>
      <c r="AK47" s="130">
        <f t="shared" si="27"/>
        <v>0</v>
      </c>
      <c r="AL47" s="135"/>
      <c r="AO47" s="135">
        <f t="shared" si="12"/>
        <v>4066.1607999999833</v>
      </c>
      <c r="AP47" s="135">
        <f t="shared" si="13"/>
        <v>4230.084560000003</v>
      </c>
      <c r="AQ47" s="135">
        <f t="shared" si="14"/>
        <v>4398.2660800000012</v>
      </c>
      <c r="AR47" s="135">
        <f t="shared" si="15"/>
        <v>4577.0920000000042</v>
      </c>
      <c r="AS47" s="135">
        <f t="shared" si="16"/>
        <v>-118951.17000000001</v>
      </c>
      <c r="AT47" s="135">
        <f t="shared" si="17"/>
        <v>0</v>
      </c>
    </row>
    <row r="48" spans="1:46" hidden="1" x14ac:dyDescent="0.2">
      <c r="A48" s="75" t="s">
        <v>21</v>
      </c>
      <c r="B48" s="70" t="s">
        <v>78</v>
      </c>
      <c r="C48" s="75" t="s">
        <v>79</v>
      </c>
      <c r="D48" s="73" t="s">
        <v>347</v>
      </c>
      <c r="E48" s="75">
        <v>110</v>
      </c>
      <c r="F48" s="75">
        <v>2</v>
      </c>
      <c r="G48" s="74">
        <f t="shared" si="54"/>
        <v>15</v>
      </c>
      <c r="H48" s="74">
        <f t="shared" si="54"/>
        <v>16</v>
      </c>
      <c r="I48" s="74">
        <f t="shared" si="54"/>
        <v>0</v>
      </c>
      <c r="J48" s="74">
        <f t="shared" si="54"/>
        <v>0</v>
      </c>
      <c r="K48" s="74">
        <f t="shared" si="54"/>
        <v>0</v>
      </c>
      <c r="L48" s="74">
        <f t="shared" si="54"/>
        <v>0</v>
      </c>
      <c r="M48" s="74">
        <f t="shared" si="54"/>
        <v>0</v>
      </c>
      <c r="N48" s="74"/>
      <c r="O48" s="135"/>
      <c r="P48" s="187" t="str">
        <f t="shared" si="51"/>
        <v>02230C</v>
      </c>
      <c r="Q48" s="188" t="str">
        <f t="shared" si="52"/>
        <v xml:space="preserve">Guest Services Ambassador </v>
      </c>
      <c r="R48" s="189" t="str">
        <f t="shared" si="53"/>
        <v>03A</v>
      </c>
      <c r="S48" s="262">
        <v>15</v>
      </c>
      <c r="T48" s="262">
        <v>16</v>
      </c>
      <c r="AB48" s="129" t="str">
        <f t="shared" si="18"/>
        <v>02230C</v>
      </c>
      <c r="AC48" s="136" t="str">
        <f t="shared" si="19"/>
        <v>03A</v>
      </c>
      <c r="AD48" s="129" t="str">
        <f t="shared" si="20"/>
        <v xml:space="preserve">Guest Services Ambassador </v>
      </c>
      <c r="AE48" s="130">
        <f t="shared" si="21"/>
        <v>15</v>
      </c>
      <c r="AF48" s="130">
        <f t="shared" si="22"/>
        <v>16</v>
      </c>
      <c r="AG48" s="130">
        <f t="shared" si="23"/>
        <v>0</v>
      </c>
      <c r="AH48" s="130">
        <f t="shared" si="24"/>
        <v>0</v>
      </c>
      <c r="AI48" s="130">
        <f t="shared" si="25"/>
        <v>0</v>
      </c>
      <c r="AJ48" s="130">
        <f t="shared" si="26"/>
        <v>0</v>
      </c>
      <c r="AK48" s="130">
        <f t="shared" si="27"/>
        <v>0</v>
      </c>
      <c r="AL48" s="135"/>
      <c r="AO48" s="135">
        <f t="shared" si="12"/>
        <v>1</v>
      </c>
      <c r="AP48" s="135">
        <f t="shared" si="13"/>
        <v>-16</v>
      </c>
      <c r="AQ48" s="135">
        <f t="shared" si="14"/>
        <v>0</v>
      </c>
      <c r="AR48" s="135">
        <f t="shared" si="15"/>
        <v>0</v>
      </c>
      <c r="AS48" s="135">
        <f t="shared" si="16"/>
        <v>0</v>
      </c>
      <c r="AT48" s="135">
        <f t="shared" si="17"/>
        <v>0</v>
      </c>
    </row>
    <row r="49" spans="1:46" hidden="1" x14ac:dyDescent="0.2">
      <c r="A49" s="75" t="s">
        <v>17</v>
      </c>
      <c r="B49" s="70" t="s">
        <v>70</v>
      </c>
      <c r="C49" s="75" t="s">
        <v>668</v>
      </c>
      <c r="D49" s="73" t="s">
        <v>669</v>
      </c>
      <c r="E49" s="75">
        <v>478</v>
      </c>
      <c r="F49" s="75">
        <v>10</v>
      </c>
      <c r="G49" s="74">
        <f t="shared" si="54"/>
        <v>75878</v>
      </c>
      <c r="H49" s="74">
        <f t="shared" si="54"/>
        <v>79654</v>
      </c>
      <c r="I49" s="74">
        <f t="shared" si="54"/>
        <v>83646</v>
      </c>
      <c r="J49" s="74">
        <f t="shared" si="54"/>
        <v>89055</v>
      </c>
      <c r="K49" s="74">
        <f t="shared" si="54"/>
        <v>91548</v>
      </c>
      <c r="L49" s="74">
        <f t="shared" si="54"/>
        <v>94114</v>
      </c>
      <c r="M49" s="74">
        <f t="shared" si="54"/>
        <v>96796</v>
      </c>
      <c r="N49" s="74"/>
      <c r="O49" s="135"/>
      <c r="P49" s="187" t="str">
        <f t="shared" si="51"/>
        <v>52991C</v>
      </c>
      <c r="Q49" s="188" t="str">
        <f t="shared" si="52"/>
        <v>Health Equity Manager</v>
      </c>
      <c r="R49" s="189" t="str">
        <f t="shared" si="53"/>
        <v>34M</v>
      </c>
      <c r="S49" s="258">
        <v>75878</v>
      </c>
      <c r="T49" s="258">
        <v>79654</v>
      </c>
      <c r="U49" s="258">
        <v>83646</v>
      </c>
      <c r="V49" s="258">
        <v>89055</v>
      </c>
      <c r="W49" s="258">
        <v>91548</v>
      </c>
      <c r="X49" s="258">
        <v>94114</v>
      </c>
      <c r="Y49" s="258">
        <v>96796</v>
      </c>
      <c r="AB49" s="129" t="str">
        <f t="shared" si="18"/>
        <v>52991C</v>
      </c>
      <c r="AC49" s="136" t="str">
        <f t="shared" si="19"/>
        <v>34M</v>
      </c>
      <c r="AD49" s="129" t="str">
        <f t="shared" si="20"/>
        <v>Health Equity Manager</v>
      </c>
      <c r="AE49" s="130">
        <f t="shared" si="21"/>
        <v>36.479999999999997</v>
      </c>
      <c r="AF49" s="130">
        <f t="shared" si="22"/>
        <v>38.295999999999999</v>
      </c>
      <c r="AG49" s="130">
        <f t="shared" si="23"/>
        <v>40.214999999999996</v>
      </c>
      <c r="AH49" s="130">
        <f t="shared" si="24"/>
        <v>42.814999999999998</v>
      </c>
      <c r="AI49" s="130">
        <f t="shared" si="25"/>
        <v>44.013999999999996</v>
      </c>
      <c r="AJ49" s="130">
        <f t="shared" si="26"/>
        <v>45.247999999999998</v>
      </c>
      <c r="AK49" s="130">
        <f t="shared" si="27"/>
        <v>46.536999999999999</v>
      </c>
      <c r="AL49" s="135"/>
      <c r="AO49" s="135">
        <f t="shared" si="12"/>
        <v>3776</v>
      </c>
      <c r="AP49" s="135">
        <f t="shared" si="13"/>
        <v>3992</v>
      </c>
      <c r="AQ49" s="135">
        <f t="shared" si="14"/>
        <v>5409</v>
      </c>
      <c r="AR49" s="135">
        <f t="shared" si="15"/>
        <v>2493</v>
      </c>
      <c r="AS49" s="135">
        <f t="shared" si="16"/>
        <v>2566</v>
      </c>
      <c r="AT49" s="135">
        <f t="shared" si="17"/>
        <v>2682</v>
      </c>
    </row>
    <row r="50" spans="1:46" hidden="1" x14ac:dyDescent="0.2">
      <c r="A50" s="75" t="s">
        <v>17</v>
      </c>
      <c r="B50" s="70" t="s">
        <v>571</v>
      </c>
      <c r="C50" s="75" t="s">
        <v>483</v>
      </c>
      <c r="D50" s="73" t="s">
        <v>547</v>
      </c>
      <c r="E50" s="75">
        <v>458</v>
      </c>
      <c r="F50" s="75">
        <v>10</v>
      </c>
      <c r="G50" s="74">
        <v>82688.319999999992</v>
      </c>
      <c r="H50" s="74">
        <v>85999</v>
      </c>
      <c r="I50" s="74">
        <v>89443</v>
      </c>
      <c r="J50" s="74">
        <v>93024</v>
      </c>
      <c r="K50" s="74">
        <v>96749.119999999995</v>
      </c>
      <c r="L50" s="74">
        <v>0</v>
      </c>
      <c r="M50" s="74">
        <v>0</v>
      </c>
      <c r="N50" s="74"/>
      <c r="O50" s="135"/>
      <c r="P50" s="187" t="str">
        <f t="shared" si="51"/>
        <v xml:space="preserve">52946C </v>
      </c>
      <c r="Q50" s="188" t="str">
        <f t="shared" si="52"/>
        <v>Health Program Coordinator</v>
      </c>
      <c r="R50" s="189" t="str">
        <f t="shared" si="53"/>
        <v>065</v>
      </c>
      <c r="S50" s="186">
        <v>82688.319999999992</v>
      </c>
      <c r="T50" s="186">
        <v>85999</v>
      </c>
      <c r="U50" s="186">
        <v>89443</v>
      </c>
      <c r="V50" s="186">
        <v>93024</v>
      </c>
      <c r="W50" s="186">
        <v>96749.119999999995</v>
      </c>
      <c r="AB50" s="129" t="str">
        <f t="shared" si="18"/>
        <v xml:space="preserve">52946C </v>
      </c>
      <c r="AC50" s="136" t="str">
        <f t="shared" si="19"/>
        <v>065</v>
      </c>
      <c r="AD50" s="129" t="str">
        <f t="shared" si="20"/>
        <v>Health Program Coordinator</v>
      </c>
      <c r="AE50" s="130">
        <f t="shared" si="21"/>
        <v>39.753999999999998</v>
      </c>
      <c r="AF50" s="130">
        <f t="shared" si="22"/>
        <v>41.345999999999997</v>
      </c>
      <c r="AG50" s="130">
        <f t="shared" si="23"/>
        <v>43.001999999999995</v>
      </c>
      <c r="AH50" s="130">
        <f t="shared" si="24"/>
        <v>44.723999999999997</v>
      </c>
      <c r="AI50" s="130">
        <f t="shared" si="25"/>
        <v>46.514000000000003</v>
      </c>
      <c r="AJ50" s="130">
        <f t="shared" si="26"/>
        <v>0</v>
      </c>
      <c r="AK50" s="130">
        <f t="shared" si="27"/>
        <v>0</v>
      </c>
      <c r="AL50" s="135"/>
      <c r="AO50" s="135">
        <f t="shared" si="12"/>
        <v>3310.6800000000076</v>
      </c>
      <c r="AP50" s="135">
        <f t="shared" si="13"/>
        <v>3444</v>
      </c>
      <c r="AQ50" s="135">
        <f t="shared" si="14"/>
        <v>3581</v>
      </c>
      <c r="AR50" s="135">
        <f t="shared" si="15"/>
        <v>3725.1199999999953</v>
      </c>
      <c r="AS50" s="135">
        <f t="shared" si="16"/>
        <v>-96749.119999999995</v>
      </c>
      <c r="AT50" s="135">
        <f t="shared" si="17"/>
        <v>0</v>
      </c>
    </row>
    <row r="51" spans="1:46" hidden="1" x14ac:dyDescent="0.2">
      <c r="A51" s="75" t="s">
        <v>17</v>
      </c>
      <c r="B51" s="70" t="s">
        <v>70</v>
      </c>
      <c r="C51" s="75" t="s">
        <v>80</v>
      </c>
      <c r="D51" s="73" t="s">
        <v>348</v>
      </c>
      <c r="E51" s="75">
        <v>465</v>
      </c>
      <c r="F51" s="75">
        <v>10</v>
      </c>
      <c r="G51" s="74">
        <f t="shared" ref="G51:G63" si="55">S51</f>
        <v>75877.540960000013</v>
      </c>
      <c r="H51" s="74">
        <f t="shared" ref="H51:H63" si="56">T51</f>
        <v>79654.174080000012</v>
      </c>
      <c r="I51" s="74">
        <f t="shared" ref="I51:I63" si="57">U51</f>
        <v>83645.824080000006</v>
      </c>
      <c r="J51" s="74">
        <f t="shared" ref="J51:J63" si="58">V51</f>
        <v>89055.30816</v>
      </c>
      <c r="K51" s="74">
        <f t="shared" ref="K51:K63" si="59">W51</f>
        <v>91548.226640000008</v>
      </c>
      <c r="L51" s="74">
        <f t="shared" ref="L51:L63" si="60">X51</f>
        <v>94113.527040000001</v>
      </c>
      <c r="M51" s="74">
        <f t="shared" ref="M51:M63" si="61">Y51</f>
        <v>96795.915840000016</v>
      </c>
      <c r="N51" s="74"/>
      <c r="O51" s="135"/>
      <c r="P51" s="187" t="str">
        <f t="shared" si="51"/>
        <v>05403C</v>
      </c>
      <c r="Q51" s="188" t="str">
        <f t="shared" si="52"/>
        <v xml:space="preserve">Health Program Manager </v>
      </c>
      <c r="R51" s="189" t="str">
        <f t="shared" si="53"/>
        <v>34M</v>
      </c>
      <c r="S51" s="186">
        <f>VLOOKUP($C51, Rates2020,4,0)</f>
        <v>75877.540960000013</v>
      </c>
      <c r="T51" s="186">
        <f>VLOOKUP($C51, Rates2020,5,0)</f>
        <v>79654.174080000012</v>
      </c>
      <c r="U51" s="186">
        <f>VLOOKUP($C51, Rates2020,6,0)</f>
        <v>83645.824080000006</v>
      </c>
      <c r="V51" s="186">
        <f>VLOOKUP($C51, Rates2020,7,0)</f>
        <v>89055.30816</v>
      </c>
      <c r="W51" s="186">
        <f>VLOOKUP($C51, Rates2020,8,0)</f>
        <v>91548.226640000008</v>
      </c>
      <c r="X51" s="186">
        <f>VLOOKUP($C51, Rates2020,9,0)</f>
        <v>94113.527040000001</v>
      </c>
      <c r="Y51" s="186">
        <f>VLOOKUP($C51, Rates2020,10,0)</f>
        <v>96795.915840000016</v>
      </c>
      <c r="AB51" s="129" t="str">
        <f t="shared" si="18"/>
        <v>05403C</v>
      </c>
      <c r="AC51" s="136" t="str">
        <f t="shared" si="19"/>
        <v>34M</v>
      </c>
      <c r="AD51" s="129" t="str">
        <f t="shared" si="20"/>
        <v xml:space="preserve">Health Program Manager </v>
      </c>
      <c r="AE51" s="130">
        <f t="shared" si="21"/>
        <v>36.479999999999997</v>
      </c>
      <c r="AF51" s="130">
        <f t="shared" si="22"/>
        <v>38.295999999999999</v>
      </c>
      <c r="AG51" s="130">
        <f t="shared" si="23"/>
        <v>40.214999999999996</v>
      </c>
      <c r="AH51" s="130">
        <f t="shared" si="24"/>
        <v>42.815999999999995</v>
      </c>
      <c r="AI51" s="130">
        <f t="shared" si="25"/>
        <v>44.013999999999996</v>
      </c>
      <c r="AJ51" s="130">
        <f t="shared" si="26"/>
        <v>45.247</v>
      </c>
      <c r="AK51" s="130">
        <f t="shared" si="27"/>
        <v>46.536999999999999</v>
      </c>
      <c r="AL51" s="135"/>
      <c r="AO51" s="135">
        <f t="shared" si="12"/>
        <v>3776.6331199999986</v>
      </c>
      <c r="AP51" s="135">
        <f t="shared" si="13"/>
        <v>3991.6499999999942</v>
      </c>
      <c r="AQ51" s="135">
        <f t="shared" si="14"/>
        <v>5409.4840799999947</v>
      </c>
      <c r="AR51" s="135">
        <f t="shared" si="15"/>
        <v>2492.9184800000075</v>
      </c>
      <c r="AS51" s="135">
        <f t="shared" si="16"/>
        <v>2565.3003999999928</v>
      </c>
      <c r="AT51" s="135">
        <f t="shared" si="17"/>
        <v>2682.3888000000152</v>
      </c>
    </row>
    <row r="52" spans="1:46" hidden="1" x14ac:dyDescent="0.2">
      <c r="A52" s="75" t="s">
        <v>21</v>
      </c>
      <c r="B52" s="70" t="s">
        <v>578</v>
      </c>
      <c r="C52" s="75" t="s">
        <v>84</v>
      </c>
      <c r="D52" s="73" t="s">
        <v>551</v>
      </c>
      <c r="E52" s="75">
        <v>323</v>
      </c>
      <c r="F52" s="75">
        <v>7</v>
      </c>
      <c r="G52" s="74">
        <f t="shared" si="55"/>
        <v>29.015000000000001</v>
      </c>
      <c r="H52" s="74">
        <f t="shared" si="56"/>
        <v>30.177</v>
      </c>
      <c r="I52" s="74">
        <f t="shared" si="57"/>
        <v>31.385000000000002</v>
      </c>
      <c r="J52" s="74">
        <f t="shared" si="58"/>
        <v>32.642000000000003</v>
      </c>
      <c r="K52" s="74">
        <f t="shared" si="59"/>
        <v>33.948999999999998</v>
      </c>
      <c r="L52" s="74">
        <f t="shared" si="60"/>
        <v>0</v>
      </c>
      <c r="M52" s="74">
        <f t="shared" si="61"/>
        <v>0</v>
      </c>
      <c r="N52" s="74"/>
      <c r="O52" s="135"/>
      <c r="P52" s="187" t="str">
        <f t="shared" si="51"/>
        <v>05416C</v>
      </c>
      <c r="Q52" s="188" t="str">
        <f t="shared" si="52"/>
        <v>HR Associate Representative</v>
      </c>
      <c r="R52" s="189" t="str">
        <f t="shared" si="53"/>
        <v>059</v>
      </c>
      <c r="S52" s="264">
        <v>29.015000000000001</v>
      </c>
      <c r="T52" s="264">
        <v>30.177</v>
      </c>
      <c r="U52" s="264">
        <v>31.385000000000002</v>
      </c>
      <c r="V52" s="264">
        <v>32.642000000000003</v>
      </c>
      <c r="W52" s="264">
        <v>33.948999999999998</v>
      </c>
      <c r="AB52" s="129" t="str">
        <f t="shared" si="18"/>
        <v>05416C</v>
      </c>
      <c r="AC52" s="136" t="str">
        <f t="shared" si="19"/>
        <v>059</v>
      </c>
      <c r="AD52" s="129" t="str">
        <f t="shared" si="20"/>
        <v>HR Associate Representative</v>
      </c>
      <c r="AE52" s="130">
        <f t="shared" si="21"/>
        <v>29.015000000000001</v>
      </c>
      <c r="AF52" s="130">
        <f t="shared" si="22"/>
        <v>30.177</v>
      </c>
      <c r="AG52" s="130">
        <f t="shared" si="23"/>
        <v>31.385000000000002</v>
      </c>
      <c r="AH52" s="130">
        <f t="shared" si="24"/>
        <v>32.642000000000003</v>
      </c>
      <c r="AI52" s="130">
        <f t="shared" si="25"/>
        <v>33.948999999999998</v>
      </c>
      <c r="AJ52" s="130">
        <f t="shared" si="26"/>
        <v>0</v>
      </c>
      <c r="AK52" s="130">
        <f t="shared" si="27"/>
        <v>0</v>
      </c>
      <c r="AL52" s="135"/>
      <c r="AO52" s="135">
        <f t="shared" si="12"/>
        <v>1.161999999999999</v>
      </c>
      <c r="AP52" s="135">
        <f t="shared" si="13"/>
        <v>1.208000000000002</v>
      </c>
      <c r="AQ52" s="135">
        <f t="shared" si="14"/>
        <v>1.2570000000000014</v>
      </c>
      <c r="AR52" s="135">
        <f t="shared" si="15"/>
        <v>1.3069999999999951</v>
      </c>
      <c r="AS52" s="135">
        <f t="shared" si="16"/>
        <v>-33.948999999999998</v>
      </c>
      <c r="AT52" s="135">
        <f t="shared" si="17"/>
        <v>0</v>
      </c>
    </row>
    <row r="53" spans="1:46" hidden="1" x14ac:dyDescent="0.2">
      <c r="A53" s="75" t="s">
        <v>21</v>
      </c>
      <c r="B53" s="70" t="s">
        <v>85</v>
      </c>
      <c r="C53" s="75" t="s">
        <v>86</v>
      </c>
      <c r="D53" s="73" t="s">
        <v>87</v>
      </c>
      <c r="E53" s="75">
        <v>208</v>
      </c>
      <c r="F53" s="75">
        <v>4</v>
      </c>
      <c r="G53" s="74">
        <f t="shared" si="55"/>
        <v>19.266364000000003</v>
      </c>
      <c r="H53" s="74">
        <f t="shared" si="56"/>
        <v>19.965414500000001</v>
      </c>
      <c r="I53" s="74">
        <f t="shared" si="57"/>
        <v>20.6900525</v>
      </c>
      <c r="J53" s="74">
        <f t="shared" si="58"/>
        <v>0</v>
      </c>
      <c r="K53" s="74">
        <f t="shared" si="59"/>
        <v>0</v>
      </c>
      <c r="L53" s="74">
        <f t="shared" si="60"/>
        <v>0</v>
      </c>
      <c r="M53" s="74">
        <f t="shared" si="61"/>
        <v>0</v>
      </c>
      <c r="N53" s="74"/>
      <c r="O53" s="135"/>
      <c r="P53" s="187" t="str">
        <f t="shared" si="51"/>
        <v>52908C</v>
      </c>
      <c r="Q53" s="188" t="str">
        <f t="shared" si="52"/>
        <v>HR Associate Trainee</v>
      </c>
      <c r="R53" s="189" t="str">
        <f t="shared" si="53"/>
        <v>110</v>
      </c>
      <c r="S53" s="186">
        <f>VLOOKUP($C53, Rates2020,4,0)</f>
        <v>19.266364000000003</v>
      </c>
      <c r="T53" s="186">
        <f>VLOOKUP($C53, Rates2020,5,0)</f>
        <v>19.965414500000001</v>
      </c>
      <c r="U53" s="186">
        <f>VLOOKUP($C53, Rates2020,6,0)</f>
        <v>20.6900525</v>
      </c>
      <c r="AB53" s="129" t="str">
        <f t="shared" si="18"/>
        <v>52908C</v>
      </c>
      <c r="AC53" s="136" t="str">
        <f t="shared" si="19"/>
        <v>110</v>
      </c>
      <c r="AD53" s="129" t="str">
        <f t="shared" si="20"/>
        <v>HR Associate Trainee</v>
      </c>
      <c r="AE53" s="130">
        <f t="shared" si="21"/>
        <v>19.265999999999998</v>
      </c>
      <c r="AF53" s="130">
        <f t="shared" si="22"/>
        <v>19.965</v>
      </c>
      <c r="AG53" s="130">
        <f t="shared" si="23"/>
        <v>20.69</v>
      </c>
      <c r="AH53" s="130">
        <f t="shared" si="24"/>
        <v>0</v>
      </c>
      <c r="AI53" s="130">
        <f t="shared" si="25"/>
        <v>0</v>
      </c>
      <c r="AJ53" s="130">
        <f t="shared" si="26"/>
        <v>0</v>
      </c>
      <c r="AK53" s="130">
        <f t="shared" si="27"/>
        <v>0</v>
      </c>
      <c r="AL53" s="135"/>
      <c r="AO53" s="135">
        <f t="shared" si="12"/>
        <v>0.69905049999999846</v>
      </c>
      <c r="AP53" s="135">
        <f t="shared" si="13"/>
        <v>0.72463799999999878</v>
      </c>
      <c r="AQ53" s="135">
        <f t="shared" si="14"/>
        <v>-20.6900525</v>
      </c>
      <c r="AR53" s="135">
        <f t="shared" si="15"/>
        <v>0</v>
      </c>
      <c r="AS53" s="135">
        <f t="shared" si="16"/>
        <v>0</v>
      </c>
      <c r="AT53" s="135">
        <f t="shared" si="17"/>
        <v>0</v>
      </c>
    </row>
    <row r="54" spans="1:46" hidden="1" x14ac:dyDescent="0.2">
      <c r="A54" s="75" t="s">
        <v>17</v>
      </c>
      <c r="B54" s="70" t="s">
        <v>143</v>
      </c>
      <c r="C54" s="75" t="s">
        <v>99</v>
      </c>
      <c r="D54" s="73" t="s">
        <v>507</v>
      </c>
      <c r="E54" s="75">
        <v>475</v>
      </c>
      <c r="F54" s="75">
        <v>10</v>
      </c>
      <c r="G54" s="74">
        <f t="shared" si="55"/>
        <v>84210</v>
      </c>
      <c r="H54" s="74">
        <f t="shared" si="56"/>
        <v>86569.600000000006</v>
      </c>
      <c r="I54" s="74">
        <f t="shared" si="57"/>
        <v>88992.8</v>
      </c>
      <c r="J54" s="74">
        <f t="shared" si="58"/>
        <v>91484.64</v>
      </c>
      <c r="K54" s="74">
        <f t="shared" si="59"/>
        <v>94045.119999999995</v>
      </c>
      <c r="L54" s="74">
        <f t="shared" si="60"/>
        <v>96682.559999999998</v>
      </c>
      <c r="M54" s="74">
        <f t="shared" si="61"/>
        <v>99434.4</v>
      </c>
      <c r="N54" s="74"/>
      <c r="O54" s="135"/>
      <c r="P54" s="187" t="str">
        <f t="shared" si="51"/>
        <v>05420C</v>
      </c>
      <c r="Q54" s="188" t="str">
        <f t="shared" si="52"/>
        <v>HR Business Partner</v>
      </c>
      <c r="R54" s="189" t="str">
        <f t="shared" si="53"/>
        <v>121</v>
      </c>
      <c r="S54" s="186">
        <f>VLOOKUP($C54, Rates2020,4,0)</f>
        <v>84210</v>
      </c>
      <c r="T54" s="186">
        <f>VLOOKUP($C54, Rates2020,5,0)</f>
        <v>86569.600000000006</v>
      </c>
      <c r="U54" s="186">
        <f>VLOOKUP($C54, Rates2020,6,0)</f>
        <v>88992.8</v>
      </c>
      <c r="V54" s="186">
        <f>VLOOKUP($C54, Rates2020,7,0)</f>
        <v>91484.64</v>
      </c>
      <c r="W54" s="186">
        <f>VLOOKUP($C54, Rates2020,8,0)</f>
        <v>94045.119999999995</v>
      </c>
      <c r="X54" s="186">
        <f>VLOOKUP($C54, Rates2020,9,0)</f>
        <v>96682.559999999998</v>
      </c>
      <c r="Y54" s="186">
        <f>VLOOKUP($C54, Rates2020,10,0)</f>
        <v>99434.4</v>
      </c>
      <c r="AB54" s="129" t="str">
        <f t="shared" si="18"/>
        <v>05420C</v>
      </c>
      <c r="AC54" s="136" t="str">
        <f t="shared" si="19"/>
        <v>121</v>
      </c>
      <c r="AD54" s="129" t="str">
        <f t="shared" si="20"/>
        <v>HR Business Partner</v>
      </c>
      <c r="AE54" s="130">
        <f t="shared" si="21"/>
        <v>40.485999999999997</v>
      </c>
      <c r="AF54" s="130">
        <f t="shared" si="22"/>
        <v>41.62</v>
      </c>
      <c r="AG54" s="130">
        <f t="shared" si="23"/>
        <v>42.784999999999997</v>
      </c>
      <c r="AH54" s="130">
        <f t="shared" si="24"/>
        <v>43.982999999999997</v>
      </c>
      <c r="AI54" s="130">
        <f t="shared" si="25"/>
        <v>45.213999999999999</v>
      </c>
      <c r="AJ54" s="130">
        <f t="shared" si="26"/>
        <v>46.481999999999999</v>
      </c>
      <c r="AK54" s="130">
        <f t="shared" si="27"/>
        <v>47.805</v>
      </c>
      <c r="AL54" s="135"/>
      <c r="AO54" s="135">
        <f t="shared" si="12"/>
        <v>2359.6000000000058</v>
      </c>
      <c r="AP54" s="135">
        <f t="shared" si="13"/>
        <v>2423.1999999999971</v>
      </c>
      <c r="AQ54" s="135">
        <f t="shared" si="14"/>
        <v>2491.8399999999965</v>
      </c>
      <c r="AR54" s="135">
        <f t="shared" si="15"/>
        <v>2560.4799999999959</v>
      </c>
      <c r="AS54" s="135">
        <f t="shared" si="16"/>
        <v>2637.4400000000023</v>
      </c>
      <c r="AT54" s="135">
        <f t="shared" si="17"/>
        <v>2751.8399999999965</v>
      </c>
    </row>
    <row r="55" spans="1:46" hidden="1" x14ac:dyDescent="0.2">
      <c r="A55" s="75" t="s">
        <v>17</v>
      </c>
      <c r="B55" s="70" t="s">
        <v>805</v>
      </c>
      <c r="C55" s="75" t="s">
        <v>790</v>
      </c>
      <c r="D55" s="73" t="s">
        <v>788</v>
      </c>
      <c r="E55" s="75">
        <v>400</v>
      </c>
      <c r="F55" s="75">
        <v>8</v>
      </c>
      <c r="G55" s="74">
        <f t="shared" si="55"/>
        <v>74253</v>
      </c>
      <c r="H55" s="74">
        <f t="shared" si="56"/>
        <v>77226</v>
      </c>
      <c r="I55" s="74">
        <f t="shared" si="57"/>
        <v>80318</v>
      </c>
      <c r="J55" s="74">
        <f t="shared" si="58"/>
        <v>83534</v>
      </c>
      <c r="K55" s="74">
        <f t="shared" si="59"/>
        <v>86879</v>
      </c>
      <c r="L55" s="74">
        <f t="shared" si="60"/>
        <v>0</v>
      </c>
      <c r="M55" s="74">
        <f t="shared" si="61"/>
        <v>0</v>
      </c>
      <c r="N55" s="74"/>
      <c r="O55" s="135"/>
      <c r="P55" s="187" t="str">
        <f t="shared" si="51"/>
        <v>53008C</v>
      </c>
      <c r="Q55" s="188" t="str">
        <f t="shared" si="52"/>
        <v>HR Class &amp; Comp Anly I</v>
      </c>
      <c r="R55" s="189" t="str">
        <f t="shared" si="53"/>
        <v>112</v>
      </c>
      <c r="S55" s="258">
        <v>74253</v>
      </c>
      <c r="T55" s="258">
        <v>77226</v>
      </c>
      <c r="U55" s="258">
        <v>80318</v>
      </c>
      <c r="V55" s="258">
        <v>83534</v>
      </c>
      <c r="W55" s="258">
        <v>86879</v>
      </c>
      <c r="AB55" s="129" t="str">
        <f t="shared" si="18"/>
        <v>53008C</v>
      </c>
      <c r="AC55" s="136" t="str">
        <f t="shared" si="19"/>
        <v>112</v>
      </c>
      <c r="AD55" s="129" t="str">
        <f t="shared" si="20"/>
        <v>HR Class &amp; Comp Anly I</v>
      </c>
      <c r="AE55" s="130">
        <f t="shared" si="21"/>
        <v>35.698999999999998</v>
      </c>
      <c r="AF55" s="130">
        <f t="shared" si="22"/>
        <v>37.128</v>
      </c>
      <c r="AG55" s="130">
        <f t="shared" si="23"/>
        <v>38.614999999999995</v>
      </c>
      <c r="AH55" s="130">
        <f t="shared" si="24"/>
        <v>40.160999999999994</v>
      </c>
      <c r="AI55" s="130">
        <f t="shared" si="25"/>
        <v>41.768999999999998</v>
      </c>
      <c r="AJ55" s="130">
        <f t="shared" si="26"/>
        <v>0</v>
      </c>
      <c r="AK55" s="130">
        <f t="shared" si="27"/>
        <v>0</v>
      </c>
      <c r="AL55" s="135"/>
      <c r="AO55" s="135">
        <f t="shared" si="12"/>
        <v>2973</v>
      </c>
      <c r="AP55" s="135">
        <f t="shared" si="13"/>
        <v>3092</v>
      </c>
      <c r="AQ55" s="135">
        <f t="shared" si="14"/>
        <v>3216</v>
      </c>
      <c r="AR55" s="135">
        <f t="shared" si="15"/>
        <v>3345</v>
      </c>
      <c r="AS55" s="135">
        <f t="shared" si="16"/>
        <v>-86879</v>
      </c>
      <c r="AT55" s="135">
        <f t="shared" si="17"/>
        <v>0</v>
      </c>
    </row>
    <row r="56" spans="1:46" hidden="1" x14ac:dyDescent="0.2">
      <c r="A56" s="75" t="s">
        <v>17</v>
      </c>
      <c r="B56" s="70" t="s">
        <v>164</v>
      </c>
      <c r="C56" s="75" t="s">
        <v>508</v>
      </c>
      <c r="D56" s="73" t="s">
        <v>509</v>
      </c>
      <c r="E56" s="75">
        <v>505</v>
      </c>
      <c r="F56" s="75">
        <v>11</v>
      </c>
      <c r="G56" s="74">
        <f t="shared" si="55"/>
        <v>90350</v>
      </c>
      <c r="H56" s="74">
        <f t="shared" si="56"/>
        <v>93962</v>
      </c>
      <c r="I56" s="74">
        <f t="shared" si="57"/>
        <v>97722</v>
      </c>
      <c r="J56" s="74">
        <f t="shared" si="58"/>
        <v>101631</v>
      </c>
      <c r="K56" s="74">
        <f t="shared" si="59"/>
        <v>105697</v>
      </c>
      <c r="L56" s="74">
        <f t="shared" si="60"/>
        <v>0</v>
      </c>
      <c r="M56" s="74">
        <f t="shared" si="61"/>
        <v>0</v>
      </c>
      <c r="N56" s="74"/>
      <c r="O56" s="135"/>
      <c r="P56" s="187" t="str">
        <f t="shared" si="51"/>
        <v>52967C</v>
      </c>
      <c r="Q56" s="188" t="str">
        <f t="shared" si="52"/>
        <v>HR Compensation &amp; Classification Manager</v>
      </c>
      <c r="R56" s="189" t="str">
        <f t="shared" si="53"/>
        <v>103</v>
      </c>
      <c r="S56" s="186">
        <f>VLOOKUP($C56, Rates2020,4,0)</f>
        <v>90350</v>
      </c>
      <c r="T56" s="186">
        <f>VLOOKUP($C56, Rates2020,5,0)</f>
        <v>93962</v>
      </c>
      <c r="U56" s="186">
        <f>VLOOKUP($C56, Rates2020,6,0)</f>
        <v>97722</v>
      </c>
      <c r="V56" s="186">
        <f>VLOOKUP($C56, Rates2020,7,0)</f>
        <v>101631</v>
      </c>
      <c r="W56" s="336">
        <v>105697</v>
      </c>
      <c r="AB56" s="129" t="str">
        <f t="shared" si="18"/>
        <v>52967C</v>
      </c>
      <c r="AC56" s="136" t="str">
        <f t="shared" si="19"/>
        <v>103</v>
      </c>
      <c r="AD56" s="129" t="str">
        <f t="shared" si="20"/>
        <v>HR Compensation &amp; Classification Manager</v>
      </c>
      <c r="AE56" s="130">
        <f t="shared" si="21"/>
        <v>43.437999999999995</v>
      </c>
      <c r="AF56" s="130">
        <f t="shared" si="22"/>
        <v>45.174999999999997</v>
      </c>
      <c r="AG56" s="130">
        <f t="shared" si="23"/>
        <v>46.981999999999999</v>
      </c>
      <c r="AH56" s="130">
        <f t="shared" si="24"/>
        <v>48.861999999999995</v>
      </c>
      <c r="AI56" s="130">
        <f t="shared" si="25"/>
        <v>50.815999999999995</v>
      </c>
      <c r="AJ56" s="130">
        <f t="shared" si="26"/>
        <v>0</v>
      </c>
      <c r="AK56" s="130">
        <f t="shared" si="27"/>
        <v>0</v>
      </c>
      <c r="AL56" s="135"/>
      <c r="AO56" s="135">
        <f t="shared" si="12"/>
        <v>3612</v>
      </c>
      <c r="AP56" s="135">
        <f t="shared" si="13"/>
        <v>3760</v>
      </c>
      <c r="AQ56" s="135">
        <f t="shared" si="14"/>
        <v>3909</v>
      </c>
      <c r="AR56" s="135">
        <f t="shared" si="15"/>
        <v>4066</v>
      </c>
      <c r="AS56" s="135">
        <f t="shared" si="16"/>
        <v>-105697</v>
      </c>
      <c r="AT56" s="135">
        <f t="shared" si="17"/>
        <v>0</v>
      </c>
    </row>
    <row r="57" spans="1:46" hidden="1" x14ac:dyDescent="0.2">
      <c r="A57" s="75" t="s">
        <v>21</v>
      </c>
      <c r="B57" s="70" t="s">
        <v>629</v>
      </c>
      <c r="C57" s="75" t="s">
        <v>510</v>
      </c>
      <c r="D57" s="73" t="s">
        <v>511</v>
      </c>
      <c r="E57" s="75">
        <v>328</v>
      </c>
      <c r="F57" s="75">
        <v>7</v>
      </c>
      <c r="G57" s="74">
        <f t="shared" si="55"/>
        <v>29.44</v>
      </c>
      <c r="H57" s="74">
        <f t="shared" si="56"/>
        <v>30.619</v>
      </c>
      <c r="I57" s="74">
        <f t="shared" si="57"/>
        <v>31.844999999999999</v>
      </c>
      <c r="J57" s="74">
        <f t="shared" si="58"/>
        <v>33.119999999999997</v>
      </c>
      <c r="K57" s="74">
        <f t="shared" si="59"/>
        <v>34.445999999999998</v>
      </c>
      <c r="L57" s="74">
        <f t="shared" si="60"/>
        <v>0</v>
      </c>
      <c r="M57" s="74">
        <f t="shared" si="61"/>
        <v>0</v>
      </c>
      <c r="N57" s="74"/>
      <c r="O57" s="135"/>
      <c r="P57" s="187" t="str">
        <f t="shared" si="51"/>
        <v>52955C</v>
      </c>
      <c r="Q57" s="188" t="str">
        <f t="shared" si="52"/>
        <v>HR Coordinator</v>
      </c>
      <c r="R57" s="189" t="str">
        <f t="shared" si="53"/>
        <v>081</v>
      </c>
      <c r="S57" s="264">
        <v>29.44</v>
      </c>
      <c r="T57" s="264">
        <v>30.619</v>
      </c>
      <c r="U57" s="264">
        <v>31.844999999999999</v>
      </c>
      <c r="V57" s="264">
        <v>33.119999999999997</v>
      </c>
      <c r="W57" s="264">
        <v>34.445999999999998</v>
      </c>
      <c r="AB57" s="129" t="str">
        <f t="shared" si="18"/>
        <v>52955C</v>
      </c>
      <c r="AC57" s="136" t="str">
        <f t="shared" si="19"/>
        <v>081</v>
      </c>
      <c r="AD57" s="129" t="str">
        <f t="shared" si="20"/>
        <v>HR Coordinator</v>
      </c>
      <c r="AE57" s="130">
        <f t="shared" si="21"/>
        <v>29.44</v>
      </c>
      <c r="AF57" s="130">
        <f t="shared" si="22"/>
        <v>30.619</v>
      </c>
      <c r="AG57" s="130">
        <f t="shared" si="23"/>
        <v>31.844999999999999</v>
      </c>
      <c r="AH57" s="130">
        <f t="shared" si="24"/>
        <v>33.119999999999997</v>
      </c>
      <c r="AI57" s="130">
        <f t="shared" si="25"/>
        <v>34.445999999999998</v>
      </c>
      <c r="AJ57" s="130">
        <f t="shared" si="26"/>
        <v>0</v>
      </c>
      <c r="AK57" s="130">
        <f t="shared" si="27"/>
        <v>0</v>
      </c>
      <c r="AL57" s="135"/>
      <c r="AO57" s="135">
        <f t="shared" si="12"/>
        <v>1.1789999999999985</v>
      </c>
      <c r="AP57" s="135">
        <f t="shared" si="13"/>
        <v>1.2259999999999991</v>
      </c>
      <c r="AQ57" s="135">
        <f t="shared" si="14"/>
        <v>1.2749999999999986</v>
      </c>
      <c r="AR57" s="135">
        <f t="shared" si="15"/>
        <v>1.3260000000000005</v>
      </c>
      <c r="AS57" s="135">
        <f t="shared" si="16"/>
        <v>-34.445999999999998</v>
      </c>
      <c r="AT57" s="135">
        <f t="shared" si="17"/>
        <v>0</v>
      </c>
    </row>
    <row r="58" spans="1:46" hidden="1" x14ac:dyDescent="0.2">
      <c r="A58" s="75" t="s">
        <v>17</v>
      </c>
      <c r="B58" s="70" t="s">
        <v>164</v>
      </c>
      <c r="C58" s="75" t="s">
        <v>512</v>
      </c>
      <c r="D58" s="73" t="s">
        <v>513</v>
      </c>
      <c r="E58" s="75">
        <v>505</v>
      </c>
      <c r="F58" s="75">
        <v>11</v>
      </c>
      <c r="G58" s="74">
        <f t="shared" si="55"/>
        <v>90350</v>
      </c>
      <c r="H58" s="74">
        <f t="shared" si="56"/>
        <v>93962</v>
      </c>
      <c r="I58" s="74">
        <f t="shared" si="57"/>
        <v>97722</v>
      </c>
      <c r="J58" s="74">
        <f t="shared" si="58"/>
        <v>101631</v>
      </c>
      <c r="K58" s="74">
        <f t="shared" si="59"/>
        <v>105697</v>
      </c>
      <c r="L58" s="74">
        <f t="shared" si="60"/>
        <v>0</v>
      </c>
      <c r="M58" s="74">
        <f t="shared" si="61"/>
        <v>0</v>
      </c>
      <c r="N58" s="74"/>
      <c r="O58" s="135"/>
      <c r="P58" s="187" t="str">
        <f t="shared" si="51"/>
        <v>52969C</v>
      </c>
      <c r="Q58" s="188" t="str">
        <f t="shared" si="52"/>
        <v>HR Employee Benefits Manager</v>
      </c>
      <c r="R58" s="189" t="str">
        <f t="shared" si="53"/>
        <v>103</v>
      </c>
      <c r="S58" s="186">
        <f>VLOOKUP($C58, Rates2020,4,0)</f>
        <v>90350</v>
      </c>
      <c r="T58" s="186">
        <f>VLOOKUP($C58, Rates2020,5,0)</f>
        <v>93962</v>
      </c>
      <c r="U58" s="186">
        <f>VLOOKUP($C58, Rates2020,6,0)</f>
        <v>97722</v>
      </c>
      <c r="V58" s="186">
        <f>VLOOKUP($C58, Rates2020,7,0)</f>
        <v>101631</v>
      </c>
      <c r="W58" s="186">
        <f>VLOOKUP($C58, Rates2020,8,0)</f>
        <v>105697</v>
      </c>
      <c r="AB58" s="129" t="str">
        <f t="shared" si="18"/>
        <v>52969C</v>
      </c>
      <c r="AC58" s="136" t="str">
        <f t="shared" si="19"/>
        <v>103</v>
      </c>
      <c r="AD58" s="129" t="str">
        <f t="shared" si="20"/>
        <v>HR Employee Benefits Manager</v>
      </c>
      <c r="AE58" s="130">
        <f t="shared" si="21"/>
        <v>43.437999999999995</v>
      </c>
      <c r="AF58" s="130">
        <f t="shared" si="22"/>
        <v>45.174999999999997</v>
      </c>
      <c r="AG58" s="130">
        <f t="shared" si="23"/>
        <v>46.981999999999999</v>
      </c>
      <c r="AH58" s="130">
        <f t="shared" si="24"/>
        <v>48.861999999999995</v>
      </c>
      <c r="AI58" s="130">
        <f t="shared" si="25"/>
        <v>50.815999999999995</v>
      </c>
      <c r="AJ58" s="130">
        <f t="shared" si="26"/>
        <v>0</v>
      </c>
      <c r="AK58" s="130">
        <f t="shared" si="27"/>
        <v>0</v>
      </c>
      <c r="AL58" s="135"/>
      <c r="AO58" s="135">
        <f t="shared" si="12"/>
        <v>3612</v>
      </c>
      <c r="AP58" s="135">
        <f t="shared" si="13"/>
        <v>3760</v>
      </c>
      <c r="AQ58" s="135">
        <f t="shared" si="14"/>
        <v>3909</v>
      </c>
      <c r="AR58" s="135">
        <f t="shared" si="15"/>
        <v>4066</v>
      </c>
      <c r="AS58" s="135">
        <f t="shared" si="16"/>
        <v>-105697</v>
      </c>
      <c r="AT58" s="135">
        <f t="shared" si="17"/>
        <v>0</v>
      </c>
    </row>
    <row r="59" spans="1:46" hidden="1" x14ac:dyDescent="0.2">
      <c r="A59" s="75" t="s">
        <v>21</v>
      </c>
      <c r="B59" s="70" t="s">
        <v>514</v>
      </c>
      <c r="C59" s="75" t="s">
        <v>515</v>
      </c>
      <c r="D59" s="73" t="s">
        <v>516</v>
      </c>
      <c r="E59" s="75">
        <v>338</v>
      </c>
      <c r="F59" s="75">
        <v>7</v>
      </c>
      <c r="G59" s="74">
        <f t="shared" si="55"/>
        <v>29.436</v>
      </c>
      <c r="H59" s="74">
        <f t="shared" si="56"/>
        <v>30.986000000000001</v>
      </c>
      <c r="I59" s="74">
        <f t="shared" si="57"/>
        <v>31.854000000000003</v>
      </c>
      <c r="J59" s="74">
        <f t="shared" si="58"/>
        <v>32.744999999999997</v>
      </c>
      <c r="K59" s="74">
        <f t="shared" si="59"/>
        <v>33.678999999999995</v>
      </c>
      <c r="L59" s="74">
        <f t="shared" si="60"/>
        <v>0</v>
      </c>
      <c r="M59" s="74">
        <f t="shared" si="61"/>
        <v>0</v>
      </c>
      <c r="N59" s="74"/>
      <c r="O59" s="135"/>
      <c r="P59" s="187" t="str">
        <f t="shared" si="51"/>
        <v>52952C</v>
      </c>
      <c r="Q59" s="188" t="str">
        <f t="shared" si="52"/>
        <v>HR Employee Benefits Specialist</v>
      </c>
      <c r="R59" s="189" t="str">
        <f t="shared" si="53"/>
        <v>108</v>
      </c>
      <c r="S59" s="186">
        <f>VLOOKUP($C59, Rates2020,4,0)</f>
        <v>29.436</v>
      </c>
      <c r="T59" s="186">
        <f>VLOOKUP($C59, Rates2020,5,0)</f>
        <v>30.986000000000001</v>
      </c>
      <c r="U59" s="186">
        <f>VLOOKUP($C59, Rates2020,6,0)</f>
        <v>31.854000000000003</v>
      </c>
      <c r="V59" s="186">
        <f>VLOOKUP($C59, Rates2020,7,0)</f>
        <v>32.744999999999997</v>
      </c>
      <c r="W59" s="186">
        <f>VLOOKUP($C59, Rates2020,8,0)</f>
        <v>33.678999999999995</v>
      </c>
      <c r="AB59" s="129" t="str">
        <f t="shared" si="18"/>
        <v>52952C</v>
      </c>
      <c r="AC59" s="136" t="str">
        <f t="shared" si="19"/>
        <v>108</v>
      </c>
      <c r="AD59" s="129" t="str">
        <f t="shared" si="20"/>
        <v>HR Employee Benefits Specialist</v>
      </c>
      <c r="AE59" s="130">
        <f t="shared" si="21"/>
        <v>29.436</v>
      </c>
      <c r="AF59" s="130">
        <f t="shared" si="22"/>
        <v>30.986000000000001</v>
      </c>
      <c r="AG59" s="130">
        <f t="shared" si="23"/>
        <v>31.853999999999999</v>
      </c>
      <c r="AH59" s="130">
        <f t="shared" si="24"/>
        <v>32.744999999999997</v>
      </c>
      <c r="AI59" s="130">
        <f t="shared" si="25"/>
        <v>33.679000000000002</v>
      </c>
      <c r="AJ59" s="130">
        <f t="shared" si="26"/>
        <v>0</v>
      </c>
      <c r="AK59" s="130">
        <f t="shared" si="27"/>
        <v>0</v>
      </c>
      <c r="AL59" s="135"/>
      <c r="AO59" s="135">
        <f t="shared" si="12"/>
        <v>1.5500000000000007</v>
      </c>
      <c r="AP59" s="135">
        <f t="shared" si="13"/>
        <v>0.8680000000000021</v>
      </c>
      <c r="AQ59" s="135">
        <f t="shared" si="14"/>
        <v>0.89099999999999469</v>
      </c>
      <c r="AR59" s="135">
        <f t="shared" si="15"/>
        <v>0.9339999999999975</v>
      </c>
      <c r="AS59" s="135">
        <f t="shared" si="16"/>
        <v>-33.678999999999995</v>
      </c>
      <c r="AT59" s="135">
        <f t="shared" si="17"/>
        <v>0</v>
      </c>
    </row>
    <row r="60" spans="1:46" hidden="1" x14ac:dyDescent="0.2">
      <c r="A60" s="75" t="s">
        <v>21</v>
      </c>
      <c r="B60" s="70" t="s">
        <v>514</v>
      </c>
      <c r="C60" s="75" t="s">
        <v>650</v>
      </c>
      <c r="D60" s="73" t="s">
        <v>651</v>
      </c>
      <c r="E60" s="75">
        <v>338</v>
      </c>
      <c r="F60" s="75">
        <v>7</v>
      </c>
      <c r="G60" s="74">
        <f t="shared" si="55"/>
        <v>29.436</v>
      </c>
      <c r="H60" s="74">
        <f t="shared" si="56"/>
        <v>30.986000000000001</v>
      </c>
      <c r="I60" s="74">
        <f t="shared" si="57"/>
        <v>31.854000000000003</v>
      </c>
      <c r="J60" s="74">
        <f t="shared" si="58"/>
        <v>32.744999999999997</v>
      </c>
      <c r="K60" s="74">
        <f t="shared" si="59"/>
        <v>33.678999999999995</v>
      </c>
      <c r="L60" s="74">
        <f t="shared" si="60"/>
        <v>0</v>
      </c>
      <c r="M60" s="74">
        <f t="shared" si="61"/>
        <v>0</v>
      </c>
      <c r="N60" s="74"/>
      <c r="O60" s="135"/>
      <c r="P60" s="187" t="str">
        <f t="shared" si="51"/>
        <v>52989C</v>
      </c>
      <c r="Q60" s="188" t="str">
        <f t="shared" si="52"/>
        <v>HR Investigations Specialist</v>
      </c>
      <c r="R60" s="189" t="str">
        <f t="shared" si="53"/>
        <v>108</v>
      </c>
      <c r="S60" s="259">
        <v>29.436</v>
      </c>
      <c r="T60" s="259">
        <v>30.986000000000001</v>
      </c>
      <c r="U60" s="259">
        <v>31.854000000000003</v>
      </c>
      <c r="V60" s="259">
        <v>32.744999999999997</v>
      </c>
      <c r="W60" s="259">
        <v>33.678999999999995</v>
      </c>
      <c r="Z60" s="73" t="s">
        <v>688</v>
      </c>
      <c r="AB60" s="129" t="str">
        <f t="shared" si="18"/>
        <v>52989C</v>
      </c>
      <c r="AC60" s="136" t="str">
        <f t="shared" si="19"/>
        <v>108</v>
      </c>
      <c r="AD60" s="129" t="str">
        <f t="shared" si="20"/>
        <v>HR Investigations Specialist</v>
      </c>
      <c r="AE60" s="130">
        <f t="shared" si="21"/>
        <v>29.436</v>
      </c>
      <c r="AF60" s="130">
        <f t="shared" si="22"/>
        <v>30.986000000000001</v>
      </c>
      <c r="AG60" s="130">
        <f t="shared" si="23"/>
        <v>31.853999999999999</v>
      </c>
      <c r="AH60" s="130">
        <f t="shared" si="24"/>
        <v>32.744999999999997</v>
      </c>
      <c r="AI60" s="130">
        <f t="shared" si="25"/>
        <v>33.679000000000002</v>
      </c>
      <c r="AJ60" s="130">
        <f t="shared" si="26"/>
        <v>0</v>
      </c>
      <c r="AK60" s="130">
        <f t="shared" si="27"/>
        <v>0</v>
      </c>
      <c r="AL60" s="135"/>
      <c r="AO60" s="135">
        <f t="shared" si="12"/>
        <v>1.5500000000000007</v>
      </c>
      <c r="AP60" s="135">
        <f t="shared" si="13"/>
        <v>0.8680000000000021</v>
      </c>
      <c r="AQ60" s="135">
        <f t="shared" si="14"/>
        <v>0.89099999999999469</v>
      </c>
      <c r="AR60" s="135">
        <f t="shared" si="15"/>
        <v>0.9339999999999975</v>
      </c>
      <c r="AS60" s="135">
        <f t="shared" si="16"/>
        <v>-33.678999999999995</v>
      </c>
      <c r="AT60" s="135">
        <f t="shared" si="17"/>
        <v>0</v>
      </c>
    </row>
    <row r="61" spans="1:46" hidden="1" x14ac:dyDescent="0.2">
      <c r="A61" s="75" t="s">
        <v>17</v>
      </c>
      <c r="B61" s="70" t="s">
        <v>30</v>
      </c>
      <c r="C61" s="75" t="s">
        <v>567</v>
      </c>
      <c r="D61" s="73" t="s">
        <v>566</v>
      </c>
      <c r="E61" s="75">
        <v>393</v>
      </c>
      <c r="F61" s="75">
        <v>8</v>
      </c>
      <c r="G61" s="74">
        <f t="shared" si="55"/>
        <v>63165.998480000002</v>
      </c>
      <c r="H61" s="74">
        <f t="shared" si="56"/>
        <v>66555.175440000006</v>
      </c>
      <c r="I61" s="74">
        <f t="shared" si="57"/>
        <v>70086.987359999999</v>
      </c>
      <c r="J61" s="74">
        <f t="shared" si="58"/>
        <v>75049.406640000016</v>
      </c>
      <c r="K61" s="74">
        <f t="shared" si="59"/>
        <v>77150.611199999999</v>
      </c>
      <c r="L61" s="74">
        <f t="shared" si="60"/>
        <v>79311.424400000004</v>
      </c>
      <c r="M61" s="74">
        <f t="shared" si="61"/>
        <v>81572.294960000014</v>
      </c>
      <c r="N61" s="74"/>
      <c r="O61" s="135"/>
      <c r="P61" s="187" t="str">
        <f t="shared" si="51"/>
        <v>52954C</v>
      </c>
      <c r="Q61" s="188" t="str">
        <f t="shared" si="52"/>
        <v>HR Investigator</v>
      </c>
      <c r="R61" s="189" t="str">
        <f t="shared" si="53"/>
        <v>21</v>
      </c>
      <c r="S61" s="186">
        <f>VLOOKUP($C61, Rates2020,4,0)</f>
        <v>63165.998480000002</v>
      </c>
      <c r="T61" s="186">
        <f>VLOOKUP($C61, Rates2020,5,0)</f>
        <v>66555.175440000006</v>
      </c>
      <c r="U61" s="186">
        <f>VLOOKUP($C61, Rates2020,6,0)</f>
        <v>70086.987359999999</v>
      </c>
      <c r="V61" s="186">
        <f>VLOOKUP($C61, Rates2020,7,0)</f>
        <v>75049.406640000016</v>
      </c>
      <c r="W61" s="186">
        <f>VLOOKUP($C61, Rates2020,8,0)</f>
        <v>77150.611199999999</v>
      </c>
      <c r="X61" s="186">
        <f>VLOOKUP($C61, Rates2020,9,0)</f>
        <v>79311.424400000004</v>
      </c>
      <c r="Y61" s="186">
        <f>VLOOKUP($C61, Rates2020,10,0)</f>
        <v>81572.294960000014</v>
      </c>
      <c r="AB61" s="129" t="str">
        <f t="shared" si="18"/>
        <v>52954C</v>
      </c>
      <c r="AC61" s="136" t="str">
        <f t="shared" si="19"/>
        <v>21</v>
      </c>
      <c r="AD61" s="129" t="str">
        <f t="shared" si="20"/>
        <v>HR Investigator</v>
      </c>
      <c r="AE61" s="130">
        <f t="shared" si="21"/>
        <v>30.369</v>
      </c>
      <c r="AF61" s="130">
        <f t="shared" si="22"/>
        <v>31.998000000000001</v>
      </c>
      <c r="AG61" s="130">
        <f t="shared" si="23"/>
        <v>33.695999999999998</v>
      </c>
      <c r="AH61" s="130">
        <f t="shared" si="24"/>
        <v>36.082000000000001</v>
      </c>
      <c r="AI61" s="130">
        <f t="shared" si="25"/>
        <v>37.091999999999999</v>
      </c>
      <c r="AJ61" s="130">
        <f t="shared" si="26"/>
        <v>38.131</v>
      </c>
      <c r="AK61" s="130">
        <f t="shared" si="27"/>
        <v>39.217999999999996</v>
      </c>
      <c r="AL61" s="135"/>
      <c r="AO61" s="135">
        <f t="shared" si="12"/>
        <v>3389.1769600000043</v>
      </c>
      <c r="AP61" s="135">
        <f t="shared" si="13"/>
        <v>3531.8119199999928</v>
      </c>
      <c r="AQ61" s="135">
        <f t="shared" si="14"/>
        <v>4962.4192800000164</v>
      </c>
      <c r="AR61" s="135">
        <f t="shared" si="15"/>
        <v>2101.2045599999838</v>
      </c>
      <c r="AS61" s="135">
        <f t="shared" si="16"/>
        <v>2160.8132000000041</v>
      </c>
      <c r="AT61" s="135">
        <f t="shared" si="17"/>
        <v>2260.8705600000103</v>
      </c>
    </row>
    <row r="62" spans="1:46" hidden="1" x14ac:dyDescent="0.2">
      <c r="A62" s="75" t="s">
        <v>21</v>
      </c>
      <c r="B62" s="70" t="s">
        <v>514</v>
      </c>
      <c r="C62" s="75" t="s">
        <v>517</v>
      </c>
      <c r="D62" s="73" t="s">
        <v>518</v>
      </c>
      <c r="E62" s="75">
        <v>338</v>
      </c>
      <c r="F62" s="75">
        <v>7</v>
      </c>
      <c r="G62" s="74">
        <f t="shared" si="55"/>
        <v>29.436</v>
      </c>
      <c r="H62" s="74">
        <f t="shared" si="56"/>
        <v>30.986000000000001</v>
      </c>
      <c r="I62" s="74">
        <f t="shared" si="57"/>
        <v>31.854000000000003</v>
      </c>
      <c r="J62" s="74">
        <f t="shared" si="58"/>
        <v>32.744999999999997</v>
      </c>
      <c r="K62" s="74">
        <f t="shared" si="59"/>
        <v>33.678999999999995</v>
      </c>
      <c r="L62" s="74">
        <f t="shared" si="60"/>
        <v>0</v>
      </c>
      <c r="M62" s="74">
        <f t="shared" si="61"/>
        <v>0</v>
      </c>
      <c r="N62" s="74"/>
      <c r="O62" s="135"/>
      <c r="P62" s="187" t="str">
        <f t="shared" si="51"/>
        <v>52961C</v>
      </c>
      <c r="Q62" s="188" t="str">
        <f t="shared" si="52"/>
        <v>HR Labor Relations Specialist</v>
      </c>
      <c r="R62" s="189" t="str">
        <f t="shared" si="53"/>
        <v>108</v>
      </c>
      <c r="S62" s="186">
        <f>VLOOKUP($C62, Rates2020,4,0)</f>
        <v>29.436</v>
      </c>
      <c r="T62" s="186">
        <f>VLOOKUP($C62, Rates2020,5,0)</f>
        <v>30.986000000000001</v>
      </c>
      <c r="U62" s="186">
        <f>VLOOKUP($C62, Rates2020,6,0)</f>
        <v>31.854000000000003</v>
      </c>
      <c r="V62" s="186">
        <f>VLOOKUP($C62, Rates2020,7,0)</f>
        <v>32.744999999999997</v>
      </c>
      <c r="W62" s="186">
        <f>VLOOKUP($C62, Rates2020,8,0)</f>
        <v>33.678999999999995</v>
      </c>
      <c r="AB62" s="129" t="str">
        <f t="shared" si="18"/>
        <v>52961C</v>
      </c>
      <c r="AC62" s="136" t="str">
        <f t="shared" si="19"/>
        <v>108</v>
      </c>
      <c r="AD62" s="129" t="str">
        <f t="shared" si="20"/>
        <v>HR Labor Relations Specialist</v>
      </c>
      <c r="AE62" s="130">
        <f t="shared" si="21"/>
        <v>29.436</v>
      </c>
      <c r="AF62" s="130">
        <f t="shared" si="22"/>
        <v>30.986000000000001</v>
      </c>
      <c r="AG62" s="130">
        <f t="shared" si="23"/>
        <v>31.853999999999999</v>
      </c>
      <c r="AH62" s="130">
        <f t="shared" si="24"/>
        <v>32.744999999999997</v>
      </c>
      <c r="AI62" s="130">
        <f t="shared" si="25"/>
        <v>33.679000000000002</v>
      </c>
      <c r="AJ62" s="130">
        <f t="shared" si="26"/>
        <v>0</v>
      </c>
      <c r="AK62" s="130">
        <f t="shared" si="27"/>
        <v>0</v>
      </c>
      <c r="AL62" s="135"/>
      <c r="AO62" s="135">
        <f t="shared" si="12"/>
        <v>1.5500000000000007</v>
      </c>
      <c r="AP62" s="135">
        <f t="shared" si="13"/>
        <v>0.8680000000000021</v>
      </c>
      <c r="AQ62" s="135">
        <f t="shared" si="14"/>
        <v>0.89099999999999469</v>
      </c>
      <c r="AR62" s="135">
        <f t="shared" si="15"/>
        <v>0.9339999999999975</v>
      </c>
      <c r="AS62" s="135">
        <f t="shared" si="16"/>
        <v>-33.678999999999995</v>
      </c>
      <c r="AT62" s="135">
        <f t="shared" si="17"/>
        <v>0</v>
      </c>
    </row>
    <row r="63" spans="1:46" hidden="1" x14ac:dyDescent="0.2">
      <c r="A63" s="75" t="s">
        <v>17</v>
      </c>
      <c r="B63" s="70" t="s">
        <v>65</v>
      </c>
      <c r="C63" s="75" t="s">
        <v>100</v>
      </c>
      <c r="D63" s="73" t="s">
        <v>519</v>
      </c>
      <c r="E63" s="75">
        <v>513</v>
      </c>
      <c r="F63" s="75">
        <v>11</v>
      </c>
      <c r="G63" s="74">
        <f t="shared" si="55"/>
        <v>82174.768000000011</v>
      </c>
      <c r="H63" s="74">
        <f t="shared" si="56"/>
        <v>86500.652159999998</v>
      </c>
      <c r="I63" s="74">
        <f t="shared" si="57"/>
        <v>91052.197600000014</v>
      </c>
      <c r="J63" s="74">
        <f t="shared" si="58"/>
        <v>97242.980640000009</v>
      </c>
      <c r="K63" s="74">
        <f t="shared" si="59"/>
        <v>99967.947040000014</v>
      </c>
      <c r="L63" s="74">
        <f t="shared" si="60"/>
        <v>102767.42424000001</v>
      </c>
      <c r="M63" s="74">
        <f t="shared" si="61"/>
        <v>105696.76312</v>
      </c>
      <c r="N63" s="74"/>
      <c r="O63" s="135"/>
      <c r="P63" s="187" t="str">
        <f t="shared" si="51"/>
        <v>06063C</v>
      </c>
      <c r="Q63" s="188" t="str">
        <f t="shared" si="52"/>
        <v>HR Leadership &amp; Change Manager</v>
      </c>
      <c r="R63" s="189" t="str">
        <f t="shared" si="53"/>
        <v>41C</v>
      </c>
      <c r="S63" s="186">
        <f>VLOOKUP($C63, Rates2020,4,0)</f>
        <v>82174.768000000011</v>
      </c>
      <c r="T63" s="186">
        <f>VLOOKUP($C63, Rates2020,5,0)</f>
        <v>86500.652159999998</v>
      </c>
      <c r="U63" s="186">
        <f>VLOOKUP($C63, Rates2020,6,0)</f>
        <v>91052.197600000014</v>
      </c>
      <c r="V63" s="186">
        <f>VLOOKUP($C63, Rates2020,7,0)</f>
        <v>97242.980640000009</v>
      </c>
      <c r="W63" s="186">
        <f>VLOOKUP($C63, Rates2020,8,0)</f>
        <v>99967.947040000014</v>
      </c>
      <c r="X63" s="186">
        <f>VLOOKUP($C63, Rates2020,9,0)</f>
        <v>102767.42424000001</v>
      </c>
      <c r="Y63" s="186">
        <f>VLOOKUP($C63, Rates2020,10,0)</f>
        <v>105696.76312</v>
      </c>
      <c r="AB63" s="129" t="str">
        <f t="shared" si="18"/>
        <v>06063C</v>
      </c>
      <c r="AC63" s="136" t="str">
        <f t="shared" si="19"/>
        <v>41C</v>
      </c>
      <c r="AD63" s="129" t="str">
        <f t="shared" si="20"/>
        <v>HR Leadership &amp; Change Manager</v>
      </c>
      <c r="AE63" s="130">
        <f t="shared" si="21"/>
        <v>39.507999999999996</v>
      </c>
      <c r="AF63" s="130">
        <f t="shared" si="22"/>
        <v>41.586999999999996</v>
      </c>
      <c r="AG63" s="130">
        <f t="shared" si="23"/>
        <v>43.775999999999996</v>
      </c>
      <c r="AH63" s="130">
        <f t="shared" si="24"/>
        <v>46.751999999999995</v>
      </c>
      <c r="AI63" s="130">
        <f t="shared" si="25"/>
        <v>48.061999999999998</v>
      </c>
      <c r="AJ63" s="130">
        <f t="shared" si="26"/>
        <v>49.407999999999994</v>
      </c>
      <c r="AK63" s="130">
        <f t="shared" si="27"/>
        <v>50.815999999999995</v>
      </c>
      <c r="AL63" s="135"/>
      <c r="AO63" s="135">
        <f t="shared" si="12"/>
        <v>4325.8841599999869</v>
      </c>
      <c r="AP63" s="135">
        <f t="shared" si="13"/>
        <v>4551.5454400000162</v>
      </c>
      <c r="AQ63" s="135">
        <f t="shared" si="14"/>
        <v>6190.7830399999948</v>
      </c>
      <c r="AR63" s="135">
        <f t="shared" si="15"/>
        <v>2724.9664000000048</v>
      </c>
      <c r="AS63" s="135">
        <f t="shared" si="16"/>
        <v>2799.4771999999939</v>
      </c>
      <c r="AT63" s="135">
        <f t="shared" si="17"/>
        <v>2929.3388799999957</v>
      </c>
    </row>
    <row r="64" spans="1:46" hidden="1" x14ac:dyDescent="0.2">
      <c r="A64" s="75" t="s">
        <v>17</v>
      </c>
      <c r="B64" s="70" t="s">
        <v>571</v>
      </c>
      <c r="C64" s="75" t="s">
        <v>520</v>
      </c>
      <c r="D64" s="73" t="s">
        <v>521</v>
      </c>
      <c r="E64" s="75">
        <v>458</v>
      </c>
      <c r="F64" s="75">
        <v>10</v>
      </c>
      <c r="G64" s="74">
        <v>82688</v>
      </c>
      <c r="H64" s="74">
        <v>85999</v>
      </c>
      <c r="I64" s="74">
        <v>89443</v>
      </c>
      <c r="J64" s="74">
        <v>93024</v>
      </c>
      <c r="K64" s="74">
        <v>96749</v>
      </c>
      <c r="L64" s="74">
        <v>0</v>
      </c>
      <c r="M64" s="74">
        <v>0</v>
      </c>
      <c r="N64" s="74"/>
      <c r="O64" s="135"/>
      <c r="P64" s="187" t="str">
        <f t="shared" si="51"/>
        <v>52963C</v>
      </c>
      <c r="Q64" s="188" t="str">
        <f t="shared" si="52"/>
        <v>HR Learning Technologies Specialist</v>
      </c>
      <c r="R64" s="189" t="str">
        <f t="shared" si="53"/>
        <v>065</v>
      </c>
      <c r="S64" s="264">
        <v>82688</v>
      </c>
      <c r="T64" s="264">
        <v>85999</v>
      </c>
      <c r="U64" s="264">
        <v>89443</v>
      </c>
      <c r="V64" s="264">
        <v>93024</v>
      </c>
      <c r="W64" s="264">
        <v>96749</v>
      </c>
      <c r="AB64" s="129" t="str">
        <f t="shared" si="18"/>
        <v>52963C</v>
      </c>
      <c r="AC64" s="136" t="str">
        <f t="shared" si="19"/>
        <v>065</v>
      </c>
      <c r="AD64" s="129" t="str">
        <f t="shared" si="20"/>
        <v>HR Learning Technologies Specialist</v>
      </c>
      <c r="AE64" s="130">
        <f t="shared" si="21"/>
        <v>39.753999999999998</v>
      </c>
      <c r="AF64" s="130">
        <f t="shared" si="22"/>
        <v>41.345999999999997</v>
      </c>
      <c r="AG64" s="130">
        <f t="shared" si="23"/>
        <v>43.001999999999995</v>
      </c>
      <c r="AH64" s="130">
        <f t="shared" si="24"/>
        <v>44.723999999999997</v>
      </c>
      <c r="AI64" s="130">
        <f t="shared" si="25"/>
        <v>46.513999999999996</v>
      </c>
      <c r="AJ64" s="130">
        <f t="shared" si="26"/>
        <v>0</v>
      </c>
      <c r="AK64" s="130">
        <f t="shared" si="27"/>
        <v>0</v>
      </c>
      <c r="AL64" s="135"/>
      <c r="AO64" s="135">
        <f t="shared" si="12"/>
        <v>3311</v>
      </c>
      <c r="AP64" s="135">
        <f t="shared" si="13"/>
        <v>3444</v>
      </c>
      <c r="AQ64" s="135">
        <f t="shared" si="14"/>
        <v>3581</v>
      </c>
      <c r="AR64" s="135">
        <f t="shared" si="15"/>
        <v>3725</v>
      </c>
      <c r="AS64" s="135">
        <f t="shared" si="16"/>
        <v>-96749</v>
      </c>
      <c r="AT64" s="135">
        <f t="shared" si="17"/>
        <v>0</v>
      </c>
    </row>
    <row r="65" spans="1:46" hidden="1" x14ac:dyDescent="0.2">
      <c r="A65" s="75" t="s">
        <v>17</v>
      </c>
      <c r="B65" s="70" t="s">
        <v>70</v>
      </c>
      <c r="C65" s="75" t="s">
        <v>522</v>
      </c>
      <c r="D65" s="73" t="s">
        <v>523</v>
      </c>
      <c r="E65" s="75">
        <v>463</v>
      </c>
      <c r="F65" s="75">
        <v>10</v>
      </c>
      <c r="G65" s="74">
        <f t="shared" ref="G65:M66" si="62">S65</f>
        <v>75878</v>
      </c>
      <c r="H65" s="74">
        <f t="shared" si="62"/>
        <v>79654</v>
      </c>
      <c r="I65" s="74">
        <f t="shared" si="62"/>
        <v>83646</v>
      </c>
      <c r="J65" s="74">
        <f t="shared" si="62"/>
        <v>89055</v>
      </c>
      <c r="K65" s="74">
        <f t="shared" si="62"/>
        <v>91548</v>
      </c>
      <c r="L65" s="74">
        <f t="shared" si="62"/>
        <v>94114</v>
      </c>
      <c r="M65" s="74">
        <f t="shared" si="62"/>
        <v>96796</v>
      </c>
      <c r="N65" s="74"/>
      <c r="O65" s="135"/>
      <c r="P65" s="187" t="str">
        <f t="shared" si="51"/>
        <v>52964C</v>
      </c>
      <c r="Q65" s="188" t="str">
        <f t="shared" si="52"/>
        <v>HR Managing Lead Investigator</v>
      </c>
      <c r="R65" s="189" t="str">
        <f t="shared" si="53"/>
        <v>34M</v>
      </c>
      <c r="S65" s="186">
        <f>VLOOKUP($C65, Rates2020,4,0)</f>
        <v>75878</v>
      </c>
      <c r="T65" s="186">
        <f>VLOOKUP($C65, Rates2020,5,0)</f>
        <v>79654</v>
      </c>
      <c r="U65" s="186">
        <f>VLOOKUP($C65, Rates2020,6,0)</f>
        <v>83646</v>
      </c>
      <c r="V65" s="186">
        <f>VLOOKUP($C65, Rates2020,7,0)</f>
        <v>89055</v>
      </c>
      <c r="W65" s="186">
        <f>VLOOKUP($C65, Rates2020,8,0)</f>
        <v>91548</v>
      </c>
      <c r="X65" s="186">
        <f>VLOOKUP($C65, Rates2020,9,0)</f>
        <v>94114</v>
      </c>
      <c r="Y65" s="186">
        <f>VLOOKUP($C65, Rates2020,10,0)</f>
        <v>96796</v>
      </c>
      <c r="AB65" s="129" t="str">
        <f t="shared" si="18"/>
        <v>52964C</v>
      </c>
      <c r="AC65" s="136" t="str">
        <f t="shared" si="19"/>
        <v>34M</v>
      </c>
      <c r="AD65" s="129" t="str">
        <f t="shared" si="20"/>
        <v>HR Managing Lead Investigator</v>
      </c>
      <c r="AE65" s="130">
        <f t="shared" si="21"/>
        <v>36.479999999999997</v>
      </c>
      <c r="AF65" s="130">
        <f t="shared" si="22"/>
        <v>38.295999999999999</v>
      </c>
      <c r="AG65" s="130">
        <f t="shared" si="23"/>
        <v>40.214999999999996</v>
      </c>
      <c r="AH65" s="130">
        <f t="shared" si="24"/>
        <v>42.814999999999998</v>
      </c>
      <c r="AI65" s="130">
        <f t="shared" si="25"/>
        <v>44.013999999999996</v>
      </c>
      <c r="AJ65" s="130">
        <f t="shared" si="26"/>
        <v>45.247999999999998</v>
      </c>
      <c r="AK65" s="130">
        <f t="shared" si="27"/>
        <v>46.536999999999999</v>
      </c>
      <c r="AL65" s="135"/>
      <c r="AO65" s="135">
        <f t="shared" si="12"/>
        <v>3776</v>
      </c>
      <c r="AP65" s="135">
        <f t="shared" si="13"/>
        <v>3992</v>
      </c>
      <c r="AQ65" s="135">
        <f t="shared" si="14"/>
        <v>5409</v>
      </c>
      <c r="AR65" s="135">
        <f t="shared" si="15"/>
        <v>2493</v>
      </c>
      <c r="AS65" s="135">
        <f t="shared" si="16"/>
        <v>2566</v>
      </c>
      <c r="AT65" s="135">
        <f t="shared" si="17"/>
        <v>2682</v>
      </c>
    </row>
    <row r="66" spans="1:46" hidden="1" x14ac:dyDescent="0.2">
      <c r="A66" s="75" t="s">
        <v>17</v>
      </c>
      <c r="B66" s="70" t="s">
        <v>630</v>
      </c>
      <c r="C66" s="75" t="s">
        <v>699</v>
      </c>
      <c r="D66" s="73" t="s">
        <v>785</v>
      </c>
      <c r="E66" s="75">
        <v>523</v>
      </c>
      <c r="F66" s="75">
        <v>11</v>
      </c>
      <c r="G66" s="74">
        <f t="shared" si="62"/>
        <v>90871.25</v>
      </c>
      <c r="H66" s="74">
        <f t="shared" si="62"/>
        <v>94504.088461538457</v>
      </c>
      <c r="I66" s="74">
        <f t="shared" si="62"/>
        <v>98285.780769230769</v>
      </c>
      <c r="J66" s="74">
        <f t="shared" si="62"/>
        <v>102217.33269230768</v>
      </c>
      <c r="K66" s="74">
        <f t="shared" si="62"/>
        <v>106306.79038461539</v>
      </c>
      <c r="L66" s="74">
        <f t="shared" si="62"/>
        <v>0</v>
      </c>
      <c r="M66" s="74">
        <f t="shared" si="62"/>
        <v>0</v>
      </c>
      <c r="N66" s="74"/>
      <c r="O66" s="135"/>
      <c r="P66" s="187" t="str">
        <f t="shared" si="51"/>
        <v>53004C</v>
      </c>
      <c r="Q66" s="188" t="str">
        <f t="shared" si="52"/>
        <v>HR Project Mgr-Confidential-C</v>
      </c>
      <c r="R66" s="189" t="str">
        <f t="shared" si="53"/>
        <v>64</v>
      </c>
      <c r="S66" s="258">
        <v>90871.25</v>
      </c>
      <c r="T66" s="258">
        <v>94504.088461538457</v>
      </c>
      <c r="U66" s="258">
        <v>98285.780769230769</v>
      </c>
      <c r="V66" s="258">
        <v>102217.33269230768</v>
      </c>
      <c r="W66" s="258">
        <v>106306.79038461539</v>
      </c>
      <c r="AB66" s="129" t="str">
        <f t="shared" si="18"/>
        <v>53004C</v>
      </c>
      <c r="AC66" s="136" t="str">
        <f t="shared" si="19"/>
        <v>64</v>
      </c>
      <c r="AD66" s="129" t="str">
        <f t="shared" si="20"/>
        <v>HR Project Mgr-Confidential-C</v>
      </c>
      <c r="AE66" s="130">
        <f t="shared" si="21"/>
        <v>43.689</v>
      </c>
      <c r="AF66" s="130">
        <f t="shared" si="22"/>
        <v>45.434999999999995</v>
      </c>
      <c r="AG66" s="130">
        <f t="shared" si="23"/>
        <v>47.253</v>
      </c>
      <c r="AH66" s="130">
        <f t="shared" si="24"/>
        <v>49.143000000000001</v>
      </c>
      <c r="AI66" s="130">
        <f t="shared" si="25"/>
        <v>51.11</v>
      </c>
      <c r="AJ66" s="130">
        <f t="shared" si="26"/>
        <v>0</v>
      </c>
      <c r="AK66" s="130">
        <f t="shared" si="27"/>
        <v>0</v>
      </c>
      <c r="AL66" s="135"/>
      <c r="AO66" s="135">
        <f t="shared" si="12"/>
        <v>3632.8384615384566</v>
      </c>
      <c r="AP66" s="135">
        <f t="shared" si="13"/>
        <v>3781.6923076923122</v>
      </c>
      <c r="AQ66" s="135">
        <f t="shared" si="14"/>
        <v>3931.5519230769132</v>
      </c>
      <c r="AR66" s="135">
        <f t="shared" si="15"/>
        <v>4089.4576923077111</v>
      </c>
      <c r="AS66" s="135">
        <f t="shared" si="16"/>
        <v>-106306.79038461539</v>
      </c>
      <c r="AT66" s="135">
        <f t="shared" si="17"/>
        <v>0</v>
      </c>
    </row>
    <row r="67" spans="1:46" hidden="1" x14ac:dyDescent="0.2">
      <c r="A67" s="75" t="s">
        <v>17</v>
      </c>
      <c r="B67" s="70" t="s">
        <v>524</v>
      </c>
      <c r="C67" s="75" t="s">
        <v>525</v>
      </c>
      <c r="D67" s="73" t="s">
        <v>526</v>
      </c>
      <c r="E67" s="75">
        <v>395</v>
      </c>
      <c r="F67" s="75">
        <v>8</v>
      </c>
      <c r="G67" s="74">
        <v>69715</v>
      </c>
      <c r="H67" s="74">
        <v>72507</v>
      </c>
      <c r="I67" s="74">
        <v>75410</v>
      </c>
      <c r="J67" s="74">
        <v>78430</v>
      </c>
      <c r="K67" s="74">
        <v>81570</v>
      </c>
      <c r="L67" s="74">
        <v>0</v>
      </c>
      <c r="M67" s="74">
        <v>0</v>
      </c>
      <c r="N67" s="74"/>
      <c r="O67" s="135"/>
      <c r="P67" s="187" t="str">
        <f t="shared" si="51"/>
        <v>52959C</v>
      </c>
      <c r="Q67" s="188" t="str">
        <f t="shared" si="52"/>
        <v>HR Recruiter</v>
      </c>
      <c r="R67" s="189" t="str">
        <f t="shared" si="53"/>
        <v>109</v>
      </c>
      <c r="S67" s="262">
        <v>69715</v>
      </c>
      <c r="T67" s="262">
        <v>72507</v>
      </c>
      <c r="U67" s="262">
        <v>75410</v>
      </c>
      <c r="V67" s="262">
        <v>78430</v>
      </c>
      <c r="W67" s="262">
        <v>81570</v>
      </c>
      <c r="AB67" s="129" t="str">
        <f t="shared" si="18"/>
        <v>52959C</v>
      </c>
      <c r="AC67" s="136" t="str">
        <f t="shared" si="19"/>
        <v>109</v>
      </c>
      <c r="AD67" s="129" t="str">
        <f t="shared" si="20"/>
        <v>HR Recruiter</v>
      </c>
      <c r="AE67" s="130">
        <f t="shared" si="21"/>
        <v>33.516999999999996</v>
      </c>
      <c r="AF67" s="130">
        <f t="shared" si="22"/>
        <v>34.86</v>
      </c>
      <c r="AG67" s="130">
        <f t="shared" si="23"/>
        <v>36.254999999999995</v>
      </c>
      <c r="AH67" s="130">
        <f t="shared" si="24"/>
        <v>37.707000000000001</v>
      </c>
      <c r="AI67" s="130">
        <f t="shared" si="25"/>
        <v>39.216999999999999</v>
      </c>
      <c r="AJ67" s="130">
        <f t="shared" si="26"/>
        <v>0</v>
      </c>
      <c r="AK67" s="130">
        <f t="shared" si="27"/>
        <v>0</v>
      </c>
      <c r="AL67" s="135"/>
      <c r="AO67" s="135">
        <f t="shared" si="12"/>
        <v>2792</v>
      </c>
      <c r="AP67" s="135">
        <f t="shared" si="13"/>
        <v>2903</v>
      </c>
      <c r="AQ67" s="135">
        <f t="shared" si="14"/>
        <v>3020</v>
      </c>
      <c r="AR67" s="135">
        <f t="shared" si="15"/>
        <v>3140</v>
      </c>
      <c r="AS67" s="135">
        <f t="shared" si="16"/>
        <v>-81570</v>
      </c>
      <c r="AT67" s="135">
        <f t="shared" si="17"/>
        <v>0</v>
      </c>
    </row>
    <row r="68" spans="1:46" hidden="1" x14ac:dyDescent="0.2">
      <c r="A68" s="75" t="s">
        <v>17</v>
      </c>
      <c r="B68" s="70" t="s">
        <v>88</v>
      </c>
      <c r="C68" s="75" t="s">
        <v>90</v>
      </c>
      <c r="D68" s="73" t="s">
        <v>527</v>
      </c>
      <c r="E68" s="75">
        <v>400</v>
      </c>
      <c r="F68" s="75">
        <v>8</v>
      </c>
      <c r="G68" s="74">
        <f t="shared" ref="G68:M69" si="63">S68</f>
        <v>60383.55232000001</v>
      </c>
      <c r="H68" s="74">
        <f t="shared" si="63"/>
        <v>63698.218480000003</v>
      </c>
      <c r="I68" s="74">
        <f t="shared" si="63"/>
        <v>67008.626880000011</v>
      </c>
      <c r="J68" s="74">
        <f t="shared" si="63"/>
        <v>70553.212079999998</v>
      </c>
      <c r="K68" s="74">
        <f t="shared" si="63"/>
        <v>74280.88096000001</v>
      </c>
      <c r="L68" s="74">
        <f t="shared" si="63"/>
        <v>78894.163920000006</v>
      </c>
      <c r="M68" s="74">
        <f t="shared" si="63"/>
        <v>83507.446880000003</v>
      </c>
      <c r="N68" s="74"/>
      <c r="O68" s="135"/>
      <c r="P68" s="187" t="str">
        <f t="shared" si="51"/>
        <v>05418C</v>
      </c>
      <c r="Q68" s="188" t="str">
        <f t="shared" si="52"/>
        <v>HR Representative</v>
      </c>
      <c r="R68" s="189" t="str">
        <f t="shared" si="53"/>
        <v>60M</v>
      </c>
      <c r="S68" s="186">
        <f>VLOOKUP($C68, Rates2020,4,0)</f>
        <v>60383.55232000001</v>
      </c>
      <c r="T68" s="186">
        <f>VLOOKUP($C68, Rates2020,5,0)</f>
        <v>63698.218480000003</v>
      </c>
      <c r="U68" s="186">
        <f>VLOOKUP($C68, Rates2020,6,0)</f>
        <v>67008.626880000011</v>
      </c>
      <c r="V68" s="186">
        <f>VLOOKUP($C68, Rates2020,7,0)</f>
        <v>70553.212079999998</v>
      </c>
      <c r="W68" s="186">
        <f>VLOOKUP($C68, Rates2020,8,0)</f>
        <v>74280.88096000001</v>
      </c>
      <c r="X68" s="186">
        <f>VLOOKUP($C68, Rates2020,9,0)</f>
        <v>78894.163920000006</v>
      </c>
      <c r="Y68" s="186">
        <f>VLOOKUP($C68, Rates2020,10,0)</f>
        <v>83507.446880000003</v>
      </c>
      <c r="AB68" s="129" t="str">
        <f t="shared" si="18"/>
        <v>05418C</v>
      </c>
      <c r="AC68" s="136" t="str">
        <f t="shared" si="19"/>
        <v>60M</v>
      </c>
      <c r="AD68" s="129" t="str">
        <f t="shared" si="20"/>
        <v>HR Representative</v>
      </c>
      <c r="AE68" s="130">
        <f t="shared" si="21"/>
        <v>29.031000000000002</v>
      </c>
      <c r="AF68" s="130">
        <f t="shared" si="22"/>
        <v>30.625</v>
      </c>
      <c r="AG68" s="130">
        <f t="shared" si="23"/>
        <v>32.216000000000001</v>
      </c>
      <c r="AH68" s="130">
        <f t="shared" si="24"/>
        <v>33.919999999999995</v>
      </c>
      <c r="AI68" s="130">
        <f t="shared" si="25"/>
        <v>35.711999999999996</v>
      </c>
      <c r="AJ68" s="130">
        <f t="shared" si="26"/>
        <v>37.93</v>
      </c>
      <c r="AK68" s="130">
        <f t="shared" si="27"/>
        <v>40.147999999999996</v>
      </c>
      <c r="AL68" s="135"/>
      <c r="AO68" s="135">
        <f t="shared" si="12"/>
        <v>3314.6661599999934</v>
      </c>
      <c r="AP68" s="135">
        <f t="shared" si="13"/>
        <v>3310.4084000000075</v>
      </c>
      <c r="AQ68" s="135">
        <f t="shared" si="14"/>
        <v>3544.5851999999868</v>
      </c>
      <c r="AR68" s="135">
        <f t="shared" si="15"/>
        <v>3727.668880000012</v>
      </c>
      <c r="AS68" s="135">
        <f t="shared" si="16"/>
        <v>4613.2829599999968</v>
      </c>
      <c r="AT68" s="135">
        <f t="shared" si="17"/>
        <v>4613.2829599999968</v>
      </c>
    </row>
    <row r="69" spans="1:46" hidden="1" x14ac:dyDescent="0.2">
      <c r="A69" s="75" t="s">
        <v>21</v>
      </c>
      <c r="B69" s="70" t="s">
        <v>95</v>
      </c>
      <c r="C69" s="75" t="s">
        <v>96</v>
      </c>
      <c r="D69" s="73" t="s">
        <v>554</v>
      </c>
      <c r="E69" s="75">
        <v>308</v>
      </c>
      <c r="F69" s="75">
        <v>6</v>
      </c>
      <c r="G69" s="74">
        <f t="shared" si="63"/>
        <v>25.468774000000003</v>
      </c>
      <c r="H69" s="74">
        <f t="shared" si="63"/>
        <v>26.742008000000002</v>
      </c>
      <c r="I69" s="74">
        <f t="shared" si="63"/>
        <v>28.078699000000004</v>
      </c>
      <c r="J69" s="74">
        <f t="shared" si="63"/>
        <v>29.482941000000004</v>
      </c>
      <c r="K69" s="74">
        <f t="shared" si="63"/>
        <v>30.956780999999999</v>
      </c>
      <c r="L69" s="74">
        <f t="shared" si="63"/>
        <v>32.505336500000006</v>
      </c>
      <c r="M69" s="74">
        <f t="shared" si="63"/>
        <v>0</v>
      </c>
      <c r="N69" s="74"/>
      <c r="O69" s="135"/>
      <c r="P69" s="187" t="str">
        <f t="shared" si="51"/>
        <v>05426C</v>
      </c>
      <c r="Q69" s="188" t="str">
        <f t="shared" si="52"/>
        <v>HR Sr Associate</v>
      </c>
      <c r="R69" s="189" t="str">
        <f t="shared" si="53"/>
        <v>04</v>
      </c>
      <c r="S69" s="186">
        <f>VLOOKUP($C69, Rates2020,4,0)</f>
        <v>25.468774000000003</v>
      </c>
      <c r="T69" s="186">
        <f>VLOOKUP($C69, Rates2020,5,0)</f>
        <v>26.742008000000002</v>
      </c>
      <c r="U69" s="186">
        <f>VLOOKUP($C69, Rates2020,6,0)</f>
        <v>28.078699000000004</v>
      </c>
      <c r="V69" s="186">
        <f>VLOOKUP($C69, Rates2020,7,0)</f>
        <v>29.482941000000004</v>
      </c>
      <c r="W69" s="186">
        <f>VLOOKUP($C69, Rates2020,8,0)</f>
        <v>30.956780999999999</v>
      </c>
      <c r="X69" s="186">
        <f>VLOOKUP($C69, Rates2020,9,0)</f>
        <v>32.505336500000006</v>
      </c>
      <c r="AB69" s="129" t="str">
        <f t="shared" si="18"/>
        <v>05426C</v>
      </c>
      <c r="AC69" s="136" t="str">
        <f t="shared" si="19"/>
        <v>04</v>
      </c>
      <c r="AD69" s="129" t="str">
        <f t="shared" si="20"/>
        <v>HR Sr Associate</v>
      </c>
      <c r="AE69" s="130">
        <f t="shared" si="21"/>
        <v>25.469000000000001</v>
      </c>
      <c r="AF69" s="130">
        <f t="shared" si="22"/>
        <v>26.742000000000001</v>
      </c>
      <c r="AG69" s="130">
        <f t="shared" si="23"/>
        <v>28.079000000000001</v>
      </c>
      <c r="AH69" s="130">
        <f t="shared" si="24"/>
        <v>29.483000000000001</v>
      </c>
      <c r="AI69" s="130">
        <f t="shared" si="25"/>
        <v>30.957000000000001</v>
      </c>
      <c r="AJ69" s="130">
        <f t="shared" si="26"/>
        <v>32.505000000000003</v>
      </c>
      <c r="AK69" s="130">
        <f t="shared" si="27"/>
        <v>0</v>
      </c>
      <c r="AL69" s="135"/>
      <c r="AO69" s="135">
        <f t="shared" si="12"/>
        <v>1.2732339999999986</v>
      </c>
      <c r="AP69" s="135">
        <f t="shared" si="13"/>
        <v>1.3366910000000018</v>
      </c>
      <c r="AQ69" s="135">
        <f t="shared" si="14"/>
        <v>1.404242</v>
      </c>
      <c r="AR69" s="135">
        <f t="shared" si="15"/>
        <v>1.4738399999999956</v>
      </c>
      <c r="AS69" s="135">
        <f t="shared" si="16"/>
        <v>1.5485555000000062</v>
      </c>
      <c r="AT69" s="135">
        <f t="shared" si="17"/>
        <v>-32.505336500000006</v>
      </c>
    </row>
    <row r="70" spans="1:46" hidden="1" x14ac:dyDescent="0.2">
      <c r="A70" s="75" t="s">
        <v>17</v>
      </c>
      <c r="B70" s="70" t="s">
        <v>571</v>
      </c>
      <c r="C70" s="75" t="s">
        <v>528</v>
      </c>
      <c r="D70" s="73" t="s">
        <v>529</v>
      </c>
      <c r="E70" s="75">
        <v>458</v>
      </c>
      <c r="F70" s="75">
        <v>10</v>
      </c>
      <c r="G70" s="74">
        <v>82688</v>
      </c>
      <c r="H70" s="74">
        <v>85999</v>
      </c>
      <c r="I70" s="74">
        <v>89443</v>
      </c>
      <c r="J70" s="74">
        <v>93024</v>
      </c>
      <c r="K70" s="74">
        <v>96749</v>
      </c>
      <c r="L70" s="74">
        <v>0</v>
      </c>
      <c r="M70" s="74">
        <v>0</v>
      </c>
      <c r="N70" s="74"/>
      <c r="O70" s="135"/>
      <c r="P70" s="187" t="str">
        <f t="shared" si="51"/>
        <v>52968C</v>
      </c>
      <c r="Q70" s="188" t="str">
        <f t="shared" si="52"/>
        <v>HR Sr Health &amp; Wellness Representative</v>
      </c>
      <c r="R70" s="189" t="str">
        <f t="shared" si="53"/>
        <v>065</v>
      </c>
      <c r="S70" s="262">
        <v>82688</v>
      </c>
      <c r="T70" s="262">
        <v>85999</v>
      </c>
      <c r="U70" s="262">
        <v>89443</v>
      </c>
      <c r="V70" s="262">
        <v>93024</v>
      </c>
      <c r="W70" s="262">
        <v>96749</v>
      </c>
      <c r="AB70" s="129" t="str">
        <f t="shared" si="18"/>
        <v>52968C</v>
      </c>
      <c r="AC70" s="136" t="str">
        <f t="shared" si="19"/>
        <v>065</v>
      </c>
      <c r="AD70" s="129" t="str">
        <f t="shared" si="20"/>
        <v>HR Sr Health &amp; Wellness Representative</v>
      </c>
      <c r="AE70" s="130">
        <f t="shared" si="21"/>
        <v>39.753999999999998</v>
      </c>
      <c r="AF70" s="130">
        <f t="shared" si="22"/>
        <v>41.345999999999997</v>
      </c>
      <c r="AG70" s="130">
        <f t="shared" si="23"/>
        <v>43.001999999999995</v>
      </c>
      <c r="AH70" s="130">
        <f t="shared" si="24"/>
        <v>44.723999999999997</v>
      </c>
      <c r="AI70" s="130">
        <f t="shared" si="25"/>
        <v>46.513999999999996</v>
      </c>
      <c r="AJ70" s="130">
        <f t="shared" si="26"/>
        <v>0</v>
      </c>
      <c r="AK70" s="130">
        <f t="shared" si="27"/>
        <v>0</v>
      </c>
      <c r="AL70" s="135"/>
      <c r="AO70" s="135">
        <f t="shared" si="12"/>
        <v>3311</v>
      </c>
      <c r="AP70" s="135">
        <f t="shared" si="13"/>
        <v>3444</v>
      </c>
      <c r="AQ70" s="135">
        <f t="shared" si="14"/>
        <v>3581</v>
      </c>
      <c r="AR70" s="135">
        <f t="shared" si="15"/>
        <v>3725</v>
      </c>
      <c r="AS70" s="135">
        <f t="shared" si="16"/>
        <v>-96749</v>
      </c>
      <c r="AT70" s="135">
        <f t="shared" si="17"/>
        <v>0</v>
      </c>
    </row>
    <row r="71" spans="1:46" hidden="1" x14ac:dyDescent="0.2">
      <c r="A71" s="75" t="s">
        <v>17</v>
      </c>
      <c r="B71" s="70" t="s">
        <v>571</v>
      </c>
      <c r="C71" s="75" t="s">
        <v>530</v>
      </c>
      <c r="D71" s="73" t="s">
        <v>531</v>
      </c>
      <c r="E71" s="75">
        <v>458</v>
      </c>
      <c r="F71" s="75">
        <v>10</v>
      </c>
      <c r="G71" s="74">
        <v>82688</v>
      </c>
      <c r="H71" s="74">
        <v>85999</v>
      </c>
      <c r="I71" s="74">
        <v>89443</v>
      </c>
      <c r="J71" s="74">
        <v>93024</v>
      </c>
      <c r="K71" s="74">
        <v>96749</v>
      </c>
      <c r="L71" s="74">
        <v>0</v>
      </c>
      <c r="M71" s="74">
        <v>0</v>
      </c>
      <c r="N71" s="74"/>
      <c r="O71" s="135"/>
      <c r="P71" s="187" t="str">
        <f t="shared" si="51"/>
        <v>52966C</v>
      </c>
      <c r="Q71" s="188" t="str">
        <f t="shared" si="52"/>
        <v>HR Sr Job Classification Analyst</v>
      </c>
      <c r="R71" s="189" t="str">
        <f t="shared" si="53"/>
        <v>065</v>
      </c>
      <c r="S71" s="262">
        <v>82688</v>
      </c>
      <c r="T71" s="262">
        <v>85999</v>
      </c>
      <c r="U71" s="262">
        <v>89443</v>
      </c>
      <c r="V71" s="262">
        <v>93024</v>
      </c>
      <c r="W71" s="262">
        <v>96749</v>
      </c>
      <c r="AB71" s="129" t="str">
        <f t="shared" si="18"/>
        <v>52966C</v>
      </c>
      <c r="AC71" s="136" t="str">
        <f t="shared" si="19"/>
        <v>065</v>
      </c>
      <c r="AD71" s="129" t="str">
        <f t="shared" si="20"/>
        <v>HR Sr Job Classification Analyst</v>
      </c>
      <c r="AE71" s="130">
        <f t="shared" si="21"/>
        <v>39.753999999999998</v>
      </c>
      <c r="AF71" s="130">
        <f t="shared" si="22"/>
        <v>41.345999999999997</v>
      </c>
      <c r="AG71" s="130">
        <f t="shared" si="23"/>
        <v>43.001999999999995</v>
      </c>
      <c r="AH71" s="130">
        <f t="shared" si="24"/>
        <v>44.723999999999997</v>
      </c>
      <c r="AI71" s="130">
        <f t="shared" si="25"/>
        <v>46.513999999999996</v>
      </c>
      <c r="AJ71" s="130">
        <f t="shared" si="26"/>
        <v>0</v>
      </c>
      <c r="AK71" s="130">
        <f t="shared" si="27"/>
        <v>0</v>
      </c>
      <c r="AL71" s="135"/>
      <c r="AO71" s="135">
        <f t="shared" si="12"/>
        <v>3311</v>
      </c>
      <c r="AP71" s="135">
        <f t="shared" si="13"/>
        <v>3444</v>
      </c>
      <c r="AQ71" s="135">
        <f t="shared" si="14"/>
        <v>3581</v>
      </c>
      <c r="AR71" s="135">
        <f t="shared" si="15"/>
        <v>3725</v>
      </c>
      <c r="AS71" s="135">
        <f t="shared" si="16"/>
        <v>-96749</v>
      </c>
      <c r="AT71" s="135">
        <f t="shared" si="17"/>
        <v>0</v>
      </c>
    </row>
    <row r="72" spans="1:46" hidden="1" x14ac:dyDescent="0.2">
      <c r="A72" s="75" t="s">
        <v>17</v>
      </c>
      <c r="B72" s="70" t="s">
        <v>571</v>
      </c>
      <c r="C72" s="75" t="s">
        <v>532</v>
      </c>
      <c r="D72" s="73" t="s">
        <v>533</v>
      </c>
      <c r="E72" s="75">
        <v>458</v>
      </c>
      <c r="F72" s="75">
        <v>10</v>
      </c>
      <c r="G72" s="74">
        <v>82688</v>
      </c>
      <c r="H72" s="74">
        <v>85999</v>
      </c>
      <c r="I72" s="74">
        <v>89443</v>
      </c>
      <c r="J72" s="74">
        <v>93024</v>
      </c>
      <c r="K72" s="74">
        <v>96749</v>
      </c>
      <c r="L72" s="74">
        <v>0</v>
      </c>
      <c r="M72" s="74">
        <v>0</v>
      </c>
      <c r="N72" s="74"/>
      <c r="O72" s="135"/>
      <c r="P72" s="187" t="str">
        <f t="shared" si="51"/>
        <v>52962C</v>
      </c>
      <c r="Q72" s="188" t="str">
        <f t="shared" si="52"/>
        <v>HR Sr Learning Specialist</v>
      </c>
      <c r="R72" s="189" t="str">
        <f t="shared" si="53"/>
        <v>065</v>
      </c>
      <c r="S72" s="262">
        <v>82688</v>
      </c>
      <c r="T72" s="262">
        <v>85999</v>
      </c>
      <c r="U72" s="262">
        <v>89443</v>
      </c>
      <c r="V72" s="262">
        <v>93024</v>
      </c>
      <c r="W72" s="262">
        <v>96749</v>
      </c>
      <c r="AB72" s="129" t="str">
        <f t="shared" si="18"/>
        <v>52962C</v>
      </c>
      <c r="AC72" s="136" t="str">
        <f t="shared" si="19"/>
        <v>065</v>
      </c>
      <c r="AD72" s="129" t="str">
        <f t="shared" si="20"/>
        <v>HR Sr Learning Specialist</v>
      </c>
      <c r="AE72" s="130">
        <f t="shared" si="21"/>
        <v>39.753999999999998</v>
      </c>
      <c r="AF72" s="130">
        <f t="shared" si="22"/>
        <v>41.345999999999997</v>
      </c>
      <c r="AG72" s="130">
        <f t="shared" si="23"/>
        <v>43.001999999999995</v>
      </c>
      <c r="AH72" s="130">
        <f t="shared" si="24"/>
        <v>44.723999999999997</v>
      </c>
      <c r="AI72" s="130">
        <f t="shared" si="25"/>
        <v>46.513999999999996</v>
      </c>
      <c r="AJ72" s="130">
        <f t="shared" si="26"/>
        <v>0</v>
      </c>
      <c r="AK72" s="130">
        <f t="shared" si="27"/>
        <v>0</v>
      </c>
      <c r="AL72" s="135"/>
      <c r="AO72" s="135">
        <f t="shared" si="12"/>
        <v>3311</v>
      </c>
      <c r="AP72" s="135">
        <f t="shared" si="13"/>
        <v>3444</v>
      </c>
      <c r="AQ72" s="135">
        <f t="shared" si="14"/>
        <v>3581</v>
      </c>
      <c r="AR72" s="135">
        <f t="shared" si="15"/>
        <v>3725</v>
      </c>
      <c r="AS72" s="135">
        <f t="shared" si="16"/>
        <v>-96749</v>
      </c>
      <c r="AT72" s="135">
        <f t="shared" si="17"/>
        <v>0</v>
      </c>
    </row>
    <row r="73" spans="1:46" hidden="1" x14ac:dyDescent="0.2">
      <c r="A73" s="75" t="s">
        <v>21</v>
      </c>
      <c r="B73" s="70" t="s">
        <v>578</v>
      </c>
      <c r="C73" s="75" t="s">
        <v>534</v>
      </c>
      <c r="D73" s="73" t="s">
        <v>535</v>
      </c>
      <c r="E73" s="75">
        <v>323</v>
      </c>
      <c r="F73" s="75">
        <v>7</v>
      </c>
      <c r="G73" s="74">
        <f t="shared" ref="G73:M74" si="64">S73</f>
        <v>29.015000000000001</v>
      </c>
      <c r="H73" s="74">
        <f t="shared" si="64"/>
        <v>30.177</v>
      </c>
      <c r="I73" s="74">
        <f t="shared" si="64"/>
        <v>31.385000000000002</v>
      </c>
      <c r="J73" s="74">
        <f t="shared" si="64"/>
        <v>32.642000000000003</v>
      </c>
      <c r="K73" s="74">
        <f t="shared" si="64"/>
        <v>33.948999999999998</v>
      </c>
      <c r="L73" s="74">
        <f t="shared" si="64"/>
        <v>0</v>
      </c>
      <c r="M73" s="74">
        <f t="shared" si="64"/>
        <v>0</v>
      </c>
      <c r="N73" s="74"/>
      <c r="O73" s="135"/>
      <c r="P73" s="187" t="str">
        <f t="shared" si="51"/>
        <v>52958C</v>
      </c>
      <c r="Q73" s="188" t="str">
        <f t="shared" si="52"/>
        <v>HR Staffing Specialist</v>
      </c>
      <c r="R73" s="189" t="str">
        <f t="shared" si="53"/>
        <v>059</v>
      </c>
      <c r="S73" s="264">
        <v>29.015000000000001</v>
      </c>
      <c r="T73" s="264">
        <v>30.177</v>
      </c>
      <c r="U73" s="264">
        <v>31.385000000000002</v>
      </c>
      <c r="V73" s="264">
        <v>32.642000000000003</v>
      </c>
      <c r="W73" s="264">
        <v>33.948999999999998</v>
      </c>
      <c r="X73" s="186">
        <v>0</v>
      </c>
      <c r="Y73" s="186">
        <v>0</v>
      </c>
      <c r="AB73" s="129" t="str">
        <f t="shared" si="18"/>
        <v>52958C</v>
      </c>
      <c r="AC73" s="136" t="str">
        <f t="shared" si="19"/>
        <v>059</v>
      </c>
      <c r="AD73" s="129" t="str">
        <f t="shared" si="20"/>
        <v>HR Staffing Specialist</v>
      </c>
      <c r="AE73" s="130">
        <f t="shared" si="21"/>
        <v>29.015000000000001</v>
      </c>
      <c r="AF73" s="130">
        <f t="shared" si="22"/>
        <v>30.177</v>
      </c>
      <c r="AG73" s="130">
        <f t="shared" si="23"/>
        <v>31.385000000000002</v>
      </c>
      <c r="AH73" s="130">
        <f t="shared" si="24"/>
        <v>32.642000000000003</v>
      </c>
      <c r="AI73" s="130">
        <f t="shared" si="25"/>
        <v>33.948999999999998</v>
      </c>
      <c r="AJ73" s="130">
        <f t="shared" si="26"/>
        <v>0</v>
      </c>
      <c r="AK73" s="130">
        <f t="shared" si="27"/>
        <v>0</v>
      </c>
      <c r="AL73" s="135"/>
      <c r="AO73" s="135">
        <f t="shared" si="12"/>
        <v>1.161999999999999</v>
      </c>
      <c r="AP73" s="135">
        <f t="shared" si="13"/>
        <v>1.208000000000002</v>
      </c>
      <c r="AQ73" s="135">
        <f t="shared" si="14"/>
        <v>1.2570000000000014</v>
      </c>
      <c r="AR73" s="135">
        <f t="shared" si="15"/>
        <v>1.3069999999999951</v>
      </c>
      <c r="AS73" s="135">
        <f t="shared" si="16"/>
        <v>-33.948999999999998</v>
      </c>
      <c r="AT73" s="135">
        <f t="shared" si="17"/>
        <v>0</v>
      </c>
    </row>
    <row r="74" spans="1:46" hidden="1" x14ac:dyDescent="0.2">
      <c r="A74" s="75" t="s">
        <v>21</v>
      </c>
      <c r="B74" s="70" t="s">
        <v>579</v>
      </c>
      <c r="C74" s="75" t="s">
        <v>536</v>
      </c>
      <c r="D74" s="73" t="s">
        <v>537</v>
      </c>
      <c r="E74" s="75">
        <v>308</v>
      </c>
      <c r="F74" s="75">
        <v>6</v>
      </c>
      <c r="G74" s="74">
        <f t="shared" si="64"/>
        <v>27.782</v>
      </c>
      <c r="H74" s="74">
        <f t="shared" si="64"/>
        <v>28.893999999999998</v>
      </c>
      <c r="I74" s="74">
        <f t="shared" si="64"/>
        <v>30.050999999999998</v>
      </c>
      <c r="J74" s="74">
        <f t="shared" si="64"/>
        <v>31.254999999999999</v>
      </c>
      <c r="K74" s="74">
        <f t="shared" si="64"/>
        <v>32.506</v>
      </c>
      <c r="L74" s="74">
        <f t="shared" si="64"/>
        <v>0</v>
      </c>
      <c r="M74" s="74">
        <f t="shared" si="64"/>
        <v>0</v>
      </c>
      <c r="N74" s="74"/>
      <c r="O74" s="135"/>
      <c r="P74" s="187" t="str">
        <f t="shared" ref="P74:P105" si="65">C74</f>
        <v>52970C</v>
      </c>
      <c r="Q74" s="188" t="str">
        <f t="shared" ref="Q74:Q105" si="66">D74</f>
        <v>HR Training Coordinator</v>
      </c>
      <c r="R74" s="189" t="str">
        <f t="shared" ref="R74:R105" si="67">B74</f>
        <v>040</v>
      </c>
      <c r="S74" s="264">
        <v>27.782</v>
      </c>
      <c r="T74" s="264">
        <v>28.893999999999998</v>
      </c>
      <c r="U74" s="264">
        <v>30.050999999999998</v>
      </c>
      <c r="V74" s="264">
        <v>31.254999999999999</v>
      </c>
      <c r="W74" s="264">
        <v>32.506</v>
      </c>
      <c r="X74" s="186">
        <v>0</v>
      </c>
      <c r="AB74" s="129" t="str">
        <f t="shared" si="18"/>
        <v>52970C</v>
      </c>
      <c r="AC74" s="136" t="str">
        <f t="shared" si="19"/>
        <v>040</v>
      </c>
      <c r="AD74" s="129" t="str">
        <f t="shared" si="20"/>
        <v>HR Training Coordinator</v>
      </c>
      <c r="AE74" s="130">
        <f t="shared" si="21"/>
        <v>27.782</v>
      </c>
      <c r="AF74" s="130">
        <f t="shared" si="22"/>
        <v>28.893999999999998</v>
      </c>
      <c r="AG74" s="130">
        <f t="shared" si="23"/>
        <v>30.050999999999998</v>
      </c>
      <c r="AH74" s="130">
        <f t="shared" si="24"/>
        <v>31.254999999999999</v>
      </c>
      <c r="AI74" s="130">
        <f t="shared" si="25"/>
        <v>32.506</v>
      </c>
      <c r="AJ74" s="130">
        <f t="shared" si="26"/>
        <v>0</v>
      </c>
      <c r="AK74" s="130">
        <f t="shared" si="27"/>
        <v>0</v>
      </c>
      <c r="AL74" s="135"/>
      <c r="AO74" s="135">
        <f t="shared" ref="AO74:AO137" si="68">H74-G74</f>
        <v>1.1119999999999983</v>
      </c>
      <c r="AP74" s="135">
        <f t="shared" ref="AP74:AP137" si="69">I74-H74</f>
        <v>1.157</v>
      </c>
      <c r="AQ74" s="135">
        <f t="shared" ref="AQ74:AQ137" si="70">J74-I74</f>
        <v>1.2040000000000006</v>
      </c>
      <c r="AR74" s="135">
        <f t="shared" ref="AR74:AR137" si="71">K74-J74</f>
        <v>1.2510000000000012</v>
      </c>
      <c r="AS74" s="135">
        <f t="shared" ref="AS74:AS137" si="72">L74-K74</f>
        <v>-32.506</v>
      </c>
      <c r="AT74" s="135">
        <f t="shared" ref="AT74:AT137" si="73">M74-L74</f>
        <v>0</v>
      </c>
    </row>
    <row r="75" spans="1:46" hidden="1" x14ac:dyDescent="0.2">
      <c r="A75" s="75" t="s">
        <v>17</v>
      </c>
      <c r="B75" s="70" t="s">
        <v>580</v>
      </c>
      <c r="C75" s="75" t="s">
        <v>98</v>
      </c>
      <c r="D75" s="73" t="s">
        <v>357</v>
      </c>
      <c r="E75" s="75">
        <v>463</v>
      </c>
      <c r="F75" s="75">
        <v>10</v>
      </c>
      <c r="G75" s="74">
        <v>82729</v>
      </c>
      <c r="H75" s="74">
        <v>86042</v>
      </c>
      <c r="I75" s="74">
        <v>89487</v>
      </c>
      <c r="J75" s="74">
        <v>93070</v>
      </c>
      <c r="K75" s="74">
        <v>96797</v>
      </c>
      <c r="L75" s="74">
        <v>0</v>
      </c>
      <c r="M75" s="74">
        <v>0</v>
      </c>
      <c r="N75" s="74"/>
      <c r="O75" s="135"/>
      <c r="P75" s="187" t="str">
        <f t="shared" si="65"/>
        <v>05423C</v>
      </c>
      <c r="Q75" s="188" t="str">
        <f t="shared" si="66"/>
        <v>HR Workforce Data Analyst</v>
      </c>
      <c r="R75" s="189" t="str">
        <f t="shared" si="67"/>
        <v>034</v>
      </c>
      <c r="S75" s="262">
        <v>82729</v>
      </c>
      <c r="T75" s="262">
        <v>86042</v>
      </c>
      <c r="U75" s="262">
        <v>89487</v>
      </c>
      <c r="V75" s="262">
        <v>93070</v>
      </c>
      <c r="W75" s="262">
        <v>96797</v>
      </c>
      <c r="AB75" s="129" t="str">
        <f t="shared" si="18"/>
        <v>05423C</v>
      </c>
      <c r="AC75" s="136" t="str">
        <f t="shared" si="19"/>
        <v>034</v>
      </c>
      <c r="AD75" s="129" t="str">
        <f t="shared" si="20"/>
        <v>HR Workforce Data Analyst</v>
      </c>
      <c r="AE75" s="130">
        <f t="shared" si="21"/>
        <v>39.774000000000001</v>
      </c>
      <c r="AF75" s="130">
        <f t="shared" si="22"/>
        <v>41.366999999999997</v>
      </c>
      <c r="AG75" s="130">
        <f t="shared" si="23"/>
        <v>43.022999999999996</v>
      </c>
      <c r="AH75" s="130">
        <f t="shared" si="24"/>
        <v>44.745999999999995</v>
      </c>
      <c r="AI75" s="130">
        <f t="shared" si="25"/>
        <v>46.537999999999997</v>
      </c>
      <c r="AJ75" s="130">
        <f t="shared" si="26"/>
        <v>0</v>
      </c>
      <c r="AK75" s="130">
        <f t="shared" si="27"/>
        <v>0</v>
      </c>
      <c r="AL75" s="135"/>
      <c r="AO75" s="135">
        <f t="shared" si="68"/>
        <v>3313</v>
      </c>
      <c r="AP75" s="135">
        <f t="shared" si="69"/>
        <v>3445</v>
      </c>
      <c r="AQ75" s="135">
        <f t="shared" si="70"/>
        <v>3583</v>
      </c>
      <c r="AR75" s="135">
        <f t="shared" si="71"/>
        <v>3727</v>
      </c>
      <c r="AS75" s="135">
        <f t="shared" si="72"/>
        <v>-96797</v>
      </c>
      <c r="AT75" s="135">
        <f t="shared" si="73"/>
        <v>0</v>
      </c>
    </row>
    <row r="76" spans="1:46" hidden="1" x14ac:dyDescent="0.2">
      <c r="A76" s="75" t="s">
        <v>17</v>
      </c>
      <c r="B76" s="70" t="s">
        <v>581</v>
      </c>
      <c r="C76" s="75" t="s">
        <v>538</v>
      </c>
      <c r="D76" s="73" t="s">
        <v>539</v>
      </c>
      <c r="E76" s="75">
        <v>450</v>
      </c>
      <c r="F76" s="75">
        <v>9</v>
      </c>
      <c r="G76" s="60">
        <v>78576</v>
      </c>
      <c r="H76" s="60">
        <v>81723</v>
      </c>
      <c r="I76" s="60">
        <v>84995</v>
      </c>
      <c r="J76" s="60">
        <v>88398</v>
      </c>
      <c r="K76" s="60">
        <v>91938</v>
      </c>
      <c r="L76" s="74">
        <v>0</v>
      </c>
      <c r="M76" s="74">
        <v>0</v>
      </c>
      <c r="N76" s="74"/>
      <c r="O76" s="135"/>
      <c r="P76" s="187" t="str">
        <f t="shared" si="65"/>
        <v>52965C</v>
      </c>
      <c r="Q76" s="188" t="str">
        <f t="shared" si="66"/>
        <v>HRIS Analyst - Employee Benefits</v>
      </c>
      <c r="R76" s="189" t="str">
        <f t="shared" si="67"/>
        <v>035</v>
      </c>
      <c r="S76" s="265">
        <v>78576</v>
      </c>
      <c r="T76" s="265">
        <v>81723</v>
      </c>
      <c r="U76" s="265">
        <v>84995</v>
      </c>
      <c r="V76" s="265">
        <v>88398</v>
      </c>
      <c r="W76" s="265">
        <v>91938</v>
      </c>
      <c r="AB76" s="129" t="str">
        <f t="shared" si="18"/>
        <v>52965C</v>
      </c>
      <c r="AC76" s="136" t="str">
        <f t="shared" si="19"/>
        <v>035</v>
      </c>
      <c r="AD76" s="129" t="str">
        <f t="shared" si="20"/>
        <v>HRIS Analyst - Employee Benefits</v>
      </c>
      <c r="AE76" s="130">
        <f t="shared" si="21"/>
        <v>37.777000000000001</v>
      </c>
      <c r="AF76" s="130">
        <f t="shared" si="22"/>
        <v>39.29</v>
      </c>
      <c r="AG76" s="130">
        <f t="shared" si="23"/>
        <v>40.863</v>
      </c>
      <c r="AH76" s="130">
        <f t="shared" si="24"/>
        <v>42.5</v>
      </c>
      <c r="AI76" s="130">
        <f t="shared" si="25"/>
        <v>44.201000000000001</v>
      </c>
      <c r="AJ76" s="130">
        <f t="shared" si="26"/>
        <v>0</v>
      </c>
      <c r="AK76" s="130">
        <f t="shared" si="27"/>
        <v>0</v>
      </c>
      <c r="AL76" s="135"/>
      <c r="AO76" s="135">
        <f t="shared" si="68"/>
        <v>3147</v>
      </c>
      <c r="AP76" s="135">
        <f t="shared" si="69"/>
        <v>3272</v>
      </c>
      <c r="AQ76" s="135">
        <f t="shared" si="70"/>
        <v>3403</v>
      </c>
      <c r="AR76" s="135">
        <f t="shared" si="71"/>
        <v>3540</v>
      </c>
      <c r="AS76" s="135">
        <f t="shared" si="72"/>
        <v>-91938</v>
      </c>
      <c r="AT76" s="135">
        <f t="shared" si="73"/>
        <v>0</v>
      </c>
    </row>
    <row r="77" spans="1:46" hidden="1" x14ac:dyDescent="0.2">
      <c r="A77" s="75" t="s">
        <v>17</v>
      </c>
      <c r="B77" s="70" t="s">
        <v>124</v>
      </c>
      <c r="C77" s="75" t="s">
        <v>133</v>
      </c>
      <c r="D77" s="73" t="s">
        <v>540</v>
      </c>
      <c r="E77" s="75">
        <v>510</v>
      </c>
      <c r="F77" s="75">
        <v>11</v>
      </c>
      <c r="G77" s="74">
        <f t="shared" ref="G77:M78" si="74">S77</f>
        <v>90349.667200000011</v>
      </c>
      <c r="H77" s="74">
        <f t="shared" si="74"/>
        <v>93962.376560000019</v>
      </c>
      <c r="I77" s="74">
        <f t="shared" si="74"/>
        <v>97721.978640000016</v>
      </c>
      <c r="J77" s="74">
        <f t="shared" si="74"/>
        <v>101630.60232000001</v>
      </c>
      <c r="K77" s="74">
        <f t="shared" si="74"/>
        <v>105696.76312</v>
      </c>
      <c r="L77" s="74">
        <f t="shared" si="74"/>
        <v>0</v>
      </c>
      <c r="M77" s="74">
        <f t="shared" si="74"/>
        <v>0</v>
      </c>
      <c r="N77" s="74"/>
      <c r="O77" s="135"/>
      <c r="P77" s="187" t="str">
        <f t="shared" si="65"/>
        <v>52912C</v>
      </c>
      <c r="Q77" s="188" t="str">
        <f t="shared" si="66"/>
        <v>HRIS Manager</v>
      </c>
      <c r="R77" s="189" t="str">
        <f t="shared" si="67"/>
        <v>104</v>
      </c>
      <c r="S77" s="186">
        <f>VLOOKUP($C77, Rates2020,4,0)</f>
        <v>90349.667200000011</v>
      </c>
      <c r="T77" s="186">
        <f>VLOOKUP($C77, Rates2020,5,0)</f>
        <v>93962.376560000019</v>
      </c>
      <c r="U77" s="186">
        <f>VLOOKUP($C77, Rates2020,6,0)</f>
        <v>97721.978640000016</v>
      </c>
      <c r="V77" s="186">
        <f>VLOOKUP($C77, Rates2020,7,0)</f>
        <v>101630.60232000001</v>
      </c>
      <c r="W77" s="186">
        <f>VLOOKUP($C77, Rates2020,8,0)</f>
        <v>105696.76312</v>
      </c>
      <c r="AB77" s="129" t="str">
        <f t="shared" ref="AB77:AB140" si="75">C77</f>
        <v>52912C</v>
      </c>
      <c r="AC77" s="136" t="str">
        <f t="shared" ref="AC77:AC140" si="76">B77</f>
        <v>104</v>
      </c>
      <c r="AD77" s="129" t="str">
        <f t="shared" ref="AD77:AD140" si="77">D77</f>
        <v>HRIS Manager</v>
      </c>
      <c r="AE77" s="130">
        <f t="shared" ref="AE77:AE140" si="78">IF($A77="E",ROUNDUP(S77/2080,3),IF($A77="N",ROUND(S77,3),"check"))</f>
        <v>43.437999999999995</v>
      </c>
      <c r="AF77" s="130">
        <f t="shared" ref="AF77:AF140" si="79">IF($A77="E",ROUNDUP(T77/2080,3),IF($A77="N",ROUND(T77,3),"check"))</f>
        <v>45.174999999999997</v>
      </c>
      <c r="AG77" s="130">
        <f t="shared" ref="AG77:AG140" si="80">IF($A77="E",ROUNDUP(U77/2080,3),IF($A77="N",ROUND(U77,3),"check"))</f>
        <v>46.981999999999999</v>
      </c>
      <c r="AH77" s="130">
        <f t="shared" ref="AH77:AH140" si="81">IF($A77="E",ROUNDUP(V77/2080,3),IF($A77="N",ROUND(V77,3),"check"))</f>
        <v>48.860999999999997</v>
      </c>
      <c r="AI77" s="130">
        <f t="shared" ref="AI77:AI140" si="82">IF($A77="E",ROUNDUP(W77/2080,3),IF($A77="N",ROUND(W77,3),"check"))</f>
        <v>50.815999999999995</v>
      </c>
      <c r="AJ77" s="130">
        <f t="shared" ref="AJ77:AJ140" si="83">IF($A77="E",ROUNDUP(X77/2080,3),IF($A77="N",ROUND(X77,3),"check"))</f>
        <v>0</v>
      </c>
      <c r="AK77" s="130">
        <f t="shared" ref="AK77:AK140" si="84">IF($A77="E",ROUNDUP(Y77/2080,3),IF($A77="N",ROUND(Y77,3),"check"))</f>
        <v>0</v>
      </c>
      <c r="AL77" s="135"/>
      <c r="AO77" s="135">
        <f t="shared" si="68"/>
        <v>3612.709360000008</v>
      </c>
      <c r="AP77" s="135">
        <f t="shared" si="69"/>
        <v>3759.6020799999969</v>
      </c>
      <c r="AQ77" s="135">
        <f t="shared" si="70"/>
        <v>3908.6236799999897</v>
      </c>
      <c r="AR77" s="135">
        <f t="shared" si="71"/>
        <v>4066.1607999999978</v>
      </c>
      <c r="AS77" s="135">
        <f t="shared" si="72"/>
        <v>-105696.76312</v>
      </c>
      <c r="AT77" s="135">
        <f t="shared" si="73"/>
        <v>0</v>
      </c>
    </row>
    <row r="78" spans="1:46" hidden="1" x14ac:dyDescent="0.2">
      <c r="A78" s="75" t="s">
        <v>21</v>
      </c>
      <c r="B78" s="70" t="s">
        <v>514</v>
      </c>
      <c r="C78" s="75" t="s">
        <v>92</v>
      </c>
      <c r="D78" s="73" t="s">
        <v>541</v>
      </c>
      <c r="E78" s="75">
        <v>338</v>
      </c>
      <c r="F78" s="75">
        <v>7</v>
      </c>
      <c r="G78" s="74">
        <f t="shared" si="74"/>
        <v>29.436</v>
      </c>
      <c r="H78" s="74">
        <f t="shared" si="74"/>
        <v>30.986000000000001</v>
      </c>
      <c r="I78" s="74">
        <f t="shared" si="74"/>
        <v>31.853999999999999</v>
      </c>
      <c r="J78" s="74">
        <f t="shared" si="74"/>
        <v>32.744999999999997</v>
      </c>
      <c r="K78" s="74">
        <f t="shared" si="74"/>
        <v>33.679000000000002</v>
      </c>
      <c r="L78" s="74">
        <f t="shared" si="74"/>
        <v>0</v>
      </c>
      <c r="M78" s="74">
        <f t="shared" si="74"/>
        <v>0</v>
      </c>
      <c r="N78" s="74"/>
      <c r="O78" s="135"/>
      <c r="P78" s="187" t="str">
        <f t="shared" si="65"/>
        <v>05411C</v>
      </c>
      <c r="Q78" s="188" t="str">
        <f t="shared" si="66"/>
        <v>HRIS Specialist</v>
      </c>
      <c r="R78" s="189" t="str">
        <f t="shared" si="67"/>
        <v>108</v>
      </c>
      <c r="S78" s="186">
        <f>VLOOKUP($C78, Rates2020,4,0)</f>
        <v>29.436</v>
      </c>
      <c r="T78" s="186">
        <f>VLOOKUP($C78, Rates2020,5,0)</f>
        <v>30.986000000000001</v>
      </c>
      <c r="U78" s="186">
        <f>VLOOKUP($C78, Rates2020,6,0)</f>
        <v>31.853999999999999</v>
      </c>
      <c r="V78" s="186">
        <f>VLOOKUP($C78, Rates2020,7,0)</f>
        <v>32.744999999999997</v>
      </c>
      <c r="W78" s="186">
        <f>VLOOKUP($C78, Rates2020,8,0)</f>
        <v>33.679000000000002</v>
      </c>
      <c r="AB78" s="129" t="str">
        <f t="shared" si="75"/>
        <v>05411C</v>
      </c>
      <c r="AC78" s="136" t="str">
        <f t="shared" si="76"/>
        <v>108</v>
      </c>
      <c r="AD78" s="129" t="str">
        <f t="shared" si="77"/>
        <v>HRIS Specialist</v>
      </c>
      <c r="AE78" s="130">
        <f t="shared" si="78"/>
        <v>29.436</v>
      </c>
      <c r="AF78" s="130">
        <f t="shared" si="79"/>
        <v>30.986000000000001</v>
      </c>
      <c r="AG78" s="130">
        <f t="shared" si="80"/>
        <v>31.853999999999999</v>
      </c>
      <c r="AH78" s="130">
        <f t="shared" si="81"/>
        <v>32.744999999999997</v>
      </c>
      <c r="AI78" s="130">
        <f t="shared" si="82"/>
        <v>33.679000000000002</v>
      </c>
      <c r="AJ78" s="130">
        <f t="shared" si="83"/>
        <v>0</v>
      </c>
      <c r="AK78" s="130">
        <f t="shared" si="84"/>
        <v>0</v>
      </c>
      <c r="AL78" s="135"/>
      <c r="AO78" s="135">
        <f t="shared" si="68"/>
        <v>1.5500000000000007</v>
      </c>
      <c r="AP78" s="135">
        <f t="shared" si="69"/>
        <v>0.86799999999999855</v>
      </c>
      <c r="AQ78" s="135">
        <f t="shared" si="70"/>
        <v>0.89099999999999824</v>
      </c>
      <c r="AR78" s="135">
        <f t="shared" si="71"/>
        <v>0.9340000000000046</v>
      </c>
      <c r="AS78" s="135">
        <f t="shared" si="72"/>
        <v>-33.679000000000002</v>
      </c>
      <c r="AT78" s="135">
        <f t="shared" si="73"/>
        <v>0</v>
      </c>
    </row>
    <row r="79" spans="1:46" hidden="1" x14ac:dyDescent="0.2">
      <c r="A79" s="75" t="s">
        <v>17</v>
      </c>
      <c r="B79" s="70" t="s">
        <v>571</v>
      </c>
      <c r="C79" s="75" t="s">
        <v>39</v>
      </c>
      <c r="D79" s="73" t="s">
        <v>641</v>
      </c>
      <c r="E79" s="75">
        <v>458</v>
      </c>
      <c r="F79" s="75">
        <v>10</v>
      </c>
      <c r="G79" s="74">
        <v>82688</v>
      </c>
      <c r="H79" s="74">
        <v>85999</v>
      </c>
      <c r="I79" s="74">
        <v>89443</v>
      </c>
      <c r="J79" s="74">
        <v>93024</v>
      </c>
      <c r="K79" s="74">
        <v>96749</v>
      </c>
      <c r="L79" s="74">
        <v>0</v>
      </c>
      <c r="M79" s="74">
        <v>0</v>
      </c>
      <c r="N79" s="74"/>
      <c r="O79" s="135"/>
      <c r="P79" s="187" t="str">
        <f t="shared" si="65"/>
        <v>01334C</v>
      </c>
      <c r="Q79" s="188" t="str">
        <f t="shared" si="66"/>
        <v>IT Interagency Coordinator</v>
      </c>
      <c r="R79" s="189" t="str">
        <f t="shared" si="67"/>
        <v>065</v>
      </c>
      <c r="S79" s="262">
        <v>82688</v>
      </c>
      <c r="T79" s="262">
        <v>85999</v>
      </c>
      <c r="U79" s="262">
        <v>89443</v>
      </c>
      <c r="V79" s="262">
        <v>93024</v>
      </c>
      <c r="W79" s="262">
        <v>96749</v>
      </c>
      <c r="AB79" s="129" t="str">
        <f t="shared" si="75"/>
        <v>01334C</v>
      </c>
      <c r="AC79" s="136" t="str">
        <f t="shared" si="76"/>
        <v>065</v>
      </c>
      <c r="AD79" s="129" t="str">
        <f t="shared" si="77"/>
        <v>IT Interagency Coordinator</v>
      </c>
      <c r="AE79" s="130">
        <f t="shared" si="78"/>
        <v>39.753999999999998</v>
      </c>
      <c r="AF79" s="130">
        <f t="shared" si="79"/>
        <v>41.345999999999997</v>
      </c>
      <c r="AG79" s="130">
        <f t="shared" si="80"/>
        <v>43.001999999999995</v>
      </c>
      <c r="AH79" s="130">
        <f t="shared" si="81"/>
        <v>44.723999999999997</v>
      </c>
      <c r="AI79" s="130">
        <f t="shared" si="82"/>
        <v>46.513999999999996</v>
      </c>
      <c r="AJ79" s="130">
        <f t="shared" si="83"/>
        <v>0</v>
      </c>
      <c r="AK79" s="130">
        <f t="shared" si="84"/>
        <v>0</v>
      </c>
      <c r="AL79" s="135"/>
      <c r="AO79" s="135">
        <f t="shared" si="68"/>
        <v>3311</v>
      </c>
      <c r="AP79" s="135">
        <f t="shared" si="69"/>
        <v>3444</v>
      </c>
      <c r="AQ79" s="135">
        <f t="shared" si="70"/>
        <v>3581</v>
      </c>
      <c r="AR79" s="135">
        <f t="shared" si="71"/>
        <v>3725</v>
      </c>
      <c r="AS79" s="135">
        <f t="shared" si="72"/>
        <v>-96749</v>
      </c>
      <c r="AT79" s="135">
        <f t="shared" si="73"/>
        <v>0</v>
      </c>
    </row>
    <row r="80" spans="1:46" hidden="1" x14ac:dyDescent="0.2">
      <c r="A80" s="75" t="s">
        <v>17</v>
      </c>
      <c r="B80" s="70" t="s">
        <v>112</v>
      </c>
      <c r="C80" s="75" t="s">
        <v>113</v>
      </c>
      <c r="D80" s="73" t="s">
        <v>647</v>
      </c>
      <c r="E80" s="75">
        <v>560</v>
      </c>
      <c r="F80" s="75">
        <v>12</v>
      </c>
      <c r="G80" s="74">
        <f t="shared" ref="G80:G90" si="85">S80</f>
        <v>103684.97152000002</v>
      </c>
      <c r="H80" s="74">
        <f t="shared" ref="H80:H90" si="86">T80</f>
        <v>109175.35304</v>
      </c>
      <c r="I80" s="74">
        <f t="shared" ref="I80:I90" si="87">U80</f>
        <v>116549.79336000001</v>
      </c>
      <c r="J80" s="74">
        <f t="shared" ref="J80:J90" si="88">V80</f>
        <v>119811.23752000001</v>
      </c>
      <c r="K80" s="74">
        <f t="shared" ref="K80:K90" si="89">W80</f>
        <v>123168.48128000001</v>
      </c>
      <c r="L80" s="74">
        <f t="shared" ref="L80:L90" si="90">X80</f>
        <v>126679.00440000001</v>
      </c>
      <c r="M80" s="74">
        <f t="shared" ref="M80:M90" si="91">Y80</f>
        <v>0</v>
      </c>
      <c r="N80" s="74"/>
      <c r="O80" s="135"/>
      <c r="P80" s="187" t="str">
        <f t="shared" si="65"/>
        <v>06785C</v>
      </c>
      <c r="Q80" s="188" t="str">
        <f t="shared" si="66"/>
        <v>IT Manager</v>
      </c>
      <c r="R80" s="189" t="str">
        <f t="shared" si="67"/>
        <v>53A</v>
      </c>
      <c r="S80" s="186">
        <f>VLOOKUP($C80, Rates2020,4,0)</f>
        <v>103684.97152000002</v>
      </c>
      <c r="T80" s="186">
        <f>VLOOKUP($C80, Rates2020,5,0)</f>
        <v>109175.35304</v>
      </c>
      <c r="U80" s="186">
        <f>VLOOKUP($C80, Rates2020,6,0)</f>
        <v>116549.79336000001</v>
      </c>
      <c r="V80" s="186">
        <f>VLOOKUP($C80, Rates2020,7,0)</f>
        <v>119811.23752000001</v>
      </c>
      <c r="W80" s="186">
        <f>VLOOKUP($C80, Rates2020,8,0)</f>
        <v>123168.48128000001</v>
      </c>
      <c r="X80" s="186">
        <f>VLOOKUP($C80, Rates2020,9,0)</f>
        <v>126679.00440000001</v>
      </c>
      <c r="AB80" s="129" t="str">
        <f t="shared" si="75"/>
        <v>06785C</v>
      </c>
      <c r="AC80" s="136" t="str">
        <f t="shared" si="76"/>
        <v>53A</v>
      </c>
      <c r="AD80" s="129" t="str">
        <f t="shared" si="77"/>
        <v>IT Manager</v>
      </c>
      <c r="AE80" s="130">
        <f t="shared" si="78"/>
        <v>49.848999999999997</v>
      </c>
      <c r="AF80" s="130">
        <f t="shared" si="79"/>
        <v>52.488999999999997</v>
      </c>
      <c r="AG80" s="130">
        <f t="shared" si="80"/>
        <v>56.033999999999999</v>
      </c>
      <c r="AH80" s="130">
        <f t="shared" si="81"/>
        <v>57.601999999999997</v>
      </c>
      <c r="AI80" s="130">
        <f t="shared" si="82"/>
        <v>59.216000000000001</v>
      </c>
      <c r="AJ80" s="130">
        <f t="shared" si="83"/>
        <v>60.903999999999996</v>
      </c>
      <c r="AK80" s="130">
        <f t="shared" si="84"/>
        <v>0</v>
      </c>
      <c r="AL80" s="135"/>
      <c r="AO80" s="135">
        <f t="shared" si="68"/>
        <v>5490.3815199999808</v>
      </c>
      <c r="AP80" s="135">
        <f t="shared" si="69"/>
        <v>7374.4403200000088</v>
      </c>
      <c r="AQ80" s="135">
        <f t="shared" si="70"/>
        <v>3261.4441599999991</v>
      </c>
      <c r="AR80" s="135">
        <f t="shared" si="71"/>
        <v>3357.2437599999976</v>
      </c>
      <c r="AS80" s="135">
        <f t="shared" si="72"/>
        <v>3510.523119999998</v>
      </c>
      <c r="AT80" s="135">
        <f t="shared" si="73"/>
        <v>-126679.00440000001</v>
      </c>
    </row>
    <row r="81" spans="1:46" hidden="1" x14ac:dyDescent="0.2">
      <c r="A81" s="75" t="s">
        <v>17</v>
      </c>
      <c r="B81" s="70" t="s">
        <v>60</v>
      </c>
      <c r="C81" s="75" t="s">
        <v>565</v>
      </c>
      <c r="D81" s="73" t="s">
        <v>557</v>
      </c>
      <c r="E81" s="75">
        <v>550</v>
      </c>
      <c r="F81" s="75">
        <v>12</v>
      </c>
      <c r="G81" s="74">
        <f t="shared" si="85"/>
        <v>93703</v>
      </c>
      <c r="H81" s="74">
        <f t="shared" si="86"/>
        <v>98929</v>
      </c>
      <c r="I81" s="74">
        <f t="shared" si="87"/>
        <v>105712</v>
      </c>
      <c r="J81" s="74">
        <f t="shared" si="88"/>
        <v>108671</v>
      </c>
      <c r="K81" s="74">
        <f t="shared" si="89"/>
        <v>111713</v>
      </c>
      <c r="L81" s="74">
        <f t="shared" si="90"/>
        <v>114900</v>
      </c>
      <c r="M81" s="74">
        <f t="shared" si="91"/>
        <v>0</v>
      </c>
      <c r="N81" s="74"/>
      <c r="O81" s="135"/>
      <c r="P81" s="187" t="str">
        <f t="shared" si="65"/>
        <v>52982C</v>
      </c>
      <c r="Q81" s="188" t="str">
        <f t="shared" si="66"/>
        <v>IT Project Manager Supervisor</v>
      </c>
      <c r="R81" s="189" t="str">
        <f t="shared" si="67"/>
        <v>44</v>
      </c>
      <c r="S81" s="187">
        <v>93703</v>
      </c>
      <c r="T81" s="187">
        <v>98929</v>
      </c>
      <c r="U81" s="187">
        <v>105712</v>
      </c>
      <c r="V81" s="187">
        <v>108671</v>
      </c>
      <c r="W81" s="187">
        <v>111713</v>
      </c>
      <c r="X81" s="187">
        <v>114900</v>
      </c>
      <c r="Z81" s="73" t="s">
        <v>689</v>
      </c>
      <c r="AB81" s="129" t="str">
        <f t="shared" si="75"/>
        <v>52982C</v>
      </c>
      <c r="AC81" s="136" t="str">
        <f t="shared" si="76"/>
        <v>44</v>
      </c>
      <c r="AD81" s="129" t="str">
        <f t="shared" si="77"/>
        <v>IT Project Manager Supervisor</v>
      </c>
      <c r="AE81" s="130">
        <f t="shared" si="78"/>
        <v>45.05</v>
      </c>
      <c r="AF81" s="130">
        <f t="shared" si="79"/>
        <v>47.562999999999995</v>
      </c>
      <c r="AG81" s="130">
        <f t="shared" si="80"/>
        <v>50.823999999999998</v>
      </c>
      <c r="AH81" s="130">
        <f t="shared" si="81"/>
        <v>52.245999999999995</v>
      </c>
      <c r="AI81" s="130">
        <f t="shared" si="82"/>
        <v>53.708999999999996</v>
      </c>
      <c r="AJ81" s="130">
        <f t="shared" si="83"/>
        <v>55.241</v>
      </c>
      <c r="AK81" s="130">
        <f t="shared" si="84"/>
        <v>0</v>
      </c>
      <c r="AL81" s="135"/>
      <c r="AO81" s="135">
        <f t="shared" si="68"/>
        <v>5226</v>
      </c>
      <c r="AP81" s="135">
        <f t="shared" si="69"/>
        <v>6783</v>
      </c>
      <c r="AQ81" s="135">
        <f t="shared" si="70"/>
        <v>2959</v>
      </c>
      <c r="AR81" s="135">
        <f t="shared" si="71"/>
        <v>3042</v>
      </c>
      <c r="AS81" s="135">
        <f t="shared" si="72"/>
        <v>3187</v>
      </c>
      <c r="AT81" s="135">
        <f t="shared" si="73"/>
        <v>-114900</v>
      </c>
    </row>
    <row r="82" spans="1:46" hidden="1" x14ac:dyDescent="0.2">
      <c r="A82" s="75" t="s">
        <v>17</v>
      </c>
      <c r="B82" s="70" t="s">
        <v>70</v>
      </c>
      <c r="C82" s="75" t="s">
        <v>101</v>
      </c>
      <c r="D82" s="73" t="s">
        <v>360</v>
      </c>
      <c r="E82" s="75">
        <v>478</v>
      </c>
      <c r="F82" s="75">
        <v>10</v>
      </c>
      <c r="G82" s="74">
        <f t="shared" si="85"/>
        <v>75877.540960000013</v>
      </c>
      <c r="H82" s="74">
        <f t="shared" si="86"/>
        <v>79654.174080000012</v>
      </c>
      <c r="I82" s="74">
        <f t="shared" si="87"/>
        <v>83645.824080000006</v>
      </c>
      <c r="J82" s="74">
        <f t="shared" si="88"/>
        <v>89055.30816</v>
      </c>
      <c r="K82" s="74">
        <f t="shared" si="89"/>
        <v>91548.226640000008</v>
      </c>
      <c r="L82" s="74">
        <f t="shared" si="90"/>
        <v>94113.527040000001</v>
      </c>
      <c r="M82" s="74">
        <f t="shared" si="91"/>
        <v>96795.915840000016</v>
      </c>
      <c r="N82" s="74"/>
      <c r="O82" s="135"/>
      <c r="P82" s="187" t="str">
        <f t="shared" si="65"/>
        <v>06400C</v>
      </c>
      <c r="Q82" s="188" t="str">
        <f t="shared" si="66"/>
        <v>Loss Control Coordinator</v>
      </c>
      <c r="R82" s="189" t="str">
        <f t="shared" si="67"/>
        <v>34M</v>
      </c>
      <c r="S82" s="186">
        <f t="shared" ref="S82:S90" si="92">VLOOKUP($C82, Rates2020,4,0)</f>
        <v>75877.540960000013</v>
      </c>
      <c r="T82" s="186">
        <f t="shared" ref="T82:T90" si="93">VLOOKUP($C82, Rates2020,5,0)</f>
        <v>79654.174080000012</v>
      </c>
      <c r="U82" s="186">
        <f t="shared" ref="U82:U90" si="94">VLOOKUP($C82, Rates2020,6,0)</f>
        <v>83645.824080000006</v>
      </c>
      <c r="V82" s="186">
        <f t="shared" ref="V82:V90" si="95">VLOOKUP($C82, Rates2020,7,0)</f>
        <v>89055.30816</v>
      </c>
      <c r="W82" s="186">
        <f t="shared" ref="W82:W90" si="96">VLOOKUP($C82, Rates2020,8,0)</f>
        <v>91548.226640000008</v>
      </c>
      <c r="X82" s="186">
        <f t="shared" ref="X82:X90" si="97">VLOOKUP($C82, Rates2020,9,0)</f>
        <v>94113.527040000001</v>
      </c>
      <c r="Y82" s="186">
        <f t="shared" ref="Y82:Y90" si="98">VLOOKUP($C82, Rates2020,10,0)</f>
        <v>96795.915840000016</v>
      </c>
      <c r="AB82" s="129" t="str">
        <f t="shared" si="75"/>
        <v>06400C</v>
      </c>
      <c r="AC82" s="136" t="str">
        <f t="shared" si="76"/>
        <v>34M</v>
      </c>
      <c r="AD82" s="129" t="str">
        <f t="shared" si="77"/>
        <v>Loss Control Coordinator</v>
      </c>
      <c r="AE82" s="130">
        <f t="shared" si="78"/>
        <v>36.479999999999997</v>
      </c>
      <c r="AF82" s="130">
        <f t="shared" si="79"/>
        <v>38.295999999999999</v>
      </c>
      <c r="AG82" s="130">
        <f t="shared" si="80"/>
        <v>40.214999999999996</v>
      </c>
      <c r="AH82" s="130">
        <f t="shared" si="81"/>
        <v>42.815999999999995</v>
      </c>
      <c r="AI82" s="130">
        <f t="shared" si="82"/>
        <v>44.013999999999996</v>
      </c>
      <c r="AJ82" s="130">
        <f t="shared" si="83"/>
        <v>45.247</v>
      </c>
      <c r="AK82" s="130">
        <f t="shared" si="84"/>
        <v>46.536999999999999</v>
      </c>
      <c r="AL82" s="135"/>
      <c r="AO82" s="135">
        <f t="shared" si="68"/>
        <v>3776.6331199999986</v>
      </c>
      <c r="AP82" s="135">
        <f t="shared" si="69"/>
        <v>3991.6499999999942</v>
      </c>
      <c r="AQ82" s="135">
        <f t="shared" si="70"/>
        <v>5409.4840799999947</v>
      </c>
      <c r="AR82" s="135">
        <f t="shared" si="71"/>
        <v>2492.9184800000075</v>
      </c>
      <c r="AS82" s="135">
        <f t="shared" si="72"/>
        <v>2565.3003999999928</v>
      </c>
      <c r="AT82" s="135">
        <f t="shared" si="73"/>
        <v>2682.3888000000152</v>
      </c>
    </row>
    <row r="83" spans="1:46" hidden="1" x14ac:dyDescent="0.2">
      <c r="A83" s="75" t="s">
        <v>17</v>
      </c>
      <c r="B83" s="70" t="s">
        <v>234</v>
      </c>
      <c r="C83" s="75" t="s">
        <v>487</v>
      </c>
      <c r="D83" s="73" t="s">
        <v>486</v>
      </c>
      <c r="E83" s="75">
        <v>413</v>
      </c>
      <c r="F83" s="75">
        <v>9</v>
      </c>
      <c r="G83" s="74">
        <f t="shared" si="85"/>
        <v>68952.294320000001</v>
      </c>
      <c r="H83" s="74">
        <f t="shared" si="86"/>
        <v>72582.034720000011</v>
      </c>
      <c r="I83" s="74">
        <f t="shared" si="87"/>
        <v>76401.245439999999</v>
      </c>
      <c r="J83" s="74">
        <f t="shared" si="88"/>
        <v>80422.699760000003</v>
      </c>
      <c r="K83" s="74">
        <f t="shared" si="89"/>
        <v>82675.054800000013</v>
      </c>
      <c r="L83" s="74">
        <f t="shared" si="90"/>
        <v>84989.147360000003</v>
      </c>
      <c r="M83" s="74">
        <f t="shared" si="91"/>
        <v>87411.812800000014</v>
      </c>
      <c r="N83" s="74"/>
      <c r="O83" s="135"/>
      <c r="P83" s="187" t="str">
        <f t="shared" si="65"/>
        <v xml:space="preserve">06999C </v>
      </c>
      <c r="Q83" s="188" t="str">
        <f t="shared" si="66"/>
        <v>Manager 911 Training &amp; Quality Assurance</v>
      </c>
      <c r="R83" s="189" t="str">
        <f t="shared" si="67"/>
        <v>84</v>
      </c>
      <c r="S83" s="186">
        <f t="shared" si="92"/>
        <v>68952.294320000001</v>
      </c>
      <c r="T83" s="186">
        <f t="shared" si="93"/>
        <v>72582.034720000011</v>
      </c>
      <c r="U83" s="186">
        <f t="shared" si="94"/>
        <v>76401.245439999999</v>
      </c>
      <c r="V83" s="186">
        <f t="shared" si="95"/>
        <v>80422.699760000003</v>
      </c>
      <c r="W83" s="186">
        <f t="shared" si="96"/>
        <v>82675.054800000013</v>
      </c>
      <c r="X83" s="186">
        <f t="shared" si="97"/>
        <v>84989.147360000003</v>
      </c>
      <c r="Y83" s="186">
        <f t="shared" si="98"/>
        <v>87411.812800000014</v>
      </c>
      <c r="AB83" s="129" t="str">
        <f t="shared" si="75"/>
        <v xml:space="preserve">06999C </v>
      </c>
      <c r="AC83" s="136" t="str">
        <f t="shared" si="76"/>
        <v>84</v>
      </c>
      <c r="AD83" s="129" t="str">
        <f t="shared" si="77"/>
        <v>Manager 911 Training &amp; Quality Assurance</v>
      </c>
      <c r="AE83" s="130">
        <f t="shared" si="78"/>
        <v>33.150999999999996</v>
      </c>
      <c r="AF83" s="130">
        <f t="shared" si="79"/>
        <v>34.896000000000001</v>
      </c>
      <c r="AG83" s="130">
        <f t="shared" si="80"/>
        <v>36.731999999999999</v>
      </c>
      <c r="AH83" s="130">
        <f t="shared" si="81"/>
        <v>38.664999999999999</v>
      </c>
      <c r="AI83" s="130">
        <f t="shared" si="82"/>
        <v>39.747999999999998</v>
      </c>
      <c r="AJ83" s="130">
        <f t="shared" si="83"/>
        <v>40.860999999999997</v>
      </c>
      <c r="AK83" s="130">
        <f t="shared" si="84"/>
        <v>42.024999999999999</v>
      </c>
      <c r="AL83" s="135"/>
      <c r="AO83" s="135">
        <f t="shared" si="68"/>
        <v>3629.7404000000097</v>
      </c>
      <c r="AP83" s="135">
        <f t="shared" si="69"/>
        <v>3819.2107199999882</v>
      </c>
      <c r="AQ83" s="135">
        <f t="shared" si="70"/>
        <v>4021.4543200000044</v>
      </c>
      <c r="AR83" s="135">
        <f t="shared" si="71"/>
        <v>2252.3550400000095</v>
      </c>
      <c r="AS83" s="135">
        <f t="shared" si="72"/>
        <v>2314.09255999999</v>
      </c>
      <c r="AT83" s="135">
        <f t="shared" si="73"/>
        <v>2422.6654400000116</v>
      </c>
    </row>
    <row r="84" spans="1:46" hidden="1" x14ac:dyDescent="0.2">
      <c r="A84" s="75" t="s">
        <v>17</v>
      </c>
      <c r="B84" s="70" t="s">
        <v>44</v>
      </c>
      <c r="C84" s="75" t="s">
        <v>102</v>
      </c>
      <c r="D84" s="73" t="s">
        <v>361</v>
      </c>
      <c r="E84" s="75">
        <v>453</v>
      </c>
      <c r="F84" s="75">
        <v>10</v>
      </c>
      <c r="G84" s="74">
        <f t="shared" si="85"/>
        <v>74466.093520000009</v>
      </c>
      <c r="H84" s="74">
        <f t="shared" si="86"/>
        <v>78310.850800000015</v>
      </c>
      <c r="I84" s="74">
        <f t="shared" si="87"/>
        <v>82302.500800000009</v>
      </c>
      <c r="J84" s="74">
        <f t="shared" si="88"/>
        <v>87873.779760000005</v>
      </c>
      <c r="K84" s="74">
        <f t="shared" si="89"/>
        <v>90334.765040000013</v>
      </c>
      <c r="L84" s="74">
        <f t="shared" si="90"/>
        <v>92863.874479999999</v>
      </c>
      <c r="M84" s="74">
        <f t="shared" si="91"/>
        <v>95512.20120000001</v>
      </c>
      <c r="N84" s="74"/>
      <c r="O84" s="135"/>
      <c r="P84" s="187" t="str">
        <f t="shared" si="65"/>
        <v>06510C</v>
      </c>
      <c r="Q84" s="188" t="str">
        <f t="shared" si="66"/>
        <v>Manager Accounting</v>
      </c>
      <c r="R84" s="189" t="str">
        <f t="shared" si="67"/>
        <v>34D</v>
      </c>
      <c r="S84" s="186">
        <f t="shared" si="92"/>
        <v>74466.093520000009</v>
      </c>
      <c r="T84" s="186">
        <f t="shared" si="93"/>
        <v>78310.850800000015</v>
      </c>
      <c r="U84" s="186">
        <f t="shared" si="94"/>
        <v>82302.500800000009</v>
      </c>
      <c r="V84" s="186">
        <f t="shared" si="95"/>
        <v>87873.779760000005</v>
      </c>
      <c r="W84" s="186">
        <f t="shared" si="96"/>
        <v>90334.765040000013</v>
      </c>
      <c r="X84" s="186">
        <f t="shared" si="97"/>
        <v>92863.874479999999</v>
      </c>
      <c r="Y84" s="186">
        <f t="shared" si="98"/>
        <v>95512.20120000001</v>
      </c>
      <c r="AB84" s="129" t="str">
        <f t="shared" si="75"/>
        <v>06510C</v>
      </c>
      <c r="AC84" s="136" t="str">
        <f t="shared" si="76"/>
        <v>34D</v>
      </c>
      <c r="AD84" s="129" t="str">
        <f t="shared" si="77"/>
        <v>Manager Accounting</v>
      </c>
      <c r="AE84" s="130">
        <f t="shared" si="78"/>
        <v>35.802</v>
      </c>
      <c r="AF84" s="130">
        <f t="shared" si="79"/>
        <v>37.65</v>
      </c>
      <c r="AG84" s="130">
        <f t="shared" si="80"/>
        <v>39.568999999999996</v>
      </c>
      <c r="AH84" s="130">
        <f t="shared" si="81"/>
        <v>42.247999999999998</v>
      </c>
      <c r="AI84" s="130">
        <f t="shared" si="82"/>
        <v>43.430999999999997</v>
      </c>
      <c r="AJ84" s="130">
        <f t="shared" si="83"/>
        <v>44.646999999999998</v>
      </c>
      <c r="AK84" s="130">
        <f t="shared" si="84"/>
        <v>45.919999999999995</v>
      </c>
      <c r="AL84" s="135"/>
      <c r="AO84" s="135">
        <f t="shared" si="68"/>
        <v>3844.7572800000053</v>
      </c>
      <c r="AP84" s="135">
        <f t="shared" si="69"/>
        <v>3991.6499999999942</v>
      </c>
      <c r="AQ84" s="135">
        <f t="shared" si="70"/>
        <v>5571.278959999996</v>
      </c>
      <c r="AR84" s="135">
        <f t="shared" si="71"/>
        <v>2460.9852800000081</v>
      </c>
      <c r="AS84" s="135">
        <f t="shared" si="72"/>
        <v>2529.1094399999856</v>
      </c>
      <c r="AT84" s="135">
        <f t="shared" si="73"/>
        <v>2648.3267200000118</v>
      </c>
    </row>
    <row r="85" spans="1:46" hidden="1" x14ac:dyDescent="0.2">
      <c r="A85" s="75" t="s">
        <v>17</v>
      </c>
      <c r="B85" s="70" t="s">
        <v>44</v>
      </c>
      <c r="C85" s="75" t="s">
        <v>103</v>
      </c>
      <c r="D85" s="73" t="s">
        <v>362</v>
      </c>
      <c r="E85" s="75">
        <v>455</v>
      </c>
      <c r="F85" s="75">
        <v>10</v>
      </c>
      <c r="G85" s="74">
        <f t="shared" si="85"/>
        <v>74466.093520000009</v>
      </c>
      <c r="H85" s="74">
        <f t="shared" si="86"/>
        <v>78310.850800000015</v>
      </c>
      <c r="I85" s="74">
        <f t="shared" si="87"/>
        <v>82302.500800000009</v>
      </c>
      <c r="J85" s="74">
        <f t="shared" si="88"/>
        <v>87873.779760000005</v>
      </c>
      <c r="K85" s="74">
        <f t="shared" si="89"/>
        <v>90334.765040000013</v>
      </c>
      <c r="L85" s="74">
        <f t="shared" si="90"/>
        <v>92863.874479999999</v>
      </c>
      <c r="M85" s="74">
        <f t="shared" si="91"/>
        <v>95512.20120000001</v>
      </c>
      <c r="N85" s="74"/>
      <c r="O85" s="135"/>
      <c r="P85" s="187" t="str">
        <f t="shared" si="65"/>
        <v>06514C</v>
      </c>
      <c r="Q85" s="188" t="str">
        <f t="shared" si="66"/>
        <v xml:space="preserve">Manager Accounts Payable </v>
      </c>
      <c r="R85" s="189" t="str">
        <f t="shared" si="67"/>
        <v>34D</v>
      </c>
      <c r="S85" s="186">
        <f t="shared" si="92"/>
        <v>74466.093520000009</v>
      </c>
      <c r="T85" s="186">
        <f t="shared" si="93"/>
        <v>78310.850800000015</v>
      </c>
      <c r="U85" s="186">
        <f t="shared" si="94"/>
        <v>82302.500800000009</v>
      </c>
      <c r="V85" s="186">
        <f t="shared" si="95"/>
        <v>87873.779760000005</v>
      </c>
      <c r="W85" s="186">
        <f t="shared" si="96"/>
        <v>90334.765040000013</v>
      </c>
      <c r="X85" s="186">
        <f t="shared" si="97"/>
        <v>92863.874479999999</v>
      </c>
      <c r="Y85" s="186">
        <f t="shared" si="98"/>
        <v>95512.20120000001</v>
      </c>
      <c r="AB85" s="129" t="str">
        <f t="shared" si="75"/>
        <v>06514C</v>
      </c>
      <c r="AC85" s="136" t="str">
        <f t="shared" si="76"/>
        <v>34D</v>
      </c>
      <c r="AD85" s="129" t="str">
        <f t="shared" si="77"/>
        <v xml:space="preserve">Manager Accounts Payable </v>
      </c>
      <c r="AE85" s="130">
        <f t="shared" si="78"/>
        <v>35.802</v>
      </c>
      <c r="AF85" s="130">
        <f t="shared" si="79"/>
        <v>37.65</v>
      </c>
      <c r="AG85" s="130">
        <f t="shared" si="80"/>
        <v>39.568999999999996</v>
      </c>
      <c r="AH85" s="130">
        <f t="shared" si="81"/>
        <v>42.247999999999998</v>
      </c>
      <c r="AI85" s="130">
        <f t="shared" si="82"/>
        <v>43.430999999999997</v>
      </c>
      <c r="AJ85" s="130">
        <f t="shared" si="83"/>
        <v>44.646999999999998</v>
      </c>
      <c r="AK85" s="130">
        <f t="shared" si="84"/>
        <v>45.919999999999995</v>
      </c>
      <c r="AL85" s="135"/>
      <c r="AO85" s="135">
        <f t="shared" si="68"/>
        <v>3844.7572800000053</v>
      </c>
      <c r="AP85" s="135">
        <f t="shared" si="69"/>
        <v>3991.6499999999942</v>
      </c>
      <c r="AQ85" s="135">
        <f t="shared" si="70"/>
        <v>5571.278959999996</v>
      </c>
      <c r="AR85" s="135">
        <f t="shared" si="71"/>
        <v>2460.9852800000081</v>
      </c>
      <c r="AS85" s="135">
        <f t="shared" si="72"/>
        <v>2529.1094399999856</v>
      </c>
      <c r="AT85" s="135">
        <f t="shared" si="73"/>
        <v>2648.3267200000118</v>
      </c>
    </row>
    <row r="86" spans="1:46" hidden="1" x14ac:dyDescent="0.2">
      <c r="A86" s="75" t="s">
        <v>17</v>
      </c>
      <c r="B86" s="70" t="s">
        <v>44</v>
      </c>
      <c r="C86" s="75" t="s">
        <v>104</v>
      </c>
      <c r="D86" s="73" t="s">
        <v>363</v>
      </c>
      <c r="E86" s="75">
        <v>460</v>
      </c>
      <c r="F86" s="75">
        <v>10</v>
      </c>
      <c r="G86" s="74">
        <f t="shared" si="85"/>
        <v>74466.093520000009</v>
      </c>
      <c r="H86" s="74">
        <f t="shared" si="86"/>
        <v>78310.850800000015</v>
      </c>
      <c r="I86" s="74">
        <f t="shared" si="87"/>
        <v>82302.500800000009</v>
      </c>
      <c r="J86" s="74">
        <f t="shared" si="88"/>
        <v>87873.779760000005</v>
      </c>
      <c r="K86" s="74">
        <f t="shared" si="89"/>
        <v>90334.765040000013</v>
      </c>
      <c r="L86" s="74">
        <f t="shared" si="90"/>
        <v>92863.874479999999</v>
      </c>
      <c r="M86" s="74">
        <f t="shared" si="91"/>
        <v>95512.20120000001</v>
      </c>
      <c r="N86" s="74"/>
      <c r="O86" s="135"/>
      <c r="P86" s="187" t="str">
        <f t="shared" si="65"/>
        <v>06515C</v>
      </c>
      <c r="Q86" s="188" t="str">
        <f t="shared" si="66"/>
        <v>Manager Accounts Receivable</v>
      </c>
      <c r="R86" s="189" t="str">
        <f t="shared" si="67"/>
        <v>34D</v>
      </c>
      <c r="S86" s="186">
        <f t="shared" si="92"/>
        <v>74466.093520000009</v>
      </c>
      <c r="T86" s="186">
        <f t="shared" si="93"/>
        <v>78310.850800000015</v>
      </c>
      <c r="U86" s="186">
        <f t="shared" si="94"/>
        <v>82302.500800000009</v>
      </c>
      <c r="V86" s="186">
        <f t="shared" si="95"/>
        <v>87873.779760000005</v>
      </c>
      <c r="W86" s="186">
        <f t="shared" si="96"/>
        <v>90334.765040000013</v>
      </c>
      <c r="X86" s="186">
        <f t="shared" si="97"/>
        <v>92863.874479999999</v>
      </c>
      <c r="Y86" s="186">
        <f t="shared" si="98"/>
        <v>95512.20120000001</v>
      </c>
      <c r="AB86" s="129" t="str">
        <f t="shared" si="75"/>
        <v>06515C</v>
      </c>
      <c r="AC86" s="136" t="str">
        <f t="shared" si="76"/>
        <v>34D</v>
      </c>
      <c r="AD86" s="129" t="str">
        <f t="shared" si="77"/>
        <v>Manager Accounts Receivable</v>
      </c>
      <c r="AE86" s="130">
        <f t="shared" si="78"/>
        <v>35.802</v>
      </c>
      <c r="AF86" s="130">
        <f t="shared" si="79"/>
        <v>37.65</v>
      </c>
      <c r="AG86" s="130">
        <f t="shared" si="80"/>
        <v>39.568999999999996</v>
      </c>
      <c r="AH86" s="130">
        <f t="shared" si="81"/>
        <v>42.247999999999998</v>
      </c>
      <c r="AI86" s="130">
        <f t="shared" si="82"/>
        <v>43.430999999999997</v>
      </c>
      <c r="AJ86" s="130">
        <f t="shared" si="83"/>
        <v>44.646999999999998</v>
      </c>
      <c r="AK86" s="130">
        <f t="shared" si="84"/>
        <v>45.919999999999995</v>
      </c>
      <c r="AL86" s="135"/>
      <c r="AO86" s="135">
        <f t="shared" si="68"/>
        <v>3844.7572800000053</v>
      </c>
      <c r="AP86" s="135">
        <f t="shared" si="69"/>
        <v>3991.6499999999942</v>
      </c>
      <c r="AQ86" s="135">
        <f t="shared" si="70"/>
        <v>5571.278959999996</v>
      </c>
      <c r="AR86" s="135">
        <f t="shared" si="71"/>
        <v>2460.9852800000081</v>
      </c>
      <c r="AS86" s="135">
        <f t="shared" si="72"/>
        <v>2529.1094399999856</v>
      </c>
      <c r="AT86" s="135">
        <f t="shared" si="73"/>
        <v>2648.3267200000118</v>
      </c>
    </row>
    <row r="87" spans="1:46" hidden="1" x14ac:dyDescent="0.2">
      <c r="A87" s="75" t="s">
        <v>17</v>
      </c>
      <c r="B87" s="70" t="s">
        <v>68</v>
      </c>
      <c r="C87" s="75" t="s">
        <v>105</v>
      </c>
      <c r="D87" s="73" t="s">
        <v>364</v>
      </c>
      <c r="E87" s="75">
        <v>493</v>
      </c>
      <c r="F87" s="75">
        <v>10</v>
      </c>
      <c r="G87" s="74">
        <f t="shared" si="85"/>
        <v>78310.850800000015</v>
      </c>
      <c r="H87" s="74">
        <f t="shared" si="86"/>
        <v>82302.500800000009</v>
      </c>
      <c r="I87" s="74">
        <f t="shared" si="87"/>
        <v>87873.779760000005</v>
      </c>
      <c r="J87" s="74">
        <f t="shared" si="88"/>
        <v>90334.765040000013</v>
      </c>
      <c r="K87" s="74">
        <f t="shared" si="89"/>
        <v>92863.874479999999</v>
      </c>
      <c r="L87" s="74">
        <f t="shared" si="90"/>
        <v>95512.20120000001</v>
      </c>
      <c r="M87" s="74">
        <f t="shared" si="91"/>
        <v>98200.976640000008</v>
      </c>
      <c r="N87" s="74"/>
      <c r="O87" s="135"/>
      <c r="P87" s="187" t="str">
        <f t="shared" si="65"/>
        <v>06523C</v>
      </c>
      <c r="Q87" s="188" t="str">
        <f t="shared" si="66"/>
        <v>Manager Admin &amp; Data Quality</v>
      </c>
      <c r="R87" s="189" t="str">
        <f t="shared" si="67"/>
        <v>90</v>
      </c>
      <c r="S87" s="186">
        <f t="shared" si="92"/>
        <v>78310.850800000015</v>
      </c>
      <c r="T87" s="186">
        <f t="shared" si="93"/>
        <v>82302.500800000009</v>
      </c>
      <c r="U87" s="186">
        <f t="shared" si="94"/>
        <v>87873.779760000005</v>
      </c>
      <c r="V87" s="186">
        <f t="shared" si="95"/>
        <v>90334.765040000013</v>
      </c>
      <c r="W87" s="186">
        <f t="shared" si="96"/>
        <v>92863.874479999999</v>
      </c>
      <c r="X87" s="186">
        <f t="shared" si="97"/>
        <v>95512.20120000001</v>
      </c>
      <c r="Y87" s="186">
        <f t="shared" si="98"/>
        <v>98200.976640000008</v>
      </c>
      <c r="AB87" s="129" t="str">
        <f t="shared" si="75"/>
        <v>06523C</v>
      </c>
      <c r="AC87" s="136" t="str">
        <f t="shared" si="76"/>
        <v>90</v>
      </c>
      <c r="AD87" s="129" t="str">
        <f t="shared" si="77"/>
        <v>Manager Admin &amp; Data Quality</v>
      </c>
      <c r="AE87" s="130">
        <f t="shared" si="78"/>
        <v>37.65</v>
      </c>
      <c r="AF87" s="130">
        <f t="shared" si="79"/>
        <v>39.568999999999996</v>
      </c>
      <c r="AG87" s="130">
        <f t="shared" si="80"/>
        <v>42.247999999999998</v>
      </c>
      <c r="AH87" s="130">
        <f t="shared" si="81"/>
        <v>43.430999999999997</v>
      </c>
      <c r="AI87" s="130">
        <f t="shared" si="82"/>
        <v>44.646999999999998</v>
      </c>
      <c r="AJ87" s="130">
        <f t="shared" si="83"/>
        <v>45.919999999999995</v>
      </c>
      <c r="AK87" s="130">
        <f t="shared" si="84"/>
        <v>47.213000000000001</v>
      </c>
      <c r="AL87" s="135"/>
      <c r="AO87" s="135">
        <f t="shared" si="68"/>
        <v>3991.6499999999942</v>
      </c>
      <c r="AP87" s="135">
        <f t="shared" si="69"/>
        <v>5571.278959999996</v>
      </c>
      <c r="AQ87" s="135">
        <f t="shared" si="70"/>
        <v>2460.9852800000081</v>
      </c>
      <c r="AR87" s="135">
        <f t="shared" si="71"/>
        <v>2529.1094399999856</v>
      </c>
      <c r="AS87" s="135">
        <f t="shared" si="72"/>
        <v>2648.3267200000118</v>
      </c>
      <c r="AT87" s="135">
        <f t="shared" si="73"/>
        <v>2688.7754399999976</v>
      </c>
    </row>
    <row r="88" spans="1:46" hidden="1" x14ac:dyDescent="0.2">
      <c r="A88" s="75" t="s">
        <v>17</v>
      </c>
      <c r="B88" s="70" t="s">
        <v>65</v>
      </c>
      <c r="C88" s="75" t="s">
        <v>106</v>
      </c>
      <c r="D88" s="73" t="s">
        <v>365</v>
      </c>
      <c r="E88" s="75">
        <v>498</v>
      </c>
      <c r="F88" s="75">
        <v>11</v>
      </c>
      <c r="G88" s="74">
        <f t="shared" si="85"/>
        <v>82174.768000000011</v>
      </c>
      <c r="H88" s="74">
        <f t="shared" si="86"/>
        <v>86500.652159999998</v>
      </c>
      <c r="I88" s="74">
        <f t="shared" si="87"/>
        <v>91052.197600000014</v>
      </c>
      <c r="J88" s="74">
        <f t="shared" si="88"/>
        <v>97242.980640000009</v>
      </c>
      <c r="K88" s="74">
        <f t="shared" si="89"/>
        <v>99967.947040000014</v>
      </c>
      <c r="L88" s="74">
        <f t="shared" si="90"/>
        <v>102767.42424000001</v>
      </c>
      <c r="M88" s="74">
        <f t="shared" si="91"/>
        <v>105696.76312</v>
      </c>
      <c r="N88" s="74"/>
      <c r="O88" s="135"/>
      <c r="P88" s="187" t="str">
        <f t="shared" si="65"/>
        <v>06520C</v>
      </c>
      <c r="Q88" s="188" t="str">
        <f t="shared" si="66"/>
        <v>Manager Administration City Attorney's Office</v>
      </c>
      <c r="R88" s="189" t="str">
        <f t="shared" si="67"/>
        <v>41C</v>
      </c>
      <c r="S88" s="186">
        <f t="shared" si="92"/>
        <v>82174.768000000011</v>
      </c>
      <c r="T88" s="186">
        <f t="shared" si="93"/>
        <v>86500.652159999998</v>
      </c>
      <c r="U88" s="186">
        <f t="shared" si="94"/>
        <v>91052.197600000014</v>
      </c>
      <c r="V88" s="186">
        <f t="shared" si="95"/>
        <v>97242.980640000009</v>
      </c>
      <c r="W88" s="186">
        <f t="shared" si="96"/>
        <v>99967.947040000014</v>
      </c>
      <c r="X88" s="186">
        <f t="shared" si="97"/>
        <v>102767.42424000001</v>
      </c>
      <c r="Y88" s="186">
        <f t="shared" si="98"/>
        <v>105696.76312</v>
      </c>
      <c r="AB88" s="129" t="str">
        <f t="shared" si="75"/>
        <v>06520C</v>
      </c>
      <c r="AC88" s="136" t="str">
        <f t="shared" si="76"/>
        <v>41C</v>
      </c>
      <c r="AD88" s="129" t="str">
        <f t="shared" si="77"/>
        <v>Manager Administration City Attorney's Office</v>
      </c>
      <c r="AE88" s="130">
        <f t="shared" si="78"/>
        <v>39.507999999999996</v>
      </c>
      <c r="AF88" s="130">
        <f t="shared" si="79"/>
        <v>41.586999999999996</v>
      </c>
      <c r="AG88" s="130">
        <f t="shared" si="80"/>
        <v>43.775999999999996</v>
      </c>
      <c r="AH88" s="130">
        <f t="shared" si="81"/>
        <v>46.751999999999995</v>
      </c>
      <c r="AI88" s="130">
        <f t="shared" si="82"/>
        <v>48.061999999999998</v>
      </c>
      <c r="AJ88" s="130">
        <f t="shared" si="83"/>
        <v>49.407999999999994</v>
      </c>
      <c r="AK88" s="130">
        <f t="shared" si="84"/>
        <v>50.815999999999995</v>
      </c>
      <c r="AL88" s="135"/>
      <c r="AO88" s="135">
        <f t="shared" si="68"/>
        <v>4325.8841599999869</v>
      </c>
      <c r="AP88" s="135">
        <f t="shared" si="69"/>
        <v>4551.5454400000162</v>
      </c>
      <c r="AQ88" s="135">
        <f t="shared" si="70"/>
        <v>6190.7830399999948</v>
      </c>
      <c r="AR88" s="135">
        <f t="shared" si="71"/>
        <v>2724.9664000000048</v>
      </c>
      <c r="AS88" s="135">
        <f t="shared" si="72"/>
        <v>2799.4771999999939</v>
      </c>
      <c r="AT88" s="135">
        <f t="shared" si="73"/>
        <v>2929.3388799999957</v>
      </c>
    </row>
    <row r="89" spans="1:46" hidden="1" x14ac:dyDescent="0.2">
      <c r="A89" s="75" t="s">
        <v>17</v>
      </c>
      <c r="B89" s="70" t="s">
        <v>70</v>
      </c>
      <c r="C89" s="75" t="s">
        <v>107</v>
      </c>
      <c r="D89" s="73" t="s">
        <v>366</v>
      </c>
      <c r="E89" s="75">
        <v>460</v>
      </c>
      <c r="F89" s="75">
        <v>10</v>
      </c>
      <c r="G89" s="74">
        <f t="shared" si="85"/>
        <v>75877.540960000013</v>
      </c>
      <c r="H89" s="74">
        <f t="shared" si="86"/>
        <v>79654.174080000012</v>
      </c>
      <c r="I89" s="74">
        <f t="shared" si="87"/>
        <v>83645.824080000006</v>
      </c>
      <c r="J89" s="74">
        <f t="shared" si="88"/>
        <v>89055.30816</v>
      </c>
      <c r="K89" s="74">
        <f t="shared" si="89"/>
        <v>91548.226640000008</v>
      </c>
      <c r="L89" s="74">
        <f t="shared" si="90"/>
        <v>94113.527040000001</v>
      </c>
      <c r="M89" s="74">
        <f t="shared" si="91"/>
        <v>96795.915840000016</v>
      </c>
      <c r="N89" s="74"/>
      <c r="O89" s="135"/>
      <c r="P89" s="187" t="str">
        <f t="shared" si="65"/>
        <v>06542C</v>
      </c>
      <c r="Q89" s="188" t="str">
        <f t="shared" si="66"/>
        <v>Manager Administrative Services</v>
      </c>
      <c r="R89" s="189" t="str">
        <f t="shared" si="67"/>
        <v>34M</v>
      </c>
      <c r="S89" s="186">
        <f t="shared" si="92"/>
        <v>75877.540960000013</v>
      </c>
      <c r="T89" s="186">
        <f t="shared" si="93"/>
        <v>79654.174080000012</v>
      </c>
      <c r="U89" s="186">
        <f t="shared" si="94"/>
        <v>83645.824080000006</v>
      </c>
      <c r="V89" s="186">
        <f t="shared" si="95"/>
        <v>89055.30816</v>
      </c>
      <c r="W89" s="186">
        <f t="shared" si="96"/>
        <v>91548.226640000008</v>
      </c>
      <c r="X89" s="186">
        <f t="shared" si="97"/>
        <v>94113.527040000001</v>
      </c>
      <c r="Y89" s="186">
        <f t="shared" si="98"/>
        <v>96795.915840000016</v>
      </c>
      <c r="AB89" s="129" t="str">
        <f t="shared" si="75"/>
        <v>06542C</v>
      </c>
      <c r="AC89" s="136" t="str">
        <f t="shared" si="76"/>
        <v>34M</v>
      </c>
      <c r="AD89" s="129" t="str">
        <f t="shared" si="77"/>
        <v>Manager Administrative Services</v>
      </c>
      <c r="AE89" s="130">
        <f t="shared" si="78"/>
        <v>36.479999999999997</v>
      </c>
      <c r="AF89" s="130">
        <f t="shared" si="79"/>
        <v>38.295999999999999</v>
      </c>
      <c r="AG89" s="130">
        <f t="shared" si="80"/>
        <v>40.214999999999996</v>
      </c>
      <c r="AH89" s="130">
        <f t="shared" si="81"/>
        <v>42.815999999999995</v>
      </c>
      <c r="AI89" s="130">
        <f t="shared" si="82"/>
        <v>44.013999999999996</v>
      </c>
      <c r="AJ89" s="130">
        <f t="shared" si="83"/>
        <v>45.247</v>
      </c>
      <c r="AK89" s="130">
        <f t="shared" si="84"/>
        <v>46.536999999999999</v>
      </c>
      <c r="AL89" s="135"/>
      <c r="AO89" s="135">
        <f t="shared" si="68"/>
        <v>3776.6331199999986</v>
      </c>
      <c r="AP89" s="135">
        <f t="shared" si="69"/>
        <v>3991.6499999999942</v>
      </c>
      <c r="AQ89" s="135">
        <f t="shared" si="70"/>
        <v>5409.4840799999947</v>
      </c>
      <c r="AR89" s="135">
        <f t="shared" si="71"/>
        <v>2492.9184800000075</v>
      </c>
      <c r="AS89" s="135">
        <f t="shared" si="72"/>
        <v>2565.3003999999928</v>
      </c>
      <c r="AT89" s="135">
        <f t="shared" si="73"/>
        <v>2682.3888000000152</v>
      </c>
    </row>
    <row r="90" spans="1:46" hidden="1" x14ac:dyDescent="0.2">
      <c r="A90" s="75" t="s">
        <v>17</v>
      </c>
      <c r="B90" s="70" t="s">
        <v>108</v>
      </c>
      <c r="C90" s="75" t="s">
        <v>109</v>
      </c>
      <c r="D90" s="73" t="s">
        <v>367</v>
      </c>
      <c r="E90" s="75">
        <v>563</v>
      </c>
      <c r="F90" s="75">
        <v>12</v>
      </c>
      <c r="G90" s="74">
        <f t="shared" si="85"/>
        <v>87118.271976500007</v>
      </c>
      <c r="H90" s="74">
        <f t="shared" si="86"/>
        <v>91473.2644765</v>
      </c>
      <c r="I90" s="74">
        <f t="shared" si="87"/>
        <v>96049.335023500011</v>
      </c>
      <c r="J90" s="74">
        <f t="shared" si="88"/>
        <v>101128.96347650001</v>
      </c>
      <c r="K90" s="74">
        <f t="shared" si="89"/>
        <v>103962.01352350001</v>
      </c>
      <c r="L90" s="74">
        <f t="shared" si="90"/>
        <v>106871.82402350001</v>
      </c>
      <c r="M90" s="74">
        <f t="shared" si="91"/>
        <v>109917.75900000001</v>
      </c>
      <c r="N90" s="74"/>
      <c r="O90" s="135"/>
      <c r="P90" s="187" t="str">
        <f t="shared" si="65"/>
        <v>06560C</v>
      </c>
      <c r="Q90" s="188" t="str">
        <f t="shared" si="66"/>
        <v>Manager Assessment Services</v>
      </c>
      <c r="R90" s="189" t="str">
        <f t="shared" si="67"/>
        <v>47</v>
      </c>
      <c r="S90" s="186">
        <f t="shared" si="92"/>
        <v>87118.271976500007</v>
      </c>
      <c r="T90" s="186">
        <f t="shared" si="93"/>
        <v>91473.2644765</v>
      </c>
      <c r="U90" s="186">
        <f t="shared" si="94"/>
        <v>96049.335023500011</v>
      </c>
      <c r="V90" s="186">
        <f t="shared" si="95"/>
        <v>101128.96347650001</v>
      </c>
      <c r="W90" s="186">
        <f t="shared" si="96"/>
        <v>103962.01352350001</v>
      </c>
      <c r="X90" s="186">
        <f t="shared" si="97"/>
        <v>106871.82402350001</v>
      </c>
      <c r="Y90" s="186">
        <f t="shared" si="98"/>
        <v>109917.75900000001</v>
      </c>
      <c r="AB90" s="129" t="str">
        <f t="shared" si="75"/>
        <v>06560C</v>
      </c>
      <c r="AC90" s="136" t="str">
        <f t="shared" si="76"/>
        <v>47</v>
      </c>
      <c r="AD90" s="129" t="str">
        <f t="shared" si="77"/>
        <v>Manager Assessment Services</v>
      </c>
      <c r="AE90" s="130">
        <f t="shared" si="78"/>
        <v>41.884</v>
      </c>
      <c r="AF90" s="130">
        <f t="shared" si="79"/>
        <v>43.977999999999994</v>
      </c>
      <c r="AG90" s="130">
        <f t="shared" si="80"/>
        <v>46.177999999999997</v>
      </c>
      <c r="AH90" s="130">
        <f t="shared" si="81"/>
        <v>48.62</v>
      </c>
      <c r="AI90" s="130">
        <f t="shared" si="82"/>
        <v>49.981999999999999</v>
      </c>
      <c r="AJ90" s="130">
        <f t="shared" si="83"/>
        <v>51.381</v>
      </c>
      <c r="AK90" s="130">
        <f t="shared" si="84"/>
        <v>52.845999999999997</v>
      </c>
      <c r="AL90" s="135"/>
      <c r="AO90" s="135">
        <f t="shared" si="68"/>
        <v>4354.992499999993</v>
      </c>
      <c r="AP90" s="135">
        <f t="shared" si="69"/>
        <v>4576.0705470000103</v>
      </c>
      <c r="AQ90" s="135">
        <f t="shared" si="70"/>
        <v>5079.6284529999975</v>
      </c>
      <c r="AR90" s="135">
        <f t="shared" si="71"/>
        <v>2833.050046999997</v>
      </c>
      <c r="AS90" s="135">
        <f t="shared" si="72"/>
        <v>2909.8105000000069</v>
      </c>
      <c r="AT90" s="135">
        <f t="shared" si="73"/>
        <v>3045.9349764999934</v>
      </c>
    </row>
    <row r="91" spans="1:46" hidden="1" x14ac:dyDescent="0.2">
      <c r="A91" s="75" t="s">
        <v>17</v>
      </c>
      <c r="B91" s="70" t="s">
        <v>580</v>
      </c>
      <c r="C91" s="75" t="s">
        <v>110</v>
      </c>
      <c r="D91" s="73" t="s">
        <v>368</v>
      </c>
      <c r="E91" s="75">
        <v>473</v>
      </c>
      <c r="F91" s="75">
        <v>10</v>
      </c>
      <c r="G91" s="74">
        <v>82729</v>
      </c>
      <c r="H91" s="74">
        <v>86042</v>
      </c>
      <c r="I91" s="74">
        <v>89487</v>
      </c>
      <c r="J91" s="74">
        <v>93070</v>
      </c>
      <c r="K91" s="74">
        <v>96797</v>
      </c>
      <c r="L91" s="74">
        <v>0</v>
      </c>
      <c r="M91" s="74">
        <v>0</v>
      </c>
      <c r="N91" s="74"/>
      <c r="O91" s="135"/>
      <c r="P91" s="187" t="str">
        <f t="shared" si="65"/>
        <v>06583C</v>
      </c>
      <c r="Q91" s="188" t="str">
        <f t="shared" si="66"/>
        <v xml:space="preserve">Manager Business Analysis </v>
      </c>
      <c r="R91" s="189" t="str">
        <f t="shared" si="67"/>
        <v>034</v>
      </c>
      <c r="S91" s="262">
        <v>82729</v>
      </c>
      <c r="T91" s="262">
        <v>86042</v>
      </c>
      <c r="U91" s="262">
        <v>89487</v>
      </c>
      <c r="V91" s="262">
        <v>93070</v>
      </c>
      <c r="W91" s="262">
        <v>96797</v>
      </c>
      <c r="AB91" s="129" t="str">
        <f t="shared" si="75"/>
        <v>06583C</v>
      </c>
      <c r="AC91" s="136" t="str">
        <f t="shared" si="76"/>
        <v>034</v>
      </c>
      <c r="AD91" s="129" t="str">
        <f t="shared" si="77"/>
        <v xml:space="preserve">Manager Business Analysis </v>
      </c>
      <c r="AE91" s="130">
        <f t="shared" si="78"/>
        <v>39.774000000000001</v>
      </c>
      <c r="AF91" s="130">
        <f t="shared" si="79"/>
        <v>41.366999999999997</v>
      </c>
      <c r="AG91" s="130">
        <f t="shared" si="80"/>
        <v>43.022999999999996</v>
      </c>
      <c r="AH91" s="130">
        <f t="shared" si="81"/>
        <v>44.745999999999995</v>
      </c>
      <c r="AI91" s="130">
        <f t="shared" si="82"/>
        <v>46.537999999999997</v>
      </c>
      <c r="AJ91" s="130">
        <f t="shared" si="83"/>
        <v>0</v>
      </c>
      <c r="AK91" s="130">
        <f t="shared" si="84"/>
        <v>0</v>
      </c>
      <c r="AL91" s="135"/>
      <c r="AO91" s="135">
        <f t="shared" si="68"/>
        <v>3313</v>
      </c>
      <c r="AP91" s="135">
        <f t="shared" si="69"/>
        <v>3445</v>
      </c>
      <c r="AQ91" s="135">
        <f t="shared" si="70"/>
        <v>3583</v>
      </c>
      <c r="AR91" s="135">
        <f t="shared" si="71"/>
        <v>3727</v>
      </c>
      <c r="AS91" s="135">
        <f t="shared" si="72"/>
        <v>-96797</v>
      </c>
      <c r="AT91" s="135">
        <f t="shared" si="73"/>
        <v>0</v>
      </c>
    </row>
    <row r="92" spans="1:46" hidden="1" x14ac:dyDescent="0.2">
      <c r="A92" s="75" t="s">
        <v>17</v>
      </c>
      <c r="B92" s="70" t="s">
        <v>32</v>
      </c>
      <c r="C92" s="75" t="s">
        <v>111</v>
      </c>
      <c r="D92" s="73" t="s">
        <v>369</v>
      </c>
      <c r="E92" s="75">
        <v>585</v>
      </c>
      <c r="F92" s="75">
        <v>12</v>
      </c>
      <c r="G92" s="74">
        <f t="shared" ref="G92:M98" si="99">S92</f>
        <v>101351.71904000001</v>
      </c>
      <c r="H92" s="74">
        <f t="shared" si="99"/>
        <v>105405.10656000001</v>
      </c>
      <c r="I92" s="74">
        <f t="shared" si="99"/>
        <v>109620.28896000001</v>
      </c>
      <c r="J92" s="74">
        <f t="shared" si="99"/>
        <v>114005.78176000001</v>
      </c>
      <c r="K92" s="74">
        <f t="shared" si="99"/>
        <v>118565.84272000002</v>
      </c>
      <c r="L92" s="74">
        <f t="shared" si="99"/>
        <v>0</v>
      </c>
      <c r="M92" s="74">
        <f t="shared" si="99"/>
        <v>0</v>
      </c>
      <c r="N92" s="74"/>
      <c r="O92" s="135"/>
      <c r="P92" s="187" t="str">
        <f t="shared" si="65"/>
        <v>52580C</v>
      </c>
      <c r="Q92" s="188" t="str">
        <f t="shared" si="66"/>
        <v>Manager Business Finance</v>
      </c>
      <c r="R92" s="189" t="str">
        <f t="shared" si="67"/>
        <v>105</v>
      </c>
      <c r="S92" s="186">
        <f t="shared" ref="S92:S98" si="100">VLOOKUP($C92, Rates2020,4,0)</f>
        <v>101351.71904000001</v>
      </c>
      <c r="T92" s="186">
        <f t="shared" ref="T92:T98" si="101">VLOOKUP($C92, Rates2020,5,0)</f>
        <v>105405.10656000001</v>
      </c>
      <c r="U92" s="186">
        <f t="shared" ref="U92:U98" si="102">VLOOKUP($C92, Rates2020,6,0)</f>
        <v>109620.28896000001</v>
      </c>
      <c r="V92" s="186">
        <f t="shared" ref="V92:V98" si="103">VLOOKUP($C92, Rates2020,7,0)</f>
        <v>114005.78176000001</v>
      </c>
      <c r="W92" s="186">
        <f t="shared" ref="W92:W98" si="104">VLOOKUP($C92, Rates2020,8,0)</f>
        <v>118565.84272000002</v>
      </c>
      <c r="AB92" s="129" t="str">
        <f t="shared" si="75"/>
        <v>52580C</v>
      </c>
      <c r="AC92" s="136" t="str">
        <f t="shared" si="76"/>
        <v>105</v>
      </c>
      <c r="AD92" s="129" t="str">
        <f t="shared" si="77"/>
        <v>Manager Business Finance</v>
      </c>
      <c r="AE92" s="130">
        <f t="shared" si="78"/>
        <v>48.726999999999997</v>
      </c>
      <c r="AF92" s="130">
        <f t="shared" si="79"/>
        <v>50.675999999999995</v>
      </c>
      <c r="AG92" s="130">
        <f t="shared" si="80"/>
        <v>52.702999999999996</v>
      </c>
      <c r="AH92" s="130">
        <f t="shared" si="81"/>
        <v>54.811</v>
      </c>
      <c r="AI92" s="130">
        <f t="shared" si="82"/>
        <v>57.003</v>
      </c>
      <c r="AJ92" s="130">
        <f t="shared" si="83"/>
        <v>0</v>
      </c>
      <c r="AK92" s="130">
        <f t="shared" si="84"/>
        <v>0</v>
      </c>
      <c r="AL92" s="135"/>
      <c r="AO92" s="135">
        <f t="shared" si="68"/>
        <v>4053.3875200000039</v>
      </c>
      <c r="AP92" s="135">
        <f t="shared" si="69"/>
        <v>4215.1823999999906</v>
      </c>
      <c r="AQ92" s="135">
        <f t="shared" si="70"/>
        <v>4385.4928000000073</v>
      </c>
      <c r="AR92" s="135">
        <f t="shared" si="71"/>
        <v>4560.0609600000025</v>
      </c>
      <c r="AS92" s="135">
        <f t="shared" si="72"/>
        <v>-118565.84272000002</v>
      </c>
      <c r="AT92" s="135">
        <f t="shared" si="73"/>
        <v>0</v>
      </c>
    </row>
    <row r="93" spans="1:46" hidden="1" x14ac:dyDescent="0.2">
      <c r="A93" s="75" t="s">
        <v>17</v>
      </c>
      <c r="B93" s="70" t="s">
        <v>76</v>
      </c>
      <c r="C93" s="75" t="s">
        <v>114</v>
      </c>
      <c r="D93" s="73" t="s">
        <v>371</v>
      </c>
      <c r="E93" s="75">
        <v>590</v>
      </c>
      <c r="F93" s="75">
        <v>13</v>
      </c>
      <c r="G93" s="74">
        <f t="shared" si="99"/>
        <v>101679.56656000002</v>
      </c>
      <c r="H93" s="74">
        <f t="shared" si="99"/>
        <v>105745.72736</v>
      </c>
      <c r="I93" s="74">
        <f t="shared" si="99"/>
        <v>109975.81192000001</v>
      </c>
      <c r="J93" s="74">
        <f t="shared" si="99"/>
        <v>114374.07800000001</v>
      </c>
      <c r="K93" s="74">
        <f t="shared" si="99"/>
        <v>118951.17000000001</v>
      </c>
      <c r="L93" s="74">
        <f t="shared" si="99"/>
        <v>0</v>
      </c>
      <c r="M93" s="74">
        <f t="shared" si="99"/>
        <v>0</v>
      </c>
      <c r="N93" s="74"/>
      <c r="O93" s="135"/>
      <c r="P93" s="187" t="str">
        <f t="shared" si="65"/>
        <v>06590C</v>
      </c>
      <c r="Q93" s="188" t="str">
        <f t="shared" si="66"/>
        <v>Manager Business Licensing</v>
      </c>
      <c r="R93" s="189" t="str">
        <f t="shared" si="67"/>
        <v>63</v>
      </c>
      <c r="S93" s="186">
        <f t="shared" si="100"/>
        <v>101679.56656000002</v>
      </c>
      <c r="T93" s="186">
        <f t="shared" si="101"/>
        <v>105745.72736</v>
      </c>
      <c r="U93" s="186">
        <f t="shared" si="102"/>
        <v>109975.81192000001</v>
      </c>
      <c r="V93" s="186">
        <f t="shared" si="103"/>
        <v>114374.07800000001</v>
      </c>
      <c r="W93" s="186">
        <f t="shared" si="104"/>
        <v>118951.17000000001</v>
      </c>
      <c r="AB93" s="129" t="str">
        <f t="shared" si="75"/>
        <v>06590C</v>
      </c>
      <c r="AC93" s="136" t="str">
        <f t="shared" si="76"/>
        <v>63</v>
      </c>
      <c r="AD93" s="129" t="str">
        <f t="shared" si="77"/>
        <v>Manager Business Licensing</v>
      </c>
      <c r="AE93" s="130">
        <f t="shared" si="78"/>
        <v>48.884999999999998</v>
      </c>
      <c r="AF93" s="130">
        <f t="shared" si="79"/>
        <v>50.839999999999996</v>
      </c>
      <c r="AG93" s="130">
        <f t="shared" si="80"/>
        <v>52.872999999999998</v>
      </c>
      <c r="AH93" s="130">
        <f t="shared" si="81"/>
        <v>54.988</v>
      </c>
      <c r="AI93" s="130">
        <f t="shared" si="82"/>
        <v>57.189</v>
      </c>
      <c r="AJ93" s="130">
        <f t="shared" si="83"/>
        <v>0</v>
      </c>
      <c r="AK93" s="130">
        <f t="shared" si="84"/>
        <v>0</v>
      </c>
      <c r="AL93" s="135"/>
      <c r="AO93" s="135">
        <f t="shared" si="68"/>
        <v>4066.1607999999833</v>
      </c>
      <c r="AP93" s="135">
        <f t="shared" si="69"/>
        <v>4230.084560000003</v>
      </c>
      <c r="AQ93" s="135">
        <f t="shared" si="70"/>
        <v>4398.2660800000012</v>
      </c>
      <c r="AR93" s="135">
        <f t="shared" si="71"/>
        <v>4577.0920000000042</v>
      </c>
      <c r="AS93" s="135">
        <f t="shared" si="72"/>
        <v>-118951.17000000001</v>
      </c>
      <c r="AT93" s="135">
        <f t="shared" si="73"/>
        <v>0</v>
      </c>
    </row>
    <row r="94" spans="1:46" hidden="1" x14ac:dyDescent="0.2">
      <c r="A94" s="75" t="s">
        <v>17</v>
      </c>
      <c r="B94" s="70" t="s">
        <v>65</v>
      </c>
      <c r="C94" s="75" t="s">
        <v>115</v>
      </c>
      <c r="D94" s="73" t="s">
        <v>372</v>
      </c>
      <c r="E94" s="75">
        <v>498</v>
      </c>
      <c r="F94" s="75">
        <v>11</v>
      </c>
      <c r="G94" s="74">
        <f t="shared" si="99"/>
        <v>82174.768000000011</v>
      </c>
      <c r="H94" s="74">
        <f t="shared" si="99"/>
        <v>86500.652159999998</v>
      </c>
      <c r="I94" s="74">
        <f t="shared" si="99"/>
        <v>91052.197600000014</v>
      </c>
      <c r="J94" s="74">
        <f t="shared" si="99"/>
        <v>97242.980640000009</v>
      </c>
      <c r="K94" s="74">
        <f t="shared" si="99"/>
        <v>99967.947040000014</v>
      </c>
      <c r="L94" s="74">
        <f t="shared" si="99"/>
        <v>102767.42424000001</v>
      </c>
      <c r="M94" s="74">
        <f t="shared" si="99"/>
        <v>105696.76312</v>
      </c>
      <c r="N94" s="74"/>
      <c r="O94" s="135"/>
      <c r="P94" s="187" t="str">
        <f t="shared" si="65"/>
        <v>06595C</v>
      </c>
      <c r="Q94" s="188" t="str">
        <f t="shared" si="66"/>
        <v xml:space="preserve">Manager Buying Services </v>
      </c>
      <c r="R94" s="189" t="str">
        <f t="shared" si="67"/>
        <v>41C</v>
      </c>
      <c r="S94" s="186">
        <f t="shared" si="100"/>
        <v>82174.768000000011</v>
      </c>
      <c r="T94" s="186">
        <f t="shared" si="101"/>
        <v>86500.652159999998</v>
      </c>
      <c r="U94" s="186">
        <f t="shared" si="102"/>
        <v>91052.197600000014</v>
      </c>
      <c r="V94" s="186">
        <f t="shared" si="103"/>
        <v>97242.980640000009</v>
      </c>
      <c r="W94" s="186">
        <f t="shared" si="104"/>
        <v>99967.947040000014</v>
      </c>
      <c r="X94" s="186">
        <f>VLOOKUP($C94, Rates2020,9,0)</f>
        <v>102767.42424000001</v>
      </c>
      <c r="Y94" s="186">
        <f>VLOOKUP($C94, Rates2020,10,0)</f>
        <v>105696.76312</v>
      </c>
      <c r="AB94" s="129" t="str">
        <f t="shared" si="75"/>
        <v>06595C</v>
      </c>
      <c r="AC94" s="136" t="str">
        <f t="shared" si="76"/>
        <v>41C</v>
      </c>
      <c r="AD94" s="129" t="str">
        <f t="shared" si="77"/>
        <v xml:space="preserve">Manager Buying Services </v>
      </c>
      <c r="AE94" s="130">
        <f t="shared" si="78"/>
        <v>39.507999999999996</v>
      </c>
      <c r="AF94" s="130">
        <f t="shared" si="79"/>
        <v>41.586999999999996</v>
      </c>
      <c r="AG94" s="130">
        <f t="shared" si="80"/>
        <v>43.775999999999996</v>
      </c>
      <c r="AH94" s="130">
        <f t="shared" si="81"/>
        <v>46.751999999999995</v>
      </c>
      <c r="AI94" s="130">
        <f t="shared" si="82"/>
        <v>48.061999999999998</v>
      </c>
      <c r="AJ94" s="130">
        <f t="shared" si="83"/>
        <v>49.407999999999994</v>
      </c>
      <c r="AK94" s="130">
        <f t="shared" si="84"/>
        <v>50.815999999999995</v>
      </c>
      <c r="AL94" s="135"/>
      <c r="AO94" s="135">
        <f t="shared" si="68"/>
        <v>4325.8841599999869</v>
      </c>
      <c r="AP94" s="135">
        <f t="shared" si="69"/>
        <v>4551.5454400000162</v>
      </c>
      <c r="AQ94" s="135">
        <f t="shared" si="70"/>
        <v>6190.7830399999948</v>
      </c>
      <c r="AR94" s="135">
        <f t="shared" si="71"/>
        <v>2724.9664000000048</v>
      </c>
      <c r="AS94" s="135">
        <f t="shared" si="72"/>
        <v>2799.4771999999939</v>
      </c>
      <c r="AT94" s="135">
        <f t="shared" si="73"/>
        <v>2929.3388799999957</v>
      </c>
    </row>
    <row r="95" spans="1:46" hidden="1" x14ac:dyDescent="0.2">
      <c r="A95" s="75" t="s">
        <v>17</v>
      </c>
      <c r="B95" s="70" t="s">
        <v>44</v>
      </c>
      <c r="C95" s="75" t="s">
        <v>116</v>
      </c>
      <c r="D95" s="73" t="s">
        <v>373</v>
      </c>
      <c r="E95" s="75">
        <v>455</v>
      </c>
      <c r="F95" s="75">
        <v>10</v>
      </c>
      <c r="G95" s="74">
        <f t="shared" si="99"/>
        <v>74466.093520000009</v>
      </c>
      <c r="H95" s="74">
        <f t="shared" si="99"/>
        <v>78310.850800000015</v>
      </c>
      <c r="I95" s="74">
        <f t="shared" si="99"/>
        <v>82302.500800000009</v>
      </c>
      <c r="J95" s="74">
        <f t="shared" si="99"/>
        <v>87873.779760000005</v>
      </c>
      <c r="K95" s="74">
        <f t="shared" si="99"/>
        <v>90334.765040000013</v>
      </c>
      <c r="L95" s="74">
        <f t="shared" si="99"/>
        <v>92863.874479999999</v>
      </c>
      <c r="M95" s="74">
        <f t="shared" si="99"/>
        <v>95512.20120000001</v>
      </c>
      <c r="N95" s="74"/>
      <c r="O95" s="135"/>
      <c r="P95" s="187" t="str">
        <f t="shared" si="65"/>
        <v>06638C</v>
      </c>
      <c r="Q95" s="188" t="str">
        <f t="shared" si="66"/>
        <v>Manager Community Engagement</v>
      </c>
      <c r="R95" s="189" t="str">
        <f t="shared" si="67"/>
        <v>34D</v>
      </c>
      <c r="S95" s="186">
        <f t="shared" si="100"/>
        <v>74466.093520000009</v>
      </c>
      <c r="T95" s="186">
        <f t="shared" si="101"/>
        <v>78310.850800000015</v>
      </c>
      <c r="U95" s="186">
        <f t="shared" si="102"/>
        <v>82302.500800000009</v>
      </c>
      <c r="V95" s="186">
        <f t="shared" si="103"/>
        <v>87873.779760000005</v>
      </c>
      <c r="W95" s="186">
        <f t="shared" si="104"/>
        <v>90334.765040000013</v>
      </c>
      <c r="X95" s="186">
        <f>VLOOKUP($C95, Rates2020,9,0)</f>
        <v>92863.874479999999</v>
      </c>
      <c r="Y95" s="186">
        <f>VLOOKUP($C95, Rates2020,10,0)</f>
        <v>95512.20120000001</v>
      </c>
      <c r="AB95" s="129" t="str">
        <f t="shared" si="75"/>
        <v>06638C</v>
      </c>
      <c r="AC95" s="136" t="str">
        <f t="shared" si="76"/>
        <v>34D</v>
      </c>
      <c r="AD95" s="129" t="str">
        <f t="shared" si="77"/>
        <v>Manager Community Engagement</v>
      </c>
      <c r="AE95" s="130">
        <f t="shared" si="78"/>
        <v>35.802</v>
      </c>
      <c r="AF95" s="130">
        <f t="shared" si="79"/>
        <v>37.65</v>
      </c>
      <c r="AG95" s="130">
        <f t="shared" si="80"/>
        <v>39.568999999999996</v>
      </c>
      <c r="AH95" s="130">
        <f t="shared" si="81"/>
        <v>42.247999999999998</v>
      </c>
      <c r="AI95" s="130">
        <f t="shared" si="82"/>
        <v>43.430999999999997</v>
      </c>
      <c r="AJ95" s="130">
        <f t="shared" si="83"/>
        <v>44.646999999999998</v>
      </c>
      <c r="AK95" s="130">
        <f t="shared" si="84"/>
        <v>45.919999999999995</v>
      </c>
      <c r="AL95" s="135"/>
      <c r="AO95" s="135">
        <f t="shared" si="68"/>
        <v>3844.7572800000053</v>
      </c>
      <c r="AP95" s="135">
        <f t="shared" si="69"/>
        <v>3991.6499999999942</v>
      </c>
      <c r="AQ95" s="135">
        <f t="shared" si="70"/>
        <v>5571.278959999996</v>
      </c>
      <c r="AR95" s="135">
        <f t="shared" si="71"/>
        <v>2460.9852800000081</v>
      </c>
      <c r="AS95" s="135">
        <f t="shared" si="72"/>
        <v>2529.1094399999856</v>
      </c>
      <c r="AT95" s="135">
        <f t="shared" si="73"/>
        <v>2648.3267200000118</v>
      </c>
    </row>
    <row r="96" spans="1:46" hidden="1" x14ac:dyDescent="0.2">
      <c r="A96" s="75" t="s">
        <v>17</v>
      </c>
      <c r="B96" s="70" t="s">
        <v>65</v>
      </c>
      <c r="C96" s="75" t="s">
        <v>119</v>
      </c>
      <c r="D96" s="73" t="s">
        <v>374</v>
      </c>
      <c r="E96" s="75">
        <v>518</v>
      </c>
      <c r="F96" s="75">
        <v>11</v>
      </c>
      <c r="G96" s="74">
        <f t="shared" si="99"/>
        <v>82174.768000000011</v>
      </c>
      <c r="H96" s="74">
        <f t="shared" si="99"/>
        <v>86500.652159999998</v>
      </c>
      <c r="I96" s="74">
        <f t="shared" si="99"/>
        <v>91052.197600000014</v>
      </c>
      <c r="J96" s="74">
        <f t="shared" si="99"/>
        <v>97242.980640000009</v>
      </c>
      <c r="K96" s="74">
        <f t="shared" si="99"/>
        <v>99967.947040000014</v>
      </c>
      <c r="L96" s="74">
        <f t="shared" si="99"/>
        <v>102767.42424000001</v>
      </c>
      <c r="M96" s="74">
        <f t="shared" si="99"/>
        <v>105696.76312</v>
      </c>
      <c r="N96" s="74"/>
      <c r="O96" s="135"/>
      <c r="P96" s="187" t="str">
        <f t="shared" si="65"/>
        <v>06643C</v>
      </c>
      <c r="Q96" s="188" t="str">
        <f t="shared" si="66"/>
        <v>Manager Development Coordination</v>
      </c>
      <c r="R96" s="189" t="str">
        <f t="shared" si="67"/>
        <v>41C</v>
      </c>
      <c r="S96" s="186">
        <f t="shared" si="100"/>
        <v>82174.768000000011</v>
      </c>
      <c r="T96" s="186">
        <f t="shared" si="101"/>
        <v>86500.652159999998</v>
      </c>
      <c r="U96" s="186">
        <f t="shared" si="102"/>
        <v>91052.197600000014</v>
      </c>
      <c r="V96" s="186">
        <f t="shared" si="103"/>
        <v>97242.980640000009</v>
      </c>
      <c r="W96" s="186">
        <f t="shared" si="104"/>
        <v>99967.947040000014</v>
      </c>
      <c r="X96" s="186">
        <f>VLOOKUP($C96, Rates2020,9,0)</f>
        <v>102767.42424000001</v>
      </c>
      <c r="Y96" s="186">
        <f>VLOOKUP($C96, Rates2020,10,0)</f>
        <v>105696.76312</v>
      </c>
      <c r="AB96" s="129" t="str">
        <f t="shared" si="75"/>
        <v>06643C</v>
      </c>
      <c r="AC96" s="136" t="str">
        <f t="shared" si="76"/>
        <v>41C</v>
      </c>
      <c r="AD96" s="129" t="str">
        <f t="shared" si="77"/>
        <v>Manager Development Coordination</v>
      </c>
      <c r="AE96" s="130">
        <f t="shared" si="78"/>
        <v>39.507999999999996</v>
      </c>
      <c r="AF96" s="130">
        <f t="shared" si="79"/>
        <v>41.586999999999996</v>
      </c>
      <c r="AG96" s="130">
        <f t="shared" si="80"/>
        <v>43.775999999999996</v>
      </c>
      <c r="AH96" s="130">
        <f t="shared" si="81"/>
        <v>46.751999999999995</v>
      </c>
      <c r="AI96" s="130">
        <f t="shared" si="82"/>
        <v>48.061999999999998</v>
      </c>
      <c r="AJ96" s="130">
        <f t="shared" si="83"/>
        <v>49.407999999999994</v>
      </c>
      <c r="AK96" s="130">
        <f t="shared" si="84"/>
        <v>50.815999999999995</v>
      </c>
      <c r="AL96" s="135"/>
      <c r="AO96" s="135">
        <f t="shared" si="68"/>
        <v>4325.8841599999869</v>
      </c>
      <c r="AP96" s="135">
        <f t="shared" si="69"/>
        <v>4551.5454400000162</v>
      </c>
      <c r="AQ96" s="135">
        <f t="shared" si="70"/>
        <v>6190.7830399999948</v>
      </c>
      <c r="AR96" s="135">
        <f t="shared" si="71"/>
        <v>2724.9664000000048</v>
      </c>
      <c r="AS96" s="135">
        <f t="shared" si="72"/>
        <v>2799.4771999999939</v>
      </c>
      <c r="AT96" s="135">
        <f t="shared" si="73"/>
        <v>2929.3388799999957</v>
      </c>
    </row>
    <row r="97" spans="1:46" hidden="1" x14ac:dyDescent="0.2">
      <c r="A97" s="75" t="s">
        <v>17</v>
      </c>
      <c r="B97" s="70" t="s">
        <v>120</v>
      </c>
      <c r="C97" s="75" t="s">
        <v>121</v>
      </c>
      <c r="D97" s="73" t="s">
        <v>375</v>
      </c>
      <c r="E97" s="75">
        <v>552</v>
      </c>
      <c r="F97" s="75">
        <v>12</v>
      </c>
      <c r="G97" s="74">
        <f t="shared" si="99"/>
        <v>88980.797359999997</v>
      </c>
      <c r="H97" s="74">
        <f t="shared" si="99"/>
        <v>93430.156560000018</v>
      </c>
      <c r="I97" s="74">
        <f t="shared" si="99"/>
        <v>98100.919280000002</v>
      </c>
      <c r="J97" s="74">
        <f t="shared" si="99"/>
        <v>104508.84808000001</v>
      </c>
      <c r="K97" s="74">
        <f t="shared" si="99"/>
        <v>107436.05808</v>
      </c>
      <c r="L97" s="74">
        <f t="shared" si="99"/>
        <v>110446.2944</v>
      </c>
      <c r="M97" s="74">
        <f t="shared" si="99"/>
        <v>113592.77904000001</v>
      </c>
      <c r="N97" s="74"/>
      <c r="O97" s="135"/>
      <c r="P97" s="187" t="str">
        <f t="shared" si="65"/>
        <v>06644C</v>
      </c>
      <c r="Q97" s="188" t="str">
        <f t="shared" si="66"/>
        <v>Manager Development Finance</v>
      </c>
      <c r="R97" s="189" t="str">
        <f t="shared" si="67"/>
        <v>50</v>
      </c>
      <c r="S97" s="186">
        <f t="shared" si="100"/>
        <v>88980.797359999997</v>
      </c>
      <c r="T97" s="186">
        <f t="shared" si="101"/>
        <v>93430.156560000018</v>
      </c>
      <c r="U97" s="186">
        <f t="shared" si="102"/>
        <v>98100.919280000002</v>
      </c>
      <c r="V97" s="186">
        <f t="shared" si="103"/>
        <v>104508.84808000001</v>
      </c>
      <c r="W97" s="186">
        <f t="shared" si="104"/>
        <v>107436.05808</v>
      </c>
      <c r="X97" s="186">
        <f>VLOOKUP($C97, Rates2020,9,0)</f>
        <v>110446.2944</v>
      </c>
      <c r="Y97" s="186">
        <f>VLOOKUP($C97, Rates2020,10,0)</f>
        <v>113592.77904000001</v>
      </c>
      <c r="AB97" s="129" t="str">
        <f t="shared" si="75"/>
        <v>06644C</v>
      </c>
      <c r="AC97" s="136" t="str">
        <f t="shared" si="76"/>
        <v>50</v>
      </c>
      <c r="AD97" s="129" t="str">
        <f t="shared" si="77"/>
        <v>Manager Development Finance</v>
      </c>
      <c r="AE97" s="130">
        <f t="shared" si="78"/>
        <v>42.78</v>
      </c>
      <c r="AF97" s="130">
        <f t="shared" si="79"/>
        <v>44.918999999999997</v>
      </c>
      <c r="AG97" s="130">
        <f t="shared" si="80"/>
        <v>47.163999999999994</v>
      </c>
      <c r="AH97" s="130">
        <f t="shared" si="81"/>
        <v>50.244999999999997</v>
      </c>
      <c r="AI97" s="130">
        <f t="shared" si="82"/>
        <v>51.652000000000001</v>
      </c>
      <c r="AJ97" s="130">
        <f t="shared" si="83"/>
        <v>53.099999999999994</v>
      </c>
      <c r="AK97" s="130">
        <f t="shared" si="84"/>
        <v>54.611999999999995</v>
      </c>
      <c r="AL97" s="135"/>
      <c r="AO97" s="135">
        <f t="shared" si="68"/>
        <v>4449.3592000000208</v>
      </c>
      <c r="AP97" s="135">
        <f t="shared" si="69"/>
        <v>4670.7627199999843</v>
      </c>
      <c r="AQ97" s="135">
        <f t="shared" si="70"/>
        <v>6407.9288000000088</v>
      </c>
      <c r="AR97" s="135">
        <f t="shared" si="71"/>
        <v>2927.2099999999919</v>
      </c>
      <c r="AS97" s="135">
        <f t="shared" si="72"/>
        <v>3010.2363199999963</v>
      </c>
      <c r="AT97" s="135">
        <f t="shared" si="73"/>
        <v>3146.4846400000097</v>
      </c>
    </row>
    <row r="98" spans="1:46" hidden="1" x14ac:dyDescent="0.2">
      <c r="A98" s="75" t="s">
        <v>17</v>
      </c>
      <c r="B98" s="70" t="s">
        <v>76</v>
      </c>
      <c r="C98" s="75" t="s">
        <v>122</v>
      </c>
      <c r="D98" s="73" t="s">
        <v>377</v>
      </c>
      <c r="E98" s="75">
        <v>598</v>
      </c>
      <c r="F98" s="75">
        <v>13</v>
      </c>
      <c r="G98" s="74">
        <f t="shared" si="99"/>
        <v>101679.56656000002</v>
      </c>
      <c r="H98" s="74">
        <f t="shared" si="99"/>
        <v>105745.72736</v>
      </c>
      <c r="I98" s="74">
        <f t="shared" si="99"/>
        <v>109975.81192000001</v>
      </c>
      <c r="J98" s="74">
        <f t="shared" si="99"/>
        <v>114374.07800000001</v>
      </c>
      <c r="K98" s="74">
        <f t="shared" si="99"/>
        <v>118951.17000000001</v>
      </c>
      <c r="L98" s="74">
        <f t="shared" si="99"/>
        <v>0</v>
      </c>
      <c r="M98" s="74">
        <f t="shared" si="99"/>
        <v>0</v>
      </c>
      <c r="N98" s="74"/>
      <c r="O98" s="135"/>
      <c r="P98" s="187" t="str">
        <f t="shared" si="65"/>
        <v>52570C</v>
      </c>
      <c r="Q98" s="188" t="str">
        <f t="shared" si="66"/>
        <v>Manager Economic Development (CPED)</v>
      </c>
      <c r="R98" s="189" t="str">
        <f t="shared" si="67"/>
        <v>63</v>
      </c>
      <c r="S98" s="186">
        <f t="shared" si="100"/>
        <v>101679.56656000002</v>
      </c>
      <c r="T98" s="186">
        <f t="shared" si="101"/>
        <v>105745.72736</v>
      </c>
      <c r="U98" s="186">
        <f t="shared" si="102"/>
        <v>109975.81192000001</v>
      </c>
      <c r="V98" s="186">
        <f t="shared" si="103"/>
        <v>114374.07800000001</v>
      </c>
      <c r="W98" s="186">
        <f t="shared" si="104"/>
        <v>118951.17000000001</v>
      </c>
      <c r="AB98" s="129" t="str">
        <f t="shared" si="75"/>
        <v>52570C</v>
      </c>
      <c r="AC98" s="136" t="str">
        <f t="shared" si="76"/>
        <v>63</v>
      </c>
      <c r="AD98" s="129" t="str">
        <f t="shared" si="77"/>
        <v>Manager Economic Development (CPED)</v>
      </c>
      <c r="AE98" s="130">
        <f t="shared" si="78"/>
        <v>48.884999999999998</v>
      </c>
      <c r="AF98" s="130">
        <f t="shared" si="79"/>
        <v>50.839999999999996</v>
      </c>
      <c r="AG98" s="130">
        <f t="shared" si="80"/>
        <v>52.872999999999998</v>
      </c>
      <c r="AH98" s="130">
        <f t="shared" si="81"/>
        <v>54.988</v>
      </c>
      <c r="AI98" s="130">
        <f t="shared" si="82"/>
        <v>57.189</v>
      </c>
      <c r="AJ98" s="130">
        <f t="shared" si="83"/>
        <v>0</v>
      </c>
      <c r="AK98" s="130">
        <f t="shared" si="84"/>
        <v>0</v>
      </c>
      <c r="AL98" s="135"/>
      <c r="AO98" s="135">
        <f t="shared" si="68"/>
        <v>4066.1607999999833</v>
      </c>
      <c r="AP98" s="135">
        <f t="shared" si="69"/>
        <v>4230.084560000003</v>
      </c>
      <c r="AQ98" s="135">
        <f t="shared" si="70"/>
        <v>4398.2660800000012</v>
      </c>
      <c r="AR98" s="135">
        <f t="shared" si="71"/>
        <v>4577.0920000000042</v>
      </c>
      <c r="AS98" s="135">
        <f t="shared" si="72"/>
        <v>-118951.17000000001</v>
      </c>
      <c r="AT98" s="135">
        <f t="shared" si="73"/>
        <v>0</v>
      </c>
    </row>
    <row r="99" spans="1:46" hidden="1" x14ac:dyDescent="0.2">
      <c r="A99" s="75" t="s">
        <v>17</v>
      </c>
      <c r="B99" s="70" t="s">
        <v>574</v>
      </c>
      <c r="C99" s="75" t="s">
        <v>123</v>
      </c>
      <c r="D99" s="73" t="s">
        <v>378</v>
      </c>
      <c r="E99" s="75">
        <v>543</v>
      </c>
      <c r="F99" s="75">
        <v>12</v>
      </c>
      <c r="G99" s="74">
        <v>98202</v>
      </c>
      <c r="H99" s="74">
        <v>102134</v>
      </c>
      <c r="I99" s="74">
        <v>106224</v>
      </c>
      <c r="J99" s="74">
        <v>110477</v>
      </c>
      <c r="K99" s="74">
        <v>114901</v>
      </c>
      <c r="L99" s="74">
        <v>0</v>
      </c>
      <c r="M99" s="74">
        <v>0</v>
      </c>
      <c r="N99" s="74"/>
      <c r="O99" s="135"/>
      <c r="P99" s="187" t="str">
        <f t="shared" si="65"/>
        <v>06708C</v>
      </c>
      <c r="Q99" s="188" t="str">
        <f t="shared" si="66"/>
        <v>Manager Equity and Inclusion</v>
      </c>
      <c r="R99" s="189" t="str">
        <f t="shared" si="67"/>
        <v>044</v>
      </c>
      <c r="S99" s="262">
        <v>98202</v>
      </c>
      <c r="T99" s="262">
        <v>102134</v>
      </c>
      <c r="U99" s="262">
        <v>106224</v>
      </c>
      <c r="V99" s="262">
        <v>110477</v>
      </c>
      <c r="W99" s="262">
        <v>114901</v>
      </c>
      <c r="AB99" s="129" t="str">
        <f t="shared" si="75"/>
        <v>06708C</v>
      </c>
      <c r="AC99" s="136" t="str">
        <f t="shared" si="76"/>
        <v>044</v>
      </c>
      <c r="AD99" s="129" t="str">
        <f t="shared" si="77"/>
        <v>Manager Equity and Inclusion</v>
      </c>
      <c r="AE99" s="130">
        <f t="shared" si="78"/>
        <v>47.213000000000001</v>
      </c>
      <c r="AF99" s="130">
        <f t="shared" si="79"/>
        <v>49.102999999999994</v>
      </c>
      <c r="AG99" s="130">
        <f t="shared" si="80"/>
        <v>51.07</v>
      </c>
      <c r="AH99" s="130">
        <f t="shared" si="81"/>
        <v>53.113999999999997</v>
      </c>
      <c r="AI99" s="130">
        <f t="shared" si="82"/>
        <v>55.241</v>
      </c>
      <c r="AJ99" s="130">
        <f t="shared" si="83"/>
        <v>0</v>
      </c>
      <c r="AK99" s="130">
        <f t="shared" si="84"/>
        <v>0</v>
      </c>
      <c r="AL99" s="135"/>
      <c r="AO99" s="135">
        <f t="shared" si="68"/>
        <v>3932</v>
      </c>
      <c r="AP99" s="135">
        <f t="shared" si="69"/>
        <v>4090</v>
      </c>
      <c r="AQ99" s="135">
        <f t="shared" si="70"/>
        <v>4253</v>
      </c>
      <c r="AR99" s="135">
        <f t="shared" si="71"/>
        <v>4424</v>
      </c>
      <c r="AS99" s="135">
        <f t="shared" si="72"/>
        <v>-114901</v>
      </c>
      <c r="AT99" s="135">
        <f t="shared" si="73"/>
        <v>0</v>
      </c>
    </row>
    <row r="100" spans="1:46" hidden="1" x14ac:dyDescent="0.2">
      <c r="A100" s="75" t="s">
        <v>17</v>
      </c>
      <c r="B100" s="70" t="s">
        <v>126</v>
      </c>
      <c r="C100" s="75" t="s">
        <v>127</v>
      </c>
      <c r="D100" s="73" t="s">
        <v>379</v>
      </c>
      <c r="E100" s="75">
        <v>528</v>
      </c>
      <c r="F100" s="75">
        <v>11</v>
      </c>
      <c r="G100" s="74">
        <f t="shared" ref="G100:G108" si="105">S100</f>
        <v>82513.259920000011</v>
      </c>
      <c r="H100" s="74">
        <f t="shared" ref="H100:H108" si="106">T100</f>
        <v>86749.731120000011</v>
      </c>
      <c r="I100" s="74">
        <f t="shared" ref="I100:I108" si="107">U100</f>
        <v>91162.899359999996</v>
      </c>
      <c r="J100" s="74">
        <f t="shared" ref="J100:J108" si="108">V100</f>
        <v>97260.011680000011</v>
      </c>
      <c r="K100" s="74">
        <f t="shared" ref="K100:K108" si="109">W100</f>
        <v>99982.849200000011</v>
      </c>
      <c r="L100" s="74">
        <f t="shared" ref="L100:L108" si="110">X100</f>
        <v>102784.45528000001</v>
      </c>
      <c r="M100" s="74">
        <f t="shared" ref="M100:M108" si="111">Y100</f>
        <v>105713.79416</v>
      </c>
      <c r="N100" s="74"/>
      <c r="O100" s="135"/>
      <c r="P100" s="187" t="str">
        <f t="shared" si="65"/>
        <v>06710C</v>
      </c>
      <c r="Q100" s="188" t="str">
        <f t="shared" si="66"/>
        <v>Manager Finance</v>
      </c>
      <c r="R100" s="189" t="str">
        <f t="shared" si="67"/>
        <v>39</v>
      </c>
      <c r="S100" s="186">
        <f t="shared" ref="S100:S108" si="112">VLOOKUP($C100, Rates2020,4,0)</f>
        <v>82513.259920000011</v>
      </c>
      <c r="T100" s="186">
        <f t="shared" ref="T100:T108" si="113">VLOOKUP($C100, Rates2020,5,0)</f>
        <v>86749.731120000011</v>
      </c>
      <c r="U100" s="186">
        <f t="shared" ref="U100:U108" si="114">VLOOKUP($C100, Rates2020,6,0)</f>
        <v>91162.899359999996</v>
      </c>
      <c r="V100" s="186">
        <f t="shared" ref="V100:V108" si="115">VLOOKUP($C100, Rates2020,7,0)</f>
        <v>97260.011680000011</v>
      </c>
      <c r="W100" s="186">
        <f t="shared" ref="W100:W108" si="116">VLOOKUP($C100, Rates2020,8,0)</f>
        <v>99982.849200000011</v>
      </c>
      <c r="X100" s="186">
        <f>VLOOKUP($C100, Rates2020,9,0)</f>
        <v>102784.45528000001</v>
      </c>
      <c r="Y100" s="186">
        <f>VLOOKUP($C100, Rates2020,10,0)</f>
        <v>105713.79416</v>
      </c>
      <c r="AB100" s="129" t="str">
        <f t="shared" si="75"/>
        <v>06710C</v>
      </c>
      <c r="AC100" s="136" t="str">
        <f t="shared" si="76"/>
        <v>39</v>
      </c>
      <c r="AD100" s="129" t="str">
        <f t="shared" si="77"/>
        <v>Manager Finance</v>
      </c>
      <c r="AE100" s="130">
        <f t="shared" si="78"/>
        <v>39.669999999999995</v>
      </c>
      <c r="AF100" s="130">
        <f t="shared" si="79"/>
        <v>41.707000000000001</v>
      </c>
      <c r="AG100" s="130">
        <f t="shared" si="80"/>
        <v>43.829000000000001</v>
      </c>
      <c r="AH100" s="130">
        <f t="shared" si="81"/>
        <v>46.76</v>
      </c>
      <c r="AI100" s="130">
        <f t="shared" si="82"/>
        <v>48.068999999999996</v>
      </c>
      <c r="AJ100" s="130">
        <f t="shared" si="83"/>
        <v>49.415999999999997</v>
      </c>
      <c r="AK100" s="130">
        <f t="shared" si="84"/>
        <v>50.823999999999998</v>
      </c>
      <c r="AL100" s="135"/>
      <c r="AO100" s="135">
        <f t="shared" si="68"/>
        <v>4236.4712</v>
      </c>
      <c r="AP100" s="135">
        <f t="shared" si="69"/>
        <v>4413.1682399999845</v>
      </c>
      <c r="AQ100" s="135">
        <f t="shared" si="70"/>
        <v>6097.1123200000147</v>
      </c>
      <c r="AR100" s="135">
        <f t="shared" si="71"/>
        <v>2722.8375200000009</v>
      </c>
      <c r="AS100" s="135">
        <f t="shared" si="72"/>
        <v>2801.6060799999977</v>
      </c>
      <c r="AT100" s="135">
        <f t="shared" si="73"/>
        <v>2929.3388799999957</v>
      </c>
    </row>
    <row r="101" spans="1:46" hidden="1" x14ac:dyDescent="0.2">
      <c r="A101" s="75" t="s">
        <v>17</v>
      </c>
      <c r="B101" s="70" t="s">
        <v>124</v>
      </c>
      <c r="C101" s="75" t="s">
        <v>125</v>
      </c>
      <c r="D101" s="73" t="s">
        <v>380</v>
      </c>
      <c r="E101" s="75">
        <v>518</v>
      </c>
      <c r="F101" s="75">
        <v>11</v>
      </c>
      <c r="G101" s="74">
        <f t="shared" si="105"/>
        <v>90349.667200000011</v>
      </c>
      <c r="H101" s="74">
        <f t="shared" si="106"/>
        <v>93962.376560000019</v>
      </c>
      <c r="I101" s="74">
        <f t="shared" si="107"/>
        <v>97721.978640000016</v>
      </c>
      <c r="J101" s="74">
        <f t="shared" si="108"/>
        <v>101630.60232000001</v>
      </c>
      <c r="K101" s="74">
        <f t="shared" si="109"/>
        <v>105696.76312</v>
      </c>
      <c r="L101" s="74">
        <f t="shared" si="110"/>
        <v>0</v>
      </c>
      <c r="M101" s="74">
        <f t="shared" si="111"/>
        <v>0</v>
      </c>
      <c r="N101" s="74"/>
      <c r="O101" s="135"/>
      <c r="P101" s="187" t="str">
        <f t="shared" si="65"/>
        <v>06716C</v>
      </c>
      <c r="Q101" s="188" t="str">
        <f t="shared" si="66"/>
        <v>Manager Finance Systems Services</v>
      </c>
      <c r="R101" s="189" t="str">
        <f t="shared" si="67"/>
        <v>104</v>
      </c>
      <c r="S101" s="186">
        <f t="shared" si="112"/>
        <v>90349.667200000011</v>
      </c>
      <c r="T101" s="186">
        <f t="shared" si="113"/>
        <v>93962.376560000019</v>
      </c>
      <c r="U101" s="186">
        <f t="shared" si="114"/>
        <v>97721.978640000016</v>
      </c>
      <c r="V101" s="186">
        <f t="shared" si="115"/>
        <v>101630.60232000001</v>
      </c>
      <c r="W101" s="186">
        <f t="shared" si="116"/>
        <v>105696.76312</v>
      </c>
      <c r="AB101" s="129" t="str">
        <f t="shared" si="75"/>
        <v>06716C</v>
      </c>
      <c r="AC101" s="136" t="str">
        <f t="shared" si="76"/>
        <v>104</v>
      </c>
      <c r="AD101" s="129" t="str">
        <f t="shared" si="77"/>
        <v>Manager Finance Systems Services</v>
      </c>
      <c r="AE101" s="130">
        <f t="shared" si="78"/>
        <v>43.437999999999995</v>
      </c>
      <c r="AF101" s="130">
        <f t="shared" si="79"/>
        <v>45.174999999999997</v>
      </c>
      <c r="AG101" s="130">
        <f t="shared" si="80"/>
        <v>46.981999999999999</v>
      </c>
      <c r="AH101" s="130">
        <f t="shared" si="81"/>
        <v>48.860999999999997</v>
      </c>
      <c r="AI101" s="130">
        <f t="shared" si="82"/>
        <v>50.815999999999995</v>
      </c>
      <c r="AJ101" s="130">
        <f t="shared" si="83"/>
        <v>0</v>
      </c>
      <c r="AK101" s="130">
        <f t="shared" si="84"/>
        <v>0</v>
      </c>
      <c r="AL101" s="135"/>
      <c r="AO101" s="135">
        <f t="shared" si="68"/>
        <v>3612.709360000008</v>
      </c>
      <c r="AP101" s="135">
        <f t="shared" si="69"/>
        <v>3759.6020799999969</v>
      </c>
      <c r="AQ101" s="135">
        <f t="shared" si="70"/>
        <v>3908.6236799999897</v>
      </c>
      <c r="AR101" s="135">
        <f t="shared" si="71"/>
        <v>4066.1607999999978</v>
      </c>
      <c r="AS101" s="135">
        <f t="shared" si="72"/>
        <v>-105696.76312</v>
      </c>
      <c r="AT101" s="135">
        <f t="shared" si="73"/>
        <v>0</v>
      </c>
    </row>
    <row r="102" spans="1:46" hidden="1" x14ac:dyDescent="0.2">
      <c r="A102" s="75" t="s">
        <v>17</v>
      </c>
      <c r="B102" s="70" t="s">
        <v>162</v>
      </c>
      <c r="C102" s="75" t="s">
        <v>163</v>
      </c>
      <c r="D102" s="73" t="s">
        <v>381</v>
      </c>
      <c r="E102" s="75">
        <v>483</v>
      </c>
      <c r="F102" s="75">
        <v>10</v>
      </c>
      <c r="G102" s="74">
        <f t="shared" si="105"/>
        <v>85529.882880000005</v>
      </c>
      <c r="H102" s="74">
        <f t="shared" si="106"/>
        <v>88950.993040000001</v>
      </c>
      <c r="I102" s="74">
        <f t="shared" si="107"/>
        <v>92508.351520000011</v>
      </c>
      <c r="J102" s="74">
        <f t="shared" si="108"/>
        <v>96208.344960000002</v>
      </c>
      <c r="K102" s="74">
        <f t="shared" si="109"/>
        <v>100057.36</v>
      </c>
      <c r="L102" s="74">
        <f t="shared" si="110"/>
        <v>0</v>
      </c>
      <c r="M102" s="74">
        <f t="shared" si="111"/>
        <v>0</v>
      </c>
      <c r="N102" s="74"/>
      <c r="O102" s="135"/>
      <c r="P102" s="187" t="str">
        <f t="shared" si="65"/>
        <v>52904C</v>
      </c>
      <c r="Q102" s="188" t="str">
        <f t="shared" si="66"/>
        <v>Manager Financial Operations and Business Analysis</v>
      </c>
      <c r="R102" s="189" t="str">
        <f t="shared" si="67"/>
        <v>10</v>
      </c>
      <c r="S102" s="186">
        <f t="shared" si="112"/>
        <v>85529.882880000005</v>
      </c>
      <c r="T102" s="186">
        <f t="shared" si="113"/>
        <v>88950.993040000001</v>
      </c>
      <c r="U102" s="186">
        <f t="shared" si="114"/>
        <v>92508.351520000011</v>
      </c>
      <c r="V102" s="186">
        <f t="shared" si="115"/>
        <v>96208.344960000002</v>
      </c>
      <c r="W102" s="186">
        <f t="shared" si="116"/>
        <v>100057.36</v>
      </c>
      <c r="AB102" s="129" t="str">
        <f t="shared" si="75"/>
        <v>52904C</v>
      </c>
      <c r="AC102" s="136" t="str">
        <f t="shared" si="76"/>
        <v>10</v>
      </c>
      <c r="AD102" s="129" t="str">
        <f t="shared" si="77"/>
        <v>Manager Financial Operations and Business Analysis</v>
      </c>
      <c r="AE102" s="130">
        <f t="shared" si="78"/>
        <v>41.120999999999995</v>
      </c>
      <c r="AF102" s="130">
        <f t="shared" si="79"/>
        <v>42.765000000000001</v>
      </c>
      <c r="AG102" s="130">
        <f t="shared" si="80"/>
        <v>44.475999999999999</v>
      </c>
      <c r="AH102" s="130">
        <f t="shared" si="81"/>
        <v>46.254999999999995</v>
      </c>
      <c r="AI102" s="130">
        <f t="shared" si="82"/>
        <v>48.104999999999997</v>
      </c>
      <c r="AJ102" s="130">
        <f t="shared" si="83"/>
        <v>0</v>
      </c>
      <c r="AK102" s="130">
        <f t="shared" si="84"/>
        <v>0</v>
      </c>
      <c r="AL102" s="135"/>
      <c r="AO102" s="135">
        <f t="shared" si="68"/>
        <v>3421.1101599999965</v>
      </c>
      <c r="AP102" s="135">
        <f t="shared" si="69"/>
        <v>3557.3584800000099</v>
      </c>
      <c r="AQ102" s="135">
        <f t="shared" si="70"/>
        <v>3699.9934399999911</v>
      </c>
      <c r="AR102" s="135">
        <f t="shared" si="71"/>
        <v>3849.0150399999984</v>
      </c>
      <c r="AS102" s="135">
        <f t="shared" si="72"/>
        <v>-100057.36</v>
      </c>
      <c r="AT102" s="135">
        <f t="shared" si="73"/>
        <v>0</v>
      </c>
    </row>
    <row r="103" spans="1:46" hidden="1" x14ac:dyDescent="0.2">
      <c r="A103" s="75" t="s">
        <v>17</v>
      </c>
      <c r="B103" s="70" t="s">
        <v>124</v>
      </c>
      <c r="C103" s="75" t="s">
        <v>128</v>
      </c>
      <c r="D103" s="73" t="s">
        <v>129</v>
      </c>
      <c r="E103" s="75">
        <v>563</v>
      </c>
      <c r="F103" s="75">
        <v>12</v>
      </c>
      <c r="G103" s="74">
        <f t="shared" si="105"/>
        <v>90349.667200000011</v>
      </c>
      <c r="H103" s="74">
        <f t="shared" si="106"/>
        <v>93962.376560000019</v>
      </c>
      <c r="I103" s="74">
        <f t="shared" si="107"/>
        <v>97721.978640000016</v>
      </c>
      <c r="J103" s="74">
        <f t="shared" si="108"/>
        <v>101630.60232000001</v>
      </c>
      <c r="K103" s="74">
        <f t="shared" si="109"/>
        <v>105696.76312</v>
      </c>
      <c r="L103" s="74">
        <f t="shared" si="110"/>
        <v>0</v>
      </c>
      <c r="M103" s="74">
        <f t="shared" si="111"/>
        <v>0</v>
      </c>
      <c r="N103" s="74"/>
      <c r="O103" s="135"/>
      <c r="P103" s="187" t="str">
        <f t="shared" si="65"/>
        <v>59222C</v>
      </c>
      <c r="Q103" s="188" t="str">
        <f t="shared" si="66"/>
        <v>Manager Financial Services</v>
      </c>
      <c r="R103" s="189" t="str">
        <f t="shared" si="67"/>
        <v>104</v>
      </c>
      <c r="S103" s="186">
        <f t="shared" si="112"/>
        <v>90349.667200000011</v>
      </c>
      <c r="T103" s="186">
        <f t="shared" si="113"/>
        <v>93962.376560000019</v>
      </c>
      <c r="U103" s="186">
        <f t="shared" si="114"/>
        <v>97721.978640000016</v>
      </c>
      <c r="V103" s="186">
        <f t="shared" si="115"/>
        <v>101630.60232000001</v>
      </c>
      <c r="W103" s="186">
        <f t="shared" si="116"/>
        <v>105696.76312</v>
      </c>
      <c r="AB103" s="129" t="str">
        <f t="shared" si="75"/>
        <v>59222C</v>
      </c>
      <c r="AC103" s="136" t="str">
        <f t="shared" si="76"/>
        <v>104</v>
      </c>
      <c r="AD103" s="129" t="str">
        <f t="shared" si="77"/>
        <v>Manager Financial Services</v>
      </c>
      <c r="AE103" s="130">
        <f t="shared" si="78"/>
        <v>43.437999999999995</v>
      </c>
      <c r="AF103" s="130">
        <f t="shared" si="79"/>
        <v>45.174999999999997</v>
      </c>
      <c r="AG103" s="130">
        <f t="shared" si="80"/>
        <v>46.981999999999999</v>
      </c>
      <c r="AH103" s="130">
        <f t="shared" si="81"/>
        <v>48.860999999999997</v>
      </c>
      <c r="AI103" s="130">
        <f t="shared" si="82"/>
        <v>50.815999999999995</v>
      </c>
      <c r="AJ103" s="130">
        <f t="shared" si="83"/>
        <v>0</v>
      </c>
      <c r="AK103" s="130">
        <f t="shared" si="84"/>
        <v>0</v>
      </c>
      <c r="AL103" s="135"/>
      <c r="AO103" s="135">
        <f t="shared" si="68"/>
        <v>3612.709360000008</v>
      </c>
      <c r="AP103" s="135">
        <f t="shared" si="69"/>
        <v>3759.6020799999969</v>
      </c>
      <c r="AQ103" s="135">
        <f t="shared" si="70"/>
        <v>3908.6236799999897</v>
      </c>
      <c r="AR103" s="135">
        <f t="shared" si="71"/>
        <v>4066.1607999999978</v>
      </c>
      <c r="AS103" s="135">
        <f t="shared" si="72"/>
        <v>-105696.76312</v>
      </c>
      <c r="AT103" s="135">
        <f t="shared" si="73"/>
        <v>0</v>
      </c>
    </row>
    <row r="104" spans="1:46" hidden="1" x14ac:dyDescent="0.2">
      <c r="A104" s="75" t="s">
        <v>17</v>
      </c>
      <c r="B104" s="70" t="s">
        <v>164</v>
      </c>
      <c r="C104" s="75" t="s">
        <v>165</v>
      </c>
      <c r="D104" s="73" t="s">
        <v>382</v>
      </c>
      <c r="E104" s="75">
        <v>505</v>
      </c>
      <c r="F104" s="75">
        <v>11</v>
      </c>
      <c r="G104" s="74">
        <f t="shared" si="105"/>
        <v>90349.667200000011</v>
      </c>
      <c r="H104" s="74">
        <f t="shared" si="106"/>
        <v>93962.376560000019</v>
      </c>
      <c r="I104" s="74">
        <f t="shared" si="107"/>
        <v>97721.978640000016</v>
      </c>
      <c r="J104" s="74">
        <f t="shared" si="108"/>
        <v>101630.60232000001</v>
      </c>
      <c r="K104" s="74">
        <f t="shared" si="109"/>
        <v>105696.76312</v>
      </c>
      <c r="L104" s="74">
        <f t="shared" si="110"/>
        <v>0</v>
      </c>
      <c r="M104" s="74">
        <f t="shared" si="111"/>
        <v>0</v>
      </c>
      <c r="N104" s="74"/>
      <c r="O104" s="135"/>
      <c r="P104" s="187" t="str">
        <f t="shared" si="65"/>
        <v>02657C</v>
      </c>
      <c r="Q104" s="188" t="str">
        <f t="shared" si="66"/>
        <v>Manager Grants &amp; Community Engagement</v>
      </c>
      <c r="R104" s="189" t="str">
        <f t="shared" si="67"/>
        <v>103</v>
      </c>
      <c r="S104" s="186">
        <f t="shared" si="112"/>
        <v>90349.667200000011</v>
      </c>
      <c r="T104" s="186">
        <f t="shared" si="113"/>
        <v>93962.376560000019</v>
      </c>
      <c r="U104" s="186">
        <f t="shared" si="114"/>
        <v>97721.978640000016</v>
      </c>
      <c r="V104" s="186">
        <f t="shared" si="115"/>
        <v>101630.60232000001</v>
      </c>
      <c r="W104" s="186">
        <f t="shared" si="116"/>
        <v>105696.76312</v>
      </c>
      <c r="AB104" s="129" t="str">
        <f t="shared" si="75"/>
        <v>02657C</v>
      </c>
      <c r="AC104" s="136" t="str">
        <f t="shared" si="76"/>
        <v>103</v>
      </c>
      <c r="AD104" s="129" t="str">
        <f t="shared" si="77"/>
        <v>Manager Grants &amp; Community Engagement</v>
      </c>
      <c r="AE104" s="130">
        <f t="shared" si="78"/>
        <v>43.437999999999995</v>
      </c>
      <c r="AF104" s="130">
        <f t="shared" si="79"/>
        <v>45.174999999999997</v>
      </c>
      <c r="AG104" s="130">
        <f t="shared" si="80"/>
        <v>46.981999999999999</v>
      </c>
      <c r="AH104" s="130">
        <f t="shared" si="81"/>
        <v>48.860999999999997</v>
      </c>
      <c r="AI104" s="130">
        <f t="shared" si="82"/>
        <v>50.815999999999995</v>
      </c>
      <c r="AJ104" s="130">
        <f t="shared" si="83"/>
        <v>0</v>
      </c>
      <c r="AK104" s="130">
        <f t="shared" si="84"/>
        <v>0</v>
      </c>
      <c r="AL104" s="135"/>
      <c r="AO104" s="135">
        <f t="shared" si="68"/>
        <v>3612.709360000008</v>
      </c>
      <c r="AP104" s="135">
        <f t="shared" si="69"/>
        <v>3759.6020799999969</v>
      </c>
      <c r="AQ104" s="135">
        <f t="shared" si="70"/>
        <v>3908.6236799999897</v>
      </c>
      <c r="AR104" s="135">
        <f t="shared" si="71"/>
        <v>4066.1607999999978</v>
      </c>
      <c r="AS104" s="135">
        <f t="shared" si="72"/>
        <v>-105696.76312</v>
      </c>
      <c r="AT104" s="135">
        <f t="shared" si="73"/>
        <v>0</v>
      </c>
    </row>
    <row r="105" spans="1:46" hidden="1" x14ac:dyDescent="0.2">
      <c r="A105" s="75" t="s">
        <v>17</v>
      </c>
      <c r="B105" s="70" t="s">
        <v>124</v>
      </c>
      <c r="C105" s="75" t="s">
        <v>130</v>
      </c>
      <c r="D105" s="73" t="s">
        <v>383</v>
      </c>
      <c r="E105" s="75">
        <v>513</v>
      </c>
      <c r="F105" s="75">
        <v>11</v>
      </c>
      <c r="G105" s="74">
        <f t="shared" si="105"/>
        <v>90349.667200000011</v>
      </c>
      <c r="H105" s="74">
        <f t="shared" si="106"/>
        <v>93962.376560000019</v>
      </c>
      <c r="I105" s="74">
        <f t="shared" si="107"/>
        <v>97721.978640000016</v>
      </c>
      <c r="J105" s="74">
        <f t="shared" si="108"/>
        <v>101630.60232000001</v>
      </c>
      <c r="K105" s="74">
        <f t="shared" si="109"/>
        <v>105696.76312</v>
      </c>
      <c r="L105" s="74">
        <f t="shared" si="110"/>
        <v>0</v>
      </c>
      <c r="M105" s="74">
        <f t="shared" si="111"/>
        <v>0</v>
      </c>
      <c r="N105" s="74"/>
      <c r="O105" s="135"/>
      <c r="P105" s="187" t="str">
        <f t="shared" si="65"/>
        <v>06739C</v>
      </c>
      <c r="Q105" s="188" t="str">
        <f t="shared" si="66"/>
        <v>Manager Health Administration</v>
      </c>
      <c r="R105" s="189" t="str">
        <f t="shared" si="67"/>
        <v>104</v>
      </c>
      <c r="S105" s="186">
        <f t="shared" si="112"/>
        <v>90349.667200000011</v>
      </c>
      <c r="T105" s="186">
        <f t="shared" si="113"/>
        <v>93962.376560000019</v>
      </c>
      <c r="U105" s="186">
        <f t="shared" si="114"/>
        <v>97721.978640000016</v>
      </c>
      <c r="V105" s="186">
        <f t="shared" si="115"/>
        <v>101630.60232000001</v>
      </c>
      <c r="W105" s="186">
        <f t="shared" si="116"/>
        <v>105696.76312</v>
      </c>
      <c r="AB105" s="129" t="str">
        <f t="shared" si="75"/>
        <v>06739C</v>
      </c>
      <c r="AC105" s="136" t="str">
        <f t="shared" si="76"/>
        <v>104</v>
      </c>
      <c r="AD105" s="129" t="str">
        <f t="shared" si="77"/>
        <v>Manager Health Administration</v>
      </c>
      <c r="AE105" s="130">
        <f t="shared" si="78"/>
        <v>43.437999999999995</v>
      </c>
      <c r="AF105" s="130">
        <f t="shared" si="79"/>
        <v>45.174999999999997</v>
      </c>
      <c r="AG105" s="130">
        <f t="shared" si="80"/>
        <v>46.981999999999999</v>
      </c>
      <c r="AH105" s="130">
        <f t="shared" si="81"/>
        <v>48.860999999999997</v>
      </c>
      <c r="AI105" s="130">
        <f t="shared" si="82"/>
        <v>50.815999999999995</v>
      </c>
      <c r="AJ105" s="130">
        <f t="shared" si="83"/>
        <v>0</v>
      </c>
      <c r="AK105" s="130">
        <f t="shared" si="84"/>
        <v>0</v>
      </c>
      <c r="AL105" s="135"/>
      <c r="AO105" s="135">
        <f t="shared" si="68"/>
        <v>3612.709360000008</v>
      </c>
      <c r="AP105" s="135">
        <f t="shared" si="69"/>
        <v>3759.6020799999969</v>
      </c>
      <c r="AQ105" s="135">
        <f t="shared" si="70"/>
        <v>3908.6236799999897</v>
      </c>
      <c r="AR105" s="135">
        <f t="shared" si="71"/>
        <v>4066.1607999999978</v>
      </c>
      <c r="AS105" s="135">
        <f t="shared" si="72"/>
        <v>-105696.76312</v>
      </c>
      <c r="AT105" s="135">
        <f t="shared" si="73"/>
        <v>0</v>
      </c>
    </row>
    <row r="106" spans="1:46" hidden="1" x14ac:dyDescent="0.2">
      <c r="A106" s="75" t="s">
        <v>17</v>
      </c>
      <c r="B106" s="70" t="s">
        <v>65</v>
      </c>
      <c r="C106" s="75" t="s">
        <v>158</v>
      </c>
      <c r="D106" s="73" t="s">
        <v>384</v>
      </c>
      <c r="E106" s="75">
        <v>498</v>
      </c>
      <c r="F106" s="75">
        <v>11</v>
      </c>
      <c r="G106" s="74">
        <f t="shared" si="105"/>
        <v>82174.768000000011</v>
      </c>
      <c r="H106" s="74">
        <f t="shared" si="106"/>
        <v>86500.652159999998</v>
      </c>
      <c r="I106" s="74">
        <f t="shared" si="107"/>
        <v>91052.197600000014</v>
      </c>
      <c r="J106" s="74">
        <f t="shared" si="108"/>
        <v>97242.980640000009</v>
      </c>
      <c r="K106" s="74">
        <f t="shared" si="109"/>
        <v>99967.947040000014</v>
      </c>
      <c r="L106" s="74">
        <f t="shared" si="110"/>
        <v>102767.42424000001</v>
      </c>
      <c r="M106" s="74">
        <f t="shared" si="111"/>
        <v>105696.76312</v>
      </c>
      <c r="N106" s="74"/>
      <c r="O106" s="135"/>
      <c r="P106" s="187" t="str">
        <f t="shared" ref="P106:P137" si="117">C106</f>
        <v>06743C</v>
      </c>
      <c r="Q106" s="188" t="str">
        <f t="shared" ref="Q106:Q137" si="118">D106</f>
        <v>Manager Healthy Living Program</v>
      </c>
      <c r="R106" s="189" t="str">
        <f t="shared" ref="R106:R137" si="119">B106</f>
        <v>41C</v>
      </c>
      <c r="S106" s="186">
        <f t="shared" si="112"/>
        <v>82174.768000000011</v>
      </c>
      <c r="T106" s="186">
        <f t="shared" si="113"/>
        <v>86500.652159999998</v>
      </c>
      <c r="U106" s="186">
        <f t="shared" si="114"/>
        <v>91052.197600000014</v>
      </c>
      <c r="V106" s="186">
        <f t="shared" si="115"/>
        <v>97242.980640000009</v>
      </c>
      <c r="W106" s="186">
        <f t="shared" si="116"/>
        <v>99967.947040000014</v>
      </c>
      <c r="X106" s="186">
        <f>VLOOKUP($C106, Rates2020,9,0)</f>
        <v>102767.42424000001</v>
      </c>
      <c r="Y106" s="186">
        <f>VLOOKUP($C106, Rates2020,10,0)</f>
        <v>105696.76312</v>
      </c>
      <c r="AB106" s="129" t="str">
        <f t="shared" si="75"/>
        <v>06743C</v>
      </c>
      <c r="AC106" s="136" t="str">
        <f t="shared" si="76"/>
        <v>41C</v>
      </c>
      <c r="AD106" s="129" t="str">
        <f t="shared" si="77"/>
        <v>Manager Healthy Living Program</v>
      </c>
      <c r="AE106" s="130">
        <f t="shared" si="78"/>
        <v>39.507999999999996</v>
      </c>
      <c r="AF106" s="130">
        <f t="shared" si="79"/>
        <v>41.586999999999996</v>
      </c>
      <c r="AG106" s="130">
        <f t="shared" si="80"/>
        <v>43.775999999999996</v>
      </c>
      <c r="AH106" s="130">
        <f t="shared" si="81"/>
        <v>46.751999999999995</v>
      </c>
      <c r="AI106" s="130">
        <f t="shared" si="82"/>
        <v>48.061999999999998</v>
      </c>
      <c r="AJ106" s="130">
        <f t="shared" si="83"/>
        <v>49.407999999999994</v>
      </c>
      <c r="AK106" s="130">
        <f t="shared" si="84"/>
        <v>50.815999999999995</v>
      </c>
      <c r="AL106" s="135"/>
      <c r="AO106" s="135">
        <f t="shared" si="68"/>
        <v>4325.8841599999869</v>
      </c>
      <c r="AP106" s="135">
        <f t="shared" si="69"/>
        <v>4551.5454400000162</v>
      </c>
      <c r="AQ106" s="135">
        <f t="shared" si="70"/>
        <v>6190.7830399999948</v>
      </c>
      <c r="AR106" s="135">
        <f t="shared" si="71"/>
        <v>2724.9664000000048</v>
      </c>
      <c r="AS106" s="135">
        <f t="shared" si="72"/>
        <v>2799.4771999999939</v>
      </c>
      <c r="AT106" s="135">
        <f t="shared" si="73"/>
        <v>2929.3388799999957</v>
      </c>
    </row>
    <row r="107" spans="1:46" hidden="1" x14ac:dyDescent="0.2">
      <c r="A107" s="75" t="s">
        <v>17</v>
      </c>
      <c r="B107" s="70" t="s">
        <v>70</v>
      </c>
      <c r="C107" s="75" t="s">
        <v>131</v>
      </c>
      <c r="D107" s="73" t="s">
        <v>385</v>
      </c>
      <c r="E107" s="75">
        <v>465</v>
      </c>
      <c r="F107" s="75">
        <v>10</v>
      </c>
      <c r="G107" s="74">
        <f t="shared" si="105"/>
        <v>75877.540960000013</v>
      </c>
      <c r="H107" s="74">
        <f t="shared" si="106"/>
        <v>79654.174080000012</v>
      </c>
      <c r="I107" s="74">
        <f t="shared" si="107"/>
        <v>83645.824080000006</v>
      </c>
      <c r="J107" s="74">
        <f t="shared" si="108"/>
        <v>89055.30816</v>
      </c>
      <c r="K107" s="74">
        <f t="shared" si="109"/>
        <v>91548.226640000008</v>
      </c>
      <c r="L107" s="74">
        <f t="shared" si="110"/>
        <v>94113.527040000001</v>
      </c>
      <c r="M107" s="74">
        <f t="shared" si="111"/>
        <v>96795.915840000016</v>
      </c>
      <c r="N107" s="74"/>
      <c r="O107" s="135"/>
      <c r="P107" s="187" t="str">
        <f t="shared" si="117"/>
        <v>06744C</v>
      </c>
      <c r="Q107" s="188" t="str">
        <f t="shared" si="118"/>
        <v>Manager Healthy Start</v>
      </c>
      <c r="R107" s="189" t="str">
        <f t="shared" si="119"/>
        <v>34M</v>
      </c>
      <c r="S107" s="186">
        <f t="shared" si="112"/>
        <v>75877.540960000013</v>
      </c>
      <c r="T107" s="186">
        <f t="shared" si="113"/>
        <v>79654.174080000012</v>
      </c>
      <c r="U107" s="186">
        <f t="shared" si="114"/>
        <v>83645.824080000006</v>
      </c>
      <c r="V107" s="186">
        <f t="shared" si="115"/>
        <v>89055.30816</v>
      </c>
      <c r="W107" s="186">
        <f t="shared" si="116"/>
        <v>91548.226640000008</v>
      </c>
      <c r="X107" s="186">
        <f>VLOOKUP($C107, Rates2020,9,0)</f>
        <v>94113.527040000001</v>
      </c>
      <c r="Y107" s="186">
        <f>VLOOKUP($C107, Rates2020,10,0)</f>
        <v>96795.915840000016</v>
      </c>
      <c r="AB107" s="129" t="str">
        <f t="shared" si="75"/>
        <v>06744C</v>
      </c>
      <c r="AC107" s="136" t="str">
        <f t="shared" si="76"/>
        <v>34M</v>
      </c>
      <c r="AD107" s="129" t="str">
        <f t="shared" si="77"/>
        <v>Manager Healthy Start</v>
      </c>
      <c r="AE107" s="130">
        <f t="shared" si="78"/>
        <v>36.479999999999997</v>
      </c>
      <c r="AF107" s="130">
        <f t="shared" si="79"/>
        <v>38.295999999999999</v>
      </c>
      <c r="AG107" s="130">
        <f t="shared" si="80"/>
        <v>40.214999999999996</v>
      </c>
      <c r="AH107" s="130">
        <f t="shared" si="81"/>
        <v>42.815999999999995</v>
      </c>
      <c r="AI107" s="130">
        <f t="shared" si="82"/>
        <v>44.013999999999996</v>
      </c>
      <c r="AJ107" s="130">
        <f t="shared" si="83"/>
        <v>45.247</v>
      </c>
      <c r="AK107" s="130">
        <f t="shared" si="84"/>
        <v>46.536999999999999</v>
      </c>
      <c r="AL107" s="135"/>
      <c r="AO107" s="135">
        <f t="shared" si="68"/>
        <v>3776.6331199999986</v>
      </c>
      <c r="AP107" s="135">
        <f t="shared" si="69"/>
        <v>3991.6499999999942</v>
      </c>
      <c r="AQ107" s="135">
        <f t="shared" si="70"/>
        <v>5409.4840799999947</v>
      </c>
      <c r="AR107" s="135">
        <f t="shared" si="71"/>
        <v>2492.9184800000075</v>
      </c>
      <c r="AS107" s="135">
        <f t="shared" si="72"/>
        <v>2565.3003999999928</v>
      </c>
      <c r="AT107" s="135">
        <f t="shared" si="73"/>
        <v>2682.3888000000152</v>
      </c>
    </row>
    <row r="108" spans="1:46" hidden="1" x14ac:dyDescent="0.2">
      <c r="A108" s="75" t="s">
        <v>17</v>
      </c>
      <c r="B108" s="70" t="s">
        <v>76</v>
      </c>
      <c r="C108" s="75" t="s">
        <v>132</v>
      </c>
      <c r="D108" s="73" t="s">
        <v>386</v>
      </c>
      <c r="E108" s="75">
        <v>588</v>
      </c>
      <c r="F108" s="75">
        <v>13</v>
      </c>
      <c r="G108" s="74">
        <f t="shared" si="105"/>
        <v>101679.56656000002</v>
      </c>
      <c r="H108" s="74">
        <f t="shared" si="106"/>
        <v>105745.72736</v>
      </c>
      <c r="I108" s="74">
        <f t="shared" si="107"/>
        <v>109975.81192000001</v>
      </c>
      <c r="J108" s="74">
        <f t="shared" si="108"/>
        <v>114374.07800000001</v>
      </c>
      <c r="K108" s="74">
        <f t="shared" si="109"/>
        <v>118951.17000000001</v>
      </c>
      <c r="L108" s="74">
        <f t="shared" si="110"/>
        <v>0</v>
      </c>
      <c r="M108" s="74">
        <f t="shared" si="111"/>
        <v>0</v>
      </c>
      <c r="N108" s="74"/>
      <c r="O108" s="135"/>
      <c r="P108" s="187" t="str">
        <f t="shared" si="117"/>
        <v>52600C</v>
      </c>
      <c r="Q108" s="188" t="str">
        <f t="shared" si="118"/>
        <v>Manager Housing Development</v>
      </c>
      <c r="R108" s="189" t="str">
        <f t="shared" si="119"/>
        <v>63</v>
      </c>
      <c r="S108" s="186">
        <f t="shared" si="112"/>
        <v>101679.56656000002</v>
      </c>
      <c r="T108" s="186">
        <f t="shared" si="113"/>
        <v>105745.72736</v>
      </c>
      <c r="U108" s="186">
        <f t="shared" si="114"/>
        <v>109975.81192000001</v>
      </c>
      <c r="V108" s="186">
        <f t="shared" si="115"/>
        <v>114374.07800000001</v>
      </c>
      <c r="W108" s="186">
        <f t="shared" si="116"/>
        <v>118951.17000000001</v>
      </c>
      <c r="AB108" s="129" t="str">
        <f t="shared" si="75"/>
        <v>52600C</v>
      </c>
      <c r="AC108" s="136" t="str">
        <f t="shared" si="76"/>
        <v>63</v>
      </c>
      <c r="AD108" s="129" t="str">
        <f t="shared" si="77"/>
        <v>Manager Housing Development</v>
      </c>
      <c r="AE108" s="130">
        <f t="shared" si="78"/>
        <v>48.884999999999998</v>
      </c>
      <c r="AF108" s="130">
        <f t="shared" si="79"/>
        <v>50.839999999999996</v>
      </c>
      <c r="AG108" s="130">
        <f t="shared" si="80"/>
        <v>52.872999999999998</v>
      </c>
      <c r="AH108" s="130">
        <f t="shared" si="81"/>
        <v>54.988</v>
      </c>
      <c r="AI108" s="130">
        <f t="shared" si="82"/>
        <v>57.189</v>
      </c>
      <c r="AJ108" s="130">
        <f t="shared" si="83"/>
        <v>0</v>
      </c>
      <c r="AK108" s="130">
        <f t="shared" si="84"/>
        <v>0</v>
      </c>
      <c r="AL108" s="135"/>
      <c r="AO108" s="135">
        <f t="shared" si="68"/>
        <v>4066.1607999999833</v>
      </c>
      <c r="AP108" s="135">
        <f t="shared" si="69"/>
        <v>4230.084560000003</v>
      </c>
      <c r="AQ108" s="135">
        <f t="shared" si="70"/>
        <v>4398.2660800000012</v>
      </c>
      <c r="AR108" s="135">
        <f t="shared" si="71"/>
        <v>4577.0920000000042</v>
      </c>
      <c r="AS108" s="135">
        <f t="shared" si="72"/>
        <v>-118951.17000000001</v>
      </c>
      <c r="AT108" s="135">
        <f t="shared" si="73"/>
        <v>0</v>
      </c>
    </row>
    <row r="109" spans="1:46" hidden="1" x14ac:dyDescent="0.2">
      <c r="A109" s="75" t="s">
        <v>17</v>
      </c>
      <c r="B109" s="70" t="s">
        <v>135</v>
      </c>
      <c r="C109" s="75" t="s">
        <v>136</v>
      </c>
      <c r="D109" s="73" t="s">
        <v>387</v>
      </c>
      <c r="E109" s="75">
        <v>513</v>
      </c>
      <c r="F109" s="75">
        <v>11</v>
      </c>
      <c r="G109" s="74">
        <v>98758</v>
      </c>
      <c r="H109" s="74">
        <v>102712</v>
      </c>
      <c r="I109" s="74">
        <v>106825</v>
      </c>
      <c r="J109" s="74">
        <v>111102</v>
      </c>
      <c r="K109" s="74">
        <v>115551</v>
      </c>
      <c r="L109" s="74">
        <v>0</v>
      </c>
      <c r="M109" s="74">
        <v>0</v>
      </c>
      <c r="N109" s="74"/>
      <c r="O109" s="135"/>
      <c r="P109" s="187" t="str">
        <f t="shared" si="117"/>
        <v>06795C</v>
      </c>
      <c r="Q109" s="188" t="str">
        <f t="shared" si="118"/>
        <v xml:space="preserve">Manager Internal Audit </v>
      </c>
      <c r="R109" s="189" t="str">
        <f t="shared" si="119"/>
        <v>045</v>
      </c>
      <c r="S109" s="262">
        <v>98758</v>
      </c>
      <c r="T109" s="262">
        <v>102712</v>
      </c>
      <c r="U109" s="262">
        <v>106825</v>
      </c>
      <c r="V109" s="262">
        <v>111102</v>
      </c>
      <c r="W109" s="262">
        <v>115551</v>
      </c>
      <c r="AB109" s="129" t="str">
        <f t="shared" si="75"/>
        <v>06795C</v>
      </c>
      <c r="AC109" s="136" t="str">
        <f t="shared" si="76"/>
        <v>045</v>
      </c>
      <c r="AD109" s="129" t="str">
        <f t="shared" si="77"/>
        <v xml:space="preserve">Manager Internal Audit </v>
      </c>
      <c r="AE109" s="130">
        <f t="shared" si="78"/>
        <v>47.48</v>
      </c>
      <c r="AF109" s="130">
        <f t="shared" si="79"/>
        <v>49.381</v>
      </c>
      <c r="AG109" s="130">
        <f t="shared" si="80"/>
        <v>51.358999999999995</v>
      </c>
      <c r="AH109" s="130">
        <f t="shared" si="81"/>
        <v>53.414999999999999</v>
      </c>
      <c r="AI109" s="130">
        <f t="shared" si="82"/>
        <v>55.553999999999995</v>
      </c>
      <c r="AJ109" s="130">
        <f t="shared" si="83"/>
        <v>0</v>
      </c>
      <c r="AK109" s="130">
        <f t="shared" si="84"/>
        <v>0</v>
      </c>
      <c r="AL109" s="135"/>
      <c r="AO109" s="135">
        <f t="shared" si="68"/>
        <v>3954</v>
      </c>
      <c r="AP109" s="135">
        <f t="shared" si="69"/>
        <v>4113</v>
      </c>
      <c r="AQ109" s="135">
        <f t="shared" si="70"/>
        <v>4277</v>
      </c>
      <c r="AR109" s="135">
        <f t="shared" si="71"/>
        <v>4449</v>
      </c>
      <c r="AS109" s="135">
        <f t="shared" si="72"/>
        <v>-115551</v>
      </c>
      <c r="AT109" s="135">
        <f t="shared" si="73"/>
        <v>0</v>
      </c>
    </row>
    <row r="110" spans="1:46" hidden="1" x14ac:dyDescent="0.2">
      <c r="A110" s="75" t="s">
        <v>17</v>
      </c>
      <c r="B110" s="70" t="s">
        <v>70</v>
      </c>
      <c r="C110" s="75" t="s">
        <v>48</v>
      </c>
      <c r="D110" s="73" t="s">
        <v>479</v>
      </c>
      <c r="E110" s="75">
        <v>473</v>
      </c>
      <c r="F110" s="75">
        <v>10</v>
      </c>
      <c r="G110" s="74">
        <f t="shared" ref="G110:G119" si="120">S110</f>
        <v>75877.540960000013</v>
      </c>
      <c r="H110" s="74">
        <f t="shared" ref="H110:H119" si="121">T110</f>
        <v>79654.174080000012</v>
      </c>
      <c r="I110" s="74">
        <f t="shared" ref="I110:I119" si="122">U110</f>
        <v>83645.824080000006</v>
      </c>
      <c r="J110" s="74">
        <f t="shared" ref="J110:J119" si="123">V110</f>
        <v>89055.30816</v>
      </c>
      <c r="K110" s="74">
        <f t="shared" ref="K110:K119" si="124">W110</f>
        <v>91548.226640000008</v>
      </c>
      <c r="L110" s="74">
        <f t="shared" ref="L110:L119" si="125">X110</f>
        <v>94113.527040000001</v>
      </c>
      <c r="M110" s="74">
        <f t="shared" ref="M110:M119" si="126">Y110</f>
        <v>96795.915840000016</v>
      </c>
      <c r="N110" s="74"/>
      <c r="O110" s="135"/>
      <c r="P110" s="187" t="str">
        <f t="shared" si="117"/>
        <v>01680C</v>
      </c>
      <c r="Q110" s="188" t="str">
        <f t="shared" si="118"/>
        <v>Manager Legislative Support Services</v>
      </c>
      <c r="R110" s="189" t="str">
        <f t="shared" si="119"/>
        <v>34M</v>
      </c>
      <c r="S110" s="186">
        <f t="shared" ref="S110:S119" si="127">VLOOKUP($C110, Rates2020,4,0)</f>
        <v>75877.540960000013</v>
      </c>
      <c r="T110" s="186">
        <f t="shared" ref="T110:T118" si="128">VLOOKUP($C110, Rates2020,5,0)</f>
        <v>79654.174080000012</v>
      </c>
      <c r="U110" s="186">
        <f t="shared" ref="U110:U118" si="129">VLOOKUP($C110, Rates2020,6,0)</f>
        <v>83645.824080000006</v>
      </c>
      <c r="V110" s="186">
        <f t="shared" ref="V110:V119" si="130">VLOOKUP($C110, Rates2020,7,0)</f>
        <v>89055.30816</v>
      </c>
      <c r="W110" s="186">
        <f t="shared" ref="W110:W119" si="131">VLOOKUP($C110, Rates2020,8,0)</f>
        <v>91548.226640000008</v>
      </c>
      <c r="X110" s="186">
        <f>VLOOKUP($C110, Rates2020,9,0)</f>
        <v>94113.527040000001</v>
      </c>
      <c r="Y110" s="186">
        <f>VLOOKUP($C110, Rates2020,10,0)</f>
        <v>96795.915840000016</v>
      </c>
      <c r="AB110" s="129" t="str">
        <f t="shared" si="75"/>
        <v>01680C</v>
      </c>
      <c r="AC110" s="136" t="str">
        <f t="shared" si="76"/>
        <v>34M</v>
      </c>
      <c r="AD110" s="129" t="str">
        <f t="shared" si="77"/>
        <v>Manager Legislative Support Services</v>
      </c>
      <c r="AE110" s="130">
        <f t="shared" si="78"/>
        <v>36.479999999999997</v>
      </c>
      <c r="AF110" s="130">
        <f t="shared" si="79"/>
        <v>38.295999999999999</v>
      </c>
      <c r="AG110" s="130">
        <f t="shared" si="80"/>
        <v>40.214999999999996</v>
      </c>
      <c r="AH110" s="130">
        <f t="shared" si="81"/>
        <v>42.815999999999995</v>
      </c>
      <c r="AI110" s="130">
        <f t="shared" si="82"/>
        <v>44.013999999999996</v>
      </c>
      <c r="AJ110" s="130">
        <f t="shared" si="83"/>
        <v>45.247</v>
      </c>
      <c r="AK110" s="130">
        <f t="shared" si="84"/>
        <v>46.536999999999999</v>
      </c>
      <c r="AL110" s="135"/>
      <c r="AO110" s="135">
        <f t="shared" si="68"/>
        <v>3776.6331199999986</v>
      </c>
      <c r="AP110" s="135">
        <f t="shared" si="69"/>
        <v>3991.6499999999942</v>
      </c>
      <c r="AQ110" s="135">
        <f t="shared" si="70"/>
        <v>5409.4840799999947</v>
      </c>
      <c r="AR110" s="135">
        <f t="shared" si="71"/>
        <v>2492.9184800000075</v>
      </c>
      <c r="AS110" s="135">
        <f t="shared" si="72"/>
        <v>2565.3003999999928</v>
      </c>
      <c r="AT110" s="135">
        <f t="shared" si="73"/>
        <v>2682.3888000000152</v>
      </c>
    </row>
    <row r="111" spans="1:46" hidden="1" x14ac:dyDescent="0.2">
      <c r="A111" s="75" t="s">
        <v>17</v>
      </c>
      <c r="B111" s="70" t="s">
        <v>65</v>
      </c>
      <c r="C111" s="75" t="s">
        <v>137</v>
      </c>
      <c r="D111" s="73" t="s">
        <v>388</v>
      </c>
      <c r="E111" s="75">
        <v>498</v>
      </c>
      <c r="F111" s="75">
        <v>11</v>
      </c>
      <c r="G111" s="74">
        <f t="shared" si="120"/>
        <v>82174.768000000011</v>
      </c>
      <c r="H111" s="74">
        <f t="shared" si="121"/>
        <v>86500.652159999998</v>
      </c>
      <c r="I111" s="74">
        <f t="shared" si="122"/>
        <v>91052.197600000014</v>
      </c>
      <c r="J111" s="74">
        <f t="shared" si="123"/>
        <v>97242.980640000009</v>
      </c>
      <c r="K111" s="74">
        <f t="shared" si="124"/>
        <v>99967.947040000014</v>
      </c>
      <c r="L111" s="74">
        <f t="shared" si="125"/>
        <v>102767.42424000001</v>
      </c>
      <c r="M111" s="74">
        <f t="shared" si="126"/>
        <v>105696.76312</v>
      </c>
      <c r="N111" s="74"/>
      <c r="O111" s="135"/>
      <c r="P111" s="187" t="str">
        <f t="shared" si="117"/>
        <v>06825C</v>
      </c>
      <c r="Q111" s="188" t="str">
        <f t="shared" si="118"/>
        <v>Manager MPD Intellectual Property</v>
      </c>
      <c r="R111" s="189" t="str">
        <f t="shared" si="119"/>
        <v>41C</v>
      </c>
      <c r="S111" s="186">
        <f t="shared" si="127"/>
        <v>82174.768000000011</v>
      </c>
      <c r="T111" s="186">
        <f t="shared" si="128"/>
        <v>86500.652159999998</v>
      </c>
      <c r="U111" s="186">
        <f t="shared" si="129"/>
        <v>91052.197600000014</v>
      </c>
      <c r="V111" s="186">
        <f t="shared" si="130"/>
        <v>97242.980640000009</v>
      </c>
      <c r="W111" s="186">
        <f t="shared" si="131"/>
        <v>99967.947040000014</v>
      </c>
      <c r="X111" s="186">
        <f>VLOOKUP($C111, Rates2020,9,0)</f>
        <v>102767.42424000001</v>
      </c>
      <c r="Y111" s="186">
        <f>VLOOKUP($C111, Rates2020,10,0)</f>
        <v>105696.76312</v>
      </c>
      <c r="AB111" s="129" t="str">
        <f t="shared" si="75"/>
        <v>06825C</v>
      </c>
      <c r="AC111" s="136" t="str">
        <f t="shared" si="76"/>
        <v>41C</v>
      </c>
      <c r="AD111" s="129" t="str">
        <f t="shared" si="77"/>
        <v>Manager MPD Intellectual Property</v>
      </c>
      <c r="AE111" s="130">
        <f t="shared" si="78"/>
        <v>39.507999999999996</v>
      </c>
      <c r="AF111" s="130">
        <f t="shared" si="79"/>
        <v>41.586999999999996</v>
      </c>
      <c r="AG111" s="130">
        <f t="shared" si="80"/>
        <v>43.775999999999996</v>
      </c>
      <c r="AH111" s="130">
        <f t="shared" si="81"/>
        <v>46.751999999999995</v>
      </c>
      <c r="AI111" s="130">
        <f t="shared" si="82"/>
        <v>48.061999999999998</v>
      </c>
      <c r="AJ111" s="130">
        <f t="shared" si="83"/>
        <v>49.407999999999994</v>
      </c>
      <c r="AK111" s="130">
        <f t="shared" si="84"/>
        <v>50.815999999999995</v>
      </c>
      <c r="AL111" s="135"/>
      <c r="AO111" s="135">
        <f t="shared" si="68"/>
        <v>4325.8841599999869</v>
      </c>
      <c r="AP111" s="135">
        <f t="shared" si="69"/>
        <v>4551.5454400000162</v>
      </c>
      <c r="AQ111" s="135">
        <f t="shared" si="70"/>
        <v>6190.7830399999948</v>
      </c>
      <c r="AR111" s="135">
        <f t="shared" si="71"/>
        <v>2724.9664000000048</v>
      </c>
      <c r="AS111" s="135">
        <f t="shared" si="72"/>
        <v>2799.4771999999939</v>
      </c>
      <c r="AT111" s="135">
        <f t="shared" si="73"/>
        <v>2929.3388799999957</v>
      </c>
    </row>
    <row r="112" spans="1:46" hidden="1" x14ac:dyDescent="0.2">
      <c r="A112" s="75" t="s">
        <v>17</v>
      </c>
      <c r="B112" s="70" t="s">
        <v>76</v>
      </c>
      <c r="C112" s="75" t="s">
        <v>166</v>
      </c>
      <c r="D112" s="73" t="s">
        <v>389</v>
      </c>
      <c r="E112" s="75">
        <v>588</v>
      </c>
      <c r="F112" s="75">
        <v>13</v>
      </c>
      <c r="G112" s="74">
        <f t="shared" si="120"/>
        <v>101679.56656000002</v>
      </c>
      <c r="H112" s="74">
        <f t="shared" si="121"/>
        <v>105745.72736</v>
      </c>
      <c r="I112" s="74">
        <f t="shared" si="122"/>
        <v>109975.81192000001</v>
      </c>
      <c r="J112" s="74">
        <f t="shared" si="123"/>
        <v>114374.07800000001</v>
      </c>
      <c r="K112" s="74">
        <f t="shared" si="124"/>
        <v>118951.17000000001</v>
      </c>
      <c r="L112" s="74">
        <f t="shared" si="125"/>
        <v>0</v>
      </c>
      <c r="M112" s="74">
        <f t="shared" si="126"/>
        <v>0</v>
      </c>
      <c r="N112" s="74"/>
      <c r="O112" s="135"/>
      <c r="P112" s="187" t="str">
        <f t="shared" si="117"/>
        <v>06830C</v>
      </c>
      <c r="Q112" s="188" t="str">
        <f t="shared" si="118"/>
        <v>Manager MPLS Development Review</v>
      </c>
      <c r="R112" s="189" t="str">
        <f t="shared" si="119"/>
        <v>63</v>
      </c>
      <c r="S112" s="186">
        <f t="shared" si="127"/>
        <v>101679.56656000002</v>
      </c>
      <c r="T112" s="186">
        <f t="shared" si="128"/>
        <v>105745.72736</v>
      </c>
      <c r="U112" s="186">
        <f t="shared" si="129"/>
        <v>109975.81192000001</v>
      </c>
      <c r="V112" s="186">
        <f t="shared" si="130"/>
        <v>114374.07800000001</v>
      </c>
      <c r="W112" s="186">
        <f t="shared" si="131"/>
        <v>118951.17000000001</v>
      </c>
      <c r="AB112" s="129" t="str">
        <f t="shared" si="75"/>
        <v>06830C</v>
      </c>
      <c r="AC112" s="136" t="str">
        <f t="shared" si="76"/>
        <v>63</v>
      </c>
      <c r="AD112" s="129" t="str">
        <f t="shared" si="77"/>
        <v>Manager MPLS Development Review</v>
      </c>
      <c r="AE112" s="130">
        <f t="shared" si="78"/>
        <v>48.884999999999998</v>
      </c>
      <c r="AF112" s="130">
        <f t="shared" si="79"/>
        <v>50.839999999999996</v>
      </c>
      <c r="AG112" s="130">
        <f t="shared" si="80"/>
        <v>52.872999999999998</v>
      </c>
      <c r="AH112" s="130">
        <f t="shared" si="81"/>
        <v>54.988</v>
      </c>
      <c r="AI112" s="130">
        <f t="shared" si="82"/>
        <v>57.189</v>
      </c>
      <c r="AJ112" s="130">
        <f t="shared" si="83"/>
        <v>0</v>
      </c>
      <c r="AK112" s="130">
        <f t="shared" si="84"/>
        <v>0</v>
      </c>
      <c r="AL112" s="135"/>
      <c r="AO112" s="135">
        <f t="shared" si="68"/>
        <v>4066.1607999999833</v>
      </c>
      <c r="AP112" s="135">
        <f t="shared" si="69"/>
        <v>4230.084560000003</v>
      </c>
      <c r="AQ112" s="135">
        <f t="shared" si="70"/>
        <v>4398.2660800000012</v>
      </c>
      <c r="AR112" s="135">
        <f t="shared" si="71"/>
        <v>4577.0920000000042</v>
      </c>
      <c r="AS112" s="135">
        <f t="shared" si="72"/>
        <v>-118951.17000000001</v>
      </c>
      <c r="AT112" s="135">
        <f t="shared" si="73"/>
        <v>0</v>
      </c>
    </row>
    <row r="113" spans="1:46" hidden="1" x14ac:dyDescent="0.2">
      <c r="A113" s="75" t="s">
        <v>17</v>
      </c>
      <c r="B113" s="70" t="s">
        <v>18</v>
      </c>
      <c r="C113" s="75" t="s">
        <v>138</v>
      </c>
      <c r="D113" s="73" t="s">
        <v>390</v>
      </c>
      <c r="E113" s="75">
        <v>488</v>
      </c>
      <c r="F113" s="75">
        <v>10</v>
      </c>
      <c r="G113" s="74">
        <f t="shared" si="120"/>
        <v>78928.22600000001</v>
      </c>
      <c r="H113" s="74">
        <f t="shared" si="121"/>
        <v>83081.670880000005</v>
      </c>
      <c r="I113" s="74">
        <f t="shared" si="122"/>
        <v>87454.390400000004</v>
      </c>
      <c r="J113" s="74">
        <f t="shared" si="123"/>
        <v>92057.028960000011</v>
      </c>
      <c r="K113" s="74">
        <f t="shared" si="124"/>
        <v>94632.973760000008</v>
      </c>
      <c r="L113" s="74">
        <f t="shared" si="125"/>
        <v>97285.558239999998</v>
      </c>
      <c r="M113" s="74">
        <f t="shared" si="126"/>
        <v>100057.36</v>
      </c>
      <c r="N113" s="74"/>
      <c r="O113" s="135"/>
      <c r="P113" s="187" t="str">
        <f t="shared" si="117"/>
        <v>06835C</v>
      </c>
      <c r="Q113" s="188" t="str">
        <f t="shared" si="118"/>
        <v>Manager MPLS Workforce Development Program</v>
      </c>
      <c r="R113" s="189" t="str">
        <f t="shared" si="119"/>
        <v>83</v>
      </c>
      <c r="S113" s="186">
        <f t="shared" si="127"/>
        <v>78928.22600000001</v>
      </c>
      <c r="T113" s="186">
        <f t="shared" si="128"/>
        <v>83081.670880000005</v>
      </c>
      <c r="U113" s="186">
        <f t="shared" si="129"/>
        <v>87454.390400000004</v>
      </c>
      <c r="V113" s="186">
        <f t="shared" si="130"/>
        <v>92057.028960000011</v>
      </c>
      <c r="W113" s="186">
        <f t="shared" si="131"/>
        <v>94632.973760000008</v>
      </c>
      <c r="X113" s="186">
        <f t="shared" ref="X113:X118" si="132">VLOOKUP($C113, Rates2020,9,0)</f>
        <v>97285.558239999998</v>
      </c>
      <c r="Y113" s="186">
        <f>VLOOKUP($C113, Rates2020,10,0)</f>
        <v>100057.36</v>
      </c>
      <c r="AB113" s="129" t="str">
        <f t="shared" si="75"/>
        <v>06835C</v>
      </c>
      <c r="AC113" s="136" t="str">
        <f t="shared" si="76"/>
        <v>83</v>
      </c>
      <c r="AD113" s="129" t="str">
        <f t="shared" si="77"/>
        <v>Manager MPLS Workforce Development Program</v>
      </c>
      <c r="AE113" s="130">
        <f t="shared" si="78"/>
        <v>37.946999999999996</v>
      </c>
      <c r="AF113" s="130">
        <f t="shared" si="79"/>
        <v>39.943999999999996</v>
      </c>
      <c r="AG113" s="130">
        <f t="shared" si="80"/>
        <v>42.045999999999999</v>
      </c>
      <c r="AH113" s="130">
        <f t="shared" si="81"/>
        <v>44.259</v>
      </c>
      <c r="AI113" s="130">
        <f t="shared" si="82"/>
        <v>45.497</v>
      </c>
      <c r="AJ113" s="130">
        <f t="shared" si="83"/>
        <v>46.771999999999998</v>
      </c>
      <c r="AK113" s="130">
        <f t="shared" si="84"/>
        <v>48.104999999999997</v>
      </c>
      <c r="AL113" s="135"/>
      <c r="AO113" s="135">
        <f t="shared" si="68"/>
        <v>4153.4448799999955</v>
      </c>
      <c r="AP113" s="135">
        <f t="shared" si="69"/>
        <v>4372.7195199999987</v>
      </c>
      <c r="AQ113" s="135">
        <f t="shared" si="70"/>
        <v>4602.6385600000067</v>
      </c>
      <c r="AR113" s="135">
        <f t="shared" si="71"/>
        <v>2575.9447999999975</v>
      </c>
      <c r="AS113" s="135">
        <f t="shared" si="72"/>
        <v>2652.5844799999904</v>
      </c>
      <c r="AT113" s="135">
        <f t="shared" si="73"/>
        <v>2771.8017600000021</v>
      </c>
    </row>
    <row r="114" spans="1:46" hidden="1" x14ac:dyDescent="0.2">
      <c r="A114" s="75" t="s">
        <v>17</v>
      </c>
      <c r="B114" s="70" t="s">
        <v>18</v>
      </c>
      <c r="C114" s="75" t="s">
        <v>139</v>
      </c>
      <c r="D114" s="73" t="s">
        <v>140</v>
      </c>
      <c r="E114" s="75">
        <v>490</v>
      </c>
      <c r="F114" s="75">
        <v>10</v>
      </c>
      <c r="G114" s="74">
        <f t="shared" si="120"/>
        <v>78928.22600000001</v>
      </c>
      <c r="H114" s="74">
        <f t="shared" si="121"/>
        <v>83081.670880000005</v>
      </c>
      <c r="I114" s="74">
        <f t="shared" si="122"/>
        <v>87454.390400000004</v>
      </c>
      <c r="J114" s="74">
        <f t="shared" si="123"/>
        <v>92057.028960000011</v>
      </c>
      <c r="K114" s="74">
        <f t="shared" si="124"/>
        <v>94632.973760000008</v>
      </c>
      <c r="L114" s="74">
        <f t="shared" si="125"/>
        <v>97285.558239999998</v>
      </c>
      <c r="M114" s="74">
        <f t="shared" si="126"/>
        <v>100057.36</v>
      </c>
      <c r="N114" s="74"/>
      <c r="O114" s="135"/>
      <c r="P114" s="187" t="str">
        <f t="shared" si="117"/>
        <v>06839C</v>
      </c>
      <c r="Q114" s="188" t="str">
        <f t="shared" si="118"/>
        <v>Manager Neighborhood Support</v>
      </c>
      <c r="R114" s="189" t="str">
        <f t="shared" si="119"/>
        <v>83</v>
      </c>
      <c r="S114" s="186">
        <f t="shared" si="127"/>
        <v>78928.22600000001</v>
      </c>
      <c r="T114" s="186">
        <f t="shared" si="128"/>
        <v>83081.670880000005</v>
      </c>
      <c r="U114" s="186">
        <f t="shared" si="129"/>
        <v>87454.390400000004</v>
      </c>
      <c r="V114" s="186">
        <f t="shared" si="130"/>
        <v>92057.028960000011</v>
      </c>
      <c r="W114" s="186">
        <f t="shared" si="131"/>
        <v>94632.973760000008</v>
      </c>
      <c r="X114" s="186">
        <f t="shared" si="132"/>
        <v>97285.558239999998</v>
      </c>
      <c r="Y114" s="186">
        <f>VLOOKUP($C114, Rates2020,10,0)</f>
        <v>100057.36</v>
      </c>
      <c r="AB114" s="129" t="str">
        <f t="shared" si="75"/>
        <v>06839C</v>
      </c>
      <c r="AC114" s="136" t="str">
        <f t="shared" si="76"/>
        <v>83</v>
      </c>
      <c r="AD114" s="129" t="str">
        <f t="shared" si="77"/>
        <v>Manager Neighborhood Support</v>
      </c>
      <c r="AE114" s="130">
        <f t="shared" si="78"/>
        <v>37.946999999999996</v>
      </c>
      <c r="AF114" s="130">
        <f t="shared" si="79"/>
        <v>39.943999999999996</v>
      </c>
      <c r="AG114" s="130">
        <f t="shared" si="80"/>
        <v>42.045999999999999</v>
      </c>
      <c r="AH114" s="130">
        <f t="shared" si="81"/>
        <v>44.259</v>
      </c>
      <c r="AI114" s="130">
        <f t="shared" si="82"/>
        <v>45.497</v>
      </c>
      <c r="AJ114" s="130">
        <f t="shared" si="83"/>
        <v>46.771999999999998</v>
      </c>
      <c r="AK114" s="130">
        <f t="shared" si="84"/>
        <v>48.104999999999997</v>
      </c>
      <c r="AL114" s="135"/>
      <c r="AO114" s="135">
        <f t="shared" si="68"/>
        <v>4153.4448799999955</v>
      </c>
      <c r="AP114" s="135">
        <f t="shared" si="69"/>
        <v>4372.7195199999987</v>
      </c>
      <c r="AQ114" s="135">
        <f t="shared" si="70"/>
        <v>4602.6385600000067</v>
      </c>
      <c r="AR114" s="135">
        <f t="shared" si="71"/>
        <v>2575.9447999999975</v>
      </c>
      <c r="AS114" s="135">
        <f t="shared" si="72"/>
        <v>2652.5844799999904</v>
      </c>
      <c r="AT114" s="135">
        <f t="shared" si="73"/>
        <v>2771.8017600000021</v>
      </c>
    </row>
    <row r="115" spans="1:46" hidden="1" x14ac:dyDescent="0.2">
      <c r="A115" s="75" t="s">
        <v>17</v>
      </c>
      <c r="B115" s="70" t="s">
        <v>65</v>
      </c>
      <c r="C115" s="75" t="s">
        <v>167</v>
      </c>
      <c r="D115" s="73" t="s">
        <v>391</v>
      </c>
      <c r="E115" s="75">
        <v>505</v>
      </c>
      <c r="F115" s="75">
        <v>11</v>
      </c>
      <c r="G115" s="74">
        <f t="shared" si="120"/>
        <v>82174.768000000011</v>
      </c>
      <c r="H115" s="74">
        <f t="shared" si="121"/>
        <v>86500.652159999998</v>
      </c>
      <c r="I115" s="74">
        <f t="shared" si="122"/>
        <v>91052.197600000014</v>
      </c>
      <c r="J115" s="74">
        <f t="shared" si="123"/>
        <v>97242.980640000009</v>
      </c>
      <c r="K115" s="74">
        <f t="shared" si="124"/>
        <v>99967.947040000014</v>
      </c>
      <c r="L115" s="74">
        <f t="shared" si="125"/>
        <v>102767.42424000001</v>
      </c>
      <c r="M115" s="74">
        <f t="shared" si="126"/>
        <v>105696.76312</v>
      </c>
      <c r="N115" s="74"/>
      <c r="O115" s="135"/>
      <c r="P115" s="187" t="str">
        <f t="shared" si="117"/>
        <v>52620C</v>
      </c>
      <c r="Q115" s="188" t="str">
        <f t="shared" si="118"/>
        <v>Manager NRP &amp; Citizen Participation</v>
      </c>
      <c r="R115" s="189" t="str">
        <f t="shared" si="119"/>
        <v>41C</v>
      </c>
      <c r="S115" s="186">
        <f t="shared" si="127"/>
        <v>82174.768000000011</v>
      </c>
      <c r="T115" s="186">
        <f t="shared" si="128"/>
        <v>86500.652159999998</v>
      </c>
      <c r="U115" s="186">
        <f t="shared" si="129"/>
        <v>91052.197600000014</v>
      </c>
      <c r="V115" s="186">
        <f t="shared" si="130"/>
        <v>97242.980640000009</v>
      </c>
      <c r="W115" s="186">
        <f t="shared" si="131"/>
        <v>99967.947040000014</v>
      </c>
      <c r="X115" s="186">
        <f t="shared" si="132"/>
        <v>102767.42424000001</v>
      </c>
      <c r="Y115" s="186">
        <f>VLOOKUP($C115, Rates2020,10,0)</f>
        <v>105696.76312</v>
      </c>
      <c r="AB115" s="129" t="str">
        <f t="shared" si="75"/>
        <v>52620C</v>
      </c>
      <c r="AC115" s="136" t="str">
        <f t="shared" si="76"/>
        <v>41C</v>
      </c>
      <c r="AD115" s="129" t="str">
        <f t="shared" si="77"/>
        <v>Manager NRP &amp; Citizen Participation</v>
      </c>
      <c r="AE115" s="130">
        <f t="shared" si="78"/>
        <v>39.507999999999996</v>
      </c>
      <c r="AF115" s="130">
        <f t="shared" si="79"/>
        <v>41.586999999999996</v>
      </c>
      <c r="AG115" s="130">
        <f t="shared" si="80"/>
        <v>43.775999999999996</v>
      </c>
      <c r="AH115" s="130">
        <f t="shared" si="81"/>
        <v>46.751999999999995</v>
      </c>
      <c r="AI115" s="130">
        <f t="shared" si="82"/>
        <v>48.061999999999998</v>
      </c>
      <c r="AJ115" s="130">
        <f t="shared" si="83"/>
        <v>49.407999999999994</v>
      </c>
      <c r="AK115" s="130">
        <f t="shared" si="84"/>
        <v>50.815999999999995</v>
      </c>
      <c r="AL115" s="135"/>
      <c r="AO115" s="135">
        <f t="shared" si="68"/>
        <v>4325.8841599999869</v>
      </c>
      <c r="AP115" s="135">
        <f t="shared" si="69"/>
        <v>4551.5454400000162</v>
      </c>
      <c r="AQ115" s="135">
        <f t="shared" si="70"/>
        <v>6190.7830399999948</v>
      </c>
      <c r="AR115" s="135">
        <f t="shared" si="71"/>
        <v>2724.9664000000048</v>
      </c>
      <c r="AS115" s="135">
        <f t="shared" si="72"/>
        <v>2799.4771999999939</v>
      </c>
      <c r="AT115" s="135">
        <f t="shared" si="73"/>
        <v>2929.3388799999957</v>
      </c>
    </row>
    <row r="116" spans="1:46" hidden="1" x14ac:dyDescent="0.2">
      <c r="A116" s="75" t="s">
        <v>17</v>
      </c>
      <c r="B116" s="70" t="s">
        <v>60</v>
      </c>
      <c r="C116" s="75" t="s">
        <v>141</v>
      </c>
      <c r="D116" s="73" t="s">
        <v>392</v>
      </c>
      <c r="E116" s="75">
        <v>545</v>
      </c>
      <c r="F116" s="75">
        <v>12</v>
      </c>
      <c r="G116" s="74">
        <f t="shared" si="120"/>
        <v>93702.653200000001</v>
      </c>
      <c r="H116" s="74">
        <f t="shared" si="121"/>
        <v>98929.053600000014</v>
      </c>
      <c r="I116" s="74">
        <f t="shared" si="122"/>
        <v>105711.66528</v>
      </c>
      <c r="J116" s="74">
        <f t="shared" si="123"/>
        <v>108670.80848000001</v>
      </c>
      <c r="K116" s="74">
        <f t="shared" si="124"/>
        <v>111712.978</v>
      </c>
      <c r="L116" s="74">
        <f t="shared" si="125"/>
        <v>114899.91136</v>
      </c>
      <c r="M116" s="74">
        <f t="shared" si="126"/>
        <v>0</v>
      </c>
      <c r="N116" s="74"/>
      <c r="O116" s="135"/>
      <c r="P116" s="187" t="str">
        <f t="shared" si="117"/>
        <v>06856C</v>
      </c>
      <c r="Q116" s="188" t="str">
        <f t="shared" si="118"/>
        <v>Manager Payroll</v>
      </c>
      <c r="R116" s="189" t="str">
        <f t="shared" si="119"/>
        <v>44</v>
      </c>
      <c r="S116" s="186">
        <f t="shared" si="127"/>
        <v>93702.653200000001</v>
      </c>
      <c r="T116" s="186">
        <f t="shared" si="128"/>
        <v>98929.053600000014</v>
      </c>
      <c r="U116" s="186">
        <f t="shared" si="129"/>
        <v>105711.66528</v>
      </c>
      <c r="V116" s="186">
        <f t="shared" si="130"/>
        <v>108670.80848000001</v>
      </c>
      <c r="W116" s="186">
        <f t="shared" si="131"/>
        <v>111712.978</v>
      </c>
      <c r="X116" s="186">
        <f t="shared" si="132"/>
        <v>114899.91136</v>
      </c>
      <c r="AB116" s="129" t="str">
        <f t="shared" si="75"/>
        <v>06856C</v>
      </c>
      <c r="AC116" s="136" t="str">
        <f t="shared" si="76"/>
        <v>44</v>
      </c>
      <c r="AD116" s="129" t="str">
        <f t="shared" si="77"/>
        <v>Manager Payroll</v>
      </c>
      <c r="AE116" s="130">
        <f t="shared" si="78"/>
        <v>45.05</v>
      </c>
      <c r="AF116" s="130">
        <f t="shared" si="79"/>
        <v>47.562999999999995</v>
      </c>
      <c r="AG116" s="130">
        <f t="shared" si="80"/>
        <v>50.823</v>
      </c>
      <c r="AH116" s="130">
        <f t="shared" si="81"/>
        <v>52.245999999999995</v>
      </c>
      <c r="AI116" s="130">
        <f t="shared" si="82"/>
        <v>53.708999999999996</v>
      </c>
      <c r="AJ116" s="130">
        <f t="shared" si="83"/>
        <v>55.241</v>
      </c>
      <c r="AK116" s="130">
        <f t="shared" si="84"/>
        <v>0</v>
      </c>
      <c r="AL116" s="135"/>
      <c r="AO116" s="135">
        <f t="shared" si="68"/>
        <v>5226.4004000000132</v>
      </c>
      <c r="AP116" s="135">
        <f t="shared" si="69"/>
        <v>6782.6116799999872</v>
      </c>
      <c r="AQ116" s="135">
        <f t="shared" si="70"/>
        <v>2959.1432000000059</v>
      </c>
      <c r="AR116" s="135">
        <f t="shared" si="71"/>
        <v>3042.1695199999958</v>
      </c>
      <c r="AS116" s="135">
        <f t="shared" si="72"/>
        <v>3186.9333599999954</v>
      </c>
      <c r="AT116" s="135">
        <f t="shared" si="73"/>
        <v>-114899.91136</v>
      </c>
    </row>
    <row r="117" spans="1:46" hidden="1" x14ac:dyDescent="0.2">
      <c r="A117" s="75" t="s">
        <v>17</v>
      </c>
      <c r="B117" s="70" t="s">
        <v>65</v>
      </c>
      <c r="C117" s="75" t="s">
        <v>168</v>
      </c>
      <c r="D117" s="73" t="s">
        <v>393</v>
      </c>
      <c r="E117" s="75">
        <v>510</v>
      </c>
      <c r="F117" s="75">
        <v>11</v>
      </c>
      <c r="G117" s="74">
        <f t="shared" si="120"/>
        <v>82174.768000000011</v>
      </c>
      <c r="H117" s="74">
        <f t="shared" si="121"/>
        <v>86500.652159999998</v>
      </c>
      <c r="I117" s="74">
        <f t="shared" si="122"/>
        <v>91052.197600000014</v>
      </c>
      <c r="J117" s="74">
        <f t="shared" si="123"/>
        <v>97242.980640000009</v>
      </c>
      <c r="K117" s="74">
        <f t="shared" si="124"/>
        <v>99967.947040000014</v>
      </c>
      <c r="L117" s="74">
        <f t="shared" si="125"/>
        <v>102767.42424000001</v>
      </c>
      <c r="M117" s="74">
        <f t="shared" si="126"/>
        <v>105696.76312</v>
      </c>
      <c r="N117" s="74"/>
      <c r="O117" s="135"/>
      <c r="P117" s="187" t="str">
        <f t="shared" si="117"/>
        <v>06846C</v>
      </c>
      <c r="Q117" s="188" t="str">
        <f t="shared" si="118"/>
        <v>Manager Personel, Finance Technology &amp; Administration</v>
      </c>
      <c r="R117" s="189" t="str">
        <f t="shared" si="119"/>
        <v>41C</v>
      </c>
      <c r="S117" s="186">
        <f t="shared" si="127"/>
        <v>82174.768000000011</v>
      </c>
      <c r="T117" s="186">
        <f t="shared" si="128"/>
        <v>86500.652159999998</v>
      </c>
      <c r="U117" s="186">
        <f t="shared" si="129"/>
        <v>91052.197600000014</v>
      </c>
      <c r="V117" s="186">
        <f t="shared" si="130"/>
        <v>97242.980640000009</v>
      </c>
      <c r="W117" s="186">
        <f t="shared" si="131"/>
        <v>99967.947040000014</v>
      </c>
      <c r="X117" s="186">
        <f t="shared" si="132"/>
        <v>102767.42424000001</v>
      </c>
      <c r="Y117" s="186">
        <f>VLOOKUP($C117, Rates2020,10,0)</f>
        <v>105696.76312</v>
      </c>
      <c r="AB117" s="129" t="str">
        <f t="shared" si="75"/>
        <v>06846C</v>
      </c>
      <c r="AC117" s="136" t="str">
        <f t="shared" si="76"/>
        <v>41C</v>
      </c>
      <c r="AD117" s="129" t="str">
        <f t="shared" si="77"/>
        <v>Manager Personel, Finance Technology &amp; Administration</v>
      </c>
      <c r="AE117" s="130">
        <f t="shared" si="78"/>
        <v>39.507999999999996</v>
      </c>
      <c r="AF117" s="130">
        <f t="shared" si="79"/>
        <v>41.586999999999996</v>
      </c>
      <c r="AG117" s="130">
        <f t="shared" si="80"/>
        <v>43.775999999999996</v>
      </c>
      <c r="AH117" s="130">
        <f t="shared" si="81"/>
        <v>46.751999999999995</v>
      </c>
      <c r="AI117" s="130">
        <f t="shared" si="82"/>
        <v>48.061999999999998</v>
      </c>
      <c r="AJ117" s="130">
        <f t="shared" si="83"/>
        <v>49.407999999999994</v>
      </c>
      <c r="AK117" s="130">
        <f t="shared" si="84"/>
        <v>50.815999999999995</v>
      </c>
      <c r="AL117" s="135"/>
      <c r="AO117" s="135">
        <f t="shared" si="68"/>
        <v>4325.8841599999869</v>
      </c>
      <c r="AP117" s="135">
        <f t="shared" si="69"/>
        <v>4551.5454400000162</v>
      </c>
      <c r="AQ117" s="135">
        <f t="shared" si="70"/>
        <v>6190.7830399999948</v>
      </c>
      <c r="AR117" s="135">
        <f t="shared" si="71"/>
        <v>2724.9664000000048</v>
      </c>
      <c r="AS117" s="135">
        <f t="shared" si="72"/>
        <v>2799.4771999999939</v>
      </c>
      <c r="AT117" s="135">
        <f t="shared" si="73"/>
        <v>2929.3388799999957</v>
      </c>
    </row>
    <row r="118" spans="1:46" hidden="1" x14ac:dyDescent="0.2">
      <c r="A118" s="75" t="s">
        <v>17</v>
      </c>
      <c r="B118" s="70" t="s">
        <v>60</v>
      </c>
      <c r="C118" s="75" t="s">
        <v>142</v>
      </c>
      <c r="D118" s="73" t="s">
        <v>394</v>
      </c>
      <c r="E118" s="75">
        <v>543</v>
      </c>
      <c r="F118" s="75">
        <v>12</v>
      </c>
      <c r="G118" s="74">
        <f t="shared" si="120"/>
        <v>93702.653200000001</v>
      </c>
      <c r="H118" s="74">
        <f t="shared" si="121"/>
        <v>98929.053600000014</v>
      </c>
      <c r="I118" s="74">
        <f t="shared" si="122"/>
        <v>105711.66528</v>
      </c>
      <c r="J118" s="74">
        <f t="shared" si="123"/>
        <v>108670.80848000001</v>
      </c>
      <c r="K118" s="74">
        <f t="shared" si="124"/>
        <v>111712.978</v>
      </c>
      <c r="L118" s="74">
        <f t="shared" si="125"/>
        <v>114899.91136</v>
      </c>
      <c r="M118" s="74">
        <f t="shared" si="126"/>
        <v>0</v>
      </c>
      <c r="N118" s="74"/>
      <c r="O118" s="135"/>
      <c r="P118" s="187" t="str">
        <f t="shared" si="117"/>
        <v>10160C</v>
      </c>
      <c r="Q118" s="188" t="str">
        <f t="shared" si="118"/>
        <v>Manager Planning</v>
      </c>
      <c r="R118" s="189" t="str">
        <f t="shared" si="119"/>
        <v>44</v>
      </c>
      <c r="S118" s="186">
        <f t="shared" si="127"/>
        <v>93702.653200000001</v>
      </c>
      <c r="T118" s="186">
        <f t="shared" si="128"/>
        <v>98929.053600000014</v>
      </c>
      <c r="U118" s="186">
        <f t="shared" si="129"/>
        <v>105711.66528</v>
      </c>
      <c r="V118" s="186">
        <f t="shared" si="130"/>
        <v>108670.80848000001</v>
      </c>
      <c r="W118" s="186">
        <f t="shared" si="131"/>
        <v>111712.978</v>
      </c>
      <c r="X118" s="186">
        <f t="shared" si="132"/>
        <v>114899.91136</v>
      </c>
      <c r="AB118" s="129" t="str">
        <f t="shared" si="75"/>
        <v>10160C</v>
      </c>
      <c r="AC118" s="136" t="str">
        <f t="shared" si="76"/>
        <v>44</v>
      </c>
      <c r="AD118" s="129" t="str">
        <f t="shared" si="77"/>
        <v>Manager Planning</v>
      </c>
      <c r="AE118" s="130">
        <f t="shared" si="78"/>
        <v>45.05</v>
      </c>
      <c r="AF118" s="130">
        <f t="shared" si="79"/>
        <v>47.562999999999995</v>
      </c>
      <c r="AG118" s="130">
        <f t="shared" si="80"/>
        <v>50.823</v>
      </c>
      <c r="AH118" s="130">
        <f t="shared" si="81"/>
        <v>52.245999999999995</v>
      </c>
      <c r="AI118" s="130">
        <f t="shared" si="82"/>
        <v>53.708999999999996</v>
      </c>
      <c r="AJ118" s="130">
        <f t="shared" si="83"/>
        <v>55.241</v>
      </c>
      <c r="AK118" s="130">
        <f t="shared" si="84"/>
        <v>0</v>
      </c>
      <c r="AL118" s="135"/>
      <c r="AO118" s="135">
        <f t="shared" si="68"/>
        <v>5226.4004000000132</v>
      </c>
      <c r="AP118" s="135">
        <f t="shared" si="69"/>
        <v>6782.6116799999872</v>
      </c>
      <c r="AQ118" s="135">
        <f t="shared" si="70"/>
        <v>2959.1432000000059</v>
      </c>
      <c r="AR118" s="135">
        <f t="shared" si="71"/>
        <v>3042.1695199999958</v>
      </c>
      <c r="AS118" s="135">
        <f t="shared" si="72"/>
        <v>3186.9333599999954</v>
      </c>
      <c r="AT118" s="135">
        <f t="shared" si="73"/>
        <v>-114899.91136</v>
      </c>
    </row>
    <row r="119" spans="1:46" hidden="1" x14ac:dyDescent="0.2">
      <c r="A119" s="75" t="s">
        <v>17</v>
      </c>
      <c r="B119" s="70" t="s">
        <v>143</v>
      </c>
      <c r="C119" s="75" t="s">
        <v>144</v>
      </c>
      <c r="D119" s="73" t="s">
        <v>395</v>
      </c>
      <c r="E119" s="75">
        <v>476</v>
      </c>
      <c r="F119" s="75">
        <v>10</v>
      </c>
      <c r="G119" s="74">
        <f t="shared" si="120"/>
        <v>84209.977280000006</v>
      </c>
      <c r="H119" s="74">
        <f t="shared" si="121"/>
        <v>86569.600000000006</v>
      </c>
      <c r="I119" s="74">
        <f t="shared" si="122"/>
        <v>88992.8</v>
      </c>
      <c r="J119" s="74">
        <f t="shared" si="123"/>
        <v>91484.360240000009</v>
      </c>
      <c r="K119" s="74">
        <f t="shared" si="124"/>
        <v>94045.402880000009</v>
      </c>
      <c r="L119" s="74">
        <f t="shared" si="125"/>
        <v>96682.559999999998</v>
      </c>
      <c r="M119" s="74">
        <f t="shared" si="126"/>
        <v>99433.598160000009</v>
      </c>
      <c r="N119" s="74"/>
      <c r="O119" s="135"/>
      <c r="P119" s="187" t="str">
        <f t="shared" si="117"/>
        <v>10193C</v>
      </c>
      <c r="Q119" s="188" t="str">
        <f t="shared" si="118"/>
        <v>Manager Police Record Services</v>
      </c>
      <c r="R119" s="189" t="str">
        <f t="shared" si="119"/>
        <v>121</v>
      </c>
      <c r="S119" s="186">
        <f t="shared" si="127"/>
        <v>84209.977280000006</v>
      </c>
      <c r="T119" s="336">
        <v>86569.600000000006</v>
      </c>
      <c r="U119" s="336">
        <v>88992.8</v>
      </c>
      <c r="V119" s="186">
        <f t="shared" si="130"/>
        <v>91484.360240000009</v>
      </c>
      <c r="W119" s="186">
        <f t="shared" si="131"/>
        <v>94045.402880000009</v>
      </c>
      <c r="X119" s="336">
        <v>96682.559999999998</v>
      </c>
      <c r="Y119" s="186">
        <f>VLOOKUP($C119, Rates2020,10,0)</f>
        <v>99433.598160000009</v>
      </c>
      <c r="AB119" s="129" t="str">
        <f t="shared" si="75"/>
        <v>10193C</v>
      </c>
      <c r="AC119" s="136" t="str">
        <f t="shared" si="76"/>
        <v>121</v>
      </c>
      <c r="AD119" s="129" t="str">
        <f t="shared" si="77"/>
        <v>Manager Police Record Services</v>
      </c>
      <c r="AE119" s="130">
        <f t="shared" si="78"/>
        <v>40.485999999999997</v>
      </c>
      <c r="AF119" s="130">
        <f t="shared" si="79"/>
        <v>41.62</v>
      </c>
      <c r="AG119" s="130">
        <f t="shared" si="80"/>
        <v>42.784999999999997</v>
      </c>
      <c r="AH119" s="130">
        <f t="shared" si="81"/>
        <v>43.982999999999997</v>
      </c>
      <c r="AI119" s="130">
        <f t="shared" si="82"/>
        <v>45.214999999999996</v>
      </c>
      <c r="AJ119" s="130">
        <f t="shared" si="83"/>
        <v>46.481999999999999</v>
      </c>
      <c r="AK119" s="130">
        <f t="shared" si="84"/>
        <v>47.805</v>
      </c>
      <c r="AL119" s="135"/>
      <c r="AO119" s="135">
        <f t="shared" si="68"/>
        <v>2359.6227199999994</v>
      </c>
      <c r="AP119" s="135">
        <f t="shared" si="69"/>
        <v>2423.1999999999971</v>
      </c>
      <c r="AQ119" s="135">
        <f t="shared" si="70"/>
        <v>2491.5602400000062</v>
      </c>
      <c r="AR119" s="135">
        <f t="shared" si="71"/>
        <v>2561.0426399999997</v>
      </c>
      <c r="AS119" s="135">
        <f t="shared" si="72"/>
        <v>2637.1571199999889</v>
      </c>
      <c r="AT119" s="135">
        <f t="shared" si="73"/>
        <v>2751.038160000011</v>
      </c>
    </row>
    <row r="120" spans="1:46" hidden="1" x14ac:dyDescent="0.2">
      <c r="A120" s="75" t="s">
        <v>17</v>
      </c>
      <c r="B120" s="70" t="s">
        <v>630</v>
      </c>
      <c r="C120" s="75" t="s">
        <v>145</v>
      </c>
      <c r="D120" s="73" t="s">
        <v>396</v>
      </c>
      <c r="E120" s="75">
        <v>523</v>
      </c>
      <c r="F120" s="75">
        <v>11</v>
      </c>
      <c r="G120" s="74">
        <v>90871.25</v>
      </c>
      <c r="H120" s="74">
        <v>94504.088461538457</v>
      </c>
      <c r="I120" s="74">
        <v>98285.780769230769</v>
      </c>
      <c r="J120" s="74">
        <v>102217.33269230768</v>
      </c>
      <c r="K120" s="74">
        <v>106306.79038461539</v>
      </c>
      <c r="L120" s="74">
        <v>0</v>
      </c>
      <c r="M120" s="74">
        <v>0</v>
      </c>
      <c r="N120" s="74"/>
      <c r="O120" s="135"/>
      <c r="P120" s="187" t="str">
        <f t="shared" si="117"/>
        <v>06919C</v>
      </c>
      <c r="Q120" s="188" t="str">
        <f t="shared" si="118"/>
        <v>Manager Public Health Emergency Response</v>
      </c>
      <c r="R120" s="189" t="str">
        <f t="shared" si="119"/>
        <v>64</v>
      </c>
      <c r="S120" s="262">
        <v>90871.25</v>
      </c>
      <c r="T120" s="262">
        <v>94504.088461538457</v>
      </c>
      <c r="U120" s="262">
        <v>98285.780769230769</v>
      </c>
      <c r="V120" s="262">
        <v>102217.33269230768</v>
      </c>
      <c r="W120" s="262">
        <v>106306.79038461539</v>
      </c>
      <c r="AB120" s="129" t="str">
        <f t="shared" si="75"/>
        <v>06919C</v>
      </c>
      <c r="AC120" s="136" t="str">
        <f t="shared" si="76"/>
        <v>64</v>
      </c>
      <c r="AD120" s="129" t="str">
        <f t="shared" si="77"/>
        <v>Manager Public Health Emergency Response</v>
      </c>
      <c r="AE120" s="130">
        <f t="shared" si="78"/>
        <v>43.689</v>
      </c>
      <c r="AF120" s="130">
        <f t="shared" si="79"/>
        <v>45.434999999999995</v>
      </c>
      <c r="AG120" s="130">
        <f t="shared" si="80"/>
        <v>47.253</v>
      </c>
      <c r="AH120" s="130">
        <f t="shared" si="81"/>
        <v>49.143000000000001</v>
      </c>
      <c r="AI120" s="130">
        <f t="shared" si="82"/>
        <v>51.11</v>
      </c>
      <c r="AJ120" s="130">
        <f t="shared" si="83"/>
        <v>0</v>
      </c>
      <c r="AK120" s="130">
        <f t="shared" si="84"/>
        <v>0</v>
      </c>
      <c r="AL120" s="135"/>
      <c r="AO120" s="135">
        <f t="shared" si="68"/>
        <v>3632.8384615384566</v>
      </c>
      <c r="AP120" s="135">
        <f t="shared" si="69"/>
        <v>3781.6923076923122</v>
      </c>
      <c r="AQ120" s="135">
        <f t="shared" si="70"/>
        <v>3931.5519230769132</v>
      </c>
      <c r="AR120" s="135">
        <f t="shared" si="71"/>
        <v>4089.4576923077111</v>
      </c>
      <c r="AS120" s="135">
        <f t="shared" si="72"/>
        <v>-106306.79038461539</v>
      </c>
      <c r="AT120" s="135">
        <f t="shared" si="73"/>
        <v>0</v>
      </c>
    </row>
    <row r="121" spans="1:46" hidden="1" x14ac:dyDescent="0.2">
      <c r="A121" s="75" t="s">
        <v>17</v>
      </c>
      <c r="B121" s="70" t="s">
        <v>124</v>
      </c>
      <c r="C121" s="75" t="s">
        <v>492</v>
      </c>
      <c r="D121" s="73" t="s">
        <v>397</v>
      </c>
      <c r="E121" s="75">
        <v>505</v>
      </c>
      <c r="F121" s="75">
        <v>11</v>
      </c>
      <c r="G121" s="74">
        <f t="shared" ref="G121:M125" si="133">S121</f>
        <v>90349.667200000011</v>
      </c>
      <c r="H121" s="74">
        <f t="shared" si="133"/>
        <v>93962.376560000019</v>
      </c>
      <c r="I121" s="74">
        <f t="shared" si="133"/>
        <v>97721.978640000016</v>
      </c>
      <c r="J121" s="74">
        <f t="shared" si="133"/>
        <v>101630.60232000001</v>
      </c>
      <c r="K121" s="74">
        <f t="shared" si="133"/>
        <v>105696.76312</v>
      </c>
      <c r="L121" s="74">
        <f t="shared" si="133"/>
        <v>0</v>
      </c>
      <c r="M121" s="74">
        <f t="shared" si="133"/>
        <v>0</v>
      </c>
      <c r="N121" s="74"/>
      <c r="O121" s="135"/>
      <c r="P121" s="187" t="str">
        <f t="shared" si="117"/>
        <v>52924C</v>
      </c>
      <c r="Q121" s="188" t="str">
        <f t="shared" si="118"/>
        <v>Manager Public Works Initiatives and Analysis</v>
      </c>
      <c r="R121" s="189" t="str">
        <f t="shared" si="119"/>
        <v>104</v>
      </c>
      <c r="S121" s="186">
        <f>VLOOKUP($C121, Rates2020,4,0)</f>
        <v>90349.667200000011</v>
      </c>
      <c r="T121" s="186">
        <f>VLOOKUP($C121, Rates2020,5,0)</f>
        <v>93962.376560000019</v>
      </c>
      <c r="U121" s="186">
        <f>VLOOKUP($C121, Rates2020,6,0)</f>
        <v>97721.978640000016</v>
      </c>
      <c r="V121" s="186">
        <f>VLOOKUP($C121, Rates2020,7,0)</f>
        <v>101630.60232000001</v>
      </c>
      <c r="W121" s="186">
        <f>VLOOKUP($C121, Rates2020,8,0)</f>
        <v>105696.76312</v>
      </c>
      <c r="AB121" s="129" t="str">
        <f t="shared" si="75"/>
        <v>52924C</v>
      </c>
      <c r="AC121" s="136" t="str">
        <f t="shared" si="76"/>
        <v>104</v>
      </c>
      <c r="AD121" s="129" t="str">
        <f t="shared" si="77"/>
        <v>Manager Public Works Initiatives and Analysis</v>
      </c>
      <c r="AE121" s="130">
        <f t="shared" si="78"/>
        <v>43.437999999999995</v>
      </c>
      <c r="AF121" s="130">
        <f t="shared" si="79"/>
        <v>45.174999999999997</v>
      </c>
      <c r="AG121" s="130">
        <f t="shared" si="80"/>
        <v>46.981999999999999</v>
      </c>
      <c r="AH121" s="130">
        <f t="shared" si="81"/>
        <v>48.860999999999997</v>
      </c>
      <c r="AI121" s="130">
        <f t="shared" si="82"/>
        <v>50.815999999999995</v>
      </c>
      <c r="AJ121" s="130">
        <f t="shared" si="83"/>
        <v>0</v>
      </c>
      <c r="AK121" s="130">
        <f t="shared" si="84"/>
        <v>0</v>
      </c>
      <c r="AL121" s="135"/>
      <c r="AO121" s="135">
        <f t="shared" si="68"/>
        <v>3612.709360000008</v>
      </c>
      <c r="AP121" s="135">
        <f t="shared" si="69"/>
        <v>3759.6020799999969</v>
      </c>
      <c r="AQ121" s="135">
        <f t="shared" si="70"/>
        <v>3908.6236799999897</v>
      </c>
      <c r="AR121" s="135">
        <f t="shared" si="71"/>
        <v>4066.1607999999978</v>
      </c>
      <c r="AS121" s="135">
        <f t="shared" si="72"/>
        <v>-105696.76312</v>
      </c>
      <c r="AT121" s="135">
        <f t="shared" si="73"/>
        <v>0</v>
      </c>
    </row>
    <row r="122" spans="1:46" hidden="1" x14ac:dyDescent="0.2">
      <c r="A122" s="75" t="s">
        <v>17</v>
      </c>
      <c r="B122" s="70" t="s">
        <v>124</v>
      </c>
      <c r="C122" s="75" t="s">
        <v>490</v>
      </c>
      <c r="D122" s="73" t="s">
        <v>489</v>
      </c>
      <c r="E122" s="75">
        <v>520</v>
      </c>
      <c r="F122" s="75">
        <v>11</v>
      </c>
      <c r="G122" s="74">
        <f t="shared" si="133"/>
        <v>90349.667200000011</v>
      </c>
      <c r="H122" s="74">
        <f t="shared" si="133"/>
        <v>93962.376560000019</v>
      </c>
      <c r="I122" s="74">
        <f t="shared" si="133"/>
        <v>97721.978640000016</v>
      </c>
      <c r="J122" s="74">
        <f t="shared" si="133"/>
        <v>101630.60232000001</v>
      </c>
      <c r="K122" s="74">
        <f t="shared" si="133"/>
        <v>105696.76312</v>
      </c>
      <c r="L122" s="74">
        <f t="shared" si="133"/>
        <v>0</v>
      </c>
      <c r="M122" s="74">
        <f t="shared" si="133"/>
        <v>0</v>
      </c>
      <c r="N122" s="74"/>
      <c r="O122" s="135"/>
      <c r="P122" s="187" t="str">
        <f t="shared" si="117"/>
        <v xml:space="preserve">52906C </v>
      </c>
      <c r="Q122" s="188" t="str">
        <f t="shared" si="118"/>
        <v>Manager Research &amp; Evaluation - Health Dept</v>
      </c>
      <c r="R122" s="189" t="str">
        <f t="shared" si="119"/>
        <v>104</v>
      </c>
      <c r="S122" s="186">
        <f>VLOOKUP($C122, Rates2020,4,0)</f>
        <v>90349.667200000011</v>
      </c>
      <c r="T122" s="186">
        <f>VLOOKUP($C122, Rates2020,5,0)</f>
        <v>93962.376560000019</v>
      </c>
      <c r="U122" s="186">
        <f>VLOOKUP($C122, Rates2020,6,0)</f>
        <v>97721.978640000016</v>
      </c>
      <c r="V122" s="186">
        <f>VLOOKUP($C122, Rates2020,7,0)</f>
        <v>101630.60232000001</v>
      </c>
      <c r="W122" s="186">
        <f>VLOOKUP($C122, Rates2020,8,0)</f>
        <v>105696.76312</v>
      </c>
      <c r="AB122" s="129" t="str">
        <f t="shared" si="75"/>
        <v xml:space="preserve">52906C </v>
      </c>
      <c r="AC122" s="136" t="str">
        <f t="shared" si="76"/>
        <v>104</v>
      </c>
      <c r="AD122" s="129" t="str">
        <f t="shared" si="77"/>
        <v>Manager Research &amp; Evaluation - Health Dept</v>
      </c>
      <c r="AE122" s="130">
        <f t="shared" si="78"/>
        <v>43.437999999999995</v>
      </c>
      <c r="AF122" s="130">
        <f t="shared" si="79"/>
        <v>45.174999999999997</v>
      </c>
      <c r="AG122" s="130">
        <f t="shared" si="80"/>
        <v>46.981999999999999</v>
      </c>
      <c r="AH122" s="130">
        <f t="shared" si="81"/>
        <v>48.860999999999997</v>
      </c>
      <c r="AI122" s="130">
        <f t="shared" si="82"/>
        <v>50.815999999999995</v>
      </c>
      <c r="AJ122" s="130">
        <f t="shared" si="83"/>
        <v>0</v>
      </c>
      <c r="AK122" s="130">
        <f t="shared" si="84"/>
        <v>0</v>
      </c>
      <c r="AL122" s="135"/>
      <c r="AO122" s="135">
        <f t="shared" si="68"/>
        <v>3612.709360000008</v>
      </c>
      <c r="AP122" s="135">
        <f t="shared" si="69"/>
        <v>3759.6020799999969</v>
      </c>
      <c r="AQ122" s="135">
        <f t="shared" si="70"/>
        <v>3908.6236799999897</v>
      </c>
      <c r="AR122" s="135">
        <f t="shared" si="71"/>
        <v>4066.1607999999978</v>
      </c>
      <c r="AS122" s="135">
        <f t="shared" si="72"/>
        <v>-105696.76312</v>
      </c>
      <c r="AT122" s="135">
        <f t="shared" si="73"/>
        <v>0</v>
      </c>
    </row>
    <row r="123" spans="1:46" hidden="1" x14ac:dyDescent="0.2">
      <c r="A123" s="75" t="s">
        <v>17</v>
      </c>
      <c r="B123" s="70" t="s">
        <v>60</v>
      </c>
      <c r="C123" s="75" t="s">
        <v>146</v>
      </c>
      <c r="D123" s="73" t="s">
        <v>398</v>
      </c>
      <c r="E123" s="75">
        <v>543</v>
      </c>
      <c r="F123" s="75">
        <v>12</v>
      </c>
      <c r="G123" s="74">
        <f t="shared" si="133"/>
        <v>93702.653200000001</v>
      </c>
      <c r="H123" s="74">
        <f t="shared" si="133"/>
        <v>98929.053600000014</v>
      </c>
      <c r="I123" s="74">
        <f t="shared" si="133"/>
        <v>105711.66528</v>
      </c>
      <c r="J123" s="74">
        <f t="shared" si="133"/>
        <v>108670.80848000001</v>
      </c>
      <c r="K123" s="74">
        <f t="shared" si="133"/>
        <v>111712.978</v>
      </c>
      <c r="L123" s="74">
        <f t="shared" si="133"/>
        <v>114899.91136</v>
      </c>
      <c r="M123" s="74">
        <f t="shared" si="133"/>
        <v>0</v>
      </c>
      <c r="N123" s="74"/>
      <c r="O123" s="135"/>
      <c r="P123" s="187" t="str">
        <f t="shared" si="117"/>
        <v>06934C</v>
      </c>
      <c r="Q123" s="188" t="str">
        <f t="shared" si="118"/>
        <v>Manager Resource Coordinator</v>
      </c>
      <c r="R123" s="189" t="str">
        <f t="shared" si="119"/>
        <v>44</v>
      </c>
      <c r="S123" s="186">
        <f>VLOOKUP($C123, Rates2020,4,0)</f>
        <v>93702.653200000001</v>
      </c>
      <c r="T123" s="186">
        <f>VLOOKUP($C123, Rates2020,5,0)</f>
        <v>98929.053600000014</v>
      </c>
      <c r="U123" s="186">
        <f>VLOOKUP($C123, Rates2020,6,0)</f>
        <v>105711.66528</v>
      </c>
      <c r="V123" s="186">
        <f>VLOOKUP($C123, Rates2020,7,0)</f>
        <v>108670.80848000001</v>
      </c>
      <c r="W123" s="186">
        <f>VLOOKUP($C123, Rates2020,8,0)</f>
        <v>111712.978</v>
      </c>
      <c r="X123" s="186">
        <f>VLOOKUP($C123, Rates2020,9,0)</f>
        <v>114899.91136</v>
      </c>
      <c r="AB123" s="129" t="str">
        <f t="shared" si="75"/>
        <v>06934C</v>
      </c>
      <c r="AC123" s="136" t="str">
        <f t="shared" si="76"/>
        <v>44</v>
      </c>
      <c r="AD123" s="129" t="str">
        <f t="shared" si="77"/>
        <v>Manager Resource Coordinator</v>
      </c>
      <c r="AE123" s="130">
        <f t="shared" si="78"/>
        <v>45.05</v>
      </c>
      <c r="AF123" s="130">
        <f t="shared" si="79"/>
        <v>47.562999999999995</v>
      </c>
      <c r="AG123" s="130">
        <f t="shared" si="80"/>
        <v>50.823</v>
      </c>
      <c r="AH123" s="130">
        <f t="shared" si="81"/>
        <v>52.245999999999995</v>
      </c>
      <c r="AI123" s="130">
        <f t="shared" si="82"/>
        <v>53.708999999999996</v>
      </c>
      <c r="AJ123" s="130">
        <f t="shared" si="83"/>
        <v>55.241</v>
      </c>
      <c r="AK123" s="130">
        <f t="shared" si="84"/>
        <v>0</v>
      </c>
      <c r="AL123" s="135"/>
      <c r="AO123" s="135">
        <f t="shared" si="68"/>
        <v>5226.4004000000132</v>
      </c>
      <c r="AP123" s="135">
        <f t="shared" si="69"/>
        <v>6782.6116799999872</v>
      </c>
      <c r="AQ123" s="135">
        <f t="shared" si="70"/>
        <v>2959.1432000000059</v>
      </c>
      <c r="AR123" s="135">
        <f t="shared" si="71"/>
        <v>3042.1695199999958</v>
      </c>
      <c r="AS123" s="135">
        <f t="shared" si="72"/>
        <v>3186.9333599999954</v>
      </c>
      <c r="AT123" s="135">
        <f t="shared" si="73"/>
        <v>-114899.91136</v>
      </c>
    </row>
    <row r="124" spans="1:46" hidden="1" x14ac:dyDescent="0.2">
      <c r="A124" s="75" t="s">
        <v>17</v>
      </c>
      <c r="B124" s="70" t="s">
        <v>152</v>
      </c>
      <c r="C124" s="75" t="s">
        <v>169</v>
      </c>
      <c r="D124" s="73" t="s">
        <v>399</v>
      </c>
      <c r="E124" s="75">
        <v>553</v>
      </c>
      <c r="F124" s="75">
        <v>12</v>
      </c>
      <c r="G124" s="74">
        <f t="shared" si="133"/>
        <v>98215.878800000006</v>
      </c>
      <c r="H124" s="74">
        <f t="shared" si="133"/>
        <v>102145.79128</v>
      </c>
      <c r="I124" s="74">
        <f t="shared" si="133"/>
        <v>106231.11200000001</v>
      </c>
      <c r="J124" s="74">
        <f t="shared" si="133"/>
        <v>110480.35648</v>
      </c>
      <c r="K124" s="74">
        <f t="shared" si="133"/>
        <v>114899.91136</v>
      </c>
      <c r="L124" s="74">
        <f t="shared" si="133"/>
        <v>0</v>
      </c>
      <c r="M124" s="74">
        <f t="shared" si="133"/>
        <v>0</v>
      </c>
      <c r="N124" s="74"/>
      <c r="O124" s="135"/>
      <c r="P124" s="187" t="str">
        <f t="shared" si="117"/>
        <v>06720C</v>
      </c>
      <c r="Q124" s="188" t="str">
        <f t="shared" si="118"/>
        <v>Manager Revenue &amp; Collections</v>
      </c>
      <c r="R124" s="189" t="str">
        <f t="shared" si="119"/>
        <v>44G</v>
      </c>
      <c r="S124" s="186">
        <f>VLOOKUP($C124, Rates2020,4,0)</f>
        <v>98215.878800000006</v>
      </c>
      <c r="T124" s="186">
        <f>VLOOKUP($C124, Rates2020,5,0)</f>
        <v>102145.79128</v>
      </c>
      <c r="U124" s="186">
        <f>VLOOKUP($C124, Rates2020,6,0)</f>
        <v>106231.11200000001</v>
      </c>
      <c r="V124" s="186">
        <f>VLOOKUP($C124, Rates2020,7,0)</f>
        <v>110480.35648</v>
      </c>
      <c r="W124" s="186">
        <f>VLOOKUP($C124, Rates2020,8,0)</f>
        <v>114899.91136</v>
      </c>
      <c r="AB124" s="129" t="str">
        <f t="shared" si="75"/>
        <v>06720C</v>
      </c>
      <c r="AC124" s="136" t="str">
        <f t="shared" si="76"/>
        <v>44G</v>
      </c>
      <c r="AD124" s="129" t="str">
        <f t="shared" si="77"/>
        <v>Manager Revenue &amp; Collections</v>
      </c>
      <c r="AE124" s="130">
        <f t="shared" si="78"/>
        <v>47.22</v>
      </c>
      <c r="AF124" s="130">
        <f t="shared" si="79"/>
        <v>49.108999999999995</v>
      </c>
      <c r="AG124" s="130">
        <f t="shared" si="80"/>
        <v>51.073</v>
      </c>
      <c r="AH124" s="130">
        <f t="shared" si="81"/>
        <v>53.116</v>
      </c>
      <c r="AI124" s="130">
        <f t="shared" si="82"/>
        <v>55.241</v>
      </c>
      <c r="AJ124" s="130">
        <f t="shared" si="83"/>
        <v>0</v>
      </c>
      <c r="AK124" s="130">
        <f t="shared" si="84"/>
        <v>0</v>
      </c>
      <c r="AL124" s="135"/>
      <c r="AO124" s="135">
        <f t="shared" si="68"/>
        <v>3929.9124799999991</v>
      </c>
      <c r="AP124" s="135">
        <f t="shared" si="69"/>
        <v>4085.3207200000033</v>
      </c>
      <c r="AQ124" s="135">
        <f t="shared" si="70"/>
        <v>4249.2444799999939</v>
      </c>
      <c r="AR124" s="135">
        <f t="shared" si="71"/>
        <v>4419.554879999996</v>
      </c>
      <c r="AS124" s="135">
        <f t="shared" si="72"/>
        <v>-114899.91136</v>
      </c>
      <c r="AT124" s="135">
        <f t="shared" si="73"/>
        <v>0</v>
      </c>
    </row>
    <row r="125" spans="1:46" hidden="1" x14ac:dyDescent="0.2">
      <c r="A125" s="75" t="s">
        <v>17</v>
      </c>
      <c r="B125" s="70" t="s">
        <v>44</v>
      </c>
      <c r="C125" s="75" t="s">
        <v>147</v>
      </c>
      <c r="D125" s="73" t="s">
        <v>400</v>
      </c>
      <c r="E125" s="75">
        <v>470</v>
      </c>
      <c r="F125" s="75">
        <v>10</v>
      </c>
      <c r="G125" s="74">
        <f t="shared" si="133"/>
        <v>74466.093520000009</v>
      </c>
      <c r="H125" s="74">
        <f t="shared" si="133"/>
        <v>78310.850800000015</v>
      </c>
      <c r="I125" s="74">
        <f t="shared" si="133"/>
        <v>82302.500800000009</v>
      </c>
      <c r="J125" s="74">
        <f t="shared" si="133"/>
        <v>87873.779760000005</v>
      </c>
      <c r="K125" s="74">
        <f t="shared" si="133"/>
        <v>90334.765040000013</v>
      </c>
      <c r="L125" s="74">
        <f t="shared" si="133"/>
        <v>92863.874479999999</v>
      </c>
      <c r="M125" s="74">
        <f t="shared" si="133"/>
        <v>95512.20120000001</v>
      </c>
      <c r="N125" s="74"/>
      <c r="O125" s="135"/>
      <c r="P125" s="187" t="str">
        <f t="shared" si="117"/>
        <v>06935C</v>
      </c>
      <c r="Q125" s="188" t="str">
        <f t="shared" si="118"/>
        <v>Manager Safety Programs</v>
      </c>
      <c r="R125" s="189" t="str">
        <f t="shared" si="119"/>
        <v>34D</v>
      </c>
      <c r="S125" s="186">
        <f>VLOOKUP($C125, Rates2020,4,0)</f>
        <v>74466.093520000009</v>
      </c>
      <c r="T125" s="186">
        <f>VLOOKUP($C125, Rates2020,5,0)</f>
        <v>78310.850800000015</v>
      </c>
      <c r="U125" s="186">
        <f>VLOOKUP($C125, Rates2020,6,0)</f>
        <v>82302.500800000009</v>
      </c>
      <c r="V125" s="186">
        <f>VLOOKUP($C125, Rates2020,7,0)</f>
        <v>87873.779760000005</v>
      </c>
      <c r="W125" s="186">
        <f>VLOOKUP($C125, Rates2020,8,0)</f>
        <v>90334.765040000013</v>
      </c>
      <c r="X125" s="186">
        <f>VLOOKUP($C125, Rates2020,9,0)</f>
        <v>92863.874479999999</v>
      </c>
      <c r="Y125" s="186">
        <f>VLOOKUP($C125, Rates2020,10,0)</f>
        <v>95512.20120000001</v>
      </c>
      <c r="AB125" s="129" t="str">
        <f t="shared" si="75"/>
        <v>06935C</v>
      </c>
      <c r="AC125" s="136" t="str">
        <f t="shared" si="76"/>
        <v>34D</v>
      </c>
      <c r="AD125" s="129" t="str">
        <f t="shared" si="77"/>
        <v>Manager Safety Programs</v>
      </c>
      <c r="AE125" s="130">
        <f t="shared" si="78"/>
        <v>35.802</v>
      </c>
      <c r="AF125" s="130">
        <f t="shared" si="79"/>
        <v>37.65</v>
      </c>
      <c r="AG125" s="130">
        <f t="shared" si="80"/>
        <v>39.568999999999996</v>
      </c>
      <c r="AH125" s="130">
        <f t="shared" si="81"/>
        <v>42.247999999999998</v>
      </c>
      <c r="AI125" s="130">
        <f t="shared" si="82"/>
        <v>43.430999999999997</v>
      </c>
      <c r="AJ125" s="130">
        <f t="shared" si="83"/>
        <v>44.646999999999998</v>
      </c>
      <c r="AK125" s="130">
        <f t="shared" si="84"/>
        <v>45.919999999999995</v>
      </c>
      <c r="AL125" s="135"/>
      <c r="AO125" s="135">
        <f t="shared" si="68"/>
        <v>3844.7572800000053</v>
      </c>
      <c r="AP125" s="135">
        <f t="shared" si="69"/>
        <v>3991.6499999999942</v>
      </c>
      <c r="AQ125" s="135">
        <f t="shared" si="70"/>
        <v>5571.278959999996</v>
      </c>
      <c r="AR125" s="135">
        <f t="shared" si="71"/>
        <v>2460.9852800000081</v>
      </c>
      <c r="AS125" s="135">
        <f t="shared" si="72"/>
        <v>2529.1094399999856</v>
      </c>
      <c r="AT125" s="135">
        <f t="shared" si="73"/>
        <v>2648.3267200000118</v>
      </c>
    </row>
    <row r="126" spans="1:46" hidden="1" x14ac:dyDescent="0.2">
      <c r="A126" s="75" t="s">
        <v>17</v>
      </c>
      <c r="B126" s="70" t="s">
        <v>148</v>
      </c>
      <c r="C126" s="75" t="s">
        <v>149</v>
      </c>
      <c r="D126" s="73" t="s">
        <v>401</v>
      </c>
      <c r="E126" s="75">
        <v>525</v>
      </c>
      <c r="F126" s="75">
        <v>11</v>
      </c>
      <c r="G126" s="72">
        <v>92860</v>
      </c>
      <c r="H126" s="72">
        <v>96579</v>
      </c>
      <c r="I126" s="72">
        <v>100446</v>
      </c>
      <c r="J126" s="72">
        <v>104468</v>
      </c>
      <c r="K126" s="72">
        <v>108651</v>
      </c>
      <c r="L126" s="74">
        <v>0</v>
      </c>
      <c r="M126" s="74">
        <v>0</v>
      </c>
      <c r="N126" s="74"/>
      <c r="O126" s="135"/>
      <c r="P126" s="187" t="str">
        <f t="shared" si="117"/>
        <v>06938C</v>
      </c>
      <c r="Q126" s="188" t="str">
        <f t="shared" si="118"/>
        <v>Manager School Health Services</v>
      </c>
      <c r="R126" s="189" t="str">
        <f t="shared" si="119"/>
        <v>42B</v>
      </c>
      <c r="S126" s="265">
        <v>92860</v>
      </c>
      <c r="T126" s="265">
        <v>96579</v>
      </c>
      <c r="U126" s="265">
        <v>100446</v>
      </c>
      <c r="V126" s="265">
        <v>104468</v>
      </c>
      <c r="W126" s="265">
        <v>108651</v>
      </c>
      <c r="AB126" s="129" t="str">
        <f t="shared" si="75"/>
        <v>06938C</v>
      </c>
      <c r="AC126" s="136" t="str">
        <f t="shared" si="76"/>
        <v>42B</v>
      </c>
      <c r="AD126" s="129" t="str">
        <f t="shared" si="77"/>
        <v>Manager School Health Services</v>
      </c>
      <c r="AE126" s="130">
        <f t="shared" si="78"/>
        <v>44.644999999999996</v>
      </c>
      <c r="AF126" s="130">
        <f t="shared" si="79"/>
        <v>46.433</v>
      </c>
      <c r="AG126" s="130">
        <f t="shared" si="80"/>
        <v>48.291999999999994</v>
      </c>
      <c r="AH126" s="130">
        <f t="shared" si="81"/>
        <v>50.225000000000001</v>
      </c>
      <c r="AI126" s="130">
        <f t="shared" si="82"/>
        <v>52.236999999999995</v>
      </c>
      <c r="AJ126" s="130">
        <f t="shared" si="83"/>
        <v>0</v>
      </c>
      <c r="AK126" s="130">
        <f t="shared" si="84"/>
        <v>0</v>
      </c>
      <c r="AL126" s="135"/>
      <c r="AO126" s="135">
        <f t="shared" si="68"/>
        <v>3719</v>
      </c>
      <c r="AP126" s="135">
        <f t="shared" si="69"/>
        <v>3867</v>
      </c>
      <c r="AQ126" s="135">
        <f t="shared" si="70"/>
        <v>4022</v>
      </c>
      <c r="AR126" s="135">
        <f t="shared" si="71"/>
        <v>4183</v>
      </c>
      <c r="AS126" s="135">
        <f t="shared" si="72"/>
        <v>-108651</v>
      </c>
      <c r="AT126" s="135">
        <f t="shared" si="73"/>
        <v>0</v>
      </c>
    </row>
    <row r="127" spans="1:46" hidden="1" x14ac:dyDescent="0.2">
      <c r="A127" s="75" t="s">
        <v>17</v>
      </c>
      <c r="B127" s="70" t="s">
        <v>124</v>
      </c>
      <c r="C127" s="75" t="s">
        <v>170</v>
      </c>
      <c r="D127" s="73" t="s">
        <v>402</v>
      </c>
      <c r="E127" s="75">
        <v>498</v>
      </c>
      <c r="F127" s="75">
        <v>11</v>
      </c>
      <c r="G127" s="74">
        <f t="shared" ref="G127:M132" si="134">S127</f>
        <v>90349.667200000011</v>
      </c>
      <c r="H127" s="74">
        <f t="shared" si="134"/>
        <v>93962.376560000019</v>
      </c>
      <c r="I127" s="74">
        <f t="shared" si="134"/>
        <v>97721.978640000016</v>
      </c>
      <c r="J127" s="74">
        <f t="shared" si="134"/>
        <v>101630.60232000001</v>
      </c>
      <c r="K127" s="74">
        <f t="shared" si="134"/>
        <v>105696.76312</v>
      </c>
      <c r="L127" s="74">
        <f t="shared" si="134"/>
        <v>0</v>
      </c>
      <c r="M127" s="74">
        <f t="shared" si="134"/>
        <v>0</v>
      </c>
      <c r="N127" s="74"/>
      <c r="O127" s="135"/>
      <c r="P127" s="187" t="str">
        <f t="shared" si="117"/>
        <v>59210C</v>
      </c>
      <c r="Q127" s="188" t="str">
        <f t="shared" si="118"/>
        <v>Manager Small Business Program</v>
      </c>
      <c r="R127" s="189" t="str">
        <f t="shared" si="119"/>
        <v>104</v>
      </c>
      <c r="S127" s="186">
        <f t="shared" ref="S127:S132" si="135">VLOOKUP($C127, Rates2020,4,0)</f>
        <v>90349.667200000011</v>
      </c>
      <c r="T127" s="186">
        <f t="shared" ref="T127:T132" si="136">VLOOKUP($C127, Rates2020,5,0)</f>
        <v>93962.376560000019</v>
      </c>
      <c r="U127" s="186">
        <f t="shared" ref="U127:U132" si="137">VLOOKUP($C127, Rates2020,6,0)</f>
        <v>97721.978640000016</v>
      </c>
      <c r="V127" s="186">
        <f t="shared" ref="V127:V132" si="138">VLOOKUP($C127, Rates2020,7,0)</f>
        <v>101630.60232000001</v>
      </c>
      <c r="W127" s="186">
        <f>VLOOKUP($C127, Rates2020,8,0)</f>
        <v>105696.76312</v>
      </c>
      <c r="AB127" s="129" t="str">
        <f t="shared" si="75"/>
        <v>59210C</v>
      </c>
      <c r="AC127" s="136" t="str">
        <f t="shared" si="76"/>
        <v>104</v>
      </c>
      <c r="AD127" s="129" t="str">
        <f t="shared" si="77"/>
        <v>Manager Small Business Program</v>
      </c>
      <c r="AE127" s="130">
        <f t="shared" si="78"/>
        <v>43.437999999999995</v>
      </c>
      <c r="AF127" s="130">
        <f t="shared" si="79"/>
        <v>45.174999999999997</v>
      </c>
      <c r="AG127" s="130">
        <f t="shared" si="80"/>
        <v>46.981999999999999</v>
      </c>
      <c r="AH127" s="130">
        <f t="shared" si="81"/>
        <v>48.860999999999997</v>
      </c>
      <c r="AI127" s="130">
        <f t="shared" si="82"/>
        <v>50.815999999999995</v>
      </c>
      <c r="AJ127" s="130">
        <f t="shared" si="83"/>
        <v>0</v>
      </c>
      <c r="AK127" s="130">
        <f t="shared" si="84"/>
        <v>0</v>
      </c>
      <c r="AL127" s="135"/>
      <c r="AO127" s="135">
        <f t="shared" si="68"/>
        <v>3612.709360000008</v>
      </c>
      <c r="AP127" s="135">
        <f t="shared" si="69"/>
        <v>3759.6020799999969</v>
      </c>
      <c r="AQ127" s="135">
        <f t="shared" si="70"/>
        <v>3908.6236799999897</v>
      </c>
      <c r="AR127" s="135">
        <f t="shared" si="71"/>
        <v>4066.1607999999978</v>
      </c>
      <c r="AS127" s="135">
        <f t="shared" si="72"/>
        <v>-105696.76312</v>
      </c>
      <c r="AT127" s="135">
        <f t="shared" si="73"/>
        <v>0</v>
      </c>
    </row>
    <row r="128" spans="1:46" hidden="1" x14ac:dyDescent="0.2">
      <c r="A128" s="75" t="s">
        <v>17</v>
      </c>
      <c r="B128" s="70" t="s">
        <v>171</v>
      </c>
      <c r="C128" s="75" t="s">
        <v>172</v>
      </c>
      <c r="D128" s="73" t="s">
        <v>404</v>
      </c>
      <c r="E128" s="75">
        <v>543</v>
      </c>
      <c r="F128" s="75">
        <v>12</v>
      </c>
      <c r="G128" s="74">
        <f t="shared" si="134"/>
        <v>97915.706720000017</v>
      </c>
      <c r="H128" s="74">
        <f t="shared" si="134"/>
        <v>100851.43224000001</v>
      </c>
      <c r="I128" s="74">
        <f t="shared" si="134"/>
        <v>103878.69960000001</v>
      </c>
      <c r="J128" s="74">
        <f t="shared" si="134"/>
        <v>106993.25104</v>
      </c>
      <c r="K128" s="74">
        <f t="shared" si="134"/>
        <v>0</v>
      </c>
      <c r="L128" s="74">
        <f t="shared" si="134"/>
        <v>0</v>
      </c>
      <c r="M128" s="74">
        <f t="shared" si="134"/>
        <v>0</v>
      </c>
      <c r="N128" s="74"/>
      <c r="O128" s="135"/>
      <c r="P128" s="187" t="str">
        <f t="shared" si="117"/>
        <v>06963C</v>
      </c>
      <c r="Q128" s="188" t="str">
        <f t="shared" si="118"/>
        <v>Manager Special Projects &amp; Business Specialist</v>
      </c>
      <c r="R128" s="189" t="str">
        <f t="shared" si="119"/>
        <v>96</v>
      </c>
      <c r="S128" s="186">
        <f t="shared" si="135"/>
        <v>97915.706720000017</v>
      </c>
      <c r="T128" s="186">
        <f t="shared" si="136"/>
        <v>100851.43224000001</v>
      </c>
      <c r="U128" s="186">
        <f t="shared" si="137"/>
        <v>103878.69960000001</v>
      </c>
      <c r="V128" s="186">
        <f t="shared" si="138"/>
        <v>106993.25104</v>
      </c>
      <c r="AB128" s="129" t="str">
        <f t="shared" si="75"/>
        <v>06963C</v>
      </c>
      <c r="AC128" s="136" t="str">
        <f t="shared" si="76"/>
        <v>96</v>
      </c>
      <c r="AD128" s="129" t="str">
        <f t="shared" si="77"/>
        <v>Manager Special Projects &amp; Business Specialist</v>
      </c>
      <c r="AE128" s="130">
        <f t="shared" si="78"/>
        <v>47.074999999999996</v>
      </c>
      <c r="AF128" s="130">
        <f t="shared" si="79"/>
        <v>48.486999999999995</v>
      </c>
      <c r="AG128" s="130">
        <f t="shared" si="80"/>
        <v>49.942</v>
      </c>
      <c r="AH128" s="130">
        <f t="shared" si="81"/>
        <v>51.44</v>
      </c>
      <c r="AI128" s="130">
        <f t="shared" si="82"/>
        <v>0</v>
      </c>
      <c r="AJ128" s="130">
        <f t="shared" si="83"/>
        <v>0</v>
      </c>
      <c r="AK128" s="130">
        <f t="shared" si="84"/>
        <v>0</v>
      </c>
      <c r="AL128" s="135"/>
      <c r="AO128" s="135">
        <f t="shared" si="68"/>
        <v>2935.7255199999927</v>
      </c>
      <c r="AP128" s="135">
        <f t="shared" si="69"/>
        <v>3027.267359999998</v>
      </c>
      <c r="AQ128" s="135">
        <f t="shared" si="70"/>
        <v>3114.5514399999956</v>
      </c>
      <c r="AR128" s="135">
        <f t="shared" si="71"/>
        <v>-106993.25104</v>
      </c>
      <c r="AS128" s="135">
        <f t="shared" si="72"/>
        <v>0</v>
      </c>
      <c r="AT128" s="135">
        <f t="shared" si="73"/>
        <v>0</v>
      </c>
    </row>
    <row r="129" spans="1:46" hidden="1" x14ac:dyDescent="0.2">
      <c r="A129" s="75" t="s">
        <v>17</v>
      </c>
      <c r="B129" s="70" t="s">
        <v>24</v>
      </c>
      <c r="C129" s="75" t="s">
        <v>173</v>
      </c>
      <c r="D129" s="73" t="s">
        <v>405</v>
      </c>
      <c r="E129" s="75">
        <v>423</v>
      </c>
      <c r="F129" s="75">
        <v>9</v>
      </c>
      <c r="G129" s="74">
        <f t="shared" si="134"/>
        <v>70327.550800000012</v>
      </c>
      <c r="H129" s="74">
        <f t="shared" si="134"/>
        <v>74027.544240000003</v>
      </c>
      <c r="I129" s="74">
        <f t="shared" si="134"/>
        <v>77923.394640000013</v>
      </c>
      <c r="J129" s="74">
        <f t="shared" si="134"/>
        <v>82025.746400000004</v>
      </c>
      <c r="K129" s="74">
        <f t="shared" si="134"/>
        <v>84322.807920000007</v>
      </c>
      <c r="L129" s="74">
        <f t="shared" si="134"/>
        <v>86683.735840000008</v>
      </c>
      <c r="M129" s="74">
        <f t="shared" si="134"/>
        <v>89155.365520000007</v>
      </c>
      <c r="N129" s="74"/>
      <c r="O129" s="135"/>
      <c r="P129" s="187" t="str">
        <f t="shared" si="117"/>
        <v>06608C</v>
      </c>
      <c r="Q129" s="188" t="str">
        <f t="shared" si="118"/>
        <v>Manager Stores &amp; Central Requistions</v>
      </c>
      <c r="R129" s="189" t="str">
        <f t="shared" si="119"/>
        <v>86</v>
      </c>
      <c r="S129" s="186">
        <f t="shared" si="135"/>
        <v>70327.550800000012</v>
      </c>
      <c r="T129" s="186">
        <f t="shared" si="136"/>
        <v>74027.544240000003</v>
      </c>
      <c r="U129" s="186">
        <f t="shared" si="137"/>
        <v>77923.394640000013</v>
      </c>
      <c r="V129" s="186">
        <f t="shared" si="138"/>
        <v>82025.746400000004</v>
      </c>
      <c r="W129" s="186">
        <f>VLOOKUP($C129, Rates2020,8,0)</f>
        <v>84322.807920000007</v>
      </c>
      <c r="X129" s="186">
        <f>VLOOKUP($C129, Rates2020,9,0)</f>
        <v>86683.735840000008</v>
      </c>
      <c r="Y129" s="186">
        <f>VLOOKUP($C129, Rates2020,10,0)</f>
        <v>89155.365520000007</v>
      </c>
      <c r="AB129" s="129" t="str">
        <f t="shared" si="75"/>
        <v>06608C</v>
      </c>
      <c r="AC129" s="136" t="str">
        <f t="shared" si="76"/>
        <v>86</v>
      </c>
      <c r="AD129" s="129" t="str">
        <f t="shared" si="77"/>
        <v>Manager Stores &amp; Central Requistions</v>
      </c>
      <c r="AE129" s="130">
        <f t="shared" si="78"/>
        <v>33.811999999999998</v>
      </c>
      <c r="AF129" s="130">
        <f t="shared" si="79"/>
        <v>35.591000000000001</v>
      </c>
      <c r="AG129" s="130">
        <f t="shared" si="80"/>
        <v>37.463999999999999</v>
      </c>
      <c r="AH129" s="130">
        <f t="shared" si="81"/>
        <v>39.436</v>
      </c>
      <c r="AI129" s="130">
        <f t="shared" si="82"/>
        <v>40.54</v>
      </c>
      <c r="AJ129" s="130">
        <f t="shared" si="83"/>
        <v>41.674999999999997</v>
      </c>
      <c r="AK129" s="130">
        <f t="shared" si="84"/>
        <v>42.863999999999997</v>
      </c>
      <c r="AL129" s="135"/>
      <c r="AO129" s="135">
        <f t="shared" si="68"/>
        <v>3699.9934399999911</v>
      </c>
      <c r="AP129" s="135">
        <f t="shared" si="69"/>
        <v>3895.8504000000103</v>
      </c>
      <c r="AQ129" s="135">
        <f t="shared" si="70"/>
        <v>4102.3517599999905</v>
      </c>
      <c r="AR129" s="135">
        <f t="shared" si="71"/>
        <v>2297.0615200000029</v>
      </c>
      <c r="AS129" s="135">
        <f t="shared" si="72"/>
        <v>2360.9279200000019</v>
      </c>
      <c r="AT129" s="135">
        <f t="shared" si="73"/>
        <v>2471.6296799999982</v>
      </c>
    </row>
    <row r="130" spans="1:46" hidden="1" x14ac:dyDescent="0.2">
      <c r="A130" s="75" t="s">
        <v>17</v>
      </c>
      <c r="B130" s="70" t="s">
        <v>152</v>
      </c>
      <c r="C130" s="75" t="s">
        <v>153</v>
      </c>
      <c r="D130" s="73" t="s">
        <v>406</v>
      </c>
      <c r="E130" s="75">
        <v>543</v>
      </c>
      <c r="F130" s="75">
        <v>12</v>
      </c>
      <c r="G130" s="74">
        <f t="shared" si="134"/>
        <v>98215.878800000006</v>
      </c>
      <c r="H130" s="74">
        <f t="shared" si="134"/>
        <v>102145.79128</v>
      </c>
      <c r="I130" s="74">
        <f t="shared" si="134"/>
        <v>106231.11200000001</v>
      </c>
      <c r="J130" s="74">
        <f t="shared" si="134"/>
        <v>110480.35648</v>
      </c>
      <c r="K130" s="74">
        <f t="shared" si="134"/>
        <v>114899.91136</v>
      </c>
      <c r="L130" s="74">
        <f t="shared" si="134"/>
        <v>0</v>
      </c>
      <c r="M130" s="74">
        <f t="shared" si="134"/>
        <v>0</v>
      </c>
      <c r="N130" s="74"/>
      <c r="O130" s="135"/>
      <c r="P130" s="187" t="str">
        <f t="shared" si="117"/>
        <v>06670C</v>
      </c>
      <c r="Q130" s="188" t="str">
        <f t="shared" si="118"/>
        <v>Manager Sustainability</v>
      </c>
      <c r="R130" s="189" t="str">
        <f t="shared" si="119"/>
        <v>44G</v>
      </c>
      <c r="S130" s="186">
        <f t="shared" si="135"/>
        <v>98215.878800000006</v>
      </c>
      <c r="T130" s="186">
        <f t="shared" si="136"/>
        <v>102145.79128</v>
      </c>
      <c r="U130" s="186">
        <f t="shared" si="137"/>
        <v>106231.11200000001</v>
      </c>
      <c r="V130" s="186">
        <f t="shared" si="138"/>
        <v>110480.35648</v>
      </c>
      <c r="W130" s="186">
        <f>VLOOKUP($C130, Rates2020,8,0)</f>
        <v>114899.91136</v>
      </c>
      <c r="AB130" s="129" t="str">
        <f t="shared" si="75"/>
        <v>06670C</v>
      </c>
      <c r="AC130" s="136" t="str">
        <f t="shared" si="76"/>
        <v>44G</v>
      </c>
      <c r="AD130" s="129" t="str">
        <f t="shared" si="77"/>
        <v>Manager Sustainability</v>
      </c>
      <c r="AE130" s="130">
        <f t="shared" si="78"/>
        <v>47.22</v>
      </c>
      <c r="AF130" s="130">
        <f t="shared" si="79"/>
        <v>49.108999999999995</v>
      </c>
      <c r="AG130" s="130">
        <f t="shared" si="80"/>
        <v>51.073</v>
      </c>
      <c r="AH130" s="130">
        <f t="shared" si="81"/>
        <v>53.116</v>
      </c>
      <c r="AI130" s="130">
        <f t="shared" si="82"/>
        <v>55.241</v>
      </c>
      <c r="AJ130" s="130">
        <f t="shared" si="83"/>
        <v>0</v>
      </c>
      <c r="AK130" s="130">
        <f t="shared" si="84"/>
        <v>0</v>
      </c>
      <c r="AL130" s="135"/>
      <c r="AO130" s="135">
        <f t="shared" si="68"/>
        <v>3929.9124799999991</v>
      </c>
      <c r="AP130" s="135">
        <f t="shared" si="69"/>
        <v>4085.3207200000033</v>
      </c>
      <c r="AQ130" s="135">
        <f t="shared" si="70"/>
        <v>4249.2444799999939</v>
      </c>
      <c r="AR130" s="135">
        <f t="shared" si="71"/>
        <v>4419.554879999996</v>
      </c>
      <c r="AS130" s="135">
        <f t="shared" si="72"/>
        <v>-114899.91136</v>
      </c>
      <c r="AT130" s="135">
        <f t="shared" si="73"/>
        <v>0</v>
      </c>
    </row>
    <row r="131" spans="1:46" hidden="1" x14ac:dyDescent="0.2">
      <c r="A131" s="75" t="s">
        <v>17</v>
      </c>
      <c r="B131" s="70" t="s">
        <v>120</v>
      </c>
      <c r="C131" s="75" t="s">
        <v>154</v>
      </c>
      <c r="D131" s="73" t="s">
        <v>407</v>
      </c>
      <c r="E131" s="75">
        <v>548</v>
      </c>
      <c r="F131" s="75">
        <v>12</v>
      </c>
      <c r="G131" s="74">
        <f t="shared" si="134"/>
        <v>88980.797359999997</v>
      </c>
      <c r="H131" s="74">
        <f t="shared" si="134"/>
        <v>93430.156560000018</v>
      </c>
      <c r="I131" s="74">
        <f t="shared" si="134"/>
        <v>98100.919280000002</v>
      </c>
      <c r="J131" s="74">
        <f t="shared" si="134"/>
        <v>104508.84808000001</v>
      </c>
      <c r="K131" s="74">
        <f t="shared" si="134"/>
        <v>107436.05808</v>
      </c>
      <c r="L131" s="74">
        <f t="shared" si="134"/>
        <v>110446.2944</v>
      </c>
      <c r="M131" s="74">
        <f t="shared" si="134"/>
        <v>113592.77904000001</v>
      </c>
      <c r="N131" s="74"/>
      <c r="O131" s="135"/>
      <c r="P131" s="187" t="str">
        <f t="shared" si="117"/>
        <v>00850C</v>
      </c>
      <c r="Q131" s="188" t="str">
        <f t="shared" si="118"/>
        <v>Manager Treasury Operations</v>
      </c>
      <c r="R131" s="189" t="str">
        <f t="shared" si="119"/>
        <v>50</v>
      </c>
      <c r="S131" s="186">
        <f t="shared" si="135"/>
        <v>88980.797359999997</v>
      </c>
      <c r="T131" s="186">
        <f t="shared" si="136"/>
        <v>93430.156560000018</v>
      </c>
      <c r="U131" s="186">
        <f t="shared" si="137"/>
        <v>98100.919280000002</v>
      </c>
      <c r="V131" s="186">
        <f t="shared" si="138"/>
        <v>104508.84808000001</v>
      </c>
      <c r="W131" s="186">
        <f>VLOOKUP($C131, Rates2020,8,0)</f>
        <v>107436.05808</v>
      </c>
      <c r="X131" s="186">
        <f>VLOOKUP($C131, Rates2020,9,0)</f>
        <v>110446.2944</v>
      </c>
      <c r="Y131" s="186">
        <f>VLOOKUP($C131, Rates2020,10,0)</f>
        <v>113592.77904000001</v>
      </c>
      <c r="AB131" s="129" t="str">
        <f t="shared" si="75"/>
        <v>00850C</v>
      </c>
      <c r="AC131" s="136" t="str">
        <f t="shared" si="76"/>
        <v>50</v>
      </c>
      <c r="AD131" s="129" t="str">
        <f t="shared" si="77"/>
        <v>Manager Treasury Operations</v>
      </c>
      <c r="AE131" s="130">
        <f t="shared" si="78"/>
        <v>42.78</v>
      </c>
      <c r="AF131" s="130">
        <f t="shared" si="79"/>
        <v>44.918999999999997</v>
      </c>
      <c r="AG131" s="130">
        <f t="shared" si="80"/>
        <v>47.163999999999994</v>
      </c>
      <c r="AH131" s="130">
        <f t="shared" si="81"/>
        <v>50.244999999999997</v>
      </c>
      <c r="AI131" s="130">
        <f t="shared" si="82"/>
        <v>51.652000000000001</v>
      </c>
      <c r="AJ131" s="130">
        <f t="shared" si="83"/>
        <v>53.099999999999994</v>
      </c>
      <c r="AK131" s="130">
        <f t="shared" si="84"/>
        <v>54.611999999999995</v>
      </c>
      <c r="AL131" s="135"/>
      <c r="AO131" s="135">
        <f t="shared" si="68"/>
        <v>4449.3592000000208</v>
      </c>
      <c r="AP131" s="135">
        <f t="shared" si="69"/>
        <v>4670.7627199999843</v>
      </c>
      <c r="AQ131" s="135">
        <f t="shared" si="70"/>
        <v>6407.9288000000088</v>
      </c>
      <c r="AR131" s="135">
        <f t="shared" si="71"/>
        <v>2927.2099999999919</v>
      </c>
      <c r="AS131" s="135">
        <f t="shared" si="72"/>
        <v>3010.2363199999963</v>
      </c>
      <c r="AT131" s="135">
        <f t="shared" si="73"/>
        <v>3146.4846400000097</v>
      </c>
    </row>
    <row r="132" spans="1:46" hidden="1" x14ac:dyDescent="0.2">
      <c r="A132" s="75" t="s">
        <v>17</v>
      </c>
      <c r="B132" s="70" t="s">
        <v>44</v>
      </c>
      <c r="C132" s="75" t="s">
        <v>155</v>
      </c>
      <c r="D132" s="73" t="s">
        <v>408</v>
      </c>
      <c r="E132" s="75">
        <v>455</v>
      </c>
      <c r="F132" s="75">
        <v>10</v>
      </c>
      <c r="G132" s="74">
        <f t="shared" si="134"/>
        <v>74466.093520000009</v>
      </c>
      <c r="H132" s="74">
        <f t="shared" si="134"/>
        <v>78310.850800000015</v>
      </c>
      <c r="I132" s="74">
        <f t="shared" si="134"/>
        <v>82302.500800000009</v>
      </c>
      <c r="J132" s="74">
        <f t="shared" si="134"/>
        <v>87873.779760000005</v>
      </c>
      <c r="K132" s="74">
        <f t="shared" si="134"/>
        <v>90334.765040000013</v>
      </c>
      <c r="L132" s="74">
        <f t="shared" si="134"/>
        <v>92863.874479999999</v>
      </c>
      <c r="M132" s="74">
        <f t="shared" si="134"/>
        <v>95512.20120000001</v>
      </c>
      <c r="N132" s="74"/>
      <c r="O132" s="135"/>
      <c r="P132" s="187" t="str">
        <f t="shared" si="117"/>
        <v>07020C</v>
      </c>
      <c r="Q132" s="188" t="str">
        <f t="shared" si="118"/>
        <v>Manager Utilities Billing</v>
      </c>
      <c r="R132" s="189" t="str">
        <f t="shared" si="119"/>
        <v>34D</v>
      </c>
      <c r="S132" s="186">
        <f t="shared" si="135"/>
        <v>74466.093520000009</v>
      </c>
      <c r="T132" s="186">
        <f t="shared" si="136"/>
        <v>78310.850800000015</v>
      </c>
      <c r="U132" s="186">
        <f t="shared" si="137"/>
        <v>82302.500800000009</v>
      </c>
      <c r="V132" s="186">
        <f t="shared" si="138"/>
        <v>87873.779760000005</v>
      </c>
      <c r="W132" s="186">
        <f>VLOOKUP($C132, Rates2020,8,0)</f>
        <v>90334.765040000013</v>
      </c>
      <c r="X132" s="186">
        <f>VLOOKUP($C132, Rates2020,9,0)</f>
        <v>92863.874479999999</v>
      </c>
      <c r="Y132" s="186">
        <f>VLOOKUP($C132, Rates2020,10,0)</f>
        <v>95512.20120000001</v>
      </c>
      <c r="AB132" s="129" t="str">
        <f t="shared" si="75"/>
        <v>07020C</v>
      </c>
      <c r="AC132" s="136" t="str">
        <f t="shared" si="76"/>
        <v>34D</v>
      </c>
      <c r="AD132" s="129" t="str">
        <f t="shared" si="77"/>
        <v>Manager Utilities Billing</v>
      </c>
      <c r="AE132" s="130">
        <f t="shared" si="78"/>
        <v>35.802</v>
      </c>
      <c r="AF132" s="130">
        <f t="shared" si="79"/>
        <v>37.65</v>
      </c>
      <c r="AG132" s="130">
        <f t="shared" si="80"/>
        <v>39.568999999999996</v>
      </c>
      <c r="AH132" s="130">
        <f t="shared" si="81"/>
        <v>42.247999999999998</v>
      </c>
      <c r="AI132" s="130">
        <f t="shared" si="82"/>
        <v>43.430999999999997</v>
      </c>
      <c r="AJ132" s="130">
        <f t="shared" si="83"/>
        <v>44.646999999999998</v>
      </c>
      <c r="AK132" s="130">
        <f t="shared" si="84"/>
        <v>45.919999999999995</v>
      </c>
      <c r="AL132" s="135"/>
      <c r="AO132" s="135">
        <f t="shared" si="68"/>
        <v>3844.7572800000053</v>
      </c>
      <c r="AP132" s="135">
        <f t="shared" si="69"/>
        <v>3991.6499999999942</v>
      </c>
      <c r="AQ132" s="135">
        <f t="shared" si="70"/>
        <v>5571.278959999996</v>
      </c>
      <c r="AR132" s="135">
        <f t="shared" si="71"/>
        <v>2460.9852800000081</v>
      </c>
      <c r="AS132" s="135">
        <f t="shared" si="72"/>
        <v>2529.1094399999856</v>
      </c>
      <c r="AT132" s="135">
        <f t="shared" si="73"/>
        <v>2648.3267200000118</v>
      </c>
    </row>
    <row r="133" spans="1:46" hidden="1" x14ac:dyDescent="0.2">
      <c r="A133" s="75" t="s">
        <v>17</v>
      </c>
      <c r="B133" s="70" t="s">
        <v>70</v>
      </c>
      <c r="C133" s="75" t="s">
        <v>157</v>
      </c>
      <c r="D133" s="73" t="s">
        <v>409</v>
      </c>
      <c r="E133" s="75">
        <v>453</v>
      </c>
      <c r="F133" s="75">
        <v>10</v>
      </c>
      <c r="G133" s="74">
        <v>75878</v>
      </c>
      <c r="H133" s="74">
        <v>79654</v>
      </c>
      <c r="I133" s="74">
        <v>83646</v>
      </c>
      <c r="J133" s="74">
        <v>89055</v>
      </c>
      <c r="K133" s="74">
        <v>91548</v>
      </c>
      <c r="L133" s="74">
        <v>94114</v>
      </c>
      <c r="M133" s="74">
        <v>96796</v>
      </c>
      <c r="N133" s="74"/>
      <c r="O133" s="135"/>
      <c r="P133" s="187" t="str">
        <f t="shared" si="117"/>
        <v>07022C</v>
      </c>
      <c r="Q133" s="188" t="str">
        <f t="shared" si="118"/>
        <v>Manager Video Services</v>
      </c>
      <c r="R133" s="189" t="str">
        <f t="shared" si="119"/>
        <v>34M</v>
      </c>
      <c r="S133" s="259">
        <v>75878</v>
      </c>
      <c r="T133" s="259">
        <v>79654</v>
      </c>
      <c r="U133" s="259">
        <v>83646</v>
      </c>
      <c r="V133" s="259">
        <v>89055</v>
      </c>
      <c r="W133" s="259">
        <v>91548</v>
      </c>
      <c r="X133" s="259">
        <v>94114</v>
      </c>
      <c r="Y133" s="259">
        <v>96796</v>
      </c>
      <c r="AB133" s="129" t="str">
        <f t="shared" si="75"/>
        <v>07022C</v>
      </c>
      <c r="AC133" s="136" t="str">
        <f t="shared" si="76"/>
        <v>34M</v>
      </c>
      <c r="AD133" s="129" t="str">
        <f t="shared" si="77"/>
        <v>Manager Video Services</v>
      </c>
      <c r="AE133" s="130">
        <f t="shared" si="78"/>
        <v>36.479999999999997</v>
      </c>
      <c r="AF133" s="130">
        <f t="shared" si="79"/>
        <v>38.295999999999999</v>
      </c>
      <c r="AG133" s="130">
        <f t="shared" si="80"/>
        <v>40.214999999999996</v>
      </c>
      <c r="AH133" s="130">
        <f t="shared" si="81"/>
        <v>42.814999999999998</v>
      </c>
      <c r="AI133" s="130">
        <f t="shared" si="82"/>
        <v>44.013999999999996</v>
      </c>
      <c r="AJ133" s="130">
        <f t="shared" si="83"/>
        <v>45.247999999999998</v>
      </c>
      <c r="AK133" s="130">
        <f t="shared" si="84"/>
        <v>46.536999999999999</v>
      </c>
      <c r="AL133" s="135"/>
      <c r="AO133" s="135">
        <f t="shared" si="68"/>
        <v>3776</v>
      </c>
      <c r="AP133" s="135">
        <f t="shared" si="69"/>
        <v>3992</v>
      </c>
      <c r="AQ133" s="135">
        <f t="shared" si="70"/>
        <v>5409</v>
      </c>
      <c r="AR133" s="135">
        <f t="shared" si="71"/>
        <v>2493</v>
      </c>
      <c r="AS133" s="135">
        <f t="shared" si="72"/>
        <v>2566</v>
      </c>
      <c r="AT133" s="135">
        <f t="shared" si="73"/>
        <v>2682</v>
      </c>
    </row>
    <row r="134" spans="1:46" hidden="1" x14ac:dyDescent="0.2">
      <c r="A134" s="75" t="s">
        <v>17</v>
      </c>
      <c r="B134" s="70" t="s">
        <v>93</v>
      </c>
      <c r="C134" s="75" t="s">
        <v>159</v>
      </c>
      <c r="D134" s="73" t="s">
        <v>410</v>
      </c>
      <c r="E134" s="75">
        <v>448</v>
      </c>
      <c r="F134" s="75">
        <v>9</v>
      </c>
      <c r="G134" s="74">
        <f t="shared" ref="G134:M136" si="139">S134</f>
        <v>71666.616320000001</v>
      </c>
      <c r="H134" s="74">
        <f t="shared" si="139"/>
        <v>75438.991680000006</v>
      </c>
      <c r="I134" s="74">
        <f t="shared" si="139"/>
        <v>80011.825920000003</v>
      </c>
      <c r="J134" s="74">
        <f t="shared" si="139"/>
        <v>84586.789040000003</v>
      </c>
      <c r="K134" s="74">
        <f t="shared" si="139"/>
        <v>86954.103600000017</v>
      </c>
      <c r="L134" s="74">
        <f t="shared" si="139"/>
        <v>89389.542320000008</v>
      </c>
      <c r="M134" s="74">
        <f t="shared" si="139"/>
        <v>91937.811680000013</v>
      </c>
      <c r="N134" s="74"/>
      <c r="O134" s="135"/>
      <c r="P134" s="187" t="str">
        <f t="shared" si="117"/>
        <v>42300C</v>
      </c>
      <c r="Q134" s="188" t="str">
        <f t="shared" si="118"/>
        <v>Marketing &amp; Communication Manager</v>
      </c>
      <c r="R134" s="189" t="str">
        <f t="shared" si="119"/>
        <v>35</v>
      </c>
      <c r="S134" s="186">
        <f>VLOOKUP($C134, Rates2020,4,0)</f>
        <v>71666.616320000001</v>
      </c>
      <c r="T134" s="186">
        <f>VLOOKUP($C134, Rates2020,5,0)</f>
        <v>75438.991680000006</v>
      </c>
      <c r="U134" s="186">
        <f>VLOOKUP($C134, Rates2020,6,0)</f>
        <v>80011.825920000003</v>
      </c>
      <c r="V134" s="186">
        <f>VLOOKUP($C134, Rates2020,7,0)</f>
        <v>84586.789040000003</v>
      </c>
      <c r="W134" s="186">
        <f>VLOOKUP($C134, Rates2020,8,0)</f>
        <v>86954.103600000017</v>
      </c>
      <c r="X134" s="186">
        <f>VLOOKUP($C134, Rates2020,9,0)</f>
        <v>89389.542320000008</v>
      </c>
      <c r="Y134" s="186">
        <f>VLOOKUP($C134, Rates2020,10,0)</f>
        <v>91937.811680000013</v>
      </c>
      <c r="AB134" s="129" t="str">
        <f t="shared" si="75"/>
        <v>42300C</v>
      </c>
      <c r="AC134" s="136" t="str">
        <f t="shared" si="76"/>
        <v>35</v>
      </c>
      <c r="AD134" s="129" t="str">
        <f t="shared" si="77"/>
        <v>Marketing &amp; Communication Manager</v>
      </c>
      <c r="AE134" s="130">
        <f t="shared" si="78"/>
        <v>34.455999999999996</v>
      </c>
      <c r="AF134" s="130">
        <f t="shared" si="79"/>
        <v>36.268999999999998</v>
      </c>
      <c r="AG134" s="130">
        <f t="shared" si="80"/>
        <v>38.467999999999996</v>
      </c>
      <c r="AH134" s="130">
        <f t="shared" si="81"/>
        <v>40.666999999999994</v>
      </c>
      <c r="AI134" s="130">
        <f t="shared" si="82"/>
        <v>41.805</v>
      </c>
      <c r="AJ134" s="130">
        <f t="shared" si="83"/>
        <v>42.975999999999999</v>
      </c>
      <c r="AK134" s="130">
        <f t="shared" si="84"/>
        <v>44.201000000000001</v>
      </c>
      <c r="AL134" s="135"/>
      <c r="AO134" s="135">
        <f t="shared" si="68"/>
        <v>3772.3753600000055</v>
      </c>
      <c r="AP134" s="135">
        <f t="shared" si="69"/>
        <v>4572.8342399999965</v>
      </c>
      <c r="AQ134" s="135">
        <f t="shared" si="70"/>
        <v>4574.9631200000003</v>
      </c>
      <c r="AR134" s="135">
        <f t="shared" si="71"/>
        <v>2367.3145600000134</v>
      </c>
      <c r="AS134" s="135">
        <f t="shared" si="72"/>
        <v>2435.438719999991</v>
      </c>
      <c r="AT134" s="135">
        <f t="shared" si="73"/>
        <v>2548.2693600000057</v>
      </c>
    </row>
    <row r="135" spans="1:46" hidden="1" x14ac:dyDescent="0.2">
      <c r="A135" s="75" t="s">
        <v>17</v>
      </c>
      <c r="B135" s="70" t="s">
        <v>638</v>
      </c>
      <c r="C135" s="75" t="s">
        <v>639</v>
      </c>
      <c r="D135" s="73" t="s">
        <v>637</v>
      </c>
      <c r="E135" s="75">
        <v>360</v>
      </c>
      <c r="F135" s="75">
        <v>7</v>
      </c>
      <c r="G135" s="74">
        <f t="shared" si="139"/>
        <v>64498</v>
      </c>
      <c r="H135" s="74">
        <f t="shared" si="139"/>
        <v>67080</v>
      </c>
      <c r="I135" s="74">
        <f t="shared" si="139"/>
        <v>69766</v>
      </c>
      <c r="J135" s="74">
        <f t="shared" si="139"/>
        <v>72560</v>
      </c>
      <c r="K135" s="74">
        <f t="shared" si="139"/>
        <v>75465</v>
      </c>
      <c r="L135" s="74">
        <f t="shared" si="139"/>
        <v>0</v>
      </c>
      <c r="M135" s="74">
        <f t="shared" si="139"/>
        <v>0</v>
      </c>
      <c r="N135" s="74"/>
      <c r="O135" s="135"/>
      <c r="P135" s="187" t="str">
        <f t="shared" si="117"/>
        <v>52985C</v>
      </c>
      <c r="Q135" s="188" t="str">
        <f t="shared" si="118"/>
        <v>Medical Assistant Program Supervisor</v>
      </c>
      <c r="R135" s="189" t="str">
        <f t="shared" si="119"/>
        <v>070</v>
      </c>
      <c r="S135" s="187">
        <v>64498</v>
      </c>
      <c r="T135" s="187">
        <v>67080</v>
      </c>
      <c r="U135" s="187">
        <v>69766</v>
      </c>
      <c r="V135" s="187">
        <v>72560</v>
      </c>
      <c r="W135" s="187">
        <v>75465</v>
      </c>
      <c r="X135" s="187"/>
      <c r="Y135" s="187"/>
      <c r="Z135" s="73" t="s">
        <v>690</v>
      </c>
      <c r="AB135" s="129" t="str">
        <f t="shared" si="75"/>
        <v>52985C</v>
      </c>
      <c r="AC135" s="136" t="str">
        <f t="shared" si="76"/>
        <v>070</v>
      </c>
      <c r="AD135" s="129" t="str">
        <f t="shared" si="77"/>
        <v>Medical Assistant Program Supervisor</v>
      </c>
      <c r="AE135" s="130">
        <f t="shared" si="78"/>
        <v>31.009</v>
      </c>
      <c r="AF135" s="130">
        <f t="shared" si="79"/>
        <v>32.25</v>
      </c>
      <c r="AG135" s="130">
        <f t="shared" si="80"/>
        <v>33.541999999999994</v>
      </c>
      <c r="AH135" s="130">
        <f t="shared" si="81"/>
        <v>34.884999999999998</v>
      </c>
      <c r="AI135" s="130">
        <f t="shared" si="82"/>
        <v>36.281999999999996</v>
      </c>
      <c r="AJ135" s="130">
        <f t="shared" si="83"/>
        <v>0</v>
      </c>
      <c r="AK135" s="130">
        <f t="shared" si="84"/>
        <v>0</v>
      </c>
      <c r="AL135" s="135"/>
      <c r="AO135" s="135">
        <f t="shared" si="68"/>
        <v>2582</v>
      </c>
      <c r="AP135" s="135">
        <f t="shared" si="69"/>
        <v>2686</v>
      </c>
      <c r="AQ135" s="135">
        <f t="shared" si="70"/>
        <v>2794</v>
      </c>
      <c r="AR135" s="135">
        <f t="shared" si="71"/>
        <v>2905</v>
      </c>
      <c r="AS135" s="135">
        <f t="shared" si="72"/>
        <v>-75465</v>
      </c>
      <c r="AT135" s="135">
        <f t="shared" si="73"/>
        <v>0</v>
      </c>
    </row>
    <row r="136" spans="1:46" hidden="1" x14ac:dyDescent="0.2">
      <c r="A136" s="75" t="s">
        <v>17</v>
      </c>
      <c r="B136" s="70" t="s">
        <v>38</v>
      </c>
      <c r="C136" s="75" t="s">
        <v>161</v>
      </c>
      <c r="D136" s="73" t="s">
        <v>412</v>
      </c>
      <c r="E136" s="75">
        <v>458</v>
      </c>
      <c r="F136" s="75">
        <v>10</v>
      </c>
      <c r="G136" s="74">
        <f t="shared" si="139"/>
        <v>70512.763359999997</v>
      </c>
      <c r="H136" s="74">
        <f t="shared" si="139"/>
        <v>74057.348560000013</v>
      </c>
      <c r="I136" s="74">
        <f t="shared" si="139"/>
        <v>78057.514080000008</v>
      </c>
      <c r="J136" s="74">
        <f t="shared" si="139"/>
        <v>84578.273520000017</v>
      </c>
      <c r="K136" s="74">
        <f t="shared" si="139"/>
        <v>86947.716960000005</v>
      </c>
      <c r="L136" s="74">
        <f t="shared" si="139"/>
        <v>91501.391279999996</v>
      </c>
      <c r="M136" s="74">
        <f t="shared" si="139"/>
        <v>96749.080480000004</v>
      </c>
      <c r="N136" s="74"/>
      <c r="O136" s="135"/>
      <c r="P136" s="187" t="str">
        <f t="shared" si="117"/>
        <v>08855C</v>
      </c>
      <c r="Q136" s="188" t="str">
        <f t="shared" si="118"/>
        <v>MFD Interagency Coordinator</v>
      </c>
      <c r="R136" s="189" t="str">
        <f t="shared" si="119"/>
        <v>65</v>
      </c>
      <c r="S136" s="186">
        <f>VLOOKUP($C136, Rates2020,4,0)</f>
        <v>70512.763359999997</v>
      </c>
      <c r="T136" s="186">
        <f>VLOOKUP($C136, Rates2020,5,0)</f>
        <v>74057.348560000013</v>
      </c>
      <c r="U136" s="186">
        <f>VLOOKUP($C136, Rates2020,6,0)</f>
        <v>78057.514080000008</v>
      </c>
      <c r="V136" s="186">
        <f>VLOOKUP($C136, Rates2020,7,0)</f>
        <v>84578.273520000017</v>
      </c>
      <c r="W136" s="186">
        <f>VLOOKUP($C136, Rates2020,8,0)</f>
        <v>86947.716960000005</v>
      </c>
      <c r="X136" s="186">
        <f>VLOOKUP($C136, Rates2020,9,0)</f>
        <v>91501.391279999996</v>
      </c>
      <c r="Y136" s="186">
        <f>VLOOKUP($C136, Rates2020,10,0)</f>
        <v>96749.080480000004</v>
      </c>
      <c r="AB136" s="129" t="str">
        <f t="shared" si="75"/>
        <v>08855C</v>
      </c>
      <c r="AC136" s="136" t="str">
        <f t="shared" si="76"/>
        <v>65</v>
      </c>
      <c r="AD136" s="129" t="str">
        <f t="shared" si="77"/>
        <v>MFD Interagency Coordinator</v>
      </c>
      <c r="AE136" s="130">
        <f t="shared" si="78"/>
        <v>33.900999999999996</v>
      </c>
      <c r="AF136" s="130">
        <f t="shared" si="79"/>
        <v>35.604999999999997</v>
      </c>
      <c r="AG136" s="130">
        <f t="shared" si="80"/>
        <v>37.527999999999999</v>
      </c>
      <c r="AH136" s="130">
        <f t="shared" si="81"/>
        <v>40.662999999999997</v>
      </c>
      <c r="AI136" s="130">
        <f t="shared" si="82"/>
        <v>41.802</v>
      </c>
      <c r="AJ136" s="130">
        <f t="shared" si="83"/>
        <v>43.991999999999997</v>
      </c>
      <c r="AK136" s="130">
        <f t="shared" si="84"/>
        <v>46.513999999999996</v>
      </c>
      <c r="AL136" s="135"/>
      <c r="AO136" s="135">
        <f t="shared" si="68"/>
        <v>3544.5852000000159</v>
      </c>
      <c r="AP136" s="135">
        <f t="shared" si="69"/>
        <v>4000.165519999995</v>
      </c>
      <c r="AQ136" s="135">
        <f t="shared" si="70"/>
        <v>6520.7594400000089</v>
      </c>
      <c r="AR136" s="135">
        <f t="shared" si="71"/>
        <v>2369.4434399999882</v>
      </c>
      <c r="AS136" s="135">
        <f t="shared" si="72"/>
        <v>4553.674319999991</v>
      </c>
      <c r="AT136" s="135">
        <f t="shared" si="73"/>
        <v>5247.689200000008</v>
      </c>
    </row>
    <row r="137" spans="1:46" hidden="1" x14ac:dyDescent="0.2">
      <c r="A137" s="75" t="s">
        <v>17</v>
      </c>
      <c r="B137" s="70" t="s">
        <v>582</v>
      </c>
      <c r="C137" s="75" t="s">
        <v>175</v>
      </c>
      <c r="D137" s="73" t="s">
        <v>413</v>
      </c>
      <c r="E137" s="75">
        <v>478</v>
      </c>
      <c r="F137" s="75">
        <v>10</v>
      </c>
      <c r="G137" s="72">
        <v>97120</v>
      </c>
      <c r="H137" s="72">
        <v>100643</v>
      </c>
      <c r="I137" s="72">
        <v>104293</v>
      </c>
      <c r="J137" s="74"/>
      <c r="K137" s="74">
        <v>0</v>
      </c>
      <c r="L137" s="74">
        <v>0</v>
      </c>
      <c r="M137" s="74">
        <v>0</v>
      </c>
      <c r="N137" s="74"/>
      <c r="O137" s="135"/>
      <c r="P137" s="187" t="str">
        <f t="shared" si="117"/>
        <v>07250C</v>
      </c>
      <c r="Q137" s="188" t="str">
        <f t="shared" si="118"/>
        <v>Nurse Practitioner Physicisian's Assistant</v>
      </c>
      <c r="R137" s="189" t="str">
        <f t="shared" si="119"/>
        <v>049</v>
      </c>
      <c r="S137" s="265">
        <v>97120</v>
      </c>
      <c r="T137" s="265">
        <v>100643</v>
      </c>
      <c r="U137" s="265">
        <v>104293</v>
      </c>
      <c r="AB137" s="129" t="str">
        <f t="shared" si="75"/>
        <v>07250C</v>
      </c>
      <c r="AC137" s="136" t="str">
        <f t="shared" si="76"/>
        <v>049</v>
      </c>
      <c r="AD137" s="129" t="str">
        <f t="shared" si="77"/>
        <v>Nurse Practitioner Physicisian's Assistant</v>
      </c>
      <c r="AE137" s="130">
        <f t="shared" si="78"/>
        <v>46.692999999999998</v>
      </c>
      <c r="AF137" s="130">
        <f t="shared" si="79"/>
        <v>48.387</v>
      </c>
      <c r="AG137" s="130">
        <f t="shared" si="80"/>
        <v>50.140999999999998</v>
      </c>
      <c r="AH137" s="130">
        <f t="shared" si="81"/>
        <v>0</v>
      </c>
      <c r="AI137" s="130">
        <f t="shared" si="82"/>
        <v>0</v>
      </c>
      <c r="AJ137" s="130">
        <f t="shared" si="83"/>
        <v>0</v>
      </c>
      <c r="AK137" s="130">
        <f t="shared" si="84"/>
        <v>0</v>
      </c>
      <c r="AL137" s="135"/>
      <c r="AO137" s="135">
        <f t="shared" si="68"/>
        <v>3523</v>
      </c>
      <c r="AP137" s="135">
        <f t="shared" si="69"/>
        <v>3650</v>
      </c>
      <c r="AQ137" s="135">
        <f t="shared" si="70"/>
        <v>-104293</v>
      </c>
      <c r="AR137" s="135">
        <f t="shared" si="71"/>
        <v>0</v>
      </c>
      <c r="AS137" s="135">
        <f t="shared" si="72"/>
        <v>0</v>
      </c>
      <c r="AT137" s="135">
        <f t="shared" si="73"/>
        <v>0</v>
      </c>
    </row>
    <row r="138" spans="1:46" hidden="1" x14ac:dyDescent="0.2">
      <c r="A138" s="75" t="s">
        <v>17</v>
      </c>
      <c r="B138" s="70" t="s">
        <v>32</v>
      </c>
      <c r="C138" s="75" t="s">
        <v>176</v>
      </c>
      <c r="D138" s="73" t="s">
        <v>414</v>
      </c>
      <c r="E138" s="75">
        <v>573</v>
      </c>
      <c r="F138" s="75">
        <v>12</v>
      </c>
      <c r="G138" s="74">
        <f t="shared" ref="G138:G146" si="140">S138</f>
        <v>101351.71904000001</v>
      </c>
      <c r="H138" s="74">
        <f t="shared" ref="H138:H146" si="141">T138</f>
        <v>105405.10656000001</v>
      </c>
      <c r="I138" s="74">
        <f t="shared" ref="I138:I146" si="142">U138</f>
        <v>109620.28896000001</v>
      </c>
      <c r="J138" s="74">
        <f t="shared" ref="J138:J146" si="143">V138</f>
        <v>114005.78176000001</v>
      </c>
      <c r="K138" s="74">
        <f t="shared" ref="K138:K146" si="144">W138</f>
        <v>118565.84272000002</v>
      </c>
      <c r="L138" s="74">
        <f t="shared" ref="L138:L146" si="145">X138</f>
        <v>0</v>
      </c>
      <c r="M138" s="74">
        <f t="shared" ref="M138:M146" si="146">Y138</f>
        <v>0</v>
      </c>
      <c r="N138" s="74"/>
      <c r="O138" s="135"/>
      <c r="P138" s="187" t="str">
        <f t="shared" ref="P138:P170" si="147">C138</f>
        <v>07455C</v>
      </c>
      <c r="Q138" s="188" t="str">
        <f t="shared" ref="Q138:Q170" si="148">D138</f>
        <v xml:space="preserve">Parking System Manager </v>
      </c>
      <c r="R138" s="189" t="str">
        <f t="shared" ref="R138:R170" si="149">B138</f>
        <v>105</v>
      </c>
      <c r="S138" s="186">
        <f>VLOOKUP($C138, Rates2020,4,0)</f>
        <v>101351.71904000001</v>
      </c>
      <c r="T138" s="186">
        <f>VLOOKUP($C138, Rates2020,5,0)</f>
        <v>105405.10656000001</v>
      </c>
      <c r="U138" s="186">
        <f>VLOOKUP($C138, Rates2020,6,0)</f>
        <v>109620.28896000001</v>
      </c>
      <c r="V138" s="186">
        <f>VLOOKUP($C138, Rates2020,7,0)</f>
        <v>114005.78176000001</v>
      </c>
      <c r="W138" s="186">
        <f>VLOOKUP($C138, Rates2020,8,0)</f>
        <v>118565.84272000002</v>
      </c>
      <c r="AB138" s="129" t="str">
        <f t="shared" si="75"/>
        <v>07455C</v>
      </c>
      <c r="AC138" s="136" t="str">
        <f t="shared" si="76"/>
        <v>105</v>
      </c>
      <c r="AD138" s="129" t="str">
        <f t="shared" si="77"/>
        <v xml:space="preserve">Parking System Manager </v>
      </c>
      <c r="AE138" s="130">
        <f t="shared" si="78"/>
        <v>48.726999999999997</v>
      </c>
      <c r="AF138" s="130">
        <f t="shared" si="79"/>
        <v>50.675999999999995</v>
      </c>
      <c r="AG138" s="130">
        <f t="shared" si="80"/>
        <v>52.702999999999996</v>
      </c>
      <c r="AH138" s="130">
        <f t="shared" si="81"/>
        <v>54.811</v>
      </c>
      <c r="AI138" s="130">
        <f t="shared" si="82"/>
        <v>57.003</v>
      </c>
      <c r="AJ138" s="130">
        <f t="shared" si="83"/>
        <v>0</v>
      </c>
      <c r="AK138" s="130">
        <f t="shared" si="84"/>
        <v>0</v>
      </c>
      <c r="AL138" s="135"/>
      <c r="AO138" s="135">
        <f t="shared" ref="AO138:AO187" si="150">H138-G138</f>
        <v>4053.3875200000039</v>
      </c>
      <c r="AP138" s="135">
        <f t="shared" ref="AP138:AP187" si="151">I138-H138</f>
        <v>4215.1823999999906</v>
      </c>
      <c r="AQ138" s="135">
        <f t="shared" ref="AQ138:AQ187" si="152">J138-I138</f>
        <v>4385.4928000000073</v>
      </c>
      <c r="AR138" s="135">
        <f t="shared" ref="AR138:AR187" si="153">K138-J138</f>
        <v>4560.0609600000025</v>
      </c>
      <c r="AS138" s="135">
        <f t="shared" ref="AS138:AS187" si="154">L138-K138</f>
        <v>-118565.84272000002</v>
      </c>
      <c r="AT138" s="135">
        <f t="shared" ref="AT138:AT187" si="155">M138-L138</f>
        <v>0</v>
      </c>
    </row>
    <row r="139" spans="1:46" ht="12" hidden="1" customHeight="1" x14ac:dyDescent="0.2">
      <c r="A139" s="75" t="s">
        <v>21</v>
      </c>
      <c r="B139" s="70" t="s">
        <v>679</v>
      </c>
      <c r="C139" s="75" t="s">
        <v>678</v>
      </c>
      <c r="D139" s="73" t="s">
        <v>677</v>
      </c>
      <c r="E139" s="75">
        <v>403</v>
      </c>
      <c r="F139" s="75">
        <v>8</v>
      </c>
      <c r="G139" s="74">
        <f t="shared" si="140"/>
        <v>38.271000000000001</v>
      </c>
      <c r="H139" s="74">
        <f t="shared" si="141"/>
        <v>39.343000000000004</v>
      </c>
      <c r="I139" s="74">
        <f t="shared" si="142"/>
        <v>40.445</v>
      </c>
      <c r="J139" s="74">
        <f t="shared" si="143"/>
        <v>41.597000000000001</v>
      </c>
      <c r="K139" s="74">
        <f t="shared" si="144"/>
        <v>42.451999999999998</v>
      </c>
      <c r="L139" s="74">
        <f t="shared" si="145"/>
        <v>0</v>
      </c>
      <c r="M139" s="74">
        <f t="shared" si="146"/>
        <v>0</v>
      </c>
      <c r="N139" s="74"/>
      <c r="O139" s="135"/>
      <c r="P139" s="187" t="str">
        <f t="shared" si="147"/>
        <v>52995C</v>
      </c>
      <c r="Q139" s="188" t="str">
        <f t="shared" si="148"/>
        <v>Payroll Supervisor</v>
      </c>
      <c r="R139" s="189" t="str">
        <f t="shared" si="149"/>
        <v>080</v>
      </c>
      <c r="S139" s="258">
        <v>38.271000000000001</v>
      </c>
      <c r="T139" s="258">
        <v>39.343000000000004</v>
      </c>
      <c r="U139" s="258">
        <v>40.445</v>
      </c>
      <c r="V139" s="258">
        <v>41.597000000000001</v>
      </c>
      <c r="W139" s="258">
        <v>42.451999999999998</v>
      </c>
      <c r="AB139" s="129" t="str">
        <f t="shared" si="75"/>
        <v>52995C</v>
      </c>
      <c r="AC139" s="136" t="str">
        <f t="shared" si="76"/>
        <v>080</v>
      </c>
      <c r="AD139" s="129" t="str">
        <f t="shared" si="77"/>
        <v>Payroll Supervisor</v>
      </c>
      <c r="AE139" s="130">
        <f t="shared" si="78"/>
        <v>38.271000000000001</v>
      </c>
      <c r="AF139" s="130">
        <f t="shared" si="79"/>
        <v>39.343000000000004</v>
      </c>
      <c r="AG139" s="130">
        <f t="shared" si="80"/>
        <v>40.445</v>
      </c>
      <c r="AH139" s="130">
        <f t="shared" si="81"/>
        <v>41.597000000000001</v>
      </c>
      <c r="AI139" s="130">
        <f t="shared" si="82"/>
        <v>42.451999999999998</v>
      </c>
      <c r="AJ139" s="130">
        <f t="shared" si="83"/>
        <v>0</v>
      </c>
      <c r="AK139" s="130">
        <f t="shared" si="84"/>
        <v>0</v>
      </c>
      <c r="AL139" s="135"/>
      <c r="AO139" s="135">
        <f t="shared" si="150"/>
        <v>1.0720000000000027</v>
      </c>
      <c r="AP139" s="135">
        <f t="shared" si="151"/>
        <v>1.1019999999999968</v>
      </c>
      <c r="AQ139" s="135">
        <f t="shared" si="152"/>
        <v>1.152000000000001</v>
      </c>
      <c r="AR139" s="135">
        <f t="shared" si="153"/>
        <v>0.85499999999999687</v>
      </c>
      <c r="AS139" s="135">
        <f t="shared" si="154"/>
        <v>-42.451999999999998</v>
      </c>
      <c r="AT139" s="135">
        <f t="shared" si="155"/>
        <v>0</v>
      </c>
    </row>
    <row r="140" spans="1:46" hidden="1" x14ac:dyDescent="0.2">
      <c r="A140" s="75" t="s">
        <v>17</v>
      </c>
      <c r="B140" s="70" t="s">
        <v>150</v>
      </c>
      <c r="C140" s="75" t="s">
        <v>151</v>
      </c>
      <c r="D140" s="73" t="s">
        <v>645</v>
      </c>
      <c r="E140" s="75">
        <v>565</v>
      </c>
      <c r="F140" s="75">
        <v>12</v>
      </c>
      <c r="G140" s="74">
        <f t="shared" si="140"/>
        <v>109066.78016000001</v>
      </c>
      <c r="H140" s="74">
        <f t="shared" si="141"/>
        <v>112119.59408000001</v>
      </c>
      <c r="I140" s="74">
        <f t="shared" si="142"/>
        <v>115259.69208000001</v>
      </c>
      <c r="J140" s="74">
        <f t="shared" si="143"/>
        <v>118544.55392000001</v>
      </c>
      <c r="K140" s="74">
        <f t="shared" si="144"/>
        <v>0</v>
      </c>
      <c r="L140" s="74">
        <f t="shared" si="145"/>
        <v>0</v>
      </c>
      <c r="M140" s="74">
        <f t="shared" si="146"/>
        <v>0</v>
      </c>
      <c r="N140" s="74"/>
      <c r="O140" s="135"/>
      <c r="P140" s="187" t="str">
        <f t="shared" si="147"/>
        <v>06965C</v>
      </c>
      <c r="Q140" s="188" t="str">
        <f t="shared" si="148"/>
        <v>Policy, Research and Outreach Manager</v>
      </c>
      <c r="R140" s="189" t="str">
        <f t="shared" si="149"/>
        <v>54</v>
      </c>
      <c r="S140" s="186">
        <f>VLOOKUP($C140, Rates2020,4,0)</f>
        <v>109066.78016000001</v>
      </c>
      <c r="T140" s="186">
        <f>VLOOKUP($C140, Rates2020,5,0)</f>
        <v>112119.59408000001</v>
      </c>
      <c r="U140" s="186">
        <f>VLOOKUP($C140, Rates2020,6,0)</f>
        <v>115259.69208000001</v>
      </c>
      <c r="V140" s="186">
        <f>VLOOKUP($C140, Rates2020,7,0)</f>
        <v>118544.55392000001</v>
      </c>
      <c r="AB140" s="129" t="str">
        <f t="shared" si="75"/>
        <v>06965C</v>
      </c>
      <c r="AC140" s="136" t="str">
        <f t="shared" si="76"/>
        <v>54</v>
      </c>
      <c r="AD140" s="129" t="str">
        <f t="shared" si="77"/>
        <v>Policy, Research and Outreach Manager</v>
      </c>
      <c r="AE140" s="130">
        <f t="shared" si="78"/>
        <v>52.436</v>
      </c>
      <c r="AF140" s="130">
        <f t="shared" si="79"/>
        <v>53.903999999999996</v>
      </c>
      <c r="AG140" s="130">
        <f t="shared" si="80"/>
        <v>55.413999999999994</v>
      </c>
      <c r="AH140" s="130">
        <f t="shared" si="81"/>
        <v>56.992999999999995</v>
      </c>
      <c r="AI140" s="130">
        <f t="shared" si="82"/>
        <v>0</v>
      </c>
      <c r="AJ140" s="130">
        <f t="shared" si="83"/>
        <v>0</v>
      </c>
      <c r="AK140" s="130">
        <f t="shared" si="84"/>
        <v>0</v>
      </c>
      <c r="AL140" s="135"/>
      <c r="AO140" s="135">
        <f t="shared" si="150"/>
        <v>3052.8139200000005</v>
      </c>
      <c r="AP140" s="135">
        <f t="shared" si="151"/>
        <v>3140.0979999999981</v>
      </c>
      <c r="AQ140" s="135">
        <f t="shared" si="152"/>
        <v>3284.8618399999978</v>
      </c>
      <c r="AR140" s="135">
        <f t="shared" si="153"/>
        <v>-118544.55392000001</v>
      </c>
      <c r="AS140" s="135">
        <f t="shared" si="154"/>
        <v>0</v>
      </c>
      <c r="AT140" s="135">
        <f t="shared" si="155"/>
        <v>0</v>
      </c>
    </row>
    <row r="141" spans="1:46" hidden="1" x14ac:dyDescent="0.2">
      <c r="A141" s="75" t="s">
        <v>17</v>
      </c>
      <c r="B141" s="70" t="s">
        <v>65</v>
      </c>
      <c r="C141" s="75" t="s">
        <v>473</v>
      </c>
      <c r="D141" s="73" t="s">
        <v>467</v>
      </c>
      <c r="E141" s="75">
        <v>508</v>
      </c>
      <c r="F141" s="75">
        <v>11</v>
      </c>
      <c r="G141" s="74">
        <f t="shared" si="140"/>
        <v>82174.768000000011</v>
      </c>
      <c r="H141" s="74">
        <f t="shared" si="141"/>
        <v>86501.102500000008</v>
      </c>
      <c r="I141" s="74">
        <f t="shared" si="142"/>
        <v>91052.197600000014</v>
      </c>
      <c r="J141" s="74">
        <f t="shared" si="143"/>
        <v>97242.735000000001</v>
      </c>
      <c r="K141" s="74">
        <f t="shared" si="144"/>
        <v>99968.315500000012</v>
      </c>
      <c r="L141" s="74">
        <f t="shared" si="145"/>
        <v>102767.42424000001</v>
      </c>
      <c r="M141" s="74">
        <f t="shared" si="146"/>
        <v>105696.845</v>
      </c>
      <c r="N141" s="74"/>
      <c r="O141" s="135"/>
      <c r="P141" s="187" t="str">
        <f t="shared" si="147"/>
        <v>52937C</v>
      </c>
      <c r="Q141" s="188" t="str">
        <f t="shared" si="148"/>
        <v>Principal Budget and Evaluation Analyst</v>
      </c>
      <c r="R141" s="189" t="str">
        <f t="shared" si="149"/>
        <v>41C</v>
      </c>
      <c r="S141" s="186">
        <f>VLOOKUP($C141, Rates2020,4,0)</f>
        <v>82174.768000000011</v>
      </c>
      <c r="T141" s="186">
        <f>VLOOKUP($C141, Rates2020,5,0)</f>
        <v>86501.102500000008</v>
      </c>
      <c r="U141" s="336">
        <v>91052.197600000014</v>
      </c>
      <c r="V141" s="186">
        <f>VLOOKUP($C141, Rates2020,7,0)</f>
        <v>97242.735000000001</v>
      </c>
      <c r="W141" s="186">
        <f>VLOOKUP($C141, Rates2020,8,0)</f>
        <v>99968.315500000012</v>
      </c>
      <c r="X141" s="336">
        <v>102767.42424000001</v>
      </c>
      <c r="Y141" s="186">
        <f>VLOOKUP($C141, Rates2020,10,0)</f>
        <v>105696.845</v>
      </c>
      <c r="AB141" s="129" t="str">
        <f t="shared" ref="AB141:AB187" si="156">C141</f>
        <v>52937C</v>
      </c>
      <c r="AC141" s="136" t="str">
        <f t="shared" ref="AC141:AC187" si="157">B141</f>
        <v>41C</v>
      </c>
      <c r="AD141" s="129" t="str">
        <f t="shared" ref="AD141:AD187" si="158">D141</f>
        <v>Principal Budget and Evaluation Analyst</v>
      </c>
      <c r="AE141" s="130">
        <f t="shared" ref="AE141:AE187" si="159">IF($A141="E",ROUNDUP(S141/2080,3),IF($A141="N",ROUND(S141,3),"check"))</f>
        <v>39.507999999999996</v>
      </c>
      <c r="AF141" s="130">
        <f t="shared" ref="AF141:AF187" si="160">IF($A141="E",ROUNDUP(T141/2080,3),IF($A141="N",ROUND(T141,3),"check"))</f>
        <v>41.588000000000001</v>
      </c>
      <c r="AG141" s="130">
        <f t="shared" ref="AG141:AG187" si="161">IF($A141="E",ROUNDUP(U141/2080,3),IF($A141="N",ROUND(U141,3),"check"))</f>
        <v>43.775999999999996</v>
      </c>
      <c r="AH141" s="130">
        <f t="shared" ref="AH141:AH187" si="162">IF($A141="E",ROUNDUP(V141/2080,3),IF($A141="N",ROUND(V141,3),"check"))</f>
        <v>46.751999999999995</v>
      </c>
      <c r="AI141" s="130">
        <f t="shared" ref="AI141:AI187" si="163">IF($A141="E",ROUNDUP(W141/2080,3),IF($A141="N",ROUND(W141,3),"check"))</f>
        <v>48.061999999999998</v>
      </c>
      <c r="AJ141" s="130">
        <f t="shared" ref="AJ141:AJ187" si="164">IF($A141="E",ROUNDUP(X141/2080,3),IF($A141="N",ROUND(X141,3),"check"))</f>
        <v>49.407999999999994</v>
      </c>
      <c r="AK141" s="130">
        <f t="shared" ref="AK141:AK187" si="165">IF($A141="E",ROUNDUP(Y141/2080,3),IF($A141="N",ROUND(Y141,3),"check"))</f>
        <v>50.815999999999995</v>
      </c>
      <c r="AL141" s="135"/>
      <c r="AO141" s="135">
        <f t="shared" si="150"/>
        <v>4326.3344999999972</v>
      </c>
      <c r="AP141" s="135">
        <f t="shared" si="151"/>
        <v>4551.0951000000059</v>
      </c>
      <c r="AQ141" s="135">
        <f t="shared" si="152"/>
        <v>6190.5373999999865</v>
      </c>
      <c r="AR141" s="135">
        <f t="shared" si="153"/>
        <v>2725.5805000000109</v>
      </c>
      <c r="AS141" s="135">
        <f t="shared" si="154"/>
        <v>2799.108739999996</v>
      </c>
      <c r="AT141" s="135">
        <f t="shared" si="155"/>
        <v>2929.4207599999936</v>
      </c>
    </row>
    <row r="142" spans="1:46" hidden="1" x14ac:dyDescent="0.2">
      <c r="A142" s="75" t="s">
        <v>21</v>
      </c>
      <c r="B142" s="70" t="s">
        <v>81</v>
      </c>
      <c r="C142" s="75" t="s">
        <v>177</v>
      </c>
      <c r="D142" s="73" t="s">
        <v>415</v>
      </c>
      <c r="E142" s="75">
        <v>325</v>
      </c>
      <c r="F142" s="75">
        <v>7</v>
      </c>
      <c r="G142" s="74">
        <f t="shared" si="140"/>
        <v>26.776807000000002</v>
      </c>
      <c r="H142" s="74">
        <f t="shared" si="141"/>
        <v>28.186166500000002</v>
      </c>
      <c r="I142" s="74">
        <f t="shared" si="142"/>
        <v>29.669218000000001</v>
      </c>
      <c r="J142" s="74">
        <f t="shared" si="143"/>
        <v>31.692677500000002</v>
      </c>
      <c r="K142" s="74">
        <f t="shared" si="144"/>
        <v>32.580052000000002</v>
      </c>
      <c r="L142" s="74">
        <f t="shared" si="145"/>
        <v>33.490967000000005</v>
      </c>
      <c r="M142" s="74">
        <f t="shared" si="146"/>
        <v>34.445892500000006</v>
      </c>
      <c r="N142" s="74"/>
      <c r="O142" s="135"/>
      <c r="P142" s="187" t="str">
        <f t="shared" si="147"/>
        <v>08360C</v>
      </c>
      <c r="Q142" s="188" t="str">
        <f t="shared" si="148"/>
        <v>Program Assistant</v>
      </c>
      <c r="R142" s="189" t="str">
        <f t="shared" si="149"/>
        <v>08</v>
      </c>
      <c r="S142" s="186">
        <f>VLOOKUP($C142, Rates2020,4,0)</f>
        <v>26.776807000000002</v>
      </c>
      <c r="T142" s="186">
        <f>VLOOKUP($C142, Rates2020,5,0)</f>
        <v>28.186166500000002</v>
      </c>
      <c r="U142" s="186">
        <f>VLOOKUP($C142, Rates2020,6,0)</f>
        <v>29.669218000000001</v>
      </c>
      <c r="V142" s="186">
        <f>VLOOKUP($C142, Rates2020,7,0)</f>
        <v>31.692677500000002</v>
      </c>
      <c r="W142" s="186">
        <f>VLOOKUP($C142, Rates2020,8,0)</f>
        <v>32.580052000000002</v>
      </c>
      <c r="X142" s="186">
        <f>VLOOKUP($C142, Rates2020,9,0)</f>
        <v>33.490967000000005</v>
      </c>
      <c r="Y142" s="186">
        <f>VLOOKUP($C142, Rates2020,10,0)</f>
        <v>34.445892500000006</v>
      </c>
      <c r="AB142" s="129" t="str">
        <f t="shared" si="156"/>
        <v>08360C</v>
      </c>
      <c r="AC142" s="136" t="str">
        <f t="shared" si="157"/>
        <v>08</v>
      </c>
      <c r="AD142" s="129" t="str">
        <f t="shared" si="158"/>
        <v>Program Assistant</v>
      </c>
      <c r="AE142" s="130">
        <f t="shared" si="159"/>
        <v>26.777000000000001</v>
      </c>
      <c r="AF142" s="130">
        <f t="shared" si="160"/>
        <v>28.186</v>
      </c>
      <c r="AG142" s="130">
        <f t="shared" si="161"/>
        <v>29.669</v>
      </c>
      <c r="AH142" s="130">
        <f t="shared" si="162"/>
        <v>31.693000000000001</v>
      </c>
      <c r="AI142" s="130">
        <f t="shared" si="163"/>
        <v>32.58</v>
      </c>
      <c r="AJ142" s="130">
        <f t="shared" si="164"/>
        <v>33.491</v>
      </c>
      <c r="AK142" s="130">
        <f t="shared" si="165"/>
        <v>34.445999999999998</v>
      </c>
      <c r="AL142" s="135"/>
      <c r="AO142" s="135">
        <f t="shared" si="150"/>
        <v>1.4093595000000008</v>
      </c>
      <c r="AP142" s="135">
        <f t="shared" si="151"/>
        <v>1.4830514999999984</v>
      </c>
      <c r="AQ142" s="135">
        <f t="shared" si="152"/>
        <v>2.0234595000000013</v>
      </c>
      <c r="AR142" s="135">
        <f t="shared" si="153"/>
        <v>0.88737449999999995</v>
      </c>
      <c r="AS142" s="135">
        <f t="shared" si="154"/>
        <v>0.91091500000000281</v>
      </c>
      <c r="AT142" s="135">
        <f t="shared" si="155"/>
        <v>0.95492550000000165</v>
      </c>
    </row>
    <row r="143" spans="1:46" hidden="1" x14ac:dyDescent="0.2">
      <c r="A143" s="75" t="s">
        <v>17</v>
      </c>
      <c r="B143" s="70" t="s">
        <v>178</v>
      </c>
      <c r="C143" s="75" t="s">
        <v>179</v>
      </c>
      <c r="D143" s="73" t="s">
        <v>416</v>
      </c>
      <c r="E143" s="75">
        <v>425</v>
      </c>
      <c r="F143" s="75">
        <v>9</v>
      </c>
      <c r="G143" s="74">
        <f t="shared" si="140"/>
        <v>76722.706319999998</v>
      </c>
      <c r="H143" s="74">
        <f t="shared" si="141"/>
        <v>81855.436000000002</v>
      </c>
      <c r="I143" s="74">
        <f t="shared" si="142"/>
        <v>84148.239760000011</v>
      </c>
      <c r="J143" s="74">
        <f t="shared" si="143"/>
        <v>86504.909920000006</v>
      </c>
      <c r="K143" s="74">
        <f t="shared" si="144"/>
        <v>88970.152960000007</v>
      </c>
      <c r="L143" s="74">
        <f t="shared" si="145"/>
        <v>0</v>
      </c>
      <c r="M143" s="74">
        <f t="shared" si="146"/>
        <v>0</v>
      </c>
      <c r="N143" s="74"/>
      <c r="O143" s="135"/>
      <c r="P143" s="187" t="str">
        <f t="shared" si="147"/>
        <v>08433C</v>
      </c>
      <c r="Q143" s="188" t="str">
        <f t="shared" si="148"/>
        <v>Project Coordinator (Supervisory)</v>
      </c>
      <c r="R143" s="189" t="str">
        <f t="shared" si="149"/>
        <v>36</v>
      </c>
      <c r="S143" s="186">
        <f>VLOOKUP($C143, Rates2020,4,0)</f>
        <v>76722.706319999998</v>
      </c>
      <c r="T143" s="186">
        <f>VLOOKUP($C143, Rates2020,5,0)</f>
        <v>81855.436000000002</v>
      </c>
      <c r="U143" s="186">
        <f>VLOOKUP($C143, Rates2020,6,0)</f>
        <v>84148.239760000011</v>
      </c>
      <c r="V143" s="186">
        <f>VLOOKUP($C143, Rates2020,7,0)</f>
        <v>86504.909920000006</v>
      </c>
      <c r="W143" s="186">
        <f>VLOOKUP($C143, Rates2020,8,0)</f>
        <v>88970.152960000007</v>
      </c>
      <c r="AB143" s="129" t="str">
        <f t="shared" si="156"/>
        <v>08433C</v>
      </c>
      <c r="AC143" s="136" t="str">
        <f t="shared" si="157"/>
        <v>36</v>
      </c>
      <c r="AD143" s="129" t="str">
        <f t="shared" si="158"/>
        <v>Project Coordinator (Supervisory)</v>
      </c>
      <c r="AE143" s="130">
        <f t="shared" si="159"/>
        <v>36.885999999999996</v>
      </c>
      <c r="AF143" s="130">
        <f t="shared" si="160"/>
        <v>39.353999999999999</v>
      </c>
      <c r="AG143" s="130">
        <f t="shared" si="161"/>
        <v>40.455999999999996</v>
      </c>
      <c r="AH143" s="130">
        <f t="shared" si="162"/>
        <v>41.588999999999999</v>
      </c>
      <c r="AI143" s="130">
        <f t="shared" si="163"/>
        <v>42.774999999999999</v>
      </c>
      <c r="AJ143" s="130">
        <f t="shared" si="164"/>
        <v>0</v>
      </c>
      <c r="AK143" s="130">
        <f t="shared" si="165"/>
        <v>0</v>
      </c>
      <c r="AL143" s="135"/>
      <c r="AO143" s="135">
        <f t="shared" si="150"/>
        <v>5132.729680000004</v>
      </c>
      <c r="AP143" s="135">
        <f t="shared" si="151"/>
        <v>2292.8037600000098</v>
      </c>
      <c r="AQ143" s="135">
        <f t="shared" si="152"/>
        <v>2356.6701599999942</v>
      </c>
      <c r="AR143" s="135">
        <f t="shared" si="153"/>
        <v>2465.2430400000012</v>
      </c>
      <c r="AS143" s="135">
        <f t="shared" si="154"/>
        <v>-88970.152960000007</v>
      </c>
      <c r="AT143" s="135">
        <f t="shared" si="155"/>
        <v>0</v>
      </c>
    </row>
    <row r="144" spans="1:46" hidden="1" x14ac:dyDescent="0.2">
      <c r="A144" s="75" t="s">
        <v>17</v>
      </c>
      <c r="B144" s="70" t="s">
        <v>44</v>
      </c>
      <c r="C144" s="75" t="s">
        <v>229</v>
      </c>
      <c r="D144" s="73" t="s">
        <v>642</v>
      </c>
      <c r="E144" s="75">
        <v>460</v>
      </c>
      <c r="F144" s="75">
        <v>10</v>
      </c>
      <c r="G144" s="74">
        <f t="shared" si="140"/>
        <v>74466.093520000009</v>
      </c>
      <c r="H144" s="74">
        <f t="shared" si="141"/>
        <v>78310.850800000015</v>
      </c>
      <c r="I144" s="74">
        <f t="shared" si="142"/>
        <v>82302.500800000009</v>
      </c>
      <c r="J144" s="74">
        <f t="shared" si="143"/>
        <v>87873.779760000005</v>
      </c>
      <c r="K144" s="74">
        <f t="shared" si="144"/>
        <v>90334.765040000013</v>
      </c>
      <c r="L144" s="74">
        <f t="shared" si="145"/>
        <v>92863.874479999999</v>
      </c>
      <c r="M144" s="74">
        <f t="shared" si="146"/>
        <v>95512.20120000001</v>
      </c>
      <c r="N144" s="74"/>
      <c r="O144" s="135"/>
      <c r="P144" s="187" t="str">
        <f t="shared" si="147"/>
        <v>10207C</v>
      </c>
      <c r="Q144" s="188" t="str">
        <f t="shared" si="148"/>
        <v>Property and Evidence Manager</v>
      </c>
      <c r="R144" s="189" t="str">
        <f t="shared" si="149"/>
        <v>34D</v>
      </c>
      <c r="S144" s="186">
        <v>74466.093520000009</v>
      </c>
      <c r="T144" s="186">
        <v>78310.850800000015</v>
      </c>
      <c r="U144" s="186">
        <v>82302.500800000009</v>
      </c>
      <c r="V144" s="186">
        <v>87873.779760000005</v>
      </c>
      <c r="W144" s="186">
        <v>90334.765040000013</v>
      </c>
      <c r="X144" s="186">
        <v>92863.874479999999</v>
      </c>
      <c r="Y144" s="186">
        <v>95512.20120000001</v>
      </c>
      <c r="AB144" s="129" t="str">
        <f t="shared" si="156"/>
        <v>10207C</v>
      </c>
      <c r="AC144" s="136" t="str">
        <f t="shared" si="157"/>
        <v>34D</v>
      </c>
      <c r="AD144" s="129" t="str">
        <f t="shared" si="158"/>
        <v>Property and Evidence Manager</v>
      </c>
      <c r="AE144" s="130">
        <f t="shared" si="159"/>
        <v>35.802</v>
      </c>
      <c r="AF144" s="130">
        <f t="shared" si="160"/>
        <v>37.65</v>
      </c>
      <c r="AG144" s="130">
        <f t="shared" si="161"/>
        <v>39.568999999999996</v>
      </c>
      <c r="AH144" s="130">
        <f t="shared" si="162"/>
        <v>42.247999999999998</v>
      </c>
      <c r="AI144" s="130">
        <f t="shared" si="163"/>
        <v>43.430999999999997</v>
      </c>
      <c r="AJ144" s="130">
        <f t="shared" si="164"/>
        <v>44.646999999999998</v>
      </c>
      <c r="AK144" s="130">
        <f t="shared" si="165"/>
        <v>45.919999999999995</v>
      </c>
      <c r="AL144" s="135"/>
      <c r="AO144" s="135">
        <f t="shared" si="150"/>
        <v>3844.7572800000053</v>
      </c>
      <c r="AP144" s="135">
        <f t="shared" si="151"/>
        <v>3991.6499999999942</v>
      </c>
      <c r="AQ144" s="135">
        <f t="shared" si="152"/>
        <v>5571.278959999996</v>
      </c>
      <c r="AR144" s="135">
        <f t="shared" si="153"/>
        <v>2460.9852800000081</v>
      </c>
      <c r="AS144" s="135">
        <f t="shared" si="154"/>
        <v>2529.1094399999856</v>
      </c>
      <c r="AT144" s="135">
        <f t="shared" si="155"/>
        <v>2648.3267200000118</v>
      </c>
    </row>
    <row r="145" spans="1:46" hidden="1" x14ac:dyDescent="0.2">
      <c r="A145" s="75" t="s">
        <v>17</v>
      </c>
      <c r="B145" s="70" t="s">
        <v>180</v>
      </c>
      <c r="C145" s="75" t="s">
        <v>181</v>
      </c>
      <c r="D145" s="73" t="s">
        <v>417</v>
      </c>
      <c r="E145" s="75">
        <v>410</v>
      </c>
      <c r="F145" s="75">
        <v>9</v>
      </c>
      <c r="G145" s="74">
        <f t="shared" si="140"/>
        <v>62992.331000000006</v>
      </c>
      <c r="H145" s="74">
        <f t="shared" si="141"/>
        <v>66308.469976500011</v>
      </c>
      <c r="I145" s="74">
        <f t="shared" si="142"/>
        <v>69798.604976500006</v>
      </c>
      <c r="J145" s="74">
        <f t="shared" si="143"/>
        <v>74542.5285</v>
      </c>
      <c r="K145" s="74">
        <f t="shared" si="144"/>
        <v>76630.468500000003</v>
      </c>
      <c r="L145" s="74">
        <f t="shared" si="145"/>
        <v>78776.748000000007</v>
      </c>
      <c r="M145" s="74">
        <f t="shared" si="146"/>
        <v>81020.258976500001</v>
      </c>
      <c r="N145" s="74"/>
      <c r="O145" s="135"/>
      <c r="P145" s="187" t="str">
        <f t="shared" si="147"/>
        <v>08445C</v>
      </c>
      <c r="Q145" s="188" t="str">
        <f t="shared" si="148"/>
        <v>Property Services Project Coordinator</v>
      </c>
      <c r="R145" s="189" t="str">
        <f t="shared" si="149"/>
        <v>74</v>
      </c>
      <c r="S145" s="186">
        <f>VLOOKUP($C145, Rates2020,4,0)</f>
        <v>62992.331000000006</v>
      </c>
      <c r="T145" s="186">
        <f>VLOOKUP($C145, Rates2020,5,0)</f>
        <v>66308.469976500011</v>
      </c>
      <c r="U145" s="186">
        <f>VLOOKUP($C145, Rates2020,6,0)</f>
        <v>69798.604976500006</v>
      </c>
      <c r="V145" s="186">
        <f>VLOOKUP($C145, Rates2020,7,0)</f>
        <v>74542.5285</v>
      </c>
      <c r="W145" s="186">
        <f>VLOOKUP($C145, Rates2020,8,0)</f>
        <v>76630.468500000003</v>
      </c>
      <c r="X145" s="186">
        <f>VLOOKUP($C145, Rates2020,9,0)</f>
        <v>78776.748000000007</v>
      </c>
      <c r="Y145" s="186">
        <f>VLOOKUP($C145, Rates2020,10,0)</f>
        <v>81020.258976500001</v>
      </c>
      <c r="AB145" s="129" t="str">
        <f t="shared" si="156"/>
        <v>08445C</v>
      </c>
      <c r="AC145" s="136" t="str">
        <f t="shared" si="157"/>
        <v>74</v>
      </c>
      <c r="AD145" s="129" t="str">
        <f t="shared" si="158"/>
        <v>Property Services Project Coordinator</v>
      </c>
      <c r="AE145" s="130">
        <f t="shared" si="159"/>
        <v>30.285</v>
      </c>
      <c r="AF145" s="130">
        <f t="shared" si="160"/>
        <v>31.880000000000003</v>
      </c>
      <c r="AG145" s="130">
        <f t="shared" si="161"/>
        <v>33.558</v>
      </c>
      <c r="AH145" s="130">
        <f t="shared" si="162"/>
        <v>35.838000000000001</v>
      </c>
      <c r="AI145" s="130">
        <f t="shared" si="163"/>
        <v>36.841999999999999</v>
      </c>
      <c r="AJ145" s="130">
        <f t="shared" si="164"/>
        <v>37.873999999999995</v>
      </c>
      <c r="AK145" s="130">
        <f t="shared" si="165"/>
        <v>38.952999999999996</v>
      </c>
      <c r="AL145" s="135"/>
      <c r="AO145" s="135">
        <f t="shared" si="150"/>
        <v>3316.1389765000058</v>
      </c>
      <c r="AP145" s="135">
        <f t="shared" si="151"/>
        <v>3490.1349999999948</v>
      </c>
      <c r="AQ145" s="135">
        <f t="shared" si="152"/>
        <v>4743.9235234999942</v>
      </c>
      <c r="AR145" s="135">
        <f t="shared" si="153"/>
        <v>2087.9400000000023</v>
      </c>
      <c r="AS145" s="135">
        <f t="shared" si="154"/>
        <v>2146.2795000000042</v>
      </c>
      <c r="AT145" s="135">
        <f t="shared" si="155"/>
        <v>2243.5109764999943</v>
      </c>
    </row>
    <row r="146" spans="1:46" hidden="1" x14ac:dyDescent="0.2">
      <c r="A146" s="75" t="s">
        <v>17</v>
      </c>
      <c r="B146" s="70" t="s">
        <v>162</v>
      </c>
      <c r="C146" s="75" t="s">
        <v>182</v>
      </c>
      <c r="D146" s="73" t="s">
        <v>418</v>
      </c>
      <c r="E146" s="75">
        <v>493</v>
      </c>
      <c r="F146" s="75">
        <v>10</v>
      </c>
      <c r="G146" s="74">
        <f t="shared" si="140"/>
        <v>85529.882880000005</v>
      </c>
      <c r="H146" s="74">
        <f t="shared" si="141"/>
        <v>88950.993040000001</v>
      </c>
      <c r="I146" s="74">
        <f t="shared" si="142"/>
        <v>92508.351520000011</v>
      </c>
      <c r="J146" s="74">
        <f t="shared" si="143"/>
        <v>96208.344960000002</v>
      </c>
      <c r="K146" s="74">
        <f t="shared" si="144"/>
        <v>100057.36</v>
      </c>
      <c r="L146" s="74">
        <f t="shared" si="145"/>
        <v>0</v>
      </c>
      <c r="M146" s="74">
        <f t="shared" si="146"/>
        <v>0</v>
      </c>
      <c r="N146" s="74"/>
      <c r="O146" s="135"/>
      <c r="P146" s="187" t="str">
        <f t="shared" si="147"/>
        <v>08447C</v>
      </c>
      <c r="Q146" s="188" t="str">
        <f t="shared" si="148"/>
        <v>Public Arts Administrator</v>
      </c>
      <c r="R146" s="189" t="str">
        <f t="shared" si="149"/>
        <v>10</v>
      </c>
      <c r="S146" s="186">
        <f>VLOOKUP($C146, Rates2020,4,0)</f>
        <v>85529.882880000005</v>
      </c>
      <c r="T146" s="186">
        <f>VLOOKUP($C146, Rates2020,5,0)</f>
        <v>88950.993040000001</v>
      </c>
      <c r="U146" s="186">
        <f>VLOOKUP($C146, Rates2020,6,0)</f>
        <v>92508.351520000011</v>
      </c>
      <c r="V146" s="186">
        <f>VLOOKUP($C146, Rates2020,7,0)</f>
        <v>96208.344960000002</v>
      </c>
      <c r="W146" s="186">
        <f>VLOOKUP($C146, Rates2020,8,0)</f>
        <v>100057.36</v>
      </c>
      <c r="AB146" s="129" t="str">
        <f t="shared" si="156"/>
        <v>08447C</v>
      </c>
      <c r="AC146" s="136" t="str">
        <f t="shared" si="157"/>
        <v>10</v>
      </c>
      <c r="AD146" s="129" t="str">
        <f t="shared" si="158"/>
        <v>Public Arts Administrator</v>
      </c>
      <c r="AE146" s="130">
        <f t="shared" si="159"/>
        <v>41.120999999999995</v>
      </c>
      <c r="AF146" s="130">
        <f t="shared" si="160"/>
        <v>42.765000000000001</v>
      </c>
      <c r="AG146" s="130">
        <f t="shared" si="161"/>
        <v>44.475999999999999</v>
      </c>
      <c r="AH146" s="130">
        <f t="shared" si="162"/>
        <v>46.254999999999995</v>
      </c>
      <c r="AI146" s="130">
        <f t="shared" si="163"/>
        <v>48.104999999999997</v>
      </c>
      <c r="AJ146" s="130">
        <f t="shared" si="164"/>
        <v>0</v>
      </c>
      <c r="AK146" s="130">
        <f t="shared" si="165"/>
        <v>0</v>
      </c>
      <c r="AL146" s="135"/>
      <c r="AO146" s="135">
        <f t="shared" si="150"/>
        <v>3421.1101599999965</v>
      </c>
      <c r="AP146" s="135">
        <f t="shared" si="151"/>
        <v>3557.3584800000099</v>
      </c>
      <c r="AQ146" s="135">
        <f t="shared" si="152"/>
        <v>3699.9934399999911</v>
      </c>
      <c r="AR146" s="135">
        <f t="shared" si="153"/>
        <v>3849.0150399999984</v>
      </c>
      <c r="AS146" s="135">
        <f t="shared" si="154"/>
        <v>-100057.36</v>
      </c>
      <c r="AT146" s="135">
        <f t="shared" si="155"/>
        <v>0</v>
      </c>
    </row>
    <row r="147" spans="1:46" hidden="1" x14ac:dyDescent="0.2">
      <c r="A147" s="75" t="s">
        <v>17</v>
      </c>
      <c r="B147" s="70" t="s">
        <v>583</v>
      </c>
      <c r="C147" s="75" t="s">
        <v>183</v>
      </c>
      <c r="D147" s="73" t="s">
        <v>419</v>
      </c>
      <c r="E147" s="75">
        <v>485</v>
      </c>
      <c r="F147" s="75">
        <v>10</v>
      </c>
      <c r="G147" s="74">
        <v>85516</v>
      </c>
      <c r="H147" s="74">
        <v>88941</v>
      </c>
      <c r="I147" s="74">
        <v>92502</v>
      </c>
      <c r="J147" s="74">
        <v>96206</v>
      </c>
      <c r="K147" s="74">
        <v>100058</v>
      </c>
      <c r="L147" s="74">
        <v>0</v>
      </c>
      <c r="M147" s="74">
        <v>0</v>
      </c>
      <c r="N147" s="74"/>
      <c r="O147" s="135"/>
      <c r="P147" s="187" t="str">
        <f t="shared" si="147"/>
        <v>08487C</v>
      </c>
      <c r="Q147" s="188" t="str">
        <f t="shared" si="148"/>
        <v>Public Health Mental Health Counselor</v>
      </c>
      <c r="R147" s="189" t="str">
        <f t="shared" si="149"/>
        <v>083</v>
      </c>
      <c r="S147" s="262">
        <v>85516</v>
      </c>
      <c r="T147" s="262">
        <v>88941</v>
      </c>
      <c r="U147" s="262">
        <v>92502</v>
      </c>
      <c r="V147" s="262">
        <v>96206</v>
      </c>
      <c r="W147" s="262">
        <v>100058</v>
      </c>
      <c r="AB147" s="129" t="str">
        <f t="shared" si="156"/>
        <v>08487C</v>
      </c>
      <c r="AC147" s="136" t="str">
        <f t="shared" si="157"/>
        <v>083</v>
      </c>
      <c r="AD147" s="129" t="str">
        <f t="shared" si="158"/>
        <v>Public Health Mental Health Counselor</v>
      </c>
      <c r="AE147" s="130">
        <f t="shared" si="159"/>
        <v>41.113999999999997</v>
      </c>
      <c r="AF147" s="130">
        <f t="shared" si="160"/>
        <v>42.760999999999996</v>
      </c>
      <c r="AG147" s="130">
        <f t="shared" si="161"/>
        <v>44.472999999999999</v>
      </c>
      <c r="AH147" s="130">
        <f t="shared" si="162"/>
        <v>46.253</v>
      </c>
      <c r="AI147" s="130">
        <f t="shared" si="163"/>
        <v>48.104999999999997</v>
      </c>
      <c r="AJ147" s="130">
        <f t="shared" si="164"/>
        <v>0</v>
      </c>
      <c r="AK147" s="130">
        <f t="shared" si="165"/>
        <v>0</v>
      </c>
      <c r="AL147" s="135"/>
      <c r="AO147" s="135">
        <f t="shared" si="150"/>
        <v>3425</v>
      </c>
      <c r="AP147" s="135">
        <f t="shared" si="151"/>
        <v>3561</v>
      </c>
      <c r="AQ147" s="135">
        <f t="shared" si="152"/>
        <v>3704</v>
      </c>
      <c r="AR147" s="135">
        <f t="shared" si="153"/>
        <v>3852</v>
      </c>
      <c r="AS147" s="135">
        <f t="shared" si="154"/>
        <v>-100058</v>
      </c>
      <c r="AT147" s="135">
        <f t="shared" si="155"/>
        <v>0</v>
      </c>
    </row>
    <row r="148" spans="1:46" hidden="1" x14ac:dyDescent="0.2">
      <c r="A148" s="75" t="s">
        <v>17</v>
      </c>
      <c r="B148" s="70" t="s">
        <v>782</v>
      </c>
      <c r="C148" s="75" t="s">
        <v>665</v>
      </c>
      <c r="D148" s="73" t="s">
        <v>664</v>
      </c>
      <c r="E148" s="75">
        <v>478</v>
      </c>
      <c r="F148" s="75">
        <v>10</v>
      </c>
      <c r="G148" s="74">
        <v>74466.080000000002</v>
      </c>
      <c r="H148" s="74">
        <v>74466.080000000002</v>
      </c>
      <c r="I148" s="74">
        <v>74466.080000000002</v>
      </c>
      <c r="J148" s="74">
        <v>74466.080000000002</v>
      </c>
      <c r="K148" s="74">
        <v>74466.080000000002</v>
      </c>
      <c r="L148" s="74">
        <v>74466.080000000002</v>
      </c>
      <c r="M148" s="74">
        <v>74466.080000000002</v>
      </c>
      <c r="N148" s="74"/>
      <c r="O148" s="135"/>
      <c r="P148" s="187" t="str">
        <f t="shared" si="147"/>
        <v>52990C</v>
      </c>
      <c r="Q148" s="188" t="str">
        <f t="shared" si="148"/>
        <v>Public Health Supervisor - Emergency Response</v>
      </c>
      <c r="R148" s="189" t="str">
        <f t="shared" si="149"/>
        <v>34C</v>
      </c>
      <c r="S148" s="263">
        <v>74466</v>
      </c>
      <c r="T148" s="263">
        <v>78311</v>
      </c>
      <c r="U148" s="263">
        <v>82303</v>
      </c>
      <c r="V148" s="263">
        <v>87874</v>
      </c>
      <c r="W148" s="263">
        <v>90335</v>
      </c>
      <c r="X148" s="258">
        <v>92864</v>
      </c>
      <c r="Y148" s="258">
        <v>95512</v>
      </c>
      <c r="AB148" s="129" t="str">
        <f t="shared" si="156"/>
        <v>52990C</v>
      </c>
      <c r="AC148" s="136" t="str">
        <f t="shared" si="157"/>
        <v>34C</v>
      </c>
      <c r="AD148" s="129" t="str">
        <f t="shared" si="158"/>
        <v>Public Health Supervisor - Emergency Response</v>
      </c>
      <c r="AE148" s="130">
        <f t="shared" si="159"/>
        <v>35.800999999999995</v>
      </c>
      <c r="AF148" s="130">
        <f t="shared" si="160"/>
        <v>37.65</v>
      </c>
      <c r="AG148" s="130">
        <f t="shared" si="161"/>
        <v>39.568999999999996</v>
      </c>
      <c r="AH148" s="130">
        <f t="shared" si="162"/>
        <v>42.247999999999998</v>
      </c>
      <c r="AI148" s="130">
        <f t="shared" si="163"/>
        <v>43.430999999999997</v>
      </c>
      <c r="AJ148" s="130">
        <f t="shared" si="164"/>
        <v>44.646999999999998</v>
      </c>
      <c r="AK148" s="130">
        <f t="shared" si="165"/>
        <v>45.919999999999995</v>
      </c>
      <c r="AL148" s="135"/>
      <c r="AO148" s="135">
        <f t="shared" si="150"/>
        <v>0</v>
      </c>
      <c r="AP148" s="135">
        <f t="shared" si="151"/>
        <v>0</v>
      </c>
      <c r="AQ148" s="135">
        <f t="shared" si="152"/>
        <v>0</v>
      </c>
      <c r="AR148" s="135">
        <f t="shared" si="153"/>
        <v>0</v>
      </c>
      <c r="AS148" s="135">
        <f t="shared" si="154"/>
        <v>0</v>
      </c>
      <c r="AT148" s="135">
        <f t="shared" si="155"/>
        <v>0</v>
      </c>
    </row>
    <row r="149" spans="1:46" x14ac:dyDescent="0.2">
      <c r="A149" s="75" t="s">
        <v>17</v>
      </c>
      <c r="B149" s="70" t="s">
        <v>686</v>
      </c>
      <c r="C149" s="75" t="s">
        <v>549</v>
      </c>
      <c r="D149" s="73" t="s">
        <v>550</v>
      </c>
      <c r="E149" s="75">
        <v>403</v>
      </c>
      <c r="F149" s="75">
        <v>8</v>
      </c>
      <c r="G149" s="74">
        <v>64066</v>
      </c>
      <c r="H149" s="74">
        <v>67527</v>
      </c>
      <c r="I149" s="74">
        <v>71721</v>
      </c>
      <c r="J149" s="74">
        <v>75915</v>
      </c>
      <c r="K149" s="74">
        <v>78041</v>
      </c>
      <c r="L149" s="74">
        <v>80227</v>
      </c>
      <c r="M149" s="74">
        <v>82513</v>
      </c>
      <c r="N149" s="74"/>
      <c r="O149" s="135"/>
      <c r="P149" s="187" t="str">
        <f t="shared" si="147"/>
        <v>52977C</v>
      </c>
      <c r="Q149" s="188" t="str">
        <f t="shared" si="148"/>
        <v>Public Service Area Supervisor</v>
      </c>
      <c r="R149" s="189" t="str">
        <f t="shared" si="149"/>
        <v>111</v>
      </c>
      <c r="S149" s="263">
        <f>G149</f>
        <v>64066</v>
      </c>
      <c r="T149" s="263">
        <f t="shared" ref="T149:Y149" si="166">H149</f>
        <v>67527</v>
      </c>
      <c r="U149" s="263">
        <f t="shared" si="166"/>
        <v>71721</v>
      </c>
      <c r="V149" s="263">
        <f t="shared" si="166"/>
        <v>75915</v>
      </c>
      <c r="W149" s="263">
        <f t="shared" si="166"/>
        <v>78041</v>
      </c>
      <c r="X149" s="263">
        <f t="shared" si="166"/>
        <v>80227</v>
      </c>
      <c r="Y149" s="263">
        <f t="shared" si="166"/>
        <v>82513</v>
      </c>
      <c r="AB149" s="129" t="str">
        <f t="shared" si="156"/>
        <v>52977C</v>
      </c>
      <c r="AC149" s="136" t="str">
        <f t="shared" si="157"/>
        <v>111</v>
      </c>
      <c r="AD149" s="129" t="str">
        <f t="shared" si="158"/>
        <v>Public Service Area Supervisor</v>
      </c>
      <c r="AE149" s="130">
        <f t="shared" ref="AE149:AK149" si="167">IF($A149="E",ROUNDUP(S149/2080,3),IF($A149="N",ROUND(S149,3),"check"))</f>
        <v>30.801000000000002</v>
      </c>
      <c r="AF149" s="130">
        <f t="shared" si="167"/>
        <v>32.464999999999996</v>
      </c>
      <c r="AG149" s="130">
        <f t="shared" si="167"/>
        <v>34.481999999999999</v>
      </c>
      <c r="AH149" s="130">
        <f t="shared" si="167"/>
        <v>36.497999999999998</v>
      </c>
      <c r="AI149" s="130">
        <f t="shared" si="167"/>
        <v>37.519999999999996</v>
      </c>
      <c r="AJ149" s="130">
        <f t="shared" si="167"/>
        <v>38.570999999999998</v>
      </c>
      <c r="AK149" s="130">
        <f t="shared" si="167"/>
        <v>39.669999999999995</v>
      </c>
      <c r="AL149" s="135"/>
      <c r="AO149" s="135"/>
      <c r="AP149" s="135"/>
      <c r="AQ149" s="135"/>
      <c r="AR149" s="135"/>
      <c r="AS149" s="135"/>
      <c r="AT149" s="135"/>
    </row>
    <row r="150" spans="1:46" hidden="1" x14ac:dyDescent="0.2">
      <c r="A150" s="75" t="s">
        <v>17</v>
      </c>
      <c r="B150" s="70" t="s">
        <v>38</v>
      </c>
      <c r="C150" s="75" t="s">
        <v>184</v>
      </c>
      <c r="D150" s="73" t="s">
        <v>420</v>
      </c>
      <c r="E150" s="75">
        <v>458</v>
      </c>
      <c r="F150" s="75">
        <v>10</v>
      </c>
      <c r="G150" s="74">
        <f t="shared" ref="G150:M150" si="168">S150</f>
        <v>70512.763359999997</v>
      </c>
      <c r="H150" s="74">
        <f t="shared" si="168"/>
        <v>74057.348560000013</v>
      </c>
      <c r="I150" s="74">
        <f t="shared" si="168"/>
        <v>78057.514080000008</v>
      </c>
      <c r="J150" s="74">
        <f t="shared" si="168"/>
        <v>84578.273520000017</v>
      </c>
      <c r="K150" s="74">
        <f t="shared" si="168"/>
        <v>86947.716960000005</v>
      </c>
      <c r="L150" s="74">
        <f t="shared" si="168"/>
        <v>91501.391279999996</v>
      </c>
      <c r="M150" s="74">
        <f t="shared" si="168"/>
        <v>96749.080480000004</v>
      </c>
      <c r="N150" s="74"/>
      <c r="O150" s="135"/>
      <c r="P150" s="187" t="str">
        <f t="shared" si="147"/>
        <v>08563C</v>
      </c>
      <c r="Q150" s="188" t="str">
        <f t="shared" si="148"/>
        <v>Public Works Interagency Coordinator</v>
      </c>
      <c r="R150" s="189" t="str">
        <f t="shared" si="149"/>
        <v>65</v>
      </c>
      <c r="S150" s="186">
        <f>VLOOKUP($C150, Rates2020,4,0)</f>
        <v>70512.763359999997</v>
      </c>
      <c r="T150" s="186">
        <f>VLOOKUP($C150, Rates2020,5,0)</f>
        <v>74057.348560000013</v>
      </c>
      <c r="U150" s="186">
        <f>VLOOKUP($C150, Rates2020,6,0)</f>
        <v>78057.514080000008</v>
      </c>
      <c r="V150" s="186">
        <f>VLOOKUP($C150, Rates2020,7,0)</f>
        <v>84578.273520000017</v>
      </c>
      <c r="W150" s="186">
        <f>VLOOKUP($C150, Rates2020,8,0)</f>
        <v>86947.716960000005</v>
      </c>
      <c r="X150" s="186">
        <f>VLOOKUP($C150, Rates2020,9,0)</f>
        <v>91501.391279999996</v>
      </c>
      <c r="Y150" s="186">
        <f>VLOOKUP($C150, Rates2020,10,0)</f>
        <v>96749.080480000004</v>
      </c>
      <c r="AB150" s="129" t="str">
        <f t="shared" si="156"/>
        <v>08563C</v>
      </c>
      <c r="AC150" s="136" t="str">
        <f t="shared" si="157"/>
        <v>65</v>
      </c>
      <c r="AD150" s="129" t="str">
        <f t="shared" si="158"/>
        <v>Public Works Interagency Coordinator</v>
      </c>
      <c r="AE150" s="130">
        <f t="shared" si="159"/>
        <v>33.900999999999996</v>
      </c>
      <c r="AF150" s="130">
        <f t="shared" si="160"/>
        <v>35.604999999999997</v>
      </c>
      <c r="AG150" s="130">
        <f t="shared" si="161"/>
        <v>37.527999999999999</v>
      </c>
      <c r="AH150" s="130">
        <f t="shared" si="162"/>
        <v>40.662999999999997</v>
      </c>
      <c r="AI150" s="130">
        <f t="shared" si="163"/>
        <v>41.802</v>
      </c>
      <c r="AJ150" s="130">
        <f t="shared" si="164"/>
        <v>43.991999999999997</v>
      </c>
      <c r="AK150" s="130">
        <f t="shared" si="165"/>
        <v>46.513999999999996</v>
      </c>
      <c r="AL150" s="135"/>
      <c r="AO150" s="135">
        <f t="shared" si="150"/>
        <v>3544.5852000000159</v>
      </c>
      <c r="AP150" s="135">
        <f t="shared" si="151"/>
        <v>4000.165519999995</v>
      </c>
      <c r="AQ150" s="135">
        <f t="shared" si="152"/>
        <v>6520.7594400000089</v>
      </c>
      <c r="AR150" s="135">
        <f t="shared" si="153"/>
        <v>2369.4434399999882</v>
      </c>
      <c r="AS150" s="135">
        <f t="shared" si="154"/>
        <v>4553.674319999991</v>
      </c>
      <c r="AT150" s="135">
        <f t="shared" si="155"/>
        <v>5247.689200000008</v>
      </c>
    </row>
    <row r="151" spans="1:46" hidden="1" x14ac:dyDescent="0.2">
      <c r="A151" s="75" t="s">
        <v>17</v>
      </c>
      <c r="B151" s="70" t="s">
        <v>185</v>
      </c>
      <c r="C151" s="75" t="s">
        <v>186</v>
      </c>
      <c r="D151" s="73" t="s">
        <v>421</v>
      </c>
      <c r="E151" s="75">
        <v>355</v>
      </c>
      <c r="F151" s="75">
        <v>7</v>
      </c>
      <c r="G151" s="74">
        <v>76198</v>
      </c>
      <c r="H151" s="74">
        <v>79249</v>
      </c>
      <c r="I151" s="74">
        <v>82422</v>
      </c>
      <c r="J151" s="74">
        <v>85723</v>
      </c>
      <c r="K151" s="74">
        <v>89155</v>
      </c>
      <c r="L151" s="74">
        <v>0</v>
      </c>
      <c r="M151" s="74">
        <v>0</v>
      </c>
      <c r="N151" s="74"/>
      <c r="O151" s="135"/>
      <c r="P151" s="187" t="str">
        <f t="shared" si="147"/>
        <v>08835C</v>
      </c>
      <c r="Q151" s="188" t="str">
        <f t="shared" si="148"/>
        <v xml:space="preserve">Recycling Coordinator </v>
      </c>
      <c r="R151" s="189" t="str">
        <f t="shared" si="149"/>
        <v>97</v>
      </c>
      <c r="S151" s="262">
        <v>76198</v>
      </c>
      <c r="T151" s="262">
        <v>79249</v>
      </c>
      <c r="U151" s="262">
        <v>82422</v>
      </c>
      <c r="V151" s="262">
        <v>85723</v>
      </c>
      <c r="W151" s="262">
        <v>89155</v>
      </c>
      <c r="AB151" s="129" t="str">
        <f t="shared" si="156"/>
        <v>08835C</v>
      </c>
      <c r="AC151" s="136" t="str">
        <f t="shared" si="157"/>
        <v>97</v>
      </c>
      <c r="AD151" s="129" t="str">
        <f t="shared" si="158"/>
        <v xml:space="preserve">Recycling Coordinator </v>
      </c>
      <c r="AE151" s="130">
        <f t="shared" si="159"/>
        <v>36.634</v>
      </c>
      <c r="AF151" s="130">
        <f t="shared" si="160"/>
        <v>38.100999999999999</v>
      </c>
      <c r="AG151" s="130">
        <f t="shared" si="161"/>
        <v>39.625999999999998</v>
      </c>
      <c r="AH151" s="130">
        <f t="shared" si="162"/>
        <v>41.213000000000001</v>
      </c>
      <c r="AI151" s="130">
        <f t="shared" si="163"/>
        <v>42.863</v>
      </c>
      <c r="AJ151" s="130">
        <f t="shared" si="164"/>
        <v>0</v>
      </c>
      <c r="AK151" s="130">
        <f t="shared" si="165"/>
        <v>0</v>
      </c>
      <c r="AL151" s="135"/>
      <c r="AO151" s="135">
        <f t="shared" si="150"/>
        <v>3051</v>
      </c>
      <c r="AP151" s="135">
        <f t="shared" si="151"/>
        <v>3173</v>
      </c>
      <c r="AQ151" s="135">
        <f t="shared" si="152"/>
        <v>3301</v>
      </c>
      <c r="AR151" s="135">
        <f t="shared" si="153"/>
        <v>3432</v>
      </c>
      <c r="AS151" s="135">
        <f t="shared" si="154"/>
        <v>-89155</v>
      </c>
      <c r="AT151" s="135">
        <f t="shared" si="155"/>
        <v>0</v>
      </c>
    </row>
    <row r="152" spans="1:46" hidden="1" x14ac:dyDescent="0.2">
      <c r="A152" s="75" t="s">
        <v>17</v>
      </c>
      <c r="B152" s="70" t="s">
        <v>571</v>
      </c>
      <c r="C152" s="75" t="s">
        <v>187</v>
      </c>
      <c r="D152" s="73" t="s">
        <v>422</v>
      </c>
      <c r="E152" s="75">
        <v>458</v>
      </c>
      <c r="F152" s="75">
        <v>10</v>
      </c>
      <c r="G152" s="74">
        <v>82688</v>
      </c>
      <c r="H152" s="74">
        <v>85999</v>
      </c>
      <c r="I152" s="74">
        <v>89443</v>
      </c>
      <c r="J152" s="74">
        <v>93024</v>
      </c>
      <c r="K152" s="74">
        <v>96749</v>
      </c>
      <c r="L152" s="74">
        <v>0</v>
      </c>
      <c r="M152" s="74">
        <v>0</v>
      </c>
      <c r="N152" s="74"/>
      <c r="O152" s="135"/>
      <c r="P152" s="187" t="str">
        <f t="shared" si="147"/>
        <v>08856C</v>
      </c>
      <c r="Q152" s="188" t="str">
        <f t="shared" si="148"/>
        <v>Regulatory Services Interagency Coordinator</v>
      </c>
      <c r="R152" s="189" t="str">
        <f t="shared" si="149"/>
        <v>065</v>
      </c>
      <c r="S152" s="262">
        <v>82688</v>
      </c>
      <c r="T152" s="262">
        <v>85999</v>
      </c>
      <c r="U152" s="262">
        <v>89443</v>
      </c>
      <c r="V152" s="262">
        <v>93024</v>
      </c>
      <c r="W152" s="262">
        <v>96749</v>
      </c>
      <c r="AB152" s="129" t="str">
        <f t="shared" si="156"/>
        <v>08856C</v>
      </c>
      <c r="AC152" s="136" t="str">
        <f t="shared" si="157"/>
        <v>065</v>
      </c>
      <c r="AD152" s="129" t="str">
        <f t="shared" si="158"/>
        <v>Regulatory Services Interagency Coordinator</v>
      </c>
      <c r="AE152" s="130">
        <f t="shared" si="159"/>
        <v>39.753999999999998</v>
      </c>
      <c r="AF152" s="130">
        <f t="shared" si="160"/>
        <v>41.345999999999997</v>
      </c>
      <c r="AG152" s="130">
        <f t="shared" si="161"/>
        <v>43.001999999999995</v>
      </c>
      <c r="AH152" s="130">
        <f t="shared" si="162"/>
        <v>44.723999999999997</v>
      </c>
      <c r="AI152" s="130">
        <f t="shared" si="163"/>
        <v>46.513999999999996</v>
      </c>
      <c r="AJ152" s="130">
        <f t="shared" si="164"/>
        <v>0</v>
      </c>
      <c r="AK152" s="130">
        <f t="shared" si="165"/>
        <v>0</v>
      </c>
      <c r="AL152" s="135"/>
      <c r="AO152" s="135">
        <f t="shared" si="150"/>
        <v>3311</v>
      </c>
      <c r="AP152" s="135">
        <f t="shared" si="151"/>
        <v>3444</v>
      </c>
      <c r="AQ152" s="135">
        <f t="shared" si="152"/>
        <v>3581</v>
      </c>
      <c r="AR152" s="135">
        <f t="shared" si="153"/>
        <v>3725</v>
      </c>
      <c r="AS152" s="135">
        <f t="shared" si="154"/>
        <v>-96749</v>
      </c>
      <c r="AT152" s="135">
        <f t="shared" si="155"/>
        <v>0</v>
      </c>
    </row>
    <row r="153" spans="1:46" hidden="1" x14ac:dyDescent="0.2">
      <c r="A153" s="75" t="s">
        <v>17</v>
      </c>
      <c r="B153" s="70" t="s">
        <v>188</v>
      </c>
      <c r="C153" s="75" t="s">
        <v>189</v>
      </c>
      <c r="D153" s="73" t="s">
        <v>423</v>
      </c>
      <c r="E153" s="75">
        <v>525</v>
      </c>
      <c r="F153" s="75">
        <v>11</v>
      </c>
      <c r="G153" s="74">
        <f t="shared" ref="G153:G161" si="169">S153</f>
        <v>83571.313280000002</v>
      </c>
      <c r="H153" s="74">
        <f t="shared" ref="H153:H161" si="170">T153</f>
        <v>87737.531440000006</v>
      </c>
      <c r="I153" s="74">
        <f t="shared" ref="I153:I161" si="171">U153</f>
        <v>92152.828560000009</v>
      </c>
      <c r="J153" s="74">
        <f t="shared" ref="J153:J161" si="172">V153</f>
        <v>98190.332240000003</v>
      </c>
      <c r="K153" s="74">
        <f t="shared" ref="K153:K161" si="173">W153</f>
        <v>100940.84520000001</v>
      </c>
      <c r="L153" s="74">
        <f t="shared" ref="L153:L161" si="174">X153</f>
        <v>103765.86896000001</v>
      </c>
      <c r="M153" s="74">
        <f t="shared" ref="M153:M161" si="175">Y153</f>
        <v>106722.88328000001</v>
      </c>
      <c r="N153" s="74"/>
      <c r="O153" s="135"/>
      <c r="P153" s="187" t="str">
        <f t="shared" si="147"/>
        <v>08885C</v>
      </c>
      <c r="Q153" s="188" t="str">
        <f t="shared" si="148"/>
        <v>Risk Manager</v>
      </c>
      <c r="R153" s="189" t="str">
        <f t="shared" si="149"/>
        <v>41B</v>
      </c>
      <c r="S153" s="186">
        <f t="shared" ref="S153:S161" si="176">VLOOKUP($C153, Rates2020,4,0)</f>
        <v>83571.313280000002</v>
      </c>
      <c r="T153" s="186">
        <f t="shared" ref="T153:T161" si="177">VLOOKUP($C153, Rates2020,5,0)</f>
        <v>87737.531440000006</v>
      </c>
      <c r="U153" s="186">
        <f t="shared" ref="U153:U161" si="178">VLOOKUP($C153, Rates2020,6,0)</f>
        <v>92152.828560000009</v>
      </c>
      <c r="V153" s="186">
        <f>VLOOKUP($C153, Rates2020,7,0)</f>
        <v>98190.332240000003</v>
      </c>
      <c r="W153" s="186">
        <f>VLOOKUP($C153, Rates2020,8,0)</f>
        <v>100940.84520000001</v>
      </c>
      <c r="X153" s="186">
        <f>VLOOKUP($C153, Rates2020,9,0)</f>
        <v>103765.86896000001</v>
      </c>
      <c r="Y153" s="186">
        <f>VLOOKUP($C153, Rates2020,10,0)</f>
        <v>106722.88328000001</v>
      </c>
      <c r="AB153" s="129" t="str">
        <f t="shared" si="156"/>
        <v>08885C</v>
      </c>
      <c r="AC153" s="136" t="str">
        <f t="shared" si="157"/>
        <v>41B</v>
      </c>
      <c r="AD153" s="129" t="str">
        <f t="shared" si="158"/>
        <v>Risk Manager</v>
      </c>
      <c r="AE153" s="130">
        <f t="shared" si="159"/>
        <v>40.178999999999995</v>
      </c>
      <c r="AF153" s="130">
        <f t="shared" si="160"/>
        <v>42.181999999999995</v>
      </c>
      <c r="AG153" s="130">
        <f t="shared" si="161"/>
        <v>44.305</v>
      </c>
      <c r="AH153" s="130">
        <f t="shared" si="162"/>
        <v>47.207000000000001</v>
      </c>
      <c r="AI153" s="130">
        <f t="shared" si="163"/>
        <v>48.53</v>
      </c>
      <c r="AJ153" s="130">
        <f t="shared" si="164"/>
        <v>49.887999999999998</v>
      </c>
      <c r="AK153" s="130">
        <f t="shared" si="165"/>
        <v>51.309999999999995</v>
      </c>
      <c r="AL153" s="135"/>
      <c r="AO153" s="135">
        <f t="shared" si="150"/>
        <v>4166.218160000004</v>
      </c>
      <c r="AP153" s="135">
        <f t="shared" si="151"/>
        <v>4415.2971200000029</v>
      </c>
      <c r="AQ153" s="135">
        <f t="shared" si="152"/>
        <v>6037.5036799999943</v>
      </c>
      <c r="AR153" s="135">
        <f t="shared" si="153"/>
        <v>2750.5129600000073</v>
      </c>
      <c r="AS153" s="135">
        <f t="shared" si="154"/>
        <v>2825.0237599999964</v>
      </c>
      <c r="AT153" s="135">
        <f t="shared" si="155"/>
        <v>2957.014320000002</v>
      </c>
    </row>
    <row r="154" spans="1:46" hidden="1" x14ac:dyDescent="0.2">
      <c r="A154" s="75" t="s">
        <v>21</v>
      </c>
      <c r="B154" s="70" t="s">
        <v>190</v>
      </c>
      <c r="C154" s="75" t="s">
        <v>191</v>
      </c>
      <c r="D154" s="73" t="s">
        <v>424</v>
      </c>
      <c r="E154" s="75">
        <v>283</v>
      </c>
      <c r="F154" s="75">
        <v>6</v>
      </c>
      <c r="G154" s="74">
        <f t="shared" si="169"/>
        <v>22.457637000000002</v>
      </c>
      <c r="H154" s="74">
        <f t="shared" si="170"/>
        <v>23.992887000000003</v>
      </c>
      <c r="I154" s="74">
        <f t="shared" si="171"/>
        <v>24.664303</v>
      </c>
      <c r="J154" s="74">
        <f t="shared" si="172"/>
        <v>25.367447500000001</v>
      </c>
      <c r="K154" s="74">
        <f t="shared" si="173"/>
        <v>0</v>
      </c>
      <c r="L154" s="74">
        <f t="shared" si="174"/>
        <v>0</v>
      </c>
      <c r="M154" s="74">
        <f t="shared" si="175"/>
        <v>0</v>
      </c>
      <c r="N154" s="74"/>
      <c r="O154" s="135"/>
      <c r="P154" s="187" t="str">
        <f t="shared" si="147"/>
        <v>09035C</v>
      </c>
      <c r="Q154" s="188" t="str">
        <f t="shared" si="148"/>
        <v xml:space="preserve">School Patrol Agent </v>
      </c>
      <c r="R154" s="189" t="str">
        <f t="shared" si="149"/>
        <v>09</v>
      </c>
      <c r="S154" s="186">
        <f t="shared" si="176"/>
        <v>22.457637000000002</v>
      </c>
      <c r="T154" s="186">
        <f t="shared" si="177"/>
        <v>23.992887000000003</v>
      </c>
      <c r="U154" s="186">
        <f t="shared" si="178"/>
        <v>24.664303</v>
      </c>
      <c r="V154" s="186">
        <f>VLOOKUP($C154, Rates2020,7,0)</f>
        <v>25.367447500000001</v>
      </c>
      <c r="AB154" s="129" t="str">
        <f t="shared" si="156"/>
        <v>09035C</v>
      </c>
      <c r="AC154" s="136" t="str">
        <f t="shared" si="157"/>
        <v>09</v>
      </c>
      <c r="AD154" s="129" t="str">
        <f t="shared" si="158"/>
        <v xml:space="preserve">School Patrol Agent </v>
      </c>
      <c r="AE154" s="130">
        <f t="shared" si="159"/>
        <v>22.457999999999998</v>
      </c>
      <c r="AF154" s="130">
        <f t="shared" si="160"/>
        <v>23.992999999999999</v>
      </c>
      <c r="AG154" s="130">
        <f t="shared" si="161"/>
        <v>24.664000000000001</v>
      </c>
      <c r="AH154" s="130">
        <f t="shared" si="162"/>
        <v>25.367000000000001</v>
      </c>
      <c r="AI154" s="130">
        <f t="shared" si="163"/>
        <v>0</v>
      </c>
      <c r="AJ154" s="130">
        <f t="shared" si="164"/>
        <v>0</v>
      </c>
      <c r="AK154" s="130">
        <f t="shared" si="165"/>
        <v>0</v>
      </c>
      <c r="AL154" s="135"/>
      <c r="AO154" s="135">
        <f t="shared" si="150"/>
        <v>1.5352500000000013</v>
      </c>
      <c r="AP154" s="135">
        <f t="shared" si="151"/>
        <v>0.67141599999999713</v>
      </c>
      <c r="AQ154" s="135">
        <f t="shared" si="152"/>
        <v>0.70314450000000051</v>
      </c>
      <c r="AR154" s="135">
        <f t="shared" si="153"/>
        <v>-25.367447500000001</v>
      </c>
      <c r="AS154" s="135">
        <f t="shared" si="154"/>
        <v>0</v>
      </c>
      <c r="AT154" s="135">
        <f t="shared" si="155"/>
        <v>0</v>
      </c>
    </row>
    <row r="155" spans="1:46" hidden="1" x14ac:dyDescent="0.2">
      <c r="A155" s="75" t="s">
        <v>21</v>
      </c>
      <c r="B155" s="70" t="s">
        <v>194</v>
      </c>
      <c r="C155" s="75" t="s">
        <v>195</v>
      </c>
      <c r="D155" s="73" t="s">
        <v>425</v>
      </c>
      <c r="E155" s="75">
        <v>210</v>
      </c>
      <c r="F155" s="75">
        <v>4</v>
      </c>
      <c r="G155" s="74">
        <f t="shared" si="169"/>
        <v>19.266364000000003</v>
      </c>
      <c r="H155" s="74">
        <f t="shared" si="170"/>
        <v>19.965414500000001</v>
      </c>
      <c r="I155" s="74">
        <f t="shared" si="171"/>
        <v>20.6900525</v>
      </c>
      <c r="J155" s="74">
        <f t="shared" si="172"/>
        <v>0</v>
      </c>
      <c r="K155" s="74">
        <f t="shared" si="173"/>
        <v>0</v>
      </c>
      <c r="L155" s="74">
        <f t="shared" si="174"/>
        <v>0</v>
      </c>
      <c r="M155" s="74">
        <f t="shared" si="175"/>
        <v>0</v>
      </c>
      <c r="N155" s="74"/>
      <c r="O155" s="135"/>
      <c r="P155" s="187" t="str">
        <f t="shared" si="147"/>
        <v>09072C</v>
      </c>
      <c r="Q155" s="188" t="str">
        <f t="shared" si="148"/>
        <v>Seasonal Elections Support Specialist I</v>
      </c>
      <c r="R155" s="189" t="str">
        <f t="shared" si="149"/>
        <v>01</v>
      </c>
      <c r="S155" s="186">
        <f t="shared" si="176"/>
        <v>19.266364000000003</v>
      </c>
      <c r="T155" s="186">
        <f t="shared" si="177"/>
        <v>19.965414500000001</v>
      </c>
      <c r="U155" s="186">
        <f t="shared" si="178"/>
        <v>20.6900525</v>
      </c>
      <c r="AB155" s="129" t="str">
        <f t="shared" si="156"/>
        <v>09072C</v>
      </c>
      <c r="AC155" s="136" t="str">
        <f t="shared" si="157"/>
        <v>01</v>
      </c>
      <c r="AD155" s="129" t="str">
        <f t="shared" si="158"/>
        <v>Seasonal Elections Support Specialist I</v>
      </c>
      <c r="AE155" s="130">
        <f t="shared" si="159"/>
        <v>19.265999999999998</v>
      </c>
      <c r="AF155" s="130">
        <f t="shared" si="160"/>
        <v>19.965</v>
      </c>
      <c r="AG155" s="130">
        <f t="shared" si="161"/>
        <v>20.69</v>
      </c>
      <c r="AH155" s="130">
        <f t="shared" si="162"/>
        <v>0</v>
      </c>
      <c r="AI155" s="130">
        <f t="shared" si="163"/>
        <v>0</v>
      </c>
      <c r="AJ155" s="130">
        <f t="shared" si="164"/>
        <v>0</v>
      </c>
      <c r="AK155" s="130">
        <f t="shared" si="165"/>
        <v>0</v>
      </c>
      <c r="AL155" s="135"/>
      <c r="AO155" s="135">
        <f t="shared" si="150"/>
        <v>0.69905049999999846</v>
      </c>
      <c r="AP155" s="135">
        <f t="shared" si="151"/>
        <v>0.72463799999999878</v>
      </c>
      <c r="AQ155" s="135">
        <f t="shared" si="152"/>
        <v>-20.6900525</v>
      </c>
      <c r="AR155" s="135">
        <f t="shared" si="153"/>
        <v>0</v>
      </c>
      <c r="AS155" s="135">
        <f t="shared" si="154"/>
        <v>0</v>
      </c>
      <c r="AT155" s="135">
        <f t="shared" si="155"/>
        <v>0</v>
      </c>
    </row>
    <row r="156" spans="1:46" hidden="1" x14ac:dyDescent="0.2">
      <c r="A156" s="75" t="s">
        <v>21</v>
      </c>
      <c r="B156" s="70" t="s">
        <v>192</v>
      </c>
      <c r="C156" s="75" t="s">
        <v>193</v>
      </c>
      <c r="D156" s="73" t="s">
        <v>426</v>
      </c>
      <c r="E156" s="75">
        <v>253</v>
      </c>
      <c r="F156" s="75">
        <v>5</v>
      </c>
      <c r="G156" s="74">
        <f t="shared" si="169"/>
        <v>19.850782500000001</v>
      </c>
      <c r="H156" s="74">
        <f t="shared" si="170"/>
        <v>20.845624500000003</v>
      </c>
      <c r="I156" s="74">
        <f t="shared" si="171"/>
        <v>21.876289</v>
      </c>
      <c r="J156" s="74">
        <f t="shared" si="172"/>
        <v>0</v>
      </c>
      <c r="K156" s="74">
        <f t="shared" si="173"/>
        <v>0</v>
      </c>
      <c r="L156" s="74">
        <f t="shared" si="174"/>
        <v>0</v>
      </c>
      <c r="M156" s="74">
        <f t="shared" si="175"/>
        <v>0</v>
      </c>
      <c r="N156" s="74"/>
      <c r="O156" s="135"/>
      <c r="P156" s="187" t="str">
        <f t="shared" si="147"/>
        <v>09073C</v>
      </c>
      <c r="Q156" s="188" t="str">
        <f t="shared" si="148"/>
        <v>Seasonal Elections Support Specialist II</v>
      </c>
      <c r="R156" s="189" t="str">
        <f t="shared" si="149"/>
        <v>02</v>
      </c>
      <c r="S156" s="186">
        <f t="shared" si="176"/>
        <v>19.850782500000001</v>
      </c>
      <c r="T156" s="186">
        <f t="shared" si="177"/>
        <v>20.845624500000003</v>
      </c>
      <c r="U156" s="186">
        <f t="shared" si="178"/>
        <v>21.876289</v>
      </c>
      <c r="AB156" s="129" t="str">
        <f t="shared" si="156"/>
        <v>09073C</v>
      </c>
      <c r="AC156" s="136" t="str">
        <f t="shared" si="157"/>
        <v>02</v>
      </c>
      <c r="AD156" s="129" t="str">
        <f t="shared" si="158"/>
        <v>Seasonal Elections Support Specialist II</v>
      </c>
      <c r="AE156" s="130">
        <f t="shared" si="159"/>
        <v>19.850999999999999</v>
      </c>
      <c r="AF156" s="130">
        <f t="shared" si="160"/>
        <v>20.846</v>
      </c>
      <c r="AG156" s="130">
        <f t="shared" si="161"/>
        <v>21.876000000000001</v>
      </c>
      <c r="AH156" s="130">
        <f t="shared" si="162"/>
        <v>0</v>
      </c>
      <c r="AI156" s="130">
        <f t="shared" si="163"/>
        <v>0</v>
      </c>
      <c r="AJ156" s="130">
        <f t="shared" si="164"/>
        <v>0</v>
      </c>
      <c r="AK156" s="130">
        <f t="shared" si="165"/>
        <v>0</v>
      </c>
      <c r="AL156" s="135"/>
      <c r="AO156" s="135">
        <f t="shared" si="150"/>
        <v>0.994842000000002</v>
      </c>
      <c r="AP156" s="135">
        <f t="shared" si="151"/>
        <v>1.0306644999999968</v>
      </c>
      <c r="AQ156" s="135">
        <f t="shared" si="152"/>
        <v>-21.876289</v>
      </c>
      <c r="AR156" s="135">
        <f t="shared" si="153"/>
        <v>0</v>
      </c>
      <c r="AS156" s="135">
        <f t="shared" si="154"/>
        <v>0</v>
      </c>
      <c r="AT156" s="135">
        <f t="shared" si="155"/>
        <v>0</v>
      </c>
    </row>
    <row r="157" spans="1:46" hidden="1" x14ac:dyDescent="0.2">
      <c r="A157" s="75" t="s">
        <v>21</v>
      </c>
      <c r="B157" s="70" t="s">
        <v>196</v>
      </c>
      <c r="C157" s="75" t="s">
        <v>197</v>
      </c>
      <c r="D157" s="73" t="s">
        <v>427</v>
      </c>
      <c r="E157" s="75">
        <v>218</v>
      </c>
      <c r="F157" s="75">
        <v>4</v>
      </c>
      <c r="G157" s="74">
        <f t="shared" si="169"/>
        <v>14.892948500000001</v>
      </c>
      <c r="H157" s="74">
        <f t="shared" si="170"/>
        <v>16.611405000000001</v>
      </c>
      <c r="I157" s="74">
        <f t="shared" si="171"/>
        <v>17.756701500000002</v>
      </c>
      <c r="J157" s="74">
        <f t="shared" si="172"/>
        <v>19.475158</v>
      </c>
      <c r="K157" s="74">
        <f t="shared" si="173"/>
        <v>0</v>
      </c>
      <c r="L157" s="74">
        <f t="shared" si="174"/>
        <v>0</v>
      </c>
      <c r="M157" s="74">
        <f t="shared" si="175"/>
        <v>0</v>
      </c>
      <c r="N157" s="74"/>
      <c r="O157" s="135"/>
      <c r="P157" s="187" t="str">
        <f t="shared" si="147"/>
        <v>09075C</v>
      </c>
      <c r="Q157" s="188" t="str">
        <f t="shared" si="148"/>
        <v>Seasonal Environmental Health Technician</v>
      </c>
      <c r="R157" s="189" t="str">
        <f t="shared" si="149"/>
        <v>01H</v>
      </c>
      <c r="S157" s="186">
        <f t="shared" si="176"/>
        <v>14.892948500000001</v>
      </c>
      <c r="T157" s="186">
        <f t="shared" si="177"/>
        <v>16.611405000000001</v>
      </c>
      <c r="U157" s="186">
        <f t="shared" si="178"/>
        <v>17.756701500000002</v>
      </c>
      <c r="V157" s="186">
        <f>VLOOKUP($C157, Rates2020,7,0)</f>
        <v>19.475158</v>
      </c>
      <c r="AB157" s="129" t="str">
        <f t="shared" si="156"/>
        <v>09075C</v>
      </c>
      <c r="AC157" s="136" t="str">
        <f t="shared" si="157"/>
        <v>01H</v>
      </c>
      <c r="AD157" s="129" t="str">
        <f t="shared" si="158"/>
        <v>Seasonal Environmental Health Technician</v>
      </c>
      <c r="AE157" s="130">
        <f t="shared" si="159"/>
        <v>14.893000000000001</v>
      </c>
      <c r="AF157" s="130">
        <f t="shared" si="160"/>
        <v>16.611000000000001</v>
      </c>
      <c r="AG157" s="130">
        <f t="shared" si="161"/>
        <v>17.757000000000001</v>
      </c>
      <c r="AH157" s="130">
        <f t="shared" si="162"/>
        <v>19.475000000000001</v>
      </c>
      <c r="AI157" s="130">
        <f t="shared" si="163"/>
        <v>0</v>
      </c>
      <c r="AJ157" s="130">
        <f t="shared" si="164"/>
        <v>0</v>
      </c>
      <c r="AK157" s="130">
        <f t="shared" si="165"/>
        <v>0</v>
      </c>
      <c r="AL157" s="135"/>
      <c r="AO157" s="135">
        <f t="shared" si="150"/>
        <v>1.7184565000000003</v>
      </c>
      <c r="AP157" s="135">
        <f t="shared" si="151"/>
        <v>1.1452965000000006</v>
      </c>
      <c r="AQ157" s="135">
        <f t="shared" si="152"/>
        <v>1.7184564999999985</v>
      </c>
      <c r="AR157" s="135">
        <f t="shared" si="153"/>
        <v>-19.475158</v>
      </c>
      <c r="AS157" s="135">
        <f t="shared" si="154"/>
        <v>0</v>
      </c>
      <c r="AT157" s="135">
        <f t="shared" si="155"/>
        <v>0</v>
      </c>
    </row>
    <row r="158" spans="1:46" hidden="1" x14ac:dyDescent="0.2">
      <c r="A158" s="75" t="s">
        <v>21</v>
      </c>
      <c r="B158" s="70" t="s">
        <v>196</v>
      </c>
      <c r="C158" s="75" t="s">
        <v>198</v>
      </c>
      <c r="D158" s="73" t="s">
        <v>199</v>
      </c>
      <c r="E158" s="75">
        <v>215</v>
      </c>
      <c r="F158" s="75">
        <v>4</v>
      </c>
      <c r="G158" s="74">
        <f t="shared" si="169"/>
        <v>14.892948500000001</v>
      </c>
      <c r="H158" s="74">
        <f t="shared" si="170"/>
        <v>16.611405000000001</v>
      </c>
      <c r="I158" s="74">
        <f t="shared" si="171"/>
        <v>17.756701500000002</v>
      </c>
      <c r="J158" s="74">
        <f t="shared" si="172"/>
        <v>19.475158</v>
      </c>
      <c r="K158" s="74">
        <f t="shared" si="173"/>
        <v>0</v>
      </c>
      <c r="L158" s="74">
        <f t="shared" si="174"/>
        <v>0</v>
      </c>
      <c r="M158" s="74">
        <f t="shared" si="175"/>
        <v>0</v>
      </c>
      <c r="N158" s="74"/>
      <c r="O158" s="135"/>
      <c r="P158" s="187" t="str">
        <f t="shared" si="147"/>
        <v>C09078</v>
      </c>
      <c r="Q158" s="188" t="str">
        <f t="shared" si="148"/>
        <v>Seasonal Legislative Aide</v>
      </c>
      <c r="R158" s="189" t="str">
        <f t="shared" si="149"/>
        <v>01H</v>
      </c>
      <c r="S158" s="186">
        <f t="shared" si="176"/>
        <v>14.892948500000001</v>
      </c>
      <c r="T158" s="186">
        <f t="shared" si="177"/>
        <v>16.611405000000001</v>
      </c>
      <c r="U158" s="186">
        <f t="shared" si="178"/>
        <v>17.756701500000002</v>
      </c>
      <c r="V158" s="186">
        <f>VLOOKUP($C158, Rates2020,7,0)</f>
        <v>19.475158</v>
      </c>
      <c r="AB158" s="129" t="str">
        <f t="shared" si="156"/>
        <v>C09078</v>
      </c>
      <c r="AC158" s="136" t="str">
        <f t="shared" si="157"/>
        <v>01H</v>
      </c>
      <c r="AD158" s="129" t="str">
        <f t="shared" si="158"/>
        <v>Seasonal Legislative Aide</v>
      </c>
      <c r="AE158" s="130">
        <f t="shared" si="159"/>
        <v>14.893000000000001</v>
      </c>
      <c r="AF158" s="130">
        <f t="shared" si="160"/>
        <v>16.611000000000001</v>
      </c>
      <c r="AG158" s="130">
        <f t="shared" si="161"/>
        <v>17.757000000000001</v>
      </c>
      <c r="AH158" s="130">
        <f t="shared" si="162"/>
        <v>19.475000000000001</v>
      </c>
      <c r="AI158" s="130">
        <f t="shared" si="163"/>
        <v>0</v>
      </c>
      <c r="AJ158" s="130">
        <f t="shared" si="164"/>
        <v>0</v>
      </c>
      <c r="AK158" s="130">
        <f t="shared" si="165"/>
        <v>0</v>
      </c>
      <c r="AL158" s="135"/>
      <c r="AO158" s="135">
        <f t="shared" si="150"/>
        <v>1.7184565000000003</v>
      </c>
      <c r="AP158" s="135">
        <f t="shared" si="151"/>
        <v>1.1452965000000006</v>
      </c>
      <c r="AQ158" s="135">
        <f t="shared" si="152"/>
        <v>1.7184564999999985</v>
      </c>
      <c r="AR158" s="135">
        <f t="shared" si="153"/>
        <v>-19.475158</v>
      </c>
      <c r="AS158" s="135">
        <f t="shared" si="154"/>
        <v>0</v>
      </c>
      <c r="AT158" s="135">
        <f t="shared" si="155"/>
        <v>0</v>
      </c>
    </row>
    <row r="159" spans="1:46" hidden="1" x14ac:dyDescent="0.2">
      <c r="A159" s="75" t="s">
        <v>17</v>
      </c>
      <c r="B159" s="70" t="s">
        <v>70</v>
      </c>
      <c r="C159" s="75" t="s">
        <v>472</v>
      </c>
      <c r="D159" s="73" t="s">
        <v>466</v>
      </c>
      <c r="E159" s="75">
        <v>465</v>
      </c>
      <c r="F159" s="75">
        <v>10</v>
      </c>
      <c r="G159" s="74">
        <f t="shared" si="169"/>
        <v>75878</v>
      </c>
      <c r="H159" s="74">
        <f t="shared" si="170"/>
        <v>79653.887500000012</v>
      </c>
      <c r="I159" s="74">
        <f t="shared" si="171"/>
        <v>83646</v>
      </c>
      <c r="J159" s="74">
        <f t="shared" si="172"/>
        <v>89055</v>
      </c>
      <c r="K159" s="74">
        <f t="shared" si="173"/>
        <v>91547.981</v>
      </c>
      <c r="L159" s="74">
        <f t="shared" si="174"/>
        <v>94113.895500000013</v>
      </c>
      <c r="M159" s="74">
        <f t="shared" si="175"/>
        <v>96796</v>
      </c>
      <c r="N159" s="74"/>
      <c r="O159" s="135"/>
      <c r="P159" s="187" t="str">
        <f t="shared" si="147"/>
        <v>52936C</v>
      </c>
      <c r="Q159" s="188" t="str">
        <f t="shared" si="148"/>
        <v>Senior Budget and Evaluation Analyst</v>
      </c>
      <c r="R159" s="189" t="str">
        <f t="shared" si="149"/>
        <v>34M</v>
      </c>
      <c r="S159" s="336">
        <v>75878</v>
      </c>
      <c r="T159" s="186">
        <f t="shared" si="177"/>
        <v>79653.887500000012</v>
      </c>
      <c r="U159" s="336">
        <v>83646</v>
      </c>
      <c r="V159" s="336">
        <v>89055</v>
      </c>
      <c r="W159" s="186">
        <f>VLOOKUP($C159, Rates2020,8,0)</f>
        <v>91547.981</v>
      </c>
      <c r="X159" s="186">
        <f>VLOOKUP($C159, Rates2020,9,0)</f>
        <v>94113.895500000013</v>
      </c>
      <c r="Y159" s="336">
        <v>96796</v>
      </c>
      <c r="AB159" s="129" t="str">
        <f t="shared" si="156"/>
        <v>52936C</v>
      </c>
      <c r="AC159" s="136" t="str">
        <f t="shared" si="157"/>
        <v>34M</v>
      </c>
      <c r="AD159" s="129" t="str">
        <f t="shared" si="158"/>
        <v>Senior Budget and Evaluation Analyst</v>
      </c>
      <c r="AE159" s="130">
        <f t="shared" si="159"/>
        <v>36.479999999999997</v>
      </c>
      <c r="AF159" s="130">
        <f t="shared" si="160"/>
        <v>38.295999999999999</v>
      </c>
      <c r="AG159" s="130">
        <f t="shared" si="161"/>
        <v>40.214999999999996</v>
      </c>
      <c r="AH159" s="130">
        <f t="shared" si="162"/>
        <v>42.814999999999998</v>
      </c>
      <c r="AI159" s="130">
        <f t="shared" si="163"/>
        <v>44.013999999999996</v>
      </c>
      <c r="AJ159" s="130">
        <f t="shared" si="164"/>
        <v>45.247999999999998</v>
      </c>
      <c r="AK159" s="130">
        <f t="shared" si="165"/>
        <v>46.536999999999999</v>
      </c>
      <c r="AL159" s="135"/>
      <c r="AO159" s="135">
        <f t="shared" si="150"/>
        <v>3775.8875000000116</v>
      </c>
      <c r="AP159" s="135">
        <f t="shared" si="151"/>
        <v>3992.1124999999884</v>
      </c>
      <c r="AQ159" s="135">
        <f t="shared" si="152"/>
        <v>5409</v>
      </c>
      <c r="AR159" s="135">
        <f t="shared" si="153"/>
        <v>2492.9809999999998</v>
      </c>
      <c r="AS159" s="135">
        <f t="shared" si="154"/>
        <v>2565.9145000000135</v>
      </c>
      <c r="AT159" s="135">
        <f t="shared" si="155"/>
        <v>2682.1044999999867</v>
      </c>
    </row>
    <row r="160" spans="1:46" hidden="1" x14ac:dyDescent="0.2">
      <c r="A160" s="75" t="s">
        <v>17</v>
      </c>
      <c r="B160" s="70" t="s">
        <v>631</v>
      </c>
      <c r="C160" s="75" t="s">
        <v>200</v>
      </c>
      <c r="D160" s="73" t="s">
        <v>428</v>
      </c>
      <c r="E160" s="75">
        <v>468</v>
      </c>
      <c r="F160" s="75">
        <v>10</v>
      </c>
      <c r="G160" s="74">
        <f t="shared" si="169"/>
        <v>74551.248720000003</v>
      </c>
      <c r="H160" s="74">
        <f t="shared" si="170"/>
        <v>78472.645680000016</v>
      </c>
      <c r="I160" s="74">
        <f t="shared" si="171"/>
        <v>82613.317280000003</v>
      </c>
      <c r="J160" s="74">
        <f t="shared" si="172"/>
        <v>91484.360240000009</v>
      </c>
      <c r="K160" s="74">
        <f t="shared" si="173"/>
        <v>94045.402880000009</v>
      </c>
      <c r="L160" s="74">
        <f t="shared" si="174"/>
        <v>96678.827439999994</v>
      </c>
      <c r="M160" s="74">
        <f t="shared" si="175"/>
        <v>99433.598160000009</v>
      </c>
      <c r="N160" s="74"/>
      <c r="O160" s="135"/>
      <c r="P160" s="187" t="str">
        <f t="shared" si="147"/>
        <v>01446C</v>
      </c>
      <c r="Q160" s="188" t="str">
        <f t="shared" si="148"/>
        <v>Senior Business Analyst</v>
      </c>
      <c r="R160" s="189" t="str">
        <f t="shared" si="149"/>
        <v>72</v>
      </c>
      <c r="S160" s="186">
        <f t="shared" si="176"/>
        <v>74551.248720000003</v>
      </c>
      <c r="T160" s="186">
        <f t="shared" si="177"/>
        <v>78472.645680000016</v>
      </c>
      <c r="U160" s="186">
        <f t="shared" si="178"/>
        <v>82613.317280000003</v>
      </c>
      <c r="V160" s="186">
        <f>VLOOKUP($C160, Rates2020,7,0)</f>
        <v>91484.360240000009</v>
      </c>
      <c r="W160" s="186">
        <f>VLOOKUP($C160, Rates2020,8,0)</f>
        <v>94045.402880000009</v>
      </c>
      <c r="X160" s="186">
        <f>VLOOKUP($C160, Rates2020,9,0)</f>
        <v>96678.827439999994</v>
      </c>
      <c r="Y160" s="186">
        <f>VLOOKUP($C160, Rates2020,10,0)</f>
        <v>99433.598160000009</v>
      </c>
      <c r="Z160" s="73" t="s">
        <v>691</v>
      </c>
      <c r="AB160" s="129" t="str">
        <f t="shared" si="156"/>
        <v>01446C</v>
      </c>
      <c r="AC160" s="136" t="str">
        <f t="shared" si="157"/>
        <v>72</v>
      </c>
      <c r="AD160" s="129" t="str">
        <f t="shared" si="158"/>
        <v>Senior Business Analyst</v>
      </c>
      <c r="AE160" s="130">
        <f t="shared" si="159"/>
        <v>35.841999999999999</v>
      </c>
      <c r="AF160" s="130">
        <f t="shared" si="160"/>
        <v>37.727999999999994</v>
      </c>
      <c r="AG160" s="130">
        <f t="shared" si="161"/>
        <v>39.717999999999996</v>
      </c>
      <c r="AH160" s="130">
        <f t="shared" si="162"/>
        <v>43.982999999999997</v>
      </c>
      <c r="AI160" s="130">
        <f t="shared" si="163"/>
        <v>45.214999999999996</v>
      </c>
      <c r="AJ160" s="130">
        <f t="shared" si="164"/>
        <v>46.480999999999995</v>
      </c>
      <c r="AK160" s="130">
        <f t="shared" si="165"/>
        <v>47.805</v>
      </c>
      <c r="AL160" s="135"/>
      <c r="AO160" s="135">
        <f t="shared" si="150"/>
        <v>3921.3969600000128</v>
      </c>
      <c r="AP160" s="135">
        <f t="shared" si="151"/>
        <v>4140.6715999999869</v>
      </c>
      <c r="AQ160" s="135">
        <f t="shared" si="152"/>
        <v>8871.0429600000061</v>
      </c>
      <c r="AR160" s="135">
        <f t="shared" si="153"/>
        <v>2561.0426399999997</v>
      </c>
      <c r="AS160" s="135">
        <f t="shared" si="154"/>
        <v>2633.4245599999849</v>
      </c>
      <c r="AT160" s="135">
        <f t="shared" si="155"/>
        <v>2754.770720000015</v>
      </c>
    </row>
    <row r="161" spans="1:46" hidden="1" x14ac:dyDescent="0.2">
      <c r="A161" s="75" t="s">
        <v>17</v>
      </c>
      <c r="B161" s="70" t="s">
        <v>112</v>
      </c>
      <c r="C161" s="75" t="s">
        <v>209</v>
      </c>
      <c r="D161" s="73" t="s">
        <v>429</v>
      </c>
      <c r="E161" s="75">
        <v>555</v>
      </c>
      <c r="F161" s="75">
        <v>12</v>
      </c>
      <c r="G161" s="74">
        <f t="shared" si="169"/>
        <v>103684.97152000002</v>
      </c>
      <c r="H161" s="74">
        <f t="shared" si="170"/>
        <v>109175.35304</v>
      </c>
      <c r="I161" s="74">
        <f t="shared" si="171"/>
        <v>116549.79336000001</v>
      </c>
      <c r="J161" s="74">
        <f t="shared" si="172"/>
        <v>119811.23752000001</v>
      </c>
      <c r="K161" s="74">
        <f t="shared" si="173"/>
        <v>123168.48128000001</v>
      </c>
      <c r="L161" s="74">
        <f t="shared" si="174"/>
        <v>126679.00440000001</v>
      </c>
      <c r="M161" s="74">
        <f t="shared" si="175"/>
        <v>0</v>
      </c>
      <c r="N161" s="74"/>
      <c r="O161" s="135"/>
      <c r="P161" s="187" t="str">
        <f t="shared" si="147"/>
        <v>04348C</v>
      </c>
      <c r="Q161" s="188" t="str">
        <f t="shared" si="148"/>
        <v>Senior Collaboration Architect</v>
      </c>
      <c r="R161" s="189" t="str">
        <f t="shared" si="149"/>
        <v>53A</v>
      </c>
      <c r="S161" s="186">
        <f t="shared" si="176"/>
        <v>103684.97152000002</v>
      </c>
      <c r="T161" s="186">
        <f t="shared" si="177"/>
        <v>109175.35304</v>
      </c>
      <c r="U161" s="186">
        <f t="shared" si="178"/>
        <v>116549.79336000001</v>
      </c>
      <c r="V161" s="186">
        <f>VLOOKUP($C161, Rates2020,7,0)</f>
        <v>119811.23752000001</v>
      </c>
      <c r="W161" s="186">
        <f>VLOOKUP($C161, Rates2020,8,0)</f>
        <v>123168.48128000001</v>
      </c>
      <c r="X161" s="186">
        <f>VLOOKUP($C161, Rates2020,9,0)</f>
        <v>126679.00440000001</v>
      </c>
      <c r="AB161" s="129" t="str">
        <f t="shared" si="156"/>
        <v>04348C</v>
      </c>
      <c r="AC161" s="136" t="str">
        <f t="shared" si="157"/>
        <v>53A</v>
      </c>
      <c r="AD161" s="129" t="str">
        <f t="shared" si="158"/>
        <v>Senior Collaboration Architect</v>
      </c>
      <c r="AE161" s="130">
        <f t="shared" si="159"/>
        <v>49.848999999999997</v>
      </c>
      <c r="AF161" s="130">
        <f t="shared" si="160"/>
        <v>52.488999999999997</v>
      </c>
      <c r="AG161" s="130">
        <f t="shared" si="161"/>
        <v>56.033999999999999</v>
      </c>
      <c r="AH161" s="130">
        <f t="shared" si="162"/>
        <v>57.601999999999997</v>
      </c>
      <c r="AI161" s="130">
        <f t="shared" si="163"/>
        <v>59.216000000000001</v>
      </c>
      <c r="AJ161" s="130">
        <f t="shared" si="164"/>
        <v>60.903999999999996</v>
      </c>
      <c r="AK161" s="130">
        <f t="shared" si="165"/>
        <v>0</v>
      </c>
      <c r="AL161" s="135"/>
      <c r="AO161" s="135">
        <f t="shared" si="150"/>
        <v>5490.3815199999808</v>
      </c>
      <c r="AP161" s="135">
        <f t="shared" si="151"/>
        <v>7374.4403200000088</v>
      </c>
      <c r="AQ161" s="135">
        <f t="shared" si="152"/>
        <v>3261.4441599999991</v>
      </c>
      <c r="AR161" s="135">
        <f t="shared" si="153"/>
        <v>3357.2437599999976</v>
      </c>
      <c r="AS161" s="135">
        <f t="shared" si="154"/>
        <v>3510.523119999998</v>
      </c>
      <c r="AT161" s="135">
        <f t="shared" si="155"/>
        <v>-126679.00440000001</v>
      </c>
    </row>
    <row r="162" spans="1:46" hidden="1" x14ac:dyDescent="0.2">
      <c r="A162" s="75" t="s">
        <v>17</v>
      </c>
      <c r="B162" s="70" t="s">
        <v>584</v>
      </c>
      <c r="C162" s="75" t="s">
        <v>202</v>
      </c>
      <c r="D162" s="73" t="s">
        <v>430</v>
      </c>
      <c r="E162" s="75">
        <v>542</v>
      </c>
      <c r="F162" s="75">
        <v>12</v>
      </c>
      <c r="G162" s="72">
        <v>94495</v>
      </c>
      <c r="H162" s="72">
        <v>98279</v>
      </c>
      <c r="I162" s="72">
        <v>102214</v>
      </c>
      <c r="J162" s="72">
        <v>106307</v>
      </c>
      <c r="K162" s="72">
        <v>110564</v>
      </c>
      <c r="L162" s="74">
        <v>0</v>
      </c>
      <c r="M162" s="74">
        <v>0</v>
      </c>
      <c r="N162" s="74"/>
      <c r="O162" s="135"/>
      <c r="P162" s="187" t="str">
        <f t="shared" si="147"/>
        <v>09172C</v>
      </c>
      <c r="Q162" s="188" t="str">
        <f t="shared" si="148"/>
        <v xml:space="preserve">Senior Facilities Planner </v>
      </c>
      <c r="R162" s="189" t="str">
        <f t="shared" si="149"/>
        <v>053</v>
      </c>
      <c r="S162" s="265">
        <v>94495</v>
      </c>
      <c r="T162" s="265">
        <v>98279</v>
      </c>
      <c r="U162" s="265">
        <v>102214</v>
      </c>
      <c r="V162" s="265">
        <v>106307</v>
      </c>
      <c r="W162" s="265">
        <v>110564</v>
      </c>
      <c r="AB162" s="129" t="str">
        <f t="shared" si="156"/>
        <v>09172C</v>
      </c>
      <c r="AC162" s="136" t="str">
        <f t="shared" si="157"/>
        <v>053</v>
      </c>
      <c r="AD162" s="129" t="str">
        <f t="shared" si="158"/>
        <v xml:space="preserve">Senior Facilities Planner </v>
      </c>
      <c r="AE162" s="130">
        <f t="shared" si="159"/>
        <v>45.430999999999997</v>
      </c>
      <c r="AF162" s="130">
        <f t="shared" si="160"/>
        <v>47.25</v>
      </c>
      <c r="AG162" s="130">
        <f t="shared" si="161"/>
        <v>49.141999999999996</v>
      </c>
      <c r="AH162" s="130">
        <f t="shared" si="162"/>
        <v>51.11</v>
      </c>
      <c r="AI162" s="130">
        <f t="shared" si="163"/>
        <v>53.155999999999999</v>
      </c>
      <c r="AJ162" s="130">
        <f t="shared" si="164"/>
        <v>0</v>
      </c>
      <c r="AK162" s="130">
        <f t="shared" si="165"/>
        <v>0</v>
      </c>
      <c r="AL162" s="135"/>
      <c r="AO162" s="135">
        <f t="shared" si="150"/>
        <v>3784</v>
      </c>
      <c r="AP162" s="135">
        <f t="shared" si="151"/>
        <v>3935</v>
      </c>
      <c r="AQ162" s="135">
        <f t="shared" si="152"/>
        <v>4093</v>
      </c>
      <c r="AR162" s="135">
        <f t="shared" si="153"/>
        <v>4257</v>
      </c>
      <c r="AS162" s="135">
        <f t="shared" si="154"/>
        <v>-110564</v>
      </c>
      <c r="AT162" s="135">
        <f t="shared" si="155"/>
        <v>0</v>
      </c>
    </row>
    <row r="163" spans="1:46" hidden="1" x14ac:dyDescent="0.2">
      <c r="A163" s="75" t="s">
        <v>17</v>
      </c>
      <c r="B163" s="70" t="s">
        <v>93</v>
      </c>
      <c r="C163" s="75" t="s">
        <v>204</v>
      </c>
      <c r="D163" s="73" t="s">
        <v>432</v>
      </c>
      <c r="E163" s="75">
        <v>448</v>
      </c>
      <c r="F163" s="75">
        <v>9</v>
      </c>
      <c r="G163" s="74">
        <f t="shared" ref="G163:M169" si="179">S163</f>
        <v>71666.616320000001</v>
      </c>
      <c r="H163" s="74">
        <f t="shared" si="179"/>
        <v>75438.991680000006</v>
      </c>
      <c r="I163" s="74">
        <f t="shared" si="179"/>
        <v>80011.825920000003</v>
      </c>
      <c r="J163" s="74">
        <f t="shared" si="179"/>
        <v>84586.789040000003</v>
      </c>
      <c r="K163" s="74">
        <f t="shared" si="179"/>
        <v>86954.103600000017</v>
      </c>
      <c r="L163" s="74">
        <f t="shared" si="179"/>
        <v>89389.542320000008</v>
      </c>
      <c r="M163" s="74">
        <f t="shared" si="179"/>
        <v>91937.811680000013</v>
      </c>
      <c r="N163" s="74"/>
      <c r="O163" s="135"/>
      <c r="P163" s="187" t="str">
        <f t="shared" si="147"/>
        <v>09173C</v>
      </c>
      <c r="Q163" s="188" t="str">
        <f t="shared" si="148"/>
        <v>Senior Internal Auditor</v>
      </c>
      <c r="R163" s="189" t="str">
        <f t="shared" si="149"/>
        <v>35</v>
      </c>
      <c r="S163" s="186">
        <f>VLOOKUP($C163, Rates2020,4,0)</f>
        <v>71666.616320000001</v>
      </c>
      <c r="T163" s="186">
        <f>VLOOKUP($C163, Rates2020,5,0)</f>
        <v>75438.991680000006</v>
      </c>
      <c r="U163" s="186">
        <f>VLOOKUP($C163, Rates2020,6,0)</f>
        <v>80011.825920000003</v>
      </c>
      <c r="V163" s="186">
        <f>VLOOKUP($C163, Rates2020,7,0)</f>
        <v>84586.789040000003</v>
      </c>
      <c r="W163" s="186">
        <f>VLOOKUP($C163, Rates2020,8,0)</f>
        <v>86954.103600000017</v>
      </c>
      <c r="X163" s="186">
        <f>VLOOKUP($C163, Rates2020,9,0)</f>
        <v>89389.542320000008</v>
      </c>
      <c r="Y163" s="186">
        <f>VLOOKUP($C163, Rates2020,10,0)</f>
        <v>91937.811680000013</v>
      </c>
      <c r="AB163" s="129" t="str">
        <f t="shared" si="156"/>
        <v>09173C</v>
      </c>
      <c r="AC163" s="136" t="str">
        <f t="shared" si="157"/>
        <v>35</v>
      </c>
      <c r="AD163" s="129" t="str">
        <f t="shared" si="158"/>
        <v>Senior Internal Auditor</v>
      </c>
      <c r="AE163" s="130">
        <f t="shared" si="159"/>
        <v>34.455999999999996</v>
      </c>
      <c r="AF163" s="130">
        <f t="shared" si="160"/>
        <v>36.268999999999998</v>
      </c>
      <c r="AG163" s="130">
        <f t="shared" si="161"/>
        <v>38.467999999999996</v>
      </c>
      <c r="AH163" s="130">
        <f t="shared" si="162"/>
        <v>40.666999999999994</v>
      </c>
      <c r="AI163" s="130">
        <f t="shared" si="163"/>
        <v>41.805</v>
      </c>
      <c r="AJ163" s="130">
        <f t="shared" si="164"/>
        <v>42.975999999999999</v>
      </c>
      <c r="AK163" s="130">
        <f t="shared" si="165"/>
        <v>44.201000000000001</v>
      </c>
      <c r="AL163" s="135"/>
      <c r="AO163" s="135">
        <f t="shared" si="150"/>
        <v>3772.3753600000055</v>
      </c>
      <c r="AP163" s="135">
        <f t="shared" si="151"/>
        <v>4572.8342399999965</v>
      </c>
      <c r="AQ163" s="135">
        <f t="shared" si="152"/>
        <v>4574.9631200000003</v>
      </c>
      <c r="AR163" s="135">
        <f t="shared" si="153"/>
        <v>2367.3145600000134</v>
      </c>
      <c r="AS163" s="135">
        <f t="shared" si="154"/>
        <v>2435.438719999991</v>
      </c>
      <c r="AT163" s="135">
        <f t="shared" si="155"/>
        <v>2548.2693600000057</v>
      </c>
    </row>
    <row r="164" spans="1:46" hidden="1" x14ac:dyDescent="0.2">
      <c r="A164" s="75" t="s">
        <v>17</v>
      </c>
      <c r="B164" s="70" t="s">
        <v>32</v>
      </c>
      <c r="C164" s="75" t="s">
        <v>205</v>
      </c>
      <c r="D164" s="73" t="s">
        <v>433</v>
      </c>
      <c r="E164" s="75">
        <v>575</v>
      </c>
      <c r="F164" s="75">
        <v>12</v>
      </c>
      <c r="G164" s="74">
        <f t="shared" si="179"/>
        <v>101351.71904000001</v>
      </c>
      <c r="H164" s="74">
        <f t="shared" si="179"/>
        <v>105405.10656000001</v>
      </c>
      <c r="I164" s="74">
        <f t="shared" si="179"/>
        <v>109620.28896000001</v>
      </c>
      <c r="J164" s="74">
        <f t="shared" si="179"/>
        <v>114005.78176000001</v>
      </c>
      <c r="K164" s="74">
        <f t="shared" si="179"/>
        <v>118565.84272000002</v>
      </c>
      <c r="L164" s="74">
        <f t="shared" si="179"/>
        <v>0</v>
      </c>
      <c r="M164" s="74">
        <f t="shared" si="179"/>
        <v>0</v>
      </c>
      <c r="N164" s="74"/>
      <c r="O164" s="135"/>
      <c r="P164" s="187" t="str">
        <f t="shared" si="147"/>
        <v>09175C</v>
      </c>
      <c r="Q164" s="188" t="str">
        <f t="shared" si="148"/>
        <v>Senior Project Manager</v>
      </c>
      <c r="R164" s="189" t="str">
        <f t="shared" si="149"/>
        <v>105</v>
      </c>
      <c r="S164" s="186">
        <f>VLOOKUP($C164, Rates2020,4,0)</f>
        <v>101351.71904000001</v>
      </c>
      <c r="T164" s="186">
        <f>VLOOKUP($C164, Rates2020,5,0)</f>
        <v>105405.10656000001</v>
      </c>
      <c r="U164" s="186">
        <f>VLOOKUP($C164, Rates2020,6,0)</f>
        <v>109620.28896000001</v>
      </c>
      <c r="V164" s="186">
        <f>VLOOKUP($C164, Rates2020,7,0)</f>
        <v>114005.78176000001</v>
      </c>
      <c r="W164" s="186">
        <f>VLOOKUP($C164, Rates2020,8,0)</f>
        <v>118565.84272000002</v>
      </c>
      <c r="AB164" s="129" t="str">
        <f t="shared" si="156"/>
        <v>09175C</v>
      </c>
      <c r="AC164" s="136" t="str">
        <f t="shared" si="157"/>
        <v>105</v>
      </c>
      <c r="AD164" s="129" t="str">
        <f t="shared" si="158"/>
        <v>Senior Project Manager</v>
      </c>
      <c r="AE164" s="130">
        <f t="shared" si="159"/>
        <v>48.726999999999997</v>
      </c>
      <c r="AF164" s="130">
        <f t="shared" si="160"/>
        <v>50.675999999999995</v>
      </c>
      <c r="AG164" s="130">
        <f t="shared" si="161"/>
        <v>52.702999999999996</v>
      </c>
      <c r="AH164" s="130">
        <f t="shared" si="162"/>
        <v>54.811</v>
      </c>
      <c r="AI164" s="130">
        <f t="shared" si="163"/>
        <v>57.003</v>
      </c>
      <c r="AJ164" s="130">
        <f t="shared" si="164"/>
        <v>0</v>
      </c>
      <c r="AK164" s="130">
        <f t="shared" si="165"/>
        <v>0</v>
      </c>
      <c r="AL164" s="135"/>
      <c r="AO164" s="135">
        <f t="shared" si="150"/>
        <v>4053.3875200000039</v>
      </c>
      <c r="AP164" s="135">
        <f t="shared" si="151"/>
        <v>4215.1823999999906</v>
      </c>
      <c r="AQ164" s="135">
        <f t="shared" si="152"/>
        <v>4385.4928000000073</v>
      </c>
      <c r="AR164" s="135">
        <f t="shared" si="153"/>
        <v>4560.0609600000025</v>
      </c>
      <c r="AS164" s="135">
        <f t="shared" si="154"/>
        <v>-118565.84272000002</v>
      </c>
      <c r="AT164" s="135">
        <f t="shared" si="155"/>
        <v>0</v>
      </c>
    </row>
    <row r="165" spans="1:46" hidden="1" x14ac:dyDescent="0.2">
      <c r="A165" s="75" t="s">
        <v>17</v>
      </c>
      <c r="B165" s="70" t="s">
        <v>124</v>
      </c>
      <c r="C165" s="75" t="s">
        <v>206</v>
      </c>
      <c r="D165" s="73" t="s">
        <v>434</v>
      </c>
      <c r="E165" s="75">
        <v>515</v>
      </c>
      <c r="F165" s="75">
        <v>11</v>
      </c>
      <c r="G165" s="74">
        <f t="shared" si="179"/>
        <v>90349.667200000011</v>
      </c>
      <c r="H165" s="74">
        <f t="shared" si="179"/>
        <v>93962.376560000019</v>
      </c>
      <c r="I165" s="74">
        <f t="shared" si="179"/>
        <v>97721.978640000016</v>
      </c>
      <c r="J165" s="74">
        <f t="shared" si="179"/>
        <v>101630.60232000001</v>
      </c>
      <c r="K165" s="74">
        <f t="shared" si="179"/>
        <v>105696.76312</v>
      </c>
      <c r="L165" s="74">
        <f t="shared" si="179"/>
        <v>0</v>
      </c>
      <c r="M165" s="74">
        <f t="shared" si="179"/>
        <v>0</v>
      </c>
      <c r="N165" s="74"/>
      <c r="O165" s="135"/>
      <c r="P165" s="187" t="str">
        <f t="shared" si="147"/>
        <v>09155C</v>
      </c>
      <c r="Q165" s="188" t="str">
        <f t="shared" si="148"/>
        <v>Senior Transportation Planner</v>
      </c>
      <c r="R165" s="189" t="str">
        <f t="shared" si="149"/>
        <v>104</v>
      </c>
      <c r="S165" s="186">
        <f>VLOOKUP($C165, Rates2020,4,0)</f>
        <v>90349.667200000011</v>
      </c>
      <c r="T165" s="186">
        <f>VLOOKUP($C165, Rates2020,5,0)</f>
        <v>93962.376560000019</v>
      </c>
      <c r="U165" s="186">
        <f>VLOOKUP($C165, Rates2020,6,0)</f>
        <v>97721.978640000016</v>
      </c>
      <c r="V165" s="186">
        <f>VLOOKUP($C165, Rates2020,7,0)</f>
        <v>101630.60232000001</v>
      </c>
      <c r="W165" s="186">
        <f>VLOOKUP($C165, Rates2020,8,0)</f>
        <v>105696.76312</v>
      </c>
      <c r="AB165" s="129" t="str">
        <f t="shared" si="156"/>
        <v>09155C</v>
      </c>
      <c r="AC165" s="136" t="str">
        <f t="shared" si="157"/>
        <v>104</v>
      </c>
      <c r="AD165" s="129" t="str">
        <f t="shared" si="158"/>
        <v>Senior Transportation Planner</v>
      </c>
      <c r="AE165" s="130">
        <f t="shared" si="159"/>
        <v>43.437999999999995</v>
      </c>
      <c r="AF165" s="130">
        <f t="shared" si="160"/>
        <v>45.174999999999997</v>
      </c>
      <c r="AG165" s="130">
        <f t="shared" si="161"/>
        <v>46.981999999999999</v>
      </c>
      <c r="AH165" s="130">
        <f t="shared" si="162"/>
        <v>48.860999999999997</v>
      </c>
      <c r="AI165" s="130">
        <f t="shared" si="163"/>
        <v>50.815999999999995</v>
      </c>
      <c r="AJ165" s="130">
        <f t="shared" si="164"/>
        <v>0</v>
      </c>
      <c r="AK165" s="130">
        <f t="shared" si="165"/>
        <v>0</v>
      </c>
      <c r="AL165" s="135"/>
      <c r="AO165" s="135">
        <f t="shared" si="150"/>
        <v>3612.709360000008</v>
      </c>
      <c r="AP165" s="135">
        <f t="shared" si="151"/>
        <v>3759.6020799999969</v>
      </c>
      <c r="AQ165" s="135">
        <f t="shared" si="152"/>
        <v>3908.6236799999897</v>
      </c>
      <c r="AR165" s="135">
        <f t="shared" si="153"/>
        <v>4066.1607999999978</v>
      </c>
      <c r="AS165" s="135">
        <f t="shared" si="154"/>
        <v>-105696.76312</v>
      </c>
      <c r="AT165" s="135">
        <f t="shared" si="155"/>
        <v>0</v>
      </c>
    </row>
    <row r="166" spans="1:46" hidden="1" x14ac:dyDescent="0.2">
      <c r="A166" s="75" t="s">
        <v>17</v>
      </c>
      <c r="B166" s="70" t="s">
        <v>44</v>
      </c>
      <c r="C166" s="75" t="s">
        <v>674</v>
      </c>
      <c r="D166" s="73" t="s">
        <v>673</v>
      </c>
      <c r="E166" s="75">
        <v>460</v>
      </c>
      <c r="F166" s="75">
        <v>10</v>
      </c>
      <c r="G166" s="74">
        <f t="shared" si="179"/>
        <v>74466</v>
      </c>
      <c r="H166" s="74">
        <f t="shared" si="179"/>
        <v>78311</v>
      </c>
      <c r="I166" s="74">
        <f t="shared" si="179"/>
        <v>82303</v>
      </c>
      <c r="J166" s="74">
        <f t="shared" si="179"/>
        <v>87874</v>
      </c>
      <c r="K166" s="74">
        <f t="shared" si="179"/>
        <v>90335</v>
      </c>
      <c r="L166" s="74">
        <f t="shared" si="179"/>
        <v>92864</v>
      </c>
      <c r="M166" s="74">
        <f t="shared" si="179"/>
        <v>95512</v>
      </c>
      <c r="N166" s="74"/>
      <c r="O166" s="135"/>
      <c r="P166" s="187" t="str">
        <f t="shared" si="147"/>
        <v>52993C</v>
      </c>
      <c r="Q166" s="188" t="str">
        <f t="shared" si="148"/>
        <v>Service Center Operations Manager</v>
      </c>
      <c r="R166" s="189" t="str">
        <f t="shared" si="149"/>
        <v>34D</v>
      </c>
      <c r="S166" s="258">
        <v>74466</v>
      </c>
      <c r="T166" s="258">
        <v>78311</v>
      </c>
      <c r="U166" s="258">
        <v>82303</v>
      </c>
      <c r="V166" s="258">
        <v>87874</v>
      </c>
      <c r="W166" s="258">
        <v>90335</v>
      </c>
      <c r="X166" s="258">
        <v>92864</v>
      </c>
      <c r="Y166" s="258">
        <v>95512</v>
      </c>
      <c r="AB166" s="129" t="str">
        <f t="shared" si="156"/>
        <v>52993C</v>
      </c>
      <c r="AC166" s="136" t="str">
        <f t="shared" si="157"/>
        <v>34D</v>
      </c>
      <c r="AD166" s="129" t="str">
        <f t="shared" si="158"/>
        <v>Service Center Operations Manager</v>
      </c>
      <c r="AE166" s="130">
        <f t="shared" si="159"/>
        <v>35.800999999999995</v>
      </c>
      <c r="AF166" s="130">
        <f t="shared" si="160"/>
        <v>37.65</v>
      </c>
      <c r="AG166" s="130">
        <f t="shared" si="161"/>
        <v>39.568999999999996</v>
      </c>
      <c r="AH166" s="130">
        <f t="shared" si="162"/>
        <v>42.247999999999998</v>
      </c>
      <c r="AI166" s="130">
        <f t="shared" si="163"/>
        <v>43.430999999999997</v>
      </c>
      <c r="AJ166" s="130">
        <f t="shared" si="164"/>
        <v>44.646999999999998</v>
      </c>
      <c r="AK166" s="130">
        <f t="shared" si="165"/>
        <v>45.919999999999995</v>
      </c>
      <c r="AL166" s="135"/>
      <c r="AO166" s="135">
        <f t="shared" si="150"/>
        <v>3845</v>
      </c>
      <c r="AP166" s="135">
        <f t="shared" si="151"/>
        <v>3992</v>
      </c>
      <c r="AQ166" s="135">
        <f t="shared" si="152"/>
        <v>5571</v>
      </c>
      <c r="AR166" s="135">
        <f t="shared" si="153"/>
        <v>2461</v>
      </c>
      <c r="AS166" s="135">
        <f t="shared" si="154"/>
        <v>2529</v>
      </c>
      <c r="AT166" s="135">
        <f t="shared" si="155"/>
        <v>2648</v>
      </c>
    </row>
    <row r="167" spans="1:46" hidden="1" x14ac:dyDescent="0.2">
      <c r="A167" s="75" t="s">
        <v>21</v>
      </c>
      <c r="B167" s="70" t="s">
        <v>207</v>
      </c>
      <c r="C167" s="75" t="s">
        <v>208</v>
      </c>
      <c r="D167" s="73" t="s">
        <v>435</v>
      </c>
      <c r="E167" s="75">
        <v>368</v>
      </c>
      <c r="F167" s="75">
        <v>8</v>
      </c>
      <c r="G167" s="74">
        <f t="shared" si="179"/>
        <v>32.004845000000003</v>
      </c>
      <c r="H167" s="74">
        <f t="shared" si="179"/>
        <v>33.607646000000003</v>
      </c>
      <c r="I167" s="74">
        <f t="shared" si="179"/>
        <v>35.790771500000005</v>
      </c>
      <c r="J167" s="74">
        <f t="shared" si="179"/>
        <v>36.372119500000004</v>
      </c>
      <c r="K167" s="74">
        <f t="shared" si="179"/>
        <v>37.391525500000007</v>
      </c>
      <c r="L167" s="74">
        <f t="shared" si="179"/>
        <v>38.455965500000005</v>
      </c>
      <c r="M167" s="74">
        <f t="shared" si="179"/>
        <v>0</v>
      </c>
      <c r="N167" s="74"/>
      <c r="O167" s="135"/>
      <c r="P167" s="187" t="str">
        <f t="shared" si="147"/>
        <v>09201C</v>
      </c>
      <c r="Q167" s="188" t="str">
        <f t="shared" si="148"/>
        <v>Shift Supervisor, 311 Call Center</v>
      </c>
      <c r="R167" s="189" t="str">
        <f t="shared" si="149"/>
        <v>81</v>
      </c>
      <c r="S167" s="186">
        <f>VLOOKUP($C167, Rates2020,4,0)</f>
        <v>32.004845000000003</v>
      </c>
      <c r="T167" s="186">
        <f>VLOOKUP($C167, Rates2020,5,0)</f>
        <v>33.607646000000003</v>
      </c>
      <c r="U167" s="186">
        <f>VLOOKUP($C167, Rates2020,6,0)</f>
        <v>35.790771500000005</v>
      </c>
      <c r="V167" s="186">
        <f>VLOOKUP($C167, Rates2020,7,0)</f>
        <v>36.372119500000004</v>
      </c>
      <c r="W167" s="186">
        <f>VLOOKUP($C167, Rates2020,8,0)</f>
        <v>37.391525500000007</v>
      </c>
      <c r="X167" s="186">
        <f>VLOOKUP($C167, Rates2020,9,0)</f>
        <v>38.455965500000005</v>
      </c>
      <c r="AB167" s="129" t="str">
        <f t="shared" si="156"/>
        <v>09201C</v>
      </c>
      <c r="AC167" s="136" t="str">
        <f t="shared" si="157"/>
        <v>81</v>
      </c>
      <c r="AD167" s="129" t="str">
        <f t="shared" si="158"/>
        <v>Shift Supervisor, 311 Call Center</v>
      </c>
      <c r="AE167" s="130">
        <f t="shared" si="159"/>
        <v>32.005000000000003</v>
      </c>
      <c r="AF167" s="130">
        <f t="shared" si="160"/>
        <v>33.607999999999997</v>
      </c>
      <c r="AG167" s="130">
        <f t="shared" si="161"/>
        <v>35.790999999999997</v>
      </c>
      <c r="AH167" s="130">
        <f t="shared" si="162"/>
        <v>36.372</v>
      </c>
      <c r="AI167" s="130">
        <f t="shared" si="163"/>
        <v>37.392000000000003</v>
      </c>
      <c r="AJ167" s="130">
        <f t="shared" si="164"/>
        <v>38.456000000000003</v>
      </c>
      <c r="AK167" s="130">
        <f t="shared" si="165"/>
        <v>0</v>
      </c>
      <c r="AL167" s="135"/>
      <c r="AO167" s="135">
        <f t="shared" si="150"/>
        <v>1.6028009999999995</v>
      </c>
      <c r="AP167" s="135">
        <f t="shared" si="151"/>
        <v>2.1831255000000027</v>
      </c>
      <c r="AQ167" s="135">
        <f t="shared" si="152"/>
        <v>0.58134799999999842</v>
      </c>
      <c r="AR167" s="135">
        <f t="shared" si="153"/>
        <v>1.0194060000000036</v>
      </c>
      <c r="AS167" s="135">
        <f t="shared" si="154"/>
        <v>1.0644399999999976</v>
      </c>
      <c r="AT167" s="135">
        <f t="shared" si="155"/>
        <v>-38.455965500000005</v>
      </c>
    </row>
    <row r="168" spans="1:46" hidden="1" x14ac:dyDescent="0.2">
      <c r="A168" s="75" t="s">
        <v>17</v>
      </c>
      <c r="B168" s="70" t="s">
        <v>211</v>
      </c>
      <c r="C168" s="75" t="s">
        <v>212</v>
      </c>
      <c r="D168" s="73" t="s">
        <v>436</v>
      </c>
      <c r="E168" s="75">
        <v>433</v>
      </c>
      <c r="F168" s="75">
        <v>9</v>
      </c>
      <c r="G168" s="74">
        <f t="shared" si="179"/>
        <v>72450.044160000005</v>
      </c>
      <c r="H168" s="74">
        <f t="shared" si="179"/>
        <v>76073.397920000003</v>
      </c>
      <c r="I168" s="74">
        <f t="shared" si="179"/>
        <v>79875.577600000019</v>
      </c>
      <c r="J168" s="74">
        <f t="shared" si="179"/>
        <v>83871.485360000006</v>
      </c>
      <c r="K168" s="74">
        <f t="shared" si="179"/>
        <v>86219.64</v>
      </c>
      <c r="L168" s="74">
        <f t="shared" si="179"/>
        <v>88633.78992000001</v>
      </c>
      <c r="M168" s="74">
        <f t="shared" si="179"/>
        <v>91160.770480000007</v>
      </c>
      <c r="N168" s="74"/>
      <c r="O168" s="135"/>
      <c r="P168" s="187" t="str">
        <f t="shared" si="147"/>
        <v>09810C</v>
      </c>
      <c r="Q168" s="188" t="str">
        <f t="shared" si="148"/>
        <v>Supervisor Administrative Services</v>
      </c>
      <c r="R168" s="189" t="str">
        <f t="shared" si="149"/>
        <v>40</v>
      </c>
      <c r="S168" s="186">
        <f>VLOOKUP($C168, Rates2020,4,0)</f>
        <v>72450.044160000005</v>
      </c>
      <c r="T168" s="186">
        <f>VLOOKUP($C168, Rates2020,5,0)</f>
        <v>76073.397920000003</v>
      </c>
      <c r="U168" s="186">
        <f>VLOOKUP($C168, Rates2020,6,0)</f>
        <v>79875.577600000019</v>
      </c>
      <c r="V168" s="186">
        <f>VLOOKUP($C168, Rates2020,7,0)</f>
        <v>83871.485360000006</v>
      </c>
      <c r="W168" s="186">
        <f>VLOOKUP($C168, Rates2020,8,0)</f>
        <v>86219.64</v>
      </c>
      <c r="X168" s="186">
        <f>VLOOKUP($C168, Rates2020,9,0)</f>
        <v>88633.78992000001</v>
      </c>
      <c r="Y168" s="186">
        <f>VLOOKUP($C168, Rates2020,10,0)</f>
        <v>91160.770480000007</v>
      </c>
      <c r="AB168" s="129" t="str">
        <f t="shared" si="156"/>
        <v>09810C</v>
      </c>
      <c r="AC168" s="136" t="str">
        <f t="shared" si="157"/>
        <v>40</v>
      </c>
      <c r="AD168" s="129" t="str">
        <f t="shared" si="158"/>
        <v>Supervisor Administrative Services</v>
      </c>
      <c r="AE168" s="130">
        <f t="shared" si="159"/>
        <v>34.832000000000001</v>
      </c>
      <c r="AF168" s="130">
        <f t="shared" si="160"/>
        <v>36.573999999999998</v>
      </c>
      <c r="AG168" s="130">
        <f t="shared" si="161"/>
        <v>38.402000000000001</v>
      </c>
      <c r="AH168" s="130">
        <f t="shared" si="162"/>
        <v>40.323</v>
      </c>
      <c r="AI168" s="130">
        <f t="shared" si="163"/>
        <v>41.451999999999998</v>
      </c>
      <c r="AJ168" s="130">
        <f t="shared" si="164"/>
        <v>42.613</v>
      </c>
      <c r="AK168" s="130">
        <f t="shared" si="165"/>
        <v>43.827999999999996</v>
      </c>
      <c r="AL168" s="135"/>
      <c r="AO168" s="135">
        <f t="shared" si="150"/>
        <v>3623.3537599999981</v>
      </c>
      <c r="AP168" s="135">
        <f t="shared" si="151"/>
        <v>3802.1796800000157</v>
      </c>
      <c r="AQ168" s="135">
        <f t="shared" si="152"/>
        <v>3995.9077599999873</v>
      </c>
      <c r="AR168" s="135">
        <f t="shared" si="153"/>
        <v>2348.1546399999934</v>
      </c>
      <c r="AS168" s="135">
        <f t="shared" si="154"/>
        <v>2414.1499200000108</v>
      </c>
      <c r="AT168" s="135">
        <f t="shared" si="155"/>
        <v>2526.9805599999963</v>
      </c>
    </row>
    <row r="169" spans="1:46" hidden="1" x14ac:dyDescent="0.2">
      <c r="A169" s="75" t="s">
        <v>17</v>
      </c>
      <c r="B169" s="70" t="s">
        <v>213</v>
      </c>
      <c r="C169" s="75" t="s">
        <v>214</v>
      </c>
      <c r="D169" s="73" t="s">
        <v>437</v>
      </c>
      <c r="E169" s="75">
        <v>533</v>
      </c>
      <c r="F169" s="75">
        <v>11</v>
      </c>
      <c r="G169" s="74">
        <f t="shared" si="179"/>
        <v>87718.371520000015</v>
      </c>
      <c r="H169" s="74">
        <f t="shared" si="179"/>
        <v>91226.765760000009</v>
      </c>
      <c r="I169" s="74">
        <f t="shared" si="179"/>
        <v>94877.794960000014</v>
      </c>
      <c r="J169" s="74">
        <f t="shared" si="179"/>
        <v>98671.45912</v>
      </c>
      <c r="K169" s="74">
        <f t="shared" si="179"/>
        <v>102618.40264000001</v>
      </c>
      <c r="L169" s="74">
        <f t="shared" si="179"/>
        <v>106722.88328000001</v>
      </c>
      <c r="M169" s="74">
        <f t="shared" si="179"/>
        <v>0</v>
      </c>
      <c r="N169" s="74"/>
      <c r="O169" s="135"/>
      <c r="P169" s="187" t="str">
        <f t="shared" si="147"/>
        <v>09926C</v>
      </c>
      <c r="Q169" s="188" t="str">
        <f t="shared" si="148"/>
        <v>Supervisor CPED Project Coordination</v>
      </c>
      <c r="R169" s="189" t="str">
        <f t="shared" si="149"/>
        <v>42</v>
      </c>
      <c r="S169" s="186">
        <f>VLOOKUP($C169, Rates2020,4,0)</f>
        <v>87718.371520000015</v>
      </c>
      <c r="T169" s="186">
        <f>VLOOKUP($C169, Rates2020,5,0)</f>
        <v>91226.765760000009</v>
      </c>
      <c r="U169" s="186">
        <f>VLOOKUP($C169, Rates2020,6,0)</f>
        <v>94877.794960000014</v>
      </c>
      <c r="V169" s="186">
        <f>VLOOKUP($C169, Rates2020,7,0)</f>
        <v>98671.45912</v>
      </c>
      <c r="W169" s="186">
        <f>VLOOKUP($C169, Rates2020,8,0)</f>
        <v>102618.40264000001</v>
      </c>
      <c r="X169" s="186">
        <f>VLOOKUP($C169, Rates2020,9,0)</f>
        <v>106722.88328000001</v>
      </c>
      <c r="AB169" s="129" t="str">
        <f t="shared" si="156"/>
        <v>09926C</v>
      </c>
      <c r="AC169" s="136" t="str">
        <f t="shared" si="157"/>
        <v>42</v>
      </c>
      <c r="AD169" s="129" t="str">
        <f t="shared" si="158"/>
        <v>Supervisor CPED Project Coordination</v>
      </c>
      <c r="AE169" s="130">
        <f t="shared" si="159"/>
        <v>42.172999999999995</v>
      </c>
      <c r="AF169" s="130">
        <f t="shared" si="160"/>
        <v>43.86</v>
      </c>
      <c r="AG169" s="130">
        <f t="shared" si="161"/>
        <v>45.614999999999995</v>
      </c>
      <c r="AH169" s="130">
        <f t="shared" si="162"/>
        <v>47.439</v>
      </c>
      <c r="AI169" s="130">
        <f t="shared" si="163"/>
        <v>49.335999999999999</v>
      </c>
      <c r="AJ169" s="130">
        <f t="shared" si="164"/>
        <v>51.309999999999995</v>
      </c>
      <c r="AK169" s="130">
        <f t="shared" si="165"/>
        <v>0</v>
      </c>
      <c r="AL169" s="135"/>
      <c r="AO169" s="135">
        <f t="shared" si="150"/>
        <v>3508.3942399999942</v>
      </c>
      <c r="AP169" s="135">
        <f t="shared" si="151"/>
        <v>3651.0292000000045</v>
      </c>
      <c r="AQ169" s="135">
        <f t="shared" si="152"/>
        <v>3793.6641599999857</v>
      </c>
      <c r="AR169" s="135">
        <f t="shared" si="153"/>
        <v>3946.9435200000153</v>
      </c>
      <c r="AS169" s="135">
        <f t="shared" si="154"/>
        <v>4104.4806399999943</v>
      </c>
      <c r="AT169" s="135">
        <f t="shared" si="155"/>
        <v>-106722.88328000001</v>
      </c>
    </row>
    <row r="170" spans="1:46" hidden="1" x14ac:dyDescent="0.2">
      <c r="A170" s="75" t="s">
        <v>17</v>
      </c>
      <c r="B170" s="70" t="s">
        <v>575</v>
      </c>
      <c r="C170" s="75" t="s">
        <v>216</v>
      </c>
      <c r="D170" s="73" t="s">
        <v>438</v>
      </c>
      <c r="E170" s="75">
        <v>393</v>
      </c>
      <c r="F170" s="75">
        <v>8</v>
      </c>
      <c r="G170" s="74">
        <v>69448</v>
      </c>
      <c r="H170" s="74">
        <v>72229</v>
      </c>
      <c r="I170" s="74">
        <v>75121</v>
      </c>
      <c r="J170" s="74">
        <v>78129</v>
      </c>
      <c r="K170" s="74">
        <v>81257</v>
      </c>
      <c r="L170" s="74">
        <v>0</v>
      </c>
      <c r="M170" s="74">
        <v>0</v>
      </c>
      <c r="N170" s="74"/>
      <c r="O170" s="135"/>
      <c r="P170" s="187" t="str">
        <f t="shared" si="147"/>
        <v>10074C</v>
      </c>
      <c r="Q170" s="188" t="str">
        <f t="shared" si="148"/>
        <v>Supervisor Criminal Legal Support Services</v>
      </c>
      <c r="R170" s="189" t="str">
        <f t="shared" si="149"/>
        <v>022</v>
      </c>
      <c r="S170" s="262">
        <v>69448</v>
      </c>
      <c r="T170" s="262">
        <v>72229</v>
      </c>
      <c r="U170" s="262">
        <v>75121</v>
      </c>
      <c r="V170" s="262">
        <v>78129</v>
      </c>
      <c r="W170" s="262">
        <v>81257</v>
      </c>
      <c r="AB170" s="129" t="str">
        <f t="shared" si="156"/>
        <v>10074C</v>
      </c>
      <c r="AC170" s="136" t="str">
        <f t="shared" si="157"/>
        <v>022</v>
      </c>
      <c r="AD170" s="129" t="str">
        <f t="shared" si="158"/>
        <v>Supervisor Criminal Legal Support Services</v>
      </c>
      <c r="AE170" s="130">
        <f t="shared" si="159"/>
        <v>33.388999999999996</v>
      </c>
      <c r="AF170" s="130">
        <f t="shared" si="160"/>
        <v>34.725999999999999</v>
      </c>
      <c r="AG170" s="130">
        <f t="shared" si="161"/>
        <v>36.116</v>
      </c>
      <c r="AH170" s="130">
        <f t="shared" si="162"/>
        <v>37.562999999999995</v>
      </c>
      <c r="AI170" s="130">
        <f t="shared" si="163"/>
        <v>39.065999999999995</v>
      </c>
      <c r="AJ170" s="130">
        <f t="shared" si="164"/>
        <v>0</v>
      </c>
      <c r="AK170" s="130">
        <f t="shared" si="165"/>
        <v>0</v>
      </c>
      <c r="AL170" s="135"/>
      <c r="AO170" s="135">
        <f t="shared" si="150"/>
        <v>2781</v>
      </c>
      <c r="AP170" s="135">
        <f t="shared" si="151"/>
        <v>2892</v>
      </c>
      <c r="AQ170" s="135">
        <f t="shared" si="152"/>
        <v>3008</v>
      </c>
      <c r="AR170" s="135">
        <f t="shared" si="153"/>
        <v>3128</v>
      </c>
      <c r="AS170" s="135">
        <f t="shared" si="154"/>
        <v>-81257</v>
      </c>
      <c r="AT170" s="135">
        <f t="shared" si="155"/>
        <v>0</v>
      </c>
    </row>
    <row r="171" spans="1:46" hidden="1" x14ac:dyDescent="0.2">
      <c r="A171" s="75" t="s">
        <v>17</v>
      </c>
      <c r="B171" s="70" t="s">
        <v>18</v>
      </c>
      <c r="C171" s="75" t="s">
        <v>217</v>
      </c>
      <c r="D171" s="73" t="s">
        <v>439</v>
      </c>
      <c r="E171" s="75">
        <v>485</v>
      </c>
      <c r="F171" s="75">
        <v>10</v>
      </c>
      <c r="G171" s="74">
        <f t="shared" ref="G171:M171" si="180">S171</f>
        <v>78928.22600000001</v>
      </c>
      <c r="H171" s="74">
        <f t="shared" si="180"/>
        <v>83081.670880000005</v>
      </c>
      <c r="I171" s="74">
        <f t="shared" si="180"/>
        <v>87454.390400000004</v>
      </c>
      <c r="J171" s="74">
        <f t="shared" si="180"/>
        <v>92057.028960000011</v>
      </c>
      <c r="K171" s="74">
        <f t="shared" si="180"/>
        <v>94632.973760000008</v>
      </c>
      <c r="L171" s="74">
        <f t="shared" si="180"/>
        <v>97285.558239999998</v>
      </c>
      <c r="M171" s="74">
        <f t="shared" si="180"/>
        <v>100057.36</v>
      </c>
      <c r="N171" s="74"/>
      <c r="O171" s="135"/>
      <c r="P171" s="187" t="str">
        <f t="shared" ref="P171:P187" si="181">C171</f>
        <v>52918C</v>
      </c>
      <c r="Q171" s="188" t="str">
        <f t="shared" ref="Q171:Q187" si="182">D171</f>
        <v>Supervisor Data Practices Compliance</v>
      </c>
      <c r="R171" s="189" t="str">
        <f t="shared" ref="R171:R187" si="183">B171</f>
        <v>83</v>
      </c>
      <c r="S171" s="186">
        <f>VLOOKUP($C171, Rates2020,4,0)</f>
        <v>78928.22600000001</v>
      </c>
      <c r="T171" s="186">
        <f>VLOOKUP($C171, Rates2020,5,0)</f>
        <v>83081.670880000005</v>
      </c>
      <c r="U171" s="186">
        <f>VLOOKUP($C171, Rates2020,6,0)</f>
        <v>87454.390400000004</v>
      </c>
      <c r="V171" s="186">
        <f>VLOOKUP($C171, Rates2020,7,0)</f>
        <v>92057.028960000011</v>
      </c>
      <c r="W171" s="186">
        <f>VLOOKUP($C171, Rates2020,8,0)</f>
        <v>94632.973760000008</v>
      </c>
      <c r="X171" s="186">
        <f>VLOOKUP($C171, Rates2020,9,0)</f>
        <v>97285.558239999998</v>
      </c>
      <c r="Y171" s="186">
        <f>VLOOKUP($C171, Rates2020,10,0)</f>
        <v>100057.36</v>
      </c>
      <c r="AB171" s="129" t="str">
        <f t="shared" si="156"/>
        <v>52918C</v>
      </c>
      <c r="AC171" s="136" t="str">
        <f t="shared" si="157"/>
        <v>83</v>
      </c>
      <c r="AD171" s="129" t="str">
        <f t="shared" si="158"/>
        <v>Supervisor Data Practices Compliance</v>
      </c>
      <c r="AE171" s="130">
        <f t="shared" si="159"/>
        <v>37.946999999999996</v>
      </c>
      <c r="AF171" s="130">
        <f t="shared" si="160"/>
        <v>39.943999999999996</v>
      </c>
      <c r="AG171" s="130">
        <f t="shared" si="161"/>
        <v>42.045999999999999</v>
      </c>
      <c r="AH171" s="130">
        <f t="shared" si="162"/>
        <v>44.259</v>
      </c>
      <c r="AI171" s="130">
        <f t="shared" si="163"/>
        <v>45.497</v>
      </c>
      <c r="AJ171" s="130">
        <f t="shared" si="164"/>
        <v>46.771999999999998</v>
      </c>
      <c r="AK171" s="130">
        <f t="shared" si="165"/>
        <v>48.104999999999997</v>
      </c>
      <c r="AL171" s="135"/>
      <c r="AO171" s="135">
        <f t="shared" si="150"/>
        <v>4153.4448799999955</v>
      </c>
      <c r="AP171" s="135">
        <f t="shared" si="151"/>
        <v>4372.7195199999987</v>
      </c>
      <c r="AQ171" s="135">
        <f t="shared" si="152"/>
        <v>4602.6385600000067</v>
      </c>
      <c r="AR171" s="135">
        <f t="shared" si="153"/>
        <v>2575.9447999999975</v>
      </c>
      <c r="AS171" s="135">
        <f t="shared" si="154"/>
        <v>2652.5844799999904</v>
      </c>
      <c r="AT171" s="135">
        <f t="shared" si="155"/>
        <v>2771.8017600000021</v>
      </c>
    </row>
    <row r="172" spans="1:46" hidden="1" x14ac:dyDescent="0.2">
      <c r="A172" s="75" t="s">
        <v>17</v>
      </c>
      <c r="B172" s="70" t="s">
        <v>218</v>
      </c>
      <c r="C172" s="75" t="s">
        <v>219</v>
      </c>
      <c r="D172" s="73" t="s">
        <v>440</v>
      </c>
      <c r="E172" s="75">
        <v>325</v>
      </c>
      <c r="F172" s="75">
        <v>7</v>
      </c>
      <c r="G172" s="74">
        <v>58967</v>
      </c>
      <c r="H172" s="74">
        <v>61328</v>
      </c>
      <c r="I172" s="74">
        <v>63784</v>
      </c>
      <c r="J172" s="74">
        <v>66338</v>
      </c>
      <c r="K172" s="74">
        <v>68994</v>
      </c>
      <c r="L172" s="74"/>
      <c r="M172" s="74"/>
      <c r="N172" s="74"/>
      <c r="O172" s="135"/>
      <c r="P172" s="187" t="str">
        <f t="shared" si="181"/>
        <v>09924C</v>
      </c>
      <c r="Q172" s="188" t="str">
        <f t="shared" si="182"/>
        <v>Supervisor Document Solution Center</v>
      </c>
      <c r="R172" s="189" t="str">
        <f t="shared" si="183"/>
        <v>12B</v>
      </c>
      <c r="S172" s="262">
        <v>58967</v>
      </c>
      <c r="T172" s="262">
        <v>61328</v>
      </c>
      <c r="U172" s="262">
        <v>63784</v>
      </c>
      <c r="V172" s="262">
        <v>66338</v>
      </c>
      <c r="W172" s="262">
        <v>68994</v>
      </c>
      <c r="AB172" s="129" t="str">
        <f t="shared" si="156"/>
        <v>09924C</v>
      </c>
      <c r="AC172" s="136" t="str">
        <f t="shared" si="157"/>
        <v>12B</v>
      </c>
      <c r="AD172" s="129" t="str">
        <f t="shared" si="158"/>
        <v>Supervisor Document Solution Center</v>
      </c>
      <c r="AE172" s="130">
        <f t="shared" si="159"/>
        <v>28.35</v>
      </c>
      <c r="AF172" s="130">
        <f t="shared" si="160"/>
        <v>29.485000000000003</v>
      </c>
      <c r="AG172" s="130">
        <f t="shared" si="161"/>
        <v>30.666</v>
      </c>
      <c r="AH172" s="130">
        <f t="shared" si="162"/>
        <v>31.894000000000002</v>
      </c>
      <c r="AI172" s="130">
        <f t="shared" si="163"/>
        <v>33.170999999999999</v>
      </c>
      <c r="AJ172" s="130">
        <f t="shared" si="164"/>
        <v>0</v>
      </c>
      <c r="AK172" s="130">
        <f t="shared" si="165"/>
        <v>0</v>
      </c>
      <c r="AL172" s="135"/>
      <c r="AO172" s="135">
        <f t="shared" si="150"/>
        <v>2361</v>
      </c>
      <c r="AP172" s="135">
        <f t="shared" si="151"/>
        <v>2456</v>
      </c>
      <c r="AQ172" s="135">
        <f t="shared" si="152"/>
        <v>2554</v>
      </c>
      <c r="AR172" s="135">
        <f t="shared" si="153"/>
        <v>2656</v>
      </c>
      <c r="AS172" s="135">
        <f t="shared" si="154"/>
        <v>-68994</v>
      </c>
      <c r="AT172" s="135">
        <f t="shared" si="155"/>
        <v>0</v>
      </c>
    </row>
    <row r="173" spans="1:46" hidden="1" x14ac:dyDescent="0.2">
      <c r="A173" s="75" t="s">
        <v>17</v>
      </c>
      <c r="B173" s="70" t="s">
        <v>178</v>
      </c>
      <c r="C173" s="75" t="s">
        <v>210</v>
      </c>
      <c r="D173" s="73" t="s">
        <v>441</v>
      </c>
      <c r="E173" s="75">
        <v>425</v>
      </c>
      <c r="F173" s="75">
        <v>9</v>
      </c>
      <c r="G173" s="74">
        <f t="shared" ref="G173:M178" si="184">S173</f>
        <v>76722.706319999998</v>
      </c>
      <c r="H173" s="74">
        <f t="shared" si="184"/>
        <v>81855.436000000002</v>
      </c>
      <c r="I173" s="74">
        <f t="shared" si="184"/>
        <v>84148.239760000011</v>
      </c>
      <c r="J173" s="74">
        <f t="shared" si="184"/>
        <v>86504.909920000006</v>
      </c>
      <c r="K173" s="74">
        <f t="shared" si="184"/>
        <v>88970.152960000007</v>
      </c>
      <c r="L173" s="74">
        <f t="shared" si="184"/>
        <v>0</v>
      </c>
      <c r="M173" s="74">
        <f t="shared" si="184"/>
        <v>0</v>
      </c>
      <c r="N173" s="74"/>
      <c r="O173" s="135"/>
      <c r="P173" s="187" t="str">
        <f t="shared" si="181"/>
        <v>52915C</v>
      </c>
      <c r="Q173" s="188" t="str">
        <f t="shared" si="182"/>
        <v>Supervisor Election Administration</v>
      </c>
      <c r="R173" s="189" t="str">
        <f t="shared" si="183"/>
        <v>36</v>
      </c>
      <c r="S173" s="186">
        <f t="shared" ref="S173:S178" si="185">VLOOKUP($C173, Rates2020,4,0)</f>
        <v>76722.706319999998</v>
      </c>
      <c r="T173" s="186">
        <f t="shared" ref="T173:T178" si="186">VLOOKUP($C173, Rates2020,5,0)</f>
        <v>81855.436000000002</v>
      </c>
      <c r="U173" s="186">
        <f t="shared" ref="U173:U178" si="187">VLOOKUP($C173, Rates2020,6,0)</f>
        <v>84148.239760000011</v>
      </c>
      <c r="V173" s="186">
        <f t="shared" ref="V173:V178" si="188">VLOOKUP($C173, Rates2020,7,0)</f>
        <v>86504.909920000006</v>
      </c>
      <c r="W173" s="186">
        <f t="shared" ref="W173:W178" si="189">VLOOKUP($C173, Rates2020,8,0)</f>
        <v>88970.152960000007</v>
      </c>
      <c r="AB173" s="129" t="str">
        <f t="shared" si="156"/>
        <v>52915C</v>
      </c>
      <c r="AC173" s="136" t="str">
        <f t="shared" si="157"/>
        <v>36</v>
      </c>
      <c r="AD173" s="129" t="str">
        <f t="shared" si="158"/>
        <v>Supervisor Election Administration</v>
      </c>
      <c r="AE173" s="130">
        <f t="shared" si="159"/>
        <v>36.885999999999996</v>
      </c>
      <c r="AF173" s="130">
        <f t="shared" si="160"/>
        <v>39.353999999999999</v>
      </c>
      <c r="AG173" s="130">
        <f t="shared" si="161"/>
        <v>40.455999999999996</v>
      </c>
      <c r="AH173" s="130">
        <f t="shared" si="162"/>
        <v>41.588999999999999</v>
      </c>
      <c r="AI173" s="130">
        <f t="shared" si="163"/>
        <v>42.774999999999999</v>
      </c>
      <c r="AJ173" s="130">
        <f t="shared" si="164"/>
        <v>0</v>
      </c>
      <c r="AK173" s="130">
        <f t="shared" si="165"/>
        <v>0</v>
      </c>
      <c r="AL173" s="135"/>
      <c r="AO173" s="135">
        <f t="shared" si="150"/>
        <v>5132.729680000004</v>
      </c>
      <c r="AP173" s="135">
        <f t="shared" si="151"/>
        <v>2292.8037600000098</v>
      </c>
      <c r="AQ173" s="135">
        <f t="shared" si="152"/>
        <v>2356.6701599999942</v>
      </c>
      <c r="AR173" s="135">
        <f t="shared" si="153"/>
        <v>2465.2430400000012</v>
      </c>
      <c r="AS173" s="135">
        <f t="shared" si="154"/>
        <v>-88970.152960000007</v>
      </c>
      <c r="AT173" s="135">
        <f t="shared" si="155"/>
        <v>0</v>
      </c>
    </row>
    <row r="174" spans="1:46" ht="12" hidden="1" customHeight="1" x14ac:dyDescent="0.2">
      <c r="A174" s="75" t="s">
        <v>17</v>
      </c>
      <c r="B174" s="70" t="s">
        <v>60</v>
      </c>
      <c r="C174" s="75" t="s">
        <v>220</v>
      </c>
      <c r="D174" s="73" t="s">
        <v>442</v>
      </c>
      <c r="E174" s="75">
        <v>543</v>
      </c>
      <c r="F174" s="75">
        <v>12</v>
      </c>
      <c r="G174" s="74">
        <f t="shared" si="184"/>
        <v>93702.653200000001</v>
      </c>
      <c r="H174" s="74">
        <f t="shared" si="184"/>
        <v>98929.053600000014</v>
      </c>
      <c r="I174" s="74">
        <f t="shared" si="184"/>
        <v>105711.66528</v>
      </c>
      <c r="J174" s="74">
        <f t="shared" si="184"/>
        <v>108670.80848000001</v>
      </c>
      <c r="K174" s="74">
        <f t="shared" si="184"/>
        <v>111712.978</v>
      </c>
      <c r="L174" s="74">
        <f t="shared" si="184"/>
        <v>114899.91136</v>
      </c>
      <c r="M174" s="74">
        <f t="shared" si="184"/>
        <v>0</v>
      </c>
      <c r="N174" s="74"/>
      <c r="O174" s="135"/>
      <c r="P174" s="187" t="str">
        <f t="shared" si="181"/>
        <v>09986C</v>
      </c>
      <c r="Q174" s="188" t="str">
        <f t="shared" si="182"/>
        <v>Supervisor Emergency Management Operators</v>
      </c>
      <c r="R174" s="189" t="str">
        <f t="shared" si="183"/>
        <v>44</v>
      </c>
      <c r="S174" s="186">
        <f t="shared" si="185"/>
        <v>93702.653200000001</v>
      </c>
      <c r="T174" s="186">
        <f t="shared" si="186"/>
        <v>98929.053600000014</v>
      </c>
      <c r="U174" s="186">
        <f t="shared" si="187"/>
        <v>105711.66528</v>
      </c>
      <c r="V174" s="186">
        <f t="shared" si="188"/>
        <v>108670.80848000001</v>
      </c>
      <c r="W174" s="186">
        <f t="shared" si="189"/>
        <v>111712.978</v>
      </c>
      <c r="X174" s="186">
        <f>VLOOKUP($C174, Rates2020,9,0)</f>
        <v>114899.91136</v>
      </c>
      <c r="Y174" s="186">
        <f>VLOOKUP($C174, Rates2020,10,0)</f>
        <v>0</v>
      </c>
      <c r="AB174" s="129" t="str">
        <f t="shared" si="156"/>
        <v>09986C</v>
      </c>
      <c r="AC174" s="136" t="str">
        <f t="shared" si="157"/>
        <v>44</v>
      </c>
      <c r="AD174" s="129" t="str">
        <f t="shared" si="158"/>
        <v>Supervisor Emergency Management Operators</v>
      </c>
      <c r="AE174" s="130">
        <f t="shared" si="159"/>
        <v>45.05</v>
      </c>
      <c r="AF174" s="130">
        <f t="shared" si="160"/>
        <v>47.562999999999995</v>
      </c>
      <c r="AG174" s="130">
        <f t="shared" si="161"/>
        <v>50.823</v>
      </c>
      <c r="AH174" s="130">
        <f t="shared" si="162"/>
        <v>52.245999999999995</v>
      </c>
      <c r="AI174" s="130">
        <f t="shared" si="163"/>
        <v>53.708999999999996</v>
      </c>
      <c r="AJ174" s="130">
        <f t="shared" si="164"/>
        <v>55.241</v>
      </c>
      <c r="AK174" s="130">
        <f t="shared" si="165"/>
        <v>0</v>
      </c>
      <c r="AL174" s="135"/>
      <c r="AO174" s="135">
        <f t="shared" si="150"/>
        <v>5226.4004000000132</v>
      </c>
      <c r="AP174" s="135">
        <f t="shared" si="151"/>
        <v>6782.6116799999872</v>
      </c>
      <c r="AQ174" s="135">
        <f t="shared" si="152"/>
        <v>2959.1432000000059</v>
      </c>
      <c r="AR174" s="135">
        <f t="shared" si="153"/>
        <v>3042.1695199999958</v>
      </c>
      <c r="AS174" s="135">
        <f t="shared" si="154"/>
        <v>3186.9333599999954</v>
      </c>
      <c r="AT174" s="135">
        <f t="shared" si="155"/>
        <v>-114899.91136</v>
      </c>
    </row>
    <row r="175" spans="1:46" hidden="1" x14ac:dyDescent="0.2">
      <c r="A175" s="75" t="s">
        <v>17</v>
      </c>
      <c r="B175" s="70" t="s">
        <v>221</v>
      </c>
      <c r="C175" s="75" t="s">
        <v>222</v>
      </c>
      <c r="D175" s="73" t="s">
        <v>443</v>
      </c>
      <c r="E175" s="75">
        <v>428</v>
      </c>
      <c r="F175" s="75">
        <v>9</v>
      </c>
      <c r="G175" s="74">
        <f t="shared" si="184"/>
        <v>79639.271920000014</v>
      </c>
      <c r="H175" s="74">
        <f t="shared" si="184"/>
        <v>82824.076400000005</v>
      </c>
      <c r="I175" s="74">
        <f t="shared" si="184"/>
        <v>86138.742560000013</v>
      </c>
      <c r="J175" s="74">
        <f t="shared" si="184"/>
        <v>89583.270399999994</v>
      </c>
      <c r="K175" s="74">
        <f t="shared" si="184"/>
        <v>93166.175440000006</v>
      </c>
      <c r="L175" s="74">
        <f t="shared" si="184"/>
        <v>0</v>
      </c>
      <c r="M175" s="74">
        <f t="shared" si="184"/>
        <v>0</v>
      </c>
      <c r="N175" s="74"/>
      <c r="O175" s="135"/>
      <c r="P175" s="187" t="str">
        <f t="shared" si="181"/>
        <v>10077C</v>
      </c>
      <c r="Q175" s="188" t="str">
        <f t="shared" si="182"/>
        <v>Supervisor IT Deskside Services</v>
      </c>
      <c r="R175" s="189" t="str">
        <f t="shared" si="183"/>
        <v>12</v>
      </c>
      <c r="S175" s="186">
        <f t="shared" si="185"/>
        <v>79639.271920000014</v>
      </c>
      <c r="T175" s="186">
        <f t="shared" si="186"/>
        <v>82824.076400000005</v>
      </c>
      <c r="U175" s="186">
        <f t="shared" si="187"/>
        <v>86138.742560000013</v>
      </c>
      <c r="V175" s="186">
        <f t="shared" si="188"/>
        <v>89583.270399999994</v>
      </c>
      <c r="W175" s="186">
        <f t="shared" si="189"/>
        <v>93166.175440000006</v>
      </c>
      <c r="AB175" s="129" t="str">
        <f t="shared" si="156"/>
        <v>10077C</v>
      </c>
      <c r="AC175" s="136" t="str">
        <f t="shared" si="157"/>
        <v>12</v>
      </c>
      <c r="AD175" s="129" t="str">
        <f t="shared" si="158"/>
        <v>Supervisor IT Deskside Services</v>
      </c>
      <c r="AE175" s="130">
        <f t="shared" si="159"/>
        <v>38.288999999999994</v>
      </c>
      <c r="AF175" s="130">
        <f t="shared" si="160"/>
        <v>39.82</v>
      </c>
      <c r="AG175" s="130">
        <f t="shared" si="161"/>
        <v>41.412999999999997</v>
      </c>
      <c r="AH175" s="130">
        <f t="shared" si="162"/>
        <v>43.068999999999996</v>
      </c>
      <c r="AI175" s="130">
        <f t="shared" si="163"/>
        <v>44.791999999999994</v>
      </c>
      <c r="AJ175" s="130">
        <f t="shared" si="164"/>
        <v>0</v>
      </c>
      <c r="AK175" s="130">
        <f t="shared" si="165"/>
        <v>0</v>
      </c>
      <c r="AL175" s="135"/>
      <c r="AO175" s="135">
        <f t="shared" si="150"/>
        <v>3184.8044799999916</v>
      </c>
      <c r="AP175" s="135">
        <f t="shared" si="151"/>
        <v>3314.6661600000079</v>
      </c>
      <c r="AQ175" s="135">
        <f t="shared" si="152"/>
        <v>3444.5278399999806</v>
      </c>
      <c r="AR175" s="135">
        <f t="shared" si="153"/>
        <v>3582.9050400000124</v>
      </c>
      <c r="AS175" s="135">
        <f t="shared" si="154"/>
        <v>-93166.175440000006</v>
      </c>
      <c r="AT175" s="135">
        <f t="shared" si="155"/>
        <v>0</v>
      </c>
    </row>
    <row r="176" spans="1:46" hidden="1" x14ac:dyDescent="0.2">
      <c r="A176" s="75" t="s">
        <v>17</v>
      </c>
      <c r="B176" s="70" t="s">
        <v>221</v>
      </c>
      <c r="C176" s="75" t="s">
        <v>223</v>
      </c>
      <c r="D176" s="73" t="s">
        <v>444</v>
      </c>
      <c r="E176" s="75">
        <v>428</v>
      </c>
      <c r="F176" s="75">
        <v>9</v>
      </c>
      <c r="G176" s="74">
        <f t="shared" si="184"/>
        <v>79639.271920000014</v>
      </c>
      <c r="H176" s="74">
        <f t="shared" si="184"/>
        <v>82824.076400000005</v>
      </c>
      <c r="I176" s="74">
        <f t="shared" si="184"/>
        <v>86138.742560000013</v>
      </c>
      <c r="J176" s="74">
        <f t="shared" si="184"/>
        <v>89583.270399999994</v>
      </c>
      <c r="K176" s="74">
        <f t="shared" si="184"/>
        <v>93166.175440000006</v>
      </c>
      <c r="L176" s="74">
        <f t="shared" si="184"/>
        <v>0</v>
      </c>
      <c r="M176" s="74">
        <f t="shared" si="184"/>
        <v>0</v>
      </c>
      <c r="N176" s="74"/>
      <c r="O176" s="135"/>
      <c r="P176" s="187" t="str">
        <f t="shared" si="181"/>
        <v>10078C</v>
      </c>
      <c r="Q176" s="188" t="str">
        <f t="shared" si="182"/>
        <v xml:space="preserve">Supervisor IT Service Desk </v>
      </c>
      <c r="R176" s="189" t="str">
        <f t="shared" si="183"/>
        <v>12</v>
      </c>
      <c r="S176" s="186">
        <f t="shared" si="185"/>
        <v>79639.271920000014</v>
      </c>
      <c r="T176" s="186">
        <f t="shared" si="186"/>
        <v>82824.076400000005</v>
      </c>
      <c r="U176" s="186">
        <f t="shared" si="187"/>
        <v>86138.742560000013</v>
      </c>
      <c r="V176" s="186">
        <f t="shared" si="188"/>
        <v>89583.270399999994</v>
      </c>
      <c r="W176" s="186">
        <f t="shared" si="189"/>
        <v>93166.175440000006</v>
      </c>
      <c r="AB176" s="129" t="str">
        <f t="shared" si="156"/>
        <v>10078C</v>
      </c>
      <c r="AC176" s="136" t="str">
        <f t="shared" si="157"/>
        <v>12</v>
      </c>
      <c r="AD176" s="129" t="str">
        <f t="shared" si="158"/>
        <v xml:space="preserve">Supervisor IT Service Desk </v>
      </c>
      <c r="AE176" s="130">
        <f t="shared" si="159"/>
        <v>38.288999999999994</v>
      </c>
      <c r="AF176" s="130">
        <f t="shared" si="160"/>
        <v>39.82</v>
      </c>
      <c r="AG176" s="130">
        <f t="shared" si="161"/>
        <v>41.412999999999997</v>
      </c>
      <c r="AH176" s="130">
        <f t="shared" si="162"/>
        <v>43.068999999999996</v>
      </c>
      <c r="AI176" s="130">
        <f t="shared" si="163"/>
        <v>44.791999999999994</v>
      </c>
      <c r="AJ176" s="130">
        <f t="shared" si="164"/>
        <v>0</v>
      </c>
      <c r="AK176" s="130">
        <f t="shared" si="165"/>
        <v>0</v>
      </c>
      <c r="AL176" s="135"/>
      <c r="AO176" s="135">
        <f t="shared" si="150"/>
        <v>3184.8044799999916</v>
      </c>
      <c r="AP176" s="135">
        <f t="shared" si="151"/>
        <v>3314.6661600000079</v>
      </c>
      <c r="AQ176" s="135">
        <f t="shared" si="152"/>
        <v>3444.5278399999806</v>
      </c>
      <c r="AR176" s="135">
        <f t="shared" si="153"/>
        <v>3582.9050400000124</v>
      </c>
      <c r="AS176" s="135">
        <f t="shared" si="154"/>
        <v>-93166.175440000006</v>
      </c>
      <c r="AT176" s="135">
        <f t="shared" si="155"/>
        <v>0</v>
      </c>
    </row>
    <row r="177" spans="1:46" hidden="1" x14ac:dyDescent="0.2">
      <c r="A177" s="75" t="s">
        <v>21</v>
      </c>
      <c r="B177" s="70" t="s">
        <v>224</v>
      </c>
      <c r="C177" s="75" t="s">
        <v>225</v>
      </c>
      <c r="D177" s="73" t="s">
        <v>445</v>
      </c>
      <c r="E177" s="75">
        <v>368</v>
      </c>
      <c r="F177" s="75">
        <v>8</v>
      </c>
      <c r="G177" s="74">
        <f t="shared" si="184"/>
        <v>34.946384000000002</v>
      </c>
      <c r="H177" s="74">
        <f t="shared" si="184"/>
        <v>35.925873500000002</v>
      </c>
      <c r="I177" s="74">
        <f t="shared" si="184"/>
        <v>36.931974000000004</v>
      </c>
      <c r="J177" s="74">
        <f t="shared" si="184"/>
        <v>37.9831085</v>
      </c>
      <c r="K177" s="74">
        <f t="shared" si="184"/>
        <v>38.764039000000004</v>
      </c>
      <c r="L177" s="74">
        <f t="shared" si="184"/>
        <v>0</v>
      </c>
      <c r="M177" s="74">
        <f t="shared" si="184"/>
        <v>0</v>
      </c>
      <c r="N177" s="74"/>
      <c r="O177" s="135"/>
      <c r="P177" s="187" t="str">
        <f t="shared" si="181"/>
        <v>10153C</v>
      </c>
      <c r="Q177" s="188" t="str">
        <f t="shared" si="182"/>
        <v xml:space="preserve">Supervisor Payroll/Accounting </v>
      </c>
      <c r="R177" s="189" t="str">
        <f t="shared" si="183"/>
        <v>102</v>
      </c>
      <c r="S177" s="186">
        <f t="shared" si="185"/>
        <v>34.946384000000002</v>
      </c>
      <c r="T177" s="186">
        <f t="shared" si="186"/>
        <v>35.925873500000002</v>
      </c>
      <c r="U177" s="186">
        <f t="shared" si="187"/>
        <v>36.931974000000004</v>
      </c>
      <c r="V177" s="186">
        <f t="shared" si="188"/>
        <v>37.9831085</v>
      </c>
      <c r="W177" s="186">
        <f t="shared" si="189"/>
        <v>38.764039000000004</v>
      </c>
      <c r="AB177" s="129" t="str">
        <f t="shared" si="156"/>
        <v>10153C</v>
      </c>
      <c r="AC177" s="136" t="str">
        <f t="shared" si="157"/>
        <v>102</v>
      </c>
      <c r="AD177" s="129" t="str">
        <f t="shared" si="158"/>
        <v xml:space="preserve">Supervisor Payroll/Accounting </v>
      </c>
      <c r="AE177" s="130">
        <f t="shared" si="159"/>
        <v>34.945999999999998</v>
      </c>
      <c r="AF177" s="130">
        <f t="shared" si="160"/>
        <v>35.926000000000002</v>
      </c>
      <c r="AG177" s="130">
        <f t="shared" si="161"/>
        <v>36.932000000000002</v>
      </c>
      <c r="AH177" s="130">
        <f t="shared" si="162"/>
        <v>37.982999999999997</v>
      </c>
      <c r="AI177" s="130">
        <f t="shared" si="163"/>
        <v>38.764000000000003</v>
      </c>
      <c r="AJ177" s="130">
        <f t="shared" si="164"/>
        <v>0</v>
      </c>
      <c r="AK177" s="130">
        <f t="shared" si="165"/>
        <v>0</v>
      </c>
      <c r="AL177" s="135"/>
      <c r="AO177" s="135">
        <f t="shared" si="150"/>
        <v>0.97948949999999968</v>
      </c>
      <c r="AP177" s="135">
        <f t="shared" si="151"/>
        <v>1.0061005000000023</v>
      </c>
      <c r="AQ177" s="135">
        <f t="shared" si="152"/>
        <v>1.0511344999999963</v>
      </c>
      <c r="AR177" s="135">
        <f t="shared" si="153"/>
        <v>0.78093050000000375</v>
      </c>
      <c r="AS177" s="135">
        <f t="shared" si="154"/>
        <v>-38.764039000000004</v>
      </c>
      <c r="AT177" s="135">
        <f t="shared" si="155"/>
        <v>0</v>
      </c>
    </row>
    <row r="178" spans="1:46" hidden="1" x14ac:dyDescent="0.2">
      <c r="A178" s="75" t="s">
        <v>17</v>
      </c>
      <c r="B178" s="70" t="s">
        <v>60</v>
      </c>
      <c r="C178" s="75" t="s">
        <v>226</v>
      </c>
      <c r="D178" s="73" t="s">
        <v>446</v>
      </c>
      <c r="E178" s="75">
        <v>550</v>
      </c>
      <c r="F178" s="75">
        <v>12</v>
      </c>
      <c r="G178" s="74">
        <f t="shared" si="184"/>
        <v>93702.653200000001</v>
      </c>
      <c r="H178" s="74">
        <f t="shared" si="184"/>
        <v>98929.053600000014</v>
      </c>
      <c r="I178" s="74">
        <f t="shared" si="184"/>
        <v>105711.66528</v>
      </c>
      <c r="J178" s="74">
        <f t="shared" si="184"/>
        <v>108670.80848000001</v>
      </c>
      <c r="K178" s="74">
        <f t="shared" si="184"/>
        <v>111712.978</v>
      </c>
      <c r="L178" s="74">
        <f t="shared" si="184"/>
        <v>114899.91136</v>
      </c>
      <c r="M178" s="74">
        <f t="shared" si="184"/>
        <v>0</v>
      </c>
      <c r="N178" s="74"/>
      <c r="O178" s="135"/>
      <c r="P178" s="187" t="str">
        <f t="shared" si="181"/>
        <v>10170C</v>
      </c>
      <c r="Q178" s="188" t="str">
        <f t="shared" si="182"/>
        <v>Supervisor Plans Review</v>
      </c>
      <c r="R178" s="189" t="str">
        <f t="shared" si="183"/>
        <v>44</v>
      </c>
      <c r="S178" s="186">
        <f t="shared" si="185"/>
        <v>93702.653200000001</v>
      </c>
      <c r="T178" s="186">
        <f t="shared" si="186"/>
        <v>98929.053600000014</v>
      </c>
      <c r="U178" s="186">
        <f t="shared" si="187"/>
        <v>105711.66528</v>
      </c>
      <c r="V178" s="186">
        <f t="shared" si="188"/>
        <v>108670.80848000001</v>
      </c>
      <c r="W178" s="186">
        <f t="shared" si="189"/>
        <v>111712.978</v>
      </c>
      <c r="X178" s="186">
        <f>VLOOKUP($C178, Rates2020,9,0)</f>
        <v>114899.91136</v>
      </c>
      <c r="AB178" s="129" t="str">
        <f t="shared" si="156"/>
        <v>10170C</v>
      </c>
      <c r="AC178" s="136" t="str">
        <f t="shared" si="157"/>
        <v>44</v>
      </c>
      <c r="AD178" s="129" t="str">
        <f t="shared" si="158"/>
        <v>Supervisor Plans Review</v>
      </c>
      <c r="AE178" s="130">
        <f t="shared" si="159"/>
        <v>45.05</v>
      </c>
      <c r="AF178" s="130">
        <f t="shared" si="160"/>
        <v>47.562999999999995</v>
      </c>
      <c r="AG178" s="130">
        <f t="shared" si="161"/>
        <v>50.823</v>
      </c>
      <c r="AH178" s="130">
        <f t="shared" si="162"/>
        <v>52.245999999999995</v>
      </c>
      <c r="AI178" s="130">
        <f t="shared" si="163"/>
        <v>53.708999999999996</v>
      </c>
      <c r="AJ178" s="130">
        <f t="shared" si="164"/>
        <v>55.241</v>
      </c>
      <c r="AK178" s="130">
        <f t="shared" si="165"/>
        <v>0</v>
      </c>
      <c r="AL178" s="135"/>
      <c r="AO178" s="135">
        <f t="shared" si="150"/>
        <v>5226.4004000000132</v>
      </c>
      <c r="AP178" s="135">
        <f t="shared" si="151"/>
        <v>6782.6116799999872</v>
      </c>
      <c r="AQ178" s="135">
        <f t="shared" si="152"/>
        <v>2959.1432000000059</v>
      </c>
      <c r="AR178" s="135">
        <f t="shared" si="153"/>
        <v>3042.1695199999958</v>
      </c>
      <c r="AS178" s="135">
        <f t="shared" si="154"/>
        <v>3186.9333599999954</v>
      </c>
      <c r="AT178" s="135">
        <f t="shared" si="155"/>
        <v>-114899.91136</v>
      </c>
    </row>
    <row r="179" spans="1:46" hidden="1" x14ac:dyDescent="0.2">
      <c r="A179" s="75" t="s">
        <v>17</v>
      </c>
      <c r="B179" s="70" t="s">
        <v>575</v>
      </c>
      <c r="C179" s="75" t="s">
        <v>227</v>
      </c>
      <c r="D179" s="73" t="s">
        <v>447</v>
      </c>
      <c r="E179" s="75">
        <v>398</v>
      </c>
      <c r="F179" s="75">
        <v>8</v>
      </c>
      <c r="G179" s="72">
        <v>69448</v>
      </c>
      <c r="H179" s="72">
        <v>72229</v>
      </c>
      <c r="I179" s="72">
        <v>75121</v>
      </c>
      <c r="J179" s="72">
        <v>78129</v>
      </c>
      <c r="K179" s="72">
        <v>81257</v>
      </c>
      <c r="L179" s="74"/>
      <c r="M179" s="74"/>
      <c r="N179" s="74"/>
      <c r="O179" s="135"/>
      <c r="P179" s="187" t="str">
        <f t="shared" si="181"/>
        <v>10195C</v>
      </c>
      <c r="Q179" s="188" t="str">
        <f t="shared" si="182"/>
        <v xml:space="preserve">Supervisor Police Support Services </v>
      </c>
      <c r="R179" s="189" t="str">
        <f t="shared" si="183"/>
        <v>022</v>
      </c>
      <c r="S179" s="265">
        <v>69448</v>
      </c>
      <c r="T179" s="265">
        <v>72229</v>
      </c>
      <c r="U179" s="265">
        <v>75121</v>
      </c>
      <c r="V179" s="265">
        <v>78129</v>
      </c>
      <c r="W179" s="265">
        <v>81257</v>
      </c>
      <c r="AB179" s="129" t="str">
        <f t="shared" si="156"/>
        <v>10195C</v>
      </c>
      <c r="AC179" s="136" t="str">
        <f t="shared" si="157"/>
        <v>022</v>
      </c>
      <c r="AD179" s="129" t="str">
        <f t="shared" si="158"/>
        <v xml:space="preserve">Supervisor Police Support Services </v>
      </c>
      <c r="AE179" s="130">
        <f t="shared" si="159"/>
        <v>33.388999999999996</v>
      </c>
      <c r="AF179" s="130">
        <f t="shared" si="160"/>
        <v>34.725999999999999</v>
      </c>
      <c r="AG179" s="130">
        <f t="shared" si="161"/>
        <v>36.116</v>
      </c>
      <c r="AH179" s="130">
        <f t="shared" si="162"/>
        <v>37.562999999999995</v>
      </c>
      <c r="AI179" s="130">
        <f t="shared" si="163"/>
        <v>39.065999999999995</v>
      </c>
      <c r="AJ179" s="130">
        <f t="shared" si="164"/>
        <v>0</v>
      </c>
      <c r="AK179" s="130">
        <f t="shared" si="165"/>
        <v>0</v>
      </c>
      <c r="AL179" s="135"/>
      <c r="AO179" s="135">
        <f t="shared" si="150"/>
        <v>2781</v>
      </c>
      <c r="AP179" s="135">
        <f t="shared" si="151"/>
        <v>2892</v>
      </c>
      <c r="AQ179" s="135">
        <f t="shared" si="152"/>
        <v>3008</v>
      </c>
      <c r="AR179" s="135">
        <f t="shared" si="153"/>
        <v>3128</v>
      </c>
      <c r="AS179" s="135">
        <f t="shared" si="154"/>
        <v>-81257</v>
      </c>
      <c r="AT179" s="135">
        <f t="shared" si="155"/>
        <v>0</v>
      </c>
    </row>
    <row r="180" spans="1:46" hidden="1" x14ac:dyDescent="0.2">
      <c r="A180" s="75" t="s">
        <v>17</v>
      </c>
      <c r="B180" s="70" t="s">
        <v>585</v>
      </c>
      <c r="C180" s="75" t="s">
        <v>229</v>
      </c>
      <c r="D180" s="73" t="s">
        <v>448</v>
      </c>
      <c r="E180" s="75">
        <v>418</v>
      </c>
      <c r="F180" s="75">
        <v>9</v>
      </c>
      <c r="G180" s="74">
        <v>74466</v>
      </c>
      <c r="H180" s="74">
        <v>78311</v>
      </c>
      <c r="I180" s="74">
        <v>82303</v>
      </c>
      <c r="J180" s="74">
        <v>87874</v>
      </c>
      <c r="K180" s="74">
        <v>90335</v>
      </c>
      <c r="L180" s="74">
        <v>92864</v>
      </c>
      <c r="M180" s="74">
        <v>95512</v>
      </c>
      <c r="N180" s="74"/>
      <c r="O180" s="135"/>
      <c r="P180" s="187" t="str">
        <f t="shared" si="181"/>
        <v>10207C</v>
      </c>
      <c r="Q180" s="188" t="str">
        <f t="shared" si="182"/>
        <v>Supervisor Property &amp; Evidence</v>
      </c>
      <c r="R180" s="189" t="str">
        <f t="shared" si="183"/>
        <v>024</v>
      </c>
      <c r="S180" s="262">
        <v>74466</v>
      </c>
      <c r="T180" s="262">
        <v>78311</v>
      </c>
      <c r="U180" s="262">
        <v>82303</v>
      </c>
      <c r="V180" s="262">
        <v>87874</v>
      </c>
      <c r="W180" s="262">
        <v>90335</v>
      </c>
      <c r="X180" s="262">
        <v>92864</v>
      </c>
      <c r="Y180" s="262">
        <v>95512</v>
      </c>
      <c r="AB180" s="129" t="str">
        <f t="shared" si="156"/>
        <v>10207C</v>
      </c>
      <c r="AC180" s="136" t="str">
        <f t="shared" si="157"/>
        <v>024</v>
      </c>
      <c r="AD180" s="129" t="str">
        <f t="shared" si="158"/>
        <v>Supervisor Property &amp; Evidence</v>
      </c>
      <c r="AE180" s="130">
        <f t="shared" si="159"/>
        <v>35.800999999999995</v>
      </c>
      <c r="AF180" s="130">
        <f t="shared" si="160"/>
        <v>37.65</v>
      </c>
      <c r="AG180" s="130">
        <f t="shared" si="161"/>
        <v>39.568999999999996</v>
      </c>
      <c r="AH180" s="130">
        <f t="shared" si="162"/>
        <v>42.247999999999998</v>
      </c>
      <c r="AI180" s="130">
        <f t="shared" si="163"/>
        <v>43.430999999999997</v>
      </c>
      <c r="AJ180" s="130">
        <f t="shared" si="164"/>
        <v>44.646999999999998</v>
      </c>
      <c r="AK180" s="130">
        <f t="shared" si="165"/>
        <v>45.919999999999995</v>
      </c>
      <c r="AL180" s="135"/>
      <c r="AO180" s="135">
        <f t="shared" si="150"/>
        <v>3845</v>
      </c>
      <c r="AP180" s="135">
        <f t="shared" si="151"/>
        <v>3992</v>
      </c>
      <c r="AQ180" s="135">
        <f t="shared" si="152"/>
        <v>5571</v>
      </c>
      <c r="AR180" s="135">
        <f t="shared" si="153"/>
        <v>2461</v>
      </c>
      <c r="AS180" s="135">
        <f t="shared" si="154"/>
        <v>2529</v>
      </c>
      <c r="AT180" s="135">
        <f t="shared" si="155"/>
        <v>2648</v>
      </c>
    </row>
    <row r="181" spans="1:46" hidden="1" x14ac:dyDescent="0.2">
      <c r="A181" s="75" t="s">
        <v>17</v>
      </c>
      <c r="B181" s="70" t="s">
        <v>580</v>
      </c>
      <c r="C181" s="75" t="s">
        <v>230</v>
      </c>
      <c r="D181" s="73" t="s">
        <v>449</v>
      </c>
      <c r="E181" s="75">
        <v>465</v>
      </c>
      <c r="F181" s="75">
        <v>10</v>
      </c>
      <c r="G181" s="74">
        <v>82729</v>
      </c>
      <c r="H181" s="74">
        <v>86042</v>
      </c>
      <c r="I181" s="74">
        <v>89487</v>
      </c>
      <c r="J181" s="74">
        <v>93070</v>
      </c>
      <c r="K181" s="74">
        <v>96797</v>
      </c>
      <c r="L181" s="74">
        <v>0</v>
      </c>
      <c r="M181" s="74">
        <v>0</v>
      </c>
      <c r="N181" s="74"/>
      <c r="O181" s="135"/>
      <c r="P181" s="187" t="str">
        <f t="shared" si="181"/>
        <v>10291C</v>
      </c>
      <c r="Q181" s="188" t="str">
        <f t="shared" si="182"/>
        <v xml:space="preserve">Supervisor Space Planning  </v>
      </c>
      <c r="R181" s="189" t="str">
        <f t="shared" si="183"/>
        <v>034</v>
      </c>
      <c r="S181" s="262">
        <v>82729</v>
      </c>
      <c r="T181" s="262">
        <v>86042</v>
      </c>
      <c r="U181" s="262">
        <v>89487</v>
      </c>
      <c r="V181" s="262">
        <v>93070</v>
      </c>
      <c r="W181" s="262">
        <v>96797</v>
      </c>
      <c r="AB181" s="129" t="str">
        <f t="shared" si="156"/>
        <v>10291C</v>
      </c>
      <c r="AC181" s="136" t="str">
        <f t="shared" si="157"/>
        <v>034</v>
      </c>
      <c r="AD181" s="129" t="str">
        <f t="shared" si="158"/>
        <v xml:space="preserve">Supervisor Space Planning  </v>
      </c>
      <c r="AE181" s="130">
        <f t="shared" si="159"/>
        <v>39.774000000000001</v>
      </c>
      <c r="AF181" s="130">
        <f t="shared" si="160"/>
        <v>41.366999999999997</v>
      </c>
      <c r="AG181" s="130">
        <f t="shared" si="161"/>
        <v>43.022999999999996</v>
      </c>
      <c r="AH181" s="130">
        <f t="shared" si="162"/>
        <v>44.745999999999995</v>
      </c>
      <c r="AI181" s="130">
        <f t="shared" si="163"/>
        <v>46.537999999999997</v>
      </c>
      <c r="AJ181" s="130">
        <f t="shared" si="164"/>
        <v>0</v>
      </c>
      <c r="AK181" s="130">
        <f t="shared" si="165"/>
        <v>0</v>
      </c>
      <c r="AL181" s="135"/>
      <c r="AO181" s="135">
        <f t="shared" si="150"/>
        <v>3313</v>
      </c>
      <c r="AP181" s="135">
        <f t="shared" si="151"/>
        <v>3445</v>
      </c>
      <c r="AQ181" s="135">
        <f t="shared" si="152"/>
        <v>3583</v>
      </c>
      <c r="AR181" s="135">
        <f t="shared" si="153"/>
        <v>3727</v>
      </c>
      <c r="AS181" s="135">
        <f t="shared" si="154"/>
        <v>-96797</v>
      </c>
      <c r="AT181" s="135">
        <f t="shared" si="155"/>
        <v>0</v>
      </c>
    </row>
    <row r="182" spans="1:46" hidden="1" x14ac:dyDescent="0.2">
      <c r="A182" s="75" t="s">
        <v>17</v>
      </c>
      <c r="B182" s="70" t="s">
        <v>60</v>
      </c>
      <c r="C182" s="75" t="s">
        <v>231</v>
      </c>
      <c r="D182" s="73" t="s">
        <v>450</v>
      </c>
      <c r="E182" s="75">
        <v>543</v>
      </c>
      <c r="F182" s="75">
        <v>12</v>
      </c>
      <c r="G182" s="74">
        <f t="shared" ref="G182:M183" si="190">S182</f>
        <v>93702.653200000001</v>
      </c>
      <c r="H182" s="74">
        <f t="shared" si="190"/>
        <v>98929.053600000014</v>
      </c>
      <c r="I182" s="74">
        <f t="shared" si="190"/>
        <v>105711.66528</v>
      </c>
      <c r="J182" s="74">
        <f t="shared" si="190"/>
        <v>108670.80848000001</v>
      </c>
      <c r="K182" s="74">
        <f t="shared" si="190"/>
        <v>111712.978</v>
      </c>
      <c r="L182" s="74">
        <f t="shared" si="190"/>
        <v>114899.91136</v>
      </c>
      <c r="M182" s="74">
        <f t="shared" si="190"/>
        <v>0</v>
      </c>
      <c r="N182" s="74"/>
      <c r="O182" s="135"/>
      <c r="P182" s="187" t="str">
        <f t="shared" si="181"/>
        <v>10335C</v>
      </c>
      <c r="Q182" s="188" t="str">
        <f t="shared" si="182"/>
        <v>Supervisor Transportation Planner</v>
      </c>
      <c r="R182" s="189" t="str">
        <f t="shared" si="183"/>
        <v>44</v>
      </c>
      <c r="S182" s="186">
        <f>VLOOKUP($C182, Rates2020,4,0)</f>
        <v>93702.653200000001</v>
      </c>
      <c r="T182" s="186">
        <f>VLOOKUP($C182, Rates2020,5,0)</f>
        <v>98929.053600000014</v>
      </c>
      <c r="U182" s="186">
        <f>VLOOKUP($C182, Rates2020,6,0)</f>
        <v>105711.66528</v>
      </c>
      <c r="V182" s="186">
        <f>VLOOKUP($C182, Rates2020,7,0)</f>
        <v>108670.80848000001</v>
      </c>
      <c r="W182" s="186">
        <f>VLOOKUP($C182, Rates2020,8,0)</f>
        <v>111712.978</v>
      </c>
      <c r="X182" s="186">
        <f>VLOOKUP($C182, Rates2020,9,0)</f>
        <v>114899.91136</v>
      </c>
      <c r="AB182" s="129" t="str">
        <f t="shared" si="156"/>
        <v>10335C</v>
      </c>
      <c r="AC182" s="136" t="str">
        <f t="shared" si="157"/>
        <v>44</v>
      </c>
      <c r="AD182" s="129" t="str">
        <f t="shared" si="158"/>
        <v>Supervisor Transportation Planner</v>
      </c>
      <c r="AE182" s="130">
        <f t="shared" si="159"/>
        <v>45.05</v>
      </c>
      <c r="AF182" s="130">
        <f t="shared" si="160"/>
        <v>47.562999999999995</v>
      </c>
      <c r="AG182" s="130">
        <f t="shared" si="161"/>
        <v>50.823</v>
      </c>
      <c r="AH182" s="130">
        <f t="shared" si="162"/>
        <v>52.245999999999995</v>
      </c>
      <c r="AI182" s="130">
        <f t="shared" si="163"/>
        <v>53.708999999999996</v>
      </c>
      <c r="AJ182" s="130">
        <f t="shared" si="164"/>
        <v>55.241</v>
      </c>
      <c r="AK182" s="130">
        <f t="shared" si="165"/>
        <v>0</v>
      </c>
      <c r="AL182" s="135"/>
      <c r="AO182" s="135">
        <f t="shared" si="150"/>
        <v>5226.4004000000132</v>
      </c>
      <c r="AP182" s="135">
        <f t="shared" si="151"/>
        <v>6782.6116799999872</v>
      </c>
      <c r="AQ182" s="135">
        <f t="shared" si="152"/>
        <v>2959.1432000000059</v>
      </c>
      <c r="AR182" s="135">
        <f t="shared" si="153"/>
        <v>3042.1695199999958</v>
      </c>
      <c r="AS182" s="135">
        <f t="shared" si="154"/>
        <v>3186.9333599999954</v>
      </c>
      <c r="AT182" s="135">
        <f t="shared" si="155"/>
        <v>-114899.91136</v>
      </c>
    </row>
    <row r="183" spans="1:46" hidden="1" x14ac:dyDescent="0.2">
      <c r="A183" s="75" t="s">
        <v>17</v>
      </c>
      <c r="B183" s="70" t="s">
        <v>232</v>
      </c>
      <c r="C183" s="75" t="s">
        <v>233</v>
      </c>
      <c r="D183" s="73" t="s">
        <v>451</v>
      </c>
      <c r="E183" s="75">
        <v>333</v>
      </c>
      <c r="F183" s="75">
        <v>7</v>
      </c>
      <c r="G183" s="74">
        <f t="shared" si="190"/>
        <v>58729.412560000004</v>
      </c>
      <c r="H183" s="74">
        <f t="shared" si="190"/>
        <v>60489.996320000006</v>
      </c>
      <c r="I183" s="74">
        <f t="shared" si="190"/>
        <v>62305.930960000005</v>
      </c>
      <c r="J183" s="74">
        <f t="shared" si="190"/>
        <v>64175.087600000006</v>
      </c>
      <c r="K183" s="74">
        <f t="shared" si="190"/>
        <v>66099.595119999998</v>
      </c>
      <c r="L183" s="74">
        <f t="shared" si="190"/>
        <v>68081.582399999999</v>
      </c>
      <c r="M183" s="74">
        <f t="shared" si="190"/>
        <v>70125.307199999996</v>
      </c>
      <c r="N183" s="74"/>
      <c r="O183" s="135"/>
      <c r="P183" s="187" t="str">
        <f t="shared" si="181"/>
        <v>10350C</v>
      </c>
      <c r="Q183" s="188" t="str">
        <f t="shared" si="182"/>
        <v>Supervisor Treasury Division</v>
      </c>
      <c r="R183" s="189" t="str">
        <f t="shared" si="183"/>
        <v>17</v>
      </c>
      <c r="S183" s="186">
        <f>VLOOKUP($C183, Rates2020,4,0)</f>
        <v>58729.412560000004</v>
      </c>
      <c r="T183" s="186">
        <f>VLOOKUP($C183, Rates2020,5,0)</f>
        <v>60489.996320000006</v>
      </c>
      <c r="U183" s="186">
        <f>VLOOKUP($C183, Rates2020,6,0)</f>
        <v>62305.930960000005</v>
      </c>
      <c r="V183" s="186">
        <f>VLOOKUP($C183, Rates2020,7,0)</f>
        <v>64175.087600000006</v>
      </c>
      <c r="W183" s="186">
        <f>VLOOKUP($C183, Rates2020,8,0)</f>
        <v>66099.595119999998</v>
      </c>
      <c r="X183" s="186">
        <f>VLOOKUP($C183, Rates2020,9,0)</f>
        <v>68081.582399999999</v>
      </c>
      <c r="Y183" s="186">
        <f>VLOOKUP($C183, Rates2020,10,0)</f>
        <v>70125.307199999996</v>
      </c>
      <c r="AB183" s="129" t="str">
        <f t="shared" si="156"/>
        <v>10350C</v>
      </c>
      <c r="AC183" s="136" t="str">
        <f t="shared" si="157"/>
        <v>17</v>
      </c>
      <c r="AD183" s="129" t="str">
        <f t="shared" si="158"/>
        <v>Supervisor Treasury Division</v>
      </c>
      <c r="AE183" s="130">
        <f t="shared" si="159"/>
        <v>28.236000000000001</v>
      </c>
      <c r="AF183" s="130">
        <f t="shared" si="160"/>
        <v>29.082000000000001</v>
      </c>
      <c r="AG183" s="130">
        <f t="shared" si="161"/>
        <v>29.955000000000002</v>
      </c>
      <c r="AH183" s="130">
        <f t="shared" si="162"/>
        <v>30.854000000000003</v>
      </c>
      <c r="AI183" s="130">
        <f t="shared" si="163"/>
        <v>31.779</v>
      </c>
      <c r="AJ183" s="130">
        <f t="shared" si="164"/>
        <v>32.731999999999999</v>
      </c>
      <c r="AK183" s="130">
        <f t="shared" si="165"/>
        <v>33.714999999999996</v>
      </c>
      <c r="AL183" s="135"/>
      <c r="AO183" s="135">
        <f t="shared" si="150"/>
        <v>1760.5837600000013</v>
      </c>
      <c r="AP183" s="135">
        <f t="shared" si="151"/>
        <v>1815.9346399999995</v>
      </c>
      <c r="AQ183" s="135">
        <f t="shared" si="152"/>
        <v>1869.1566400000011</v>
      </c>
      <c r="AR183" s="135">
        <f t="shared" si="153"/>
        <v>1924.5075199999919</v>
      </c>
      <c r="AS183" s="135">
        <f t="shared" si="154"/>
        <v>1981.9872800000012</v>
      </c>
      <c r="AT183" s="135">
        <f t="shared" si="155"/>
        <v>2043.7247999999963</v>
      </c>
    </row>
    <row r="184" spans="1:46" hidden="1" x14ac:dyDescent="0.2">
      <c r="A184" s="75" t="s">
        <v>17</v>
      </c>
      <c r="B184" s="70" t="s">
        <v>586</v>
      </c>
      <c r="C184" s="75" t="s">
        <v>235</v>
      </c>
      <c r="D184" s="73" t="s">
        <v>452</v>
      </c>
      <c r="E184" s="75">
        <v>413</v>
      </c>
      <c r="F184" s="75">
        <v>9</v>
      </c>
      <c r="G184" s="74">
        <v>74708</v>
      </c>
      <c r="H184" s="74">
        <v>77700</v>
      </c>
      <c r="I184" s="74">
        <v>80811</v>
      </c>
      <c r="J184" s="74">
        <v>84047</v>
      </c>
      <c r="K184" s="74">
        <v>87412</v>
      </c>
      <c r="L184" s="74">
        <v>0</v>
      </c>
      <c r="M184" s="74">
        <v>0</v>
      </c>
      <c r="N184" s="74"/>
      <c r="O184" s="135"/>
      <c r="P184" s="187" t="str">
        <f t="shared" si="181"/>
        <v>10633C</v>
      </c>
      <c r="Q184" s="188" t="str">
        <f t="shared" si="182"/>
        <v>Training Development Supervisor</v>
      </c>
      <c r="R184" s="189" t="str">
        <f t="shared" si="183"/>
        <v>084</v>
      </c>
      <c r="S184" s="262">
        <v>74708</v>
      </c>
      <c r="T184" s="262">
        <v>77700</v>
      </c>
      <c r="U184" s="262">
        <v>80811</v>
      </c>
      <c r="V184" s="262">
        <v>84047</v>
      </c>
      <c r="W184" s="262">
        <v>87412</v>
      </c>
      <c r="AB184" s="129" t="str">
        <f t="shared" si="156"/>
        <v>10633C</v>
      </c>
      <c r="AC184" s="136" t="str">
        <f t="shared" si="157"/>
        <v>084</v>
      </c>
      <c r="AD184" s="129" t="str">
        <f t="shared" si="158"/>
        <v>Training Development Supervisor</v>
      </c>
      <c r="AE184" s="130">
        <f t="shared" si="159"/>
        <v>35.917999999999999</v>
      </c>
      <c r="AF184" s="130">
        <f t="shared" si="160"/>
        <v>37.355999999999995</v>
      </c>
      <c r="AG184" s="130">
        <f t="shared" si="161"/>
        <v>38.851999999999997</v>
      </c>
      <c r="AH184" s="130">
        <f t="shared" si="162"/>
        <v>40.407999999999994</v>
      </c>
      <c r="AI184" s="130">
        <f t="shared" si="163"/>
        <v>42.024999999999999</v>
      </c>
      <c r="AJ184" s="130">
        <f t="shared" si="164"/>
        <v>0</v>
      </c>
      <c r="AK184" s="130">
        <f t="shared" si="165"/>
        <v>0</v>
      </c>
      <c r="AL184" s="135"/>
      <c r="AO184" s="135">
        <f t="shared" si="150"/>
        <v>2992</v>
      </c>
      <c r="AP184" s="135">
        <f t="shared" si="151"/>
        <v>3111</v>
      </c>
      <c r="AQ184" s="135">
        <f t="shared" si="152"/>
        <v>3236</v>
      </c>
      <c r="AR184" s="135">
        <f t="shared" si="153"/>
        <v>3365</v>
      </c>
      <c r="AS184" s="135">
        <f t="shared" si="154"/>
        <v>-87412</v>
      </c>
      <c r="AT184" s="135">
        <f t="shared" si="155"/>
        <v>0</v>
      </c>
    </row>
    <row r="185" spans="1:46" hidden="1" x14ac:dyDescent="0.2">
      <c r="A185" s="75" t="s">
        <v>21</v>
      </c>
      <c r="B185" s="70" t="s">
        <v>236</v>
      </c>
      <c r="C185" s="75" t="s">
        <v>237</v>
      </c>
      <c r="D185" s="73" t="s">
        <v>238</v>
      </c>
      <c r="E185" s="75">
        <v>140</v>
      </c>
      <c r="F185" s="75">
        <v>5</v>
      </c>
      <c r="G185" s="74">
        <f t="shared" ref="G185:M187" si="191">S185</f>
        <v>27.077716000000002</v>
      </c>
      <c r="H185" s="74">
        <f t="shared" si="191"/>
        <v>0</v>
      </c>
      <c r="I185" s="74">
        <f t="shared" si="191"/>
        <v>0</v>
      </c>
      <c r="J185" s="74">
        <f t="shared" si="191"/>
        <v>0</v>
      </c>
      <c r="K185" s="74">
        <f t="shared" si="191"/>
        <v>0</v>
      </c>
      <c r="L185" s="74">
        <f t="shared" si="191"/>
        <v>0</v>
      </c>
      <c r="M185" s="74">
        <f t="shared" si="191"/>
        <v>0</v>
      </c>
      <c r="N185" s="74"/>
      <c r="O185" s="135"/>
      <c r="P185" s="187" t="str">
        <f t="shared" si="181"/>
        <v>52923C</v>
      </c>
      <c r="Q185" s="188" t="str">
        <f t="shared" si="182"/>
        <v>Truck Operator</v>
      </c>
      <c r="R185" s="189" t="str">
        <f t="shared" si="183"/>
        <v>107</v>
      </c>
      <c r="S185" s="186">
        <f>VLOOKUP($C185, Rates2020,4,0)</f>
        <v>27.077716000000002</v>
      </c>
      <c r="AB185" s="129" t="str">
        <f t="shared" si="156"/>
        <v>52923C</v>
      </c>
      <c r="AC185" s="136" t="str">
        <f t="shared" si="157"/>
        <v>107</v>
      </c>
      <c r="AD185" s="129" t="str">
        <f t="shared" si="158"/>
        <v>Truck Operator</v>
      </c>
      <c r="AE185" s="130">
        <f t="shared" si="159"/>
        <v>27.077999999999999</v>
      </c>
      <c r="AF185" s="130">
        <f t="shared" si="160"/>
        <v>0</v>
      </c>
      <c r="AG185" s="130">
        <f t="shared" si="161"/>
        <v>0</v>
      </c>
      <c r="AH185" s="130">
        <f t="shared" si="162"/>
        <v>0</v>
      </c>
      <c r="AI185" s="130">
        <f t="shared" si="163"/>
        <v>0</v>
      </c>
      <c r="AJ185" s="130">
        <f t="shared" si="164"/>
        <v>0</v>
      </c>
      <c r="AK185" s="130">
        <f t="shared" si="165"/>
        <v>0</v>
      </c>
      <c r="AL185" s="135"/>
      <c r="AO185" s="135">
        <f t="shared" si="150"/>
        <v>-27.077716000000002</v>
      </c>
      <c r="AP185" s="135">
        <f t="shared" si="151"/>
        <v>0</v>
      </c>
      <c r="AQ185" s="135">
        <f t="shared" si="152"/>
        <v>0</v>
      </c>
      <c r="AR185" s="135">
        <f t="shared" si="153"/>
        <v>0</v>
      </c>
      <c r="AS185" s="135">
        <f t="shared" si="154"/>
        <v>0</v>
      </c>
      <c r="AT185" s="135">
        <f t="shared" si="155"/>
        <v>0</v>
      </c>
    </row>
    <row r="186" spans="1:46" hidden="1" x14ac:dyDescent="0.2">
      <c r="A186" s="75" t="s">
        <v>17</v>
      </c>
      <c r="B186" s="70" t="s">
        <v>38</v>
      </c>
      <c r="C186" s="75" t="s">
        <v>568</v>
      </c>
      <c r="D186" s="73" t="s">
        <v>789</v>
      </c>
      <c r="E186" s="75">
        <v>458</v>
      </c>
      <c r="F186" s="75">
        <v>10</v>
      </c>
      <c r="G186" s="74">
        <f t="shared" si="191"/>
        <v>70513</v>
      </c>
      <c r="H186" s="74">
        <f t="shared" si="191"/>
        <v>74057</v>
      </c>
      <c r="I186" s="74">
        <f t="shared" si="191"/>
        <v>78058</v>
      </c>
      <c r="J186" s="74">
        <f t="shared" si="191"/>
        <v>84578</v>
      </c>
      <c r="K186" s="74">
        <f t="shared" si="191"/>
        <v>86948</v>
      </c>
      <c r="L186" s="74">
        <f t="shared" si="191"/>
        <v>91501</v>
      </c>
      <c r="M186" s="74">
        <f t="shared" si="191"/>
        <v>96749</v>
      </c>
      <c r="N186" s="74"/>
      <c r="O186" s="135"/>
      <c r="P186" s="187" t="str">
        <f t="shared" si="181"/>
        <v>59401C</v>
      </c>
      <c r="Q186" s="188" t="str">
        <f t="shared" si="182"/>
        <v>Violence Prevention Inter Coor</v>
      </c>
      <c r="R186" s="189" t="str">
        <f t="shared" si="183"/>
        <v>65</v>
      </c>
      <c r="S186" s="258">
        <v>70513</v>
      </c>
      <c r="T186" s="258">
        <v>74057</v>
      </c>
      <c r="U186" s="258">
        <v>78058</v>
      </c>
      <c r="V186" s="258">
        <v>84578</v>
      </c>
      <c r="W186" s="258">
        <v>86948</v>
      </c>
      <c r="X186" s="258">
        <v>91501</v>
      </c>
      <c r="Y186" s="258">
        <v>96749</v>
      </c>
      <c r="AB186" s="129" t="str">
        <f t="shared" si="156"/>
        <v>59401C</v>
      </c>
      <c r="AC186" s="136" t="str">
        <f t="shared" si="157"/>
        <v>65</v>
      </c>
      <c r="AD186" s="129" t="str">
        <f t="shared" si="158"/>
        <v>Violence Prevention Inter Coor</v>
      </c>
      <c r="AE186" s="130">
        <f t="shared" si="159"/>
        <v>33.900999999999996</v>
      </c>
      <c r="AF186" s="130">
        <f t="shared" si="160"/>
        <v>35.604999999999997</v>
      </c>
      <c r="AG186" s="130">
        <f t="shared" si="161"/>
        <v>37.527999999999999</v>
      </c>
      <c r="AH186" s="130">
        <f t="shared" si="162"/>
        <v>40.662999999999997</v>
      </c>
      <c r="AI186" s="130">
        <f t="shared" si="163"/>
        <v>41.802</v>
      </c>
      <c r="AJ186" s="337">
        <v>43.991999999999997</v>
      </c>
      <c r="AK186" s="130">
        <f t="shared" si="165"/>
        <v>46.513999999999996</v>
      </c>
      <c r="AL186" s="135"/>
      <c r="AO186" s="135">
        <f t="shared" si="150"/>
        <v>3544</v>
      </c>
      <c r="AP186" s="135">
        <f t="shared" si="151"/>
        <v>4001</v>
      </c>
      <c r="AQ186" s="135">
        <f t="shared" si="152"/>
        <v>6520</v>
      </c>
      <c r="AR186" s="135">
        <f t="shared" si="153"/>
        <v>2370</v>
      </c>
      <c r="AS186" s="135">
        <f t="shared" si="154"/>
        <v>4553</v>
      </c>
      <c r="AT186" s="135">
        <f t="shared" si="155"/>
        <v>5248</v>
      </c>
    </row>
    <row r="187" spans="1:46" hidden="1" x14ac:dyDescent="0.2">
      <c r="A187" s="75" t="s">
        <v>17</v>
      </c>
      <c r="B187" s="70" t="s">
        <v>65</v>
      </c>
      <c r="C187" s="75" t="s">
        <v>239</v>
      </c>
      <c r="D187" s="73" t="s">
        <v>453</v>
      </c>
      <c r="E187" s="75">
        <v>518</v>
      </c>
      <c r="F187" s="75">
        <v>11</v>
      </c>
      <c r="G187" s="74">
        <f t="shared" si="191"/>
        <v>82174.768000000011</v>
      </c>
      <c r="H187" s="74">
        <f t="shared" si="191"/>
        <v>86500.652159999998</v>
      </c>
      <c r="I187" s="74">
        <f t="shared" si="191"/>
        <v>91052.197600000014</v>
      </c>
      <c r="J187" s="74">
        <f t="shared" si="191"/>
        <v>97242.980640000009</v>
      </c>
      <c r="K187" s="74">
        <f t="shared" si="191"/>
        <v>99967.947040000014</v>
      </c>
      <c r="L187" s="74">
        <f t="shared" si="191"/>
        <v>102767.42424000001</v>
      </c>
      <c r="M187" s="74">
        <f t="shared" si="191"/>
        <v>105696.76312</v>
      </c>
      <c r="N187" s="74"/>
      <c r="O187" s="135"/>
      <c r="P187" s="187" t="str">
        <f t="shared" si="181"/>
        <v>10857C</v>
      </c>
      <c r="Q187" s="188" t="str">
        <f t="shared" si="182"/>
        <v>Water Business Enterprise System Manager</v>
      </c>
      <c r="R187" s="189" t="str">
        <f t="shared" si="183"/>
        <v>41C</v>
      </c>
      <c r="S187" s="186">
        <f>VLOOKUP($C187, Rates2020,4,0)</f>
        <v>82174.768000000011</v>
      </c>
      <c r="T187" s="186">
        <f>VLOOKUP($C187, Rates2020,5,0)</f>
        <v>86500.652159999998</v>
      </c>
      <c r="U187" s="186">
        <f>VLOOKUP($C187, Rates2020,6,0)</f>
        <v>91052.197600000014</v>
      </c>
      <c r="V187" s="186">
        <f>VLOOKUP($C187, Rates2020,7,0)</f>
        <v>97242.980640000009</v>
      </c>
      <c r="W187" s="186">
        <f>VLOOKUP($C187, Rates2020,8,0)</f>
        <v>99967.947040000014</v>
      </c>
      <c r="X187" s="186">
        <f>VLOOKUP($C187, Rates2020,9,0)</f>
        <v>102767.42424000001</v>
      </c>
      <c r="Y187" s="186">
        <f>VLOOKUP($C187, Rates2020,10,0)</f>
        <v>105696.76312</v>
      </c>
      <c r="AB187" s="129" t="str">
        <f t="shared" si="156"/>
        <v>10857C</v>
      </c>
      <c r="AC187" s="136" t="str">
        <f t="shared" si="157"/>
        <v>41C</v>
      </c>
      <c r="AD187" s="129" t="str">
        <f t="shared" si="158"/>
        <v>Water Business Enterprise System Manager</v>
      </c>
      <c r="AE187" s="130">
        <f t="shared" si="159"/>
        <v>39.507999999999996</v>
      </c>
      <c r="AF187" s="130">
        <f t="shared" si="160"/>
        <v>41.586999999999996</v>
      </c>
      <c r="AG187" s="130">
        <f t="shared" si="161"/>
        <v>43.775999999999996</v>
      </c>
      <c r="AH187" s="130">
        <f t="shared" si="162"/>
        <v>46.751999999999995</v>
      </c>
      <c r="AI187" s="130">
        <f t="shared" si="163"/>
        <v>48.061999999999998</v>
      </c>
      <c r="AJ187" s="130">
        <f t="shared" si="164"/>
        <v>49.407999999999994</v>
      </c>
      <c r="AK187" s="130">
        <f t="shared" si="165"/>
        <v>50.815999999999995</v>
      </c>
      <c r="AL187" s="135"/>
      <c r="AO187" s="135">
        <f t="shared" si="150"/>
        <v>4325.8841599999869</v>
      </c>
      <c r="AP187" s="135">
        <f t="shared" si="151"/>
        <v>4551.5454400000162</v>
      </c>
      <c r="AQ187" s="135">
        <f t="shared" si="152"/>
        <v>6190.7830399999948</v>
      </c>
      <c r="AR187" s="135">
        <f t="shared" si="153"/>
        <v>2724.9664000000048</v>
      </c>
      <c r="AS187" s="135">
        <f t="shared" si="154"/>
        <v>2799.4771999999939</v>
      </c>
      <c r="AT187" s="135">
        <f t="shared" si="155"/>
        <v>2929.3388799999957</v>
      </c>
    </row>
    <row r="188" spans="1:46" x14ac:dyDescent="0.2">
      <c r="G188" s="60"/>
      <c r="H188" s="60"/>
      <c r="I188" s="60"/>
      <c r="J188" s="60"/>
      <c r="K188" s="60"/>
      <c r="L188" s="60"/>
      <c r="M188" s="60"/>
      <c r="N188" s="60"/>
      <c r="O188" s="60"/>
      <c r="P188" s="187"/>
      <c r="AE188" s="130"/>
      <c r="AF188" s="130"/>
      <c r="AG188" s="130"/>
      <c r="AH188" s="130"/>
      <c r="AI188" s="130"/>
      <c r="AJ188" s="130"/>
      <c r="AK188" s="130"/>
      <c r="AL188" s="135"/>
    </row>
    <row r="189" spans="1:46" x14ac:dyDescent="0.2">
      <c r="A189" s="58"/>
      <c r="B189" s="76" t="s">
        <v>484</v>
      </c>
      <c r="C189" s="62"/>
      <c r="D189" s="77"/>
      <c r="E189" s="59"/>
      <c r="F189" s="59"/>
      <c r="G189" s="58"/>
      <c r="H189" s="58"/>
      <c r="I189" s="58"/>
      <c r="J189" s="58"/>
      <c r="K189" s="58"/>
      <c r="L189" s="58"/>
      <c r="M189" s="61"/>
      <c r="N189" s="78"/>
      <c r="O189" s="78"/>
      <c r="P189" s="192"/>
      <c r="Q189" s="177"/>
    </row>
    <row r="190" spans="1:46" x14ac:dyDescent="0.2">
      <c r="A190" s="58"/>
      <c r="B190" s="76" t="s">
        <v>485</v>
      </c>
      <c r="C190" s="58"/>
      <c r="D190" s="59"/>
      <c r="E190" s="59"/>
      <c r="F190" s="78"/>
      <c r="G190" s="78"/>
      <c r="H190" s="78"/>
      <c r="I190" s="78"/>
      <c r="J190" s="78"/>
      <c r="K190" s="78"/>
      <c r="L190" s="78"/>
      <c r="M190" s="78"/>
      <c r="N190" s="78"/>
      <c r="O190" s="78"/>
      <c r="P190" s="192"/>
      <c r="Q190" s="177"/>
    </row>
    <row r="191" spans="1:46" s="62" customFormat="1" x14ac:dyDescent="0.2">
      <c r="A191" s="58"/>
      <c r="B191" s="57">
        <v>436.83</v>
      </c>
      <c r="C191" s="79" t="s">
        <v>240</v>
      </c>
      <c r="D191" s="59"/>
      <c r="E191" s="117"/>
      <c r="F191" s="78"/>
      <c r="G191" s="78"/>
      <c r="H191" s="78"/>
      <c r="I191" s="78"/>
      <c r="J191" s="78"/>
      <c r="K191" s="78"/>
      <c r="L191" s="78"/>
      <c r="M191" s="78"/>
      <c r="N191" s="78"/>
      <c r="O191" s="78"/>
      <c r="P191" s="192" t="s">
        <v>810</v>
      </c>
      <c r="Q191" s="177"/>
      <c r="R191" s="186"/>
      <c r="S191" s="340">
        <f>B191</f>
        <v>436.83</v>
      </c>
      <c r="T191" s="179"/>
      <c r="U191" s="179"/>
      <c r="V191" s="179"/>
      <c r="W191" s="179"/>
      <c r="X191" s="179"/>
      <c r="Y191" s="179"/>
      <c r="AB191" s="138" t="s">
        <v>601</v>
      </c>
      <c r="AC191" s="136"/>
      <c r="AD191" s="129"/>
      <c r="AE191" s="129"/>
      <c r="AF191" s="129"/>
      <c r="AG191" s="129"/>
      <c r="AH191" s="129"/>
      <c r="AI191" s="129"/>
      <c r="AJ191" s="129"/>
      <c r="AK191" s="129"/>
      <c r="AL191" s="73"/>
    </row>
    <row r="192" spans="1:46" s="62" customFormat="1" x14ac:dyDescent="0.2">
      <c r="A192" s="80">
        <v>0</v>
      </c>
      <c r="B192" s="57">
        <v>847.47</v>
      </c>
      <c r="C192" s="79" t="s">
        <v>241</v>
      </c>
      <c r="D192" s="59"/>
      <c r="E192" s="117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192" t="s">
        <v>811</v>
      </c>
      <c r="Q192" s="177"/>
      <c r="R192" s="186"/>
      <c r="S192" s="340">
        <f>B192</f>
        <v>847.47</v>
      </c>
      <c r="T192" s="179"/>
      <c r="U192" s="179"/>
      <c r="V192" s="179"/>
      <c r="W192" s="179"/>
      <c r="X192" s="179"/>
      <c r="Y192" s="179"/>
      <c r="AB192" s="139" t="s">
        <v>602</v>
      </c>
      <c r="AC192" s="266"/>
      <c r="AD192" s="125"/>
      <c r="AE192" s="137">
        <f>T192</f>
        <v>0</v>
      </c>
      <c r="AF192" s="125"/>
      <c r="AG192" s="125"/>
      <c r="AH192" s="125"/>
      <c r="AI192" s="125"/>
      <c r="AJ192" s="125"/>
      <c r="AK192" s="125"/>
    </row>
    <row r="193" spans="1:38" s="61" customFormat="1" x14ac:dyDescent="0.2">
      <c r="A193" s="80">
        <v>0</v>
      </c>
      <c r="B193" s="57">
        <v>1022.41</v>
      </c>
      <c r="C193" s="79" t="s">
        <v>242</v>
      </c>
      <c r="D193" s="59"/>
      <c r="E193" s="117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192" t="s">
        <v>812</v>
      </c>
      <c r="Q193" s="177"/>
      <c r="R193" s="186"/>
      <c r="S193" s="340">
        <f>B193</f>
        <v>1022.41</v>
      </c>
      <c r="T193" s="175"/>
      <c r="U193" s="175"/>
      <c r="V193" s="175"/>
      <c r="W193" s="175"/>
      <c r="X193" s="175"/>
      <c r="Y193" s="175"/>
      <c r="AB193" s="139" t="s">
        <v>603</v>
      </c>
      <c r="AC193" s="266"/>
      <c r="AD193" s="125"/>
      <c r="AE193" s="137">
        <f>T193</f>
        <v>0</v>
      </c>
      <c r="AF193" s="125"/>
      <c r="AG193" s="125"/>
      <c r="AH193" s="125"/>
      <c r="AI193" s="125"/>
      <c r="AJ193" s="125"/>
      <c r="AK193" s="125"/>
      <c r="AL193" s="62"/>
    </row>
    <row r="194" spans="1:38" s="61" customFormat="1" x14ac:dyDescent="0.2">
      <c r="A194" s="80">
        <v>0</v>
      </c>
      <c r="B194" s="57">
        <v>1342.96</v>
      </c>
      <c r="C194" s="79" t="s">
        <v>243</v>
      </c>
      <c r="D194" s="59"/>
      <c r="E194" s="117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192" t="s">
        <v>813</v>
      </c>
      <c r="Q194" s="177"/>
      <c r="R194" s="186"/>
      <c r="S194" s="340">
        <f>B194</f>
        <v>1342.96</v>
      </c>
      <c r="T194" s="175"/>
      <c r="U194" s="175"/>
      <c r="V194" s="175"/>
      <c r="W194" s="175"/>
      <c r="X194" s="175"/>
      <c r="Y194" s="175"/>
      <c r="AB194" s="140" t="s">
        <v>604</v>
      </c>
      <c r="AC194" s="267"/>
      <c r="AD194" s="131"/>
      <c r="AE194" s="137">
        <f>T194</f>
        <v>0</v>
      </c>
      <c r="AF194" s="131"/>
      <c r="AG194" s="131"/>
      <c r="AH194" s="131"/>
      <c r="AI194" s="131"/>
      <c r="AJ194" s="131"/>
      <c r="AK194" s="131"/>
    </row>
    <row r="195" spans="1:38" s="61" customFormat="1" x14ac:dyDescent="0.2">
      <c r="A195" s="80">
        <v>0</v>
      </c>
      <c r="B195" s="57"/>
      <c r="C195" s="79"/>
      <c r="D195" s="59"/>
      <c r="E195" s="59"/>
      <c r="F195" s="58"/>
      <c r="G195" s="58"/>
      <c r="H195" s="58"/>
      <c r="I195" s="58"/>
      <c r="J195" s="58"/>
      <c r="K195" s="58"/>
      <c r="M195" s="78"/>
      <c r="N195" s="78"/>
      <c r="O195" s="78"/>
      <c r="P195" s="192"/>
      <c r="Q195" s="177"/>
      <c r="R195" s="186"/>
      <c r="S195" s="175"/>
      <c r="T195" s="175"/>
      <c r="U195" s="175"/>
      <c r="V195" s="175"/>
      <c r="W195" s="175"/>
      <c r="X195" s="175"/>
      <c r="Y195" s="175"/>
      <c r="AB195" s="140" t="s">
        <v>605</v>
      </c>
      <c r="AC195" s="267"/>
      <c r="AD195" s="131"/>
      <c r="AE195" s="137">
        <f>T195</f>
        <v>0</v>
      </c>
      <c r="AF195" s="131"/>
      <c r="AG195" s="131"/>
      <c r="AH195" s="131"/>
      <c r="AI195" s="131"/>
      <c r="AJ195" s="131"/>
      <c r="AK195" s="131"/>
    </row>
    <row r="196" spans="1:38" s="61" customFormat="1" x14ac:dyDescent="0.2">
      <c r="A196" s="80"/>
      <c r="B196" s="76" t="s">
        <v>244</v>
      </c>
      <c r="C196" s="79"/>
      <c r="D196" s="59"/>
      <c r="E196" s="59"/>
      <c r="F196" s="58"/>
      <c r="G196" s="58"/>
      <c r="H196" s="58"/>
      <c r="I196" s="58"/>
      <c r="J196" s="58"/>
      <c r="K196" s="58"/>
      <c r="M196" s="78"/>
      <c r="N196" s="78"/>
      <c r="O196" s="78"/>
      <c r="P196" s="192"/>
      <c r="Q196" s="177"/>
      <c r="R196" s="186"/>
      <c r="S196" s="175"/>
      <c r="T196" s="175"/>
      <c r="U196" s="175"/>
      <c r="V196" s="175"/>
      <c r="W196" s="175"/>
      <c r="X196" s="175"/>
      <c r="Y196" s="175"/>
      <c r="AB196" s="141"/>
      <c r="AC196" s="267"/>
      <c r="AD196" s="131"/>
      <c r="AE196" s="131"/>
      <c r="AF196" s="131"/>
      <c r="AG196" s="131"/>
      <c r="AH196" s="131"/>
      <c r="AI196" s="131"/>
      <c r="AJ196" s="131"/>
      <c r="AK196" s="131"/>
    </row>
    <row r="197" spans="1:38" s="61" customFormat="1" x14ac:dyDescent="0.2">
      <c r="A197" s="80"/>
      <c r="B197" s="57">
        <v>0.21099999999999999</v>
      </c>
      <c r="C197" s="79" t="s">
        <v>245</v>
      </c>
      <c r="D197" s="59"/>
      <c r="E197" s="59"/>
      <c r="F197" s="58"/>
      <c r="G197" s="58"/>
      <c r="H197" s="58"/>
      <c r="I197" s="58"/>
      <c r="J197" s="58"/>
      <c r="K197" s="58"/>
      <c r="M197" s="78"/>
      <c r="N197" s="78"/>
      <c r="O197" s="78"/>
      <c r="P197" s="192" t="s">
        <v>814</v>
      </c>
      <c r="Q197" s="177"/>
      <c r="R197" s="186"/>
      <c r="S197" s="340">
        <f>B197</f>
        <v>0.21099999999999999</v>
      </c>
      <c r="T197" s="175"/>
      <c r="U197" s="175"/>
      <c r="V197" s="175"/>
      <c r="W197" s="175"/>
      <c r="X197" s="175"/>
      <c r="Y197" s="175"/>
      <c r="AB197" s="141"/>
      <c r="AC197" s="267"/>
      <c r="AD197" s="131"/>
      <c r="AE197" s="131"/>
      <c r="AF197" s="131"/>
      <c r="AG197" s="131"/>
      <c r="AH197" s="131"/>
      <c r="AI197" s="131"/>
      <c r="AJ197" s="131"/>
      <c r="AK197" s="131"/>
    </row>
    <row r="198" spans="1:38" s="61" customFormat="1" x14ac:dyDescent="0.2">
      <c r="A198" s="80">
        <v>0.155</v>
      </c>
      <c r="B198" s="57">
        <v>0.40699999999999997</v>
      </c>
      <c r="C198" s="79" t="s">
        <v>246</v>
      </c>
      <c r="D198" s="59"/>
      <c r="E198" s="59"/>
      <c r="F198" s="58"/>
      <c r="G198" s="58"/>
      <c r="H198" s="58"/>
      <c r="I198" s="58"/>
      <c r="J198" s="58"/>
      <c r="K198" s="58"/>
      <c r="M198" s="78"/>
      <c r="N198" s="78"/>
      <c r="O198" s="78"/>
      <c r="P198" s="192" t="s">
        <v>815</v>
      </c>
      <c r="Q198" s="177"/>
      <c r="R198" s="186"/>
      <c r="S198" s="340">
        <f>B198</f>
        <v>0.40699999999999997</v>
      </c>
      <c r="T198" s="175"/>
      <c r="U198" s="175"/>
      <c r="V198" s="175"/>
      <c r="W198" s="175"/>
      <c r="X198" s="175"/>
      <c r="Y198" s="175"/>
      <c r="AB198" s="139" t="s">
        <v>606</v>
      </c>
      <c r="AC198" s="267"/>
      <c r="AD198" s="131"/>
      <c r="AE198" s="137">
        <f>T198</f>
        <v>0</v>
      </c>
      <c r="AF198" s="131"/>
      <c r="AG198" s="131"/>
      <c r="AH198" s="131"/>
      <c r="AI198" s="131"/>
      <c r="AJ198" s="131"/>
      <c r="AK198" s="131"/>
    </row>
    <row r="199" spans="1:38" s="61" customFormat="1" x14ac:dyDescent="0.2">
      <c r="A199" s="80">
        <v>0.30099999999999999</v>
      </c>
      <c r="B199" s="57">
        <v>0.49099999999999999</v>
      </c>
      <c r="C199" s="79" t="s">
        <v>247</v>
      </c>
      <c r="D199" s="59"/>
      <c r="E199" s="59"/>
      <c r="F199" s="58"/>
      <c r="G199" s="58"/>
      <c r="H199" s="58"/>
      <c r="I199" s="58"/>
      <c r="J199" s="58"/>
      <c r="K199" s="58"/>
      <c r="M199" s="78"/>
      <c r="N199" s="78"/>
      <c r="O199" s="78"/>
      <c r="P199" s="192" t="s">
        <v>816</v>
      </c>
      <c r="Q199" s="177"/>
      <c r="R199" s="186"/>
      <c r="S199" s="340">
        <f>B199</f>
        <v>0.49099999999999999</v>
      </c>
      <c r="T199" s="175"/>
      <c r="U199" s="175"/>
      <c r="V199" s="175"/>
      <c r="W199" s="175"/>
      <c r="X199" s="175"/>
      <c r="Y199" s="175"/>
      <c r="AB199" s="139" t="s">
        <v>607</v>
      </c>
      <c r="AC199" s="267"/>
      <c r="AD199" s="131"/>
      <c r="AE199" s="137">
        <f>T199</f>
        <v>0</v>
      </c>
      <c r="AF199" s="131"/>
      <c r="AG199" s="131"/>
      <c r="AH199" s="131"/>
      <c r="AI199" s="131"/>
      <c r="AJ199" s="131"/>
      <c r="AK199" s="131"/>
    </row>
    <row r="200" spans="1:38" s="61" customFormat="1" x14ac:dyDescent="0.2">
      <c r="A200" s="80">
        <v>0.36299999999999999</v>
      </c>
      <c r="B200" s="57">
        <v>0.64500000000000002</v>
      </c>
      <c r="C200" s="79" t="s">
        <v>248</v>
      </c>
      <c r="D200" s="59"/>
      <c r="E200" s="59"/>
      <c r="F200" s="58"/>
      <c r="G200" s="58"/>
      <c r="H200" s="58"/>
      <c r="I200" s="58"/>
      <c r="J200" s="58"/>
      <c r="K200" s="58"/>
      <c r="M200" s="78"/>
      <c r="N200" s="78"/>
      <c r="O200" s="78"/>
      <c r="P200" s="192" t="s">
        <v>817</v>
      </c>
      <c r="Q200" s="177"/>
      <c r="R200" s="186"/>
      <c r="S200" s="340">
        <f>B200</f>
        <v>0.64500000000000002</v>
      </c>
      <c r="T200" s="175"/>
      <c r="U200" s="175"/>
      <c r="V200" s="175"/>
      <c r="W200" s="175"/>
      <c r="X200" s="175"/>
      <c r="Y200" s="175"/>
      <c r="AB200" s="140" t="s">
        <v>608</v>
      </c>
      <c r="AC200" s="267"/>
      <c r="AD200" s="131"/>
      <c r="AE200" s="137">
        <f>T200</f>
        <v>0</v>
      </c>
      <c r="AF200" s="131"/>
      <c r="AG200" s="131"/>
      <c r="AH200" s="131"/>
      <c r="AI200" s="131"/>
      <c r="AJ200" s="131"/>
      <c r="AK200" s="131"/>
    </row>
    <row r="201" spans="1:38" s="61" customFormat="1" x14ac:dyDescent="0.2">
      <c r="A201" s="80">
        <v>0.47599999999999998</v>
      </c>
      <c r="B201" s="57"/>
      <c r="C201" s="58"/>
      <c r="D201" s="59"/>
      <c r="E201" s="59"/>
      <c r="F201" s="59"/>
      <c r="G201" s="58"/>
      <c r="H201" s="58"/>
      <c r="I201" s="58"/>
      <c r="J201" s="58"/>
      <c r="K201" s="58"/>
      <c r="L201" s="58"/>
      <c r="P201" s="175"/>
      <c r="Q201" s="177"/>
      <c r="R201" s="175"/>
      <c r="S201" s="175"/>
      <c r="T201" s="175"/>
      <c r="U201" s="175"/>
      <c r="V201" s="175"/>
      <c r="W201" s="175"/>
      <c r="X201" s="175"/>
      <c r="Y201" s="175"/>
      <c r="AB201" s="140" t="s">
        <v>609</v>
      </c>
      <c r="AC201" s="267"/>
      <c r="AD201" s="131"/>
      <c r="AE201" s="137">
        <f>T201</f>
        <v>0</v>
      </c>
      <c r="AF201" s="131"/>
      <c r="AG201" s="131"/>
      <c r="AH201" s="131"/>
      <c r="AI201" s="131"/>
      <c r="AJ201" s="131"/>
      <c r="AK201" s="131"/>
    </row>
    <row r="202" spans="1:38" s="61" customFormat="1" x14ac:dyDescent="0.2">
      <c r="A202" s="58"/>
      <c r="B202" s="81" t="s">
        <v>587</v>
      </c>
      <c r="C202" s="58"/>
      <c r="D202" s="59"/>
      <c r="E202" s="59"/>
      <c r="F202" s="59"/>
      <c r="G202" s="58"/>
      <c r="H202" s="58"/>
      <c r="I202" s="58"/>
      <c r="J202" s="58"/>
      <c r="K202" s="58"/>
      <c r="L202" s="58"/>
      <c r="P202" s="175"/>
      <c r="Q202" s="177"/>
      <c r="R202" s="175"/>
      <c r="S202" s="175"/>
      <c r="T202" s="175"/>
      <c r="U202" s="175"/>
      <c r="V202" s="175"/>
      <c r="W202" s="175"/>
      <c r="X202" s="175"/>
      <c r="Y202" s="175"/>
      <c r="AB202" s="131"/>
      <c r="AC202" s="267"/>
      <c r="AD202" s="131"/>
      <c r="AE202" s="131"/>
      <c r="AF202" s="131"/>
      <c r="AG202" s="131"/>
      <c r="AH202" s="131"/>
      <c r="AI202" s="131"/>
      <c r="AJ202" s="131"/>
      <c r="AK202" s="131"/>
    </row>
    <row r="203" spans="1:38" s="62" customFormat="1" x14ac:dyDescent="0.2">
      <c r="A203" s="58"/>
      <c r="B203" s="57"/>
      <c r="C203" s="58"/>
      <c r="D203" s="59"/>
      <c r="E203" s="59"/>
      <c r="F203" s="59"/>
      <c r="G203" s="58"/>
      <c r="H203" s="58"/>
      <c r="I203" s="58"/>
      <c r="J203" s="58"/>
      <c r="K203" s="58"/>
      <c r="L203" s="58"/>
      <c r="M203" s="61"/>
      <c r="N203" s="61"/>
      <c r="O203" s="61"/>
      <c r="P203" s="175"/>
      <c r="Q203" s="177"/>
      <c r="R203" s="179"/>
      <c r="S203" s="179"/>
      <c r="T203" s="179"/>
      <c r="U203" s="179"/>
      <c r="V203" s="179"/>
      <c r="W203" s="179"/>
      <c r="X203" s="179"/>
      <c r="Y203" s="179"/>
      <c r="AB203" s="131"/>
      <c r="AC203" s="267"/>
      <c r="AD203" s="131"/>
      <c r="AE203" s="131"/>
      <c r="AF203" s="131"/>
      <c r="AG203" s="131"/>
      <c r="AH203" s="131"/>
      <c r="AI203" s="131"/>
      <c r="AJ203" s="131"/>
      <c r="AK203" s="131"/>
      <c r="AL203" s="61"/>
    </row>
    <row r="204" spans="1:38" s="61" customFormat="1" x14ac:dyDescent="0.2">
      <c r="A204" s="79"/>
      <c r="B204" s="81" t="s">
        <v>588</v>
      </c>
      <c r="C204" s="58"/>
      <c r="D204" s="59"/>
      <c r="E204" s="59"/>
      <c r="F204" s="59"/>
      <c r="G204" s="58"/>
      <c r="H204" s="58"/>
      <c r="I204" s="58"/>
      <c r="J204" s="58"/>
      <c r="K204" s="58"/>
      <c r="L204" s="58"/>
      <c r="P204" s="175"/>
      <c r="Q204" s="177"/>
      <c r="R204" s="175"/>
      <c r="S204" s="175"/>
      <c r="T204" s="175"/>
      <c r="U204" s="175"/>
      <c r="V204" s="175"/>
      <c r="W204" s="175"/>
      <c r="X204" s="175"/>
      <c r="Y204" s="175"/>
      <c r="AB204" s="125"/>
      <c r="AC204" s="266"/>
      <c r="AD204" s="125"/>
      <c r="AE204" s="125"/>
      <c r="AF204" s="125"/>
      <c r="AG204" s="125"/>
      <c r="AH204" s="125"/>
      <c r="AI204" s="125"/>
      <c r="AJ204" s="125"/>
      <c r="AK204" s="125"/>
      <c r="AL204" s="62"/>
    </row>
    <row r="205" spans="1:38" s="61" customFormat="1" x14ac:dyDescent="0.2">
      <c r="A205" s="79"/>
      <c r="B205" s="81" t="s">
        <v>251</v>
      </c>
      <c r="C205" s="58"/>
      <c r="D205" s="59"/>
      <c r="E205" s="59"/>
      <c r="F205" s="59"/>
      <c r="G205" s="58"/>
      <c r="H205" s="58"/>
      <c r="I205" s="58"/>
      <c r="J205" s="58"/>
      <c r="K205" s="58"/>
      <c r="L205" s="58"/>
      <c r="P205" s="175"/>
      <c r="Q205" s="177"/>
      <c r="R205" s="175"/>
      <c r="S205" s="175"/>
      <c r="T205" s="175"/>
      <c r="U205" s="175"/>
      <c r="V205" s="175"/>
      <c r="W205" s="175"/>
      <c r="X205" s="175"/>
      <c r="Y205" s="175"/>
      <c r="AB205" s="131"/>
      <c r="AC205" s="267"/>
      <c r="AD205" s="131"/>
      <c r="AE205" s="131"/>
      <c r="AF205" s="131"/>
      <c r="AG205" s="131"/>
      <c r="AH205" s="131"/>
      <c r="AI205" s="131"/>
      <c r="AJ205" s="131"/>
      <c r="AK205" s="131"/>
    </row>
    <row r="206" spans="1:38" s="61" customFormat="1" x14ac:dyDescent="0.2">
      <c r="A206" s="79"/>
      <c r="B206" s="81"/>
      <c r="C206" s="58"/>
      <c r="D206" s="59"/>
      <c r="E206" s="59"/>
      <c r="F206" s="59"/>
      <c r="G206" s="58"/>
      <c r="H206" s="58"/>
      <c r="I206" s="58"/>
      <c r="J206" s="58"/>
      <c r="K206" s="58"/>
      <c r="L206" s="58"/>
      <c r="P206" s="175"/>
      <c r="Q206" s="177"/>
      <c r="R206" s="175"/>
      <c r="S206" s="175"/>
      <c r="T206" s="175"/>
      <c r="U206" s="175"/>
      <c r="V206" s="175"/>
      <c r="W206" s="175"/>
      <c r="X206" s="175"/>
      <c r="Y206" s="175"/>
      <c r="AB206" s="131"/>
      <c r="AC206" s="267"/>
      <c r="AD206" s="131"/>
      <c r="AE206" s="131"/>
      <c r="AF206" s="131"/>
      <c r="AG206" s="131"/>
      <c r="AH206" s="131"/>
      <c r="AI206" s="131"/>
      <c r="AJ206" s="131"/>
      <c r="AK206" s="131"/>
    </row>
    <row r="207" spans="1:38" s="61" customFormat="1" x14ac:dyDescent="0.2">
      <c r="A207" s="79"/>
      <c r="B207" s="81" t="s">
        <v>589</v>
      </c>
      <c r="C207" s="58"/>
      <c r="D207" s="59"/>
      <c r="E207" s="59"/>
      <c r="F207" s="59"/>
      <c r="G207" s="58"/>
      <c r="H207" s="58"/>
      <c r="I207" s="58"/>
      <c r="J207" s="58"/>
      <c r="K207" s="58"/>
      <c r="L207" s="58"/>
      <c r="P207" s="175"/>
      <c r="Q207" s="177"/>
      <c r="R207" s="175"/>
      <c r="S207" s="175"/>
      <c r="T207" s="175"/>
      <c r="U207" s="175"/>
      <c r="V207" s="175"/>
      <c r="W207" s="175"/>
      <c r="X207" s="175"/>
      <c r="Y207" s="175"/>
      <c r="AB207" s="131"/>
      <c r="AC207" s="267"/>
      <c r="AD207" s="131"/>
      <c r="AE207" s="131"/>
      <c r="AF207" s="131"/>
      <c r="AG207" s="131"/>
      <c r="AH207" s="131"/>
      <c r="AI207" s="131"/>
      <c r="AJ207" s="131"/>
      <c r="AK207" s="131"/>
    </row>
    <row r="208" spans="1:38" s="61" customFormat="1" x14ac:dyDescent="0.2">
      <c r="A208" s="79"/>
      <c r="B208" s="81"/>
      <c r="C208" s="58"/>
      <c r="D208" s="59"/>
      <c r="E208" s="59"/>
      <c r="F208" s="59"/>
      <c r="G208" s="58"/>
      <c r="H208" s="58"/>
      <c r="I208" s="58"/>
      <c r="J208" s="58"/>
      <c r="K208" s="58"/>
      <c r="L208" s="58"/>
      <c r="P208" s="175"/>
      <c r="Q208" s="177"/>
      <c r="R208" s="175"/>
      <c r="S208" s="175"/>
      <c r="T208" s="175"/>
      <c r="U208" s="175"/>
      <c r="V208" s="175"/>
      <c r="W208" s="175"/>
      <c r="X208" s="175"/>
      <c r="Y208" s="175"/>
      <c r="AB208" s="131"/>
      <c r="AC208" s="267"/>
      <c r="AD208" s="131"/>
      <c r="AE208" s="131"/>
      <c r="AF208" s="131"/>
      <c r="AG208" s="131"/>
      <c r="AH208" s="131"/>
      <c r="AI208" s="131"/>
      <c r="AJ208" s="131"/>
      <c r="AK208" s="131"/>
    </row>
    <row r="209" spans="1:38" s="82" customFormat="1" x14ac:dyDescent="0.2">
      <c r="B209" s="54" t="s">
        <v>502</v>
      </c>
      <c r="C209" s="51"/>
      <c r="D209" s="83"/>
      <c r="E209" s="84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194"/>
      <c r="Q209" s="196"/>
      <c r="R209" s="194"/>
      <c r="S209" s="194"/>
      <c r="T209" s="194"/>
      <c r="U209" s="194"/>
      <c r="V209" s="194"/>
      <c r="W209" s="194"/>
      <c r="X209" s="194"/>
      <c r="Y209" s="194"/>
      <c r="AB209" s="131"/>
      <c r="AC209" s="267"/>
      <c r="AD209" s="131"/>
      <c r="AE209" s="131"/>
      <c r="AF209" s="131"/>
      <c r="AG209" s="131"/>
      <c r="AH209" s="131"/>
      <c r="AI209" s="131"/>
      <c r="AJ209" s="131"/>
      <c r="AK209" s="131"/>
      <c r="AL209" s="61"/>
    </row>
    <row r="210" spans="1:38" s="82" customFormat="1" ht="15" x14ac:dyDescent="0.25">
      <c r="B210" s="55" t="s">
        <v>503</v>
      </c>
      <c r="C210" s="51"/>
      <c r="D210" s="83"/>
      <c r="E210" s="84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178" t="s">
        <v>622</v>
      </c>
      <c r="Q210" s="205" t="s">
        <v>623</v>
      </c>
      <c r="R210" s="197"/>
      <c r="S210" s="206">
        <v>9.5</v>
      </c>
      <c r="T210" s="194"/>
      <c r="U210" s="194"/>
      <c r="V210" s="194"/>
      <c r="W210" s="194"/>
      <c r="X210" s="194"/>
      <c r="Y210" s="194"/>
      <c r="AB210" s="132"/>
      <c r="AC210" s="268"/>
      <c r="AD210" s="132"/>
      <c r="AE210" s="132"/>
      <c r="AF210" s="132"/>
      <c r="AG210" s="132"/>
      <c r="AH210" s="132"/>
      <c r="AI210" s="132"/>
      <c r="AJ210" s="132"/>
      <c r="AK210" s="132"/>
    </row>
    <row r="211" spans="1:38" s="82" customFormat="1" x14ac:dyDescent="0.2">
      <c r="B211" s="55" t="s">
        <v>504</v>
      </c>
      <c r="C211" s="51"/>
      <c r="D211" s="83"/>
      <c r="E211" s="84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194"/>
      <c r="Q211" s="196"/>
      <c r="R211" s="194"/>
      <c r="S211" s="194"/>
      <c r="T211" s="194"/>
      <c r="U211" s="194"/>
      <c r="V211" s="194"/>
      <c r="W211" s="194"/>
      <c r="X211" s="194"/>
      <c r="Y211" s="194"/>
      <c r="AB211" s="132"/>
      <c r="AC211" s="268"/>
      <c r="AD211" s="132"/>
      <c r="AE211" s="132"/>
      <c r="AF211" s="132"/>
      <c r="AG211" s="132"/>
      <c r="AH211" s="132"/>
      <c r="AI211" s="132"/>
      <c r="AJ211" s="132"/>
      <c r="AK211" s="132"/>
    </row>
    <row r="212" spans="1:38" s="62" customFormat="1" x14ac:dyDescent="0.2">
      <c r="A212" s="58"/>
      <c r="B212" s="57"/>
      <c r="C212" s="58"/>
      <c r="D212" s="59"/>
      <c r="E212" s="59"/>
      <c r="F212" s="59"/>
      <c r="G212" s="58"/>
      <c r="H212" s="58"/>
      <c r="I212" s="58"/>
      <c r="J212" s="58"/>
      <c r="K212" s="58"/>
      <c r="L212" s="58"/>
      <c r="M212" s="61"/>
      <c r="N212" s="61"/>
      <c r="O212" s="61"/>
      <c r="P212" s="175"/>
      <c r="Q212" s="177"/>
      <c r="R212" s="179"/>
      <c r="S212" s="179"/>
      <c r="T212" s="179"/>
      <c r="U212" s="179"/>
      <c r="V212" s="179"/>
      <c r="W212" s="179"/>
      <c r="X212" s="179"/>
      <c r="Y212" s="179"/>
      <c r="AB212" s="132"/>
      <c r="AC212" s="268"/>
      <c r="AD212" s="132"/>
      <c r="AE212" s="132"/>
      <c r="AF212" s="132"/>
      <c r="AG212" s="132"/>
      <c r="AH212" s="132"/>
      <c r="AI212" s="132"/>
      <c r="AJ212" s="132"/>
      <c r="AK212" s="132"/>
      <c r="AL212" s="82"/>
    </row>
    <row r="213" spans="1:38" s="58" customFormat="1" x14ac:dyDescent="0.2">
      <c r="B213" s="81" t="s">
        <v>590</v>
      </c>
      <c r="D213" s="59"/>
      <c r="E213" s="59"/>
      <c r="F213" s="59"/>
      <c r="M213" s="61"/>
      <c r="N213" s="61"/>
      <c r="O213" s="61"/>
      <c r="P213" s="179"/>
      <c r="Q213" s="179"/>
      <c r="R213" s="179"/>
      <c r="S213" s="179"/>
      <c r="T213" s="179"/>
      <c r="U213" s="179"/>
      <c r="V213" s="179"/>
      <c r="W213" s="179"/>
      <c r="X213" s="179"/>
      <c r="Y213" s="179"/>
      <c r="AB213" s="125"/>
      <c r="AC213" s="266"/>
      <c r="AD213" s="125"/>
      <c r="AE213" s="125"/>
      <c r="AF213" s="125"/>
      <c r="AG213" s="125"/>
      <c r="AH213" s="125"/>
      <c r="AI213" s="125"/>
      <c r="AJ213" s="125"/>
      <c r="AK213" s="125"/>
      <c r="AL213" s="62"/>
    </row>
    <row r="214" spans="1:38" s="58" customFormat="1" ht="15" x14ac:dyDescent="0.25">
      <c r="B214" s="81" t="s">
        <v>254</v>
      </c>
      <c r="C214" s="62"/>
      <c r="D214" s="59"/>
      <c r="E214" s="59"/>
      <c r="F214" s="59"/>
      <c r="M214" s="61"/>
      <c r="N214" s="61"/>
      <c r="O214" s="61"/>
      <c r="P214" s="178" t="s">
        <v>611</v>
      </c>
      <c r="Q214" s="205" t="s">
        <v>612</v>
      </c>
      <c r="R214" s="207"/>
      <c r="S214" s="208">
        <v>0.42299999999999999</v>
      </c>
      <c r="T214" s="179"/>
      <c r="U214" s="179"/>
      <c r="V214" s="179"/>
      <c r="W214" s="179"/>
      <c r="X214" s="179"/>
      <c r="Y214" s="179"/>
      <c r="AB214" s="133"/>
      <c r="AC214" s="266"/>
      <c r="AD214" s="133"/>
      <c r="AE214" s="133"/>
      <c r="AF214" s="133"/>
      <c r="AG214" s="133"/>
      <c r="AH214" s="133"/>
      <c r="AI214" s="133"/>
      <c r="AJ214" s="133"/>
      <c r="AK214" s="133"/>
    </row>
    <row r="215" spans="1:38" s="58" customFormat="1" x14ac:dyDescent="0.2">
      <c r="B215" s="81" t="s">
        <v>255</v>
      </c>
      <c r="D215" s="59"/>
      <c r="E215" s="59"/>
      <c r="F215" s="59"/>
      <c r="M215" s="61"/>
      <c r="N215" s="61"/>
      <c r="O215" s="61"/>
      <c r="P215" s="175"/>
      <c r="Q215" s="177"/>
      <c r="R215" s="179"/>
      <c r="S215" s="179"/>
      <c r="T215" s="179"/>
      <c r="U215" s="179"/>
      <c r="V215" s="179"/>
      <c r="W215" s="179"/>
      <c r="X215" s="179"/>
      <c r="Y215" s="179"/>
      <c r="AB215" s="133"/>
      <c r="AC215" s="266"/>
      <c r="AD215" s="133"/>
      <c r="AE215" s="133"/>
      <c r="AF215" s="133"/>
      <c r="AG215" s="133"/>
      <c r="AH215" s="133"/>
      <c r="AI215" s="133"/>
      <c r="AJ215" s="133"/>
      <c r="AK215" s="133"/>
    </row>
    <row r="216" spans="1:38" s="58" customFormat="1" x14ac:dyDescent="0.2">
      <c r="B216" s="85" t="s">
        <v>256</v>
      </c>
      <c r="C216" s="79"/>
      <c r="D216" s="59"/>
      <c r="E216" s="59"/>
      <c r="F216" s="59"/>
      <c r="M216" s="61"/>
      <c r="N216" s="61"/>
      <c r="O216" s="61"/>
      <c r="P216" s="175"/>
      <c r="Q216" s="177"/>
      <c r="R216" s="179"/>
      <c r="S216" s="179"/>
      <c r="T216" s="179"/>
      <c r="U216" s="179"/>
      <c r="V216" s="179"/>
      <c r="W216" s="179"/>
      <c r="X216" s="179"/>
      <c r="Y216" s="179"/>
      <c r="AB216" s="133"/>
      <c r="AC216" s="266"/>
      <c r="AD216" s="133"/>
      <c r="AE216" s="133"/>
      <c r="AF216" s="133"/>
      <c r="AG216" s="133"/>
      <c r="AH216" s="133"/>
      <c r="AI216" s="133"/>
      <c r="AJ216" s="133"/>
      <c r="AK216" s="133"/>
    </row>
    <row r="217" spans="1:38" s="58" customFormat="1" x14ac:dyDescent="0.2">
      <c r="B217" s="85"/>
      <c r="C217" s="79"/>
      <c r="D217" s="59"/>
      <c r="E217" s="59"/>
      <c r="F217" s="59"/>
      <c r="M217" s="61"/>
      <c r="N217" s="61"/>
      <c r="O217" s="61"/>
      <c r="P217" s="175"/>
      <c r="Q217" s="177"/>
      <c r="R217" s="179"/>
      <c r="S217" s="179"/>
      <c r="T217" s="179"/>
      <c r="U217" s="179"/>
      <c r="V217" s="179"/>
      <c r="W217" s="179"/>
      <c r="X217" s="179"/>
      <c r="Y217" s="179"/>
      <c r="AB217" s="133"/>
      <c r="AC217" s="266"/>
      <c r="AD217" s="133"/>
      <c r="AE217" s="133"/>
      <c r="AF217" s="133"/>
      <c r="AG217" s="133"/>
      <c r="AH217" s="133"/>
      <c r="AI217" s="133"/>
      <c r="AJ217" s="133"/>
      <c r="AK217" s="133"/>
    </row>
    <row r="218" spans="1:38" s="58" customFormat="1" ht="15" x14ac:dyDescent="0.25">
      <c r="B218" s="85" t="s">
        <v>257</v>
      </c>
      <c r="D218" s="59"/>
      <c r="E218" s="59"/>
      <c r="F218" s="59"/>
      <c r="M218" s="61"/>
      <c r="N218" s="61"/>
      <c r="O218" s="61"/>
      <c r="P218" s="178" t="s">
        <v>613</v>
      </c>
      <c r="Q218" s="205" t="s">
        <v>614</v>
      </c>
      <c r="R218" s="207"/>
      <c r="S218" s="208">
        <v>1.0009999999999999</v>
      </c>
      <c r="T218" s="179"/>
      <c r="U218" s="179"/>
      <c r="V218" s="179"/>
      <c r="W218" s="179"/>
      <c r="X218" s="179"/>
      <c r="Y218" s="179"/>
      <c r="AB218" s="133"/>
      <c r="AC218" s="266"/>
      <c r="AD218" s="133"/>
      <c r="AE218" s="133"/>
      <c r="AF218" s="133"/>
      <c r="AG218" s="133"/>
      <c r="AH218" s="133"/>
      <c r="AI218" s="133"/>
      <c r="AJ218" s="133"/>
      <c r="AK218" s="133"/>
    </row>
    <row r="219" spans="1:38" s="58" customFormat="1" x14ac:dyDescent="0.2">
      <c r="B219" s="85" t="s">
        <v>255</v>
      </c>
      <c r="D219" s="59"/>
      <c r="E219" s="59"/>
      <c r="F219" s="59"/>
      <c r="M219" s="61"/>
      <c r="N219" s="61"/>
      <c r="O219" s="61"/>
      <c r="P219" s="175"/>
      <c r="Q219" s="177"/>
      <c r="R219" s="179"/>
      <c r="S219" s="179"/>
      <c r="T219" s="179"/>
      <c r="U219" s="179"/>
      <c r="V219" s="179"/>
      <c r="W219" s="179"/>
      <c r="X219" s="179"/>
      <c r="Y219" s="179"/>
      <c r="AB219" s="133"/>
      <c r="AC219" s="266"/>
      <c r="AD219" s="133"/>
      <c r="AE219" s="133"/>
      <c r="AF219" s="133"/>
      <c r="AG219" s="133"/>
      <c r="AH219" s="133"/>
      <c r="AI219" s="133"/>
      <c r="AJ219" s="133"/>
      <c r="AK219" s="133"/>
    </row>
    <row r="220" spans="1:38" s="58" customFormat="1" x14ac:dyDescent="0.2">
      <c r="B220" s="85" t="s">
        <v>258</v>
      </c>
      <c r="D220" s="59"/>
      <c r="E220" s="59"/>
      <c r="F220" s="59"/>
      <c r="M220" s="61"/>
      <c r="N220" s="61"/>
      <c r="O220" s="61"/>
      <c r="P220" s="175"/>
      <c r="Q220" s="177"/>
      <c r="R220" s="179"/>
      <c r="S220" s="179"/>
      <c r="T220" s="179"/>
      <c r="U220" s="179"/>
      <c r="V220" s="179"/>
      <c r="W220" s="179"/>
      <c r="X220" s="179"/>
      <c r="Y220" s="179"/>
      <c r="AB220" s="133"/>
      <c r="AC220" s="266"/>
      <c r="AD220" s="133"/>
      <c r="AE220" s="133"/>
      <c r="AF220" s="133"/>
      <c r="AG220" s="133"/>
      <c r="AH220" s="133"/>
      <c r="AI220" s="133"/>
      <c r="AJ220" s="133"/>
      <c r="AK220" s="133"/>
    </row>
    <row r="221" spans="1:38" s="62" customFormat="1" x14ac:dyDescent="0.2">
      <c r="A221" s="58"/>
      <c r="B221" s="57"/>
      <c r="C221" s="58"/>
      <c r="D221" s="59"/>
      <c r="E221" s="59"/>
      <c r="F221" s="59"/>
      <c r="G221" s="58"/>
      <c r="H221" s="58"/>
      <c r="I221" s="58"/>
      <c r="J221" s="58"/>
      <c r="K221" s="58"/>
      <c r="L221" s="58"/>
      <c r="M221" s="61"/>
      <c r="N221" s="61"/>
      <c r="O221" s="61"/>
      <c r="P221" s="175"/>
      <c r="Q221" s="177"/>
      <c r="R221" s="179"/>
      <c r="S221" s="179"/>
      <c r="T221" s="179"/>
      <c r="U221" s="179"/>
      <c r="V221" s="179"/>
      <c r="W221" s="179"/>
      <c r="X221" s="179"/>
      <c r="Y221" s="179"/>
      <c r="AB221" s="133"/>
      <c r="AC221" s="266"/>
      <c r="AD221" s="133"/>
      <c r="AE221" s="133"/>
      <c r="AF221" s="133"/>
      <c r="AG221" s="133"/>
      <c r="AH221" s="133"/>
      <c r="AI221" s="133"/>
      <c r="AJ221" s="133"/>
      <c r="AK221" s="133"/>
      <c r="AL221" s="58"/>
    </row>
    <row r="222" spans="1:38" s="58" customFormat="1" x14ac:dyDescent="0.2">
      <c r="B222" s="81" t="s">
        <v>591</v>
      </c>
      <c r="D222" s="59"/>
      <c r="E222" s="59"/>
      <c r="F222" s="59"/>
      <c r="M222" s="61"/>
      <c r="N222" s="61"/>
      <c r="O222" s="61"/>
      <c r="P222" s="175"/>
      <c r="Q222" s="177"/>
      <c r="R222" s="179"/>
      <c r="S222" s="179"/>
      <c r="T222" s="179"/>
      <c r="U222" s="179"/>
      <c r="V222" s="179"/>
      <c r="W222" s="179"/>
      <c r="X222" s="179"/>
      <c r="Y222" s="179"/>
      <c r="AB222" s="125"/>
      <c r="AC222" s="266"/>
      <c r="AD222" s="125"/>
      <c r="AE222" s="125"/>
      <c r="AF222" s="125"/>
      <c r="AG222" s="125"/>
      <c r="AH222" s="125"/>
      <c r="AI222" s="125"/>
      <c r="AJ222" s="125"/>
      <c r="AK222" s="125"/>
      <c r="AL222" s="62"/>
    </row>
    <row r="223" spans="1:38" s="58" customFormat="1" x14ac:dyDescent="0.2">
      <c r="A223" s="62"/>
      <c r="B223" s="81" t="s">
        <v>260</v>
      </c>
      <c r="D223" s="59"/>
      <c r="E223" s="59"/>
      <c r="F223" s="59"/>
      <c r="M223" s="61"/>
      <c r="N223" s="61"/>
      <c r="O223" s="61"/>
      <c r="P223" s="175"/>
      <c r="Q223" s="177"/>
      <c r="R223" s="179"/>
      <c r="S223" s="179"/>
      <c r="T223" s="179"/>
      <c r="U223" s="179"/>
      <c r="V223" s="179"/>
      <c r="W223" s="179"/>
      <c r="X223" s="179"/>
      <c r="Y223" s="179"/>
      <c r="AB223" s="133"/>
      <c r="AC223" s="266"/>
      <c r="AD223" s="133"/>
      <c r="AE223" s="133"/>
      <c r="AF223" s="133"/>
      <c r="AG223" s="133"/>
      <c r="AH223" s="133"/>
      <c r="AI223" s="133"/>
      <c r="AJ223" s="133"/>
      <c r="AK223" s="133"/>
    </row>
    <row r="224" spans="1:38" s="58" customFormat="1" x14ac:dyDescent="0.2">
      <c r="B224" s="81" t="s">
        <v>261</v>
      </c>
      <c r="D224" s="59"/>
      <c r="E224" s="59"/>
      <c r="F224" s="59"/>
      <c r="M224" s="61"/>
      <c r="N224" s="61"/>
      <c r="O224" s="61"/>
      <c r="P224" s="175"/>
      <c r="Q224" s="177"/>
      <c r="R224" s="179"/>
      <c r="S224" s="179"/>
      <c r="T224" s="179"/>
      <c r="U224" s="179"/>
      <c r="V224" s="179"/>
      <c r="W224" s="179"/>
      <c r="X224" s="179"/>
      <c r="Y224" s="179"/>
      <c r="AB224" s="133"/>
      <c r="AC224" s="266"/>
      <c r="AD224" s="133"/>
      <c r="AE224" s="133"/>
      <c r="AF224" s="133"/>
      <c r="AG224" s="133"/>
      <c r="AH224" s="133"/>
      <c r="AI224" s="133"/>
      <c r="AJ224" s="133"/>
      <c r="AK224" s="133"/>
    </row>
    <row r="225" spans="1:37" s="58" customFormat="1" x14ac:dyDescent="0.2">
      <c r="B225" s="81" t="s">
        <v>262</v>
      </c>
      <c r="D225" s="59"/>
      <c r="E225" s="59"/>
      <c r="F225" s="59"/>
      <c r="M225" s="61"/>
      <c r="N225" s="61"/>
      <c r="O225" s="61"/>
      <c r="P225" s="175"/>
      <c r="Q225" s="177"/>
      <c r="R225" s="179"/>
      <c r="S225" s="179"/>
      <c r="T225" s="179"/>
      <c r="U225" s="179"/>
      <c r="V225" s="179"/>
      <c r="W225" s="179"/>
      <c r="X225" s="179"/>
      <c r="Y225" s="179"/>
      <c r="AB225" s="133"/>
      <c r="AC225" s="266"/>
      <c r="AD225" s="133"/>
      <c r="AE225" s="133"/>
      <c r="AF225" s="133"/>
      <c r="AG225" s="133"/>
      <c r="AH225" s="133"/>
      <c r="AI225" s="133"/>
      <c r="AJ225" s="133"/>
      <c r="AK225" s="133"/>
    </row>
    <row r="226" spans="1:37" s="58" customFormat="1" x14ac:dyDescent="0.2">
      <c r="B226" s="81"/>
      <c r="D226" s="59"/>
      <c r="E226" s="59"/>
      <c r="F226" s="59"/>
      <c r="M226" s="61"/>
      <c r="N226" s="61"/>
      <c r="O226" s="61"/>
      <c r="P226" s="175"/>
      <c r="Q226" s="177"/>
      <c r="R226" s="179"/>
      <c r="S226" s="179"/>
      <c r="T226" s="179"/>
      <c r="U226" s="179"/>
      <c r="V226" s="179"/>
      <c r="W226" s="179"/>
      <c r="X226" s="179"/>
      <c r="Y226" s="179"/>
      <c r="AB226" s="133"/>
      <c r="AC226" s="266"/>
      <c r="AD226" s="133"/>
      <c r="AE226" s="133"/>
      <c r="AF226" s="133"/>
      <c r="AG226" s="133"/>
      <c r="AH226" s="133"/>
      <c r="AI226" s="133"/>
      <c r="AJ226" s="133"/>
      <c r="AK226" s="133"/>
    </row>
    <row r="227" spans="1:37" s="58" customFormat="1" x14ac:dyDescent="0.2">
      <c r="B227" s="76" t="s">
        <v>263</v>
      </c>
      <c r="D227" s="59"/>
      <c r="E227" s="59"/>
      <c r="F227" s="59"/>
      <c r="M227" s="61"/>
      <c r="N227" s="61"/>
      <c r="O227" s="61"/>
      <c r="P227" s="175"/>
      <c r="Q227" s="177"/>
      <c r="R227" s="179"/>
      <c r="S227" s="179"/>
      <c r="T227" s="179"/>
      <c r="U227" s="179"/>
      <c r="V227" s="179"/>
      <c r="W227" s="179"/>
      <c r="X227" s="179"/>
      <c r="Y227" s="179"/>
      <c r="AB227" s="133"/>
      <c r="AC227" s="266"/>
      <c r="AD227" s="133"/>
      <c r="AE227" s="133"/>
      <c r="AF227" s="133"/>
      <c r="AG227" s="133"/>
      <c r="AH227" s="133"/>
      <c r="AI227" s="133"/>
      <c r="AJ227" s="133"/>
      <c r="AK227" s="133"/>
    </row>
    <row r="228" spans="1:37" s="58" customFormat="1" x14ac:dyDescent="0.2">
      <c r="A228" s="62"/>
      <c r="B228" s="64" t="s">
        <v>264</v>
      </c>
      <c r="C228" s="62"/>
      <c r="D228" s="77"/>
      <c r="E228" s="59"/>
      <c r="F228" s="59"/>
      <c r="M228" s="61"/>
      <c r="N228" s="61"/>
      <c r="O228" s="61"/>
      <c r="P228" s="175" t="s">
        <v>263</v>
      </c>
      <c r="Q228" s="177"/>
      <c r="R228" s="179"/>
      <c r="S228" s="179">
        <v>100</v>
      </c>
      <c r="T228" s="179"/>
      <c r="U228" s="179"/>
      <c r="V228" s="179"/>
      <c r="W228" s="179"/>
      <c r="X228" s="179"/>
      <c r="Y228" s="179"/>
      <c r="AB228" s="133"/>
      <c r="AC228" s="266"/>
      <c r="AD228" s="133"/>
      <c r="AE228" s="133"/>
      <c r="AF228" s="133"/>
      <c r="AG228" s="133"/>
      <c r="AH228" s="133"/>
      <c r="AI228" s="133"/>
      <c r="AJ228" s="133"/>
      <c r="AK228" s="133"/>
    </row>
    <row r="229" spans="1:37" s="58" customFormat="1" x14ac:dyDescent="0.2">
      <c r="A229" s="62"/>
      <c r="B229" s="81" t="s">
        <v>265</v>
      </c>
      <c r="D229" s="59"/>
      <c r="E229" s="59"/>
      <c r="F229" s="59"/>
      <c r="M229" s="61"/>
      <c r="N229" s="61"/>
      <c r="O229" s="61"/>
      <c r="P229" s="175"/>
      <c r="Q229" s="177"/>
      <c r="R229" s="179"/>
      <c r="S229" s="179"/>
      <c r="T229" s="179"/>
      <c r="U229" s="179"/>
      <c r="V229" s="179"/>
      <c r="W229" s="179"/>
      <c r="X229" s="179"/>
      <c r="Y229" s="179"/>
      <c r="AB229" s="133"/>
      <c r="AC229" s="266"/>
      <c r="AD229" s="133"/>
      <c r="AE229" s="133"/>
      <c r="AF229" s="133"/>
      <c r="AG229" s="133"/>
      <c r="AH229" s="133"/>
      <c r="AI229" s="133"/>
      <c r="AJ229" s="133"/>
      <c r="AK229" s="133"/>
    </row>
    <row r="230" spans="1:37" s="58" customFormat="1" x14ac:dyDescent="0.2">
      <c r="A230" s="62"/>
      <c r="B230" s="81" t="s">
        <v>266</v>
      </c>
      <c r="D230" s="59"/>
      <c r="E230" s="59"/>
      <c r="F230" s="59"/>
      <c r="M230" s="61"/>
      <c r="N230" s="61"/>
      <c r="O230" s="61"/>
      <c r="P230" s="175"/>
      <c r="Q230" s="177"/>
      <c r="R230" s="179"/>
      <c r="S230" s="179"/>
      <c r="T230" s="179"/>
      <c r="U230" s="179"/>
      <c r="V230" s="179"/>
      <c r="W230" s="179"/>
      <c r="X230" s="179"/>
      <c r="Y230" s="179"/>
      <c r="AB230" s="133"/>
      <c r="AC230" s="266"/>
      <c r="AD230" s="133"/>
      <c r="AE230" s="133"/>
      <c r="AF230" s="133"/>
      <c r="AG230" s="133"/>
      <c r="AH230" s="133"/>
      <c r="AI230" s="133"/>
      <c r="AJ230" s="133"/>
      <c r="AK230" s="133"/>
    </row>
    <row r="231" spans="1:37" s="58" customFormat="1" x14ac:dyDescent="0.2">
      <c r="A231" s="62"/>
      <c r="B231" s="57"/>
      <c r="D231" s="59"/>
      <c r="E231" s="59"/>
      <c r="F231" s="59"/>
      <c r="M231" s="61"/>
      <c r="N231" s="61"/>
      <c r="O231" s="61"/>
      <c r="P231" s="175"/>
      <c r="Q231" s="177"/>
      <c r="R231" s="179"/>
      <c r="S231" s="179"/>
      <c r="T231" s="179"/>
      <c r="U231" s="179"/>
      <c r="V231" s="179"/>
      <c r="W231" s="179"/>
      <c r="X231" s="179"/>
      <c r="Y231" s="179"/>
      <c r="AB231" s="133"/>
      <c r="AC231" s="266"/>
      <c r="AD231" s="133"/>
      <c r="AE231" s="133"/>
      <c r="AF231" s="133"/>
      <c r="AG231" s="133"/>
      <c r="AH231" s="133"/>
      <c r="AI231" s="133"/>
      <c r="AJ231" s="133"/>
      <c r="AK231" s="133"/>
    </row>
    <row r="232" spans="1:37" s="58" customFormat="1" x14ac:dyDescent="0.2">
      <c r="A232" s="62"/>
      <c r="B232" s="81" t="s">
        <v>592</v>
      </c>
      <c r="D232" s="59"/>
      <c r="E232" s="59"/>
      <c r="F232" s="59"/>
      <c r="M232" s="61"/>
      <c r="N232" s="61"/>
      <c r="O232" s="61"/>
      <c r="P232" s="175"/>
      <c r="Q232" s="177"/>
      <c r="R232" s="179"/>
      <c r="S232" s="179"/>
      <c r="T232" s="179"/>
      <c r="U232" s="179"/>
      <c r="V232" s="179"/>
      <c r="W232" s="179"/>
      <c r="X232" s="179"/>
      <c r="Y232" s="179"/>
      <c r="AB232" s="133"/>
      <c r="AC232" s="266"/>
      <c r="AD232" s="133"/>
      <c r="AE232" s="133"/>
      <c r="AF232" s="133"/>
      <c r="AG232" s="133"/>
      <c r="AH232" s="133"/>
      <c r="AI232" s="133"/>
      <c r="AJ232" s="133"/>
      <c r="AK232" s="133"/>
    </row>
    <row r="233" spans="1:37" s="58" customFormat="1" x14ac:dyDescent="0.2">
      <c r="A233" s="62"/>
      <c r="B233" s="57"/>
      <c r="D233" s="59"/>
      <c r="E233" s="59"/>
      <c r="F233" s="59"/>
      <c r="M233" s="61"/>
      <c r="N233" s="61"/>
      <c r="O233" s="61"/>
      <c r="P233" s="175"/>
      <c r="Q233" s="177"/>
      <c r="R233" s="179"/>
      <c r="S233" s="179"/>
      <c r="T233" s="179"/>
      <c r="U233" s="179"/>
      <c r="V233" s="179"/>
      <c r="W233" s="179"/>
      <c r="X233" s="179"/>
      <c r="Y233" s="179"/>
      <c r="AB233" s="133"/>
      <c r="AC233" s="266"/>
      <c r="AD233" s="133"/>
      <c r="AE233" s="133"/>
      <c r="AF233" s="133"/>
      <c r="AG233" s="133"/>
      <c r="AH233" s="133"/>
      <c r="AI233" s="133"/>
      <c r="AJ233" s="133"/>
      <c r="AK233" s="133"/>
    </row>
    <row r="234" spans="1:37" s="58" customFormat="1" x14ac:dyDescent="0.2">
      <c r="A234" s="62"/>
      <c r="B234" s="57"/>
      <c r="D234" s="59"/>
      <c r="E234" s="59"/>
      <c r="F234" s="59"/>
      <c r="M234" s="61"/>
      <c r="N234" s="61"/>
      <c r="O234" s="61"/>
      <c r="P234" s="175"/>
      <c r="Q234" s="177"/>
      <c r="R234" s="179"/>
      <c r="S234" s="179"/>
      <c r="T234" s="179"/>
      <c r="U234" s="179"/>
      <c r="V234" s="179"/>
      <c r="W234" s="179"/>
      <c r="X234" s="179"/>
      <c r="Y234" s="179"/>
      <c r="AB234" s="133"/>
      <c r="AC234" s="266"/>
      <c r="AD234" s="133"/>
      <c r="AE234" s="133"/>
      <c r="AF234" s="133"/>
      <c r="AG234" s="133"/>
      <c r="AH234" s="133"/>
      <c r="AI234" s="133"/>
      <c r="AJ234" s="133"/>
      <c r="AK234" s="133"/>
    </row>
    <row r="235" spans="1:37" s="58" customFormat="1" x14ac:dyDescent="0.2">
      <c r="A235" s="62"/>
      <c r="B235" s="57"/>
      <c r="D235" s="59"/>
      <c r="E235" s="59"/>
      <c r="F235" s="59"/>
      <c r="M235" s="61"/>
      <c r="N235" s="61"/>
      <c r="O235" s="61"/>
      <c r="P235" s="175"/>
      <c r="Q235" s="177"/>
      <c r="R235" s="179"/>
      <c r="S235" s="179"/>
      <c r="T235" s="179"/>
      <c r="U235" s="179"/>
      <c r="V235" s="179"/>
      <c r="W235" s="179"/>
      <c r="X235" s="179"/>
      <c r="Y235" s="179"/>
      <c r="AB235" s="133"/>
      <c r="AC235" s="266"/>
      <c r="AD235" s="133"/>
      <c r="AE235" s="133"/>
      <c r="AF235" s="133"/>
      <c r="AG235" s="133"/>
      <c r="AH235" s="133"/>
      <c r="AI235" s="133"/>
      <c r="AJ235" s="133"/>
      <c r="AK235" s="133"/>
    </row>
    <row r="236" spans="1:37" s="58" customFormat="1" x14ac:dyDescent="0.2">
      <c r="A236" s="62"/>
      <c r="B236" s="57"/>
      <c r="D236" s="59"/>
      <c r="E236" s="59"/>
      <c r="F236" s="59"/>
      <c r="M236" s="61"/>
      <c r="N236" s="61"/>
      <c r="O236" s="61"/>
      <c r="P236" s="175"/>
      <c r="Q236" s="177"/>
      <c r="R236" s="179"/>
      <c r="S236" s="179"/>
      <c r="T236" s="179"/>
      <c r="U236" s="179"/>
      <c r="V236" s="179"/>
      <c r="W236" s="179"/>
      <c r="X236" s="179"/>
      <c r="Y236" s="179"/>
      <c r="AB236" s="133"/>
      <c r="AC236" s="266"/>
      <c r="AD236" s="133"/>
      <c r="AE236" s="133"/>
      <c r="AF236" s="133"/>
      <c r="AG236" s="133"/>
      <c r="AH236" s="133"/>
      <c r="AI236" s="133"/>
      <c r="AJ236" s="133"/>
      <c r="AK236" s="133"/>
    </row>
    <row r="237" spans="1:37" s="58" customFormat="1" x14ac:dyDescent="0.2">
      <c r="A237" s="62"/>
      <c r="B237" s="57"/>
      <c r="D237" s="59"/>
      <c r="E237" s="59"/>
      <c r="F237" s="59"/>
      <c r="M237" s="61"/>
      <c r="N237" s="61"/>
      <c r="O237" s="61"/>
      <c r="P237" s="175"/>
      <c r="Q237" s="177"/>
      <c r="R237" s="179"/>
      <c r="S237" s="179"/>
      <c r="T237" s="179"/>
      <c r="U237" s="179"/>
      <c r="V237" s="179"/>
      <c r="W237" s="179"/>
      <c r="X237" s="179"/>
      <c r="Y237" s="179"/>
      <c r="AB237" s="133"/>
      <c r="AC237" s="266"/>
      <c r="AD237" s="133"/>
      <c r="AE237" s="133"/>
      <c r="AF237" s="133"/>
      <c r="AG237" s="133"/>
      <c r="AH237" s="133"/>
      <c r="AI237" s="133"/>
      <c r="AJ237" s="133"/>
      <c r="AK237" s="133"/>
    </row>
    <row r="238" spans="1:37" s="58" customFormat="1" ht="15" x14ac:dyDescent="0.25">
      <c r="A238" s="62"/>
      <c r="B238" s="57"/>
      <c r="D238" s="59"/>
      <c r="E238" s="59"/>
      <c r="F238" s="59"/>
      <c r="M238" s="61"/>
      <c r="N238" s="61"/>
      <c r="O238" s="61"/>
      <c r="P238" s="178" t="s">
        <v>617</v>
      </c>
      <c r="Q238" s="205" t="s">
        <v>618</v>
      </c>
      <c r="R238" s="207"/>
      <c r="S238" s="208">
        <v>35</v>
      </c>
      <c r="T238" s="179"/>
      <c r="U238" s="179"/>
      <c r="V238" s="179"/>
      <c r="W238" s="179"/>
      <c r="X238" s="179"/>
      <c r="Y238" s="179"/>
      <c r="AB238" s="133"/>
      <c r="AC238" s="266"/>
      <c r="AD238" s="133"/>
      <c r="AE238" s="133"/>
      <c r="AF238" s="133"/>
      <c r="AG238" s="133"/>
      <c r="AH238" s="133"/>
      <c r="AI238" s="133"/>
      <c r="AJ238" s="133"/>
      <c r="AK238" s="133"/>
    </row>
    <row r="239" spans="1:37" s="58" customFormat="1" ht="15" x14ac:dyDescent="0.25">
      <c r="A239" s="62"/>
      <c r="B239" s="57"/>
      <c r="D239" s="59"/>
      <c r="E239" s="59"/>
      <c r="F239" s="59"/>
      <c r="M239" s="61"/>
      <c r="N239" s="61"/>
      <c r="O239" s="61"/>
      <c r="P239" s="178" t="s">
        <v>616</v>
      </c>
      <c r="Q239" s="205" t="s">
        <v>619</v>
      </c>
      <c r="R239" s="207"/>
      <c r="S239" s="208">
        <v>45</v>
      </c>
      <c r="T239" s="179"/>
      <c r="U239" s="179"/>
      <c r="V239" s="179"/>
      <c r="W239" s="179"/>
      <c r="X239" s="179"/>
      <c r="Y239" s="179"/>
      <c r="AB239" s="133"/>
      <c r="AC239" s="266"/>
      <c r="AD239" s="133"/>
      <c r="AE239" s="133"/>
      <c r="AF239" s="133"/>
      <c r="AG239" s="133"/>
      <c r="AH239" s="133"/>
      <c r="AI239" s="133"/>
      <c r="AJ239" s="133"/>
      <c r="AK239" s="133"/>
    </row>
    <row r="240" spans="1:37" s="58" customFormat="1" x14ac:dyDescent="0.2">
      <c r="A240" s="62"/>
      <c r="B240" s="57"/>
      <c r="D240" s="59"/>
      <c r="E240" s="59"/>
      <c r="F240" s="59"/>
      <c r="M240" s="61"/>
      <c r="N240" s="61"/>
      <c r="O240" s="61"/>
      <c r="P240" s="175"/>
      <c r="Q240" s="177"/>
      <c r="R240" s="179"/>
      <c r="S240" s="179"/>
      <c r="T240" s="179"/>
      <c r="U240" s="179"/>
      <c r="V240" s="179"/>
      <c r="W240" s="179"/>
      <c r="X240" s="179"/>
      <c r="Y240" s="179"/>
      <c r="AB240" s="133"/>
      <c r="AC240" s="266"/>
      <c r="AD240" s="133"/>
      <c r="AE240" s="133"/>
      <c r="AF240" s="133"/>
      <c r="AG240" s="133"/>
      <c r="AH240" s="133"/>
      <c r="AI240" s="133"/>
      <c r="AJ240" s="133"/>
      <c r="AK240" s="133"/>
    </row>
    <row r="241" spans="1:38" s="58" customFormat="1" ht="15" x14ac:dyDescent="0.25">
      <c r="A241" s="62"/>
      <c r="B241" s="57"/>
      <c r="D241" s="59"/>
      <c r="E241" s="59"/>
      <c r="F241" s="59"/>
      <c r="M241" s="61"/>
      <c r="N241" s="61"/>
      <c r="O241" s="61"/>
      <c r="P241" s="178" t="s">
        <v>726</v>
      </c>
      <c r="Q241" s="205" t="s">
        <v>727</v>
      </c>
      <c r="R241" s="207"/>
      <c r="S241" s="208">
        <v>2</v>
      </c>
      <c r="T241" s="179"/>
      <c r="U241" s="179"/>
      <c r="V241" s="179"/>
      <c r="W241" s="179"/>
      <c r="X241" s="179"/>
      <c r="Y241" s="179"/>
      <c r="AB241" s="133"/>
      <c r="AC241" s="266"/>
      <c r="AD241" s="133"/>
      <c r="AE241" s="133"/>
      <c r="AF241" s="133"/>
      <c r="AG241" s="133"/>
      <c r="AH241" s="133"/>
      <c r="AI241" s="133"/>
      <c r="AJ241" s="133"/>
      <c r="AK241" s="133"/>
    </row>
    <row r="242" spans="1:38" s="58" customFormat="1" x14ac:dyDescent="0.2">
      <c r="A242" s="62"/>
      <c r="B242" s="57"/>
      <c r="D242" s="59"/>
      <c r="E242" s="59"/>
      <c r="F242" s="59"/>
      <c r="M242" s="61"/>
      <c r="N242" s="61"/>
      <c r="O242" s="61"/>
      <c r="P242" s="175"/>
      <c r="Q242" s="177"/>
      <c r="R242" s="179"/>
      <c r="S242" s="179"/>
      <c r="T242" s="179"/>
      <c r="U242" s="179"/>
      <c r="V242" s="179"/>
      <c r="W242" s="179"/>
      <c r="X242" s="179"/>
      <c r="Y242" s="179"/>
      <c r="AB242" s="133"/>
      <c r="AC242" s="266"/>
      <c r="AD242" s="133"/>
      <c r="AE242" s="133"/>
      <c r="AF242" s="133"/>
      <c r="AG242" s="133"/>
      <c r="AH242" s="133"/>
      <c r="AI242" s="133"/>
      <c r="AJ242" s="133"/>
      <c r="AK242" s="133"/>
    </row>
    <row r="243" spans="1:38" s="58" customFormat="1" x14ac:dyDescent="0.2">
      <c r="A243" s="62"/>
      <c r="B243" s="57"/>
      <c r="D243" s="59"/>
      <c r="E243" s="59"/>
      <c r="F243" s="59"/>
      <c r="M243" s="61"/>
      <c r="N243" s="61"/>
      <c r="O243" s="61"/>
      <c r="P243" s="175"/>
      <c r="Q243" s="177"/>
      <c r="R243" s="179"/>
      <c r="S243" s="179"/>
      <c r="T243" s="179"/>
      <c r="U243" s="179"/>
      <c r="V243" s="179"/>
      <c r="W243" s="179"/>
      <c r="X243" s="179"/>
      <c r="Y243" s="179"/>
      <c r="AB243" s="133"/>
      <c r="AC243" s="266"/>
      <c r="AD243" s="133"/>
      <c r="AE243" s="133"/>
      <c r="AF243" s="133"/>
      <c r="AG243" s="133"/>
      <c r="AH243" s="133"/>
      <c r="AI243" s="133"/>
      <c r="AJ243" s="133"/>
      <c r="AK243" s="133"/>
    </row>
    <row r="244" spans="1:38" s="58" customFormat="1" x14ac:dyDescent="0.2">
      <c r="A244" s="62"/>
      <c r="B244" s="57"/>
      <c r="D244" s="59"/>
      <c r="E244" s="59"/>
      <c r="F244" s="59"/>
      <c r="M244" s="61"/>
      <c r="N244" s="61"/>
      <c r="O244" s="61"/>
      <c r="P244" s="175"/>
      <c r="Q244" s="177"/>
      <c r="R244" s="179"/>
      <c r="S244" s="179"/>
      <c r="T244" s="179"/>
      <c r="U244" s="179"/>
      <c r="V244" s="179"/>
      <c r="W244" s="179"/>
      <c r="X244" s="179"/>
      <c r="Y244" s="179"/>
      <c r="AB244" s="133"/>
      <c r="AC244" s="266"/>
      <c r="AD244" s="133"/>
      <c r="AE244" s="133"/>
      <c r="AF244" s="133"/>
      <c r="AG244" s="133"/>
      <c r="AH244" s="133"/>
      <c r="AI244" s="133"/>
      <c r="AJ244" s="133"/>
      <c r="AK244" s="133"/>
    </row>
    <row r="245" spans="1:38" s="78" customFormat="1" x14ac:dyDescent="0.2">
      <c r="A245" s="62"/>
      <c r="B245" s="57"/>
      <c r="C245" s="58"/>
      <c r="D245" s="59"/>
      <c r="E245" s="59"/>
      <c r="F245" s="59"/>
      <c r="G245" s="58"/>
      <c r="H245" s="58"/>
      <c r="I245" s="58"/>
      <c r="J245" s="58"/>
      <c r="K245" s="58"/>
      <c r="L245" s="58"/>
      <c r="M245" s="61"/>
      <c r="N245" s="61"/>
      <c r="O245" s="61"/>
      <c r="P245" s="175"/>
      <c r="Q245" s="177"/>
      <c r="R245" s="192"/>
      <c r="S245" s="192"/>
      <c r="T245" s="192"/>
      <c r="U245" s="192"/>
      <c r="V245" s="192"/>
      <c r="W245" s="192"/>
      <c r="X245" s="192"/>
      <c r="Y245" s="192"/>
      <c r="AB245" s="133"/>
      <c r="AC245" s="266"/>
      <c r="AD245" s="133"/>
      <c r="AE245" s="133"/>
      <c r="AF245" s="133"/>
      <c r="AG245" s="133"/>
      <c r="AH245" s="133"/>
      <c r="AI245" s="133"/>
      <c r="AJ245" s="133"/>
      <c r="AK245" s="133"/>
      <c r="AL245" s="58"/>
    </row>
    <row r="246" spans="1:38" s="78" customFormat="1" x14ac:dyDescent="0.2">
      <c r="A246" s="62"/>
      <c r="B246" s="57"/>
      <c r="C246" s="58"/>
      <c r="D246" s="59"/>
      <c r="E246" s="59"/>
      <c r="F246" s="59"/>
      <c r="G246" s="58"/>
      <c r="H246" s="58"/>
      <c r="I246" s="58"/>
      <c r="J246" s="58"/>
      <c r="K246" s="58"/>
      <c r="L246" s="58"/>
      <c r="M246" s="61"/>
      <c r="N246" s="61"/>
      <c r="O246" s="61"/>
      <c r="P246" s="175"/>
      <c r="Q246" s="177"/>
      <c r="R246" s="192"/>
      <c r="S246" s="192"/>
      <c r="T246" s="192"/>
      <c r="U246" s="192"/>
      <c r="V246" s="192"/>
      <c r="W246" s="192"/>
      <c r="X246" s="192"/>
      <c r="Y246" s="192"/>
      <c r="AB246" s="134"/>
      <c r="AC246" s="269"/>
      <c r="AD246" s="134"/>
      <c r="AE246" s="134"/>
      <c r="AF246" s="134"/>
      <c r="AG246" s="134"/>
      <c r="AH246" s="134"/>
      <c r="AI246" s="134"/>
      <c r="AJ246" s="134"/>
      <c r="AK246" s="134"/>
    </row>
    <row r="247" spans="1:38" s="78" customFormat="1" x14ac:dyDescent="0.2">
      <c r="A247" s="62"/>
      <c r="B247" s="76" t="s">
        <v>268</v>
      </c>
      <c r="C247" s="58"/>
      <c r="D247" s="59"/>
      <c r="E247" s="59"/>
      <c r="F247" s="59"/>
      <c r="G247" s="58"/>
      <c r="H247" s="58"/>
      <c r="I247" s="58"/>
      <c r="J247" s="58"/>
      <c r="K247" s="58"/>
      <c r="L247" s="58"/>
      <c r="M247" s="61"/>
      <c r="N247" s="61"/>
      <c r="O247" s="61"/>
      <c r="P247" s="175"/>
      <c r="Q247" s="177"/>
      <c r="R247" s="192"/>
      <c r="S247" s="192"/>
      <c r="T247" s="192"/>
      <c r="U247" s="192"/>
      <c r="V247" s="192"/>
      <c r="W247" s="192"/>
      <c r="X247" s="192"/>
      <c r="Y247" s="192"/>
      <c r="AB247" s="134"/>
      <c r="AC247" s="269"/>
      <c r="AD247" s="134"/>
      <c r="AE247" s="134"/>
      <c r="AF247" s="134"/>
      <c r="AG247" s="134"/>
      <c r="AH247" s="134"/>
      <c r="AI247" s="134"/>
      <c r="AJ247" s="134"/>
      <c r="AK247" s="134"/>
    </row>
    <row r="248" spans="1:38" s="78" customFormat="1" ht="15" x14ac:dyDescent="0.25">
      <c r="A248" s="62"/>
      <c r="B248" s="81" t="s">
        <v>269</v>
      </c>
      <c r="C248" s="58"/>
      <c r="D248" s="59"/>
      <c r="E248" s="59"/>
      <c r="F248" s="59"/>
      <c r="G248" s="58"/>
      <c r="H248" s="58"/>
      <c r="I248" s="58"/>
      <c r="J248" s="58"/>
      <c r="K248" s="58"/>
      <c r="L248" s="58"/>
      <c r="M248" s="61"/>
      <c r="N248" s="61"/>
      <c r="O248" s="61"/>
      <c r="P248" s="178" t="s">
        <v>620</v>
      </c>
      <c r="Q248" s="205" t="s">
        <v>621</v>
      </c>
      <c r="R248" s="207"/>
      <c r="S248" s="208">
        <v>0.57999999999999996</v>
      </c>
      <c r="T248" s="192"/>
      <c r="U248" s="192"/>
      <c r="V248" s="192"/>
      <c r="W248" s="192"/>
      <c r="X248" s="192"/>
      <c r="Y248" s="192"/>
      <c r="AB248" s="134"/>
      <c r="AC248" s="269"/>
      <c r="AD248" s="134"/>
      <c r="AE248" s="134"/>
      <c r="AF248" s="134"/>
      <c r="AG248" s="134"/>
      <c r="AH248" s="134"/>
      <c r="AI248" s="134"/>
      <c r="AJ248" s="134"/>
      <c r="AK248" s="134"/>
    </row>
    <row r="249" spans="1:38" s="78" customFormat="1" x14ac:dyDescent="0.2">
      <c r="A249" s="62"/>
      <c r="B249" s="81" t="s">
        <v>270</v>
      </c>
      <c r="C249" s="58"/>
      <c r="D249" s="59"/>
      <c r="E249" s="59"/>
      <c r="F249" s="59"/>
      <c r="G249" s="58"/>
      <c r="H249" s="58"/>
      <c r="I249" s="58"/>
      <c r="J249" s="58"/>
      <c r="K249" s="58"/>
      <c r="L249" s="58"/>
      <c r="M249" s="61"/>
      <c r="N249" s="61"/>
      <c r="O249" s="61"/>
      <c r="P249" s="175"/>
      <c r="Q249" s="177"/>
      <c r="R249" s="192"/>
      <c r="S249" s="192"/>
      <c r="T249" s="192"/>
      <c r="U249" s="192"/>
      <c r="V249" s="192"/>
      <c r="W249" s="192"/>
      <c r="X249" s="192"/>
      <c r="Y249" s="192"/>
      <c r="AB249" s="134"/>
      <c r="AC249" s="269"/>
      <c r="AD249" s="134"/>
      <c r="AE249" s="134"/>
      <c r="AF249" s="134"/>
      <c r="AG249" s="134"/>
      <c r="AH249" s="134"/>
      <c r="AI249" s="134"/>
      <c r="AJ249" s="134"/>
      <c r="AK249" s="134"/>
    </row>
    <row r="250" spans="1:38" s="78" customFormat="1" x14ac:dyDescent="0.2">
      <c r="A250" s="58"/>
      <c r="B250" s="81" t="s">
        <v>271</v>
      </c>
      <c r="C250" s="58"/>
      <c r="D250" s="59"/>
      <c r="E250" s="59"/>
      <c r="F250" s="59"/>
      <c r="G250" s="58"/>
      <c r="H250" s="58"/>
      <c r="I250" s="58"/>
      <c r="J250" s="58"/>
      <c r="K250" s="58"/>
      <c r="L250" s="58"/>
      <c r="M250" s="61"/>
      <c r="N250" s="61"/>
      <c r="O250" s="61"/>
      <c r="P250" s="175"/>
      <c r="Q250" s="177"/>
      <c r="R250" s="192"/>
      <c r="S250" s="192"/>
      <c r="T250" s="192"/>
      <c r="U250" s="192"/>
      <c r="V250" s="192"/>
      <c r="W250" s="192"/>
      <c r="X250" s="192"/>
      <c r="Y250" s="192"/>
      <c r="AB250" s="134"/>
      <c r="AC250" s="269"/>
      <c r="AD250" s="134"/>
      <c r="AE250" s="134"/>
      <c r="AF250" s="134"/>
      <c r="AG250" s="134"/>
      <c r="AH250" s="134"/>
      <c r="AI250" s="134"/>
      <c r="AJ250" s="134"/>
      <c r="AK250" s="134"/>
    </row>
    <row r="251" spans="1:38" s="78" customFormat="1" x14ac:dyDescent="0.2">
      <c r="A251" s="58"/>
      <c r="B251" s="81" t="s">
        <v>272</v>
      </c>
      <c r="C251" s="58"/>
      <c r="D251" s="59"/>
      <c r="E251" s="59"/>
      <c r="F251" s="59"/>
      <c r="G251" s="58"/>
      <c r="H251" s="58"/>
      <c r="I251" s="58"/>
      <c r="J251" s="58"/>
      <c r="K251" s="58"/>
      <c r="L251" s="58"/>
      <c r="M251" s="61"/>
      <c r="N251" s="61"/>
      <c r="O251" s="61"/>
      <c r="P251" s="175"/>
      <c r="Q251" s="177"/>
      <c r="R251" s="192"/>
      <c r="S251" s="192"/>
      <c r="T251" s="192"/>
      <c r="U251" s="192"/>
      <c r="V251" s="192"/>
      <c r="W251" s="192"/>
      <c r="X251" s="192"/>
      <c r="Y251" s="192"/>
      <c r="AB251" s="134"/>
      <c r="AC251" s="269"/>
      <c r="AD251" s="134"/>
      <c r="AE251" s="134"/>
      <c r="AF251" s="134"/>
      <c r="AG251" s="134"/>
      <c r="AH251" s="134"/>
      <c r="AI251" s="134"/>
      <c r="AJ251" s="134"/>
      <c r="AK251" s="134"/>
    </row>
    <row r="252" spans="1:38" s="62" customFormat="1" x14ac:dyDescent="0.2">
      <c r="A252" s="58"/>
      <c r="B252" s="57"/>
      <c r="C252" s="58"/>
      <c r="D252" s="59"/>
      <c r="E252" s="59"/>
      <c r="F252" s="59"/>
      <c r="G252" s="58"/>
      <c r="H252" s="58"/>
      <c r="I252" s="58"/>
      <c r="J252" s="58"/>
      <c r="K252" s="58"/>
      <c r="L252" s="58"/>
      <c r="M252" s="61"/>
      <c r="N252" s="61"/>
      <c r="O252" s="61"/>
      <c r="P252" s="175"/>
      <c r="Q252" s="177"/>
      <c r="R252" s="179"/>
      <c r="S252" s="179"/>
      <c r="T252" s="179"/>
      <c r="U252" s="179"/>
      <c r="V252" s="179"/>
      <c r="W252" s="179"/>
      <c r="X252" s="179"/>
      <c r="Y252" s="179"/>
      <c r="AB252" s="134"/>
      <c r="AC252" s="269"/>
      <c r="AD252" s="134"/>
      <c r="AE252" s="134"/>
      <c r="AF252" s="134"/>
      <c r="AG252" s="134"/>
      <c r="AH252" s="134"/>
      <c r="AI252" s="134"/>
      <c r="AJ252" s="134"/>
      <c r="AK252" s="134"/>
      <c r="AL252" s="78"/>
    </row>
    <row r="253" spans="1:38" s="62" customFormat="1" x14ac:dyDescent="0.2">
      <c r="A253" s="58"/>
      <c r="B253" s="57"/>
      <c r="C253" s="58"/>
      <c r="D253" s="59"/>
      <c r="E253" s="59"/>
      <c r="F253" s="59"/>
      <c r="G253" s="58"/>
      <c r="H253" s="58"/>
      <c r="I253" s="58"/>
      <c r="J253" s="58"/>
      <c r="K253" s="58"/>
      <c r="L253" s="58"/>
      <c r="M253" s="61"/>
      <c r="N253" s="61"/>
      <c r="O253" s="61"/>
      <c r="P253" s="175"/>
      <c r="Q253" s="177"/>
      <c r="R253" s="179"/>
      <c r="S253" s="179"/>
      <c r="T253" s="179"/>
      <c r="U253" s="179"/>
      <c r="V253" s="179"/>
      <c r="W253" s="179"/>
      <c r="X253" s="179"/>
      <c r="Y253" s="179"/>
      <c r="AB253" s="125"/>
      <c r="AC253" s="266"/>
      <c r="AD253" s="125"/>
      <c r="AE253" s="125"/>
      <c r="AF253" s="125"/>
      <c r="AG253" s="125"/>
      <c r="AH253" s="125"/>
      <c r="AI253" s="125"/>
      <c r="AJ253" s="125"/>
      <c r="AK253" s="125"/>
    </row>
    <row r="254" spans="1:38" s="62" customFormat="1" x14ac:dyDescent="0.2">
      <c r="B254" s="57"/>
      <c r="C254" s="58"/>
      <c r="D254" s="59"/>
      <c r="E254" s="59"/>
      <c r="F254" s="59"/>
      <c r="G254" s="58"/>
      <c r="H254" s="58"/>
      <c r="I254" s="58"/>
      <c r="J254" s="58"/>
      <c r="K254" s="58"/>
      <c r="L254" s="58"/>
      <c r="M254" s="61"/>
      <c r="N254" s="61"/>
      <c r="O254" s="61"/>
      <c r="P254" s="175"/>
      <c r="Q254" s="177"/>
      <c r="R254" s="179"/>
      <c r="S254" s="179"/>
      <c r="T254" s="179"/>
      <c r="U254" s="179"/>
      <c r="V254" s="179"/>
      <c r="W254" s="179"/>
      <c r="X254" s="179"/>
      <c r="Y254" s="179"/>
      <c r="AB254" s="125"/>
      <c r="AC254" s="266"/>
      <c r="AD254" s="125"/>
      <c r="AE254" s="125"/>
      <c r="AF254" s="125"/>
      <c r="AG254" s="125"/>
      <c r="AH254" s="125"/>
      <c r="AI254" s="125"/>
      <c r="AJ254" s="125"/>
      <c r="AK254" s="125"/>
    </row>
    <row r="255" spans="1:38" s="62" customFormat="1" x14ac:dyDescent="0.2">
      <c r="A255" s="56" t="s">
        <v>273</v>
      </c>
      <c r="B255" s="57"/>
      <c r="C255" s="58"/>
      <c r="D255" s="59"/>
      <c r="E255" s="59"/>
      <c r="F255" s="59"/>
      <c r="G255" s="58"/>
      <c r="H255" s="58"/>
      <c r="I255" s="58"/>
      <c r="J255" s="58"/>
      <c r="K255" s="58"/>
      <c r="L255" s="58"/>
      <c r="M255" s="61"/>
      <c r="N255" s="61"/>
      <c r="O255" s="61"/>
      <c r="P255" s="175"/>
      <c r="Q255" s="177"/>
      <c r="R255" s="179"/>
      <c r="S255" s="179"/>
      <c r="T255" s="179"/>
      <c r="U255" s="179"/>
      <c r="V255" s="179"/>
      <c r="W255" s="179"/>
      <c r="X255" s="179"/>
      <c r="Y255" s="179"/>
      <c r="AB255" s="125"/>
      <c r="AC255" s="266"/>
      <c r="AD255" s="125"/>
      <c r="AE255" s="125"/>
      <c r="AF255" s="125"/>
      <c r="AG255" s="125"/>
      <c r="AH255" s="125"/>
      <c r="AI255" s="125"/>
      <c r="AJ255" s="125"/>
      <c r="AK255" s="125"/>
    </row>
    <row r="256" spans="1:38" s="62" customFormat="1" x14ac:dyDescent="0.2">
      <c r="A256" s="142" t="s">
        <v>546</v>
      </c>
      <c r="B256" s="57"/>
      <c r="C256" s="58"/>
      <c r="D256" s="59"/>
      <c r="E256" s="59"/>
      <c r="F256" s="59"/>
      <c r="G256" s="58"/>
      <c r="H256" s="58"/>
      <c r="I256" s="58"/>
      <c r="J256" s="58"/>
      <c r="K256" s="58"/>
      <c r="L256" s="58"/>
      <c r="M256" s="61"/>
      <c r="N256" s="61"/>
      <c r="O256" s="61"/>
      <c r="P256" s="175"/>
      <c r="Q256" s="177"/>
      <c r="R256" s="179"/>
      <c r="S256" s="179"/>
      <c r="T256" s="179"/>
      <c r="U256" s="179"/>
      <c r="V256" s="179"/>
      <c r="W256" s="179"/>
      <c r="X256" s="179"/>
      <c r="Y256" s="179"/>
      <c r="AB256" s="125"/>
      <c r="AC256" s="266"/>
      <c r="AD256" s="125"/>
      <c r="AE256" s="125"/>
      <c r="AF256" s="125"/>
      <c r="AG256" s="125"/>
      <c r="AH256" s="125"/>
      <c r="AI256" s="125"/>
      <c r="AJ256" s="125"/>
      <c r="AK256" s="125"/>
    </row>
    <row r="257" spans="1:38" s="62" customFormat="1" ht="38.25" x14ac:dyDescent="0.2">
      <c r="A257" s="65" t="s">
        <v>4</v>
      </c>
      <c r="B257" s="229" t="s">
        <v>274</v>
      </c>
      <c r="C257" s="65" t="s">
        <v>6</v>
      </c>
      <c r="D257" s="118" t="s">
        <v>7</v>
      </c>
      <c r="E257" s="65" t="s">
        <v>660</v>
      </c>
      <c r="F257" s="118" t="s">
        <v>772</v>
      </c>
      <c r="G257" s="118" t="s">
        <v>773</v>
      </c>
      <c r="H257" s="254" t="s">
        <v>12</v>
      </c>
      <c r="I257" s="254" t="s">
        <v>13</v>
      </c>
      <c r="J257" s="254" t="s">
        <v>14</v>
      </c>
      <c r="K257" s="254" t="s">
        <v>15</v>
      </c>
      <c r="L257" s="254" t="s">
        <v>16</v>
      </c>
      <c r="M257" s="255" t="s">
        <v>275</v>
      </c>
      <c r="N257" s="87"/>
      <c r="O257" s="87"/>
      <c r="P257" s="198"/>
      <c r="Q257" s="200"/>
      <c r="R257" s="179"/>
      <c r="S257" s="179"/>
      <c r="T257" s="179"/>
      <c r="U257" s="179"/>
      <c r="V257" s="179"/>
      <c r="W257" s="179"/>
      <c r="X257" s="179"/>
      <c r="Y257" s="179"/>
      <c r="AB257" s="125"/>
      <c r="AC257" s="266"/>
      <c r="AD257" s="125"/>
      <c r="AE257" s="125"/>
      <c r="AF257" s="125"/>
      <c r="AG257" s="125"/>
      <c r="AH257" s="125"/>
      <c r="AI257" s="125"/>
      <c r="AJ257" s="125"/>
      <c r="AK257" s="125"/>
    </row>
    <row r="258" spans="1:38" s="78" customFormat="1" x14ac:dyDescent="0.2">
      <c r="A258" s="58" t="s">
        <v>276</v>
      </c>
      <c r="B258" s="57" t="s">
        <v>277</v>
      </c>
      <c r="C258" s="58" t="s">
        <v>278</v>
      </c>
      <c r="D258" s="88" t="s">
        <v>279</v>
      </c>
      <c r="E258" s="59"/>
      <c r="F258" s="89">
        <f>VLOOKUP(C258,Febr2019,4,0)</f>
        <v>0</v>
      </c>
      <c r="G258" s="89">
        <v>25.42</v>
      </c>
      <c r="H258" s="58"/>
      <c r="I258" s="58"/>
      <c r="J258" s="58"/>
      <c r="K258" s="58"/>
      <c r="L258" s="58"/>
      <c r="M258" s="61"/>
      <c r="N258" s="61"/>
      <c r="O258" s="61"/>
      <c r="P258" s="175" t="str">
        <f>C258</f>
        <v>C08906</v>
      </c>
      <c r="Q258" s="260" t="str">
        <f>D258</f>
        <v>Saeks' Fellow (MN Law Public Interest Residency Program)</v>
      </c>
      <c r="R258" s="192"/>
      <c r="S258" s="192">
        <f>F258</f>
        <v>0</v>
      </c>
      <c r="T258" s="192">
        <f>G258</f>
        <v>25.42</v>
      </c>
      <c r="U258" s="192">
        <f t="shared" ref="U258:Z258" si="192">H258</f>
        <v>0</v>
      </c>
      <c r="V258" s="192">
        <f t="shared" si="192"/>
        <v>0</v>
      </c>
      <c r="W258" s="192">
        <f t="shared" si="192"/>
        <v>0</v>
      </c>
      <c r="X258" s="192">
        <f t="shared" si="192"/>
        <v>0</v>
      </c>
      <c r="Y258" s="192">
        <f t="shared" si="192"/>
        <v>0</v>
      </c>
      <c r="Z258" s="78">
        <f t="shared" si="192"/>
        <v>0</v>
      </c>
      <c r="AB258" s="125"/>
      <c r="AC258" s="266"/>
      <c r="AD258" s="125"/>
      <c r="AE258" s="125"/>
      <c r="AF258" s="125"/>
      <c r="AG258" s="125"/>
      <c r="AH258" s="125"/>
      <c r="AI258" s="125"/>
      <c r="AJ258" s="125"/>
      <c r="AK258" s="125"/>
      <c r="AL258" s="62"/>
    </row>
    <row r="259" spans="1:38" s="78" customFormat="1" x14ac:dyDescent="0.2">
      <c r="A259" s="58" t="s">
        <v>276</v>
      </c>
      <c r="B259" s="57" t="s">
        <v>281</v>
      </c>
      <c r="C259" s="58" t="s">
        <v>282</v>
      </c>
      <c r="D259" s="88" t="s">
        <v>283</v>
      </c>
      <c r="E259" s="90"/>
      <c r="F259" s="91">
        <v>23</v>
      </c>
      <c r="G259" s="92">
        <v>24</v>
      </c>
      <c r="H259" s="92">
        <v>25</v>
      </c>
      <c r="I259" s="92"/>
      <c r="J259" s="92"/>
      <c r="K259" s="92"/>
      <c r="L259" s="92"/>
      <c r="M259" s="92"/>
      <c r="N259" s="92"/>
      <c r="O259" s="92"/>
      <c r="P259" s="175" t="str">
        <f t="shared" ref="P259:P264" si="193">C259</f>
        <v>04352C</v>
      </c>
      <c r="Q259" s="260" t="str">
        <f t="shared" ref="Q259:Q264" si="194">D259</f>
        <v>Financial Graduate Fellowship</v>
      </c>
      <c r="R259" s="192"/>
      <c r="S259" s="192">
        <f t="shared" ref="S259:S264" si="195">F259</f>
        <v>23</v>
      </c>
      <c r="T259" s="192">
        <f t="shared" ref="T259:T264" si="196">G259</f>
        <v>24</v>
      </c>
      <c r="U259" s="192">
        <f t="shared" ref="U259:U264" si="197">H259</f>
        <v>25</v>
      </c>
      <c r="V259" s="192">
        <f t="shared" ref="V259:V264" si="198">I259</f>
        <v>0</v>
      </c>
      <c r="W259" s="192">
        <f t="shared" ref="W259:W264" si="199">J259</f>
        <v>0</v>
      </c>
      <c r="X259" s="192">
        <f t="shared" ref="X259:X264" si="200">K259</f>
        <v>0</v>
      </c>
      <c r="Y259" s="192">
        <f t="shared" ref="Y259:Y264" si="201">L259</f>
        <v>0</v>
      </c>
      <c r="Z259" s="78">
        <f t="shared" ref="Z259:Z264" si="202">M259</f>
        <v>0</v>
      </c>
      <c r="AB259" s="134"/>
      <c r="AC259" s="269"/>
      <c r="AD259" s="134"/>
      <c r="AE259" s="134"/>
      <c r="AF259" s="134"/>
      <c r="AG259" s="134"/>
      <c r="AH259" s="134"/>
      <c r="AI259" s="134"/>
      <c r="AJ259" s="134"/>
      <c r="AK259" s="134"/>
    </row>
    <row r="260" spans="1:38" s="78" customFormat="1" x14ac:dyDescent="0.2">
      <c r="A260" s="58" t="s">
        <v>276</v>
      </c>
      <c r="B260" s="57" t="s">
        <v>284</v>
      </c>
      <c r="C260" s="58" t="s">
        <v>285</v>
      </c>
      <c r="D260" s="88" t="s">
        <v>286</v>
      </c>
      <c r="E260" s="90"/>
      <c r="F260" s="92">
        <v>13.25</v>
      </c>
      <c r="G260" s="92">
        <v>13.5</v>
      </c>
      <c r="H260" s="92">
        <v>14</v>
      </c>
      <c r="I260" s="92">
        <v>14.5</v>
      </c>
      <c r="J260" s="92"/>
      <c r="K260" s="92"/>
      <c r="L260" s="92"/>
      <c r="M260" s="92"/>
      <c r="N260" s="92"/>
      <c r="O260" s="92"/>
      <c r="P260" s="175" t="str">
        <f t="shared" si="193"/>
        <v>C09480</v>
      </c>
      <c r="Q260" s="260" t="str">
        <f t="shared" si="194"/>
        <v>Student Intern - High School (enrolled)</v>
      </c>
      <c r="R260" s="192"/>
      <c r="S260" s="192">
        <f t="shared" si="195"/>
        <v>13.25</v>
      </c>
      <c r="T260" s="192">
        <f t="shared" si="196"/>
        <v>13.5</v>
      </c>
      <c r="U260" s="192">
        <f t="shared" si="197"/>
        <v>14</v>
      </c>
      <c r="V260" s="192">
        <f t="shared" si="198"/>
        <v>14.5</v>
      </c>
      <c r="W260" s="192">
        <f t="shared" si="199"/>
        <v>0</v>
      </c>
      <c r="X260" s="192">
        <f t="shared" si="200"/>
        <v>0</v>
      </c>
      <c r="Y260" s="192">
        <f t="shared" si="201"/>
        <v>0</v>
      </c>
      <c r="Z260" s="78">
        <f t="shared" si="202"/>
        <v>0</v>
      </c>
      <c r="AB260" s="134"/>
      <c r="AC260" s="269"/>
      <c r="AD260" s="134"/>
      <c r="AE260" s="134"/>
      <c r="AF260" s="134"/>
      <c r="AG260" s="134"/>
      <c r="AH260" s="134"/>
      <c r="AI260" s="134"/>
      <c r="AJ260" s="134"/>
      <c r="AK260" s="134"/>
    </row>
    <row r="261" spans="1:38" s="78" customFormat="1" x14ac:dyDescent="0.2">
      <c r="A261" s="58" t="s">
        <v>276</v>
      </c>
      <c r="B261" s="57" t="s">
        <v>287</v>
      </c>
      <c r="C261" s="58" t="s">
        <v>288</v>
      </c>
      <c r="D261" s="88" t="s">
        <v>310</v>
      </c>
      <c r="E261" s="90"/>
      <c r="F261" s="92">
        <v>14</v>
      </c>
      <c r="G261" s="92">
        <v>14.5</v>
      </c>
      <c r="H261" s="92">
        <v>15</v>
      </c>
      <c r="I261" s="92">
        <v>16</v>
      </c>
      <c r="J261" s="92">
        <v>17</v>
      </c>
      <c r="K261" s="92">
        <v>18</v>
      </c>
      <c r="L261" s="92">
        <v>19</v>
      </c>
      <c r="M261" s="92">
        <v>20</v>
      </c>
      <c r="N261" s="92"/>
      <c r="O261" s="92"/>
      <c r="P261" s="175" t="str">
        <f t="shared" si="193"/>
        <v>C09485</v>
      </c>
      <c r="Q261" s="260" t="str">
        <f t="shared" si="194"/>
        <v>Student Intern - Undergrad (enrolled)</v>
      </c>
      <c r="R261" s="192"/>
      <c r="S261" s="192">
        <f t="shared" si="195"/>
        <v>14</v>
      </c>
      <c r="T261" s="192">
        <f t="shared" si="196"/>
        <v>14.5</v>
      </c>
      <c r="U261" s="192">
        <f t="shared" si="197"/>
        <v>15</v>
      </c>
      <c r="V261" s="192">
        <f t="shared" si="198"/>
        <v>16</v>
      </c>
      <c r="W261" s="192">
        <f t="shared" si="199"/>
        <v>17</v>
      </c>
      <c r="X261" s="192">
        <f t="shared" si="200"/>
        <v>18</v>
      </c>
      <c r="Y261" s="192">
        <f t="shared" si="201"/>
        <v>19</v>
      </c>
      <c r="Z261" s="78">
        <f t="shared" si="202"/>
        <v>20</v>
      </c>
      <c r="AB261" s="134"/>
      <c r="AC261" s="269"/>
      <c r="AD261" s="134"/>
      <c r="AE261" s="134"/>
      <c r="AF261" s="134"/>
      <c r="AG261" s="134"/>
      <c r="AH261" s="134"/>
      <c r="AI261" s="134"/>
      <c r="AJ261" s="134"/>
      <c r="AK261" s="134"/>
    </row>
    <row r="262" spans="1:38" s="78" customFormat="1" x14ac:dyDescent="0.2">
      <c r="A262" s="58" t="s">
        <v>276</v>
      </c>
      <c r="B262" s="57" t="s">
        <v>289</v>
      </c>
      <c r="C262" s="58" t="s">
        <v>290</v>
      </c>
      <c r="D262" s="88" t="s">
        <v>311</v>
      </c>
      <c r="E262" s="90"/>
      <c r="F262" s="91">
        <v>15</v>
      </c>
      <c r="G262" s="92">
        <v>16.5</v>
      </c>
      <c r="H262" s="92">
        <v>18</v>
      </c>
      <c r="I262" s="92">
        <v>19.5</v>
      </c>
      <c r="J262" s="92">
        <v>21</v>
      </c>
      <c r="K262" s="92">
        <v>22.5</v>
      </c>
      <c r="L262" s="92">
        <v>24</v>
      </c>
      <c r="M262" s="92">
        <v>25.5</v>
      </c>
      <c r="N262" s="92"/>
      <c r="O262" s="92"/>
      <c r="P262" s="175" t="str">
        <f t="shared" si="193"/>
        <v>C09475</v>
      </c>
      <c r="Q262" s="260" t="str">
        <f t="shared" si="194"/>
        <v>Student Intern - Graduate (enrolled)</v>
      </c>
      <c r="R262" s="192"/>
      <c r="S262" s="192">
        <f t="shared" si="195"/>
        <v>15</v>
      </c>
      <c r="T262" s="192">
        <f t="shared" si="196"/>
        <v>16.5</v>
      </c>
      <c r="U262" s="192">
        <f t="shared" si="197"/>
        <v>18</v>
      </c>
      <c r="V262" s="192">
        <f t="shared" si="198"/>
        <v>19.5</v>
      </c>
      <c r="W262" s="192">
        <f t="shared" si="199"/>
        <v>21</v>
      </c>
      <c r="X262" s="192">
        <f t="shared" si="200"/>
        <v>22.5</v>
      </c>
      <c r="Y262" s="192">
        <f t="shared" si="201"/>
        <v>24</v>
      </c>
      <c r="Z262" s="78">
        <f t="shared" si="202"/>
        <v>25.5</v>
      </c>
      <c r="AB262" s="134"/>
      <c r="AC262" s="269"/>
      <c r="AD262" s="134"/>
      <c r="AE262" s="134"/>
      <c r="AF262" s="134"/>
      <c r="AG262" s="134"/>
      <c r="AH262" s="134"/>
      <c r="AI262" s="134"/>
      <c r="AJ262" s="134"/>
      <c r="AK262" s="134"/>
    </row>
    <row r="263" spans="1:38" s="78" customFormat="1" x14ac:dyDescent="0.2">
      <c r="A263" s="58" t="s">
        <v>276</v>
      </c>
      <c r="B263" s="57" t="s">
        <v>291</v>
      </c>
      <c r="C263" s="58" t="s">
        <v>292</v>
      </c>
      <c r="D263" s="88" t="s">
        <v>293</v>
      </c>
      <c r="E263" s="90"/>
      <c r="F263" s="91">
        <v>16</v>
      </c>
      <c r="G263" s="92">
        <v>17</v>
      </c>
      <c r="H263" s="92">
        <v>18</v>
      </c>
      <c r="I263" s="92"/>
      <c r="J263" s="92"/>
      <c r="K263" s="92"/>
      <c r="L263" s="92"/>
      <c r="M263" s="92"/>
      <c r="N263" s="92"/>
      <c r="O263" s="92"/>
      <c r="P263" s="175" t="str">
        <f t="shared" si="193"/>
        <v>C09495</v>
      </c>
      <c r="Q263" s="260" t="str">
        <f t="shared" si="194"/>
        <v>Urban Scholar College Undergraduate</v>
      </c>
      <c r="R263" s="192"/>
      <c r="S263" s="192">
        <f t="shared" si="195"/>
        <v>16</v>
      </c>
      <c r="T263" s="192">
        <f t="shared" si="196"/>
        <v>17</v>
      </c>
      <c r="U263" s="192">
        <f t="shared" si="197"/>
        <v>18</v>
      </c>
      <c r="V263" s="192">
        <f t="shared" si="198"/>
        <v>0</v>
      </c>
      <c r="W263" s="192">
        <f t="shared" si="199"/>
        <v>0</v>
      </c>
      <c r="X263" s="192">
        <f t="shared" si="200"/>
        <v>0</v>
      </c>
      <c r="Y263" s="192">
        <f t="shared" si="201"/>
        <v>0</v>
      </c>
      <c r="Z263" s="78">
        <f t="shared" si="202"/>
        <v>0</v>
      </c>
      <c r="AB263" s="134"/>
      <c r="AC263" s="269"/>
      <c r="AD263" s="134"/>
      <c r="AE263" s="134"/>
      <c r="AF263" s="134"/>
      <c r="AG263" s="134"/>
      <c r="AH263" s="134"/>
      <c r="AI263" s="134"/>
      <c r="AJ263" s="134"/>
      <c r="AK263" s="134"/>
    </row>
    <row r="264" spans="1:38" s="78" customFormat="1" x14ac:dyDescent="0.2">
      <c r="A264" s="58" t="s">
        <v>276</v>
      </c>
      <c r="B264" s="57" t="s">
        <v>294</v>
      </c>
      <c r="C264" s="58" t="s">
        <v>295</v>
      </c>
      <c r="D264" s="88" t="s">
        <v>296</v>
      </c>
      <c r="E264" s="90"/>
      <c r="F264" s="91">
        <v>19.75</v>
      </c>
      <c r="G264" s="92">
        <v>21.25</v>
      </c>
      <c r="H264" s="92">
        <v>22.75</v>
      </c>
      <c r="I264" s="92"/>
      <c r="J264" s="92"/>
      <c r="K264" s="92"/>
      <c r="L264" s="92"/>
      <c r="M264" s="92"/>
      <c r="N264" s="92"/>
      <c r="O264" s="92"/>
      <c r="P264" s="175" t="str">
        <f t="shared" si="193"/>
        <v>C09490</v>
      </c>
      <c r="Q264" s="260" t="str">
        <f t="shared" si="194"/>
        <v>Urban Scholar Graduate School</v>
      </c>
      <c r="R264" s="192"/>
      <c r="S264" s="192">
        <f t="shared" si="195"/>
        <v>19.75</v>
      </c>
      <c r="T264" s="192">
        <f t="shared" si="196"/>
        <v>21.25</v>
      </c>
      <c r="U264" s="192">
        <f t="shared" si="197"/>
        <v>22.75</v>
      </c>
      <c r="V264" s="192">
        <f t="shared" si="198"/>
        <v>0</v>
      </c>
      <c r="W264" s="192">
        <f t="shared" si="199"/>
        <v>0</v>
      </c>
      <c r="X264" s="192">
        <f t="shared" si="200"/>
        <v>0</v>
      </c>
      <c r="Y264" s="192">
        <f t="shared" si="201"/>
        <v>0</v>
      </c>
      <c r="Z264" s="78">
        <f t="shared" si="202"/>
        <v>0</v>
      </c>
      <c r="AB264" s="134"/>
      <c r="AC264" s="269"/>
      <c r="AD264" s="134"/>
      <c r="AE264" s="134"/>
      <c r="AF264" s="134"/>
      <c r="AG264" s="134"/>
      <c r="AH264" s="134"/>
      <c r="AI264" s="134"/>
      <c r="AJ264" s="134"/>
      <c r="AK264" s="134"/>
    </row>
    <row r="265" spans="1:38" x14ac:dyDescent="0.2">
      <c r="P265" s="175"/>
      <c r="Q265" s="261"/>
      <c r="R265" s="192"/>
      <c r="S265" s="192"/>
      <c r="T265" s="192"/>
      <c r="U265" s="192"/>
      <c r="V265" s="192"/>
      <c r="W265" s="192"/>
      <c r="X265" s="192"/>
      <c r="Y265" s="192"/>
      <c r="Z265" s="78"/>
      <c r="AB265" s="134"/>
      <c r="AC265" s="269"/>
      <c r="AD265" s="134"/>
      <c r="AE265" s="134"/>
      <c r="AF265" s="134"/>
      <c r="AG265" s="134"/>
      <c r="AH265" s="134"/>
      <c r="AI265" s="134"/>
      <c r="AJ265" s="134"/>
      <c r="AK265" s="134"/>
      <c r="AL265" s="78"/>
    </row>
    <row r="266" spans="1:38" x14ac:dyDescent="0.2">
      <c r="P266" s="175"/>
      <c r="Q266" s="261"/>
      <c r="R266" s="192"/>
      <c r="S266" s="192"/>
      <c r="T266" s="192"/>
      <c r="U266" s="192"/>
      <c r="V266" s="192"/>
      <c r="W266" s="192"/>
      <c r="X266" s="192"/>
      <c r="Y266" s="192"/>
      <c r="Z266" s="78"/>
    </row>
    <row r="268" spans="1:38" s="78" customFormat="1" x14ac:dyDescent="0.2">
      <c r="A268" s="58"/>
      <c r="B268" s="81" t="s">
        <v>653</v>
      </c>
      <c r="C268" s="58"/>
      <c r="D268" s="59"/>
      <c r="E268" s="59"/>
      <c r="F268" s="59"/>
      <c r="G268" s="58"/>
      <c r="H268" s="58"/>
      <c r="I268" s="58"/>
      <c r="J268" s="58"/>
      <c r="K268" s="58"/>
      <c r="L268" s="58"/>
      <c r="M268" s="61"/>
      <c r="N268" s="61"/>
      <c r="O268" s="61"/>
      <c r="P268" s="175"/>
      <c r="Q268" s="177"/>
      <c r="R268" s="192"/>
      <c r="S268" s="192"/>
      <c r="T268" s="192"/>
      <c r="U268" s="192"/>
      <c r="V268" s="192"/>
      <c r="W268" s="192"/>
      <c r="X268" s="192"/>
      <c r="Y268" s="192"/>
      <c r="AB268" s="129"/>
      <c r="AC268" s="136"/>
      <c r="AD268" s="129"/>
      <c r="AE268" s="129"/>
      <c r="AF268" s="129"/>
      <c r="AG268" s="129"/>
      <c r="AH268" s="129"/>
      <c r="AI268" s="129"/>
      <c r="AJ268" s="129"/>
      <c r="AK268" s="129"/>
      <c r="AL268" s="73"/>
    </row>
    <row r="269" spans="1:38" s="78" customFormat="1" x14ac:dyDescent="0.2">
      <c r="A269" s="58"/>
      <c r="B269" s="81" t="s">
        <v>298</v>
      </c>
      <c r="C269" s="58"/>
      <c r="D269" s="59"/>
      <c r="E269" s="59"/>
      <c r="F269" s="59"/>
      <c r="G269" s="58"/>
      <c r="H269" s="58"/>
      <c r="I269" s="58"/>
      <c r="J269" s="58"/>
      <c r="K269" s="58"/>
      <c r="L269" s="58"/>
      <c r="M269" s="61"/>
      <c r="N269" s="61"/>
      <c r="O269" s="61"/>
      <c r="P269" s="175"/>
      <c r="Q269" s="177"/>
      <c r="R269" s="192"/>
      <c r="S269" s="192"/>
      <c r="T269" s="192"/>
      <c r="U269" s="192"/>
      <c r="V269" s="192"/>
      <c r="W269" s="192"/>
      <c r="X269" s="192"/>
      <c r="Y269" s="192"/>
      <c r="AB269" s="134"/>
      <c r="AC269" s="269"/>
      <c r="AD269" s="134"/>
      <c r="AE269" s="134"/>
      <c r="AF269" s="134"/>
      <c r="AG269" s="134"/>
      <c r="AH269" s="134"/>
      <c r="AI269" s="134"/>
      <c r="AJ269" s="134"/>
      <c r="AK269" s="134"/>
    </row>
    <row r="270" spans="1:38" s="78" customFormat="1" x14ac:dyDescent="0.2">
      <c r="A270" s="58"/>
      <c r="B270" s="81" t="s">
        <v>299</v>
      </c>
      <c r="C270" s="58"/>
      <c r="D270" s="59"/>
      <c r="E270" s="59"/>
      <c r="F270" s="59"/>
      <c r="G270" s="58"/>
      <c r="H270" s="58"/>
      <c r="I270" s="58"/>
      <c r="J270" s="58"/>
      <c r="K270" s="58"/>
      <c r="L270" s="58"/>
      <c r="M270" s="61"/>
      <c r="N270" s="61"/>
      <c r="O270" s="61"/>
      <c r="P270" s="175"/>
      <c r="Q270" s="177"/>
      <c r="R270" s="192"/>
      <c r="S270" s="192"/>
      <c r="T270" s="192"/>
      <c r="U270" s="192"/>
      <c r="V270" s="192"/>
      <c r="W270" s="192"/>
      <c r="X270" s="192"/>
      <c r="Y270" s="192"/>
      <c r="AB270" s="134"/>
      <c r="AC270" s="269"/>
      <c r="AD270" s="134"/>
      <c r="AE270" s="134"/>
      <c r="AF270" s="134"/>
      <c r="AG270" s="134"/>
      <c r="AH270" s="134"/>
      <c r="AI270" s="134"/>
      <c r="AJ270" s="134"/>
      <c r="AK270" s="134"/>
    </row>
    <row r="271" spans="1:38" s="78" customFormat="1" x14ac:dyDescent="0.2">
      <c r="A271" s="58"/>
      <c r="B271" s="81"/>
      <c r="C271" s="58"/>
      <c r="D271" s="59"/>
      <c r="E271" s="59"/>
      <c r="F271" s="59"/>
      <c r="G271" s="58"/>
      <c r="H271" s="58"/>
      <c r="I271" s="58"/>
      <c r="J271" s="58"/>
      <c r="K271" s="58"/>
      <c r="L271" s="58"/>
      <c r="M271" s="61"/>
      <c r="N271" s="61"/>
      <c r="O271" s="61"/>
      <c r="P271" s="175"/>
      <c r="Q271" s="177"/>
      <c r="R271" s="192"/>
      <c r="S271" s="192"/>
      <c r="T271" s="192"/>
      <c r="U271" s="192"/>
      <c r="V271" s="192"/>
      <c r="W271" s="192"/>
      <c r="X271" s="192"/>
      <c r="Y271" s="192"/>
      <c r="AB271" s="134"/>
      <c r="AC271" s="269"/>
      <c r="AD271" s="134"/>
      <c r="AE271" s="134"/>
      <c r="AF271" s="134"/>
      <c r="AG271" s="134"/>
      <c r="AH271" s="134"/>
      <c r="AI271" s="134"/>
      <c r="AJ271" s="134"/>
      <c r="AK271" s="134"/>
    </row>
    <row r="272" spans="1:38" s="78" customFormat="1" x14ac:dyDescent="0.2">
      <c r="A272" s="58"/>
      <c r="B272" s="81" t="s">
        <v>654</v>
      </c>
      <c r="C272" s="58"/>
      <c r="D272" s="59"/>
      <c r="E272" s="59"/>
      <c r="F272" s="59"/>
      <c r="G272" s="58"/>
      <c r="H272" s="58"/>
      <c r="I272" s="58"/>
      <c r="J272" s="58"/>
      <c r="K272" s="58"/>
      <c r="L272" s="58"/>
      <c r="M272" s="61"/>
      <c r="N272" s="61"/>
      <c r="O272" s="61"/>
      <c r="P272" s="175"/>
      <c r="Q272" s="177"/>
      <c r="R272" s="192"/>
      <c r="S272" s="192"/>
      <c r="T272" s="192"/>
      <c r="U272" s="192"/>
      <c r="V272" s="192"/>
      <c r="W272" s="192"/>
      <c r="X272" s="192"/>
      <c r="Y272" s="192"/>
      <c r="AB272" s="134"/>
      <c r="AC272" s="269"/>
      <c r="AD272" s="134"/>
      <c r="AE272" s="134"/>
      <c r="AF272" s="134"/>
      <c r="AG272" s="134"/>
      <c r="AH272" s="134"/>
      <c r="AI272" s="134"/>
      <c r="AJ272" s="134"/>
      <c r="AK272" s="134"/>
    </row>
    <row r="273" spans="2:38" s="58" customFormat="1" x14ac:dyDescent="0.2">
      <c r="B273" s="81" t="s">
        <v>301</v>
      </c>
      <c r="D273" s="59"/>
      <c r="E273" s="59"/>
      <c r="F273" s="59"/>
      <c r="M273" s="61"/>
      <c r="N273" s="61"/>
      <c r="O273" s="61"/>
      <c r="P273" s="175"/>
      <c r="Q273" s="177"/>
      <c r="R273" s="179"/>
      <c r="S273" s="179"/>
      <c r="T273" s="179"/>
      <c r="U273" s="179"/>
      <c r="V273" s="179"/>
      <c r="W273" s="179"/>
      <c r="X273" s="179"/>
      <c r="Y273" s="179"/>
      <c r="AB273" s="134"/>
      <c r="AC273" s="269"/>
      <c r="AD273" s="134"/>
      <c r="AE273" s="134"/>
      <c r="AF273" s="134"/>
      <c r="AG273" s="134"/>
      <c r="AH273" s="134"/>
      <c r="AI273" s="134"/>
      <c r="AJ273" s="134"/>
      <c r="AK273" s="134"/>
      <c r="AL273" s="78"/>
    </row>
    <row r="274" spans="2:38" s="58" customFormat="1" x14ac:dyDescent="0.2">
      <c r="B274" s="81"/>
      <c r="D274" s="59"/>
      <c r="E274" s="59"/>
      <c r="F274" s="59"/>
      <c r="M274" s="61"/>
      <c r="N274" s="61"/>
      <c r="O274" s="61"/>
      <c r="P274" s="175"/>
      <c r="Q274" s="177"/>
      <c r="R274" s="179"/>
      <c r="S274" s="179"/>
      <c r="T274" s="179"/>
      <c r="U274" s="179"/>
      <c r="V274" s="179"/>
      <c r="W274" s="179"/>
      <c r="X274" s="179"/>
      <c r="Y274" s="179"/>
      <c r="AB274" s="133"/>
      <c r="AC274" s="266"/>
      <c r="AD274" s="133"/>
      <c r="AE274" s="133"/>
      <c r="AF274" s="133"/>
      <c r="AG274" s="133"/>
      <c r="AH274" s="133"/>
      <c r="AI274" s="133"/>
      <c r="AJ274" s="133"/>
      <c r="AK274" s="133"/>
    </row>
    <row r="275" spans="2:38" s="58" customFormat="1" x14ac:dyDescent="0.2">
      <c r="B275" s="81" t="s">
        <v>655</v>
      </c>
      <c r="D275" s="59"/>
      <c r="E275" s="59"/>
      <c r="F275" s="59"/>
      <c r="M275" s="61"/>
      <c r="N275" s="61"/>
      <c r="O275" s="61"/>
      <c r="P275" s="175"/>
      <c r="Q275" s="177"/>
      <c r="R275" s="179"/>
      <c r="S275" s="179"/>
      <c r="T275" s="179"/>
      <c r="U275" s="179"/>
      <c r="V275" s="179"/>
      <c r="W275" s="179"/>
      <c r="X275" s="179"/>
      <c r="Y275" s="179"/>
      <c r="AB275" s="133"/>
      <c r="AC275" s="266"/>
      <c r="AD275" s="133"/>
      <c r="AE275" s="133"/>
      <c r="AF275" s="133"/>
      <c r="AG275" s="133"/>
      <c r="AH275" s="133"/>
      <c r="AI275" s="133"/>
      <c r="AJ275" s="133"/>
      <c r="AK275" s="133"/>
    </row>
    <row r="276" spans="2:38" s="58" customFormat="1" x14ac:dyDescent="0.2">
      <c r="B276" s="81" t="s">
        <v>303</v>
      </c>
      <c r="D276" s="59"/>
      <c r="E276" s="59"/>
      <c r="F276" s="59"/>
      <c r="M276" s="61"/>
      <c r="N276" s="61"/>
      <c r="O276" s="61"/>
      <c r="P276" s="175"/>
      <c r="Q276" s="177"/>
      <c r="R276" s="179"/>
      <c r="S276" s="179"/>
      <c r="T276" s="179"/>
      <c r="U276" s="179"/>
      <c r="V276" s="179"/>
      <c r="W276" s="179"/>
      <c r="X276" s="179"/>
      <c r="Y276" s="179"/>
      <c r="AB276" s="133"/>
      <c r="AC276" s="266"/>
      <c r="AD276" s="133"/>
      <c r="AE276" s="133"/>
      <c r="AF276" s="133"/>
      <c r="AG276" s="133"/>
      <c r="AH276" s="133"/>
      <c r="AI276" s="133"/>
      <c r="AJ276" s="133"/>
      <c r="AK276" s="133"/>
    </row>
    <row r="277" spans="2:38" s="58" customFormat="1" x14ac:dyDescent="0.2">
      <c r="B277" s="81"/>
      <c r="D277" s="59"/>
      <c r="E277" s="59"/>
      <c r="F277" s="59"/>
      <c r="M277" s="61"/>
      <c r="N277" s="61"/>
      <c r="O277" s="61"/>
      <c r="P277" s="175"/>
      <c r="Q277" s="177"/>
      <c r="R277" s="179"/>
      <c r="S277" s="179"/>
      <c r="T277" s="179"/>
      <c r="U277" s="179"/>
      <c r="V277" s="179"/>
      <c r="W277" s="179"/>
      <c r="X277" s="179"/>
      <c r="Y277" s="179"/>
      <c r="AB277" s="133"/>
      <c r="AC277" s="266"/>
      <c r="AD277" s="133"/>
      <c r="AE277" s="133"/>
      <c r="AF277" s="133"/>
      <c r="AG277" s="133"/>
      <c r="AH277" s="133"/>
      <c r="AI277" s="133"/>
      <c r="AJ277" s="133"/>
      <c r="AK277" s="133"/>
    </row>
    <row r="278" spans="2:38" s="58" customFormat="1" x14ac:dyDescent="0.2">
      <c r="B278" s="81" t="s">
        <v>656</v>
      </c>
      <c r="D278" s="59"/>
      <c r="E278" s="59"/>
      <c r="F278" s="59"/>
      <c r="M278" s="61"/>
      <c r="N278" s="61"/>
      <c r="O278" s="61"/>
      <c r="P278" s="175"/>
      <c r="Q278" s="177"/>
      <c r="R278" s="179"/>
      <c r="S278" s="179"/>
      <c r="T278" s="179"/>
      <c r="U278" s="179"/>
      <c r="V278" s="179"/>
      <c r="W278" s="179"/>
      <c r="X278" s="179"/>
      <c r="Y278" s="179"/>
      <c r="AB278" s="133"/>
      <c r="AC278" s="266"/>
      <c r="AD278" s="133"/>
      <c r="AE278" s="133"/>
      <c r="AF278" s="133"/>
      <c r="AG278" s="133"/>
      <c r="AH278" s="133"/>
      <c r="AI278" s="133"/>
      <c r="AJ278" s="133"/>
      <c r="AK278" s="133"/>
    </row>
    <row r="279" spans="2:38" s="58" customFormat="1" x14ac:dyDescent="0.2">
      <c r="B279" s="81"/>
      <c r="D279" s="59"/>
      <c r="E279" s="59"/>
      <c r="F279" s="59"/>
      <c r="M279" s="61"/>
      <c r="N279" s="61"/>
      <c r="O279" s="61"/>
      <c r="P279" s="175"/>
      <c r="Q279" s="177"/>
      <c r="R279" s="179"/>
      <c r="S279" s="179"/>
      <c r="T279" s="179"/>
      <c r="U279" s="179"/>
      <c r="V279" s="179"/>
      <c r="W279" s="179"/>
      <c r="X279" s="179"/>
      <c r="Y279" s="179"/>
      <c r="AB279" s="133"/>
      <c r="AC279" s="266"/>
      <c r="AD279" s="133"/>
      <c r="AE279" s="133"/>
      <c r="AF279" s="133"/>
      <c r="AG279" s="133"/>
      <c r="AH279" s="133"/>
      <c r="AI279" s="133"/>
      <c r="AJ279" s="133"/>
      <c r="AK279" s="133"/>
    </row>
    <row r="280" spans="2:38" s="58" customFormat="1" x14ac:dyDescent="0.2">
      <c r="B280" s="81" t="s">
        <v>657</v>
      </c>
      <c r="D280" s="59"/>
      <c r="E280" s="59"/>
      <c r="F280" s="59"/>
      <c r="M280" s="61"/>
      <c r="N280" s="61"/>
      <c r="O280" s="61"/>
      <c r="P280" s="175"/>
      <c r="Q280" s="177"/>
      <c r="R280" s="179"/>
      <c r="S280" s="179"/>
      <c r="T280" s="179"/>
      <c r="U280" s="179"/>
      <c r="V280" s="179"/>
      <c r="W280" s="179"/>
      <c r="X280" s="179"/>
      <c r="Y280" s="179"/>
      <c r="AB280" s="133"/>
      <c r="AC280" s="266"/>
      <c r="AD280" s="133"/>
      <c r="AE280" s="133"/>
      <c r="AF280" s="133"/>
      <c r="AG280" s="133"/>
      <c r="AH280" s="133"/>
      <c r="AI280" s="133"/>
      <c r="AJ280" s="133"/>
      <c r="AK280" s="133"/>
    </row>
    <row r="281" spans="2:38" s="58" customFormat="1" x14ac:dyDescent="0.2">
      <c r="B281" s="81"/>
      <c r="D281" s="59"/>
      <c r="E281" s="59"/>
      <c r="F281" s="59"/>
      <c r="M281" s="61"/>
      <c r="N281" s="61"/>
      <c r="O281" s="61"/>
      <c r="P281" s="175"/>
      <c r="Q281" s="177"/>
      <c r="R281" s="179"/>
      <c r="S281" s="179"/>
      <c r="T281" s="179"/>
      <c r="U281" s="179"/>
      <c r="V281" s="179"/>
      <c r="W281" s="179"/>
      <c r="X281" s="179"/>
      <c r="Y281" s="179"/>
      <c r="AB281" s="133"/>
      <c r="AC281" s="266"/>
      <c r="AD281" s="133"/>
      <c r="AE281" s="133"/>
      <c r="AF281" s="133"/>
      <c r="AG281" s="133"/>
      <c r="AH281" s="133"/>
      <c r="AI281" s="133"/>
      <c r="AJ281" s="133"/>
      <c r="AK281" s="133"/>
    </row>
    <row r="282" spans="2:38" s="58" customFormat="1" x14ac:dyDescent="0.2">
      <c r="B282" s="64" t="s">
        <v>658</v>
      </c>
      <c r="D282" s="59"/>
      <c r="E282" s="59"/>
      <c r="F282" s="59"/>
      <c r="M282" s="61"/>
      <c r="N282" s="61"/>
      <c r="O282" s="61"/>
      <c r="P282" s="175"/>
      <c r="Q282" s="177"/>
      <c r="R282" s="179"/>
      <c r="S282" s="179"/>
      <c r="T282" s="179"/>
      <c r="U282" s="179"/>
      <c r="V282" s="179"/>
      <c r="W282" s="179"/>
      <c r="X282" s="179"/>
      <c r="Y282" s="179"/>
      <c r="AB282" s="133"/>
      <c r="AC282" s="266"/>
      <c r="AD282" s="133"/>
      <c r="AE282" s="133"/>
      <c r="AF282" s="133"/>
      <c r="AG282" s="133"/>
      <c r="AH282" s="133"/>
      <c r="AI282" s="133"/>
      <c r="AJ282" s="133"/>
      <c r="AK282" s="133"/>
    </row>
    <row r="283" spans="2:38" s="58" customFormat="1" x14ac:dyDescent="0.2">
      <c r="B283" s="81" t="s">
        <v>307</v>
      </c>
      <c r="D283" s="59"/>
      <c r="E283" s="59"/>
      <c r="F283" s="59"/>
      <c r="M283" s="61"/>
      <c r="N283" s="61"/>
      <c r="O283" s="61"/>
      <c r="P283" s="175"/>
      <c r="Q283" s="177"/>
      <c r="R283" s="179"/>
      <c r="S283" s="179"/>
      <c r="T283" s="179"/>
      <c r="U283" s="179"/>
      <c r="V283" s="179"/>
      <c r="W283" s="179"/>
      <c r="X283" s="179"/>
      <c r="Y283" s="179"/>
      <c r="AB283" s="133"/>
      <c r="AC283" s="266"/>
      <c r="AD283" s="133"/>
      <c r="AE283" s="133"/>
      <c r="AF283" s="133"/>
      <c r="AG283" s="133"/>
      <c r="AH283" s="133"/>
      <c r="AI283" s="133"/>
      <c r="AJ283" s="133"/>
      <c r="AK283" s="133"/>
    </row>
    <row r="284" spans="2:38" s="58" customFormat="1" x14ac:dyDescent="0.2">
      <c r="B284" s="81" t="s">
        <v>308</v>
      </c>
      <c r="D284" s="59"/>
      <c r="E284" s="59"/>
      <c r="F284" s="59"/>
      <c r="M284" s="61"/>
      <c r="N284" s="61"/>
      <c r="O284" s="61"/>
      <c r="P284" s="175"/>
      <c r="Q284" s="177"/>
      <c r="R284" s="179"/>
      <c r="S284" s="179"/>
      <c r="T284" s="179"/>
      <c r="U284" s="179"/>
      <c r="V284" s="179"/>
      <c r="W284" s="179"/>
      <c r="X284" s="179"/>
      <c r="Y284" s="179"/>
      <c r="AB284" s="133"/>
      <c r="AC284" s="266"/>
      <c r="AD284" s="133"/>
      <c r="AE284" s="133"/>
      <c r="AF284" s="133"/>
      <c r="AG284" s="133"/>
      <c r="AH284" s="133"/>
      <c r="AI284" s="133"/>
      <c r="AJ284" s="133"/>
      <c r="AK284" s="133"/>
    </row>
    <row r="285" spans="2:38" x14ac:dyDescent="0.2">
      <c r="AB285" s="133"/>
      <c r="AC285" s="266"/>
      <c r="AD285" s="133"/>
      <c r="AE285" s="133"/>
      <c r="AF285" s="133"/>
      <c r="AG285" s="133"/>
      <c r="AH285" s="133"/>
      <c r="AI285" s="133"/>
      <c r="AJ285" s="133"/>
      <c r="AK285" s="133"/>
      <c r="AL285" s="58"/>
    </row>
  </sheetData>
  <sheetProtection autoFilter="0"/>
  <autoFilter ref="A7:AU187" xr:uid="{A155149C-EDA8-470B-A716-A34ADE3C61E8}">
    <filterColumn colId="1">
      <filters>
        <filter val="111"/>
      </filters>
    </filterColumn>
  </autoFilter>
  <sortState xmlns:xlrd2="http://schemas.microsoft.com/office/spreadsheetml/2017/richdata2" ref="A8:AS187">
    <sortCondition ref="D8:D187"/>
  </sortState>
  <conditionalFormatting sqref="G8:N187">
    <cfRule type="cellIs" dxfId="262" priority="151" operator="lessThanOrEqual">
      <formula>100</formula>
    </cfRule>
    <cfRule type="cellIs" dxfId="261" priority="152" operator="greaterThan">
      <formula>150</formula>
    </cfRule>
    <cfRule type="cellIs" dxfId="260" priority="150" operator="greaterThan">
      <formula>100</formula>
    </cfRule>
    <cfRule type="cellIs" dxfId="259" priority="149" operator="equal">
      <formula>0</formula>
    </cfRule>
    <cfRule type="cellIs" dxfId="258" priority="148" operator="lessThan">
      <formula>100</formula>
    </cfRule>
    <cfRule type="cellIs" dxfId="257" priority="147" operator="greaterThanOrEqual">
      <formula>100</formula>
    </cfRule>
  </conditionalFormatting>
  <conditionalFormatting sqref="S8">
    <cfRule type="cellIs" dxfId="256" priority="157" operator="lessThanOrEqual">
      <formula>100</formula>
    </cfRule>
    <cfRule type="cellIs" dxfId="255" priority="156" operator="greaterThan">
      <formula>100</formula>
    </cfRule>
    <cfRule type="cellIs" dxfId="254" priority="155" operator="equal">
      <formula>0</formula>
    </cfRule>
    <cfRule type="cellIs" dxfId="253" priority="158" operator="greaterThan">
      <formula>150</formula>
    </cfRule>
  </conditionalFormatting>
  <conditionalFormatting sqref="S132:U132">
    <cfRule type="cellIs" dxfId="252" priority="67" operator="lessThanOrEqual">
      <formula>100</formula>
    </cfRule>
    <cfRule type="cellIs" dxfId="251" priority="65" operator="equal">
      <formula>0</formula>
    </cfRule>
    <cfRule type="cellIs" dxfId="250" priority="66" operator="greaterThan">
      <formula>100</formula>
    </cfRule>
    <cfRule type="cellIs" dxfId="249" priority="68" operator="greaterThan">
      <formula>150</formula>
    </cfRule>
  </conditionalFormatting>
  <conditionalFormatting sqref="S62:W62">
    <cfRule type="cellIs" dxfId="248" priority="146" operator="greaterThan">
      <formula>150</formula>
    </cfRule>
    <cfRule type="cellIs" dxfId="247" priority="145" operator="lessThanOrEqual">
      <formula>100</formula>
    </cfRule>
    <cfRule type="cellIs" dxfId="246" priority="144" operator="greaterThan">
      <formula>100</formula>
    </cfRule>
    <cfRule type="cellIs" dxfId="245" priority="143" operator="equal">
      <formula>0</formula>
    </cfRule>
  </conditionalFormatting>
  <conditionalFormatting sqref="S65:W67">
    <cfRule type="cellIs" dxfId="244" priority="128" operator="greaterThan">
      <formula>150</formula>
    </cfRule>
    <cfRule type="cellIs" dxfId="243" priority="127" operator="lessThanOrEqual">
      <formula>100</formula>
    </cfRule>
    <cfRule type="cellIs" dxfId="242" priority="126" operator="greaterThan">
      <formula>100</formula>
    </cfRule>
    <cfRule type="cellIs" dxfId="241" priority="125" operator="equal">
      <formula>0</formula>
    </cfRule>
  </conditionalFormatting>
  <conditionalFormatting sqref="S70:W71">
    <cfRule type="cellIs" dxfId="240" priority="114" operator="greaterThan">
      <formula>100</formula>
    </cfRule>
    <cfRule type="cellIs" dxfId="239" priority="116" operator="greaterThan">
      <formula>150</formula>
    </cfRule>
    <cfRule type="cellIs" dxfId="238" priority="115" operator="lessThanOrEqual">
      <formula>100</formula>
    </cfRule>
    <cfRule type="cellIs" dxfId="237" priority="113" operator="equal">
      <formula>0</formula>
    </cfRule>
  </conditionalFormatting>
  <conditionalFormatting sqref="S74:W74">
    <cfRule type="cellIs" dxfId="236" priority="110" operator="greaterThan">
      <formula>150</formula>
    </cfRule>
    <cfRule type="cellIs" dxfId="235" priority="109" operator="lessThanOrEqual">
      <formula>100</formula>
    </cfRule>
    <cfRule type="cellIs" dxfId="234" priority="108" operator="greaterThan">
      <formula>100</formula>
    </cfRule>
    <cfRule type="cellIs" dxfId="233" priority="107" operator="equal">
      <formula>0</formula>
    </cfRule>
  </conditionalFormatting>
  <conditionalFormatting sqref="S86:W86">
    <cfRule type="cellIs" dxfId="232" priority="104" operator="greaterThan">
      <formula>150</formula>
    </cfRule>
    <cfRule type="cellIs" dxfId="231" priority="103" operator="lessThanOrEqual">
      <formula>100</formula>
    </cfRule>
    <cfRule type="cellIs" dxfId="230" priority="102" operator="greaterThan">
      <formula>100</formula>
    </cfRule>
    <cfRule type="cellIs" dxfId="229" priority="101" operator="equal">
      <formula>0</formula>
    </cfRule>
  </conditionalFormatting>
  <conditionalFormatting sqref="S94:W94">
    <cfRule type="cellIs" dxfId="228" priority="98" operator="greaterThan">
      <formula>150</formula>
    </cfRule>
    <cfRule type="cellIs" dxfId="227" priority="97" operator="lessThanOrEqual">
      <formula>100</formula>
    </cfRule>
    <cfRule type="cellIs" dxfId="226" priority="96" operator="greaterThan">
      <formula>100</formula>
    </cfRule>
    <cfRule type="cellIs" dxfId="225" priority="95" operator="equal">
      <formula>0</formula>
    </cfRule>
  </conditionalFormatting>
  <conditionalFormatting sqref="S104:W104">
    <cfRule type="cellIs" dxfId="224" priority="92" operator="greaterThan">
      <formula>150</formula>
    </cfRule>
    <cfRule type="cellIs" dxfId="223" priority="91" operator="lessThanOrEqual">
      <formula>100</formula>
    </cfRule>
    <cfRule type="cellIs" dxfId="222" priority="89" operator="equal">
      <formula>0</formula>
    </cfRule>
    <cfRule type="cellIs" dxfId="221" priority="90" operator="greaterThan">
      <formula>100</formula>
    </cfRule>
  </conditionalFormatting>
  <conditionalFormatting sqref="S115:W115">
    <cfRule type="cellIs" dxfId="220" priority="86" operator="greaterThan">
      <formula>150</formula>
    </cfRule>
    <cfRule type="cellIs" dxfId="219" priority="85" operator="lessThanOrEqual">
      <formula>100</formula>
    </cfRule>
    <cfRule type="cellIs" dxfId="218" priority="84" operator="greaterThan">
      <formula>100</formula>
    </cfRule>
    <cfRule type="cellIs" dxfId="217" priority="83" operator="equal">
      <formula>0</formula>
    </cfRule>
  </conditionalFormatting>
  <conditionalFormatting sqref="S121:W121">
    <cfRule type="cellIs" dxfId="216" priority="77" operator="equal">
      <formula>0</formula>
    </cfRule>
    <cfRule type="cellIs" dxfId="215" priority="78" operator="greaterThan">
      <formula>100</formula>
    </cfRule>
    <cfRule type="cellIs" dxfId="214" priority="79" operator="lessThanOrEqual">
      <formula>100</formula>
    </cfRule>
    <cfRule type="cellIs" dxfId="213" priority="80" operator="greaterThan">
      <formula>150</formula>
    </cfRule>
  </conditionalFormatting>
  <conditionalFormatting sqref="S142:W143">
    <cfRule type="cellIs" dxfId="212" priority="60" operator="greaterThan">
      <formula>100</formula>
    </cfRule>
    <cfRule type="cellIs" dxfId="211" priority="62" operator="greaterThan">
      <formula>150</formula>
    </cfRule>
    <cfRule type="cellIs" dxfId="210" priority="59" operator="equal">
      <formula>0</formula>
    </cfRule>
    <cfRule type="cellIs" dxfId="209" priority="61" operator="lessThanOrEqual">
      <formula>100</formula>
    </cfRule>
  </conditionalFormatting>
  <conditionalFormatting sqref="S145:W146">
    <cfRule type="cellIs" dxfId="208" priority="48" operator="greaterThan">
      <formula>100</formula>
    </cfRule>
    <cfRule type="cellIs" dxfId="207" priority="50" operator="greaterThan">
      <formula>150</formula>
    </cfRule>
    <cfRule type="cellIs" dxfId="206" priority="49" operator="lessThanOrEqual">
      <formula>100</formula>
    </cfRule>
    <cfRule type="cellIs" dxfId="205" priority="47" operator="equal">
      <formula>0</formula>
    </cfRule>
  </conditionalFormatting>
  <conditionalFormatting sqref="S157:W157">
    <cfRule type="cellIs" dxfId="204" priority="44" operator="greaterThan">
      <formula>150</formula>
    </cfRule>
    <cfRule type="cellIs" dxfId="203" priority="43" operator="lessThanOrEqual">
      <formula>100</formula>
    </cfRule>
    <cfRule type="cellIs" dxfId="202" priority="42" operator="greaterThan">
      <formula>100</formula>
    </cfRule>
    <cfRule type="cellIs" dxfId="201" priority="41" operator="equal">
      <formula>0</formula>
    </cfRule>
  </conditionalFormatting>
  <conditionalFormatting sqref="S165:W165">
    <cfRule type="cellIs" dxfId="200" priority="38" operator="greaterThan">
      <formula>150</formula>
    </cfRule>
    <cfRule type="cellIs" dxfId="199" priority="37" operator="lessThanOrEqual">
      <formula>100</formula>
    </cfRule>
    <cfRule type="cellIs" dxfId="198" priority="36" operator="greaterThan">
      <formula>100</formula>
    </cfRule>
    <cfRule type="cellIs" dxfId="197" priority="35" operator="equal">
      <formula>0</formula>
    </cfRule>
  </conditionalFormatting>
  <conditionalFormatting sqref="S167:W167">
    <cfRule type="cellIs" dxfId="196" priority="32" operator="greaterThan">
      <formula>150</formula>
    </cfRule>
    <cfRule type="cellIs" dxfId="195" priority="31" operator="lessThanOrEqual">
      <formula>100</formula>
    </cfRule>
    <cfRule type="cellIs" dxfId="194" priority="30" operator="greaterThan">
      <formula>100</formula>
    </cfRule>
    <cfRule type="cellIs" dxfId="193" priority="29" operator="equal">
      <formula>0</formula>
    </cfRule>
  </conditionalFormatting>
  <conditionalFormatting sqref="S174:W174">
    <cfRule type="cellIs" dxfId="192" priority="26" operator="greaterThan">
      <formula>150</formula>
    </cfRule>
    <cfRule type="cellIs" dxfId="191" priority="25" operator="lessThanOrEqual">
      <formula>100</formula>
    </cfRule>
    <cfRule type="cellIs" dxfId="190" priority="24" operator="greaterThan">
      <formula>100</formula>
    </cfRule>
    <cfRule type="cellIs" dxfId="189" priority="23" operator="equal">
      <formula>0</formula>
    </cfRule>
  </conditionalFormatting>
  <conditionalFormatting sqref="S176:W176">
    <cfRule type="cellIs" dxfId="188" priority="14" operator="greaterThan">
      <formula>150</formula>
    </cfRule>
    <cfRule type="cellIs" dxfId="187" priority="13" operator="lessThanOrEqual">
      <formula>100</formula>
    </cfRule>
    <cfRule type="cellIs" dxfId="186" priority="12" operator="greaterThan">
      <formula>100</formula>
    </cfRule>
    <cfRule type="cellIs" dxfId="185" priority="11" operator="equal">
      <formula>0</formula>
    </cfRule>
  </conditionalFormatting>
  <conditionalFormatting sqref="S179:W179">
    <cfRule type="cellIs" dxfId="184" priority="8" operator="greaterThan">
      <formula>150</formula>
    </cfRule>
    <cfRule type="cellIs" dxfId="183" priority="7" operator="lessThanOrEqual">
      <formula>100</formula>
    </cfRule>
    <cfRule type="cellIs" dxfId="182" priority="6" operator="greaterThan">
      <formula>100</formula>
    </cfRule>
    <cfRule type="cellIs" dxfId="181" priority="5" operator="equal">
      <formula>0</formula>
    </cfRule>
  </conditionalFormatting>
  <conditionalFormatting sqref="S1:Y212">
    <cfRule type="cellIs" dxfId="180" priority="3" operator="greaterThanOrEqual">
      <formula>100</formula>
    </cfRule>
    <cfRule type="cellIs" dxfId="179" priority="4" operator="lessThan">
      <formula>100</formula>
    </cfRule>
  </conditionalFormatting>
  <conditionalFormatting sqref="S128:Y128">
    <cfRule type="cellIs" dxfId="178" priority="73" operator="lessThanOrEqual">
      <formula>100</formula>
    </cfRule>
    <cfRule type="cellIs" dxfId="177" priority="72" operator="greaterThan">
      <formula>100</formula>
    </cfRule>
    <cfRule type="cellIs" dxfId="176" priority="71" operator="equal">
      <formula>0</formula>
    </cfRule>
    <cfRule type="cellIs" dxfId="175" priority="74" operator="greaterThan">
      <formula>150</formula>
    </cfRule>
  </conditionalFormatting>
  <conditionalFormatting sqref="S175:Y175">
    <cfRule type="cellIs" dxfId="174" priority="20" operator="greaterThan">
      <formula>150</formula>
    </cfRule>
    <cfRule type="cellIs" dxfId="173" priority="19" operator="lessThanOrEqual">
      <formula>100</formula>
    </cfRule>
    <cfRule type="cellIs" dxfId="172" priority="17" operator="equal">
      <formula>0</formula>
    </cfRule>
    <cfRule type="cellIs" dxfId="171" priority="18" operator="greaterThan">
      <formula>100</formula>
    </cfRule>
  </conditionalFormatting>
  <conditionalFormatting sqref="U213:Y213 S214:Y217 S218 U218:Y218 S219:Y237 S238:S239 U238:Y239 S240:Y240 S241 U241:Y241 S242:Y247 S248 U248:Y248 S249:Y257 S258:Z266 S267:Y1048576">
    <cfRule type="cellIs" dxfId="170" priority="160" operator="greaterThanOrEqual">
      <formula>100</formula>
    </cfRule>
    <cfRule type="cellIs" dxfId="169" priority="161" operator="lessThan">
      <formula>100</formula>
    </cfRule>
  </conditionalFormatting>
  <pageMargins left="0.25" right="0.25" top="0.75" bottom="0.75" header="0.3" footer="0.3"/>
  <pageSetup scale="25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r:id="rId5">
            <anchor moveWithCells="1">
              <from>
                <xdr:col>1</xdr:col>
                <xdr:colOff>19050</xdr:colOff>
                <xdr:row>232</xdr:row>
                <xdr:rowOff>19050</xdr:rowOff>
              </from>
              <to>
                <xdr:col>8</xdr:col>
                <xdr:colOff>304800</xdr:colOff>
                <xdr:row>244</xdr:row>
                <xdr:rowOff>57150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5299-EF4E-4E56-87A1-832A1CE4AB76}">
  <sheetPr codeName="Sheet5">
    <pageSetUpPr fitToPage="1"/>
  </sheetPr>
  <dimension ref="A1:AL290"/>
  <sheetViews>
    <sheetView showGridLines="0" topLeftCell="A118" workbookViewId="0">
      <selection activeCell="C146" sqref="C146:D146"/>
    </sheetView>
  </sheetViews>
  <sheetFormatPr defaultColWidth="8.5703125" defaultRowHeight="12.75" x14ac:dyDescent="0.2"/>
  <cols>
    <col min="1" max="1" width="8.5703125" style="73"/>
    <col min="2" max="2" width="5.5703125" style="75" customWidth="1"/>
    <col min="3" max="3" width="8.5703125" style="70" customWidth="1"/>
    <col min="4" max="4" width="8.28515625" style="75" bestFit="1" customWidth="1"/>
    <col min="5" max="5" width="9.28515625" style="73" bestFit="1" customWidth="1"/>
    <col min="6" max="6" width="63.28515625" style="75" bestFit="1" customWidth="1"/>
    <col min="7" max="12" width="12.28515625" style="121" customWidth="1"/>
    <col min="13" max="13" width="8.5703125" style="121" bestFit="1" customWidth="1"/>
    <col min="14" max="14" width="7.28515625" style="121" bestFit="1" customWidth="1"/>
    <col min="15" max="15" width="8.5703125" style="121" customWidth="1"/>
    <col min="16" max="16" width="23.28515625" style="191" bestFit="1" customWidth="1"/>
    <col min="17" max="17" width="18.5703125" style="202" bestFit="1" customWidth="1"/>
    <col min="18" max="18" width="63.5703125" style="189" bestFit="1" customWidth="1"/>
    <col min="19" max="19" width="12.5703125" style="186" bestFit="1" customWidth="1"/>
    <col min="20" max="20" width="23.5703125" style="186" bestFit="1" customWidth="1"/>
    <col min="21" max="26" width="10.5703125" style="186" bestFit="1" customWidth="1"/>
    <col min="27" max="27" width="7.28515625" style="186" bestFit="1" customWidth="1"/>
    <col min="28" max="28" width="18.5703125" style="283" bestFit="1" customWidth="1"/>
    <col min="29" max="29" width="56.28515625" style="129" bestFit="1" customWidth="1"/>
    <col min="30" max="30" width="12.5703125" style="129" bestFit="1" customWidth="1"/>
    <col min="31" max="31" width="23.5703125" style="129" bestFit="1" customWidth="1"/>
    <col min="32" max="37" width="10.5703125" style="129" bestFit="1" customWidth="1"/>
    <col min="38" max="38" width="7.28515625" style="129" bestFit="1" customWidth="1"/>
    <col min="39" max="16384" width="8.5703125" style="73"/>
  </cols>
  <sheetData>
    <row r="1" spans="1:38" s="62" customFormat="1" x14ac:dyDescent="0.2">
      <c r="A1" s="56" t="s">
        <v>0</v>
      </c>
      <c r="B1" s="57"/>
      <c r="D1" s="58"/>
      <c r="E1" s="59"/>
      <c r="F1" s="59"/>
      <c r="G1" s="60"/>
      <c r="H1" s="60"/>
      <c r="I1" s="60"/>
      <c r="J1" s="60"/>
      <c r="K1" s="60"/>
      <c r="L1" s="58"/>
      <c r="M1" s="61"/>
      <c r="N1" s="61"/>
      <c r="O1" s="61"/>
      <c r="P1" s="176" t="s">
        <v>728</v>
      </c>
      <c r="Q1" s="177" t="s">
        <v>717</v>
      </c>
      <c r="R1" s="180"/>
      <c r="S1" s="244"/>
      <c r="T1" s="179"/>
      <c r="U1" s="179"/>
      <c r="V1" s="179"/>
      <c r="W1" s="179"/>
      <c r="X1" s="179"/>
      <c r="Y1" s="179"/>
      <c r="Z1" s="179"/>
      <c r="AA1" s="179"/>
      <c r="AB1" s="133"/>
      <c r="AC1" s="125"/>
      <c r="AD1" s="125"/>
      <c r="AE1" s="125"/>
      <c r="AF1" s="125"/>
      <c r="AG1" s="125"/>
      <c r="AH1" s="125"/>
      <c r="AI1" s="125"/>
      <c r="AJ1" s="125"/>
      <c r="AK1" s="125"/>
      <c r="AL1" s="125"/>
    </row>
    <row r="2" spans="1:38" s="62" customFormat="1" x14ac:dyDescent="0.2">
      <c r="A2" s="142" t="s">
        <v>776</v>
      </c>
      <c r="B2" s="57"/>
      <c r="D2" s="58"/>
      <c r="E2" s="59"/>
      <c r="F2" s="59"/>
      <c r="G2" s="58"/>
      <c r="H2" s="58"/>
      <c r="I2" s="58"/>
      <c r="J2" s="58"/>
      <c r="K2" s="58"/>
      <c r="L2" s="58"/>
      <c r="M2" s="61"/>
      <c r="N2" s="123">
        <v>2.35E-2</v>
      </c>
      <c r="O2" s="61"/>
      <c r="P2" s="176" t="s">
        <v>716</v>
      </c>
      <c r="Q2" s="177"/>
      <c r="R2" s="180"/>
      <c r="S2" s="244"/>
      <c r="T2" s="179"/>
      <c r="U2" s="179"/>
      <c r="V2" s="179"/>
      <c r="W2" s="179"/>
      <c r="X2" s="179"/>
      <c r="Y2" s="179"/>
      <c r="Z2" s="179"/>
      <c r="AA2" s="179"/>
      <c r="AB2" s="133"/>
      <c r="AC2" s="125"/>
      <c r="AD2" s="125"/>
      <c r="AE2" s="125"/>
      <c r="AF2" s="125"/>
      <c r="AG2" s="125"/>
      <c r="AH2" s="125"/>
      <c r="AI2" s="125"/>
      <c r="AJ2" s="125"/>
      <c r="AK2" s="125"/>
      <c r="AL2" s="125"/>
    </row>
    <row r="3" spans="1:38" s="62" customFormat="1" x14ac:dyDescent="0.2">
      <c r="A3" s="63" t="s">
        <v>780</v>
      </c>
      <c r="B3" s="64"/>
      <c r="D3" s="58"/>
      <c r="E3" s="59"/>
      <c r="F3" s="59"/>
      <c r="G3" s="58"/>
      <c r="H3" s="58"/>
      <c r="I3" s="58"/>
      <c r="J3" s="58"/>
      <c r="K3" s="58"/>
      <c r="L3" s="58"/>
      <c r="M3" s="61"/>
      <c r="N3" s="61"/>
      <c r="O3" s="61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79"/>
      <c r="AB3" s="133"/>
      <c r="AC3" s="125"/>
      <c r="AD3" s="125"/>
      <c r="AE3" s="125"/>
      <c r="AF3" s="125"/>
      <c r="AG3" s="125"/>
      <c r="AH3" s="125"/>
      <c r="AI3" s="125"/>
      <c r="AJ3" s="125"/>
      <c r="AK3" s="125"/>
      <c r="AL3" s="125"/>
    </row>
    <row r="4" spans="1:38" s="62" customFormat="1" x14ac:dyDescent="0.2">
      <c r="A4" s="142" t="s">
        <v>777</v>
      </c>
      <c r="B4" s="57"/>
      <c r="D4" s="58"/>
      <c r="E4" s="59"/>
      <c r="F4" s="59"/>
      <c r="G4" s="58"/>
      <c r="H4" s="58"/>
      <c r="I4" s="58"/>
      <c r="J4" s="58"/>
      <c r="K4" s="58"/>
      <c r="L4" s="58"/>
      <c r="M4" s="61"/>
      <c r="N4" s="61"/>
      <c r="O4" s="61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79"/>
      <c r="AB4" s="133"/>
      <c r="AC4" s="125"/>
      <c r="AD4" s="125"/>
      <c r="AE4" s="125"/>
      <c r="AF4" s="125"/>
      <c r="AG4" s="125"/>
      <c r="AH4" s="125"/>
      <c r="AI4" s="125"/>
      <c r="AJ4" s="125"/>
      <c r="AK4" s="125"/>
      <c r="AL4" s="125"/>
    </row>
    <row r="5" spans="1:38" s="62" customFormat="1" x14ac:dyDescent="0.2">
      <c r="B5" s="57"/>
      <c r="D5" s="58"/>
      <c r="E5" s="59"/>
      <c r="F5" s="59"/>
      <c r="G5" s="58"/>
      <c r="H5" s="58"/>
      <c r="I5" s="58"/>
      <c r="J5" s="58"/>
      <c r="K5" s="58"/>
      <c r="L5" s="58"/>
      <c r="M5" s="61"/>
      <c r="N5" s="61"/>
      <c r="O5" s="61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79"/>
      <c r="AB5" s="133"/>
      <c r="AC5" s="125"/>
      <c r="AD5" s="125"/>
      <c r="AE5" s="125"/>
      <c r="AF5" s="125"/>
      <c r="AG5" s="125"/>
      <c r="AH5" s="125"/>
      <c r="AI5" s="125"/>
      <c r="AJ5" s="125"/>
      <c r="AK5" s="125"/>
      <c r="AL5" s="125"/>
    </row>
    <row r="6" spans="1:38" s="62" customFormat="1" x14ac:dyDescent="0.2">
      <c r="A6" s="56" t="s">
        <v>3</v>
      </c>
      <c r="B6" s="57"/>
      <c r="D6" s="58"/>
      <c r="E6" s="59"/>
      <c r="F6" s="59"/>
      <c r="G6" s="58"/>
      <c r="H6" s="58"/>
      <c r="I6" s="58"/>
      <c r="J6" s="58"/>
      <c r="K6" s="58"/>
      <c r="L6" s="58"/>
      <c r="M6" s="61"/>
      <c r="N6" s="61"/>
      <c r="O6" s="61"/>
      <c r="P6" s="176" t="s">
        <v>795</v>
      </c>
      <c r="Q6" s="180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204"/>
      <c r="AB6" s="133" t="s">
        <v>796</v>
      </c>
      <c r="AC6" s="125"/>
      <c r="AD6" s="125"/>
      <c r="AE6" s="125"/>
      <c r="AF6" s="125"/>
      <c r="AG6" s="125"/>
      <c r="AH6" s="125"/>
      <c r="AI6" s="125"/>
      <c r="AJ6" s="125"/>
      <c r="AK6" s="125"/>
      <c r="AL6" s="125"/>
    </row>
    <row r="7" spans="1:38" s="122" customFormat="1" ht="38.25" x14ac:dyDescent="0.2">
      <c r="A7" s="118" t="s">
        <v>6</v>
      </c>
      <c r="B7" s="118" t="s">
        <v>9</v>
      </c>
      <c r="C7" s="66" t="s">
        <v>5</v>
      </c>
      <c r="D7" s="118" t="s">
        <v>632</v>
      </c>
      <c r="E7" s="118" t="s">
        <v>794</v>
      </c>
      <c r="F7" s="335" t="s">
        <v>7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120"/>
      <c r="P7" s="272" t="s">
        <v>599</v>
      </c>
      <c r="Q7" s="185" t="s">
        <v>6</v>
      </c>
      <c r="R7" s="273" t="s">
        <v>7</v>
      </c>
      <c r="S7" s="27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5"/>
      <c r="AB7" s="128" t="s">
        <v>6</v>
      </c>
      <c r="AC7" s="270" t="s">
        <v>7</v>
      </c>
      <c r="AD7" s="271" t="s">
        <v>274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313"/>
    </row>
    <row r="8" spans="1:38" x14ac:dyDescent="0.2">
      <c r="A8" s="75" t="s">
        <v>19</v>
      </c>
      <c r="B8" s="75">
        <v>10</v>
      </c>
      <c r="C8" s="70" t="s">
        <v>18</v>
      </c>
      <c r="D8" s="75">
        <v>488</v>
      </c>
      <c r="E8" s="75" t="s">
        <v>17</v>
      </c>
      <c r="F8" s="73" t="s">
        <v>312</v>
      </c>
      <c r="G8" s="74">
        <f t="shared" ref="G8:G41" ca="1" si="1">T8</f>
        <v>80112</v>
      </c>
      <c r="H8" s="74">
        <f t="shared" ref="H8:H41" ca="1" si="2">U8</f>
        <v>84328</v>
      </c>
      <c r="I8" s="74">
        <f t="shared" ref="I8:I41" ca="1" si="3">V8</f>
        <v>88766</v>
      </c>
      <c r="J8" s="74">
        <f t="shared" ref="J8:J41" ca="1" si="4">W8</f>
        <v>93438</v>
      </c>
      <c r="K8" s="74">
        <f t="shared" ref="K8:K41" ca="1" si="5">X8</f>
        <v>96052</v>
      </c>
      <c r="L8" s="74">
        <f t="shared" ref="L8:L41" ca="1" si="6">Y8</f>
        <v>98745</v>
      </c>
      <c r="M8" s="74">
        <f t="shared" ref="M8:M41" ca="1" si="7">Z8</f>
        <v>101558</v>
      </c>
      <c r="N8" s="60"/>
      <c r="O8" s="73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INDIRECT($P$2),T$6,0)*INDIRECT($P$1),VLOOKUP($Q8, INDIRECT($P$2),T$6,0)),IF($E8="E",0,3))</f>
        <v>80112</v>
      </c>
      <c r="U8" s="186" cm="1">
        <f t="array" aca="1" ref="U8" ca="1">ROUND(IF($P8="Y",VLOOKUP($Q8, INDIRECT($P$2),U$6,0)*INDIRECT($P$1),VLOOKUP($Q8, INDIRECT($P$2),U$6,0)),IF($E8="E",0,3))</f>
        <v>84328</v>
      </c>
      <c r="V8" s="186" cm="1">
        <f t="array" aca="1" ref="V8" ca="1">ROUND(IF($P8="Y",VLOOKUP($Q8, INDIRECT($P$2),V$6,0)*INDIRECT($P$1),VLOOKUP($Q8, INDIRECT($P$2),V$6,0)),IF($E8="E",0,3))</f>
        <v>88766</v>
      </c>
      <c r="W8" s="186" cm="1">
        <f t="array" aca="1" ref="W8" ca="1">ROUND(IF($P8="Y",VLOOKUP($Q8, INDIRECT($P$2),W$6,0)*INDIRECT($P$1),VLOOKUP($Q8, INDIRECT($P$2),W$6,0)),IF($E8="E",0,3))</f>
        <v>93438</v>
      </c>
      <c r="X8" s="186" cm="1">
        <f t="array" aca="1" ref="X8" ca="1">ROUND(IF($P8="Y",VLOOKUP($Q8, INDIRECT($P$2),X$6,0)*INDIRECT($P$1),VLOOKUP($Q8, INDIRECT($P$2),X$6,0)),IF($E8="E",0,3))</f>
        <v>96052</v>
      </c>
      <c r="Y8" s="186" cm="1">
        <f t="array" aca="1" ref="Y8" ca="1">ROUND(IF($P8="Y",VLOOKUP($Q8, INDIRECT($P$2),Y$6,0)*INDIRECT($P$1),VLOOKUP($Q8, INDIRECT($P$2),Y$6,0)),IF($E8="E",0,3))</f>
        <v>98745</v>
      </c>
      <c r="Z8" s="186" cm="1">
        <f t="array" aca="1" ref="Z8" ca="1">ROUND(IF($P8="Y",VLOOKUP($Q8, INDIRECT($P$2),Z$6,0)*INDIRECT($P$1),VLOOKUP($Q8, INDIRECT($P$2),Z$6,0)),IF($E8="E",0,3))</f>
        <v>101558</v>
      </c>
      <c r="AB8" s="282" t="str">
        <f>A8</f>
        <v>00001C</v>
      </c>
      <c r="AC8" s="130" t="str">
        <f>F8</f>
        <v>311 Operations Manager</v>
      </c>
      <c r="AD8" s="284" t="str">
        <f>C8</f>
        <v>83</v>
      </c>
      <c r="AE8" s="282">
        <f ca="1">IF($E8="E",ROUNDUP(T8/2080,3),T8)</f>
        <v>38.515999999999998</v>
      </c>
      <c r="AF8" s="282">
        <f t="shared" ref="AF8:AK8" ca="1" si="8">IF($E8="E",ROUNDUP(U8/2080,3),U8)</f>
        <v>40.542999999999999</v>
      </c>
      <c r="AG8" s="282">
        <f t="shared" ca="1" si="8"/>
        <v>42.675999999999995</v>
      </c>
      <c r="AH8" s="282">
        <f t="shared" ca="1" si="8"/>
        <v>44.922999999999995</v>
      </c>
      <c r="AI8" s="282">
        <f t="shared" ca="1" si="8"/>
        <v>46.178999999999995</v>
      </c>
      <c r="AJ8" s="282">
        <f t="shared" ca="1" si="8"/>
        <v>47.473999999999997</v>
      </c>
      <c r="AK8" s="282">
        <f t="shared" ca="1" si="8"/>
        <v>48.826000000000001</v>
      </c>
    </row>
    <row r="9" spans="1:38" x14ac:dyDescent="0.2">
      <c r="A9" s="75" t="s">
        <v>20</v>
      </c>
      <c r="B9" s="75">
        <v>10</v>
      </c>
      <c r="C9" s="70" t="s">
        <v>18</v>
      </c>
      <c r="D9" s="75">
        <v>485</v>
      </c>
      <c r="E9" s="75" t="s">
        <v>17</v>
      </c>
      <c r="F9" s="73" t="s">
        <v>313</v>
      </c>
      <c r="G9" s="74">
        <f t="shared" ca="1" si="1"/>
        <v>80112</v>
      </c>
      <c r="H9" s="74">
        <f t="shared" ca="1" si="2"/>
        <v>84328</v>
      </c>
      <c r="I9" s="74">
        <f t="shared" ca="1" si="3"/>
        <v>88766</v>
      </c>
      <c r="J9" s="74">
        <f t="shared" ca="1" si="4"/>
        <v>93438</v>
      </c>
      <c r="K9" s="74">
        <f t="shared" ca="1" si="5"/>
        <v>96052</v>
      </c>
      <c r="L9" s="74">
        <f t="shared" ca="1" si="6"/>
        <v>98745</v>
      </c>
      <c r="M9" s="74">
        <f t="shared" ca="1" si="7"/>
        <v>101558</v>
      </c>
      <c r="N9" s="60"/>
      <c r="O9" s="73"/>
      <c r="P9" s="186" t="s">
        <v>600</v>
      </c>
      <c r="Q9" s="187" t="str">
        <f t="shared" ref="Q9:Q42" si="9">A9</f>
        <v>00017C</v>
      </c>
      <c r="R9" s="188" t="str">
        <f t="shared" ref="R9:R42" si="10">F9</f>
        <v xml:space="preserve">911 Operations Manager </v>
      </c>
      <c r="S9" s="189" t="str">
        <f t="shared" ref="S9:S42" si="11">C9</f>
        <v>83</v>
      </c>
      <c r="T9" s="186" cm="1">
        <f t="array" aca="1" ref="T9" ca="1">ROUND(IF($P9="Y",VLOOKUP($Q9, INDIRECT($P$2),T$6,0)*INDIRECT($P$1),VLOOKUP($Q9, INDIRECT($P$2),T$6,0)),IF($E9="E",0,3))</f>
        <v>80112</v>
      </c>
      <c r="U9" s="186" cm="1">
        <f t="array" aca="1" ref="U9" ca="1">ROUND(IF($P9="Y",VLOOKUP($Q9, INDIRECT($P$2),U$6,0)*INDIRECT($P$1),VLOOKUP($Q9, INDIRECT($P$2),U$6,0)),IF($E9="E",0,3))</f>
        <v>84328</v>
      </c>
      <c r="V9" s="186" cm="1">
        <f t="array" aca="1" ref="V9" ca="1">ROUND(IF($P9="Y",VLOOKUP($Q9, INDIRECT($P$2),V$6,0)*INDIRECT($P$1),VLOOKUP($Q9, INDIRECT($P$2),V$6,0)),IF($E9="E",0,3))</f>
        <v>88766</v>
      </c>
      <c r="W9" s="186" cm="1">
        <f t="array" aca="1" ref="W9" ca="1">ROUND(IF($P9="Y",VLOOKUP($Q9, INDIRECT($P$2),W$6,0)*INDIRECT($P$1),VLOOKUP($Q9, INDIRECT($P$2),W$6,0)),IF($E9="E",0,3))</f>
        <v>93438</v>
      </c>
      <c r="X9" s="186" cm="1">
        <f t="array" aca="1" ref="X9" ca="1">ROUND(IF($P9="Y",VLOOKUP($Q9, INDIRECT($P$2),X$6,0)*INDIRECT($P$1),VLOOKUP($Q9, INDIRECT($P$2),X$6,0)),IF($E9="E",0,3))</f>
        <v>96052</v>
      </c>
      <c r="Y9" s="186" cm="1">
        <f t="array" aca="1" ref="Y9" ca="1">ROUND(IF($P9="Y",VLOOKUP($Q9, INDIRECT($P$2),Y$6,0)*INDIRECT($P$1),VLOOKUP($Q9, INDIRECT($P$2),Y$6,0)),IF($E9="E",0,3))</f>
        <v>98745</v>
      </c>
      <c r="Z9" s="186" cm="1">
        <f t="array" aca="1" ref="Z9" ca="1">ROUND(IF($P9="Y",VLOOKUP($Q9, INDIRECT($P$2),Z$6,0)*INDIRECT($P$1),VLOOKUP($Q9, INDIRECT($P$2),Z$6,0)),IF($E9="E",0,3))</f>
        <v>101558</v>
      </c>
      <c r="AB9" s="282" t="str">
        <f t="shared" ref="AB9:AB74" si="12">A9</f>
        <v>00017C</v>
      </c>
      <c r="AC9" s="130" t="str">
        <f t="shared" ref="AC9:AC74" si="13">F9</f>
        <v xml:space="preserve">911 Operations Manager </v>
      </c>
      <c r="AD9" s="284" t="str">
        <f t="shared" ref="AD9:AD74" si="14">C9</f>
        <v>83</v>
      </c>
      <c r="AE9" s="282">
        <f t="shared" ref="AE9:AE74" ca="1" si="15">IF($E9="E",ROUNDUP(T9/2080,3),T9)</f>
        <v>38.515999999999998</v>
      </c>
      <c r="AF9" s="282">
        <f t="shared" ref="AF9:AF74" ca="1" si="16">IF($E9="E",ROUNDUP(U9/2080,3),U9)</f>
        <v>40.542999999999999</v>
      </c>
      <c r="AG9" s="282">
        <f t="shared" ref="AG9:AG74" ca="1" si="17">IF($E9="E",ROUNDUP(V9/2080,3),V9)</f>
        <v>42.675999999999995</v>
      </c>
      <c r="AH9" s="282">
        <f t="shared" ref="AH9:AH74" ca="1" si="18">IF($E9="E",ROUNDUP(W9/2080,3),W9)</f>
        <v>44.922999999999995</v>
      </c>
      <c r="AI9" s="282">
        <f t="shared" ref="AI9:AI74" ca="1" si="19">IF($E9="E",ROUNDUP(X9/2080,3),X9)</f>
        <v>46.178999999999995</v>
      </c>
      <c r="AJ9" s="282">
        <f t="shared" ref="AJ9:AJ74" ca="1" si="20">IF($E9="E",ROUNDUP(Y9/2080,3),Y9)</f>
        <v>47.473999999999997</v>
      </c>
      <c r="AK9" s="282">
        <f t="shared" ref="AK9:AK74" ca="1" si="21">IF($E9="E",ROUNDUP(Z9/2080,3),Z9)</f>
        <v>48.826000000000001</v>
      </c>
    </row>
    <row r="10" spans="1:38" x14ac:dyDescent="0.2">
      <c r="A10" s="75" t="s">
        <v>23</v>
      </c>
      <c r="B10" s="75">
        <v>7</v>
      </c>
      <c r="C10" s="70" t="s">
        <v>22</v>
      </c>
      <c r="D10" s="75">
        <v>340</v>
      </c>
      <c r="E10" s="75" t="s">
        <v>21</v>
      </c>
      <c r="F10" s="73" t="s">
        <v>314</v>
      </c>
      <c r="G10" s="74">
        <f t="shared" ca="1" si="1"/>
        <v>26.963000000000001</v>
      </c>
      <c r="H10" s="74">
        <f t="shared" ca="1" si="2"/>
        <v>28.384</v>
      </c>
      <c r="I10" s="74">
        <f t="shared" ca="1" si="3"/>
        <v>29.876999999999999</v>
      </c>
      <c r="J10" s="74">
        <f t="shared" ca="1" si="4"/>
        <v>31.45</v>
      </c>
      <c r="K10" s="74">
        <f t="shared" ca="1" si="5"/>
        <v>32.331000000000003</v>
      </c>
      <c r="L10" s="74">
        <f t="shared" ca="1" si="6"/>
        <v>33.235999999999997</v>
      </c>
      <c r="M10" s="74">
        <f t="shared" ca="1" si="7"/>
        <v>34.183</v>
      </c>
      <c r="N10" s="115"/>
      <c r="O10" s="73"/>
      <c r="P10" s="186" t="s">
        <v>600</v>
      </c>
      <c r="Q10" s="187" t="str">
        <f t="shared" si="9"/>
        <v>09800C</v>
      </c>
      <c r="R10" s="188" t="str">
        <f t="shared" si="10"/>
        <v>Account Maintenance Supervisor</v>
      </c>
      <c r="S10" s="189" t="str">
        <f t="shared" si="11"/>
        <v>13</v>
      </c>
      <c r="T10" s="186" cm="1">
        <f t="array" aca="1" ref="T10" ca="1">ROUND(IF($P10="Y",VLOOKUP($Q10, INDIRECT($P$2),T$6,0)*INDIRECT($P$1),VLOOKUP($Q10, INDIRECT($P$2),T$6,0)),IF($E10="E",0,3))</f>
        <v>26.963000000000001</v>
      </c>
      <c r="U10" s="186" cm="1">
        <f t="array" aca="1" ref="U10" ca="1">ROUND(IF($P10="Y",VLOOKUP($Q10, INDIRECT($P$2),U$6,0)*INDIRECT($P$1),VLOOKUP($Q10, INDIRECT($P$2),U$6,0)),IF($E10="E",0,3))</f>
        <v>28.384</v>
      </c>
      <c r="V10" s="186" cm="1">
        <f t="array" aca="1" ref="V10" ca="1">ROUND(IF($P10="Y",VLOOKUP($Q10, INDIRECT($P$2),V$6,0)*INDIRECT($P$1),VLOOKUP($Q10, INDIRECT($P$2),V$6,0)),IF($E10="E",0,3))</f>
        <v>29.876999999999999</v>
      </c>
      <c r="W10" s="186" cm="1">
        <f t="array" aca="1" ref="W10" ca="1">ROUND(IF($P10="Y",VLOOKUP($Q10, INDIRECT($P$2),W$6,0)*INDIRECT($P$1),VLOOKUP($Q10, INDIRECT($P$2),W$6,0)),IF($E10="E",0,3))</f>
        <v>31.45</v>
      </c>
      <c r="X10" s="186" cm="1">
        <f t="array" aca="1" ref="X10" ca="1">ROUND(IF($P10="Y",VLOOKUP($Q10, INDIRECT($P$2),X$6,0)*INDIRECT($P$1),VLOOKUP($Q10, INDIRECT($P$2),X$6,0)),IF($E10="E",0,3))</f>
        <v>32.331000000000003</v>
      </c>
      <c r="Y10" s="186" cm="1">
        <f t="array" aca="1" ref="Y10" ca="1">ROUND(IF($P10="Y",VLOOKUP($Q10, INDIRECT($P$2),Y$6,0)*INDIRECT($P$1),VLOOKUP($Q10, INDIRECT($P$2),Y$6,0)),IF($E10="E",0,3))</f>
        <v>33.235999999999997</v>
      </c>
      <c r="Z10" s="186" cm="1">
        <f t="array" aca="1" ref="Z10" ca="1">ROUND(IF($P10="Y",VLOOKUP($Q10, INDIRECT($P$2),Z$6,0)*INDIRECT($P$1),VLOOKUP($Q10, INDIRECT($P$2),Z$6,0)),IF($E10="E",0,3))</f>
        <v>34.183</v>
      </c>
      <c r="AB10" s="282" t="str">
        <f t="shared" si="12"/>
        <v>09800C</v>
      </c>
      <c r="AC10" s="130" t="str">
        <f t="shared" si="13"/>
        <v>Account Maintenance Supervisor</v>
      </c>
      <c r="AD10" s="284" t="str">
        <f t="shared" si="14"/>
        <v>13</v>
      </c>
      <c r="AE10" s="282">
        <f t="shared" ca="1" si="15"/>
        <v>26.963000000000001</v>
      </c>
      <c r="AF10" s="282">
        <f t="shared" ca="1" si="16"/>
        <v>28.384</v>
      </c>
      <c r="AG10" s="282">
        <f t="shared" ca="1" si="17"/>
        <v>29.876999999999999</v>
      </c>
      <c r="AH10" s="282">
        <f t="shared" ca="1" si="18"/>
        <v>31.45</v>
      </c>
      <c r="AI10" s="282">
        <f t="shared" ca="1" si="19"/>
        <v>32.331000000000003</v>
      </c>
      <c r="AJ10" s="282">
        <f t="shared" ca="1" si="20"/>
        <v>33.235999999999997</v>
      </c>
      <c r="AK10" s="282">
        <f t="shared" ca="1" si="21"/>
        <v>34.183</v>
      </c>
    </row>
    <row r="11" spans="1:38" x14ac:dyDescent="0.2">
      <c r="A11" s="75" t="s">
        <v>25</v>
      </c>
      <c r="B11" s="75">
        <v>9</v>
      </c>
      <c r="C11" s="70" t="s">
        <v>24</v>
      </c>
      <c r="D11" s="75">
        <v>425</v>
      </c>
      <c r="E11" s="75" t="s">
        <v>17</v>
      </c>
      <c r="F11" s="73" t="s">
        <v>315</v>
      </c>
      <c r="G11" s="74">
        <f t="shared" ca="1" si="1"/>
        <v>71382</v>
      </c>
      <c r="H11" s="74">
        <f t="shared" ca="1" si="2"/>
        <v>75138</v>
      </c>
      <c r="I11" s="74">
        <f t="shared" ca="1" si="3"/>
        <v>79092</v>
      </c>
      <c r="J11" s="74">
        <f t="shared" ca="1" si="4"/>
        <v>83256</v>
      </c>
      <c r="K11" s="74">
        <f t="shared" ca="1" si="5"/>
        <v>85588</v>
      </c>
      <c r="L11" s="74">
        <f t="shared" ca="1" si="6"/>
        <v>87984</v>
      </c>
      <c r="M11" s="74">
        <f t="shared" ca="1" si="7"/>
        <v>90493</v>
      </c>
      <c r="N11" s="60"/>
      <c r="O11" s="73"/>
      <c r="P11" s="186" t="s">
        <v>600</v>
      </c>
      <c r="Q11" s="187" t="str">
        <f t="shared" si="9"/>
        <v>00221C</v>
      </c>
      <c r="R11" s="188" t="str">
        <f t="shared" si="10"/>
        <v>Accountant Il  (Supervisory)</v>
      </c>
      <c r="S11" s="189" t="str">
        <f t="shared" si="11"/>
        <v>86</v>
      </c>
      <c r="T11" s="186" cm="1">
        <f t="array" aca="1" ref="T11" ca="1">ROUND(IF($P11="Y",VLOOKUP($Q11, INDIRECT($P$2),T$6,0)*INDIRECT($P$1),VLOOKUP($Q11, INDIRECT($P$2),T$6,0)),IF($E11="E",0,3))</f>
        <v>71382</v>
      </c>
      <c r="U11" s="186" cm="1">
        <f t="array" aca="1" ref="U11" ca="1">ROUND(IF($P11="Y",VLOOKUP($Q11, INDIRECT($P$2),U$6,0)*INDIRECT($P$1),VLOOKUP($Q11, INDIRECT($P$2),U$6,0)),IF($E11="E",0,3))</f>
        <v>75138</v>
      </c>
      <c r="V11" s="186" cm="1">
        <f t="array" aca="1" ref="V11" ca="1">ROUND(IF($P11="Y",VLOOKUP($Q11, INDIRECT($P$2),V$6,0)*INDIRECT($P$1),VLOOKUP($Q11, INDIRECT($P$2),V$6,0)),IF($E11="E",0,3))</f>
        <v>79092</v>
      </c>
      <c r="W11" s="186" cm="1">
        <f t="array" aca="1" ref="W11" ca="1">ROUND(IF($P11="Y",VLOOKUP($Q11, INDIRECT($P$2),W$6,0)*INDIRECT($P$1),VLOOKUP($Q11, INDIRECT($P$2),W$6,0)),IF($E11="E",0,3))</f>
        <v>83256</v>
      </c>
      <c r="X11" s="186" cm="1">
        <f t="array" aca="1" ref="X11" ca="1">ROUND(IF($P11="Y",VLOOKUP($Q11, INDIRECT($P$2),X$6,0)*INDIRECT($P$1),VLOOKUP($Q11, INDIRECT($P$2),X$6,0)),IF($E11="E",0,3))</f>
        <v>85588</v>
      </c>
      <c r="Y11" s="186" cm="1">
        <f t="array" aca="1" ref="Y11" ca="1">ROUND(IF($P11="Y",VLOOKUP($Q11, INDIRECT($P$2),Y$6,0)*INDIRECT($P$1),VLOOKUP($Q11, INDIRECT($P$2),Y$6,0)),IF($E11="E",0,3))</f>
        <v>87984</v>
      </c>
      <c r="Z11" s="186" cm="1">
        <f t="array" aca="1" ref="Z11" ca="1">ROUND(IF($P11="Y",VLOOKUP($Q11, INDIRECT($P$2),Z$6,0)*INDIRECT($P$1),VLOOKUP($Q11, INDIRECT($P$2),Z$6,0)),IF($E11="E",0,3))</f>
        <v>90493</v>
      </c>
      <c r="AB11" s="282" t="str">
        <f t="shared" si="12"/>
        <v>00221C</v>
      </c>
      <c r="AC11" s="130" t="str">
        <f t="shared" si="13"/>
        <v>Accountant Il  (Supervisory)</v>
      </c>
      <c r="AD11" s="284" t="str">
        <f t="shared" si="14"/>
        <v>86</v>
      </c>
      <c r="AE11" s="282">
        <f t="shared" ca="1" si="15"/>
        <v>34.318999999999996</v>
      </c>
      <c r="AF11" s="282">
        <f t="shared" ca="1" si="16"/>
        <v>36.125</v>
      </c>
      <c r="AG11" s="282">
        <f t="shared" ca="1" si="17"/>
        <v>38.024999999999999</v>
      </c>
      <c r="AH11" s="282">
        <f t="shared" ca="1" si="18"/>
        <v>40.027000000000001</v>
      </c>
      <c r="AI11" s="282">
        <f t="shared" ca="1" si="19"/>
        <v>41.149000000000001</v>
      </c>
      <c r="AJ11" s="282">
        <f t="shared" ca="1" si="20"/>
        <v>42.3</v>
      </c>
      <c r="AK11" s="282">
        <f t="shared" ca="1" si="21"/>
        <v>43.506999999999998</v>
      </c>
    </row>
    <row r="12" spans="1:38" x14ac:dyDescent="0.2">
      <c r="A12" s="75" t="s">
        <v>702</v>
      </c>
      <c r="B12" s="75">
        <v>10</v>
      </c>
      <c r="C12" s="70" t="s">
        <v>703</v>
      </c>
      <c r="D12" s="75">
        <v>480</v>
      </c>
      <c r="E12" s="75" t="s">
        <v>17</v>
      </c>
      <c r="F12" s="73" t="s">
        <v>786</v>
      </c>
      <c r="G12" s="74">
        <f t="shared" ca="1" si="1"/>
        <v>77338</v>
      </c>
      <c r="H12" s="74">
        <f t="shared" ca="1" si="2"/>
        <v>81187</v>
      </c>
      <c r="I12" s="74">
        <f t="shared" ca="1" si="3"/>
        <v>85256</v>
      </c>
      <c r="J12" s="74">
        <f t="shared" ca="1" si="4"/>
        <v>90769</v>
      </c>
      <c r="K12" s="74">
        <f t="shared" ca="1" si="5"/>
        <v>93310</v>
      </c>
      <c r="L12" s="74">
        <f t="shared" ca="1" si="6"/>
        <v>95926</v>
      </c>
      <c r="M12" s="74">
        <f t="shared" ca="1" si="7"/>
        <v>98659</v>
      </c>
      <c r="N12" s="60"/>
      <c r="P12" s="191" t="s">
        <v>600</v>
      </c>
      <c r="Q12" s="187" t="str">
        <f t="shared" si="9"/>
        <v>53005C</v>
      </c>
      <c r="R12" s="188" t="str">
        <f t="shared" si="10"/>
        <v>Accounting Manager - MPD-C</v>
      </c>
      <c r="S12" s="189" t="str">
        <f t="shared" si="11"/>
        <v>010</v>
      </c>
      <c r="T12" s="186" cm="1">
        <f t="array" aca="1" ref="T12" ca="1">ROUND(IF($P12="Y",VLOOKUP($Q12, INDIRECT($P$2),T$6,0)*INDIRECT($P$1),VLOOKUP($Q12, INDIRECT($P$2),T$6,0)),IF($E12="E",0,3))</f>
        <v>77338</v>
      </c>
      <c r="U12" s="186" cm="1">
        <f t="array" aca="1" ref="U12" ca="1">ROUND(IF($P12="Y",VLOOKUP($Q12, INDIRECT($P$2),U$6,0)*INDIRECT($P$1),VLOOKUP($Q12, INDIRECT($P$2),U$6,0)),IF($E12="E",0,3))</f>
        <v>81187</v>
      </c>
      <c r="V12" s="186" cm="1">
        <f t="array" aca="1" ref="V12" ca="1">ROUND(IF($P12="Y",VLOOKUP($Q12, INDIRECT($P$2),V$6,0)*INDIRECT($P$1),VLOOKUP($Q12, INDIRECT($P$2),V$6,0)),IF($E12="E",0,3))</f>
        <v>85256</v>
      </c>
      <c r="W12" s="186" cm="1">
        <f t="array" aca="1" ref="W12" ca="1">ROUND(IF($P12="Y",VLOOKUP($Q12, INDIRECT($P$2),W$6,0)*INDIRECT($P$1),VLOOKUP($Q12, INDIRECT($P$2),W$6,0)),IF($E12="E",0,3))</f>
        <v>90769</v>
      </c>
      <c r="X12" s="186" cm="1">
        <f t="array" aca="1" ref="X12" ca="1">ROUND(IF($P12="Y",VLOOKUP($Q12, INDIRECT($P$2),X$6,0)*INDIRECT($P$1),VLOOKUP($Q12, INDIRECT($P$2),X$6,0)),IF($E12="E",0,3))</f>
        <v>93310</v>
      </c>
      <c r="Y12" s="186" cm="1">
        <f t="array" aca="1" ref="Y12" ca="1">ROUND(IF($P12="Y",VLOOKUP($Q12, INDIRECT($P$2),Y$6,0)*INDIRECT($P$1),VLOOKUP($Q12, INDIRECT($P$2),Y$6,0)),IF($E12="E",0,3))</f>
        <v>95926</v>
      </c>
      <c r="Z12" s="186" cm="1">
        <f t="array" aca="1" ref="Z12" ca="1">ROUND(IF($P12="Y",VLOOKUP($Q12, INDIRECT($P$2),Z$6,0)*INDIRECT($P$1),VLOOKUP($Q12, INDIRECT($P$2),Z$6,0)),IF($E12="E",0,3))</f>
        <v>98659</v>
      </c>
      <c r="AB12" s="282" t="str">
        <f t="shared" si="12"/>
        <v>53005C</v>
      </c>
      <c r="AC12" s="130" t="str">
        <f t="shared" si="13"/>
        <v>Accounting Manager - MPD-C</v>
      </c>
      <c r="AD12" s="284" t="str">
        <f t="shared" si="14"/>
        <v>010</v>
      </c>
      <c r="AE12" s="282">
        <f t="shared" ca="1" si="15"/>
        <v>37.181999999999995</v>
      </c>
      <c r="AF12" s="282">
        <f t="shared" ca="1" si="16"/>
        <v>39.032999999999994</v>
      </c>
      <c r="AG12" s="282">
        <f t="shared" ca="1" si="17"/>
        <v>40.988999999999997</v>
      </c>
      <c r="AH12" s="282">
        <f t="shared" ca="1" si="18"/>
        <v>43.638999999999996</v>
      </c>
      <c r="AI12" s="282">
        <f t="shared" ca="1" si="19"/>
        <v>44.860999999999997</v>
      </c>
      <c r="AJ12" s="282">
        <f t="shared" ca="1" si="20"/>
        <v>46.119</v>
      </c>
      <c r="AK12" s="282">
        <f t="shared" ca="1" si="21"/>
        <v>47.433</v>
      </c>
    </row>
    <row r="13" spans="1:38" x14ac:dyDescent="0.2">
      <c r="A13" s="75" t="s">
        <v>29</v>
      </c>
      <c r="B13" s="75">
        <v>8</v>
      </c>
      <c r="C13" s="70" t="s">
        <v>28</v>
      </c>
      <c r="D13" s="75">
        <v>398</v>
      </c>
      <c r="E13" s="75" t="s">
        <v>17</v>
      </c>
      <c r="F13" s="73" t="s">
        <v>316</v>
      </c>
      <c r="G13" s="74">
        <f t="shared" ca="1" si="1"/>
        <v>65434</v>
      </c>
      <c r="H13" s="74">
        <f t="shared" ca="1" si="2"/>
        <v>68053</v>
      </c>
      <c r="I13" s="74">
        <f t="shared" ca="1" si="3"/>
        <v>70773</v>
      </c>
      <c r="J13" s="74">
        <f t="shared" ca="1" si="4"/>
        <v>73604</v>
      </c>
      <c r="K13" s="74">
        <f t="shared" ca="1" si="5"/>
        <v>76549</v>
      </c>
      <c r="L13" s="74">
        <f t="shared" ca="1" si="6"/>
        <v>79611</v>
      </c>
      <c r="M13" s="74">
        <f t="shared" ca="1" si="7"/>
        <v>82794</v>
      </c>
      <c r="N13" s="60"/>
      <c r="O13" s="73"/>
      <c r="P13" s="186" t="s">
        <v>600</v>
      </c>
      <c r="Q13" s="187" t="str">
        <f t="shared" si="9"/>
        <v>00351C</v>
      </c>
      <c r="R13" s="188" t="str">
        <f t="shared" si="10"/>
        <v>Administrative Analyst II Supervisory</v>
      </c>
      <c r="S13" s="189" t="str">
        <f t="shared" si="11"/>
        <v>99</v>
      </c>
      <c r="T13" s="186" cm="1">
        <f t="array" aca="1" ref="T13" ca="1">ROUND(IF($P13="Y",VLOOKUP($Q13, INDIRECT($P$2),T$6,0)*INDIRECT($P$1),VLOOKUP($Q13, INDIRECT($P$2),T$6,0)),IF($E13="E",0,3))</f>
        <v>65434</v>
      </c>
      <c r="U13" s="186" cm="1">
        <f t="array" aca="1" ref="U13" ca="1">ROUND(IF($P13="Y",VLOOKUP($Q13, INDIRECT($P$2),U$6,0)*INDIRECT($P$1),VLOOKUP($Q13, INDIRECT($P$2),U$6,0)),IF($E13="E",0,3))</f>
        <v>68053</v>
      </c>
      <c r="V13" s="186" cm="1">
        <f t="array" aca="1" ref="V13" ca="1">ROUND(IF($P13="Y",VLOOKUP($Q13, INDIRECT($P$2),V$6,0)*INDIRECT($P$1),VLOOKUP($Q13, INDIRECT($P$2),V$6,0)),IF($E13="E",0,3))</f>
        <v>70773</v>
      </c>
      <c r="W13" s="186" cm="1">
        <f t="array" aca="1" ref="W13" ca="1">ROUND(IF($P13="Y",VLOOKUP($Q13, INDIRECT($P$2),W$6,0)*INDIRECT($P$1),VLOOKUP($Q13, INDIRECT($P$2),W$6,0)),IF($E13="E",0,3))</f>
        <v>73604</v>
      </c>
      <c r="X13" s="186" cm="1">
        <f t="array" aca="1" ref="X13" ca="1">ROUND(IF($P13="Y",VLOOKUP($Q13, INDIRECT($P$2),X$6,0)*INDIRECT($P$1),VLOOKUP($Q13, INDIRECT($P$2),X$6,0)),IF($E13="E",0,3))</f>
        <v>76549</v>
      </c>
      <c r="Y13" s="186" cm="1">
        <f t="array" aca="1" ref="Y13" ca="1">ROUND(IF($P13="Y",VLOOKUP($Q13, INDIRECT($P$2),Y$6,0)*INDIRECT($P$1),VLOOKUP($Q13, INDIRECT($P$2),Y$6,0)),IF($E13="E",0,3))</f>
        <v>79611</v>
      </c>
      <c r="Z13" s="186" cm="1">
        <f t="array" aca="1" ref="Z13" ca="1">ROUND(IF($P13="Y",VLOOKUP($Q13, INDIRECT($P$2),Z$6,0)*INDIRECT($P$1),VLOOKUP($Q13, INDIRECT($P$2),Z$6,0)),IF($E13="E",0,3))</f>
        <v>82794</v>
      </c>
      <c r="AB13" s="282" t="str">
        <f t="shared" si="12"/>
        <v>00351C</v>
      </c>
      <c r="AC13" s="130" t="str">
        <f t="shared" si="13"/>
        <v>Administrative Analyst II Supervisory</v>
      </c>
      <c r="AD13" s="284" t="str">
        <f t="shared" si="14"/>
        <v>99</v>
      </c>
      <c r="AE13" s="282">
        <f t="shared" ca="1" si="15"/>
        <v>31.459</v>
      </c>
      <c r="AF13" s="282">
        <f t="shared" ca="1" si="16"/>
        <v>32.717999999999996</v>
      </c>
      <c r="AG13" s="282">
        <f t="shared" ca="1" si="17"/>
        <v>34.025999999999996</v>
      </c>
      <c r="AH13" s="282">
        <f t="shared" ca="1" si="18"/>
        <v>35.387</v>
      </c>
      <c r="AI13" s="282">
        <f t="shared" ca="1" si="19"/>
        <v>36.802999999999997</v>
      </c>
      <c r="AJ13" s="282">
        <f t="shared" ca="1" si="20"/>
        <v>38.274999999999999</v>
      </c>
      <c r="AK13" s="282">
        <f t="shared" ca="1" si="21"/>
        <v>39.805</v>
      </c>
    </row>
    <row r="14" spans="1:38" x14ac:dyDescent="0.2">
      <c r="A14" s="75" t="s">
        <v>27</v>
      </c>
      <c r="B14" s="75">
        <v>7</v>
      </c>
      <c r="C14" s="70" t="s">
        <v>26</v>
      </c>
      <c r="D14" s="75">
        <v>358</v>
      </c>
      <c r="E14" s="75" t="s">
        <v>21</v>
      </c>
      <c r="F14" s="73" t="s">
        <v>317</v>
      </c>
      <c r="G14" s="74">
        <f t="shared" ca="1" si="1"/>
        <v>31.298999999999999</v>
      </c>
      <c r="H14" s="74">
        <f t="shared" ca="1" si="2"/>
        <v>32.552</v>
      </c>
      <c r="I14" s="74">
        <f t="shared" ca="1" si="3"/>
        <v>33.854999999999997</v>
      </c>
      <c r="J14" s="74">
        <f t="shared" ca="1" si="4"/>
        <v>35.210999999999999</v>
      </c>
      <c r="K14" s="74">
        <f t="shared" ca="1" si="5"/>
        <v>36.621000000000002</v>
      </c>
      <c r="L14" s="74">
        <f t="shared" ca="1" si="6"/>
        <v>0</v>
      </c>
      <c r="M14" s="74">
        <f t="shared" ca="1" si="7"/>
        <v>0</v>
      </c>
      <c r="N14" s="115"/>
      <c r="P14" s="191" t="s">
        <v>600</v>
      </c>
      <c r="Q14" s="187" t="str">
        <f t="shared" si="9"/>
        <v>00361C</v>
      </c>
      <c r="R14" s="188" t="str">
        <f t="shared" si="10"/>
        <v>Administrative Assistant to Police Administration</v>
      </c>
      <c r="S14" s="189" t="str">
        <f t="shared" si="11"/>
        <v>98</v>
      </c>
      <c r="T14" s="186" cm="1">
        <f t="array" aca="1" ref="T14" ca="1">ROUND(IF($P14="Y",VLOOKUP($Q14, INDIRECT($P$2),T$6,0)*INDIRECT($P$1),VLOOKUP($Q14, INDIRECT($P$2),T$6,0)),IF($E14="E",0,3))</f>
        <v>31.298999999999999</v>
      </c>
      <c r="U14" s="186" cm="1">
        <f t="array" aca="1" ref="U14" ca="1">ROUND(IF($P14="Y",VLOOKUP($Q14, INDIRECT($P$2),U$6,0)*INDIRECT($P$1),VLOOKUP($Q14, INDIRECT($P$2),U$6,0)),IF($E14="E",0,3))</f>
        <v>32.552</v>
      </c>
      <c r="V14" s="186" cm="1">
        <f t="array" aca="1" ref="V14" ca="1">ROUND(IF($P14="Y",VLOOKUP($Q14, INDIRECT($P$2),V$6,0)*INDIRECT($P$1),VLOOKUP($Q14, INDIRECT($P$2),V$6,0)),IF($E14="E",0,3))</f>
        <v>33.854999999999997</v>
      </c>
      <c r="W14" s="186" cm="1">
        <f t="array" aca="1" ref="W14" ca="1">ROUND(IF($P14="Y",VLOOKUP($Q14, INDIRECT($P$2),W$6,0)*INDIRECT($P$1),VLOOKUP($Q14, INDIRECT($P$2),W$6,0)),IF($E14="E",0,3))</f>
        <v>35.210999999999999</v>
      </c>
      <c r="X14" s="186" cm="1">
        <f t="array" aca="1" ref="X14" ca="1">ROUND(IF($P14="Y",VLOOKUP($Q14, INDIRECT($P$2),X$6,0)*INDIRECT($P$1),VLOOKUP($Q14, INDIRECT($P$2),X$6,0)),IF($E14="E",0,3))</f>
        <v>36.621000000000002</v>
      </c>
      <c r="Y14" s="186" cm="1">
        <f t="array" aca="1" ref="Y14" ca="1">ROUND(IF($P14="Y",VLOOKUP($Q14, INDIRECT($P$2),Y$6,0)*INDIRECT($P$1),VLOOKUP($Q14, INDIRECT($P$2),Y$6,0)),IF($E14="E",0,3))</f>
        <v>0</v>
      </c>
      <c r="Z14" s="186" cm="1">
        <f t="array" aca="1" ref="Z14" ca="1">ROUND(IF($P14="Y",VLOOKUP($Q14, INDIRECT($P$2),Z$6,0)*INDIRECT($P$1),VLOOKUP($Q14, INDIRECT($P$2),Z$6,0)),IF($E14="E",0,3))</f>
        <v>0</v>
      </c>
      <c r="AB14" s="282" t="str">
        <f t="shared" si="12"/>
        <v>00361C</v>
      </c>
      <c r="AC14" s="130" t="str">
        <f t="shared" si="13"/>
        <v>Administrative Assistant to Police Administration</v>
      </c>
      <c r="AD14" s="284" t="str">
        <f t="shared" si="14"/>
        <v>98</v>
      </c>
      <c r="AE14" s="282">
        <f t="shared" ca="1" si="15"/>
        <v>31.298999999999999</v>
      </c>
      <c r="AF14" s="282">
        <f t="shared" ca="1" si="16"/>
        <v>32.552</v>
      </c>
      <c r="AG14" s="282">
        <f t="shared" ca="1" si="17"/>
        <v>33.854999999999997</v>
      </c>
      <c r="AH14" s="282">
        <f t="shared" ca="1" si="18"/>
        <v>35.210999999999999</v>
      </c>
      <c r="AI14" s="282">
        <f t="shared" ca="1" si="19"/>
        <v>36.621000000000002</v>
      </c>
      <c r="AJ14" s="282">
        <f t="shared" ca="1" si="20"/>
        <v>0</v>
      </c>
      <c r="AK14" s="282">
        <f t="shared" ca="1" si="21"/>
        <v>0</v>
      </c>
    </row>
    <row r="15" spans="1:38" x14ac:dyDescent="0.2">
      <c r="A15" s="75" t="s">
        <v>31</v>
      </c>
      <c r="B15" s="75">
        <v>8</v>
      </c>
      <c r="C15" s="70" t="s">
        <v>30</v>
      </c>
      <c r="D15" s="75">
        <v>393</v>
      </c>
      <c r="E15" s="75" t="s">
        <v>17</v>
      </c>
      <c r="F15" s="73" t="s">
        <v>318</v>
      </c>
      <c r="G15" s="74">
        <f t="shared" ca="1" si="1"/>
        <v>64113</v>
      </c>
      <c r="H15" s="74">
        <f t="shared" ca="1" si="2"/>
        <v>67554</v>
      </c>
      <c r="I15" s="74">
        <f t="shared" ca="1" si="3"/>
        <v>71138</v>
      </c>
      <c r="J15" s="74">
        <f t="shared" ca="1" si="4"/>
        <v>76175</v>
      </c>
      <c r="K15" s="74">
        <f t="shared" ca="1" si="5"/>
        <v>78308</v>
      </c>
      <c r="L15" s="74">
        <f t="shared" ca="1" si="6"/>
        <v>80501</v>
      </c>
      <c r="M15" s="74">
        <f t="shared" ca="1" si="7"/>
        <v>82796</v>
      </c>
      <c r="N15" s="60"/>
      <c r="P15" s="191" t="s">
        <v>600</v>
      </c>
      <c r="Q15" s="187" t="str">
        <f t="shared" si="9"/>
        <v>00469C</v>
      </c>
      <c r="R15" s="188" t="str">
        <f t="shared" si="10"/>
        <v>Aide to the Finance Officer</v>
      </c>
      <c r="S15" s="189" t="str">
        <f t="shared" si="11"/>
        <v>21</v>
      </c>
      <c r="T15" s="186" cm="1">
        <f t="array" aca="1" ref="T15" ca="1">ROUND(IF($P15="Y",VLOOKUP($Q15, INDIRECT($P$2),T$6,0)*INDIRECT($P$1),VLOOKUP($Q15, INDIRECT($P$2),T$6,0)),IF($E15="E",0,3))</f>
        <v>64113</v>
      </c>
      <c r="U15" s="186" cm="1">
        <f t="array" aca="1" ref="U15" ca="1">ROUND(IF($P15="Y",VLOOKUP($Q15, INDIRECT($P$2),U$6,0)*INDIRECT($P$1),VLOOKUP($Q15, INDIRECT($P$2),U$6,0)),IF($E15="E",0,3))</f>
        <v>67554</v>
      </c>
      <c r="V15" s="186" cm="1">
        <f t="array" aca="1" ref="V15" ca="1">ROUND(IF($P15="Y",VLOOKUP($Q15, INDIRECT($P$2),V$6,0)*INDIRECT($P$1),VLOOKUP($Q15, INDIRECT($P$2),V$6,0)),IF($E15="E",0,3))</f>
        <v>71138</v>
      </c>
      <c r="W15" s="186" cm="1">
        <f t="array" aca="1" ref="W15" ca="1">ROUND(IF($P15="Y",VLOOKUP($Q15, INDIRECT($P$2),W$6,0)*INDIRECT($P$1),VLOOKUP($Q15, INDIRECT($P$2),W$6,0)),IF($E15="E",0,3))</f>
        <v>76175</v>
      </c>
      <c r="X15" s="186" cm="1">
        <f t="array" aca="1" ref="X15" ca="1">ROUND(IF($P15="Y",VLOOKUP($Q15, INDIRECT($P$2),X$6,0)*INDIRECT($P$1),VLOOKUP($Q15, INDIRECT($P$2),X$6,0)),IF($E15="E",0,3))</f>
        <v>78308</v>
      </c>
      <c r="Y15" s="186" cm="1">
        <f t="array" aca="1" ref="Y15" ca="1">ROUND(IF($P15="Y",VLOOKUP($Q15, INDIRECT($P$2),Y$6,0)*INDIRECT($P$1),VLOOKUP($Q15, INDIRECT($P$2),Y$6,0)),IF($E15="E",0,3))</f>
        <v>80501</v>
      </c>
      <c r="Z15" s="186" cm="1">
        <f t="array" aca="1" ref="Z15" ca="1">ROUND(IF($P15="Y",VLOOKUP($Q15, INDIRECT($P$2),Z$6,0)*INDIRECT($P$1),VLOOKUP($Q15, INDIRECT($P$2),Z$6,0)),IF($E15="E",0,3))</f>
        <v>82796</v>
      </c>
      <c r="AB15" s="282" t="str">
        <f t="shared" si="12"/>
        <v>00469C</v>
      </c>
      <c r="AC15" s="130" t="str">
        <f t="shared" si="13"/>
        <v>Aide to the Finance Officer</v>
      </c>
      <c r="AD15" s="284" t="str">
        <f t="shared" si="14"/>
        <v>21</v>
      </c>
      <c r="AE15" s="282">
        <f t="shared" ca="1" si="15"/>
        <v>30.824000000000002</v>
      </c>
      <c r="AF15" s="282">
        <f t="shared" ca="1" si="16"/>
        <v>32.477999999999994</v>
      </c>
      <c r="AG15" s="282">
        <f t="shared" ca="1" si="17"/>
        <v>34.201000000000001</v>
      </c>
      <c r="AH15" s="282">
        <f t="shared" ca="1" si="18"/>
        <v>36.622999999999998</v>
      </c>
      <c r="AI15" s="282">
        <f t="shared" ca="1" si="19"/>
        <v>37.649000000000001</v>
      </c>
      <c r="AJ15" s="282">
        <f t="shared" ca="1" si="20"/>
        <v>38.702999999999996</v>
      </c>
      <c r="AK15" s="282">
        <f t="shared" ca="1" si="21"/>
        <v>39.805999999999997</v>
      </c>
    </row>
    <row r="16" spans="1:38" x14ac:dyDescent="0.2">
      <c r="A16" s="75" t="s">
        <v>33</v>
      </c>
      <c r="B16" s="75">
        <v>12</v>
      </c>
      <c r="C16" s="70" t="s">
        <v>32</v>
      </c>
      <c r="D16" s="75">
        <v>583</v>
      </c>
      <c r="E16" s="75" t="s">
        <v>17</v>
      </c>
      <c r="F16" s="73" t="s">
        <v>319</v>
      </c>
      <c r="G16" s="74">
        <f t="shared" ca="1" si="1"/>
        <v>102872</v>
      </c>
      <c r="H16" s="74">
        <f t="shared" ca="1" si="2"/>
        <v>106986</v>
      </c>
      <c r="I16" s="74">
        <f t="shared" ca="1" si="3"/>
        <v>111265</v>
      </c>
      <c r="J16" s="74">
        <f t="shared" ca="1" si="4"/>
        <v>115716</v>
      </c>
      <c r="K16" s="74">
        <f t="shared" ca="1" si="5"/>
        <v>120344</v>
      </c>
      <c r="L16" s="74">
        <f t="shared" ca="1" si="6"/>
        <v>0</v>
      </c>
      <c r="M16" s="74">
        <f t="shared" ca="1" si="7"/>
        <v>0</v>
      </c>
      <c r="N16" s="61"/>
      <c r="P16" s="191" t="s">
        <v>600</v>
      </c>
      <c r="Q16" s="187" t="str">
        <f t="shared" si="9"/>
        <v>00590C</v>
      </c>
      <c r="R16" s="188" t="str">
        <f t="shared" si="10"/>
        <v>Assistant Building Official</v>
      </c>
      <c r="S16" s="189" t="str">
        <f t="shared" si="11"/>
        <v>105</v>
      </c>
      <c r="T16" s="186" cm="1">
        <f t="array" aca="1" ref="T16" ca="1">ROUND(IF($P16="Y",VLOOKUP($Q16, INDIRECT($P$2),T$6,0)*INDIRECT($P$1),VLOOKUP($Q16, INDIRECT($P$2),T$6,0)),IF($E16="E",0,3))</f>
        <v>102872</v>
      </c>
      <c r="U16" s="186" cm="1">
        <f t="array" aca="1" ref="U16" ca="1">ROUND(IF($P16="Y",VLOOKUP($Q16, INDIRECT($P$2),U$6,0)*INDIRECT($P$1),VLOOKUP($Q16, INDIRECT($P$2),U$6,0)),IF($E16="E",0,3))</f>
        <v>106986</v>
      </c>
      <c r="V16" s="186" cm="1">
        <f t="array" aca="1" ref="V16" ca="1">ROUND(IF($P16="Y",VLOOKUP($Q16, INDIRECT($P$2),V$6,0)*INDIRECT($P$1),VLOOKUP($Q16, INDIRECT($P$2),V$6,0)),IF($E16="E",0,3))</f>
        <v>111265</v>
      </c>
      <c r="W16" s="186" cm="1">
        <f t="array" aca="1" ref="W16" ca="1">ROUND(IF($P16="Y",VLOOKUP($Q16, INDIRECT($P$2),W$6,0)*INDIRECT($P$1),VLOOKUP($Q16, INDIRECT($P$2),W$6,0)),IF($E16="E",0,3))</f>
        <v>115716</v>
      </c>
      <c r="X16" s="186" cm="1">
        <f t="array" aca="1" ref="X16" ca="1">ROUND(IF($P16="Y",VLOOKUP($Q16, INDIRECT($P$2),X$6,0)*INDIRECT($P$1),VLOOKUP($Q16, INDIRECT($P$2),X$6,0)),IF($E16="E",0,3))</f>
        <v>120344</v>
      </c>
      <c r="Y16" s="186" cm="1">
        <f t="array" aca="1" ref="Y16" ca="1">ROUND(IF($P16="Y",VLOOKUP($Q16, INDIRECT($P$2),Y$6,0)*INDIRECT($P$1),VLOOKUP($Q16, INDIRECT($P$2),Y$6,0)),IF($E16="E",0,3))</f>
        <v>0</v>
      </c>
      <c r="Z16" s="186" cm="1">
        <f t="array" aca="1" ref="Z16" ca="1">ROUND(IF($P16="Y",VLOOKUP($Q16, INDIRECT($P$2),Z$6,0)*INDIRECT($P$1),VLOOKUP($Q16, INDIRECT($P$2),Z$6,0)),IF($E16="E",0,3))</f>
        <v>0</v>
      </c>
      <c r="AB16" s="282" t="str">
        <f t="shared" si="12"/>
        <v>00590C</v>
      </c>
      <c r="AC16" s="130" t="str">
        <f t="shared" si="13"/>
        <v>Assistant Building Official</v>
      </c>
      <c r="AD16" s="284" t="str">
        <f t="shared" si="14"/>
        <v>105</v>
      </c>
      <c r="AE16" s="282">
        <f t="shared" ca="1" si="15"/>
        <v>49.457999999999998</v>
      </c>
      <c r="AF16" s="282">
        <f t="shared" ca="1" si="16"/>
        <v>51.436</v>
      </c>
      <c r="AG16" s="282">
        <f t="shared" ca="1" si="17"/>
        <v>53.492999999999995</v>
      </c>
      <c r="AH16" s="282">
        <f t="shared" ca="1" si="18"/>
        <v>55.632999999999996</v>
      </c>
      <c r="AI16" s="282">
        <f t="shared" ca="1" si="19"/>
        <v>57.857999999999997</v>
      </c>
      <c r="AJ16" s="282">
        <f t="shared" ca="1" si="20"/>
        <v>0</v>
      </c>
      <c r="AK16" s="282">
        <f t="shared" ca="1" si="21"/>
        <v>0</v>
      </c>
    </row>
    <row r="17" spans="1:37" x14ac:dyDescent="0.2">
      <c r="A17" s="75" t="s">
        <v>36</v>
      </c>
      <c r="B17" s="75">
        <v>12</v>
      </c>
      <c r="C17" s="70" t="s">
        <v>35</v>
      </c>
      <c r="D17" s="75">
        <v>543</v>
      </c>
      <c r="E17" s="75" t="s">
        <v>17</v>
      </c>
      <c r="F17" s="73" t="s">
        <v>320</v>
      </c>
      <c r="G17" s="74">
        <f ca="1">T17</f>
        <v>109510</v>
      </c>
      <c r="H17" s="74">
        <f t="shared" ca="1" si="2"/>
        <v>115485</v>
      </c>
      <c r="I17" s="74">
        <f t="shared" ca="1" si="3"/>
        <v>121678</v>
      </c>
      <c r="J17" s="74">
        <f t="shared" ca="1" si="4"/>
        <v>125926</v>
      </c>
      <c r="K17" s="74">
        <f t="shared" ca="1" si="5"/>
        <v>129450</v>
      </c>
      <c r="L17" s="74">
        <f t="shared" ca="1" si="6"/>
        <v>133074</v>
      </c>
      <c r="M17" s="74">
        <f t="shared" ca="1" si="7"/>
        <v>136868</v>
      </c>
      <c r="N17" s="60"/>
      <c r="P17" s="191" t="s">
        <v>600</v>
      </c>
      <c r="Q17" s="187" t="str">
        <f t="shared" si="9"/>
        <v>00637C</v>
      </c>
      <c r="R17" s="188" t="str">
        <f t="shared" si="10"/>
        <v>Assistant City Attorney II HR/LR</v>
      </c>
      <c r="S17" s="189" t="str">
        <f t="shared" si="11"/>
        <v>59</v>
      </c>
      <c r="T17" s="186" cm="1">
        <f t="array" aca="1" ref="T17" ca="1">ROUND(IF($P17="Y",VLOOKUP($Q17, INDIRECT($P$2),T$6,0)*INDIRECT($P$1),VLOOKUP($Q17, INDIRECT($P$2),T$6,0)),IF($E17="E",0,3))</f>
        <v>109510</v>
      </c>
      <c r="U17" s="186" cm="1">
        <f t="array" aca="1" ref="U17" ca="1">ROUND(IF($P17="Y",VLOOKUP($Q17, INDIRECT($P$2),U$6,0)*INDIRECT($P$1),VLOOKUP($Q17, INDIRECT($P$2),U$6,0)),IF($E17="E",0,3))</f>
        <v>115485</v>
      </c>
      <c r="V17" s="186" cm="1">
        <f t="array" aca="1" ref="V17" ca="1">ROUND(IF($P17="Y",VLOOKUP($Q17, INDIRECT($P$2),V$6,0)*INDIRECT($P$1),VLOOKUP($Q17, INDIRECT($P$2),V$6,0)),IF($E17="E",0,3))</f>
        <v>121678</v>
      </c>
      <c r="W17" s="186" cm="1">
        <f t="array" aca="1" ref="W17" ca="1">ROUND(IF($P17="Y",VLOOKUP($Q17, INDIRECT($P$2),W$6,0)*INDIRECT($P$1),VLOOKUP($Q17, INDIRECT($P$2),W$6,0)),IF($E17="E",0,3))</f>
        <v>125926</v>
      </c>
      <c r="X17" s="186" cm="1">
        <f t="array" aca="1" ref="X17" ca="1">ROUND(IF($P17="Y",VLOOKUP($Q17, INDIRECT($P$2),X$6,0)*INDIRECT($P$1),VLOOKUP($Q17, INDIRECT($P$2),X$6,0)),IF($E17="E",0,3))</f>
        <v>129450</v>
      </c>
      <c r="Y17" s="186" cm="1">
        <f t="array" aca="1" ref="Y17" ca="1">ROUND(IF($P17="Y",VLOOKUP($Q17, INDIRECT($P$2),Y$6,0)*INDIRECT($P$1),VLOOKUP($Q17, INDIRECT($P$2),Y$6,0)),IF($E17="E",0,3))</f>
        <v>133074</v>
      </c>
      <c r="Z17" s="186" cm="1">
        <f t="array" aca="1" ref="Z17" ca="1">ROUND(IF($P17="Y",VLOOKUP($Q17, INDIRECT($P$2),Z$6,0)*INDIRECT($P$1),VLOOKUP($Q17, INDIRECT($P$2),Z$6,0)),IF($E17="E",0,3))</f>
        <v>136868</v>
      </c>
      <c r="AB17" s="282" t="str">
        <f t="shared" si="12"/>
        <v>00637C</v>
      </c>
      <c r="AC17" s="130" t="str">
        <f t="shared" si="13"/>
        <v>Assistant City Attorney II HR/LR</v>
      </c>
      <c r="AD17" s="284" t="str">
        <f t="shared" si="14"/>
        <v>59</v>
      </c>
      <c r="AE17" s="282">
        <f t="shared" ca="1" si="15"/>
        <v>52.65</v>
      </c>
      <c r="AF17" s="282">
        <f t="shared" ca="1" si="16"/>
        <v>55.521999999999998</v>
      </c>
      <c r="AG17" s="282">
        <f t="shared" ca="1" si="17"/>
        <v>58.5</v>
      </c>
      <c r="AH17" s="282">
        <f t="shared" ca="1" si="18"/>
        <v>60.541999999999994</v>
      </c>
      <c r="AI17" s="282">
        <f t="shared" ca="1" si="19"/>
        <v>62.235999999999997</v>
      </c>
      <c r="AJ17" s="282">
        <f t="shared" ca="1" si="20"/>
        <v>63.977999999999994</v>
      </c>
      <c r="AK17" s="282">
        <f t="shared" ca="1" si="21"/>
        <v>65.802000000000007</v>
      </c>
    </row>
    <row r="18" spans="1:37" x14ac:dyDescent="0.2">
      <c r="A18" s="75" t="s">
        <v>37</v>
      </c>
      <c r="B18" s="75">
        <v>7</v>
      </c>
      <c r="C18" s="70" t="s">
        <v>22</v>
      </c>
      <c r="D18" s="75">
        <v>341</v>
      </c>
      <c r="E18" s="75" t="s">
        <v>21</v>
      </c>
      <c r="F18" s="73" t="s">
        <v>321</v>
      </c>
      <c r="G18" s="74">
        <f t="shared" ca="1" si="1"/>
        <v>26.963000000000001</v>
      </c>
      <c r="H18" s="74">
        <f t="shared" ca="1" si="2"/>
        <v>28.384</v>
      </c>
      <c r="I18" s="74">
        <f t="shared" ca="1" si="3"/>
        <v>29.876999999999999</v>
      </c>
      <c r="J18" s="74">
        <f t="shared" ca="1" si="4"/>
        <v>31.45</v>
      </c>
      <c r="K18" s="74">
        <f t="shared" ca="1" si="5"/>
        <v>32.331000000000003</v>
      </c>
      <c r="L18" s="74">
        <f t="shared" ca="1" si="6"/>
        <v>33.235999999999997</v>
      </c>
      <c r="M18" s="74">
        <f t="shared" ca="1" si="7"/>
        <v>34.183</v>
      </c>
      <c r="N18" s="115"/>
      <c r="P18" s="191" t="s">
        <v>600</v>
      </c>
      <c r="Q18" s="187" t="str">
        <f t="shared" si="9"/>
        <v>00965C</v>
      </c>
      <c r="R18" s="188" t="str">
        <f t="shared" si="10"/>
        <v>Assistant Supervisor Police Record Services</v>
      </c>
      <c r="S18" s="189" t="str">
        <f t="shared" si="11"/>
        <v>13</v>
      </c>
      <c r="T18" s="186" cm="1">
        <f t="array" aca="1" ref="T18" ca="1">ROUND(IF($P18="Y",VLOOKUP($Q18, INDIRECT($P$2),T$6,0)*INDIRECT($P$1),VLOOKUP($Q18, INDIRECT($P$2),T$6,0)),IF($E18="E",0,3))</f>
        <v>26.963000000000001</v>
      </c>
      <c r="U18" s="186" cm="1">
        <f t="array" aca="1" ref="U18" ca="1">ROUND(IF($P18="Y",VLOOKUP($Q18, INDIRECT($P$2),U$6,0)*INDIRECT($P$1),VLOOKUP($Q18, INDIRECT($P$2),U$6,0)),IF($E18="E",0,3))</f>
        <v>28.384</v>
      </c>
      <c r="V18" s="186" cm="1">
        <f t="array" aca="1" ref="V18" ca="1">ROUND(IF($P18="Y",VLOOKUP($Q18, INDIRECT($P$2),V$6,0)*INDIRECT($P$1),VLOOKUP($Q18, INDIRECT($P$2),V$6,0)),IF($E18="E",0,3))</f>
        <v>29.876999999999999</v>
      </c>
      <c r="W18" s="186" cm="1">
        <f t="array" aca="1" ref="W18" ca="1">ROUND(IF($P18="Y",VLOOKUP($Q18, INDIRECT($P$2),W$6,0)*INDIRECT($P$1),VLOOKUP($Q18, INDIRECT($P$2),W$6,0)),IF($E18="E",0,3))</f>
        <v>31.45</v>
      </c>
      <c r="X18" s="186" cm="1">
        <f t="array" aca="1" ref="X18" ca="1">ROUND(IF($P18="Y",VLOOKUP($Q18, INDIRECT($P$2),X$6,0)*INDIRECT($P$1),VLOOKUP($Q18, INDIRECT($P$2),X$6,0)),IF($E18="E",0,3))</f>
        <v>32.331000000000003</v>
      </c>
      <c r="Y18" s="186" cm="1">
        <f t="array" aca="1" ref="Y18" ca="1">ROUND(IF($P18="Y",VLOOKUP($Q18, INDIRECT($P$2),Y$6,0)*INDIRECT($P$1),VLOOKUP($Q18, INDIRECT($P$2),Y$6,0)),IF($E18="E",0,3))</f>
        <v>33.235999999999997</v>
      </c>
      <c r="Z18" s="186" cm="1">
        <f t="array" aca="1" ref="Z18" ca="1">ROUND(IF($P18="Y",VLOOKUP($Q18, INDIRECT($P$2),Z$6,0)*INDIRECT($P$1),VLOOKUP($Q18, INDIRECT($P$2),Z$6,0)),IF($E18="E",0,3))</f>
        <v>34.183</v>
      </c>
      <c r="AB18" s="282" t="str">
        <f t="shared" si="12"/>
        <v>00965C</v>
      </c>
      <c r="AC18" s="130" t="str">
        <f t="shared" si="13"/>
        <v>Assistant Supervisor Police Record Services</v>
      </c>
      <c r="AD18" s="284" t="str">
        <f t="shared" si="14"/>
        <v>13</v>
      </c>
      <c r="AE18" s="282">
        <f t="shared" ca="1" si="15"/>
        <v>26.963000000000001</v>
      </c>
      <c r="AF18" s="282">
        <f t="shared" ca="1" si="16"/>
        <v>28.384</v>
      </c>
      <c r="AG18" s="282">
        <f t="shared" ca="1" si="17"/>
        <v>29.876999999999999</v>
      </c>
      <c r="AH18" s="282">
        <f t="shared" ca="1" si="18"/>
        <v>31.45</v>
      </c>
      <c r="AI18" s="282">
        <f t="shared" ca="1" si="19"/>
        <v>32.331000000000003</v>
      </c>
      <c r="AJ18" s="282">
        <f t="shared" ca="1" si="20"/>
        <v>33.235999999999997</v>
      </c>
      <c r="AK18" s="282">
        <f t="shared" ca="1" si="21"/>
        <v>34.183</v>
      </c>
    </row>
    <row r="19" spans="1:37" x14ac:dyDescent="0.2">
      <c r="A19" s="75" t="s">
        <v>471</v>
      </c>
      <c r="B19" s="75">
        <v>9</v>
      </c>
      <c r="C19" s="70" t="s">
        <v>572</v>
      </c>
      <c r="D19" s="75">
        <v>423</v>
      </c>
      <c r="E19" s="75" t="s">
        <v>17</v>
      </c>
      <c r="F19" s="73" t="s">
        <v>465</v>
      </c>
      <c r="G19" s="74">
        <f t="shared" ca="1" si="1"/>
        <v>77341</v>
      </c>
      <c r="H19" s="74">
        <f t="shared" ca="1" si="2"/>
        <v>80439</v>
      </c>
      <c r="I19" s="74">
        <f t="shared" ca="1" si="3"/>
        <v>83660</v>
      </c>
      <c r="J19" s="74">
        <f t="shared" ca="1" si="4"/>
        <v>87009</v>
      </c>
      <c r="K19" s="74">
        <f t="shared" ca="1" si="5"/>
        <v>90492</v>
      </c>
      <c r="L19" s="74">
        <f t="shared" ca="1" si="6"/>
        <v>0</v>
      </c>
      <c r="M19" s="74">
        <f t="shared" ca="1" si="7"/>
        <v>0</v>
      </c>
      <c r="N19" s="60"/>
      <c r="P19" s="191" t="s">
        <v>600</v>
      </c>
      <c r="Q19" s="187" t="str">
        <f t="shared" si="9"/>
        <v>52933C</v>
      </c>
      <c r="R19" s="188" t="str">
        <f t="shared" si="10"/>
        <v>Budget and Evaluation Analyst</v>
      </c>
      <c r="S19" s="189" t="str">
        <f t="shared" si="11"/>
        <v>086</v>
      </c>
      <c r="T19" s="186" cm="1">
        <f t="array" aca="1" ref="T19" ca="1">ROUND(IF($P19="Y",VLOOKUP($Q19, INDIRECT($P$2),T$6,0)*INDIRECT($P$1),VLOOKUP($Q19, INDIRECT($P$2),T$6,0)),IF($E19="E",0,3))</f>
        <v>77341</v>
      </c>
      <c r="U19" s="186" cm="1">
        <f t="array" aca="1" ref="U19" ca="1">ROUND(IF($P19="Y",VLOOKUP($Q19, INDIRECT($P$2),U$6,0)*INDIRECT($P$1),VLOOKUP($Q19, INDIRECT($P$2),U$6,0)),IF($E19="E",0,3))</f>
        <v>80439</v>
      </c>
      <c r="V19" s="186" cm="1">
        <f t="array" aca="1" ref="V19" ca="1">ROUND(IF($P19="Y",VLOOKUP($Q19, INDIRECT($P$2),V$6,0)*INDIRECT($P$1),VLOOKUP($Q19, INDIRECT($P$2),V$6,0)),IF($E19="E",0,3))</f>
        <v>83660</v>
      </c>
      <c r="W19" s="186" cm="1">
        <f t="array" aca="1" ref="W19" ca="1">ROUND(IF($P19="Y",VLOOKUP($Q19, INDIRECT($P$2),W$6,0)*INDIRECT($P$1),VLOOKUP($Q19, INDIRECT($P$2),W$6,0)),IF($E19="E",0,3))</f>
        <v>87009</v>
      </c>
      <c r="X19" s="186" cm="1">
        <f t="array" aca="1" ref="X19" ca="1">ROUND(IF($P19="Y",VLOOKUP($Q19, INDIRECT($P$2),X$6,0)*INDIRECT($P$1),VLOOKUP($Q19, INDIRECT($P$2),X$6,0)),IF($E19="E",0,3))</f>
        <v>90492</v>
      </c>
      <c r="Y19" s="186" cm="1">
        <f t="array" aca="1" ref="Y19" ca="1">ROUND(IF($P19="Y",VLOOKUP($Q19, INDIRECT($P$2),Y$6,0)*INDIRECT($P$1),VLOOKUP($Q19, INDIRECT($P$2),Y$6,0)),IF($E19="E",0,3))</f>
        <v>0</v>
      </c>
      <c r="Z19" s="186" cm="1">
        <f t="array" aca="1" ref="Z19" ca="1">ROUND(IF($P19="Y",VLOOKUP($Q19, INDIRECT($P$2),Z$6,0)*INDIRECT($P$1),VLOOKUP($Q19, INDIRECT($P$2),Z$6,0)),IF($E19="E",0,3))</f>
        <v>0</v>
      </c>
      <c r="AB19" s="282" t="str">
        <f t="shared" si="12"/>
        <v>52933C</v>
      </c>
      <c r="AC19" s="130" t="str">
        <f t="shared" si="13"/>
        <v>Budget and Evaluation Analyst</v>
      </c>
      <c r="AD19" s="284" t="str">
        <f t="shared" si="14"/>
        <v>086</v>
      </c>
      <c r="AE19" s="282">
        <f t="shared" ca="1" si="15"/>
        <v>37.183999999999997</v>
      </c>
      <c r="AF19" s="282">
        <f t="shared" ca="1" si="16"/>
        <v>38.672999999999995</v>
      </c>
      <c r="AG19" s="282">
        <f t="shared" ca="1" si="17"/>
        <v>40.221999999999994</v>
      </c>
      <c r="AH19" s="282">
        <f t="shared" ca="1" si="18"/>
        <v>41.832000000000001</v>
      </c>
      <c r="AI19" s="282">
        <f t="shared" ca="1" si="19"/>
        <v>43.506</v>
      </c>
      <c r="AJ19" s="282">
        <f t="shared" ca="1" si="20"/>
        <v>0</v>
      </c>
      <c r="AK19" s="282">
        <f t="shared" ca="1" si="21"/>
        <v>0</v>
      </c>
    </row>
    <row r="20" spans="1:37" x14ac:dyDescent="0.2">
      <c r="A20" s="75" t="s">
        <v>41</v>
      </c>
      <c r="B20" s="75">
        <v>14</v>
      </c>
      <c r="C20" s="70" t="s">
        <v>40</v>
      </c>
      <c r="D20" s="75">
        <v>650</v>
      </c>
      <c r="E20" s="75" t="s">
        <v>17</v>
      </c>
      <c r="F20" s="73" t="s">
        <v>323</v>
      </c>
      <c r="G20" s="74">
        <f t="shared" ca="1" si="1"/>
        <v>113345</v>
      </c>
      <c r="H20" s="74">
        <f t="shared" ca="1" si="2"/>
        <v>117879</v>
      </c>
      <c r="I20" s="74">
        <f t="shared" ca="1" si="3"/>
        <v>122594</v>
      </c>
      <c r="J20" s="74">
        <f t="shared" ca="1" si="4"/>
        <v>127497</v>
      </c>
      <c r="K20" s="74">
        <f t="shared" ca="1" si="5"/>
        <v>132596</v>
      </c>
      <c r="L20" s="74">
        <f t="shared" ca="1" si="6"/>
        <v>0</v>
      </c>
      <c r="M20" s="74">
        <f t="shared" ca="1" si="7"/>
        <v>0</v>
      </c>
      <c r="N20" s="61"/>
      <c r="P20" s="191" t="s">
        <v>600</v>
      </c>
      <c r="Q20" s="187" t="str">
        <f t="shared" si="9"/>
        <v>01449C</v>
      </c>
      <c r="R20" s="188" t="str">
        <f t="shared" si="10"/>
        <v xml:space="preserve">Building Official </v>
      </c>
      <c r="S20" s="189" t="str">
        <f t="shared" si="11"/>
        <v>106</v>
      </c>
      <c r="T20" s="186" cm="1">
        <f t="array" aca="1" ref="T20" ca="1">ROUND(IF($P20="Y",VLOOKUP($Q20, INDIRECT($P$2),T$6,0)*INDIRECT($P$1),VLOOKUP($Q20, INDIRECT($P$2),T$6,0)),IF($E20="E",0,3))</f>
        <v>113345</v>
      </c>
      <c r="U20" s="186" cm="1">
        <f t="array" aca="1" ref="U20" ca="1">ROUND(IF($P20="Y",VLOOKUP($Q20, INDIRECT($P$2),U$6,0)*INDIRECT($P$1),VLOOKUP($Q20, INDIRECT($P$2),U$6,0)),IF($E20="E",0,3))</f>
        <v>117879</v>
      </c>
      <c r="V20" s="186" cm="1">
        <f t="array" aca="1" ref="V20" ca="1">ROUND(IF($P20="Y",VLOOKUP($Q20, INDIRECT($P$2),V$6,0)*INDIRECT($P$1),VLOOKUP($Q20, INDIRECT($P$2),V$6,0)),IF($E20="E",0,3))</f>
        <v>122594</v>
      </c>
      <c r="W20" s="186" cm="1">
        <f t="array" aca="1" ref="W20" ca="1">ROUND(IF($P20="Y",VLOOKUP($Q20, INDIRECT($P$2),W$6,0)*INDIRECT($P$1),VLOOKUP($Q20, INDIRECT($P$2),W$6,0)),IF($E20="E",0,3))</f>
        <v>127497</v>
      </c>
      <c r="X20" s="186" cm="1">
        <f t="array" aca="1" ref="X20" ca="1">ROUND(IF($P20="Y",VLOOKUP($Q20, INDIRECT($P$2),X$6,0)*INDIRECT($P$1),VLOOKUP($Q20, INDIRECT($P$2),X$6,0)),IF($E20="E",0,3))</f>
        <v>132596</v>
      </c>
      <c r="Y20" s="186" cm="1">
        <f t="array" aca="1" ref="Y20" ca="1">ROUND(IF($P20="Y",VLOOKUP($Q20, INDIRECT($P$2),Y$6,0)*INDIRECT($P$1),VLOOKUP($Q20, INDIRECT($P$2),Y$6,0)),IF($E20="E",0,3))</f>
        <v>0</v>
      </c>
      <c r="Z20" s="186" cm="1">
        <f t="array" aca="1" ref="Z20" ca="1">ROUND(IF($P20="Y",VLOOKUP($Q20, INDIRECT($P$2),Z$6,0)*INDIRECT($P$1),VLOOKUP($Q20, INDIRECT($P$2),Z$6,0)),IF($E20="E",0,3))</f>
        <v>0</v>
      </c>
      <c r="AB20" s="282" t="str">
        <f t="shared" si="12"/>
        <v>01449C</v>
      </c>
      <c r="AC20" s="130" t="str">
        <f t="shared" si="13"/>
        <v xml:space="preserve">Building Official </v>
      </c>
      <c r="AD20" s="284" t="str">
        <f t="shared" si="14"/>
        <v>106</v>
      </c>
      <c r="AE20" s="282">
        <f t="shared" ca="1" si="15"/>
        <v>54.492999999999995</v>
      </c>
      <c r="AF20" s="282">
        <f t="shared" ca="1" si="16"/>
        <v>56.672999999999995</v>
      </c>
      <c r="AG20" s="282">
        <f t="shared" ca="1" si="17"/>
        <v>58.94</v>
      </c>
      <c r="AH20" s="282">
        <f t="shared" ca="1" si="18"/>
        <v>61.296999999999997</v>
      </c>
      <c r="AI20" s="282">
        <f t="shared" ca="1" si="19"/>
        <v>63.748999999999995</v>
      </c>
      <c r="AJ20" s="282">
        <f t="shared" ca="1" si="20"/>
        <v>0</v>
      </c>
      <c r="AK20" s="282">
        <f t="shared" ca="1" si="21"/>
        <v>0</v>
      </c>
    </row>
    <row r="21" spans="1:37" x14ac:dyDescent="0.2">
      <c r="A21" s="75" t="s">
        <v>43</v>
      </c>
      <c r="B21" s="75">
        <v>10</v>
      </c>
      <c r="C21" s="70" t="s">
        <v>573</v>
      </c>
      <c r="D21" s="75">
        <v>468</v>
      </c>
      <c r="E21" s="75" t="s">
        <v>17</v>
      </c>
      <c r="F21" s="73" t="s">
        <v>324</v>
      </c>
      <c r="G21" s="74">
        <f t="shared" ca="1" si="1"/>
        <v>86259</v>
      </c>
      <c r="H21" s="74">
        <f t="shared" ca="1" si="2"/>
        <v>89713</v>
      </c>
      <c r="I21" s="74">
        <f t="shared" ca="1" si="3"/>
        <v>93304</v>
      </c>
      <c r="J21" s="74">
        <f t="shared" ca="1" si="4"/>
        <v>97041</v>
      </c>
      <c r="K21" s="74">
        <f t="shared" ca="1" si="5"/>
        <v>100926</v>
      </c>
      <c r="L21" s="74">
        <f t="shared" ca="1" si="6"/>
        <v>0</v>
      </c>
      <c r="M21" s="74">
        <f t="shared" ca="1" si="7"/>
        <v>0</v>
      </c>
      <c r="N21" s="60"/>
      <c r="P21" s="191" t="s">
        <v>600</v>
      </c>
      <c r="Q21" s="187" t="str">
        <f t="shared" si="9"/>
        <v>01457C</v>
      </c>
      <c r="R21" s="188" t="str">
        <f t="shared" si="10"/>
        <v>Business Application Manager - Supervisory</v>
      </c>
      <c r="S21" s="189" t="str">
        <f t="shared" si="11"/>
        <v>085</v>
      </c>
      <c r="T21" s="186" cm="1">
        <f t="array" aca="1" ref="T21" ca="1">ROUND(IF($P21="Y",VLOOKUP($Q21, INDIRECT($P$2),T$6,0)*INDIRECT($P$1),VLOOKUP($Q21, INDIRECT($P$2),T$6,0)),IF($E21="E",0,3))</f>
        <v>86259</v>
      </c>
      <c r="U21" s="186" cm="1">
        <f t="array" aca="1" ref="U21" ca="1">ROUND(IF($P21="Y",VLOOKUP($Q21, INDIRECT($P$2),U$6,0)*INDIRECT($P$1),VLOOKUP($Q21, INDIRECT($P$2),U$6,0)),IF($E21="E",0,3))</f>
        <v>89713</v>
      </c>
      <c r="V21" s="186" cm="1">
        <f t="array" aca="1" ref="V21" ca="1">ROUND(IF($P21="Y",VLOOKUP($Q21, INDIRECT($P$2),V$6,0)*INDIRECT($P$1),VLOOKUP($Q21, INDIRECT($P$2),V$6,0)),IF($E21="E",0,3))</f>
        <v>93304</v>
      </c>
      <c r="W21" s="186" cm="1">
        <f t="array" aca="1" ref="W21" ca="1">ROUND(IF($P21="Y",VLOOKUP($Q21, INDIRECT($P$2),W$6,0)*INDIRECT($P$1),VLOOKUP($Q21, INDIRECT($P$2),W$6,0)),IF($E21="E",0,3))</f>
        <v>97041</v>
      </c>
      <c r="X21" s="186" cm="1">
        <f t="array" aca="1" ref="X21" ca="1">ROUND(IF($P21="Y",VLOOKUP($Q21, INDIRECT($P$2),X$6,0)*INDIRECT($P$1),VLOOKUP($Q21, INDIRECT($P$2),X$6,0)),IF($E21="E",0,3))</f>
        <v>100926</v>
      </c>
      <c r="Y21" s="186" cm="1">
        <f t="array" aca="1" ref="Y21" ca="1">ROUND(IF($P21="Y",VLOOKUP($Q21, INDIRECT($P$2),Y$6,0)*INDIRECT($P$1),VLOOKUP($Q21, INDIRECT($P$2),Y$6,0)),IF($E21="E",0,3))</f>
        <v>0</v>
      </c>
      <c r="Z21" s="186" cm="1">
        <f t="array" aca="1" ref="Z21" ca="1">ROUND(IF($P21="Y",VLOOKUP($Q21, INDIRECT($P$2),Z$6,0)*INDIRECT($P$1),VLOOKUP($Q21, INDIRECT($P$2),Z$6,0)),IF($E21="E",0,3))</f>
        <v>0</v>
      </c>
      <c r="AB21" s="282" t="str">
        <f t="shared" si="12"/>
        <v>01457C</v>
      </c>
      <c r="AC21" s="130" t="str">
        <f t="shared" si="13"/>
        <v>Business Application Manager - Supervisory</v>
      </c>
      <c r="AD21" s="284" t="str">
        <f t="shared" si="14"/>
        <v>085</v>
      </c>
      <c r="AE21" s="282">
        <f t="shared" ca="1" si="15"/>
        <v>41.470999999999997</v>
      </c>
      <c r="AF21" s="282">
        <f t="shared" ca="1" si="16"/>
        <v>43.131999999999998</v>
      </c>
      <c r="AG21" s="282">
        <f t="shared" ca="1" si="17"/>
        <v>44.857999999999997</v>
      </c>
      <c r="AH21" s="282">
        <f t="shared" ca="1" si="18"/>
        <v>46.655000000000001</v>
      </c>
      <c r="AI21" s="282">
        <f t="shared" ca="1" si="19"/>
        <v>48.522999999999996</v>
      </c>
      <c r="AJ21" s="282">
        <f t="shared" ca="1" si="20"/>
        <v>0</v>
      </c>
      <c r="AK21" s="282">
        <f t="shared" ca="1" si="21"/>
        <v>0</v>
      </c>
    </row>
    <row r="22" spans="1:37" x14ac:dyDescent="0.2">
      <c r="A22" s="75" t="s">
        <v>819</v>
      </c>
      <c r="B22" s="75">
        <v>11</v>
      </c>
      <c r="C22" s="70" t="s">
        <v>630</v>
      </c>
      <c r="D22" s="75">
        <v>523</v>
      </c>
      <c r="E22" s="75" t="s">
        <v>17</v>
      </c>
      <c r="F22" s="73" t="s">
        <v>818</v>
      </c>
      <c r="G22" s="74">
        <f t="shared" ref="G22:M22" si="22">T22</f>
        <v>92234</v>
      </c>
      <c r="H22" s="74">
        <f t="shared" si="22"/>
        <v>95922</v>
      </c>
      <c r="I22" s="74">
        <f t="shared" si="22"/>
        <v>99760</v>
      </c>
      <c r="J22" s="74">
        <f t="shared" si="22"/>
        <v>103751</v>
      </c>
      <c r="K22" s="74">
        <f t="shared" si="22"/>
        <v>107901</v>
      </c>
      <c r="L22" s="74">
        <f t="shared" si="22"/>
        <v>0</v>
      </c>
      <c r="M22" s="74">
        <f t="shared" si="22"/>
        <v>0</v>
      </c>
      <c r="N22" s="60"/>
      <c r="P22" s="191" t="s">
        <v>600</v>
      </c>
      <c r="Q22" s="187" t="str">
        <f t="shared" si="9"/>
        <v>53009C</v>
      </c>
      <c r="R22" s="188" t="str">
        <f t="shared" si="10"/>
        <v>Business Technology Unit Manager</v>
      </c>
      <c r="S22" s="189" t="str">
        <f t="shared" si="11"/>
        <v>64</v>
      </c>
      <c r="T22" s="187">
        <v>92234</v>
      </c>
      <c r="U22" s="187">
        <v>95922</v>
      </c>
      <c r="V22" s="187">
        <v>99760</v>
      </c>
      <c r="W22" s="187">
        <v>103751</v>
      </c>
      <c r="X22" s="187">
        <v>107901</v>
      </c>
      <c r="Y22" s="187">
        <v>0</v>
      </c>
      <c r="Z22" s="187">
        <v>0</v>
      </c>
      <c r="AB22" s="282" t="str">
        <f t="shared" si="12"/>
        <v>53009C</v>
      </c>
      <c r="AC22" s="130" t="str">
        <f t="shared" si="13"/>
        <v>Business Technology Unit Manager</v>
      </c>
      <c r="AD22" s="284" t="str">
        <f t="shared" si="14"/>
        <v>64</v>
      </c>
      <c r="AE22" s="282">
        <f t="shared" ref="AE22:AK22" si="23">IF($E22="E",ROUNDUP(T22/2080,3),T22)</f>
        <v>44.344000000000001</v>
      </c>
      <c r="AF22" s="282">
        <f t="shared" si="23"/>
        <v>46.116999999999997</v>
      </c>
      <c r="AG22" s="282">
        <f t="shared" si="23"/>
        <v>47.961999999999996</v>
      </c>
      <c r="AH22" s="282">
        <f t="shared" si="23"/>
        <v>49.881</v>
      </c>
      <c r="AI22" s="282">
        <f t="shared" si="23"/>
        <v>51.875999999999998</v>
      </c>
      <c r="AJ22" s="282">
        <f t="shared" si="23"/>
        <v>0</v>
      </c>
      <c r="AK22" s="282">
        <f t="shared" si="23"/>
        <v>0</v>
      </c>
    </row>
    <row r="23" spans="1:37" x14ac:dyDescent="0.2">
      <c r="A23" s="75" t="s">
        <v>45</v>
      </c>
      <c r="B23" s="75">
        <v>10</v>
      </c>
      <c r="C23" s="70" t="s">
        <v>44</v>
      </c>
      <c r="D23" s="75">
        <v>460</v>
      </c>
      <c r="E23" s="75" t="s">
        <v>17</v>
      </c>
      <c r="F23" s="73" t="s">
        <v>325</v>
      </c>
      <c r="G23" s="74">
        <f t="shared" ca="1" si="1"/>
        <v>75583</v>
      </c>
      <c r="H23" s="74">
        <f t="shared" ca="1" si="2"/>
        <v>79486</v>
      </c>
      <c r="I23" s="74">
        <f t="shared" ca="1" si="3"/>
        <v>83537</v>
      </c>
      <c r="J23" s="74">
        <f t="shared" ca="1" si="4"/>
        <v>89192</v>
      </c>
      <c r="K23" s="74">
        <f t="shared" ca="1" si="5"/>
        <v>91690</v>
      </c>
      <c r="L23" s="74">
        <f t="shared" ca="1" si="6"/>
        <v>94257</v>
      </c>
      <c r="M23" s="74">
        <f t="shared" ca="1" si="7"/>
        <v>96945</v>
      </c>
      <c r="N23" s="60"/>
      <c r="P23" s="191" t="s">
        <v>600</v>
      </c>
      <c r="Q23" s="187" t="str">
        <f t="shared" si="9"/>
        <v>01545C</v>
      </c>
      <c r="R23" s="188" t="str">
        <f t="shared" si="10"/>
        <v>Cash Manager</v>
      </c>
      <c r="S23" s="189" t="str">
        <f t="shared" si="11"/>
        <v>34D</v>
      </c>
      <c r="T23" s="186" cm="1">
        <f t="array" aca="1" ref="T23" ca="1">ROUND(IF($P23="Y",VLOOKUP($Q23, INDIRECT($P$2),T$6,0)*INDIRECT($P$1),VLOOKUP($Q23, INDIRECT($P$2),T$6,0)),IF($E23="E",0,3))</f>
        <v>75583</v>
      </c>
      <c r="U23" s="186" cm="1">
        <f t="array" aca="1" ref="U23" ca="1">ROUND(IF($P23="Y",VLOOKUP($Q23, INDIRECT($P$2),U$6,0)*INDIRECT($P$1),VLOOKUP($Q23, INDIRECT($P$2),U$6,0)),IF($E23="E",0,3))</f>
        <v>79486</v>
      </c>
      <c r="V23" s="186" cm="1">
        <f t="array" aca="1" ref="V23" ca="1">ROUND(IF($P23="Y",VLOOKUP($Q23, INDIRECT($P$2),V$6,0)*INDIRECT($P$1),VLOOKUP($Q23, INDIRECT($P$2),V$6,0)),IF($E23="E",0,3))</f>
        <v>83537</v>
      </c>
      <c r="W23" s="186" cm="1">
        <f t="array" aca="1" ref="W23" ca="1">ROUND(IF($P23="Y",VLOOKUP($Q23, INDIRECT($P$2),W$6,0)*INDIRECT($P$1),VLOOKUP($Q23, INDIRECT($P$2),W$6,0)),IF($E23="E",0,3))</f>
        <v>89192</v>
      </c>
      <c r="X23" s="186" cm="1">
        <f t="array" aca="1" ref="X23" ca="1">ROUND(IF($P23="Y",VLOOKUP($Q23, INDIRECT($P$2),X$6,0)*INDIRECT($P$1),VLOOKUP($Q23, INDIRECT($P$2),X$6,0)),IF($E23="E",0,3))</f>
        <v>91690</v>
      </c>
      <c r="Y23" s="186" cm="1">
        <f t="array" aca="1" ref="Y23" ca="1">ROUND(IF($P23="Y",VLOOKUP($Q23, INDIRECT($P$2),Y$6,0)*INDIRECT($P$1),VLOOKUP($Q23, INDIRECT($P$2),Y$6,0)),IF($E23="E",0,3))</f>
        <v>94257</v>
      </c>
      <c r="Z23" s="186" cm="1">
        <f t="array" aca="1" ref="Z23" ca="1">ROUND(IF($P23="Y",VLOOKUP($Q23, INDIRECT($P$2),Z$6,0)*INDIRECT($P$1),VLOOKUP($Q23, INDIRECT($P$2),Z$6,0)),IF($E23="E",0,3))</f>
        <v>96945</v>
      </c>
      <c r="AB23" s="282" t="str">
        <f t="shared" si="12"/>
        <v>01545C</v>
      </c>
      <c r="AC23" s="130" t="str">
        <f t="shared" si="13"/>
        <v>Cash Manager</v>
      </c>
      <c r="AD23" s="284" t="str">
        <f t="shared" si="14"/>
        <v>34D</v>
      </c>
      <c r="AE23" s="282">
        <f t="shared" ca="1" si="15"/>
        <v>36.338000000000001</v>
      </c>
      <c r="AF23" s="282">
        <f t="shared" ca="1" si="16"/>
        <v>38.214999999999996</v>
      </c>
      <c r="AG23" s="282">
        <f t="shared" ca="1" si="17"/>
        <v>40.162999999999997</v>
      </c>
      <c r="AH23" s="282">
        <f t="shared" ca="1" si="18"/>
        <v>42.881</v>
      </c>
      <c r="AI23" s="282">
        <f t="shared" ca="1" si="19"/>
        <v>44.082000000000001</v>
      </c>
      <c r="AJ23" s="282">
        <f t="shared" ca="1" si="20"/>
        <v>45.315999999999995</v>
      </c>
      <c r="AK23" s="282">
        <f t="shared" ca="1" si="21"/>
        <v>46.608999999999995</v>
      </c>
    </row>
    <row r="24" spans="1:37" x14ac:dyDescent="0.2">
      <c r="A24" s="75" t="s">
        <v>47</v>
      </c>
      <c r="B24" s="75">
        <v>3</v>
      </c>
      <c r="C24" s="70" t="s">
        <v>46</v>
      </c>
      <c r="D24" s="75">
        <v>160</v>
      </c>
      <c r="E24" s="75" t="s">
        <v>21</v>
      </c>
      <c r="F24" s="73" t="s">
        <v>326</v>
      </c>
      <c r="G24" s="74">
        <f t="shared" ca="1" si="1"/>
        <v>16.439</v>
      </c>
      <c r="H24" s="74">
        <f t="shared" ca="1" si="2"/>
        <v>16.898</v>
      </c>
      <c r="I24" s="74">
        <f t="shared" ca="1" si="3"/>
        <v>17.372</v>
      </c>
      <c r="J24" s="74">
        <f t="shared" ca="1" si="4"/>
        <v>17.864999999999998</v>
      </c>
      <c r="K24" s="74">
        <f t="shared" ca="1" si="5"/>
        <v>0</v>
      </c>
      <c r="L24" s="74">
        <f t="shared" ca="1" si="6"/>
        <v>0</v>
      </c>
      <c r="M24" s="74">
        <f t="shared" ca="1" si="7"/>
        <v>0</v>
      </c>
      <c r="N24" s="115"/>
      <c r="P24" s="191" t="s">
        <v>600</v>
      </c>
      <c r="Q24" s="187" t="str">
        <f t="shared" si="9"/>
        <v>01556C</v>
      </c>
      <c r="R24" s="188" t="str">
        <f t="shared" si="10"/>
        <v xml:space="preserve">Cashier - Ticket Sales </v>
      </c>
      <c r="S24" s="189" t="str">
        <f t="shared" si="11"/>
        <v>03</v>
      </c>
      <c r="T24" s="186" cm="1">
        <f t="array" aca="1" ref="T24" ca="1">ROUND(IF($P24="Y",VLOOKUP($Q24, INDIRECT($P$2),T$6,0)*INDIRECT($P$1),VLOOKUP($Q24, INDIRECT($P$2),T$6,0)),IF($E24="E",0,3))</f>
        <v>16.439</v>
      </c>
      <c r="U24" s="186" cm="1">
        <f t="array" aca="1" ref="U24" ca="1">ROUND(IF($P24="Y",VLOOKUP($Q24, INDIRECT($P$2),U$6,0)*INDIRECT($P$1),VLOOKUP($Q24, INDIRECT($P$2),U$6,0)),IF($E24="E",0,3))</f>
        <v>16.898</v>
      </c>
      <c r="V24" s="186" cm="1">
        <f t="array" aca="1" ref="V24" ca="1">ROUND(IF($P24="Y",VLOOKUP($Q24, INDIRECT($P$2),V$6,0)*INDIRECT($P$1),VLOOKUP($Q24, INDIRECT($P$2),V$6,0)),IF($E24="E",0,3))</f>
        <v>17.372</v>
      </c>
      <c r="W24" s="186" cm="1">
        <f t="array" aca="1" ref="W24" ca="1">ROUND(IF($P24="Y",VLOOKUP($Q24, INDIRECT($P$2),W$6,0)*INDIRECT($P$1),VLOOKUP($Q24, INDIRECT($P$2),W$6,0)),IF($E24="E",0,3))</f>
        <v>17.864999999999998</v>
      </c>
      <c r="X24" s="186" cm="1">
        <f t="array" aca="1" ref="X24" ca="1">ROUND(IF($P24="Y",VLOOKUP($Q24, INDIRECT($P$2),X$6,0)*INDIRECT($P$1),VLOOKUP($Q24, INDIRECT($P$2),X$6,0)),IF($E24="E",0,3))</f>
        <v>0</v>
      </c>
      <c r="Y24" s="186" cm="1">
        <f t="array" aca="1" ref="Y24" ca="1">ROUND(IF($P24="Y",VLOOKUP($Q24, INDIRECT($P$2),Y$6,0)*INDIRECT($P$1),VLOOKUP($Q24, INDIRECT($P$2),Y$6,0)),IF($E24="E",0,3))</f>
        <v>0</v>
      </c>
      <c r="Z24" s="186" cm="1">
        <f t="array" aca="1" ref="Z24" ca="1">ROUND(IF($P24="Y",VLOOKUP($Q24, INDIRECT($P$2),Z$6,0)*INDIRECT($P$1),VLOOKUP($Q24, INDIRECT($P$2),Z$6,0)),IF($E24="E",0,3))</f>
        <v>0</v>
      </c>
      <c r="AB24" s="282" t="str">
        <f t="shared" si="12"/>
        <v>01556C</v>
      </c>
      <c r="AC24" s="130" t="str">
        <f t="shared" si="13"/>
        <v xml:space="preserve">Cashier - Ticket Sales </v>
      </c>
      <c r="AD24" s="284" t="str">
        <f t="shared" si="14"/>
        <v>03</v>
      </c>
      <c r="AE24" s="282">
        <f t="shared" ca="1" si="15"/>
        <v>16.439</v>
      </c>
      <c r="AF24" s="282">
        <f t="shared" ca="1" si="16"/>
        <v>16.898</v>
      </c>
      <c r="AG24" s="282">
        <f t="shared" ca="1" si="17"/>
        <v>17.372</v>
      </c>
      <c r="AH24" s="282">
        <f t="shared" ca="1" si="18"/>
        <v>17.864999999999998</v>
      </c>
      <c r="AI24" s="282">
        <f t="shared" ca="1" si="19"/>
        <v>0</v>
      </c>
      <c r="AJ24" s="282">
        <f t="shared" ca="1" si="20"/>
        <v>0</v>
      </c>
      <c r="AK24" s="282">
        <f t="shared" ca="1" si="21"/>
        <v>0</v>
      </c>
    </row>
    <row r="25" spans="1:37" x14ac:dyDescent="0.2">
      <c r="A25" s="75" t="s">
        <v>49</v>
      </c>
      <c r="B25" s="75">
        <v>10</v>
      </c>
      <c r="C25" s="70" t="s">
        <v>42</v>
      </c>
      <c r="D25" s="75">
        <v>470</v>
      </c>
      <c r="E25" s="75" t="s">
        <v>17</v>
      </c>
      <c r="F25" s="73" t="s">
        <v>327</v>
      </c>
      <c r="G25" s="74">
        <f t="shared" ca="1" si="1"/>
        <v>75670</v>
      </c>
      <c r="H25" s="74">
        <f t="shared" ca="1" si="2"/>
        <v>79650</v>
      </c>
      <c r="I25" s="74">
        <f t="shared" ca="1" si="3"/>
        <v>83853</v>
      </c>
      <c r="J25" s="74">
        <f t="shared" ca="1" si="4"/>
        <v>92857</v>
      </c>
      <c r="K25" s="74">
        <f t="shared" ca="1" si="5"/>
        <v>95456</v>
      </c>
      <c r="L25" s="74">
        <f t="shared" ca="1" si="6"/>
        <v>98129</v>
      </c>
      <c r="M25" s="74">
        <f t="shared" ca="1" si="7"/>
        <v>100925</v>
      </c>
      <c r="N25" s="60"/>
      <c r="P25" s="191" t="s">
        <v>600</v>
      </c>
      <c r="Q25" s="187" t="str">
        <f t="shared" si="9"/>
        <v>08703C</v>
      </c>
      <c r="R25" s="188" t="str">
        <f t="shared" si="10"/>
        <v xml:space="preserve">City Records Manager </v>
      </c>
      <c r="S25" s="189" t="str">
        <f t="shared" si="11"/>
        <v>85</v>
      </c>
      <c r="T25" s="186" cm="1">
        <f t="array" aca="1" ref="T25" ca="1">ROUND(IF($P25="Y",VLOOKUP($Q25, INDIRECT($P$2),T$6,0)*INDIRECT($P$1),VLOOKUP($Q25, INDIRECT($P$2),T$6,0)),IF($E25="E",0,3))</f>
        <v>75670</v>
      </c>
      <c r="U25" s="186" cm="1">
        <f t="array" aca="1" ref="U25" ca="1">ROUND(IF($P25="Y",VLOOKUP($Q25, INDIRECT($P$2),U$6,0)*INDIRECT($P$1),VLOOKUP($Q25, INDIRECT($P$2),U$6,0)),IF($E25="E",0,3))</f>
        <v>79650</v>
      </c>
      <c r="V25" s="186" cm="1">
        <f t="array" aca="1" ref="V25" ca="1">ROUND(IF($P25="Y",VLOOKUP($Q25, INDIRECT($P$2),V$6,0)*INDIRECT($P$1),VLOOKUP($Q25, INDIRECT($P$2),V$6,0)),IF($E25="E",0,3))</f>
        <v>83853</v>
      </c>
      <c r="W25" s="186" cm="1">
        <f t="array" aca="1" ref="W25" ca="1">ROUND(IF($P25="Y",VLOOKUP($Q25, INDIRECT($P$2),W$6,0)*INDIRECT($P$1),VLOOKUP($Q25, INDIRECT($P$2),W$6,0)),IF($E25="E",0,3))</f>
        <v>92857</v>
      </c>
      <c r="X25" s="186" cm="1">
        <f t="array" aca="1" ref="X25" ca="1">ROUND(IF($P25="Y",VLOOKUP($Q25, INDIRECT($P$2),X$6,0)*INDIRECT($P$1),VLOOKUP($Q25, INDIRECT($P$2),X$6,0)),IF($E25="E",0,3))</f>
        <v>95456</v>
      </c>
      <c r="Y25" s="186" cm="1">
        <f t="array" aca="1" ref="Y25" ca="1">ROUND(IF($P25="Y",VLOOKUP($Q25, INDIRECT($P$2),Y$6,0)*INDIRECT($P$1),VLOOKUP($Q25, INDIRECT($P$2),Y$6,0)),IF($E25="E",0,3))</f>
        <v>98129</v>
      </c>
      <c r="Z25" s="186" cm="1">
        <f t="array" aca="1" ref="Z25" ca="1">ROUND(IF($P25="Y",VLOOKUP($Q25, INDIRECT($P$2),Z$6,0)*INDIRECT($P$1),VLOOKUP($Q25, INDIRECT($P$2),Z$6,0)),IF($E25="E",0,3))</f>
        <v>100925</v>
      </c>
      <c r="AB25" s="282" t="str">
        <f t="shared" si="12"/>
        <v>08703C</v>
      </c>
      <c r="AC25" s="130" t="str">
        <f t="shared" si="13"/>
        <v xml:space="preserve">City Records Manager </v>
      </c>
      <c r="AD25" s="284" t="str">
        <f t="shared" si="14"/>
        <v>85</v>
      </c>
      <c r="AE25" s="282">
        <f t="shared" ca="1" si="15"/>
        <v>36.379999999999995</v>
      </c>
      <c r="AF25" s="282">
        <f t="shared" ca="1" si="16"/>
        <v>38.293999999999997</v>
      </c>
      <c r="AG25" s="282">
        <f t="shared" ca="1" si="17"/>
        <v>40.314</v>
      </c>
      <c r="AH25" s="282">
        <f t="shared" ca="1" si="18"/>
        <v>44.643000000000001</v>
      </c>
      <c r="AI25" s="282">
        <f t="shared" ca="1" si="19"/>
        <v>45.893000000000001</v>
      </c>
      <c r="AJ25" s="282">
        <f t="shared" ca="1" si="20"/>
        <v>47.177999999999997</v>
      </c>
      <c r="AK25" s="282">
        <f t="shared" ca="1" si="21"/>
        <v>48.521999999999998</v>
      </c>
    </row>
    <row r="26" spans="1:37" x14ac:dyDescent="0.2">
      <c r="A26" s="75" t="s">
        <v>633</v>
      </c>
      <c r="B26" s="75">
        <v>9</v>
      </c>
      <c r="C26" s="70" t="s">
        <v>56</v>
      </c>
      <c r="D26" s="75">
        <v>410</v>
      </c>
      <c r="E26" s="75" t="s">
        <v>17</v>
      </c>
      <c r="F26" s="73" t="s">
        <v>634</v>
      </c>
      <c r="G26" s="74">
        <f t="shared" ca="1" si="1"/>
        <v>69200</v>
      </c>
      <c r="H26" s="74">
        <f t="shared" ca="1" si="2"/>
        <v>72848</v>
      </c>
      <c r="I26" s="74">
        <f t="shared" ca="1" si="3"/>
        <v>77204</v>
      </c>
      <c r="J26" s="74">
        <f t="shared" ca="1" si="4"/>
        <v>81562</v>
      </c>
      <c r="K26" s="74">
        <f t="shared" ca="1" si="5"/>
        <v>83846</v>
      </c>
      <c r="L26" s="74">
        <f t="shared" ca="1" si="6"/>
        <v>86195</v>
      </c>
      <c r="M26" s="74">
        <f t="shared" ca="1" si="7"/>
        <v>88652</v>
      </c>
      <c r="N26" s="60"/>
      <c r="O26" s="73"/>
      <c r="P26" s="186" t="s">
        <v>600</v>
      </c>
      <c r="Q26" s="187" t="str">
        <f t="shared" si="9"/>
        <v>59403C</v>
      </c>
      <c r="R26" s="188" t="str">
        <f t="shared" si="10"/>
        <v>Civil Paralegal Program Supervisor</v>
      </c>
      <c r="S26" s="189" t="str">
        <f t="shared" si="11"/>
        <v>25</v>
      </c>
      <c r="T26" s="186" cm="1">
        <f t="array" aca="1" ref="T26" ca="1">ROUND(IF($P26="Y",VLOOKUP($Q26, INDIRECT($P$2),T$6,0)*INDIRECT($P$1),VLOOKUP($Q26, INDIRECT($P$2),T$6,0)),IF($E26="E",0,3))</f>
        <v>69200</v>
      </c>
      <c r="U26" s="186" cm="1">
        <f t="array" aca="1" ref="U26" ca="1">ROUND(IF($P26="Y",VLOOKUP($Q26, INDIRECT($P$2),U$6,0)*INDIRECT($P$1),VLOOKUP($Q26, INDIRECT($P$2),U$6,0)),IF($E26="E",0,3))</f>
        <v>72848</v>
      </c>
      <c r="V26" s="186" cm="1">
        <f t="array" aca="1" ref="V26" ca="1">ROUND(IF($P26="Y",VLOOKUP($Q26, INDIRECT($P$2),V$6,0)*INDIRECT($P$1),VLOOKUP($Q26, INDIRECT($P$2),V$6,0)),IF($E26="E",0,3))</f>
        <v>77204</v>
      </c>
      <c r="W26" s="186" cm="1">
        <f t="array" aca="1" ref="W26" ca="1">ROUND(IF($P26="Y",VLOOKUP($Q26, INDIRECT($P$2),W$6,0)*INDIRECT($P$1),VLOOKUP($Q26, INDIRECT($P$2),W$6,0)),IF($E26="E",0,3))</f>
        <v>81562</v>
      </c>
      <c r="X26" s="186" cm="1">
        <f t="array" aca="1" ref="X26" ca="1">ROUND(IF($P26="Y",VLOOKUP($Q26, INDIRECT($P$2),X$6,0)*INDIRECT($P$1),VLOOKUP($Q26, INDIRECT($P$2),X$6,0)),IF($E26="E",0,3))</f>
        <v>83846</v>
      </c>
      <c r="Y26" s="186" cm="1">
        <f t="array" aca="1" ref="Y26" ca="1">ROUND(IF($P26="Y",VLOOKUP($Q26, INDIRECT($P$2),Y$6,0)*INDIRECT($P$1),VLOOKUP($Q26, INDIRECT($P$2),Y$6,0)),IF($E26="E",0,3))</f>
        <v>86195</v>
      </c>
      <c r="Z26" s="186" cm="1">
        <f t="array" aca="1" ref="Z26" ca="1">ROUND(IF($P26="Y",VLOOKUP($Q26, INDIRECT($P$2),Z$6,0)*INDIRECT($P$1),VLOOKUP($Q26, INDIRECT($P$2),Z$6,0)),IF($E26="E",0,3))</f>
        <v>88652</v>
      </c>
      <c r="AB26" s="282" t="str">
        <f t="shared" si="12"/>
        <v>59403C</v>
      </c>
      <c r="AC26" s="130" t="str">
        <f t="shared" si="13"/>
        <v>Civil Paralegal Program Supervisor</v>
      </c>
      <c r="AD26" s="284" t="str">
        <f t="shared" si="14"/>
        <v>25</v>
      </c>
      <c r="AE26" s="282">
        <f t="shared" ca="1" si="15"/>
        <v>33.269999999999996</v>
      </c>
      <c r="AF26" s="282">
        <f t="shared" ca="1" si="16"/>
        <v>35.024000000000001</v>
      </c>
      <c r="AG26" s="282">
        <f t="shared" ca="1" si="17"/>
        <v>37.117999999999995</v>
      </c>
      <c r="AH26" s="282">
        <f t="shared" ca="1" si="18"/>
        <v>39.213000000000001</v>
      </c>
      <c r="AI26" s="282">
        <f t="shared" ca="1" si="19"/>
        <v>40.311</v>
      </c>
      <c r="AJ26" s="282">
        <f t="shared" ca="1" si="20"/>
        <v>41.44</v>
      </c>
      <c r="AK26" s="282">
        <f t="shared" ca="1" si="21"/>
        <v>42.622</v>
      </c>
    </row>
    <row r="27" spans="1:37" x14ac:dyDescent="0.2">
      <c r="A27" s="75" t="s">
        <v>705</v>
      </c>
      <c r="B27" s="75">
        <v>9</v>
      </c>
      <c r="C27" s="70" t="s">
        <v>706</v>
      </c>
      <c r="D27" s="75">
        <v>430</v>
      </c>
      <c r="E27" s="75" t="s">
        <v>17</v>
      </c>
      <c r="F27" s="73" t="s">
        <v>784</v>
      </c>
      <c r="G27" s="74">
        <f t="shared" ca="1" si="1"/>
        <v>81211</v>
      </c>
      <c r="H27" s="74">
        <f t="shared" ca="1" si="2"/>
        <v>84459</v>
      </c>
      <c r="I27" s="74">
        <f t="shared" ca="1" si="3"/>
        <v>87840</v>
      </c>
      <c r="J27" s="74">
        <f t="shared" ca="1" si="4"/>
        <v>91352</v>
      </c>
      <c r="K27" s="74">
        <f t="shared" ca="1" si="5"/>
        <v>95005</v>
      </c>
      <c r="L27" s="74">
        <f t="shared" ca="1" si="6"/>
        <v>0</v>
      </c>
      <c r="M27" s="74">
        <f t="shared" ca="1" si="7"/>
        <v>0</v>
      </c>
      <c r="N27" s="60"/>
      <c r="P27" s="191" t="s">
        <v>600</v>
      </c>
      <c r="Q27" s="187" t="str">
        <f t="shared" si="9"/>
        <v>53001C</v>
      </c>
      <c r="R27" s="188" t="str">
        <f t="shared" si="10"/>
        <v>Commty Spec Coord Supv-Hlth-C</v>
      </c>
      <c r="S27" s="189" t="str">
        <f t="shared" si="11"/>
        <v>098</v>
      </c>
      <c r="T27" s="186" cm="1">
        <f t="array" aca="1" ref="T27" ca="1">ROUND(IF($P27="Y",VLOOKUP($Q27, INDIRECT($P$2),T$6,0)*INDIRECT($P$1),VLOOKUP($Q27, INDIRECT($P$2),T$6,0)),IF($E27="E",0,3))</f>
        <v>81211</v>
      </c>
      <c r="U27" s="186" cm="1">
        <f t="array" aca="1" ref="U27" ca="1">ROUND(IF($P27="Y",VLOOKUP($Q27, INDIRECT($P$2),U$6,0)*INDIRECT($P$1),VLOOKUP($Q27, INDIRECT($P$2),U$6,0)),IF($E27="E",0,3))</f>
        <v>84459</v>
      </c>
      <c r="V27" s="186" cm="1">
        <f t="array" aca="1" ref="V27" ca="1">ROUND(IF($P27="Y",VLOOKUP($Q27, INDIRECT($P$2),V$6,0)*INDIRECT($P$1),VLOOKUP($Q27, INDIRECT($P$2),V$6,0)),IF($E27="E",0,3))</f>
        <v>87840</v>
      </c>
      <c r="W27" s="186" cm="1">
        <f t="array" aca="1" ref="W27" ca="1">ROUND(IF($P27="Y",VLOOKUP($Q27, INDIRECT($P$2),W$6,0)*INDIRECT($P$1),VLOOKUP($Q27, INDIRECT($P$2),W$6,0)),IF($E27="E",0,3))</f>
        <v>91352</v>
      </c>
      <c r="X27" s="186" cm="1">
        <f t="array" aca="1" ref="X27" ca="1">ROUND(IF($P27="Y",VLOOKUP($Q27, INDIRECT($P$2),X$6,0)*INDIRECT($P$1),VLOOKUP($Q27, INDIRECT($P$2),X$6,0)),IF($E27="E",0,3))</f>
        <v>95005</v>
      </c>
      <c r="Y27" s="186" cm="1">
        <f t="array" aca="1" ref="Y27" ca="1">ROUND(IF($P27="Y",VLOOKUP($Q27, INDIRECT($P$2),Y$6,0)*INDIRECT($P$1),VLOOKUP($Q27, INDIRECT($P$2),Y$6,0)),IF($E27="E",0,3))</f>
        <v>0</v>
      </c>
      <c r="Z27" s="186" cm="1">
        <f t="array" aca="1" ref="Z27" ca="1">ROUND(IF($P27="Y",VLOOKUP($Q27, INDIRECT($P$2),Z$6,0)*INDIRECT($P$1),VLOOKUP($Q27, INDIRECT($P$2),Z$6,0)),IF($E27="E",0,3))</f>
        <v>0</v>
      </c>
      <c r="AB27" s="282" t="str">
        <f t="shared" si="12"/>
        <v>53001C</v>
      </c>
      <c r="AC27" s="130" t="str">
        <f t="shared" si="13"/>
        <v>Commty Spec Coord Supv-Hlth-C</v>
      </c>
      <c r="AD27" s="284" t="str">
        <f t="shared" si="14"/>
        <v>098</v>
      </c>
      <c r="AE27" s="282">
        <f t="shared" ca="1" si="15"/>
        <v>39.043999999999997</v>
      </c>
      <c r="AF27" s="282">
        <f t="shared" ca="1" si="16"/>
        <v>40.605999999999995</v>
      </c>
      <c r="AG27" s="282">
        <f t="shared" ca="1" si="17"/>
        <v>42.230999999999995</v>
      </c>
      <c r="AH27" s="282">
        <f t="shared" ca="1" si="18"/>
        <v>43.919999999999995</v>
      </c>
      <c r="AI27" s="282">
        <f t="shared" ca="1" si="19"/>
        <v>45.675999999999995</v>
      </c>
      <c r="AJ27" s="282">
        <f t="shared" ca="1" si="20"/>
        <v>0</v>
      </c>
      <c r="AK27" s="282">
        <f t="shared" ca="1" si="21"/>
        <v>0</v>
      </c>
    </row>
    <row r="28" spans="1:37" x14ac:dyDescent="0.2">
      <c r="A28" s="75" t="s">
        <v>52</v>
      </c>
      <c r="B28" s="75">
        <v>10</v>
      </c>
      <c r="C28" s="70" t="s">
        <v>50</v>
      </c>
      <c r="D28" s="75">
        <v>465</v>
      </c>
      <c r="E28" s="75" t="s">
        <v>17</v>
      </c>
      <c r="F28" s="73" t="s">
        <v>328</v>
      </c>
      <c r="G28" s="74">
        <f t="shared" ca="1" si="1"/>
        <v>78200</v>
      </c>
      <c r="H28" s="74">
        <f t="shared" ca="1" si="2"/>
        <v>82109</v>
      </c>
      <c r="I28" s="74">
        <f t="shared" ca="1" si="3"/>
        <v>86216</v>
      </c>
      <c r="J28" s="74">
        <f t="shared" ca="1" si="4"/>
        <v>92591</v>
      </c>
      <c r="K28" s="74">
        <f t="shared" ca="1" si="5"/>
        <v>95184</v>
      </c>
      <c r="L28" s="74">
        <f t="shared" ca="1" si="6"/>
        <v>97896</v>
      </c>
      <c r="M28" s="74">
        <f t="shared" ca="1" si="7"/>
        <v>0</v>
      </c>
      <c r="N28" s="61"/>
      <c r="P28" s="191" t="s">
        <v>600</v>
      </c>
      <c r="Q28" s="187" t="str">
        <f t="shared" si="9"/>
        <v>52810C</v>
      </c>
      <c r="R28" s="188" t="str">
        <f t="shared" si="10"/>
        <v xml:space="preserve">Construction Management Coordinator </v>
      </c>
      <c r="S28" s="189" t="str">
        <f t="shared" si="11"/>
        <v>33</v>
      </c>
      <c r="T28" s="186" cm="1">
        <f t="array" aca="1" ref="T28" ca="1">ROUND(IF($P28="Y",VLOOKUP($Q28, INDIRECT($P$2),T$6,0)*INDIRECT($P$1),VLOOKUP($Q28, INDIRECT($P$2),T$6,0)),IF($E28="E",0,3))</f>
        <v>78200</v>
      </c>
      <c r="U28" s="186" cm="1">
        <f t="array" aca="1" ref="U28" ca="1">ROUND(IF($P28="Y",VLOOKUP($Q28, INDIRECT($P$2),U$6,0)*INDIRECT($P$1),VLOOKUP($Q28, INDIRECT($P$2),U$6,0)),IF($E28="E",0,3))</f>
        <v>82109</v>
      </c>
      <c r="V28" s="186" cm="1">
        <f t="array" aca="1" ref="V28" ca="1">ROUND(IF($P28="Y",VLOOKUP($Q28, INDIRECT($P$2),V$6,0)*INDIRECT($P$1),VLOOKUP($Q28, INDIRECT($P$2),V$6,0)),IF($E28="E",0,3))</f>
        <v>86216</v>
      </c>
      <c r="W28" s="186" cm="1">
        <f t="array" aca="1" ref="W28" ca="1">ROUND(IF($P28="Y",VLOOKUP($Q28, INDIRECT($P$2),W$6,0)*INDIRECT($P$1),VLOOKUP($Q28, INDIRECT($P$2),W$6,0)),IF($E28="E",0,3))</f>
        <v>92591</v>
      </c>
      <c r="X28" s="186" cm="1">
        <f t="array" aca="1" ref="X28" ca="1">ROUND(IF($P28="Y",VLOOKUP($Q28, INDIRECT($P$2),X$6,0)*INDIRECT($P$1),VLOOKUP($Q28, INDIRECT($P$2),X$6,0)),IF($E28="E",0,3))</f>
        <v>95184</v>
      </c>
      <c r="Y28" s="186" cm="1">
        <f t="array" aca="1" ref="Y28" ca="1">ROUND(IF($P28="Y",VLOOKUP($Q28, INDIRECT($P$2),Y$6,0)*INDIRECT($P$1),VLOOKUP($Q28, INDIRECT($P$2),Y$6,0)),IF($E28="E",0,3))</f>
        <v>97896</v>
      </c>
      <c r="Z28" s="186" cm="1">
        <f t="array" aca="1" ref="Z28" ca="1">ROUND(IF($P28="Y",VLOOKUP($Q28, INDIRECT($P$2),Z$6,0)*INDIRECT($P$1),VLOOKUP($Q28, INDIRECT($P$2),Z$6,0)),IF($E28="E",0,3))</f>
        <v>0</v>
      </c>
      <c r="AB28" s="282" t="str">
        <f t="shared" si="12"/>
        <v>52810C</v>
      </c>
      <c r="AC28" s="130" t="str">
        <f t="shared" si="13"/>
        <v xml:space="preserve">Construction Management Coordinator </v>
      </c>
      <c r="AD28" s="284" t="str">
        <f t="shared" si="14"/>
        <v>33</v>
      </c>
      <c r="AE28" s="282">
        <f t="shared" ca="1" si="15"/>
        <v>37.596999999999994</v>
      </c>
      <c r="AF28" s="282">
        <f t="shared" ca="1" si="16"/>
        <v>39.475999999999999</v>
      </c>
      <c r="AG28" s="282">
        <f t="shared" ca="1" si="17"/>
        <v>41.45</v>
      </c>
      <c r="AH28" s="282">
        <f t="shared" ca="1" si="18"/>
        <v>44.515000000000001</v>
      </c>
      <c r="AI28" s="282">
        <f t="shared" ca="1" si="19"/>
        <v>45.762</v>
      </c>
      <c r="AJ28" s="282">
        <f t="shared" ca="1" si="20"/>
        <v>47.065999999999995</v>
      </c>
      <c r="AK28" s="282">
        <f t="shared" ca="1" si="21"/>
        <v>0</v>
      </c>
    </row>
    <row r="29" spans="1:37" x14ac:dyDescent="0.2">
      <c r="A29" s="75" t="s">
        <v>51</v>
      </c>
      <c r="B29" s="75">
        <v>10</v>
      </c>
      <c r="C29" s="70" t="s">
        <v>50</v>
      </c>
      <c r="D29" s="75">
        <v>465</v>
      </c>
      <c r="E29" s="75" t="s">
        <v>17</v>
      </c>
      <c r="F29" s="73" t="s">
        <v>329</v>
      </c>
      <c r="G29" s="74">
        <f t="shared" ca="1" si="1"/>
        <v>78200</v>
      </c>
      <c r="H29" s="74">
        <f t="shared" ca="1" si="2"/>
        <v>82109</v>
      </c>
      <c r="I29" s="74">
        <f t="shared" ca="1" si="3"/>
        <v>86216</v>
      </c>
      <c r="J29" s="74">
        <f t="shared" ca="1" si="4"/>
        <v>92591</v>
      </c>
      <c r="K29" s="74">
        <f t="shared" ca="1" si="5"/>
        <v>95184</v>
      </c>
      <c r="L29" s="74">
        <f t="shared" ca="1" si="6"/>
        <v>97896</v>
      </c>
      <c r="M29" s="74">
        <f t="shared" ca="1" si="7"/>
        <v>0</v>
      </c>
      <c r="N29" s="61"/>
      <c r="P29" s="191" t="s">
        <v>600</v>
      </c>
      <c r="Q29" s="187" t="str">
        <f t="shared" si="9"/>
        <v>02618C</v>
      </c>
      <c r="R29" s="188" t="str">
        <f t="shared" si="10"/>
        <v>Construction Management Coordinator - PW</v>
      </c>
      <c r="S29" s="189" t="str">
        <f t="shared" si="11"/>
        <v>33</v>
      </c>
      <c r="T29" s="186" cm="1">
        <f t="array" aca="1" ref="T29" ca="1">ROUND(IF($P29="Y",VLOOKUP($Q29, INDIRECT($P$2),T$6,0)*INDIRECT($P$1),VLOOKUP($Q29, INDIRECT($P$2),T$6,0)),IF($E29="E",0,3))</f>
        <v>78200</v>
      </c>
      <c r="U29" s="186" cm="1">
        <f t="array" aca="1" ref="U29" ca="1">ROUND(IF($P29="Y",VLOOKUP($Q29, INDIRECT($P$2),U$6,0)*INDIRECT($P$1),VLOOKUP($Q29, INDIRECT($P$2),U$6,0)),IF($E29="E",0,3))</f>
        <v>82109</v>
      </c>
      <c r="V29" s="186" cm="1">
        <f t="array" aca="1" ref="V29" ca="1">ROUND(IF($P29="Y",VLOOKUP($Q29, INDIRECT($P$2),V$6,0)*INDIRECT($P$1),VLOOKUP($Q29, INDIRECT($P$2),V$6,0)),IF($E29="E",0,3))</f>
        <v>86216</v>
      </c>
      <c r="W29" s="186" cm="1">
        <f t="array" aca="1" ref="W29" ca="1">ROUND(IF($P29="Y",VLOOKUP($Q29, INDIRECT($P$2),W$6,0)*INDIRECT($P$1),VLOOKUP($Q29, INDIRECT($P$2),W$6,0)),IF($E29="E",0,3))</f>
        <v>92591</v>
      </c>
      <c r="X29" s="186" cm="1">
        <f t="array" aca="1" ref="X29" ca="1">ROUND(IF($P29="Y",VLOOKUP($Q29, INDIRECT($P$2),X$6,0)*INDIRECT($P$1),VLOOKUP($Q29, INDIRECT($P$2),X$6,0)),IF($E29="E",0,3))</f>
        <v>95184</v>
      </c>
      <c r="Y29" s="186" cm="1">
        <f t="array" aca="1" ref="Y29" ca="1">ROUND(IF($P29="Y",VLOOKUP($Q29, INDIRECT($P$2),Y$6,0)*INDIRECT($P$1),VLOOKUP($Q29, INDIRECT($P$2),Y$6,0)),IF($E29="E",0,3))</f>
        <v>97896</v>
      </c>
      <c r="Z29" s="186" cm="1">
        <f t="array" aca="1" ref="Z29" ca="1">ROUND(IF($P29="Y",VLOOKUP($Q29, INDIRECT($P$2),Z$6,0)*INDIRECT($P$1),VLOOKUP($Q29, INDIRECT($P$2),Z$6,0)),IF($E29="E",0,3))</f>
        <v>0</v>
      </c>
      <c r="AB29" s="282" t="str">
        <f t="shared" si="12"/>
        <v>02618C</v>
      </c>
      <c r="AC29" s="130" t="str">
        <f t="shared" si="13"/>
        <v>Construction Management Coordinator - PW</v>
      </c>
      <c r="AD29" s="284" t="str">
        <f t="shared" si="14"/>
        <v>33</v>
      </c>
      <c r="AE29" s="282">
        <f t="shared" ca="1" si="15"/>
        <v>37.596999999999994</v>
      </c>
      <c r="AF29" s="282">
        <f t="shared" ca="1" si="16"/>
        <v>39.475999999999999</v>
      </c>
      <c r="AG29" s="282">
        <f t="shared" ca="1" si="17"/>
        <v>41.45</v>
      </c>
      <c r="AH29" s="282">
        <f t="shared" ca="1" si="18"/>
        <v>44.515000000000001</v>
      </c>
      <c r="AI29" s="282">
        <f t="shared" ca="1" si="19"/>
        <v>45.762</v>
      </c>
      <c r="AJ29" s="282">
        <f t="shared" ca="1" si="20"/>
        <v>47.065999999999995</v>
      </c>
      <c r="AK29" s="282">
        <f t="shared" ca="1" si="21"/>
        <v>0</v>
      </c>
    </row>
    <row r="30" spans="1:37" x14ac:dyDescent="0.2">
      <c r="A30" s="75" t="s">
        <v>53</v>
      </c>
      <c r="B30" s="75">
        <v>10</v>
      </c>
      <c r="C30" s="70" t="s">
        <v>44</v>
      </c>
      <c r="D30" s="75">
        <v>483</v>
      </c>
      <c r="E30" s="75" t="s">
        <v>17</v>
      </c>
      <c r="F30" s="73" t="s">
        <v>330</v>
      </c>
      <c r="G30" s="74">
        <f t="shared" ca="1" si="1"/>
        <v>75583</v>
      </c>
      <c r="H30" s="74">
        <f t="shared" ca="1" si="2"/>
        <v>79486</v>
      </c>
      <c r="I30" s="74">
        <f t="shared" ca="1" si="3"/>
        <v>83537</v>
      </c>
      <c r="J30" s="74">
        <f t="shared" ca="1" si="4"/>
        <v>89192</v>
      </c>
      <c r="K30" s="74">
        <f t="shared" ca="1" si="5"/>
        <v>91690</v>
      </c>
      <c r="L30" s="74">
        <f t="shared" ca="1" si="6"/>
        <v>94257</v>
      </c>
      <c r="M30" s="74">
        <f t="shared" ca="1" si="7"/>
        <v>96945</v>
      </c>
      <c r="N30" s="60"/>
      <c r="P30" s="191" t="s">
        <v>600</v>
      </c>
      <c r="Q30" s="187" t="str">
        <f t="shared" si="9"/>
        <v>02625C</v>
      </c>
      <c r="R30" s="188" t="str">
        <f t="shared" si="10"/>
        <v>Contract Administrator</v>
      </c>
      <c r="S30" s="189" t="str">
        <f t="shared" si="11"/>
        <v>34D</v>
      </c>
      <c r="T30" s="186" cm="1">
        <f t="array" aca="1" ref="T30" ca="1">ROUND(IF($P30="Y",VLOOKUP($Q30, INDIRECT($P$2),T$6,0)*INDIRECT($P$1),VLOOKUP($Q30, INDIRECT($P$2),T$6,0)),IF($E30="E",0,3))</f>
        <v>75583</v>
      </c>
      <c r="U30" s="186" cm="1">
        <f t="array" aca="1" ref="U30" ca="1">ROUND(IF($P30="Y",VLOOKUP($Q30, INDIRECT($P$2),U$6,0)*INDIRECT($P$1),VLOOKUP($Q30, INDIRECT($P$2),U$6,0)),IF($E30="E",0,3))</f>
        <v>79486</v>
      </c>
      <c r="V30" s="186" cm="1">
        <f t="array" aca="1" ref="V30" ca="1">ROUND(IF($P30="Y",VLOOKUP($Q30, INDIRECT($P$2),V$6,0)*INDIRECT($P$1),VLOOKUP($Q30, INDIRECT($P$2),V$6,0)),IF($E30="E",0,3))</f>
        <v>83537</v>
      </c>
      <c r="W30" s="186" cm="1">
        <f t="array" aca="1" ref="W30" ca="1">ROUND(IF($P30="Y",VLOOKUP($Q30, INDIRECT($P$2),W$6,0)*INDIRECT($P$1),VLOOKUP($Q30, INDIRECT($P$2),W$6,0)),IF($E30="E",0,3))</f>
        <v>89192</v>
      </c>
      <c r="X30" s="186" cm="1">
        <f t="array" aca="1" ref="X30" ca="1">ROUND(IF($P30="Y",VLOOKUP($Q30, INDIRECT($P$2),X$6,0)*INDIRECT($P$1),VLOOKUP($Q30, INDIRECT($P$2),X$6,0)),IF($E30="E",0,3))</f>
        <v>91690</v>
      </c>
      <c r="Y30" s="186" cm="1">
        <f t="array" aca="1" ref="Y30" ca="1">ROUND(IF($P30="Y",VLOOKUP($Q30, INDIRECT($P$2),Y$6,0)*INDIRECT($P$1),VLOOKUP($Q30, INDIRECT($P$2),Y$6,0)),IF($E30="E",0,3))</f>
        <v>94257</v>
      </c>
      <c r="Z30" s="186" cm="1">
        <f t="array" aca="1" ref="Z30" ca="1">ROUND(IF($P30="Y",VLOOKUP($Q30, INDIRECT($P$2),Z$6,0)*INDIRECT($P$1),VLOOKUP($Q30, INDIRECT($P$2),Z$6,0)),IF($E30="E",0,3))</f>
        <v>96945</v>
      </c>
      <c r="AB30" s="282" t="str">
        <f t="shared" si="12"/>
        <v>02625C</v>
      </c>
      <c r="AC30" s="130" t="str">
        <f t="shared" si="13"/>
        <v>Contract Administrator</v>
      </c>
      <c r="AD30" s="284" t="str">
        <f t="shared" si="14"/>
        <v>34D</v>
      </c>
      <c r="AE30" s="282">
        <f t="shared" ca="1" si="15"/>
        <v>36.338000000000001</v>
      </c>
      <c r="AF30" s="282">
        <f t="shared" ca="1" si="16"/>
        <v>38.214999999999996</v>
      </c>
      <c r="AG30" s="282">
        <f t="shared" ca="1" si="17"/>
        <v>40.162999999999997</v>
      </c>
      <c r="AH30" s="282">
        <f t="shared" ca="1" si="18"/>
        <v>42.881</v>
      </c>
      <c r="AI30" s="282">
        <f t="shared" ca="1" si="19"/>
        <v>44.082000000000001</v>
      </c>
      <c r="AJ30" s="282">
        <f t="shared" ca="1" si="20"/>
        <v>45.315999999999995</v>
      </c>
      <c r="AK30" s="282">
        <f t="shared" ca="1" si="21"/>
        <v>46.608999999999995</v>
      </c>
    </row>
    <row r="31" spans="1:37" x14ac:dyDescent="0.2">
      <c r="A31" s="75" t="s">
        <v>55</v>
      </c>
      <c r="B31" s="75">
        <v>8</v>
      </c>
      <c r="C31" s="70" t="s">
        <v>54</v>
      </c>
      <c r="D31" s="75">
        <v>405</v>
      </c>
      <c r="E31" s="75" t="s">
        <v>17</v>
      </c>
      <c r="F31" s="73" t="s">
        <v>331</v>
      </c>
      <c r="G31" s="74">
        <f t="shared" ref="G31:M31" ca="1" si="24">T31</f>
        <v>65351</v>
      </c>
      <c r="H31" s="74">
        <f t="shared" ca="1" si="24"/>
        <v>68881</v>
      </c>
      <c r="I31" s="74">
        <f t="shared" ca="1" si="24"/>
        <v>73158</v>
      </c>
      <c r="J31" s="74">
        <f t="shared" ca="1" si="24"/>
        <v>77436</v>
      </c>
      <c r="K31" s="74">
        <f t="shared" ca="1" si="24"/>
        <v>79605</v>
      </c>
      <c r="L31" s="74">
        <f t="shared" ca="1" si="24"/>
        <v>81835</v>
      </c>
      <c r="M31" s="74">
        <f t="shared" ca="1" si="24"/>
        <v>84167</v>
      </c>
      <c r="N31" s="60"/>
      <c r="P31" s="191" t="s">
        <v>600</v>
      </c>
      <c r="Q31" s="187" t="str">
        <f>A31</f>
        <v>02674C</v>
      </c>
      <c r="R31" s="188" t="str">
        <f>F31</f>
        <v>Coordinator Health and Wellness</v>
      </c>
      <c r="S31" s="189" t="str">
        <f>C31</f>
        <v>29</v>
      </c>
      <c r="T31" s="186" cm="1">
        <f t="array" aca="1" ref="T31" ca="1">ROUND(IF($P31="Y",VLOOKUP($Q31, INDIRECT($P$2),T$6,0)*INDIRECT($P$1),VLOOKUP($Q31, INDIRECT($P$2),T$6,0)),IF($E31="E",0,3))</f>
        <v>65351</v>
      </c>
      <c r="U31" s="186" cm="1">
        <f t="array" aca="1" ref="U31" ca="1">ROUND(IF($P31="Y",VLOOKUP($Q31, INDIRECT($P$2),U$6,0)*INDIRECT($P$1),VLOOKUP($Q31, INDIRECT($P$2),U$6,0)),IF($E31="E",0,3))</f>
        <v>68881</v>
      </c>
      <c r="V31" s="186" cm="1">
        <f t="array" aca="1" ref="V31" ca="1">ROUND(IF($P31="Y",VLOOKUP($Q31, INDIRECT($P$2),V$6,0)*INDIRECT($P$1),VLOOKUP($Q31, INDIRECT($P$2),V$6,0)),IF($E31="E",0,3))</f>
        <v>73158</v>
      </c>
      <c r="W31" s="186" cm="1">
        <f t="array" aca="1" ref="W31" ca="1">ROUND(IF($P31="Y",VLOOKUP($Q31, INDIRECT($P$2),W$6,0)*INDIRECT($P$1),VLOOKUP($Q31, INDIRECT($P$2),W$6,0)),IF($E31="E",0,3))</f>
        <v>77436</v>
      </c>
      <c r="X31" s="186" cm="1">
        <f t="array" aca="1" ref="X31" ca="1">ROUND(IF($P31="Y",VLOOKUP($Q31, INDIRECT($P$2),X$6,0)*INDIRECT($P$1),VLOOKUP($Q31, INDIRECT($P$2),X$6,0)),IF($E31="E",0,3))</f>
        <v>79605</v>
      </c>
      <c r="Y31" s="186" cm="1">
        <f t="array" aca="1" ref="Y31" ca="1">ROUND(IF($P31="Y",VLOOKUP($Q31, INDIRECT($P$2),Y$6,0)*INDIRECT($P$1),VLOOKUP($Q31, INDIRECT($P$2),Y$6,0)),IF($E31="E",0,3))</f>
        <v>81835</v>
      </c>
      <c r="Z31" s="186" cm="1">
        <f t="array" aca="1" ref="Z31" ca="1">ROUND(IF($P31="Y",VLOOKUP($Q31, INDIRECT($P$2),Z$6,0)*INDIRECT($P$1),VLOOKUP($Q31, INDIRECT($P$2),Z$6,0)),IF($E31="E",0,3))</f>
        <v>84167</v>
      </c>
      <c r="AB31" s="282" t="str">
        <f>A31</f>
        <v>02674C</v>
      </c>
      <c r="AC31" s="130" t="str">
        <f>F31</f>
        <v>Coordinator Health and Wellness</v>
      </c>
      <c r="AD31" s="284" t="str">
        <f>C31</f>
        <v>29</v>
      </c>
      <c r="AE31" s="282">
        <f t="shared" ref="AE31:AK31" ca="1" si="25">IF($E31="E",ROUNDUP(T31/2080,3),T31)</f>
        <v>31.419</v>
      </c>
      <c r="AF31" s="282">
        <f t="shared" ca="1" si="25"/>
        <v>33.116</v>
      </c>
      <c r="AG31" s="282">
        <f t="shared" ca="1" si="25"/>
        <v>35.172999999999995</v>
      </c>
      <c r="AH31" s="282">
        <f t="shared" ca="1" si="25"/>
        <v>37.228999999999999</v>
      </c>
      <c r="AI31" s="282">
        <f t="shared" ca="1" si="25"/>
        <v>38.271999999999998</v>
      </c>
      <c r="AJ31" s="282">
        <f t="shared" ca="1" si="25"/>
        <v>39.344000000000001</v>
      </c>
      <c r="AK31" s="282">
        <f t="shared" ca="1" si="25"/>
        <v>40.464999999999996</v>
      </c>
    </row>
    <row r="32" spans="1:37" x14ac:dyDescent="0.2">
      <c r="A32" s="75" t="s">
        <v>57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332</v>
      </c>
      <c r="G32" s="74">
        <f t="shared" ca="1" si="1"/>
        <v>69200</v>
      </c>
      <c r="H32" s="74">
        <f t="shared" si="2"/>
        <v>72848</v>
      </c>
      <c r="I32" s="74">
        <f t="shared" ca="1" si="3"/>
        <v>77204</v>
      </c>
      <c r="J32" s="74">
        <f t="shared" ca="1" si="4"/>
        <v>81562</v>
      </c>
      <c r="K32" s="74">
        <f t="shared" ca="1" si="5"/>
        <v>83846</v>
      </c>
      <c r="L32" s="74">
        <f t="shared" ca="1" si="6"/>
        <v>86195</v>
      </c>
      <c r="M32" s="74">
        <f t="shared" ca="1" si="7"/>
        <v>88652</v>
      </c>
      <c r="N32" s="60"/>
      <c r="P32" s="191" t="s">
        <v>600</v>
      </c>
      <c r="Q32" s="187" t="str">
        <f t="shared" si="9"/>
        <v>02672C</v>
      </c>
      <c r="R32" s="188" t="str">
        <f t="shared" si="10"/>
        <v>Coordinator Legal Processes</v>
      </c>
      <c r="S32" s="189" t="str">
        <f t="shared" si="11"/>
        <v>25</v>
      </c>
      <c r="T32" s="186" cm="1">
        <f t="array" aca="1" ref="T32" ca="1">ROUND(IF($P32="Y",VLOOKUP($Q32, INDIRECT($P$2),T$6,0)*INDIRECT($P$1),VLOOKUP($Q32, INDIRECT($P$2),T$6,0)),IF($E32="E",0,3))</f>
        <v>69200</v>
      </c>
      <c r="U32" s="336">
        <v>72848</v>
      </c>
      <c r="V32" s="186" cm="1">
        <f t="array" aca="1" ref="V32" ca="1">ROUND(IF($P32="Y",VLOOKUP($Q32, INDIRECT($P$2),V$6,0)*INDIRECT($P$1),VLOOKUP($Q32, INDIRECT($P$2),V$6,0)),IF($E32="E",0,3))</f>
        <v>77204</v>
      </c>
      <c r="W32" s="186" cm="1">
        <f t="array" aca="1" ref="W32" ca="1">ROUND(IF($P32="Y",VLOOKUP($Q32, INDIRECT($P$2),W$6,0)*INDIRECT($P$1),VLOOKUP($Q32, INDIRECT($P$2),W$6,0)),IF($E32="E",0,3))</f>
        <v>81562</v>
      </c>
      <c r="X32" s="186" cm="1">
        <f t="array" aca="1" ref="X32" ca="1">ROUND(IF($P32="Y",VLOOKUP($Q32, INDIRECT($P$2),X$6,0)*INDIRECT($P$1),VLOOKUP($Q32, INDIRECT($P$2),X$6,0)),IF($E32="E",0,3))</f>
        <v>83846</v>
      </c>
      <c r="Y32" s="186" cm="1">
        <f t="array" aca="1" ref="Y32" ca="1">ROUND(IF($P32="Y",VLOOKUP($Q32, INDIRECT($P$2),Y$6,0)*INDIRECT($P$1),VLOOKUP($Q32, INDIRECT($P$2),Y$6,0)),IF($E32="E",0,3))</f>
        <v>86195</v>
      </c>
      <c r="Z32" s="186" cm="1">
        <f t="array" aca="1" ref="Z32" ca="1">ROUND(IF($P32="Y",VLOOKUP($Q32, INDIRECT($P$2),Z$6,0)*INDIRECT($P$1),VLOOKUP($Q32, INDIRECT($P$2),Z$6,0)),IF($E32="E",0,3))</f>
        <v>88652</v>
      </c>
      <c r="AB32" s="282" t="str">
        <f t="shared" si="12"/>
        <v>02672C</v>
      </c>
      <c r="AC32" s="130" t="str">
        <f t="shared" si="13"/>
        <v>Coordinator Legal Processes</v>
      </c>
      <c r="AD32" s="284" t="str">
        <f t="shared" si="14"/>
        <v>25</v>
      </c>
      <c r="AE32" s="282">
        <f t="shared" ca="1" si="15"/>
        <v>33.269999999999996</v>
      </c>
      <c r="AF32" s="282">
        <f t="shared" si="16"/>
        <v>35.024000000000001</v>
      </c>
      <c r="AG32" s="282">
        <f t="shared" ca="1" si="17"/>
        <v>37.117999999999995</v>
      </c>
      <c r="AH32" s="282">
        <f t="shared" ca="1" si="18"/>
        <v>39.213000000000001</v>
      </c>
      <c r="AI32" s="282">
        <f t="shared" ca="1" si="19"/>
        <v>40.311</v>
      </c>
      <c r="AJ32" s="282">
        <f t="shared" ca="1" si="20"/>
        <v>41.44</v>
      </c>
      <c r="AK32" s="282">
        <f t="shared" ca="1" si="21"/>
        <v>42.622</v>
      </c>
    </row>
    <row r="33" spans="1:37" x14ac:dyDescent="0.2">
      <c r="A33" s="75" t="s">
        <v>58</v>
      </c>
      <c r="B33" s="75">
        <v>10</v>
      </c>
      <c r="C33" s="70" t="s">
        <v>38</v>
      </c>
      <c r="D33" s="75">
        <v>458</v>
      </c>
      <c r="E33" s="75" t="s">
        <v>17</v>
      </c>
      <c r="F33" s="73" t="s">
        <v>333</v>
      </c>
      <c r="G33" s="74">
        <f t="shared" ca="1" si="1"/>
        <v>71570</v>
      </c>
      <c r="H33" s="74">
        <f t="shared" ca="1" si="2"/>
        <v>75168</v>
      </c>
      <c r="I33" s="74">
        <f t="shared" ca="1" si="3"/>
        <v>79228</v>
      </c>
      <c r="J33" s="74">
        <f t="shared" ca="1" si="4"/>
        <v>85847</v>
      </c>
      <c r="K33" s="74">
        <f t="shared" ca="1" si="5"/>
        <v>88252</v>
      </c>
      <c r="L33" s="74">
        <f t="shared" ca="1" si="6"/>
        <v>92874</v>
      </c>
      <c r="M33" s="74">
        <f t="shared" ca="1" si="7"/>
        <v>98200</v>
      </c>
      <c r="N33" s="60"/>
      <c r="O33" s="73"/>
      <c r="P33" s="186" t="s">
        <v>600</v>
      </c>
      <c r="Q33" s="187" t="str">
        <f t="shared" si="9"/>
        <v>01333C</v>
      </c>
      <c r="R33" s="188" t="str">
        <f t="shared" si="10"/>
        <v>CPED Interagency Coordinator</v>
      </c>
      <c r="S33" s="189" t="str">
        <f t="shared" si="11"/>
        <v>65</v>
      </c>
      <c r="T33" s="186" cm="1">
        <f t="array" aca="1" ref="T33" ca="1">ROUND(IF($P33="Y",VLOOKUP($Q33, INDIRECT($P$2),T$6,0)*INDIRECT($P$1),VLOOKUP($Q33, INDIRECT($P$2),T$6,0)),IF($E33="E",0,3))</f>
        <v>71570</v>
      </c>
      <c r="U33" s="186" cm="1">
        <f t="array" aca="1" ref="U33" ca="1">ROUND(IF($P33="Y",VLOOKUP($Q33, INDIRECT($P$2),U$6,0)*INDIRECT($P$1),VLOOKUP($Q33, INDIRECT($P$2),U$6,0)),IF($E33="E",0,3))</f>
        <v>75168</v>
      </c>
      <c r="V33" s="186" cm="1">
        <f t="array" aca="1" ref="V33" ca="1">ROUND(IF($P33="Y",VLOOKUP($Q33, INDIRECT($P$2),V$6,0)*INDIRECT($P$1),VLOOKUP($Q33, INDIRECT($P$2),V$6,0)),IF($E33="E",0,3))</f>
        <v>79228</v>
      </c>
      <c r="W33" s="186" cm="1">
        <f t="array" aca="1" ref="W33" ca="1">ROUND(IF($P33="Y",VLOOKUP($Q33, INDIRECT($P$2),W$6,0)*INDIRECT($P$1),VLOOKUP($Q33, INDIRECT($P$2),W$6,0)),IF($E33="E",0,3))</f>
        <v>85847</v>
      </c>
      <c r="X33" s="186" cm="1">
        <f t="array" aca="1" ref="X33" ca="1">ROUND(IF($P33="Y",VLOOKUP($Q33, INDIRECT($P$2),X$6,0)*INDIRECT($P$1),VLOOKUP($Q33, INDIRECT($P$2),X$6,0)),IF($E33="E",0,3))</f>
        <v>88252</v>
      </c>
      <c r="Y33" s="186" cm="1">
        <f t="array" aca="1" ref="Y33" ca="1">ROUND(IF($P33="Y",VLOOKUP($Q33, INDIRECT($P$2),Y$6,0)*INDIRECT($P$1),VLOOKUP($Q33, INDIRECT($P$2),Y$6,0)),IF($E33="E",0,3))</f>
        <v>92874</v>
      </c>
      <c r="Z33" s="186" cm="1">
        <f t="array" aca="1" ref="Z33" ca="1">ROUND(IF($P33="Y",VLOOKUP($Q33, INDIRECT($P$2),Z$6,0)*INDIRECT($P$1),VLOOKUP($Q33, INDIRECT($P$2),Z$6,0)),IF($E33="E",0,3))</f>
        <v>98200</v>
      </c>
      <c r="AB33" s="282" t="str">
        <f t="shared" si="12"/>
        <v>01333C</v>
      </c>
      <c r="AC33" s="130" t="str">
        <f t="shared" si="13"/>
        <v>CPED Interagency Coordinator</v>
      </c>
      <c r="AD33" s="284" t="str">
        <f t="shared" si="14"/>
        <v>65</v>
      </c>
      <c r="AE33" s="282">
        <f t="shared" ca="1" si="15"/>
        <v>34.408999999999999</v>
      </c>
      <c r="AF33" s="282">
        <f t="shared" ca="1" si="16"/>
        <v>36.138999999999996</v>
      </c>
      <c r="AG33" s="282">
        <f t="shared" ca="1" si="17"/>
        <v>38.091000000000001</v>
      </c>
      <c r="AH33" s="282">
        <f t="shared" ca="1" si="18"/>
        <v>41.272999999999996</v>
      </c>
      <c r="AI33" s="282">
        <f t="shared" ca="1" si="19"/>
        <v>42.428999999999995</v>
      </c>
      <c r="AJ33" s="282">
        <f t="shared" ca="1" si="20"/>
        <v>44.650999999999996</v>
      </c>
      <c r="AK33" s="282">
        <f t="shared" ca="1" si="21"/>
        <v>47.211999999999996</v>
      </c>
    </row>
    <row r="34" spans="1:37" x14ac:dyDescent="0.2">
      <c r="A34" s="75" t="s">
        <v>709</v>
      </c>
      <c r="B34" s="75">
        <v>10</v>
      </c>
      <c r="C34" s="70" t="s">
        <v>703</v>
      </c>
      <c r="D34" s="75">
        <v>480</v>
      </c>
      <c r="E34" s="75" t="s">
        <v>17</v>
      </c>
      <c r="F34" s="73" t="s">
        <v>787</v>
      </c>
      <c r="G34" s="74">
        <f t="shared" ca="1" si="1"/>
        <v>77338</v>
      </c>
      <c r="H34" s="74">
        <f t="shared" ca="1" si="2"/>
        <v>81187</v>
      </c>
      <c r="I34" s="74">
        <f t="shared" ca="1" si="3"/>
        <v>85256</v>
      </c>
      <c r="J34" s="74">
        <f t="shared" ca="1" si="4"/>
        <v>90769</v>
      </c>
      <c r="K34" s="74">
        <f t="shared" ca="1" si="5"/>
        <v>93310</v>
      </c>
      <c r="L34" s="74">
        <f t="shared" ca="1" si="6"/>
        <v>95926</v>
      </c>
      <c r="M34" s="74">
        <f t="shared" ca="1" si="7"/>
        <v>98659</v>
      </c>
      <c r="N34" s="60"/>
      <c r="P34" s="191" t="s">
        <v>600</v>
      </c>
      <c r="Q34" s="187" t="str">
        <f t="shared" si="9"/>
        <v>53006C</v>
      </c>
      <c r="R34" s="188" t="str">
        <f t="shared" si="10"/>
        <v>Crime Analyst Supv-C</v>
      </c>
      <c r="S34" s="189" t="str">
        <f t="shared" si="11"/>
        <v>010</v>
      </c>
      <c r="T34" s="186" cm="1">
        <f t="array" aca="1" ref="T34" ca="1">ROUND(IF($P34="Y",VLOOKUP($Q34, INDIRECT($P$2),T$6,0)*INDIRECT($P$1),VLOOKUP($Q34, INDIRECT($P$2),T$6,0)),IF($E34="E",0,3))</f>
        <v>77338</v>
      </c>
      <c r="U34" s="186" cm="1">
        <f t="array" aca="1" ref="U34" ca="1">ROUND(IF($P34="Y",VLOOKUP($Q34, INDIRECT($P$2),U$6,0)*INDIRECT($P$1),VLOOKUP($Q34, INDIRECT($P$2),U$6,0)),IF($E34="E",0,3))</f>
        <v>81187</v>
      </c>
      <c r="V34" s="186" cm="1">
        <f t="array" aca="1" ref="V34" ca="1">ROUND(IF($P34="Y",VLOOKUP($Q34, INDIRECT($P$2),V$6,0)*INDIRECT($P$1),VLOOKUP($Q34, INDIRECT($P$2),V$6,0)),IF($E34="E",0,3))</f>
        <v>85256</v>
      </c>
      <c r="W34" s="186" cm="1">
        <f t="array" aca="1" ref="W34" ca="1">ROUND(IF($P34="Y",VLOOKUP($Q34, INDIRECT($P$2),W$6,0)*INDIRECT($P$1),VLOOKUP($Q34, INDIRECT($P$2),W$6,0)),IF($E34="E",0,3))</f>
        <v>90769</v>
      </c>
      <c r="X34" s="186" cm="1">
        <f t="array" aca="1" ref="X34" ca="1">ROUND(IF($P34="Y",VLOOKUP($Q34, INDIRECT($P$2),X$6,0)*INDIRECT($P$1),VLOOKUP($Q34, INDIRECT($P$2),X$6,0)),IF($E34="E",0,3))</f>
        <v>93310</v>
      </c>
      <c r="Y34" s="186" cm="1">
        <f t="array" aca="1" ref="Y34" ca="1">ROUND(IF($P34="Y",VLOOKUP($Q34, INDIRECT($P$2),Y$6,0)*INDIRECT($P$1),VLOOKUP($Q34, INDIRECT($P$2),Y$6,0)),IF($E34="E",0,3))</f>
        <v>95926</v>
      </c>
      <c r="Z34" s="186" cm="1">
        <f t="array" aca="1" ref="Z34" ca="1">ROUND(IF($P34="Y",VLOOKUP($Q34, INDIRECT($P$2),Z$6,0)*INDIRECT($P$1),VLOOKUP($Q34, INDIRECT($P$2),Z$6,0)),IF($E34="E",0,3))</f>
        <v>98659</v>
      </c>
      <c r="AB34" s="282" t="str">
        <f t="shared" si="12"/>
        <v>53006C</v>
      </c>
      <c r="AC34" s="130" t="str">
        <f t="shared" si="13"/>
        <v>Crime Analyst Supv-C</v>
      </c>
      <c r="AD34" s="284" t="str">
        <f t="shared" si="14"/>
        <v>010</v>
      </c>
      <c r="AE34" s="282">
        <f t="shared" ca="1" si="15"/>
        <v>37.181999999999995</v>
      </c>
      <c r="AF34" s="282">
        <f t="shared" ca="1" si="16"/>
        <v>39.032999999999994</v>
      </c>
      <c r="AG34" s="282">
        <f t="shared" ca="1" si="17"/>
        <v>40.988999999999997</v>
      </c>
      <c r="AH34" s="282">
        <f t="shared" ca="1" si="18"/>
        <v>43.638999999999996</v>
      </c>
      <c r="AI34" s="282">
        <f t="shared" ca="1" si="19"/>
        <v>44.860999999999997</v>
      </c>
      <c r="AJ34" s="282">
        <f t="shared" ca="1" si="20"/>
        <v>46.119</v>
      </c>
      <c r="AK34" s="282">
        <f t="shared" ca="1" si="21"/>
        <v>47.433</v>
      </c>
    </row>
    <row r="35" spans="1:37" x14ac:dyDescent="0.2">
      <c r="A35" s="75" t="s">
        <v>59</v>
      </c>
      <c r="B35" s="75">
        <v>7</v>
      </c>
      <c r="C35" s="70" t="s">
        <v>22</v>
      </c>
      <c r="D35" s="75">
        <v>333</v>
      </c>
      <c r="E35" s="75" t="s">
        <v>21</v>
      </c>
      <c r="F35" s="73" t="s">
        <v>334</v>
      </c>
      <c r="G35" s="74">
        <f t="shared" ca="1" si="1"/>
        <v>26.963000000000001</v>
      </c>
      <c r="H35" s="74">
        <f t="shared" ca="1" si="2"/>
        <v>28.384</v>
      </c>
      <c r="I35" s="74">
        <f t="shared" ca="1" si="3"/>
        <v>29.876999999999999</v>
      </c>
      <c r="J35" s="74">
        <f t="shared" ca="1" si="4"/>
        <v>31.45</v>
      </c>
      <c r="K35" s="74">
        <f t="shared" ca="1" si="5"/>
        <v>32.331000000000003</v>
      </c>
      <c r="L35" s="74">
        <f t="shared" ca="1" si="6"/>
        <v>33.235999999999997</v>
      </c>
      <c r="M35" s="74">
        <f t="shared" ca="1" si="7"/>
        <v>34.183</v>
      </c>
      <c r="N35" s="115"/>
      <c r="P35" s="191" t="s">
        <v>600</v>
      </c>
      <c r="Q35" s="187" t="str">
        <f t="shared" si="9"/>
        <v>09930C</v>
      </c>
      <c r="R35" s="188" t="str">
        <f t="shared" si="10"/>
        <v>Customer Services Supervisor</v>
      </c>
      <c r="S35" s="189" t="str">
        <f t="shared" si="11"/>
        <v>13</v>
      </c>
      <c r="T35" s="186" cm="1">
        <f t="array" aca="1" ref="T35" ca="1">ROUND(IF($P35="Y",VLOOKUP($Q35, INDIRECT($P$2),T$6,0)*INDIRECT($P$1),VLOOKUP($Q35, INDIRECT($P$2),T$6,0)),IF($E35="E",0,3))</f>
        <v>26.963000000000001</v>
      </c>
      <c r="U35" s="186" cm="1">
        <f t="array" aca="1" ref="U35" ca="1">ROUND(IF($P35="Y",VLOOKUP($Q35, INDIRECT($P$2),U$6,0)*INDIRECT($P$1),VLOOKUP($Q35, INDIRECT($P$2),U$6,0)),IF($E35="E",0,3))</f>
        <v>28.384</v>
      </c>
      <c r="V35" s="186" cm="1">
        <f t="array" aca="1" ref="V35" ca="1">ROUND(IF($P35="Y",VLOOKUP($Q35, INDIRECT($P$2),V$6,0)*INDIRECT($P$1),VLOOKUP($Q35, INDIRECT($P$2),V$6,0)),IF($E35="E",0,3))</f>
        <v>29.876999999999999</v>
      </c>
      <c r="W35" s="186" cm="1">
        <f t="array" aca="1" ref="W35" ca="1">ROUND(IF($P35="Y",VLOOKUP($Q35, INDIRECT($P$2),W$6,0)*INDIRECT($P$1),VLOOKUP($Q35, INDIRECT($P$2),W$6,0)),IF($E35="E",0,3))</f>
        <v>31.45</v>
      </c>
      <c r="X35" s="186" cm="1">
        <f t="array" aca="1" ref="X35" ca="1">ROUND(IF($P35="Y",VLOOKUP($Q35, INDIRECT($P$2),X$6,0)*INDIRECT($P$1),VLOOKUP($Q35, INDIRECT($P$2),X$6,0)),IF($E35="E",0,3))</f>
        <v>32.331000000000003</v>
      </c>
      <c r="Y35" s="186" cm="1">
        <f t="array" aca="1" ref="Y35" ca="1">ROUND(IF($P35="Y",VLOOKUP($Q35, INDIRECT($P$2),Y$6,0)*INDIRECT($P$1),VLOOKUP($Q35, INDIRECT($P$2),Y$6,0)),IF($E35="E",0,3))</f>
        <v>33.235999999999997</v>
      </c>
      <c r="Z35" s="186" cm="1">
        <f t="array" aca="1" ref="Z35" ca="1">ROUND(IF($P35="Y",VLOOKUP($Q35, INDIRECT($P$2),Z$6,0)*INDIRECT($P$1),VLOOKUP($Q35, INDIRECT($P$2),Z$6,0)),IF($E35="E",0,3))</f>
        <v>34.183</v>
      </c>
      <c r="AB35" s="282" t="str">
        <f t="shared" si="12"/>
        <v>09930C</v>
      </c>
      <c r="AC35" s="130" t="str">
        <f t="shared" si="13"/>
        <v>Customer Services Supervisor</v>
      </c>
      <c r="AD35" s="284" t="str">
        <f t="shared" si="14"/>
        <v>13</v>
      </c>
      <c r="AE35" s="282">
        <f t="shared" ca="1" si="15"/>
        <v>26.963000000000001</v>
      </c>
      <c r="AF35" s="282">
        <f t="shared" ca="1" si="16"/>
        <v>28.384</v>
      </c>
      <c r="AG35" s="282">
        <f t="shared" ca="1" si="17"/>
        <v>29.876999999999999</v>
      </c>
      <c r="AH35" s="282">
        <f t="shared" ca="1" si="18"/>
        <v>31.45</v>
      </c>
      <c r="AI35" s="282">
        <f t="shared" ca="1" si="19"/>
        <v>32.331000000000003</v>
      </c>
      <c r="AJ35" s="282">
        <f t="shared" ca="1" si="20"/>
        <v>33.235999999999997</v>
      </c>
      <c r="AK35" s="282">
        <f t="shared" ca="1" si="21"/>
        <v>34.183</v>
      </c>
    </row>
    <row r="36" spans="1:37" x14ac:dyDescent="0.2">
      <c r="A36" s="75" t="s">
        <v>61</v>
      </c>
      <c r="B36" s="75">
        <v>12</v>
      </c>
      <c r="C36" s="70" t="s">
        <v>574</v>
      </c>
      <c r="D36" s="75">
        <v>545</v>
      </c>
      <c r="E36" s="75" t="s">
        <v>17</v>
      </c>
      <c r="F36" s="73" t="s">
        <v>335</v>
      </c>
      <c r="G36" s="74">
        <f t="shared" ca="1" si="1"/>
        <v>99675</v>
      </c>
      <c r="H36" s="74">
        <f t="shared" ca="1" si="2"/>
        <v>103666</v>
      </c>
      <c r="I36" s="74">
        <f t="shared" ca="1" si="3"/>
        <v>107817</v>
      </c>
      <c r="J36" s="74">
        <f t="shared" ca="1" si="4"/>
        <v>112134</v>
      </c>
      <c r="K36" s="74">
        <f t="shared" ca="1" si="5"/>
        <v>116625</v>
      </c>
      <c r="L36" s="74">
        <f t="shared" ca="1" si="6"/>
        <v>0</v>
      </c>
      <c r="M36" s="74">
        <f t="shared" ca="1" si="7"/>
        <v>0</v>
      </c>
      <c r="N36" s="61"/>
      <c r="P36" s="191" t="s">
        <v>600</v>
      </c>
      <c r="Q36" s="187" t="str">
        <f t="shared" si="9"/>
        <v>03016C</v>
      </c>
      <c r="R36" s="188" t="str">
        <f t="shared" si="10"/>
        <v>Deputy Controller</v>
      </c>
      <c r="S36" s="189" t="str">
        <f t="shared" si="11"/>
        <v>044</v>
      </c>
      <c r="T36" s="186" cm="1">
        <f t="array" aca="1" ref="T36" ca="1">ROUND(IF($P36="Y",VLOOKUP($Q36, INDIRECT($P$2),T$6,0)*INDIRECT($P$1),VLOOKUP($Q36, INDIRECT($P$2),T$6,0)),IF($E36="E",0,3))</f>
        <v>99675</v>
      </c>
      <c r="U36" s="186" cm="1">
        <f t="array" aca="1" ref="U36" ca="1">ROUND(IF($P36="Y",VLOOKUP($Q36, INDIRECT($P$2),U$6,0)*INDIRECT($P$1),VLOOKUP($Q36, INDIRECT($P$2),U$6,0)),IF($E36="E",0,3))</f>
        <v>103666</v>
      </c>
      <c r="V36" s="186" cm="1">
        <f t="array" aca="1" ref="V36" ca="1">ROUND(IF($P36="Y",VLOOKUP($Q36, INDIRECT($P$2),V$6,0)*INDIRECT($P$1),VLOOKUP($Q36, INDIRECT($P$2),V$6,0)),IF($E36="E",0,3))</f>
        <v>107817</v>
      </c>
      <c r="W36" s="186" cm="1">
        <f t="array" aca="1" ref="W36" ca="1">ROUND(IF($P36="Y",VLOOKUP($Q36, INDIRECT($P$2),W$6,0)*INDIRECT($P$1),VLOOKUP($Q36, INDIRECT($P$2),W$6,0)),IF($E36="E",0,3))</f>
        <v>112134</v>
      </c>
      <c r="X36" s="186" cm="1">
        <f t="array" aca="1" ref="X36" ca="1">ROUND(IF($P36="Y",VLOOKUP($Q36, INDIRECT($P$2),X$6,0)*INDIRECT($P$1),VLOOKUP($Q36, INDIRECT($P$2),X$6,0)),IF($E36="E",0,3))</f>
        <v>116625</v>
      </c>
      <c r="Y36" s="186" cm="1">
        <f t="array" aca="1" ref="Y36" ca="1">ROUND(IF($P36="Y",VLOOKUP($Q36, INDIRECT($P$2),Y$6,0)*INDIRECT($P$1),VLOOKUP($Q36, INDIRECT($P$2),Y$6,0)),IF($E36="E",0,3))</f>
        <v>0</v>
      </c>
      <c r="Z36" s="186" cm="1">
        <f t="array" aca="1" ref="Z36" ca="1">ROUND(IF($P36="Y",VLOOKUP($Q36, INDIRECT($P$2),Z$6,0)*INDIRECT($P$1),VLOOKUP($Q36, INDIRECT($P$2),Z$6,0)),IF($E36="E",0,3))</f>
        <v>0</v>
      </c>
      <c r="AB36" s="282" t="str">
        <f t="shared" si="12"/>
        <v>03016C</v>
      </c>
      <c r="AC36" s="130" t="str">
        <f t="shared" si="13"/>
        <v>Deputy Controller</v>
      </c>
      <c r="AD36" s="284" t="str">
        <f t="shared" si="14"/>
        <v>044</v>
      </c>
      <c r="AE36" s="282">
        <f t="shared" ca="1" si="15"/>
        <v>47.920999999999999</v>
      </c>
      <c r="AF36" s="282">
        <f t="shared" ca="1" si="16"/>
        <v>49.839999999999996</v>
      </c>
      <c r="AG36" s="282">
        <f t="shared" ca="1" si="17"/>
        <v>51.835999999999999</v>
      </c>
      <c r="AH36" s="282">
        <f t="shared" ca="1" si="18"/>
        <v>53.910999999999994</v>
      </c>
      <c r="AI36" s="282">
        <f t="shared" ca="1" si="19"/>
        <v>56.07</v>
      </c>
      <c r="AJ36" s="282">
        <f t="shared" ca="1" si="20"/>
        <v>0</v>
      </c>
      <c r="AK36" s="282">
        <f t="shared" ca="1" si="21"/>
        <v>0</v>
      </c>
    </row>
    <row r="37" spans="1:37" x14ac:dyDescent="0.2">
      <c r="A37" s="75" t="s">
        <v>62</v>
      </c>
      <c r="B37" s="75">
        <v>10</v>
      </c>
      <c r="C37" s="70" t="s">
        <v>44</v>
      </c>
      <c r="D37" s="75">
        <v>460</v>
      </c>
      <c r="E37" s="75" t="s">
        <v>17</v>
      </c>
      <c r="F37" s="73" t="s">
        <v>336</v>
      </c>
      <c r="G37" s="74">
        <f t="shared" ca="1" si="1"/>
        <v>75583</v>
      </c>
      <c r="H37" s="74">
        <f t="shared" ca="1" si="2"/>
        <v>79486</v>
      </c>
      <c r="I37" s="74">
        <f t="shared" ca="1" si="3"/>
        <v>83537</v>
      </c>
      <c r="J37" s="74">
        <f t="shared" ca="1" si="4"/>
        <v>89192</v>
      </c>
      <c r="K37" s="74">
        <f t="shared" ca="1" si="5"/>
        <v>91690</v>
      </c>
      <c r="L37" s="74">
        <f t="shared" ca="1" si="6"/>
        <v>94257</v>
      </c>
      <c r="M37" s="74">
        <f t="shared" ca="1" si="7"/>
        <v>96945</v>
      </c>
      <c r="N37" s="60"/>
      <c r="P37" s="191" t="s">
        <v>600</v>
      </c>
      <c r="Q37" s="187" t="str">
        <f t="shared" si="9"/>
        <v>03057C</v>
      </c>
      <c r="R37" s="188" t="str">
        <f t="shared" si="10"/>
        <v>Development Coordinator III</v>
      </c>
      <c r="S37" s="189" t="str">
        <f t="shared" si="11"/>
        <v>34D</v>
      </c>
      <c r="T37" s="186" cm="1">
        <f t="array" aca="1" ref="T37" ca="1">ROUND(IF($P37="Y",VLOOKUP($Q37, INDIRECT($P$2),T$6,0)*INDIRECT($P$1),VLOOKUP($Q37, INDIRECT($P$2),T$6,0)),IF($E37="E",0,3))</f>
        <v>75583</v>
      </c>
      <c r="U37" s="186" cm="1">
        <f t="array" aca="1" ref="U37" ca="1">ROUND(IF($P37="Y",VLOOKUP($Q37, INDIRECT($P$2),U$6,0)*INDIRECT($P$1),VLOOKUP($Q37, INDIRECT($P$2),U$6,0)),IF($E37="E",0,3))</f>
        <v>79486</v>
      </c>
      <c r="V37" s="186" cm="1">
        <f t="array" aca="1" ref="V37" ca="1">ROUND(IF($P37="Y",VLOOKUP($Q37, INDIRECT($P$2),V$6,0)*INDIRECT($P$1),VLOOKUP($Q37, INDIRECT($P$2),V$6,0)),IF($E37="E",0,3))</f>
        <v>83537</v>
      </c>
      <c r="W37" s="186" cm="1">
        <f t="array" aca="1" ref="W37" ca="1">ROUND(IF($P37="Y",VLOOKUP($Q37, INDIRECT($P$2),W$6,0)*INDIRECT($P$1),VLOOKUP($Q37, INDIRECT($P$2),W$6,0)),IF($E37="E",0,3))</f>
        <v>89192</v>
      </c>
      <c r="X37" s="186" cm="1">
        <f t="array" aca="1" ref="X37" ca="1">ROUND(IF($P37="Y",VLOOKUP($Q37, INDIRECT($P$2),X$6,0)*INDIRECT($P$1),VLOOKUP($Q37, INDIRECT($P$2),X$6,0)),IF($E37="E",0,3))</f>
        <v>91690</v>
      </c>
      <c r="Y37" s="186" cm="1">
        <f t="array" aca="1" ref="Y37" ca="1">ROUND(IF($P37="Y",VLOOKUP($Q37, INDIRECT($P$2),Y$6,0)*INDIRECT($P$1),VLOOKUP($Q37, INDIRECT($P$2),Y$6,0)),IF($E37="E",0,3))</f>
        <v>94257</v>
      </c>
      <c r="Z37" s="186" cm="1">
        <f t="array" aca="1" ref="Z37" ca="1">ROUND(IF($P37="Y",VLOOKUP($Q37, INDIRECT($P$2),Z$6,0)*INDIRECT($P$1),VLOOKUP($Q37, INDIRECT($P$2),Z$6,0)),IF($E37="E",0,3))</f>
        <v>96945</v>
      </c>
      <c r="AB37" s="282" t="str">
        <f t="shared" si="12"/>
        <v>03057C</v>
      </c>
      <c r="AC37" s="130" t="str">
        <f t="shared" si="13"/>
        <v>Development Coordinator III</v>
      </c>
      <c r="AD37" s="284" t="str">
        <f t="shared" si="14"/>
        <v>34D</v>
      </c>
      <c r="AE37" s="282">
        <f t="shared" ca="1" si="15"/>
        <v>36.338000000000001</v>
      </c>
      <c r="AF37" s="282">
        <f t="shared" ca="1" si="16"/>
        <v>38.214999999999996</v>
      </c>
      <c r="AG37" s="282">
        <f t="shared" ca="1" si="17"/>
        <v>40.162999999999997</v>
      </c>
      <c r="AH37" s="282">
        <f t="shared" ca="1" si="18"/>
        <v>42.881</v>
      </c>
      <c r="AI37" s="282">
        <f t="shared" ca="1" si="19"/>
        <v>44.082000000000001</v>
      </c>
      <c r="AJ37" s="282">
        <f t="shared" ca="1" si="20"/>
        <v>45.315999999999995</v>
      </c>
      <c r="AK37" s="282">
        <f t="shared" ca="1" si="21"/>
        <v>46.608999999999995</v>
      </c>
    </row>
    <row r="38" spans="1:37" x14ac:dyDescent="0.2">
      <c r="A38" s="75" t="s">
        <v>64</v>
      </c>
      <c r="B38" s="75">
        <v>2</v>
      </c>
      <c r="C38" s="70" t="s">
        <v>63</v>
      </c>
      <c r="D38" s="75">
        <v>110</v>
      </c>
      <c r="E38" s="75" t="s">
        <v>21</v>
      </c>
      <c r="F38" s="73" t="s">
        <v>337</v>
      </c>
      <c r="G38" s="74">
        <f t="shared" ca="1" si="1"/>
        <v>16.641999999999999</v>
      </c>
      <c r="H38" s="74">
        <f t="shared" ca="1" si="2"/>
        <v>17.117000000000001</v>
      </c>
      <c r="I38" s="74">
        <f t="shared" ca="1" si="3"/>
        <v>0</v>
      </c>
      <c r="J38" s="74">
        <f t="shared" ca="1" si="4"/>
        <v>0</v>
      </c>
      <c r="K38" s="74">
        <f t="shared" ca="1" si="5"/>
        <v>0</v>
      </c>
      <c r="L38" s="74">
        <f t="shared" ca="1" si="6"/>
        <v>0</v>
      </c>
      <c r="M38" s="74">
        <f t="shared" ca="1" si="7"/>
        <v>0</v>
      </c>
      <c r="N38" s="115"/>
      <c r="P38" s="191" t="s">
        <v>600</v>
      </c>
      <c r="Q38" s="187" t="str">
        <f t="shared" si="9"/>
        <v>03800C</v>
      </c>
      <c r="R38" s="188" t="str">
        <f t="shared" si="10"/>
        <v>Election Helper</v>
      </c>
      <c r="S38" s="189" t="str">
        <f t="shared" si="11"/>
        <v>05</v>
      </c>
      <c r="T38" s="186" cm="1">
        <f t="array" aca="1" ref="T38" ca="1">ROUND(IF($P38="Y",VLOOKUP($Q38, INDIRECT($P$2),T$6,0)*INDIRECT($P$1),VLOOKUP($Q38, INDIRECT($P$2),T$6,0)),IF($E38="E",0,3))</f>
        <v>16.641999999999999</v>
      </c>
      <c r="U38" s="186" cm="1">
        <f t="array" aca="1" ref="U38" ca="1">ROUND(IF($P38="Y",VLOOKUP($Q38, INDIRECT($P$2),U$6,0)*INDIRECT($P$1),VLOOKUP($Q38, INDIRECT($P$2),U$6,0)),IF($E38="E",0,3))</f>
        <v>17.117000000000001</v>
      </c>
      <c r="V38" s="186" cm="1">
        <f t="array" aca="1" ref="V38" ca="1">ROUND(IF($P38="Y",VLOOKUP($Q38, INDIRECT($P$2),V$6,0)*INDIRECT($P$1),VLOOKUP($Q38, INDIRECT($P$2),V$6,0)),IF($E38="E",0,3))</f>
        <v>0</v>
      </c>
      <c r="W38" s="186" cm="1">
        <f t="array" aca="1" ref="W38" ca="1">ROUND(IF($P38="Y",VLOOKUP($Q38, INDIRECT($P$2),W$6,0)*INDIRECT($P$1),VLOOKUP($Q38, INDIRECT($P$2),W$6,0)),IF($E38="E",0,3))</f>
        <v>0</v>
      </c>
      <c r="X38" s="186" cm="1">
        <f t="array" aca="1" ref="X38" ca="1">ROUND(IF($P38="Y",VLOOKUP($Q38, INDIRECT($P$2),X$6,0)*INDIRECT($P$1),VLOOKUP($Q38, INDIRECT($P$2),X$6,0)),IF($E38="E",0,3))</f>
        <v>0</v>
      </c>
      <c r="Y38" s="186" cm="1">
        <f t="array" aca="1" ref="Y38" ca="1">ROUND(IF($P38="Y",VLOOKUP($Q38, INDIRECT($P$2),Y$6,0)*INDIRECT($P$1),VLOOKUP($Q38, INDIRECT($P$2),Y$6,0)),IF($E38="E",0,3))</f>
        <v>0</v>
      </c>
      <c r="Z38" s="186" cm="1">
        <f t="array" aca="1" ref="Z38" ca="1">ROUND(IF($P38="Y",VLOOKUP($Q38, INDIRECT($P$2),Z$6,0)*INDIRECT($P$1),VLOOKUP($Q38, INDIRECT($P$2),Z$6,0)),IF($E38="E",0,3))</f>
        <v>0</v>
      </c>
      <c r="AB38" s="282" t="str">
        <f t="shared" si="12"/>
        <v>03800C</v>
      </c>
      <c r="AC38" s="130" t="str">
        <f t="shared" si="13"/>
        <v>Election Helper</v>
      </c>
      <c r="AD38" s="284" t="str">
        <f t="shared" si="14"/>
        <v>05</v>
      </c>
      <c r="AE38" s="282">
        <f t="shared" ca="1" si="15"/>
        <v>16.641999999999999</v>
      </c>
      <c r="AF38" s="282">
        <f t="shared" ca="1" si="16"/>
        <v>17.117000000000001</v>
      </c>
      <c r="AG38" s="282">
        <f t="shared" ca="1" si="17"/>
        <v>0</v>
      </c>
      <c r="AH38" s="282">
        <f t="shared" ca="1" si="18"/>
        <v>0</v>
      </c>
      <c r="AI38" s="282">
        <f t="shared" ca="1" si="19"/>
        <v>0</v>
      </c>
      <c r="AJ38" s="282">
        <f t="shared" ca="1" si="20"/>
        <v>0</v>
      </c>
      <c r="AK38" s="282">
        <f t="shared" ca="1" si="21"/>
        <v>0</v>
      </c>
    </row>
    <row r="39" spans="1:37" x14ac:dyDescent="0.2">
      <c r="A39" s="75" t="s">
        <v>66</v>
      </c>
      <c r="B39" s="75">
        <v>11</v>
      </c>
      <c r="C39" s="70" t="s">
        <v>65</v>
      </c>
      <c r="D39" s="75">
        <v>513</v>
      </c>
      <c r="E39" s="75" t="s">
        <v>17</v>
      </c>
      <c r="F39" s="73" t="s">
        <v>338</v>
      </c>
      <c r="G39" s="74">
        <f t="shared" ca="1" si="1"/>
        <v>83407</v>
      </c>
      <c r="H39" s="74">
        <f t="shared" ca="1" si="2"/>
        <v>87798</v>
      </c>
      <c r="I39" s="74">
        <f t="shared" ca="1" si="3"/>
        <v>92418</v>
      </c>
      <c r="J39" s="74">
        <f t="shared" ca="1" si="4"/>
        <v>98702</v>
      </c>
      <c r="K39" s="74">
        <f t="shared" ca="1" si="5"/>
        <v>101467</v>
      </c>
      <c r="L39" s="74">
        <f t="shared" ca="1" si="6"/>
        <v>104309</v>
      </c>
      <c r="M39" s="74">
        <f t="shared" ca="1" si="7"/>
        <v>107282</v>
      </c>
      <c r="N39" s="60"/>
      <c r="P39" s="191" t="s">
        <v>600</v>
      </c>
      <c r="Q39" s="187" t="str">
        <f t="shared" si="9"/>
        <v>03951C</v>
      </c>
      <c r="R39" s="188" t="str">
        <f t="shared" si="10"/>
        <v>Emergency Management Planning Administrative Supervisor</v>
      </c>
      <c r="S39" s="189" t="str">
        <f t="shared" si="11"/>
        <v>41C</v>
      </c>
      <c r="T39" s="186" cm="1">
        <f t="array" aca="1" ref="T39" ca="1">ROUND(IF($P39="Y",VLOOKUP($Q39, INDIRECT($P$2),T$6,0)*INDIRECT($P$1),VLOOKUP($Q39, INDIRECT($P$2),T$6,0)),IF($E39="E",0,3))</f>
        <v>83407</v>
      </c>
      <c r="U39" s="186" cm="1">
        <f t="array" aca="1" ref="U39" ca="1">ROUND(IF($P39="Y",VLOOKUP($Q39, INDIRECT($P$2),U$6,0)*INDIRECT($P$1),VLOOKUP($Q39, INDIRECT($P$2),U$6,0)),IF($E39="E",0,3))</f>
        <v>87798</v>
      </c>
      <c r="V39" s="186" cm="1">
        <f t="array" aca="1" ref="V39" ca="1">ROUND(IF($P39="Y",VLOOKUP($Q39, INDIRECT($P$2),V$6,0)*INDIRECT($P$1),VLOOKUP($Q39, INDIRECT($P$2),V$6,0)),IF($E39="E",0,3))</f>
        <v>92418</v>
      </c>
      <c r="W39" s="186" cm="1">
        <f t="array" aca="1" ref="W39" ca="1">ROUND(IF($P39="Y",VLOOKUP($Q39, INDIRECT($P$2),W$6,0)*INDIRECT($P$1),VLOOKUP($Q39, INDIRECT($P$2),W$6,0)),IF($E39="E",0,3))</f>
        <v>98702</v>
      </c>
      <c r="X39" s="186" cm="1">
        <f t="array" aca="1" ref="X39" ca="1">ROUND(IF($P39="Y",VLOOKUP($Q39, INDIRECT($P$2),X$6,0)*INDIRECT($P$1),VLOOKUP($Q39, INDIRECT($P$2),X$6,0)),IF($E39="E",0,3))</f>
        <v>101467</v>
      </c>
      <c r="Y39" s="186" cm="1">
        <f t="array" aca="1" ref="Y39" ca="1">ROUND(IF($P39="Y",VLOOKUP($Q39, INDIRECT($P$2),Y$6,0)*INDIRECT($P$1),VLOOKUP($Q39, INDIRECT($P$2),Y$6,0)),IF($E39="E",0,3))</f>
        <v>104309</v>
      </c>
      <c r="Z39" s="186" cm="1">
        <f t="array" aca="1" ref="Z39" ca="1">ROUND(IF($P39="Y",VLOOKUP($Q39, INDIRECT($P$2),Z$6,0)*INDIRECT($P$1),VLOOKUP($Q39, INDIRECT($P$2),Z$6,0)),IF($E39="E",0,3))</f>
        <v>107282</v>
      </c>
      <c r="AB39" s="282" t="str">
        <f t="shared" si="12"/>
        <v>03951C</v>
      </c>
      <c r="AC39" s="130" t="str">
        <f t="shared" si="13"/>
        <v>Emergency Management Planning Administrative Supervisor</v>
      </c>
      <c r="AD39" s="284" t="str">
        <f t="shared" si="14"/>
        <v>41C</v>
      </c>
      <c r="AE39" s="282">
        <f t="shared" ca="1" si="15"/>
        <v>40.099999999999994</v>
      </c>
      <c r="AF39" s="282">
        <f t="shared" ca="1" si="16"/>
        <v>42.210999999999999</v>
      </c>
      <c r="AG39" s="282">
        <f t="shared" ca="1" si="17"/>
        <v>44.431999999999995</v>
      </c>
      <c r="AH39" s="282">
        <f t="shared" ca="1" si="18"/>
        <v>47.452999999999996</v>
      </c>
      <c r="AI39" s="282">
        <f t="shared" ca="1" si="19"/>
        <v>48.782999999999994</v>
      </c>
      <c r="AJ39" s="282">
        <f t="shared" ca="1" si="20"/>
        <v>50.149000000000001</v>
      </c>
      <c r="AK39" s="282">
        <f t="shared" ca="1" si="21"/>
        <v>51.577999999999996</v>
      </c>
    </row>
    <row r="40" spans="1:37" x14ac:dyDescent="0.2">
      <c r="A40" s="75" t="s">
        <v>67</v>
      </c>
      <c r="B40" s="75">
        <v>10</v>
      </c>
      <c r="C40" s="70" t="s">
        <v>18</v>
      </c>
      <c r="D40" s="75">
        <v>483</v>
      </c>
      <c r="E40" s="75" t="s">
        <v>17</v>
      </c>
      <c r="F40" s="73" t="s">
        <v>339</v>
      </c>
      <c r="G40" s="74">
        <f t="shared" ca="1" si="1"/>
        <v>80112</v>
      </c>
      <c r="H40" s="74">
        <f t="shared" ca="1" si="2"/>
        <v>84328</v>
      </c>
      <c r="I40" s="74">
        <f t="shared" ca="1" si="3"/>
        <v>88766</v>
      </c>
      <c r="J40" s="74">
        <f t="shared" ca="1" si="4"/>
        <v>93438</v>
      </c>
      <c r="K40" s="74">
        <f t="shared" ca="1" si="5"/>
        <v>96052</v>
      </c>
      <c r="L40" s="74">
        <f t="shared" ca="1" si="6"/>
        <v>98745</v>
      </c>
      <c r="M40" s="74">
        <f t="shared" ca="1" si="7"/>
        <v>101558</v>
      </c>
      <c r="N40" s="60"/>
      <c r="P40" s="191" t="s">
        <v>600</v>
      </c>
      <c r="Q40" s="187" t="str">
        <f t="shared" si="9"/>
        <v>04066C</v>
      </c>
      <c r="R40" s="188" t="str">
        <f t="shared" si="10"/>
        <v>Engineering Applications Manager</v>
      </c>
      <c r="S40" s="189" t="str">
        <f t="shared" si="11"/>
        <v>83</v>
      </c>
      <c r="T40" s="186" cm="1">
        <f t="array" aca="1" ref="T40" ca="1">ROUND(IF($P40="Y",VLOOKUP($Q40, INDIRECT($P$2),T$6,0)*INDIRECT($P$1),VLOOKUP($Q40, INDIRECT($P$2),T$6,0)),IF($E40="E",0,3))</f>
        <v>80112</v>
      </c>
      <c r="U40" s="186" cm="1">
        <f t="array" aca="1" ref="U40" ca="1">ROUND(IF($P40="Y",VLOOKUP($Q40, INDIRECT($P$2),U$6,0)*INDIRECT($P$1),VLOOKUP($Q40, INDIRECT($P$2),U$6,0)),IF($E40="E",0,3))</f>
        <v>84328</v>
      </c>
      <c r="V40" s="186" cm="1">
        <f t="array" aca="1" ref="V40" ca="1">ROUND(IF($P40="Y",VLOOKUP($Q40, INDIRECT($P$2),V$6,0)*INDIRECT($P$1),VLOOKUP($Q40, INDIRECT($P$2),V$6,0)),IF($E40="E",0,3))</f>
        <v>88766</v>
      </c>
      <c r="W40" s="186" cm="1">
        <f t="array" aca="1" ref="W40" ca="1">ROUND(IF($P40="Y",VLOOKUP($Q40, INDIRECT($P$2),W$6,0)*INDIRECT($P$1),VLOOKUP($Q40, INDIRECT($P$2),W$6,0)),IF($E40="E",0,3))</f>
        <v>93438</v>
      </c>
      <c r="X40" s="186" cm="1">
        <f t="array" aca="1" ref="X40" ca="1">ROUND(IF($P40="Y",VLOOKUP($Q40, INDIRECT($P$2),X$6,0)*INDIRECT($P$1),VLOOKUP($Q40, INDIRECT($P$2),X$6,0)),IF($E40="E",0,3))</f>
        <v>96052</v>
      </c>
      <c r="Y40" s="186" cm="1">
        <f t="array" aca="1" ref="Y40" ca="1">ROUND(IF($P40="Y",VLOOKUP($Q40, INDIRECT($P$2),Y$6,0)*INDIRECT($P$1),VLOOKUP($Q40, INDIRECT($P$2),Y$6,0)),IF($E40="E",0,3))</f>
        <v>98745</v>
      </c>
      <c r="Z40" s="186" cm="1">
        <f t="array" aca="1" ref="Z40" ca="1">ROUND(IF($P40="Y",VLOOKUP($Q40, INDIRECT($P$2),Z$6,0)*INDIRECT($P$1),VLOOKUP($Q40, INDIRECT($P$2),Z$6,0)),IF($E40="E",0,3))</f>
        <v>101558</v>
      </c>
      <c r="AB40" s="282" t="str">
        <f t="shared" si="12"/>
        <v>04066C</v>
      </c>
      <c r="AC40" s="130" t="str">
        <f t="shared" si="13"/>
        <v>Engineering Applications Manager</v>
      </c>
      <c r="AD40" s="284" t="str">
        <f t="shared" si="14"/>
        <v>83</v>
      </c>
      <c r="AE40" s="282">
        <f t="shared" ca="1" si="15"/>
        <v>38.515999999999998</v>
      </c>
      <c r="AF40" s="282">
        <f t="shared" ca="1" si="16"/>
        <v>40.542999999999999</v>
      </c>
      <c r="AG40" s="282">
        <f t="shared" ca="1" si="17"/>
        <v>42.675999999999995</v>
      </c>
      <c r="AH40" s="282">
        <f t="shared" ca="1" si="18"/>
        <v>44.922999999999995</v>
      </c>
      <c r="AI40" s="282">
        <f t="shared" ca="1" si="19"/>
        <v>46.178999999999995</v>
      </c>
      <c r="AJ40" s="282">
        <f t="shared" ca="1" si="20"/>
        <v>47.473999999999997</v>
      </c>
      <c r="AK40" s="282">
        <f t="shared" ca="1" si="21"/>
        <v>48.826000000000001</v>
      </c>
    </row>
    <row r="41" spans="1:37" x14ac:dyDescent="0.2">
      <c r="A41" s="75" t="s">
        <v>69</v>
      </c>
      <c r="B41" s="75">
        <v>10</v>
      </c>
      <c r="C41" s="70" t="s">
        <v>68</v>
      </c>
      <c r="D41" s="75">
        <v>490</v>
      </c>
      <c r="E41" s="75" t="s">
        <v>17</v>
      </c>
      <c r="F41" s="73" t="s">
        <v>340</v>
      </c>
      <c r="G41" s="74">
        <f t="shared" ca="1" si="1"/>
        <v>79486</v>
      </c>
      <c r="H41" s="74">
        <f t="shared" ca="1" si="2"/>
        <v>83537</v>
      </c>
      <c r="I41" s="74">
        <f t="shared" ca="1" si="3"/>
        <v>89192</v>
      </c>
      <c r="J41" s="74">
        <f t="shared" ca="1" si="4"/>
        <v>91690</v>
      </c>
      <c r="K41" s="74">
        <f t="shared" ca="1" si="5"/>
        <v>94257</v>
      </c>
      <c r="L41" s="74">
        <f t="shared" ca="1" si="6"/>
        <v>96945</v>
      </c>
      <c r="M41" s="74">
        <f t="shared" ca="1" si="7"/>
        <v>99674</v>
      </c>
      <c r="N41" s="60"/>
      <c r="O41" s="73"/>
      <c r="P41" s="186" t="s">
        <v>600</v>
      </c>
      <c r="Q41" s="187" t="str">
        <f t="shared" si="9"/>
        <v>04103C</v>
      </c>
      <c r="R41" s="188" t="str">
        <f t="shared" si="10"/>
        <v>Enterprise Contract Adminstrator</v>
      </c>
      <c r="S41" s="189" t="str">
        <f t="shared" si="11"/>
        <v>90</v>
      </c>
      <c r="T41" s="186" cm="1">
        <f t="array" aca="1" ref="T41" ca="1">ROUND(IF($P41="Y",VLOOKUP($Q41, INDIRECT($P$2),T$6,0)*INDIRECT($P$1),VLOOKUP($Q41, INDIRECT($P$2),T$6,0)),IF($E41="E",0,3))</f>
        <v>79486</v>
      </c>
      <c r="U41" s="186" cm="1">
        <f t="array" aca="1" ref="U41" ca="1">ROUND(IF($P41="Y",VLOOKUP($Q41, INDIRECT($P$2),U$6,0)*INDIRECT($P$1),VLOOKUP($Q41, INDIRECT($P$2),U$6,0)),IF($E41="E",0,3))</f>
        <v>83537</v>
      </c>
      <c r="V41" s="186" cm="1">
        <f t="array" aca="1" ref="V41" ca="1">ROUND(IF($P41="Y",VLOOKUP($Q41, INDIRECT($P$2),V$6,0)*INDIRECT($P$1),VLOOKUP($Q41, INDIRECT($P$2),V$6,0)),IF($E41="E",0,3))</f>
        <v>89192</v>
      </c>
      <c r="W41" s="186" cm="1">
        <f t="array" aca="1" ref="W41" ca="1">ROUND(IF($P41="Y",VLOOKUP($Q41, INDIRECT($P$2),W$6,0)*INDIRECT($P$1),VLOOKUP($Q41, INDIRECT($P$2),W$6,0)),IF($E41="E",0,3))</f>
        <v>91690</v>
      </c>
      <c r="X41" s="186" cm="1">
        <f t="array" aca="1" ref="X41" ca="1">ROUND(IF($P41="Y",VLOOKUP($Q41, INDIRECT($P$2),X$6,0)*INDIRECT($P$1),VLOOKUP($Q41, INDIRECT($P$2),X$6,0)),IF($E41="E",0,3))</f>
        <v>94257</v>
      </c>
      <c r="Y41" s="186" cm="1">
        <f t="array" aca="1" ref="Y41" ca="1">ROUND(IF($P41="Y",VLOOKUP($Q41, INDIRECT($P$2),Y$6,0)*INDIRECT($P$1),VLOOKUP($Q41, INDIRECT($P$2),Y$6,0)),IF($E41="E",0,3))</f>
        <v>96945</v>
      </c>
      <c r="Z41" s="186" cm="1">
        <f t="array" aca="1" ref="Z41" ca="1">ROUND(IF($P41="Y",VLOOKUP($Q41, INDIRECT($P$2),Z$6,0)*INDIRECT($P$1),VLOOKUP($Q41, INDIRECT($P$2),Z$6,0)),IF($E41="E",0,3))</f>
        <v>99674</v>
      </c>
      <c r="AB41" s="282" t="str">
        <f t="shared" si="12"/>
        <v>04103C</v>
      </c>
      <c r="AC41" s="130" t="str">
        <f t="shared" si="13"/>
        <v>Enterprise Contract Adminstrator</v>
      </c>
      <c r="AD41" s="284" t="str">
        <f t="shared" si="14"/>
        <v>90</v>
      </c>
      <c r="AE41" s="282">
        <f t="shared" ca="1" si="15"/>
        <v>38.214999999999996</v>
      </c>
      <c r="AF41" s="282">
        <f t="shared" ca="1" si="16"/>
        <v>40.162999999999997</v>
      </c>
      <c r="AG41" s="282">
        <f t="shared" ca="1" si="17"/>
        <v>42.881</v>
      </c>
      <c r="AH41" s="282">
        <f t="shared" ca="1" si="18"/>
        <v>44.082000000000001</v>
      </c>
      <c r="AI41" s="282">
        <f t="shared" ca="1" si="19"/>
        <v>45.315999999999995</v>
      </c>
      <c r="AJ41" s="282">
        <f t="shared" ca="1" si="20"/>
        <v>46.608999999999995</v>
      </c>
      <c r="AK41" s="282">
        <f t="shared" ca="1" si="21"/>
        <v>47.920999999999999</v>
      </c>
    </row>
    <row r="42" spans="1:37" x14ac:dyDescent="0.2">
      <c r="A42" s="75" t="s">
        <v>71</v>
      </c>
      <c r="B42" s="75">
        <v>10</v>
      </c>
      <c r="C42" s="70" t="s">
        <v>70</v>
      </c>
      <c r="D42" s="75">
        <v>455</v>
      </c>
      <c r="E42" s="75" t="s">
        <v>17</v>
      </c>
      <c r="F42" s="73" t="s">
        <v>341</v>
      </c>
      <c r="G42" s="74">
        <f t="shared" ref="G42:G73" ca="1" si="26">T42</f>
        <v>77016</v>
      </c>
      <c r="H42" s="74">
        <f t="shared" ref="H42:H73" ca="1" si="27">U42</f>
        <v>80849</v>
      </c>
      <c r="I42" s="74">
        <f t="shared" ref="I42:I73" ca="1" si="28">V42</f>
        <v>84901</v>
      </c>
      <c r="J42" s="74">
        <f t="shared" ref="J42:J73" ca="1" si="29">W42</f>
        <v>90391</v>
      </c>
      <c r="K42" s="74">
        <f t="shared" ref="K42:K73" ca="1" si="30">X42</f>
        <v>92921</v>
      </c>
      <c r="L42" s="74">
        <f t="shared" ref="L42:L73" ca="1" si="31">Y42</f>
        <v>95525</v>
      </c>
      <c r="M42" s="74">
        <f t="shared" ref="M42:M73" ca="1" si="32">Z42</f>
        <v>98248</v>
      </c>
      <c r="N42" s="60"/>
      <c r="P42" s="191" t="s">
        <v>600</v>
      </c>
      <c r="Q42" s="187" t="str">
        <f t="shared" si="9"/>
        <v>04112C</v>
      </c>
      <c r="R42" s="188" t="str">
        <f t="shared" si="10"/>
        <v>Enterprise Procurement Specialist</v>
      </c>
      <c r="S42" s="189" t="str">
        <f t="shared" si="11"/>
        <v>34M</v>
      </c>
      <c r="T42" s="186" cm="1">
        <f t="array" aca="1" ref="T42" ca="1">ROUND(IF($P42="Y",VLOOKUP($Q42, INDIRECT($P$2),T$6,0)*INDIRECT($P$1),VLOOKUP($Q42, INDIRECT($P$2),T$6,0)),IF($E42="E",0,3))</f>
        <v>77016</v>
      </c>
      <c r="U42" s="186" cm="1">
        <f t="array" aca="1" ref="U42" ca="1">ROUND(IF($P42="Y",VLOOKUP($Q42, INDIRECT($P$2),U$6,0)*INDIRECT($P$1),VLOOKUP($Q42, INDIRECT($P$2),U$6,0)),IF($E42="E",0,3))</f>
        <v>80849</v>
      </c>
      <c r="V42" s="186" cm="1">
        <f t="array" aca="1" ref="V42" ca="1">ROUND(IF($P42="Y",VLOOKUP($Q42, INDIRECT($P$2),V$6,0)*INDIRECT($P$1),VLOOKUP($Q42, INDIRECT($P$2),V$6,0)),IF($E42="E",0,3))</f>
        <v>84901</v>
      </c>
      <c r="W42" s="186" cm="1">
        <f t="array" aca="1" ref="W42" ca="1">ROUND(IF($P42="Y",VLOOKUP($Q42, INDIRECT($P$2),W$6,0)*INDIRECT($P$1),VLOOKUP($Q42, INDIRECT($P$2),W$6,0)),IF($E42="E",0,3))</f>
        <v>90391</v>
      </c>
      <c r="X42" s="186" cm="1">
        <f t="array" aca="1" ref="X42" ca="1">ROUND(IF($P42="Y",VLOOKUP($Q42, INDIRECT($P$2),X$6,0)*INDIRECT($P$1),VLOOKUP($Q42, INDIRECT($P$2),X$6,0)),IF($E42="E",0,3))</f>
        <v>92921</v>
      </c>
      <c r="Y42" s="186" cm="1">
        <f t="array" aca="1" ref="Y42" ca="1">ROUND(IF($P42="Y",VLOOKUP($Q42, INDIRECT($P$2),Y$6,0)*INDIRECT($P$1),VLOOKUP($Q42, INDIRECT($P$2),Y$6,0)),IF($E42="E",0,3))</f>
        <v>95525</v>
      </c>
      <c r="Z42" s="186" cm="1">
        <f t="array" aca="1" ref="Z42" ca="1">ROUND(IF($P42="Y",VLOOKUP($Q42, INDIRECT($P$2),Z$6,0)*INDIRECT($P$1),VLOOKUP($Q42, INDIRECT($P$2),Z$6,0)),IF($E42="E",0,3))</f>
        <v>98248</v>
      </c>
      <c r="AB42" s="282" t="str">
        <f t="shared" si="12"/>
        <v>04112C</v>
      </c>
      <c r="AC42" s="130" t="str">
        <f t="shared" si="13"/>
        <v>Enterprise Procurement Specialist</v>
      </c>
      <c r="AD42" s="284" t="str">
        <f t="shared" si="14"/>
        <v>34M</v>
      </c>
      <c r="AE42" s="282">
        <f t="shared" ca="1" si="15"/>
        <v>37.027000000000001</v>
      </c>
      <c r="AF42" s="282">
        <f t="shared" ca="1" si="16"/>
        <v>38.869999999999997</v>
      </c>
      <c r="AG42" s="282">
        <f t="shared" ca="1" si="17"/>
        <v>40.817999999999998</v>
      </c>
      <c r="AH42" s="282">
        <f t="shared" ca="1" si="18"/>
        <v>43.457999999999998</v>
      </c>
      <c r="AI42" s="282">
        <f t="shared" ca="1" si="19"/>
        <v>44.673999999999999</v>
      </c>
      <c r="AJ42" s="282">
        <f t="shared" ca="1" si="20"/>
        <v>45.925999999999995</v>
      </c>
      <c r="AK42" s="282">
        <f t="shared" ca="1" si="21"/>
        <v>47.234999999999999</v>
      </c>
    </row>
    <row r="43" spans="1:37" x14ac:dyDescent="0.2">
      <c r="A43" s="75" t="s">
        <v>490</v>
      </c>
      <c r="B43" s="75">
        <v>12</v>
      </c>
      <c r="C43" s="70" t="s">
        <v>120</v>
      </c>
      <c r="D43" s="75">
        <v>548</v>
      </c>
      <c r="E43" s="75" t="s">
        <v>17</v>
      </c>
      <c r="F43" s="73" t="s">
        <v>781</v>
      </c>
      <c r="G43" s="74">
        <f t="shared" ca="1" si="26"/>
        <v>90316</v>
      </c>
      <c r="H43" s="74">
        <f t="shared" ca="1" si="27"/>
        <v>94832</v>
      </c>
      <c r="I43" s="74">
        <f t="shared" ca="1" si="28"/>
        <v>99572</v>
      </c>
      <c r="J43" s="74">
        <f t="shared" ca="1" si="29"/>
        <v>106076</v>
      </c>
      <c r="K43" s="74">
        <f t="shared" ca="1" si="30"/>
        <v>109048</v>
      </c>
      <c r="L43" s="74">
        <f t="shared" ca="1" si="31"/>
        <v>112103</v>
      </c>
      <c r="M43" s="74">
        <f t="shared" ca="1" si="32"/>
        <v>115297</v>
      </c>
      <c r="N43" s="60"/>
      <c r="P43" s="191" t="s">
        <v>600</v>
      </c>
      <c r="Q43" s="187" t="str">
        <f t="shared" ref="Q43:Q74" si="33">A43</f>
        <v xml:space="preserve">52906C </v>
      </c>
      <c r="R43" s="188" t="str">
        <f t="shared" ref="R43:R74" si="34">F43</f>
        <v>Epidemiology, Research, Evaluation &amp; Emergency Response Manager</v>
      </c>
      <c r="S43" s="189" t="str">
        <f t="shared" ref="S43:S74" si="35">C43</f>
        <v>50</v>
      </c>
      <c r="T43" s="186" cm="1">
        <f t="array" aca="1" ref="T43" ca="1">ROUND(IF($P43="Y",VLOOKUP($Q43, INDIRECT($P$2),T$6,0)*INDIRECT($P$1),VLOOKUP($Q43, INDIRECT($P$2),T$6,0)),IF($E43="E",0,3))</f>
        <v>90316</v>
      </c>
      <c r="U43" s="186" cm="1">
        <f t="array" aca="1" ref="U43" ca="1">ROUND(IF($P43="Y",VLOOKUP($Q43, INDIRECT($P$2),U$6,0)*INDIRECT($P$1),VLOOKUP($Q43, INDIRECT($P$2),U$6,0)),IF($E43="E",0,3))</f>
        <v>94832</v>
      </c>
      <c r="V43" s="186" cm="1">
        <f t="array" aca="1" ref="V43" ca="1">ROUND(IF($P43="Y",VLOOKUP($Q43, INDIRECT($P$2),V$6,0)*INDIRECT($P$1),VLOOKUP($Q43, INDIRECT($P$2),V$6,0)),IF($E43="E",0,3))</f>
        <v>99572</v>
      </c>
      <c r="W43" s="186" cm="1">
        <f t="array" aca="1" ref="W43" ca="1">ROUND(IF($P43="Y",VLOOKUP($Q43, INDIRECT($P$2),W$6,0)*INDIRECT($P$1),VLOOKUP($Q43, INDIRECT($P$2),W$6,0)),IF($E43="E",0,3))</f>
        <v>106076</v>
      </c>
      <c r="X43" s="186" cm="1">
        <f t="array" aca="1" ref="X43" ca="1">ROUND(IF($P43="Y",VLOOKUP($Q43, INDIRECT($P$2),X$6,0)*INDIRECT($P$1),VLOOKUP($Q43, INDIRECT($P$2),X$6,0)),IF($E43="E",0,3))</f>
        <v>109048</v>
      </c>
      <c r="Y43" s="186" cm="1">
        <f t="array" aca="1" ref="Y43" ca="1">ROUND(IF($P43="Y",VLOOKUP($Q43, INDIRECT($P$2),Y$6,0)*INDIRECT($P$1),VLOOKUP($Q43, INDIRECT($P$2),Y$6,0)),IF($E43="E",0,3))</f>
        <v>112103</v>
      </c>
      <c r="Z43" s="186" cm="1">
        <f t="array" aca="1" ref="Z43" ca="1">ROUND(IF($P43="Y",VLOOKUP($Q43, INDIRECT($P$2),Z$6,0)*INDIRECT($P$1),VLOOKUP($Q43, INDIRECT($P$2),Z$6,0)),IF($E43="E",0,3))</f>
        <v>115297</v>
      </c>
      <c r="AB43" s="282" t="str">
        <f t="shared" si="12"/>
        <v xml:space="preserve">52906C </v>
      </c>
      <c r="AC43" s="130" t="str">
        <f t="shared" si="13"/>
        <v>Epidemiology, Research, Evaluation &amp; Emergency Response Manager</v>
      </c>
      <c r="AD43" s="284" t="str">
        <f t="shared" si="14"/>
        <v>50</v>
      </c>
      <c r="AE43" s="282">
        <f t="shared" ca="1" si="15"/>
        <v>43.421999999999997</v>
      </c>
      <c r="AF43" s="282">
        <f t="shared" ca="1" si="16"/>
        <v>45.592999999999996</v>
      </c>
      <c r="AG43" s="282">
        <f t="shared" ca="1" si="17"/>
        <v>47.872</v>
      </c>
      <c r="AH43" s="282">
        <f t="shared" ca="1" si="18"/>
        <v>50.998999999999995</v>
      </c>
      <c r="AI43" s="282">
        <f t="shared" ca="1" si="19"/>
        <v>52.427</v>
      </c>
      <c r="AJ43" s="282">
        <f t="shared" ca="1" si="20"/>
        <v>53.896000000000001</v>
      </c>
      <c r="AK43" s="282">
        <f t="shared" ca="1" si="21"/>
        <v>55.431999999999995</v>
      </c>
    </row>
    <row r="44" spans="1:37" x14ac:dyDescent="0.2">
      <c r="A44" s="75" t="s">
        <v>72</v>
      </c>
      <c r="B44" s="75">
        <v>8</v>
      </c>
      <c r="C44" s="70" t="s">
        <v>576</v>
      </c>
      <c r="D44" s="75">
        <v>393</v>
      </c>
      <c r="E44" s="75" t="s">
        <v>17</v>
      </c>
      <c r="F44" s="73" t="s">
        <v>342</v>
      </c>
      <c r="G44" s="74">
        <f t="shared" ca="1" si="26"/>
        <v>70761</v>
      </c>
      <c r="H44" s="74">
        <f t="shared" ca="1" si="27"/>
        <v>73596</v>
      </c>
      <c r="I44" s="74">
        <f t="shared" ca="1" si="28"/>
        <v>76541</v>
      </c>
      <c r="J44" s="74">
        <f t="shared" ca="1" si="29"/>
        <v>79606</v>
      </c>
      <c r="K44" s="74">
        <f t="shared" ca="1" si="30"/>
        <v>82795</v>
      </c>
      <c r="L44" s="74">
        <f t="shared" ca="1" si="31"/>
        <v>0</v>
      </c>
      <c r="M44" s="74">
        <f t="shared" ca="1" si="32"/>
        <v>0</v>
      </c>
      <c r="N44" s="61"/>
      <c r="O44" s="73"/>
      <c r="P44" s="186" t="s">
        <v>600</v>
      </c>
      <c r="Q44" s="187" t="str">
        <f t="shared" si="33"/>
        <v>04245C</v>
      </c>
      <c r="R44" s="188" t="str">
        <f t="shared" si="34"/>
        <v xml:space="preserve">Executive Assistant to Police Chief </v>
      </c>
      <c r="S44" s="189" t="str">
        <f t="shared" si="35"/>
        <v>099</v>
      </c>
      <c r="T44" s="186" cm="1">
        <f t="array" aca="1" ref="T44" ca="1">ROUND(IF($P44="Y",VLOOKUP($Q44, INDIRECT($P$2),T$6,0)*INDIRECT($P$1),VLOOKUP($Q44, INDIRECT($P$2),T$6,0)),IF($E44="E",0,3))</f>
        <v>70761</v>
      </c>
      <c r="U44" s="186" cm="1">
        <f t="array" aca="1" ref="U44" ca="1">ROUND(IF($P44="Y",VLOOKUP($Q44, INDIRECT($P$2),U$6,0)*INDIRECT($P$1),VLOOKUP($Q44, INDIRECT($P$2),U$6,0)),IF($E44="E",0,3))</f>
        <v>73596</v>
      </c>
      <c r="V44" s="186" cm="1">
        <f t="array" aca="1" ref="V44" ca="1">ROUND(IF($P44="Y",VLOOKUP($Q44, INDIRECT($P$2),V$6,0)*INDIRECT($P$1),VLOOKUP($Q44, INDIRECT($P$2),V$6,0)),IF($E44="E",0,3))</f>
        <v>76541</v>
      </c>
      <c r="W44" s="186" cm="1">
        <f t="array" aca="1" ref="W44" ca="1">ROUND(IF($P44="Y",VLOOKUP($Q44, INDIRECT($P$2),W$6,0)*INDIRECT($P$1),VLOOKUP($Q44, INDIRECT($P$2),W$6,0)),IF($E44="E",0,3))</f>
        <v>79606</v>
      </c>
      <c r="X44" s="186" cm="1">
        <f t="array" aca="1" ref="X44" ca="1">ROUND(IF($P44="Y",VLOOKUP($Q44, INDIRECT($P$2),X$6,0)*INDIRECT($P$1),VLOOKUP($Q44, INDIRECT($P$2),X$6,0)),IF($E44="E",0,3))</f>
        <v>82795</v>
      </c>
      <c r="Y44" s="186" cm="1">
        <f t="array" aca="1" ref="Y44" ca="1">ROUND(IF($P44="Y",VLOOKUP($Q44, INDIRECT($P$2),Y$6,0)*INDIRECT($P$1),VLOOKUP($Q44, INDIRECT($P$2),Y$6,0)),IF($E44="E",0,3))</f>
        <v>0</v>
      </c>
      <c r="Z44" s="186" cm="1">
        <f t="array" aca="1" ref="Z44" ca="1">ROUND(IF($P44="Y",VLOOKUP($Q44, INDIRECT($P$2),Z$6,0)*INDIRECT($P$1),VLOOKUP($Q44, INDIRECT($P$2),Z$6,0)),IF($E44="E",0,3))</f>
        <v>0</v>
      </c>
      <c r="AB44" s="282" t="str">
        <f t="shared" si="12"/>
        <v>04245C</v>
      </c>
      <c r="AC44" s="130" t="str">
        <f t="shared" si="13"/>
        <v xml:space="preserve">Executive Assistant to Police Chief </v>
      </c>
      <c r="AD44" s="284" t="str">
        <f t="shared" si="14"/>
        <v>099</v>
      </c>
      <c r="AE44" s="282">
        <f t="shared" ca="1" si="15"/>
        <v>34.019999999999996</v>
      </c>
      <c r="AF44" s="282">
        <f t="shared" ca="1" si="16"/>
        <v>35.382999999999996</v>
      </c>
      <c r="AG44" s="282">
        <f t="shared" ca="1" si="17"/>
        <v>36.798999999999999</v>
      </c>
      <c r="AH44" s="282">
        <f t="shared" ca="1" si="18"/>
        <v>38.272999999999996</v>
      </c>
      <c r="AI44" s="282">
        <f t="shared" ca="1" si="19"/>
        <v>39.805999999999997</v>
      </c>
      <c r="AJ44" s="282">
        <f t="shared" ca="1" si="20"/>
        <v>0</v>
      </c>
      <c r="AK44" s="282">
        <f t="shared" ca="1" si="21"/>
        <v>0</v>
      </c>
    </row>
    <row r="45" spans="1:37" x14ac:dyDescent="0.2">
      <c r="A45" s="75" t="s">
        <v>73</v>
      </c>
      <c r="B45" s="75">
        <v>13</v>
      </c>
      <c r="C45" s="70" t="s">
        <v>76</v>
      </c>
      <c r="D45" s="75">
        <v>590</v>
      </c>
      <c r="E45" s="75" t="s">
        <v>17</v>
      </c>
      <c r="F45" s="73" t="s">
        <v>545</v>
      </c>
      <c r="G45" s="74">
        <f t="shared" ca="1" si="26"/>
        <v>103205</v>
      </c>
      <c r="H45" s="74">
        <f t="shared" ca="1" si="27"/>
        <v>107332</v>
      </c>
      <c r="I45" s="74">
        <f t="shared" si="28"/>
        <v>111625</v>
      </c>
      <c r="J45" s="74">
        <f t="shared" ca="1" si="29"/>
        <v>116090</v>
      </c>
      <c r="K45" s="74">
        <f t="shared" ca="1" si="30"/>
        <v>120735</v>
      </c>
      <c r="L45" s="74">
        <f t="shared" ca="1" si="31"/>
        <v>0</v>
      </c>
      <c r="M45" s="74">
        <f t="shared" ca="1" si="32"/>
        <v>0</v>
      </c>
      <c r="N45" s="60"/>
      <c r="P45" s="191" t="s">
        <v>600</v>
      </c>
      <c r="Q45" s="187" t="str">
        <f t="shared" si="33"/>
        <v>03400C</v>
      </c>
      <c r="R45" s="188" t="str">
        <f t="shared" si="34"/>
        <v>Executive Manager Minneapolis Employment and Training Program</v>
      </c>
      <c r="S45" s="189" t="str">
        <f t="shared" si="35"/>
        <v>63</v>
      </c>
      <c r="T45" s="186" cm="1">
        <f t="array" aca="1" ref="T45" ca="1">ROUND(IF($P45="Y",VLOOKUP($Q45, INDIRECT($P$2),T$6,0)*INDIRECT($P$1),VLOOKUP($Q45, INDIRECT($P$2),T$6,0)),IF($E45="E",0,3))</f>
        <v>103205</v>
      </c>
      <c r="U45" s="186" cm="1">
        <f t="array" aca="1" ref="U45" ca="1">ROUND(IF($P45="Y",VLOOKUP($Q45, INDIRECT($P$2),U$6,0)*INDIRECT($P$1),VLOOKUP($Q45, INDIRECT($P$2),U$6,0)),IF($E45="E",0,3))</f>
        <v>107332</v>
      </c>
      <c r="V45" s="336">
        <v>111625</v>
      </c>
      <c r="W45" s="186" cm="1">
        <f t="array" aca="1" ref="W45" ca="1">ROUND(IF($P45="Y",VLOOKUP($Q45, INDIRECT($P$2),W$6,0)*INDIRECT($P$1),VLOOKUP($Q45, INDIRECT($P$2),W$6,0)),IF($E45="E",0,3))</f>
        <v>116090</v>
      </c>
      <c r="X45" s="186" cm="1">
        <f t="array" aca="1" ref="X45" ca="1">ROUND(IF($P45="Y",VLOOKUP($Q45, INDIRECT($P$2),X$6,0)*INDIRECT($P$1),VLOOKUP($Q45, INDIRECT($P$2),X$6,0)),IF($E45="E",0,3))</f>
        <v>120735</v>
      </c>
      <c r="Y45" s="186" cm="1">
        <f t="array" aca="1" ref="Y45" ca="1">ROUND(IF($P45="Y",VLOOKUP($Q45, INDIRECT($P$2),Y$6,0)*INDIRECT($P$1),VLOOKUP($Q45, INDIRECT($P$2),Y$6,0)),IF($E45="E",0,3))</f>
        <v>0</v>
      </c>
      <c r="Z45" s="186" cm="1">
        <f t="array" aca="1" ref="Z45" ca="1">ROUND(IF($P45="Y",VLOOKUP($Q45, INDIRECT($P$2),Z$6,0)*INDIRECT($P$1),VLOOKUP($Q45, INDIRECT($P$2),Z$6,0)),IF($E45="E",0,3))</f>
        <v>0</v>
      </c>
      <c r="AB45" s="282" t="str">
        <f t="shared" si="12"/>
        <v>03400C</v>
      </c>
      <c r="AC45" s="130" t="str">
        <f t="shared" si="13"/>
        <v>Executive Manager Minneapolis Employment and Training Program</v>
      </c>
      <c r="AD45" s="284" t="str">
        <f t="shared" si="14"/>
        <v>63</v>
      </c>
      <c r="AE45" s="282">
        <f t="shared" ca="1" si="15"/>
        <v>49.617999999999995</v>
      </c>
      <c r="AF45" s="282">
        <f t="shared" ca="1" si="16"/>
        <v>51.601999999999997</v>
      </c>
      <c r="AG45" s="282">
        <f t="shared" si="17"/>
        <v>53.665999999999997</v>
      </c>
      <c r="AH45" s="282">
        <f t="shared" ca="1" si="18"/>
        <v>55.812999999999995</v>
      </c>
      <c r="AI45" s="282">
        <f t="shared" ca="1" si="19"/>
        <v>58.045999999999999</v>
      </c>
      <c r="AJ45" s="282">
        <f t="shared" ca="1" si="20"/>
        <v>0</v>
      </c>
      <c r="AK45" s="282">
        <f t="shared" ca="1" si="21"/>
        <v>0</v>
      </c>
    </row>
    <row r="46" spans="1:37" x14ac:dyDescent="0.2">
      <c r="A46" s="75" t="s">
        <v>74</v>
      </c>
      <c r="B46" s="75">
        <v>11</v>
      </c>
      <c r="C46" s="70" t="s">
        <v>577</v>
      </c>
      <c r="D46" s="75">
        <v>505</v>
      </c>
      <c r="E46" s="75" t="s">
        <v>17</v>
      </c>
      <c r="F46" s="73" t="s">
        <v>344</v>
      </c>
      <c r="G46" s="74">
        <f t="shared" ca="1" si="26"/>
        <v>91691</v>
      </c>
      <c r="H46" s="74">
        <f t="shared" ca="1" si="27"/>
        <v>95362</v>
      </c>
      <c r="I46" s="74">
        <f t="shared" ca="1" si="28"/>
        <v>99181</v>
      </c>
      <c r="J46" s="74">
        <f t="shared" ca="1" si="29"/>
        <v>103152</v>
      </c>
      <c r="K46" s="74">
        <f t="shared" ca="1" si="30"/>
        <v>107282</v>
      </c>
      <c r="L46" s="74">
        <f t="shared" ca="1" si="31"/>
        <v>0</v>
      </c>
      <c r="M46" s="74">
        <f t="shared" ca="1" si="32"/>
        <v>0</v>
      </c>
      <c r="N46" s="60"/>
      <c r="P46" s="191" t="s">
        <v>600</v>
      </c>
      <c r="Q46" s="187" t="str">
        <f t="shared" si="33"/>
        <v>04239C</v>
      </c>
      <c r="R46" s="188" t="str">
        <f t="shared" si="34"/>
        <v>Executive Manager of Arts</v>
      </c>
      <c r="S46" s="189" t="str">
        <f t="shared" si="35"/>
        <v>041</v>
      </c>
      <c r="T46" s="186" cm="1">
        <f t="array" aca="1" ref="T46" ca="1">ROUND(IF($P46="Y",VLOOKUP($Q46, INDIRECT($P$2),T$6,0)*INDIRECT($P$1),VLOOKUP($Q46, INDIRECT($P$2),T$6,0)),IF($E46="E",0,3))</f>
        <v>91691</v>
      </c>
      <c r="U46" s="186" cm="1">
        <f t="array" aca="1" ref="U46" ca="1">ROUND(IF($P46="Y",VLOOKUP($Q46, INDIRECT($P$2),U$6,0)*INDIRECT($P$1),VLOOKUP($Q46, INDIRECT($P$2),U$6,0)),IF($E46="E",0,3))</f>
        <v>95362</v>
      </c>
      <c r="V46" s="186" cm="1">
        <f t="array" aca="1" ref="V46" ca="1">ROUND(IF($P46="Y",VLOOKUP($Q46, INDIRECT($P$2),V$6,0)*INDIRECT($P$1),VLOOKUP($Q46, INDIRECT($P$2),V$6,0)),IF($E46="E",0,3))</f>
        <v>99181</v>
      </c>
      <c r="W46" s="186" cm="1">
        <f t="array" aca="1" ref="W46" ca="1">ROUND(IF($P46="Y",VLOOKUP($Q46, INDIRECT($P$2),W$6,0)*INDIRECT($P$1),VLOOKUP($Q46, INDIRECT($P$2),W$6,0)),IF($E46="E",0,3))</f>
        <v>103152</v>
      </c>
      <c r="X46" s="186" cm="1">
        <f t="array" aca="1" ref="X46" ca="1">ROUND(IF($P46="Y",VLOOKUP($Q46, INDIRECT($P$2),X$6,0)*INDIRECT($P$1),VLOOKUP($Q46, INDIRECT($P$2),X$6,0)),IF($E46="E",0,3))</f>
        <v>107282</v>
      </c>
      <c r="Y46" s="186" cm="1">
        <f t="array" aca="1" ref="Y46" ca="1">ROUND(IF($P46="Y",VLOOKUP($Q46, INDIRECT($P$2),Y$6,0)*INDIRECT($P$1),VLOOKUP($Q46, INDIRECT($P$2),Y$6,0)),IF($E46="E",0,3))</f>
        <v>0</v>
      </c>
      <c r="Z46" s="186" cm="1">
        <f t="array" aca="1" ref="Z46" ca="1">ROUND(IF($P46="Y",VLOOKUP($Q46, INDIRECT($P$2),Z$6,0)*INDIRECT($P$1),VLOOKUP($Q46, INDIRECT($P$2),Z$6,0)),IF($E46="E",0,3))</f>
        <v>0</v>
      </c>
      <c r="AB46" s="282" t="str">
        <f t="shared" si="12"/>
        <v>04239C</v>
      </c>
      <c r="AC46" s="130" t="str">
        <f t="shared" si="13"/>
        <v>Executive Manager of Arts</v>
      </c>
      <c r="AD46" s="284" t="str">
        <f t="shared" si="14"/>
        <v>041</v>
      </c>
      <c r="AE46" s="282">
        <f t="shared" ca="1" si="15"/>
        <v>44.082999999999998</v>
      </c>
      <c r="AF46" s="282">
        <f t="shared" ca="1" si="16"/>
        <v>45.847999999999999</v>
      </c>
      <c r="AG46" s="282">
        <f t="shared" ca="1" si="17"/>
        <v>47.683999999999997</v>
      </c>
      <c r="AH46" s="282">
        <f t="shared" ca="1" si="18"/>
        <v>49.592999999999996</v>
      </c>
      <c r="AI46" s="282">
        <f t="shared" ca="1" si="19"/>
        <v>51.577999999999996</v>
      </c>
      <c r="AJ46" s="282">
        <f t="shared" ca="1" si="20"/>
        <v>0</v>
      </c>
      <c r="AK46" s="282">
        <f t="shared" ca="1" si="21"/>
        <v>0</v>
      </c>
    </row>
    <row r="47" spans="1:37" x14ac:dyDescent="0.2">
      <c r="A47" s="75" t="s">
        <v>75</v>
      </c>
      <c r="B47" s="75">
        <v>8</v>
      </c>
      <c r="C47" s="70" t="s">
        <v>30</v>
      </c>
      <c r="D47" s="75">
        <v>393</v>
      </c>
      <c r="E47" s="75" t="s">
        <v>17</v>
      </c>
      <c r="F47" s="73" t="s">
        <v>345</v>
      </c>
      <c r="G47" s="74">
        <f t="shared" ca="1" si="26"/>
        <v>64113</v>
      </c>
      <c r="H47" s="74">
        <f t="shared" ca="1" si="27"/>
        <v>67554</v>
      </c>
      <c r="I47" s="74">
        <f t="shared" ca="1" si="28"/>
        <v>71138</v>
      </c>
      <c r="J47" s="74">
        <f t="shared" ca="1" si="29"/>
        <v>76175</v>
      </c>
      <c r="K47" s="74">
        <f t="shared" ca="1" si="30"/>
        <v>78308</v>
      </c>
      <c r="L47" s="74">
        <f t="shared" ca="1" si="31"/>
        <v>80501</v>
      </c>
      <c r="M47" s="74">
        <f t="shared" ca="1" si="32"/>
        <v>82796</v>
      </c>
      <c r="N47" s="61"/>
      <c r="P47" s="191" t="s">
        <v>600</v>
      </c>
      <c r="Q47" s="187" t="str">
        <f t="shared" si="33"/>
        <v>00463C</v>
      </c>
      <c r="R47" s="188" t="str">
        <f t="shared" si="34"/>
        <v>Executive Secrretary to City Coordinator</v>
      </c>
      <c r="S47" s="189" t="str">
        <f t="shared" si="35"/>
        <v>21</v>
      </c>
      <c r="T47" s="186" cm="1">
        <f t="array" aca="1" ref="T47" ca="1">ROUND(IF($P47="Y",VLOOKUP($Q47, INDIRECT($P$2),T$6,0)*INDIRECT($P$1),VLOOKUP($Q47, INDIRECT($P$2),T$6,0)),IF($E47="E",0,3))</f>
        <v>64113</v>
      </c>
      <c r="U47" s="186" cm="1">
        <f t="array" aca="1" ref="U47" ca="1">ROUND(IF($P47="Y",VLOOKUP($Q47, INDIRECT($P$2),U$6,0)*INDIRECT($P$1),VLOOKUP($Q47, INDIRECT($P$2),U$6,0)),IF($E47="E",0,3))</f>
        <v>67554</v>
      </c>
      <c r="V47" s="186" cm="1">
        <f t="array" aca="1" ref="V47" ca="1">ROUND(IF($P47="Y",VLOOKUP($Q47, INDIRECT($P$2),V$6,0)*INDIRECT($P$1),VLOOKUP($Q47, INDIRECT($P$2),V$6,0)),IF($E47="E",0,3))</f>
        <v>71138</v>
      </c>
      <c r="W47" s="186" cm="1">
        <f t="array" aca="1" ref="W47" ca="1">ROUND(IF($P47="Y",VLOOKUP($Q47, INDIRECT($P$2),W$6,0)*INDIRECT($P$1),VLOOKUP($Q47, INDIRECT($P$2),W$6,0)),IF($E47="E",0,3))</f>
        <v>76175</v>
      </c>
      <c r="X47" s="186" cm="1">
        <f t="array" aca="1" ref="X47" ca="1">ROUND(IF($P47="Y",VLOOKUP($Q47, INDIRECT($P$2),X$6,0)*INDIRECT($P$1),VLOOKUP($Q47, INDIRECT($P$2),X$6,0)),IF($E47="E",0,3))</f>
        <v>78308</v>
      </c>
      <c r="Y47" s="186" cm="1">
        <f t="array" aca="1" ref="Y47" ca="1">ROUND(IF($P47="Y",VLOOKUP($Q47, INDIRECT($P$2),Y$6,0)*INDIRECT($P$1),VLOOKUP($Q47, INDIRECT($P$2),Y$6,0)),IF($E47="E",0,3))</f>
        <v>80501</v>
      </c>
      <c r="Z47" s="186" cm="1">
        <f t="array" aca="1" ref="Z47" ca="1">ROUND(IF($P47="Y",VLOOKUP($Q47, INDIRECT($P$2),Z$6,0)*INDIRECT($P$1),VLOOKUP($Q47, INDIRECT($P$2),Z$6,0)),IF($E47="E",0,3))</f>
        <v>82796</v>
      </c>
      <c r="AB47" s="282" t="str">
        <f t="shared" si="12"/>
        <v>00463C</v>
      </c>
      <c r="AC47" s="130" t="str">
        <f t="shared" si="13"/>
        <v>Executive Secrretary to City Coordinator</v>
      </c>
      <c r="AD47" s="284" t="str">
        <f t="shared" si="14"/>
        <v>21</v>
      </c>
      <c r="AE47" s="282">
        <f t="shared" ca="1" si="15"/>
        <v>30.824000000000002</v>
      </c>
      <c r="AF47" s="282">
        <f t="shared" ca="1" si="16"/>
        <v>32.477999999999994</v>
      </c>
      <c r="AG47" s="282">
        <f t="shared" ca="1" si="17"/>
        <v>34.201000000000001</v>
      </c>
      <c r="AH47" s="282">
        <f t="shared" ca="1" si="18"/>
        <v>36.622999999999998</v>
      </c>
      <c r="AI47" s="282">
        <f t="shared" ca="1" si="19"/>
        <v>37.649000000000001</v>
      </c>
      <c r="AJ47" s="282">
        <f t="shared" ca="1" si="20"/>
        <v>38.702999999999996</v>
      </c>
      <c r="AK47" s="282">
        <f t="shared" ca="1" si="21"/>
        <v>39.805999999999997</v>
      </c>
    </row>
    <row r="48" spans="1:37" x14ac:dyDescent="0.2">
      <c r="A48" s="75" t="s">
        <v>77</v>
      </c>
      <c r="B48" s="75">
        <v>13</v>
      </c>
      <c r="C48" s="70" t="s">
        <v>76</v>
      </c>
      <c r="D48" s="75">
        <v>598</v>
      </c>
      <c r="E48" s="75" t="s">
        <v>17</v>
      </c>
      <c r="F48" s="73" t="s">
        <v>346</v>
      </c>
      <c r="G48" s="74">
        <f t="shared" ca="1" si="26"/>
        <v>103205</v>
      </c>
      <c r="H48" s="74">
        <f t="shared" ca="1" si="27"/>
        <v>107332</v>
      </c>
      <c r="I48" s="74">
        <f t="shared" ca="1" si="28"/>
        <v>111625</v>
      </c>
      <c r="J48" s="74">
        <f t="shared" ca="1" si="29"/>
        <v>116090</v>
      </c>
      <c r="K48" s="74">
        <f t="shared" ca="1" si="30"/>
        <v>120735</v>
      </c>
      <c r="L48" s="74">
        <f t="shared" ca="1" si="31"/>
        <v>0</v>
      </c>
      <c r="M48" s="74">
        <f t="shared" ca="1" si="32"/>
        <v>0</v>
      </c>
      <c r="N48" s="115"/>
      <c r="P48" s="191" t="s">
        <v>600</v>
      </c>
      <c r="Q48" s="187" t="str">
        <f t="shared" si="33"/>
        <v>04295C</v>
      </c>
      <c r="R48" s="188" t="str">
        <f t="shared" si="34"/>
        <v>Facility Manager</v>
      </c>
      <c r="S48" s="189" t="str">
        <f t="shared" si="35"/>
        <v>63</v>
      </c>
      <c r="T48" s="186" cm="1">
        <f t="array" aca="1" ref="T48" ca="1">ROUND(IF($P48="Y",VLOOKUP($Q48, INDIRECT($P$2),T$6,0)*INDIRECT($P$1),VLOOKUP($Q48, INDIRECT($P$2),T$6,0)),IF($E48="E",0,3))</f>
        <v>103205</v>
      </c>
      <c r="U48" s="186" cm="1">
        <f t="array" aca="1" ref="U48" ca="1">ROUND(IF($P48="Y",VLOOKUP($Q48, INDIRECT($P$2),U$6,0)*INDIRECT($P$1),VLOOKUP($Q48, INDIRECT($P$2),U$6,0)),IF($E48="E",0,3))</f>
        <v>107332</v>
      </c>
      <c r="V48" s="186" cm="1">
        <f t="array" aca="1" ref="V48" ca="1">ROUND(IF($P48="Y",VLOOKUP($Q48, INDIRECT($P$2),V$6,0)*INDIRECT($P$1),VLOOKUP($Q48, INDIRECT($P$2),V$6,0)),IF($E48="E",0,3))</f>
        <v>111625</v>
      </c>
      <c r="W48" s="186" cm="1">
        <f t="array" aca="1" ref="W48" ca="1">ROUND(IF($P48="Y",VLOOKUP($Q48, INDIRECT($P$2),W$6,0)*INDIRECT($P$1),VLOOKUP($Q48, INDIRECT($P$2),W$6,0)),IF($E48="E",0,3))</f>
        <v>116090</v>
      </c>
      <c r="X48" s="186" cm="1">
        <f t="array" aca="1" ref="X48" ca="1">ROUND(IF($P48="Y",VLOOKUP($Q48, INDIRECT($P$2),X$6,0)*INDIRECT($P$1),VLOOKUP($Q48, INDIRECT($P$2),X$6,0)),IF($E48="E",0,3))</f>
        <v>120735</v>
      </c>
      <c r="Y48" s="186" cm="1">
        <f t="array" aca="1" ref="Y48" ca="1">ROUND(IF($P48="Y",VLOOKUP($Q48, INDIRECT($P$2),Y$6,0)*INDIRECT($P$1),VLOOKUP($Q48, INDIRECT($P$2),Y$6,0)),IF($E48="E",0,3))</f>
        <v>0</v>
      </c>
      <c r="Z48" s="186" cm="1">
        <f t="array" aca="1" ref="Z48" ca="1">ROUND(IF($P48="Y",VLOOKUP($Q48, INDIRECT($P$2),Z$6,0)*INDIRECT($P$1),VLOOKUP($Q48, INDIRECT($P$2),Z$6,0)),IF($E48="E",0,3))</f>
        <v>0</v>
      </c>
      <c r="AB48" s="282" t="str">
        <f t="shared" si="12"/>
        <v>04295C</v>
      </c>
      <c r="AC48" s="130" t="str">
        <f t="shared" si="13"/>
        <v>Facility Manager</v>
      </c>
      <c r="AD48" s="284" t="str">
        <f t="shared" si="14"/>
        <v>63</v>
      </c>
      <c r="AE48" s="282">
        <f t="shared" ca="1" si="15"/>
        <v>49.617999999999995</v>
      </c>
      <c r="AF48" s="282">
        <f t="shared" ca="1" si="16"/>
        <v>51.601999999999997</v>
      </c>
      <c r="AG48" s="282">
        <f t="shared" ca="1" si="17"/>
        <v>53.665999999999997</v>
      </c>
      <c r="AH48" s="282">
        <f t="shared" ca="1" si="18"/>
        <v>55.812999999999995</v>
      </c>
      <c r="AI48" s="282">
        <f t="shared" ca="1" si="19"/>
        <v>58.045999999999999</v>
      </c>
      <c r="AJ48" s="282">
        <f t="shared" ca="1" si="20"/>
        <v>0</v>
      </c>
      <c r="AK48" s="282">
        <f t="shared" ca="1" si="21"/>
        <v>0</v>
      </c>
    </row>
    <row r="49" spans="1:37" x14ac:dyDescent="0.2">
      <c r="A49" s="75" t="s">
        <v>79</v>
      </c>
      <c r="B49" s="75">
        <v>2</v>
      </c>
      <c r="C49" s="70" t="s">
        <v>78</v>
      </c>
      <c r="D49" s="75">
        <v>110</v>
      </c>
      <c r="E49" s="75" t="s">
        <v>21</v>
      </c>
      <c r="F49" s="73" t="s">
        <v>347</v>
      </c>
      <c r="G49" s="74">
        <f t="shared" ca="1" si="26"/>
        <v>15.225</v>
      </c>
      <c r="H49" s="74">
        <f t="shared" ca="1" si="27"/>
        <v>16.239999999999998</v>
      </c>
      <c r="I49" s="74">
        <f t="shared" ca="1" si="28"/>
        <v>0</v>
      </c>
      <c r="J49" s="74">
        <f t="shared" ca="1" si="29"/>
        <v>0</v>
      </c>
      <c r="K49" s="74">
        <f t="shared" ca="1" si="30"/>
        <v>0</v>
      </c>
      <c r="L49" s="74">
        <f t="shared" ca="1" si="31"/>
        <v>0</v>
      </c>
      <c r="M49" s="74">
        <f t="shared" ca="1" si="32"/>
        <v>0</v>
      </c>
      <c r="N49" s="60"/>
      <c r="P49" s="191" t="s">
        <v>600</v>
      </c>
      <c r="Q49" s="187" t="str">
        <f t="shared" si="33"/>
        <v>02230C</v>
      </c>
      <c r="R49" s="188" t="str">
        <f t="shared" si="34"/>
        <v xml:space="preserve">Guest Services Ambassador </v>
      </c>
      <c r="S49" s="189" t="str">
        <f t="shared" si="35"/>
        <v>03A</v>
      </c>
      <c r="T49" s="186" cm="1">
        <f t="array" aca="1" ref="T49" ca="1">ROUND(IF($P49="Y",VLOOKUP($Q49, INDIRECT($P$2),T$6,0)*INDIRECT($P$1),VLOOKUP($Q49, INDIRECT($P$2),T$6,0)),IF($E49="E",0,3))</f>
        <v>15.225</v>
      </c>
      <c r="U49" s="186" cm="1">
        <f t="array" aca="1" ref="U49" ca="1">ROUND(IF($P49="Y",VLOOKUP($Q49, INDIRECT($P$2),U$6,0)*INDIRECT($P$1),VLOOKUP($Q49, INDIRECT($P$2),U$6,0)),IF($E49="E",0,3))</f>
        <v>16.239999999999998</v>
      </c>
      <c r="V49" s="186" cm="1">
        <f t="array" aca="1" ref="V49" ca="1">ROUND(IF($P49="Y",VLOOKUP($Q49, INDIRECT($P$2),V$6,0)*INDIRECT($P$1),VLOOKUP($Q49, INDIRECT($P$2),V$6,0)),IF($E49="E",0,3))</f>
        <v>0</v>
      </c>
      <c r="W49" s="186" cm="1">
        <f t="array" aca="1" ref="W49" ca="1">ROUND(IF($P49="Y",VLOOKUP($Q49, INDIRECT($P$2),W$6,0)*INDIRECT($P$1),VLOOKUP($Q49, INDIRECT($P$2),W$6,0)),IF($E49="E",0,3))</f>
        <v>0</v>
      </c>
      <c r="X49" s="186" cm="1">
        <f t="array" aca="1" ref="X49" ca="1">ROUND(IF($P49="Y",VLOOKUP($Q49, INDIRECT($P$2),X$6,0)*INDIRECT($P$1),VLOOKUP($Q49, INDIRECT($P$2),X$6,0)),IF($E49="E",0,3))</f>
        <v>0</v>
      </c>
      <c r="Y49" s="186" cm="1">
        <f t="array" aca="1" ref="Y49" ca="1">ROUND(IF($P49="Y",VLOOKUP($Q49, INDIRECT($P$2),Y$6,0)*INDIRECT($P$1),VLOOKUP($Q49, INDIRECT($P$2),Y$6,0)),IF($E49="E",0,3))</f>
        <v>0</v>
      </c>
      <c r="Z49" s="186" cm="1">
        <f t="array" aca="1" ref="Z49" ca="1">ROUND(IF($P49="Y",VLOOKUP($Q49, INDIRECT($P$2),Z$6,0)*INDIRECT($P$1),VLOOKUP($Q49, INDIRECT($P$2),Z$6,0)),IF($E49="E",0,3))</f>
        <v>0</v>
      </c>
      <c r="AB49" s="282" t="str">
        <f t="shared" si="12"/>
        <v>02230C</v>
      </c>
      <c r="AC49" s="130" t="str">
        <f t="shared" si="13"/>
        <v xml:space="preserve">Guest Services Ambassador </v>
      </c>
      <c r="AD49" s="284" t="str">
        <f t="shared" si="14"/>
        <v>03A</v>
      </c>
      <c r="AE49" s="282">
        <f t="shared" ca="1" si="15"/>
        <v>15.225</v>
      </c>
      <c r="AF49" s="282">
        <f t="shared" ca="1" si="16"/>
        <v>16.239999999999998</v>
      </c>
      <c r="AG49" s="282">
        <f t="shared" ca="1" si="17"/>
        <v>0</v>
      </c>
      <c r="AH49" s="282">
        <f t="shared" ca="1" si="18"/>
        <v>0</v>
      </c>
      <c r="AI49" s="282">
        <f t="shared" ca="1" si="19"/>
        <v>0</v>
      </c>
      <c r="AJ49" s="282">
        <f t="shared" ca="1" si="20"/>
        <v>0</v>
      </c>
      <c r="AK49" s="282">
        <f t="shared" ca="1" si="21"/>
        <v>0</v>
      </c>
    </row>
    <row r="50" spans="1:37" x14ac:dyDescent="0.2">
      <c r="A50" s="75" t="s">
        <v>668</v>
      </c>
      <c r="B50" s="75">
        <v>10</v>
      </c>
      <c r="C50" s="70" t="s">
        <v>70</v>
      </c>
      <c r="D50" s="75">
        <v>478</v>
      </c>
      <c r="E50" s="75" t="s">
        <v>17</v>
      </c>
      <c r="F50" s="73" t="s">
        <v>669</v>
      </c>
      <c r="G50" s="74">
        <f t="shared" ca="1" si="26"/>
        <v>77016</v>
      </c>
      <c r="H50" s="74">
        <f t="shared" ca="1" si="27"/>
        <v>80849</v>
      </c>
      <c r="I50" s="74">
        <f t="shared" ca="1" si="28"/>
        <v>84901</v>
      </c>
      <c r="J50" s="74">
        <f t="shared" ca="1" si="29"/>
        <v>90391</v>
      </c>
      <c r="K50" s="74">
        <f t="shared" ca="1" si="30"/>
        <v>92921</v>
      </c>
      <c r="L50" s="74">
        <f t="shared" si="31"/>
        <v>95525</v>
      </c>
      <c r="M50" s="74">
        <f t="shared" ca="1" si="32"/>
        <v>98248</v>
      </c>
      <c r="N50" s="60"/>
      <c r="P50" s="191" t="s">
        <v>600</v>
      </c>
      <c r="Q50" s="187" t="str">
        <f t="shared" si="33"/>
        <v>52991C</v>
      </c>
      <c r="R50" s="188" t="str">
        <f t="shared" si="34"/>
        <v>Health Equity Manager</v>
      </c>
      <c r="S50" s="189" t="str">
        <f t="shared" si="35"/>
        <v>34M</v>
      </c>
      <c r="T50" s="186" cm="1">
        <f t="array" aca="1" ref="T50" ca="1">ROUND(IF($P50="Y",VLOOKUP($Q50, INDIRECT($P$2),T$6,0)*INDIRECT($P$1),VLOOKUP($Q50, INDIRECT($P$2),T$6,0)),IF($E50="E",0,3))</f>
        <v>77016</v>
      </c>
      <c r="U50" s="186" cm="1">
        <f t="array" aca="1" ref="U50" ca="1">ROUND(IF($P50="Y",VLOOKUP($Q50, INDIRECT($P$2),U$6,0)*INDIRECT($P$1),VLOOKUP($Q50, INDIRECT($P$2),U$6,0)),IF($E50="E",0,3))</f>
        <v>80849</v>
      </c>
      <c r="V50" s="186" cm="1">
        <f t="array" aca="1" ref="V50" ca="1">ROUND(IF($P50="Y",VLOOKUP($Q50, INDIRECT($P$2),V$6,0)*INDIRECT($P$1),VLOOKUP($Q50, INDIRECT($P$2),V$6,0)),IF($E50="E",0,3))</f>
        <v>84901</v>
      </c>
      <c r="W50" s="186" cm="1">
        <f t="array" aca="1" ref="W50" ca="1">ROUND(IF($P50="Y",VLOOKUP($Q50, INDIRECT($P$2),W$6,0)*INDIRECT($P$1),VLOOKUP($Q50, INDIRECT($P$2),W$6,0)),IF($E50="E",0,3))</f>
        <v>90391</v>
      </c>
      <c r="X50" s="186" cm="1">
        <f t="array" aca="1" ref="X50" ca="1">ROUND(IF($P50="Y",VLOOKUP($Q50, INDIRECT($P$2),X$6,0)*INDIRECT($P$1),VLOOKUP($Q50, INDIRECT($P$2),X$6,0)),IF($E50="E",0,3))</f>
        <v>92921</v>
      </c>
      <c r="Y50" s="336">
        <v>95525</v>
      </c>
      <c r="Z50" s="186" cm="1">
        <f t="array" aca="1" ref="Z50" ca="1">ROUND(IF($P50="Y",VLOOKUP($Q50, INDIRECT($P$2),Z$6,0)*INDIRECT($P$1),VLOOKUP($Q50, INDIRECT($P$2),Z$6,0)),IF($E50="E",0,3))</f>
        <v>98248</v>
      </c>
      <c r="AB50" s="282" t="str">
        <f t="shared" si="12"/>
        <v>52991C</v>
      </c>
      <c r="AC50" s="130" t="str">
        <f t="shared" si="13"/>
        <v>Health Equity Manager</v>
      </c>
      <c r="AD50" s="284" t="str">
        <f t="shared" si="14"/>
        <v>34M</v>
      </c>
      <c r="AE50" s="282">
        <f t="shared" ca="1" si="15"/>
        <v>37.027000000000001</v>
      </c>
      <c r="AF50" s="282">
        <f t="shared" ca="1" si="16"/>
        <v>38.869999999999997</v>
      </c>
      <c r="AG50" s="282">
        <f t="shared" ca="1" si="17"/>
        <v>40.817999999999998</v>
      </c>
      <c r="AH50" s="282">
        <f t="shared" ca="1" si="18"/>
        <v>43.457999999999998</v>
      </c>
      <c r="AI50" s="282">
        <f t="shared" ca="1" si="19"/>
        <v>44.673999999999999</v>
      </c>
      <c r="AJ50" s="282">
        <f t="shared" si="20"/>
        <v>45.925999999999995</v>
      </c>
      <c r="AK50" s="282">
        <f t="shared" ca="1" si="21"/>
        <v>47.234999999999999</v>
      </c>
    </row>
    <row r="51" spans="1:37" x14ac:dyDescent="0.2">
      <c r="A51" s="75" t="s">
        <v>483</v>
      </c>
      <c r="B51" s="75">
        <v>10</v>
      </c>
      <c r="C51" s="70" t="s">
        <v>571</v>
      </c>
      <c r="D51" s="75">
        <v>458</v>
      </c>
      <c r="E51" s="75" t="s">
        <v>17</v>
      </c>
      <c r="F51" s="73" t="s">
        <v>547</v>
      </c>
      <c r="G51" s="74">
        <f t="shared" si="26"/>
        <v>83928</v>
      </c>
      <c r="H51" s="74">
        <f t="shared" ca="1" si="27"/>
        <v>87289</v>
      </c>
      <c r="I51" s="74">
        <f t="shared" ca="1" si="28"/>
        <v>90785</v>
      </c>
      <c r="J51" s="74">
        <f t="shared" ca="1" si="29"/>
        <v>94419</v>
      </c>
      <c r="K51" s="74">
        <f t="shared" ca="1" si="30"/>
        <v>98200</v>
      </c>
      <c r="L51" s="74">
        <f t="shared" ca="1" si="31"/>
        <v>0</v>
      </c>
      <c r="M51" s="74">
        <f t="shared" ca="1" si="32"/>
        <v>0</v>
      </c>
      <c r="N51" s="115"/>
      <c r="P51" s="191" t="s">
        <v>600</v>
      </c>
      <c r="Q51" s="187" t="str">
        <f t="shared" si="33"/>
        <v xml:space="preserve">52946C </v>
      </c>
      <c r="R51" s="188" t="str">
        <f t="shared" si="34"/>
        <v>Health Program Coordinator</v>
      </c>
      <c r="S51" s="189" t="str">
        <f t="shared" si="35"/>
        <v>065</v>
      </c>
      <c r="T51" s="336">
        <v>83928</v>
      </c>
      <c r="U51" s="186" cm="1">
        <f t="array" aca="1" ref="U51" ca="1">ROUND(IF($P51="Y",VLOOKUP($Q51, INDIRECT($P$2),U$6,0)*INDIRECT($P$1),VLOOKUP($Q51, INDIRECT($P$2),U$6,0)),IF($E51="E",0,3))</f>
        <v>87289</v>
      </c>
      <c r="V51" s="186" cm="1">
        <f t="array" aca="1" ref="V51" ca="1">ROUND(IF($P51="Y",VLOOKUP($Q51, INDIRECT($P$2),V$6,0)*INDIRECT($P$1),VLOOKUP($Q51, INDIRECT($P$2),V$6,0)),IF($E51="E",0,3))</f>
        <v>90785</v>
      </c>
      <c r="W51" s="186" cm="1">
        <f t="array" aca="1" ref="W51" ca="1">ROUND(IF($P51="Y",VLOOKUP($Q51, INDIRECT($P$2),W$6,0)*INDIRECT($P$1),VLOOKUP($Q51, INDIRECT($P$2),W$6,0)),IF($E51="E",0,3))</f>
        <v>94419</v>
      </c>
      <c r="X51" s="186" cm="1">
        <f t="array" aca="1" ref="X51" ca="1">ROUND(IF($P51="Y",VLOOKUP($Q51, INDIRECT($P$2),X$6,0)*INDIRECT($P$1),VLOOKUP($Q51, INDIRECT($P$2),X$6,0)),IF($E51="E",0,3))</f>
        <v>98200</v>
      </c>
      <c r="Y51" s="186" cm="1">
        <f t="array" aca="1" ref="Y51" ca="1">ROUND(IF($P51="Y",VLOOKUP($Q51, INDIRECT($P$2),Y$6,0)*INDIRECT($P$1),VLOOKUP($Q51, INDIRECT($P$2),Y$6,0)),IF($E51="E",0,3))</f>
        <v>0</v>
      </c>
      <c r="Z51" s="186" cm="1">
        <f t="array" aca="1" ref="Z51" ca="1">ROUND(IF($P51="Y",VLOOKUP($Q51, INDIRECT($P$2),Z$6,0)*INDIRECT($P$1),VLOOKUP($Q51, INDIRECT($P$2),Z$6,0)),IF($E51="E",0,3))</f>
        <v>0</v>
      </c>
      <c r="AB51" s="282" t="str">
        <f t="shared" si="12"/>
        <v xml:space="preserve">52946C </v>
      </c>
      <c r="AC51" s="130" t="str">
        <f t="shared" si="13"/>
        <v>Health Program Coordinator</v>
      </c>
      <c r="AD51" s="284" t="str">
        <f t="shared" si="14"/>
        <v>065</v>
      </c>
      <c r="AE51" s="282">
        <f t="shared" si="15"/>
        <v>40.35</v>
      </c>
      <c r="AF51" s="282">
        <f t="shared" ca="1" si="16"/>
        <v>41.966000000000001</v>
      </c>
      <c r="AG51" s="282">
        <f t="shared" ca="1" si="17"/>
        <v>43.646999999999998</v>
      </c>
      <c r="AH51" s="282">
        <f t="shared" ca="1" si="18"/>
        <v>45.393999999999998</v>
      </c>
      <c r="AI51" s="282">
        <f t="shared" ca="1" si="19"/>
        <v>47.211999999999996</v>
      </c>
      <c r="AJ51" s="282">
        <f t="shared" ca="1" si="20"/>
        <v>0</v>
      </c>
      <c r="AK51" s="282">
        <f t="shared" ca="1" si="21"/>
        <v>0</v>
      </c>
    </row>
    <row r="52" spans="1:37" x14ac:dyDescent="0.2">
      <c r="A52" s="75" t="s">
        <v>80</v>
      </c>
      <c r="B52" s="75">
        <v>10</v>
      </c>
      <c r="C52" s="70" t="s">
        <v>70</v>
      </c>
      <c r="D52" s="75">
        <v>465</v>
      </c>
      <c r="E52" s="75" t="s">
        <v>17</v>
      </c>
      <c r="F52" s="73" t="s">
        <v>348</v>
      </c>
      <c r="G52" s="74">
        <f t="shared" ca="1" si="26"/>
        <v>77016</v>
      </c>
      <c r="H52" s="74">
        <f t="shared" ca="1" si="27"/>
        <v>80849</v>
      </c>
      <c r="I52" s="74">
        <f t="shared" ca="1" si="28"/>
        <v>84901</v>
      </c>
      <c r="J52" s="74">
        <f t="shared" ca="1" si="29"/>
        <v>90391</v>
      </c>
      <c r="K52" s="74">
        <f t="shared" ca="1" si="30"/>
        <v>92921</v>
      </c>
      <c r="L52" s="74">
        <f t="shared" ca="1" si="31"/>
        <v>95525</v>
      </c>
      <c r="M52" s="74">
        <f t="shared" ca="1" si="32"/>
        <v>98248</v>
      </c>
      <c r="N52" s="60"/>
      <c r="P52" s="191" t="s">
        <v>600</v>
      </c>
      <c r="Q52" s="187" t="str">
        <f t="shared" si="33"/>
        <v>05403C</v>
      </c>
      <c r="R52" s="188" t="str">
        <f t="shared" si="34"/>
        <v xml:space="preserve">Health Program Manager </v>
      </c>
      <c r="S52" s="189" t="str">
        <f t="shared" si="35"/>
        <v>34M</v>
      </c>
      <c r="T52" s="186" cm="1">
        <f t="array" aca="1" ref="T52" ca="1">ROUND(IF($P52="Y",VLOOKUP($Q52, INDIRECT($P$2),T$6,0)*INDIRECT($P$1),VLOOKUP($Q52, INDIRECT($P$2),T$6,0)),IF($E52="E",0,3))</f>
        <v>77016</v>
      </c>
      <c r="U52" s="186" cm="1">
        <f t="array" aca="1" ref="U52" ca="1">ROUND(IF($P52="Y",VLOOKUP($Q52, INDIRECT($P$2),U$6,0)*INDIRECT($P$1),VLOOKUP($Q52, INDIRECT($P$2),U$6,0)),IF($E52="E",0,3))</f>
        <v>80849</v>
      </c>
      <c r="V52" s="186" cm="1">
        <f t="array" aca="1" ref="V52" ca="1">ROUND(IF($P52="Y",VLOOKUP($Q52, INDIRECT($P$2),V$6,0)*INDIRECT($P$1),VLOOKUP($Q52, INDIRECT($P$2),V$6,0)),IF($E52="E",0,3))</f>
        <v>84901</v>
      </c>
      <c r="W52" s="186" cm="1">
        <f t="array" aca="1" ref="W52" ca="1">ROUND(IF($P52="Y",VLOOKUP($Q52, INDIRECT($P$2),W$6,0)*INDIRECT($P$1),VLOOKUP($Q52, INDIRECT($P$2),W$6,0)),IF($E52="E",0,3))</f>
        <v>90391</v>
      </c>
      <c r="X52" s="186" cm="1">
        <f t="array" aca="1" ref="X52" ca="1">ROUND(IF($P52="Y",VLOOKUP($Q52, INDIRECT($P$2),X$6,0)*INDIRECT($P$1),VLOOKUP($Q52, INDIRECT($P$2),X$6,0)),IF($E52="E",0,3))</f>
        <v>92921</v>
      </c>
      <c r="Y52" s="186" cm="1">
        <f t="array" aca="1" ref="Y52" ca="1">ROUND(IF($P52="Y",VLOOKUP($Q52, INDIRECT($P$2),Y$6,0)*INDIRECT($P$1),VLOOKUP($Q52, INDIRECT($P$2),Y$6,0)),IF($E52="E",0,3))</f>
        <v>95525</v>
      </c>
      <c r="Z52" s="186" cm="1">
        <f t="array" aca="1" ref="Z52" ca="1">ROUND(IF($P52="Y",VLOOKUP($Q52, INDIRECT($P$2),Z$6,0)*INDIRECT($P$1),VLOOKUP($Q52, INDIRECT($P$2),Z$6,0)),IF($E52="E",0,3))</f>
        <v>98248</v>
      </c>
      <c r="AB52" s="282" t="str">
        <f t="shared" si="12"/>
        <v>05403C</v>
      </c>
      <c r="AC52" s="130" t="str">
        <f t="shared" si="13"/>
        <v xml:space="preserve">Health Program Manager </v>
      </c>
      <c r="AD52" s="284" t="str">
        <f t="shared" si="14"/>
        <v>34M</v>
      </c>
      <c r="AE52" s="282">
        <f t="shared" ca="1" si="15"/>
        <v>37.027000000000001</v>
      </c>
      <c r="AF52" s="282">
        <f t="shared" ca="1" si="16"/>
        <v>38.869999999999997</v>
      </c>
      <c r="AG52" s="282">
        <f t="shared" ca="1" si="17"/>
        <v>40.817999999999998</v>
      </c>
      <c r="AH52" s="282">
        <f t="shared" ca="1" si="18"/>
        <v>43.457999999999998</v>
      </c>
      <c r="AI52" s="282">
        <f t="shared" ca="1" si="19"/>
        <v>44.673999999999999</v>
      </c>
      <c r="AJ52" s="282">
        <f t="shared" ca="1" si="20"/>
        <v>45.925999999999995</v>
      </c>
      <c r="AK52" s="282">
        <f t="shared" ca="1" si="21"/>
        <v>47.234999999999999</v>
      </c>
    </row>
    <row r="53" spans="1:37" x14ac:dyDescent="0.2">
      <c r="A53" s="75" t="s">
        <v>84</v>
      </c>
      <c r="B53" s="75">
        <v>7</v>
      </c>
      <c r="C53" s="70" t="s">
        <v>578</v>
      </c>
      <c r="D53" s="75">
        <v>323</v>
      </c>
      <c r="E53" s="75" t="s">
        <v>21</v>
      </c>
      <c r="F53" s="73" t="s">
        <v>551</v>
      </c>
      <c r="G53" s="74">
        <f t="shared" ca="1" si="26"/>
        <v>29.45</v>
      </c>
      <c r="H53" s="74">
        <f t="shared" ca="1" si="27"/>
        <v>30.63</v>
      </c>
      <c r="I53" s="74">
        <f t="shared" ca="1" si="28"/>
        <v>31.856000000000002</v>
      </c>
      <c r="J53" s="74">
        <f t="shared" ca="1" si="29"/>
        <v>33.131999999999998</v>
      </c>
      <c r="K53" s="74">
        <f t="shared" ca="1" si="30"/>
        <v>34.457999999999998</v>
      </c>
      <c r="L53" s="74">
        <f t="shared" ca="1" si="31"/>
        <v>0</v>
      </c>
      <c r="M53" s="74">
        <f t="shared" ca="1" si="32"/>
        <v>0</v>
      </c>
      <c r="N53" s="60"/>
      <c r="P53" s="191" t="s">
        <v>600</v>
      </c>
      <c r="Q53" s="187" t="str">
        <f t="shared" si="33"/>
        <v>05416C</v>
      </c>
      <c r="R53" s="188" t="str">
        <f t="shared" si="34"/>
        <v>HR Associate Representative</v>
      </c>
      <c r="S53" s="189" t="str">
        <f t="shared" si="35"/>
        <v>059</v>
      </c>
      <c r="T53" s="186" cm="1">
        <f t="array" aca="1" ref="T53" ca="1">ROUND(IF($P53="Y",VLOOKUP($Q53, INDIRECT($P$2),T$6,0)*INDIRECT($P$1),VLOOKUP($Q53, INDIRECT($P$2),T$6,0)),IF($E53="E",0,3))</f>
        <v>29.45</v>
      </c>
      <c r="U53" s="186" cm="1">
        <f t="array" aca="1" ref="U53" ca="1">ROUND(IF($P53="Y",VLOOKUP($Q53, INDIRECT($P$2),U$6,0)*INDIRECT($P$1),VLOOKUP($Q53, INDIRECT($P$2),U$6,0)),IF($E53="E",0,3))</f>
        <v>30.63</v>
      </c>
      <c r="V53" s="186" cm="1">
        <f t="array" aca="1" ref="V53" ca="1">ROUND(IF($P53="Y",VLOOKUP($Q53, INDIRECT($P$2),V$6,0)*INDIRECT($P$1),VLOOKUP($Q53, INDIRECT($P$2),V$6,0)),IF($E53="E",0,3))</f>
        <v>31.856000000000002</v>
      </c>
      <c r="W53" s="186" cm="1">
        <f t="array" aca="1" ref="W53" ca="1">ROUND(IF($P53="Y",VLOOKUP($Q53, INDIRECT($P$2),W$6,0)*INDIRECT($P$1),VLOOKUP($Q53, INDIRECT($P$2),W$6,0)),IF($E53="E",0,3))</f>
        <v>33.131999999999998</v>
      </c>
      <c r="X53" s="186" cm="1">
        <f t="array" aca="1" ref="X53" ca="1">ROUND(IF($P53="Y",VLOOKUP($Q53, INDIRECT($P$2),X$6,0)*INDIRECT($P$1),VLOOKUP($Q53, INDIRECT($P$2),X$6,0)),IF($E53="E",0,3))</f>
        <v>34.457999999999998</v>
      </c>
      <c r="Y53" s="186" cm="1">
        <f t="array" aca="1" ref="Y53" ca="1">ROUND(IF($P53="Y",VLOOKUP($Q53, INDIRECT($P$2),Y$6,0)*INDIRECT($P$1),VLOOKUP($Q53, INDIRECT($P$2),Y$6,0)),IF($E53="E",0,3))</f>
        <v>0</v>
      </c>
      <c r="Z53" s="186" cm="1">
        <f t="array" aca="1" ref="Z53" ca="1">ROUND(IF($P53="Y",VLOOKUP($Q53, INDIRECT($P$2),Z$6,0)*INDIRECT($P$1),VLOOKUP($Q53, INDIRECT($P$2),Z$6,0)),IF($E53="E",0,3))</f>
        <v>0</v>
      </c>
      <c r="AB53" s="282" t="str">
        <f t="shared" si="12"/>
        <v>05416C</v>
      </c>
      <c r="AC53" s="130" t="str">
        <f t="shared" si="13"/>
        <v>HR Associate Representative</v>
      </c>
      <c r="AD53" s="284" t="str">
        <f t="shared" si="14"/>
        <v>059</v>
      </c>
      <c r="AE53" s="282">
        <f t="shared" ca="1" si="15"/>
        <v>29.45</v>
      </c>
      <c r="AF53" s="282">
        <f t="shared" ca="1" si="16"/>
        <v>30.63</v>
      </c>
      <c r="AG53" s="282">
        <f t="shared" ca="1" si="17"/>
        <v>31.856000000000002</v>
      </c>
      <c r="AH53" s="282">
        <f t="shared" ca="1" si="18"/>
        <v>33.131999999999998</v>
      </c>
      <c r="AI53" s="282">
        <f t="shared" ca="1" si="19"/>
        <v>34.457999999999998</v>
      </c>
      <c r="AJ53" s="282">
        <f t="shared" ca="1" si="20"/>
        <v>0</v>
      </c>
      <c r="AK53" s="282">
        <f t="shared" ca="1" si="21"/>
        <v>0</v>
      </c>
    </row>
    <row r="54" spans="1:37" x14ac:dyDescent="0.2">
      <c r="A54" s="75" t="s">
        <v>86</v>
      </c>
      <c r="B54" s="75">
        <v>4</v>
      </c>
      <c r="C54" s="70" t="s">
        <v>85</v>
      </c>
      <c r="D54" s="75">
        <v>208</v>
      </c>
      <c r="E54" s="75" t="s">
        <v>21</v>
      </c>
      <c r="F54" s="73" t="s">
        <v>87</v>
      </c>
      <c r="G54" s="74">
        <f t="shared" ca="1" si="26"/>
        <v>19.555</v>
      </c>
      <c r="H54" s="74">
        <f t="shared" ca="1" si="27"/>
        <v>20.265000000000001</v>
      </c>
      <c r="I54" s="74">
        <f t="shared" ca="1" si="28"/>
        <v>21</v>
      </c>
      <c r="J54" s="74">
        <f t="shared" ca="1" si="29"/>
        <v>0</v>
      </c>
      <c r="K54" s="74">
        <f t="shared" ca="1" si="30"/>
        <v>0</v>
      </c>
      <c r="L54" s="74">
        <f t="shared" ca="1" si="31"/>
        <v>0</v>
      </c>
      <c r="M54" s="74">
        <f t="shared" ca="1" si="32"/>
        <v>0</v>
      </c>
      <c r="N54" s="60"/>
      <c r="P54" s="191" t="s">
        <v>600</v>
      </c>
      <c r="Q54" s="187" t="str">
        <f t="shared" si="33"/>
        <v>52908C</v>
      </c>
      <c r="R54" s="188" t="str">
        <f t="shared" si="34"/>
        <v>HR Associate Trainee</v>
      </c>
      <c r="S54" s="189" t="str">
        <f t="shared" si="35"/>
        <v>110</v>
      </c>
      <c r="T54" s="186" cm="1">
        <f t="array" aca="1" ref="T54" ca="1">ROUND(IF($P54="Y",VLOOKUP($Q54, INDIRECT($P$2),T$6,0)*INDIRECT($P$1),VLOOKUP($Q54, INDIRECT($P$2),T$6,0)),IF($E54="E",0,3))</f>
        <v>19.555</v>
      </c>
      <c r="U54" s="186" cm="1">
        <f t="array" aca="1" ref="U54" ca="1">ROUND(IF($P54="Y",VLOOKUP($Q54, INDIRECT($P$2),U$6,0)*INDIRECT($P$1),VLOOKUP($Q54, INDIRECT($P$2),U$6,0)),IF($E54="E",0,3))</f>
        <v>20.265000000000001</v>
      </c>
      <c r="V54" s="186" cm="1">
        <f t="array" aca="1" ref="V54" ca="1">ROUND(IF($P54="Y",VLOOKUP($Q54, INDIRECT($P$2),V$6,0)*INDIRECT($P$1),VLOOKUP($Q54, INDIRECT($P$2),V$6,0)),IF($E54="E",0,3))</f>
        <v>21</v>
      </c>
      <c r="W54" s="186" cm="1">
        <f t="array" aca="1" ref="W54" ca="1">ROUND(IF($P54="Y",VLOOKUP($Q54, INDIRECT($P$2),W$6,0)*INDIRECT($P$1),VLOOKUP($Q54, INDIRECT($P$2),W$6,0)),IF($E54="E",0,3))</f>
        <v>0</v>
      </c>
      <c r="X54" s="186" cm="1">
        <f t="array" aca="1" ref="X54" ca="1">ROUND(IF($P54="Y",VLOOKUP($Q54, INDIRECT($P$2),X$6,0)*INDIRECT($P$1),VLOOKUP($Q54, INDIRECT($P$2),X$6,0)),IF($E54="E",0,3))</f>
        <v>0</v>
      </c>
      <c r="Y54" s="186" cm="1">
        <f t="array" aca="1" ref="Y54" ca="1">ROUND(IF($P54="Y",VLOOKUP($Q54, INDIRECT($P$2),Y$6,0)*INDIRECT($P$1),VLOOKUP($Q54, INDIRECT($P$2),Y$6,0)),IF($E54="E",0,3))</f>
        <v>0</v>
      </c>
      <c r="Z54" s="186" cm="1">
        <f t="array" aca="1" ref="Z54" ca="1">ROUND(IF($P54="Y",VLOOKUP($Q54, INDIRECT($P$2),Z$6,0)*INDIRECT($P$1),VLOOKUP($Q54, INDIRECT($P$2),Z$6,0)),IF($E54="E",0,3))</f>
        <v>0</v>
      </c>
      <c r="AB54" s="282" t="str">
        <f t="shared" si="12"/>
        <v>52908C</v>
      </c>
      <c r="AC54" s="130" t="str">
        <f t="shared" si="13"/>
        <v>HR Associate Trainee</v>
      </c>
      <c r="AD54" s="284" t="str">
        <f t="shared" si="14"/>
        <v>110</v>
      </c>
      <c r="AE54" s="282">
        <f t="shared" ca="1" si="15"/>
        <v>19.555</v>
      </c>
      <c r="AF54" s="282">
        <f t="shared" ca="1" si="16"/>
        <v>20.265000000000001</v>
      </c>
      <c r="AG54" s="282">
        <f t="shared" ca="1" si="17"/>
        <v>21</v>
      </c>
      <c r="AH54" s="282">
        <f t="shared" ca="1" si="18"/>
        <v>0</v>
      </c>
      <c r="AI54" s="282">
        <f t="shared" ca="1" si="19"/>
        <v>0</v>
      </c>
      <c r="AJ54" s="282">
        <f t="shared" ca="1" si="20"/>
        <v>0</v>
      </c>
      <c r="AK54" s="282">
        <f t="shared" ca="1" si="21"/>
        <v>0</v>
      </c>
    </row>
    <row r="55" spans="1:37" x14ac:dyDescent="0.2">
      <c r="A55" s="75" t="s">
        <v>99</v>
      </c>
      <c r="B55" s="75">
        <v>10</v>
      </c>
      <c r="C55" s="70" t="s">
        <v>143</v>
      </c>
      <c r="D55" s="75">
        <v>475</v>
      </c>
      <c r="E55" s="75" t="s">
        <v>17</v>
      </c>
      <c r="F55" s="73" t="s">
        <v>507</v>
      </c>
      <c r="G55" s="74">
        <f t="shared" ca="1" si="26"/>
        <v>85473</v>
      </c>
      <c r="H55" s="74">
        <f t="shared" ca="1" si="27"/>
        <v>87868</v>
      </c>
      <c r="I55" s="74">
        <f t="shared" ca="1" si="28"/>
        <v>90328</v>
      </c>
      <c r="J55" s="74">
        <f t="shared" ca="1" si="29"/>
        <v>92857</v>
      </c>
      <c r="K55" s="74">
        <f t="shared" ca="1" si="30"/>
        <v>95456</v>
      </c>
      <c r="L55" s="74">
        <f t="shared" ca="1" si="31"/>
        <v>98133</v>
      </c>
      <c r="M55" s="74">
        <f t="shared" ca="1" si="32"/>
        <v>100926</v>
      </c>
      <c r="N55" s="60"/>
      <c r="P55" s="191" t="s">
        <v>600</v>
      </c>
      <c r="Q55" s="187" t="str">
        <f t="shared" si="33"/>
        <v>05420C</v>
      </c>
      <c r="R55" s="188" t="str">
        <f t="shared" si="34"/>
        <v>HR Business Partner</v>
      </c>
      <c r="S55" s="189" t="str">
        <f t="shared" si="35"/>
        <v>121</v>
      </c>
      <c r="T55" s="186" cm="1">
        <f t="array" aca="1" ref="T55" ca="1">ROUND(IF($P55="Y",VLOOKUP($Q55, INDIRECT($P$2),T$6,0)*INDIRECT($P$1),VLOOKUP($Q55, INDIRECT($P$2),T$6,0)),IF($E55="E",0,3))</f>
        <v>85473</v>
      </c>
      <c r="U55" s="186" cm="1">
        <f t="array" aca="1" ref="U55" ca="1">ROUND(IF($P55="Y",VLOOKUP($Q55, INDIRECT($P$2),U$6,0)*INDIRECT($P$1),VLOOKUP($Q55, INDIRECT($P$2),U$6,0)),IF($E55="E",0,3))</f>
        <v>87868</v>
      </c>
      <c r="V55" s="186" cm="1">
        <f t="array" aca="1" ref="V55" ca="1">ROUND(IF($P55="Y",VLOOKUP($Q55, INDIRECT($P$2),V$6,0)*INDIRECT($P$1),VLOOKUP($Q55, INDIRECT($P$2),V$6,0)),IF($E55="E",0,3))</f>
        <v>90328</v>
      </c>
      <c r="W55" s="186" cm="1">
        <f t="array" aca="1" ref="W55" ca="1">ROUND(IF($P55="Y",VLOOKUP($Q55, INDIRECT($P$2),W$6,0)*INDIRECT($P$1),VLOOKUP($Q55, INDIRECT($P$2),W$6,0)),IF($E55="E",0,3))</f>
        <v>92857</v>
      </c>
      <c r="X55" s="186" cm="1">
        <f t="array" aca="1" ref="X55" ca="1">ROUND(IF($P55="Y",VLOOKUP($Q55, INDIRECT($P$2),X$6,0)*INDIRECT($P$1),VLOOKUP($Q55, INDIRECT($P$2),X$6,0)),IF($E55="E",0,3))</f>
        <v>95456</v>
      </c>
      <c r="Y55" s="186" cm="1">
        <f t="array" aca="1" ref="Y55" ca="1">ROUND(IF($P55="Y",VLOOKUP($Q55, INDIRECT($P$2),Y$6,0)*INDIRECT($P$1),VLOOKUP($Q55, INDIRECT($P$2),Y$6,0)),IF($E55="E",0,3))</f>
        <v>98133</v>
      </c>
      <c r="Z55" s="186" cm="1">
        <f t="array" aca="1" ref="Z55" ca="1">ROUND(IF($P55="Y",VLOOKUP($Q55, INDIRECT($P$2),Z$6,0)*INDIRECT($P$1),VLOOKUP($Q55, INDIRECT($P$2),Z$6,0)),IF($E55="E",0,3))</f>
        <v>100926</v>
      </c>
      <c r="AB55" s="282" t="str">
        <f t="shared" si="12"/>
        <v>05420C</v>
      </c>
      <c r="AC55" s="130" t="str">
        <f t="shared" si="13"/>
        <v>HR Business Partner</v>
      </c>
      <c r="AD55" s="284" t="str">
        <f t="shared" si="14"/>
        <v>121</v>
      </c>
      <c r="AE55" s="282">
        <f t="shared" ca="1" si="15"/>
        <v>41.092999999999996</v>
      </c>
      <c r="AF55" s="282">
        <f t="shared" ca="1" si="16"/>
        <v>42.244999999999997</v>
      </c>
      <c r="AG55" s="282">
        <f t="shared" ca="1" si="17"/>
        <v>43.427</v>
      </c>
      <c r="AH55" s="282">
        <f t="shared" ca="1" si="18"/>
        <v>44.643000000000001</v>
      </c>
      <c r="AI55" s="282">
        <f t="shared" ca="1" si="19"/>
        <v>45.893000000000001</v>
      </c>
      <c r="AJ55" s="282">
        <f t="shared" ca="1" si="20"/>
        <v>47.18</v>
      </c>
      <c r="AK55" s="282">
        <f t="shared" ca="1" si="21"/>
        <v>48.522999999999996</v>
      </c>
    </row>
    <row r="56" spans="1:37" x14ac:dyDescent="0.2">
      <c r="A56" s="75" t="s">
        <v>515</v>
      </c>
      <c r="B56" s="75">
        <v>7</v>
      </c>
      <c r="C56" s="70" t="s">
        <v>514</v>
      </c>
      <c r="D56" s="75">
        <v>338</v>
      </c>
      <c r="E56" s="75" t="s">
        <v>21</v>
      </c>
      <c r="F56" s="73" t="s">
        <v>864</v>
      </c>
      <c r="G56" s="74">
        <f t="shared" ref="G56:M56" ca="1" si="36">T56</f>
        <v>29.878</v>
      </c>
      <c r="H56" s="74">
        <f t="shared" ca="1" si="36"/>
        <v>31.451000000000001</v>
      </c>
      <c r="I56" s="74">
        <f t="shared" ca="1" si="36"/>
        <v>32.332000000000001</v>
      </c>
      <c r="J56" s="74">
        <f t="shared" ca="1" si="36"/>
        <v>33.235999999999997</v>
      </c>
      <c r="K56" s="74">
        <f t="shared" ca="1" si="36"/>
        <v>34.183999999999997</v>
      </c>
      <c r="L56" s="74">
        <f t="shared" ca="1" si="36"/>
        <v>0</v>
      </c>
      <c r="M56" s="74">
        <f t="shared" ca="1" si="36"/>
        <v>0</v>
      </c>
      <c r="N56" s="60"/>
      <c r="P56" s="191" t="s">
        <v>600</v>
      </c>
      <c r="Q56" s="187" t="str">
        <f>A56</f>
        <v>52952C</v>
      </c>
      <c r="R56" s="188" t="str">
        <f>F56</f>
        <v>HR Benefits Specialist</v>
      </c>
      <c r="S56" s="189" t="str">
        <f>C56</f>
        <v>108</v>
      </c>
      <c r="T56" s="186" cm="1">
        <f t="array" aca="1" ref="T56" ca="1">ROUND(IF($P56="Y",VLOOKUP($Q56, INDIRECT($P$2),T$6,0)*INDIRECT($P$1),VLOOKUP($Q56, INDIRECT($P$2),T$6,0)),IF($E56="E",0,3))</f>
        <v>29.878</v>
      </c>
      <c r="U56" s="186" cm="1">
        <f t="array" aca="1" ref="U56" ca="1">ROUND(IF($P56="Y",VLOOKUP($Q56, INDIRECT($P$2),U$6,0)*INDIRECT($P$1),VLOOKUP($Q56, INDIRECT($P$2),U$6,0)),IF($E56="E",0,3))</f>
        <v>31.451000000000001</v>
      </c>
      <c r="V56" s="186" cm="1">
        <f t="array" aca="1" ref="V56" ca="1">ROUND(IF($P56="Y",VLOOKUP($Q56, INDIRECT($P$2),V$6,0)*INDIRECT($P$1),VLOOKUP($Q56, INDIRECT($P$2),V$6,0)),IF($E56="E",0,3))</f>
        <v>32.332000000000001</v>
      </c>
      <c r="W56" s="186" cm="1">
        <f t="array" aca="1" ref="W56" ca="1">ROUND(IF($P56="Y",VLOOKUP($Q56, INDIRECT($P$2),W$6,0)*INDIRECT($P$1),VLOOKUP($Q56, INDIRECT($P$2),W$6,0)),IF($E56="E",0,3))</f>
        <v>33.235999999999997</v>
      </c>
      <c r="X56" s="186" cm="1">
        <f t="array" aca="1" ref="X56" ca="1">ROUND(IF($P56="Y",VLOOKUP($Q56, INDIRECT($P$2),X$6,0)*INDIRECT($P$1),VLOOKUP($Q56, INDIRECT($P$2),X$6,0)),IF($E56="E",0,3))</f>
        <v>34.183999999999997</v>
      </c>
      <c r="Y56" s="186" cm="1">
        <f t="array" aca="1" ref="Y56" ca="1">ROUND(IF($P56="Y",VLOOKUP($Q56, INDIRECT($P$2),Y$6,0)*INDIRECT($P$1),VLOOKUP($Q56, INDIRECT($P$2),Y$6,0)),IF($E56="E",0,3))</f>
        <v>0</v>
      </c>
      <c r="Z56" s="186" cm="1">
        <f t="array" aca="1" ref="Z56" ca="1">ROUND(IF($P56="Y",VLOOKUP($Q56, INDIRECT($P$2),Z$6,0)*INDIRECT($P$1),VLOOKUP($Q56, INDIRECT($P$2),Z$6,0)),IF($E56="E",0,3))</f>
        <v>0</v>
      </c>
      <c r="AB56" s="282" t="str">
        <f>A56</f>
        <v>52952C</v>
      </c>
      <c r="AC56" s="130" t="str">
        <f>F56</f>
        <v>HR Benefits Specialist</v>
      </c>
      <c r="AD56" s="284" t="str">
        <f>C56</f>
        <v>108</v>
      </c>
      <c r="AE56" s="282">
        <f t="shared" ref="AE56:AK56" ca="1" si="37">IF($E56="E",ROUNDUP(T56/2080,3),T56)</f>
        <v>29.878</v>
      </c>
      <c r="AF56" s="282">
        <f t="shared" ca="1" si="37"/>
        <v>31.451000000000001</v>
      </c>
      <c r="AG56" s="282">
        <f t="shared" ca="1" si="37"/>
        <v>32.332000000000001</v>
      </c>
      <c r="AH56" s="282">
        <f t="shared" ca="1" si="37"/>
        <v>33.235999999999997</v>
      </c>
      <c r="AI56" s="282">
        <f t="shared" ca="1" si="37"/>
        <v>34.183999999999997</v>
      </c>
      <c r="AJ56" s="282">
        <f t="shared" ca="1" si="37"/>
        <v>0</v>
      </c>
      <c r="AK56" s="282">
        <f t="shared" ca="1" si="37"/>
        <v>0</v>
      </c>
    </row>
    <row r="57" spans="1:37" x14ac:dyDescent="0.2">
      <c r="A57" s="75" t="s">
        <v>790</v>
      </c>
      <c r="B57" s="75">
        <v>8</v>
      </c>
      <c r="C57" s="70" t="s">
        <v>805</v>
      </c>
      <c r="D57" s="75">
        <v>400</v>
      </c>
      <c r="E57" s="75" t="s">
        <v>17</v>
      </c>
      <c r="F57" s="73" t="s">
        <v>788</v>
      </c>
      <c r="G57" s="74">
        <f>T57</f>
        <v>72441.951219512208</v>
      </c>
      <c r="H57" s="74">
        <f>U57</f>
        <v>75342.439024390245</v>
      </c>
      <c r="I57" s="74">
        <f>V57</f>
        <v>78359.024390243911</v>
      </c>
      <c r="J57" s="74">
        <f>W57</f>
        <v>81496.585365853665</v>
      </c>
      <c r="K57" s="74">
        <f>X57</f>
        <v>84760.000000000015</v>
      </c>
      <c r="L57" s="74">
        <f t="shared" ca="1" si="31"/>
        <v>0</v>
      </c>
      <c r="M57" s="74">
        <f t="shared" ca="1" si="32"/>
        <v>0</v>
      </c>
      <c r="N57" s="60"/>
      <c r="P57" s="191" t="s">
        <v>600</v>
      </c>
      <c r="Q57" s="187" t="str">
        <f t="shared" si="33"/>
        <v>53008C</v>
      </c>
      <c r="R57" s="188" t="str">
        <f t="shared" si="34"/>
        <v>HR Class &amp; Comp Anly I</v>
      </c>
      <c r="S57" s="189" t="str">
        <f t="shared" si="35"/>
        <v>112</v>
      </c>
      <c r="T57" s="186">
        <v>72441.951219512208</v>
      </c>
      <c r="U57" s="186">
        <v>75342.439024390245</v>
      </c>
      <c r="V57" s="186">
        <v>78359.024390243911</v>
      </c>
      <c r="W57" s="186">
        <v>81496.585365853665</v>
      </c>
      <c r="X57" s="186">
        <v>84760.000000000015</v>
      </c>
      <c r="Y57" s="186" cm="1">
        <f t="array" aca="1" ref="Y57" ca="1">ROUND(IF($P57="Y",VLOOKUP($Q57, INDIRECT($P$2),Y$6,0)*INDIRECT($P$1),VLOOKUP($Q57, INDIRECT($P$2),Y$6,0)),IF($E57="E",0,3))</f>
        <v>0</v>
      </c>
      <c r="Z57" s="186" cm="1">
        <f t="array" aca="1" ref="Z57" ca="1">ROUND(IF($P57="Y",VLOOKUP($Q57, INDIRECT($P$2),Z$6,0)*INDIRECT($P$1),VLOOKUP($Q57, INDIRECT($P$2),Z$6,0)),IF($E57="E",0,3))</f>
        <v>0</v>
      </c>
      <c r="AB57" s="282" t="str">
        <f t="shared" si="12"/>
        <v>53008C</v>
      </c>
      <c r="AC57" s="130" t="str">
        <f t="shared" si="13"/>
        <v>HR Class &amp; Comp Anly I</v>
      </c>
      <c r="AD57" s="284" t="str">
        <f t="shared" si="14"/>
        <v>112</v>
      </c>
      <c r="AE57" s="282">
        <f t="shared" si="15"/>
        <v>34.827999999999996</v>
      </c>
      <c r="AF57" s="282">
        <f t="shared" si="16"/>
        <v>36.222999999999999</v>
      </c>
      <c r="AG57" s="282">
        <f t="shared" si="17"/>
        <v>37.672999999999995</v>
      </c>
      <c r="AH57" s="282">
        <f t="shared" si="18"/>
        <v>39.181999999999995</v>
      </c>
      <c r="AI57" s="282">
        <f t="shared" si="19"/>
        <v>40.75</v>
      </c>
      <c r="AJ57" s="282">
        <f t="shared" ca="1" si="20"/>
        <v>0</v>
      </c>
      <c r="AK57" s="282">
        <f t="shared" ca="1" si="21"/>
        <v>0</v>
      </c>
    </row>
    <row r="58" spans="1:37" x14ac:dyDescent="0.2">
      <c r="A58" s="75" t="s">
        <v>508</v>
      </c>
      <c r="B58" s="75">
        <v>11</v>
      </c>
      <c r="C58" s="70" t="s">
        <v>164</v>
      </c>
      <c r="D58" s="75">
        <v>505</v>
      </c>
      <c r="E58" s="75" t="s">
        <v>17</v>
      </c>
      <c r="F58" s="73" t="s">
        <v>509</v>
      </c>
      <c r="G58" s="74">
        <f t="shared" ca="1" si="26"/>
        <v>91705</v>
      </c>
      <c r="H58" s="74">
        <f t="shared" ca="1" si="27"/>
        <v>95371</v>
      </c>
      <c r="I58" s="74">
        <f t="shared" ca="1" si="28"/>
        <v>99188</v>
      </c>
      <c r="J58" s="74">
        <f t="shared" ca="1" si="29"/>
        <v>103155</v>
      </c>
      <c r="K58" s="74">
        <f t="shared" ca="1" si="30"/>
        <v>107282</v>
      </c>
      <c r="L58" s="74">
        <f t="shared" ca="1" si="31"/>
        <v>0</v>
      </c>
      <c r="M58" s="74">
        <f t="shared" ca="1" si="32"/>
        <v>0</v>
      </c>
      <c r="N58" s="60"/>
      <c r="P58" s="191" t="s">
        <v>600</v>
      </c>
      <c r="Q58" s="187" t="str">
        <f t="shared" si="33"/>
        <v>52967C</v>
      </c>
      <c r="R58" s="188" t="str">
        <f t="shared" si="34"/>
        <v>HR Compensation &amp; Classification Manager</v>
      </c>
      <c r="S58" s="189" t="str">
        <f t="shared" si="35"/>
        <v>103</v>
      </c>
      <c r="T58" s="186" cm="1">
        <f t="array" aca="1" ref="T58" ca="1">ROUND(IF($P58="Y",VLOOKUP($Q58, INDIRECT($P$2),T$6,0)*INDIRECT($P$1),VLOOKUP($Q58, INDIRECT($P$2),T$6,0)),IF($E58="E",0,3))</f>
        <v>91705</v>
      </c>
      <c r="U58" s="186" cm="1">
        <f t="array" aca="1" ref="U58" ca="1">ROUND(IF($P58="Y",VLOOKUP($Q58, INDIRECT($P$2),U$6,0)*INDIRECT($P$1),VLOOKUP($Q58, INDIRECT($P$2),U$6,0)),IF($E58="E",0,3))</f>
        <v>95371</v>
      </c>
      <c r="V58" s="186" cm="1">
        <f t="array" aca="1" ref="V58" ca="1">ROUND(IF($P58="Y",VLOOKUP($Q58, INDIRECT($P$2),V$6,0)*INDIRECT($P$1),VLOOKUP($Q58, INDIRECT($P$2),V$6,0)),IF($E58="E",0,3))</f>
        <v>99188</v>
      </c>
      <c r="W58" s="186" cm="1">
        <f t="array" aca="1" ref="W58" ca="1">ROUND(IF($P58="Y",VLOOKUP($Q58, INDIRECT($P$2),W$6,0)*INDIRECT($P$1),VLOOKUP($Q58, INDIRECT($P$2),W$6,0)),IF($E58="E",0,3))</f>
        <v>103155</v>
      </c>
      <c r="X58" s="186" cm="1">
        <f t="array" aca="1" ref="X58" ca="1">ROUND(IF($P58="Y",VLOOKUP($Q58, INDIRECT($P$2),X$6,0)*INDIRECT($P$1),VLOOKUP($Q58, INDIRECT($P$2),X$6,0)),IF($E58="E",0,3))</f>
        <v>107282</v>
      </c>
      <c r="Y58" s="186" cm="1">
        <f t="array" aca="1" ref="Y58" ca="1">ROUND(IF($P58="Y",VLOOKUP($Q58, INDIRECT($P$2),Y$6,0)*INDIRECT($P$1),VLOOKUP($Q58, INDIRECT($P$2),Y$6,0)),IF($E58="E",0,3))</f>
        <v>0</v>
      </c>
      <c r="Z58" s="186" cm="1">
        <f t="array" aca="1" ref="Z58" ca="1">ROUND(IF($P58="Y",VLOOKUP($Q58, INDIRECT($P$2),Z$6,0)*INDIRECT($P$1),VLOOKUP($Q58, INDIRECT($P$2),Z$6,0)),IF($E58="E",0,3))</f>
        <v>0</v>
      </c>
      <c r="AB58" s="282" t="str">
        <f t="shared" si="12"/>
        <v>52967C</v>
      </c>
      <c r="AC58" s="130" t="str">
        <f t="shared" si="13"/>
        <v>HR Compensation &amp; Classification Manager</v>
      </c>
      <c r="AD58" s="284" t="str">
        <f t="shared" si="14"/>
        <v>103</v>
      </c>
      <c r="AE58" s="282">
        <f t="shared" ca="1" si="15"/>
        <v>44.088999999999999</v>
      </c>
      <c r="AF58" s="282">
        <f t="shared" ca="1" si="16"/>
        <v>45.851999999999997</v>
      </c>
      <c r="AG58" s="282">
        <f t="shared" ca="1" si="17"/>
        <v>47.686999999999998</v>
      </c>
      <c r="AH58" s="282">
        <f t="shared" ca="1" si="18"/>
        <v>49.594000000000001</v>
      </c>
      <c r="AI58" s="282">
        <f t="shared" ca="1" si="19"/>
        <v>51.577999999999996</v>
      </c>
      <c r="AJ58" s="282">
        <f t="shared" ca="1" si="20"/>
        <v>0</v>
      </c>
      <c r="AK58" s="282">
        <f t="shared" ca="1" si="21"/>
        <v>0</v>
      </c>
    </row>
    <row r="59" spans="1:37" x14ac:dyDescent="0.2">
      <c r="A59" s="75" t="s">
        <v>510</v>
      </c>
      <c r="B59" s="75">
        <v>7</v>
      </c>
      <c r="C59" s="70" t="s">
        <v>629</v>
      </c>
      <c r="D59" s="75">
        <v>328</v>
      </c>
      <c r="E59" s="75" t="s">
        <v>21</v>
      </c>
      <c r="F59" s="73" t="s">
        <v>511</v>
      </c>
      <c r="G59" s="74">
        <f t="shared" ca="1" si="26"/>
        <v>29.882000000000001</v>
      </c>
      <c r="H59" s="74">
        <f t="shared" ca="1" si="27"/>
        <v>31.077999999999999</v>
      </c>
      <c r="I59" s="74">
        <f t="shared" ca="1" si="28"/>
        <v>32.323</v>
      </c>
      <c r="J59" s="74">
        <f t="shared" ca="1" si="29"/>
        <v>33.616999999999997</v>
      </c>
      <c r="K59" s="74">
        <f t="shared" ca="1" si="30"/>
        <v>34.963000000000001</v>
      </c>
      <c r="L59" s="74">
        <f t="shared" ca="1" si="31"/>
        <v>0</v>
      </c>
      <c r="M59" s="74">
        <f t="shared" ca="1" si="32"/>
        <v>0</v>
      </c>
      <c r="N59" s="60"/>
      <c r="P59" s="191" t="s">
        <v>600</v>
      </c>
      <c r="Q59" s="187" t="str">
        <f t="shared" si="33"/>
        <v>52955C</v>
      </c>
      <c r="R59" s="188" t="str">
        <f t="shared" si="34"/>
        <v>HR Coordinator</v>
      </c>
      <c r="S59" s="189" t="str">
        <f t="shared" si="35"/>
        <v>081</v>
      </c>
      <c r="T59" s="186" cm="1">
        <f t="array" aca="1" ref="T59" ca="1">ROUND(IF($P59="Y",VLOOKUP($Q59, INDIRECT($P$2),T$6,0)*INDIRECT($P$1),VLOOKUP($Q59, INDIRECT($P$2),T$6,0)),IF($E59="E",0,3))</f>
        <v>29.882000000000001</v>
      </c>
      <c r="U59" s="186" cm="1">
        <f t="array" aca="1" ref="U59" ca="1">ROUND(IF($P59="Y",VLOOKUP($Q59, INDIRECT($P$2),U$6,0)*INDIRECT($P$1),VLOOKUP($Q59, INDIRECT($P$2),U$6,0)),IF($E59="E",0,3))</f>
        <v>31.077999999999999</v>
      </c>
      <c r="V59" s="186" cm="1">
        <f t="array" aca="1" ref="V59" ca="1">ROUND(IF($P59="Y",VLOOKUP($Q59, INDIRECT($P$2),V$6,0)*INDIRECT($P$1),VLOOKUP($Q59, INDIRECT($P$2),V$6,0)),IF($E59="E",0,3))</f>
        <v>32.323</v>
      </c>
      <c r="W59" s="186" cm="1">
        <f t="array" aca="1" ref="W59" ca="1">ROUND(IF($P59="Y",VLOOKUP($Q59, INDIRECT($P$2),W$6,0)*INDIRECT($P$1),VLOOKUP($Q59, INDIRECT($P$2),W$6,0)),IF($E59="E",0,3))</f>
        <v>33.616999999999997</v>
      </c>
      <c r="X59" s="186" cm="1">
        <f t="array" aca="1" ref="X59" ca="1">ROUND(IF($P59="Y",VLOOKUP($Q59, INDIRECT($P$2),X$6,0)*INDIRECT($P$1),VLOOKUP($Q59, INDIRECT($P$2),X$6,0)),IF($E59="E",0,3))</f>
        <v>34.963000000000001</v>
      </c>
      <c r="Y59" s="186" cm="1">
        <f t="array" aca="1" ref="Y59" ca="1">ROUND(IF($P59="Y",VLOOKUP($Q59, INDIRECT($P$2),Y$6,0)*INDIRECT($P$1),VLOOKUP($Q59, INDIRECT($P$2),Y$6,0)),IF($E59="E",0,3))</f>
        <v>0</v>
      </c>
      <c r="Z59" s="186" cm="1">
        <f t="array" aca="1" ref="Z59" ca="1">ROUND(IF($P59="Y",VLOOKUP($Q59, INDIRECT($P$2),Z$6,0)*INDIRECT($P$1),VLOOKUP($Q59, INDIRECT($P$2),Z$6,0)),IF($E59="E",0,3))</f>
        <v>0</v>
      </c>
      <c r="AB59" s="282" t="str">
        <f t="shared" si="12"/>
        <v>52955C</v>
      </c>
      <c r="AC59" s="130" t="str">
        <f t="shared" si="13"/>
        <v>HR Coordinator</v>
      </c>
      <c r="AD59" s="284" t="str">
        <f t="shared" si="14"/>
        <v>081</v>
      </c>
      <c r="AE59" s="282">
        <f t="shared" ca="1" si="15"/>
        <v>29.882000000000001</v>
      </c>
      <c r="AF59" s="282">
        <f t="shared" ca="1" si="16"/>
        <v>31.077999999999999</v>
      </c>
      <c r="AG59" s="282">
        <f t="shared" ca="1" si="17"/>
        <v>32.323</v>
      </c>
      <c r="AH59" s="282">
        <f t="shared" ca="1" si="18"/>
        <v>33.616999999999997</v>
      </c>
      <c r="AI59" s="282">
        <f t="shared" ca="1" si="19"/>
        <v>34.963000000000001</v>
      </c>
      <c r="AJ59" s="282">
        <f t="shared" ca="1" si="20"/>
        <v>0</v>
      </c>
      <c r="AK59" s="282">
        <f t="shared" ca="1" si="21"/>
        <v>0</v>
      </c>
    </row>
    <row r="60" spans="1:37" x14ac:dyDescent="0.2">
      <c r="A60" s="75" t="s">
        <v>512</v>
      </c>
      <c r="B60" s="75">
        <v>11</v>
      </c>
      <c r="C60" s="70" t="s">
        <v>164</v>
      </c>
      <c r="D60" s="75">
        <v>505</v>
      </c>
      <c r="E60" s="75" t="s">
        <v>17</v>
      </c>
      <c r="F60" s="73" t="s">
        <v>513</v>
      </c>
      <c r="G60" s="74">
        <f t="shared" ca="1" si="26"/>
        <v>91705</v>
      </c>
      <c r="H60" s="74">
        <f t="shared" ca="1" si="27"/>
        <v>95371</v>
      </c>
      <c r="I60" s="74">
        <f t="shared" ca="1" si="28"/>
        <v>99188</v>
      </c>
      <c r="J60" s="74">
        <f t="shared" ca="1" si="29"/>
        <v>103155</v>
      </c>
      <c r="K60" s="74">
        <f t="shared" ca="1" si="30"/>
        <v>107282</v>
      </c>
      <c r="L60" s="74">
        <f t="shared" ca="1" si="31"/>
        <v>0</v>
      </c>
      <c r="M60" s="74">
        <f t="shared" ca="1" si="32"/>
        <v>0</v>
      </c>
      <c r="N60" s="60"/>
      <c r="O60" s="73"/>
      <c r="P60" s="186" t="s">
        <v>600</v>
      </c>
      <c r="Q60" s="187" t="str">
        <f t="shared" si="33"/>
        <v>52969C</v>
      </c>
      <c r="R60" s="188" t="str">
        <f t="shared" si="34"/>
        <v>HR Employee Benefits Manager</v>
      </c>
      <c r="S60" s="189" t="str">
        <f t="shared" si="35"/>
        <v>103</v>
      </c>
      <c r="T60" s="186" cm="1">
        <f t="array" aca="1" ref="T60" ca="1">ROUND(IF($P60="Y",VLOOKUP($Q60, INDIRECT($P$2),T$6,0)*INDIRECT($P$1),VLOOKUP($Q60, INDIRECT($P$2),T$6,0)),IF($E60="E",0,3))</f>
        <v>91705</v>
      </c>
      <c r="U60" s="186" cm="1">
        <f t="array" aca="1" ref="U60" ca="1">ROUND(IF($P60="Y",VLOOKUP($Q60, INDIRECT($P$2),U$6,0)*INDIRECT($P$1),VLOOKUP($Q60, INDIRECT($P$2),U$6,0)),IF($E60="E",0,3))</f>
        <v>95371</v>
      </c>
      <c r="V60" s="186" cm="1">
        <f t="array" aca="1" ref="V60" ca="1">ROUND(IF($P60="Y",VLOOKUP($Q60, INDIRECT($P$2),V$6,0)*INDIRECT($P$1),VLOOKUP($Q60, INDIRECT($P$2),V$6,0)),IF($E60="E",0,3))</f>
        <v>99188</v>
      </c>
      <c r="W60" s="186" cm="1">
        <f t="array" aca="1" ref="W60" ca="1">ROUND(IF($P60="Y",VLOOKUP($Q60, INDIRECT($P$2),W$6,0)*INDIRECT($P$1),VLOOKUP($Q60, INDIRECT($P$2),W$6,0)),IF($E60="E",0,3))</f>
        <v>103155</v>
      </c>
      <c r="X60" s="186" cm="1">
        <f t="array" aca="1" ref="X60" ca="1">ROUND(IF($P60="Y",VLOOKUP($Q60, INDIRECT($P$2),X$6,0)*INDIRECT($P$1),VLOOKUP($Q60, INDIRECT($P$2),X$6,0)),IF($E60="E",0,3))</f>
        <v>107282</v>
      </c>
      <c r="Y60" s="186" cm="1">
        <f t="array" aca="1" ref="Y60" ca="1">ROUND(IF($P60="Y",VLOOKUP($Q60, INDIRECT($P$2),Y$6,0)*INDIRECT($P$1),VLOOKUP($Q60, INDIRECT($P$2),Y$6,0)),IF($E60="E",0,3))</f>
        <v>0</v>
      </c>
      <c r="Z60" s="186" cm="1">
        <f t="array" aca="1" ref="Z60" ca="1">ROUND(IF($P60="Y",VLOOKUP($Q60, INDIRECT($P$2),Z$6,0)*INDIRECT($P$1),VLOOKUP($Q60, INDIRECT($P$2),Z$6,0)),IF($E60="E",0,3))</f>
        <v>0</v>
      </c>
      <c r="AB60" s="282" t="str">
        <f t="shared" si="12"/>
        <v>52969C</v>
      </c>
      <c r="AC60" s="130" t="str">
        <f t="shared" si="13"/>
        <v>HR Employee Benefits Manager</v>
      </c>
      <c r="AD60" s="284" t="str">
        <f t="shared" si="14"/>
        <v>103</v>
      </c>
      <c r="AE60" s="282">
        <f t="shared" ca="1" si="15"/>
        <v>44.088999999999999</v>
      </c>
      <c r="AF60" s="282">
        <f t="shared" ca="1" si="16"/>
        <v>45.851999999999997</v>
      </c>
      <c r="AG60" s="282">
        <f t="shared" ca="1" si="17"/>
        <v>47.686999999999998</v>
      </c>
      <c r="AH60" s="282">
        <f t="shared" ca="1" si="18"/>
        <v>49.594000000000001</v>
      </c>
      <c r="AI60" s="282">
        <f t="shared" ca="1" si="19"/>
        <v>51.577999999999996</v>
      </c>
      <c r="AJ60" s="282">
        <f t="shared" ca="1" si="20"/>
        <v>0</v>
      </c>
      <c r="AK60" s="282">
        <f t="shared" ca="1" si="21"/>
        <v>0</v>
      </c>
    </row>
    <row r="61" spans="1:37" x14ac:dyDescent="0.2">
      <c r="A61" s="75" t="s">
        <v>650</v>
      </c>
      <c r="B61" s="75">
        <v>7</v>
      </c>
      <c r="C61" s="70" t="s">
        <v>514</v>
      </c>
      <c r="D61" s="75">
        <v>338</v>
      </c>
      <c r="E61" s="75" t="s">
        <v>21</v>
      </c>
      <c r="F61" s="73" t="s">
        <v>651</v>
      </c>
      <c r="G61" s="74">
        <f t="shared" ca="1" si="26"/>
        <v>29.878</v>
      </c>
      <c r="H61" s="74">
        <f t="shared" ca="1" si="27"/>
        <v>31.451000000000001</v>
      </c>
      <c r="I61" s="74">
        <f t="shared" ca="1" si="28"/>
        <v>32.332000000000001</v>
      </c>
      <c r="J61" s="74">
        <f t="shared" ca="1" si="29"/>
        <v>33.235999999999997</v>
      </c>
      <c r="K61" s="74">
        <f t="shared" ca="1" si="30"/>
        <v>34.183999999999997</v>
      </c>
      <c r="L61" s="74">
        <f t="shared" ca="1" si="31"/>
        <v>0</v>
      </c>
      <c r="M61" s="74">
        <f t="shared" ca="1" si="32"/>
        <v>0</v>
      </c>
      <c r="N61" s="60"/>
      <c r="P61" s="191" t="s">
        <v>600</v>
      </c>
      <c r="Q61" s="187" t="str">
        <f t="shared" si="33"/>
        <v>52989C</v>
      </c>
      <c r="R61" s="188" t="str">
        <f t="shared" si="34"/>
        <v>HR Investigations Specialist</v>
      </c>
      <c r="S61" s="189" t="str">
        <f t="shared" si="35"/>
        <v>108</v>
      </c>
      <c r="T61" s="186" cm="1">
        <f t="array" aca="1" ref="T61" ca="1">ROUND(IF($P61="Y",VLOOKUP($Q61, INDIRECT($P$2),T$6,0)*INDIRECT($P$1),VLOOKUP($Q61, INDIRECT($P$2),T$6,0)),IF($E61="E",0,3))</f>
        <v>29.878</v>
      </c>
      <c r="U61" s="186" cm="1">
        <f t="array" aca="1" ref="U61" ca="1">ROUND(IF($P61="Y",VLOOKUP($Q61, INDIRECT($P$2),U$6,0)*INDIRECT($P$1),VLOOKUP($Q61, INDIRECT($P$2),U$6,0)),IF($E61="E",0,3))</f>
        <v>31.451000000000001</v>
      </c>
      <c r="V61" s="186" cm="1">
        <f t="array" aca="1" ref="V61" ca="1">ROUND(IF($P61="Y",VLOOKUP($Q61, INDIRECT($P$2),V$6,0)*INDIRECT($P$1),VLOOKUP($Q61, INDIRECT($P$2),V$6,0)),IF($E61="E",0,3))</f>
        <v>32.332000000000001</v>
      </c>
      <c r="W61" s="186" cm="1">
        <f t="array" aca="1" ref="W61" ca="1">ROUND(IF($P61="Y",VLOOKUP($Q61, INDIRECT($P$2),W$6,0)*INDIRECT($P$1),VLOOKUP($Q61, INDIRECT($P$2),W$6,0)),IF($E61="E",0,3))</f>
        <v>33.235999999999997</v>
      </c>
      <c r="X61" s="186" cm="1">
        <f t="array" aca="1" ref="X61" ca="1">ROUND(IF($P61="Y",VLOOKUP($Q61, INDIRECT($P$2),X$6,0)*INDIRECT($P$1),VLOOKUP($Q61, INDIRECT($P$2),X$6,0)),IF($E61="E",0,3))</f>
        <v>34.183999999999997</v>
      </c>
      <c r="Y61" s="186" cm="1">
        <f t="array" aca="1" ref="Y61" ca="1">ROUND(IF($P61="Y",VLOOKUP($Q61, INDIRECT($P$2),Y$6,0)*INDIRECT($P$1),VLOOKUP($Q61, INDIRECT($P$2),Y$6,0)),IF($E61="E",0,3))</f>
        <v>0</v>
      </c>
      <c r="Z61" s="186" cm="1">
        <f t="array" aca="1" ref="Z61" ca="1">ROUND(IF($P61="Y",VLOOKUP($Q61, INDIRECT($P$2),Z$6,0)*INDIRECT($P$1),VLOOKUP($Q61, INDIRECT($P$2),Z$6,0)),IF($E61="E",0,3))</f>
        <v>0</v>
      </c>
      <c r="AB61" s="282" t="str">
        <f t="shared" si="12"/>
        <v>52989C</v>
      </c>
      <c r="AC61" s="130" t="str">
        <f t="shared" si="13"/>
        <v>HR Investigations Specialist</v>
      </c>
      <c r="AD61" s="284" t="str">
        <f t="shared" si="14"/>
        <v>108</v>
      </c>
      <c r="AE61" s="282">
        <f t="shared" ca="1" si="15"/>
        <v>29.878</v>
      </c>
      <c r="AF61" s="282">
        <f t="shared" ca="1" si="16"/>
        <v>31.451000000000001</v>
      </c>
      <c r="AG61" s="282">
        <f t="shared" ca="1" si="17"/>
        <v>32.332000000000001</v>
      </c>
      <c r="AH61" s="282">
        <f t="shared" ca="1" si="18"/>
        <v>33.235999999999997</v>
      </c>
      <c r="AI61" s="282">
        <f t="shared" ca="1" si="19"/>
        <v>34.183999999999997</v>
      </c>
      <c r="AJ61" s="282">
        <f t="shared" ca="1" si="20"/>
        <v>0</v>
      </c>
      <c r="AK61" s="282">
        <f t="shared" ca="1" si="21"/>
        <v>0</v>
      </c>
    </row>
    <row r="62" spans="1:37" x14ac:dyDescent="0.2">
      <c r="A62" s="75" t="s">
        <v>567</v>
      </c>
      <c r="B62" s="75">
        <v>8</v>
      </c>
      <c r="C62" s="70" t="s">
        <v>30</v>
      </c>
      <c r="D62" s="75">
        <v>393</v>
      </c>
      <c r="E62" s="75" t="s">
        <v>17</v>
      </c>
      <c r="F62" s="73" t="s">
        <v>566</v>
      </c>
      <c r="G62" s="74">
        <f t="shared" ca="1" si="26"/>
        <v>64113</v>
      </c>
      <c r="H62" s="74">
        <f t="shared" ca="1" si="27"/>
        <v>67554</v>
      </c>
      <c r="I62" s="74">
        <f t="shared" ca="1" si="28"/>
        <v>71138</v>
      </c>
      <c r="J62" s="74">
        <f t="shared" ca="1" si="29"/>
        <v>76175</v>
      </c>
      <c r="K62" s="74">
        <f t="shared" ca="1" si="30"/>
        <v>78308</v>
      </c>
      <c r="L62" s="74">
        <f t="shared" ca="1" si="31"/>
        <v>80501</v>
      </c>
      <c r="M62" s="74">
        <f t="shared" ca="1" si="32"/>
        <v>82796</v>
      </c>
      <c r="N62" s="60"/>
      <c r="P62" s="191" t="s">
        <v>600</v>
      </c>
      <c r="Q62" s="187" t="str">
        <f t="shared" si="33"/>
        <v>52954C</v>
      </c>
      <c r="R62" s="188" t="str">
        <f t="shared" si="34"/>
        <v>HR Investigator</v>
      </c>
      <c r="S62" s="189" t="str">
        <f t="shared" si="35"/>
        <v>21</v>
      </c>
      <c r="T62" s="186" cm="1">
        <f t="array" aca="1" ref="T62" ca="1">ROUND(IF($P62="Y",VLOOKUP($Q62, INDIRECT($P$2),T$6,0)*INDIRECT($P$1),VLOOKUP($Q62, INDIRECT($P$2),T$6,0)),IF($E62="E",0,3))</f>
        <v>64113</v>
      </c>
      <c r="U62" s="186" cm="1">
        <f t="array" aca="1" ref="U62" ca="1">ROUND(IF($P62="Y",VLOOKUP($Q62, INDIRECT($P$2),U$6,0)*INDIRECT($P$1),VLOOKUP($Q62, INDIRECT($P$2),U$6,0)),IF($E62="E",0,3))</f>
        <v>67554</v>
      </c>
      <c r="V62" s="186" cm="1">
        <f t="array" aca="1" ref="V62" ca="1">ROUND(IF($P62="Y",VLOOKUP($Q62, INDIRECT($P$2),V$6,0)*INDIRECT($P$1),VLOOKUP($Q62, INDIRECT($P$2),V$6,0)),IF($E62="E",0,3))</f>
        <v>71138</v>
      </c>
      <c r="W62" s="186" cm="1">
        <f t="array" aca="1" ref="W62" ca="1">ROUND(IF($P62="Y",VLOOKUP($Q62, INDIRECT($P$2),W$6,0)*INDIRECT($P$1),VLOOKUP($Q62, INDIRECT($P$2),W$6,0)),IF($E62="E",0,3))</f>
        <v>76175</v>
      </c>
      <c r="X62" s="186" cm="1">
        <f t="array" aca="1" ref="X62" ca="1">ROUND(IF($P62="Y",VLOOKUP($Q62, INDIRECT($P$2),X$6,0)*INDIRECT($P$1),VLOOKUP($Q62, INDIRECT($P$2),X$6,0)),IF($E62="E",0,3))</f>
        <v>78308</v>
      </c>
      <c r="Y62" s="186" cm="1">
        <f t="array" aca="1" ref="Y62" ca="1">ROUND(IF($P62="Y",VLOOKUP($Q62, INDIRECT($P$2),Y$6,0)*INDIRECT($P$1),VLOOKUP($Q62, INDIRECT($P$2),Y$6,0)),IF($E62="E",0,3))</f>
        <v>80501</v>
      </c>
      <c r="Z62" s="186" cm="1">
        <f t="array" aca="1" ref="Z62" ca="1">ROUND(IF($P62="Y",VLOOKUP($Q62, INDIRECT($P$2),Z$6,0)*INDIRECT($P$1),VLOOKUP($Q62, INDIRECT($P$2),Z$6,0)),IF($E62="E",0,3))</f>
        <v>82796</v>
      </c>
      <c r="AB62" s="282" t="str">
        <f t="shared" si="12"/>
        <v>52954C</v>
      </c>
      <c r="AC62" s="130" t="str">
        <f t="shared" si="13"/>
        <v>HR Investigator</v>
      </c>
      <c r="AD62" s="284" t="str">
        <f t="shared" si="14"/>
        <v>21</v>
      </c>
      <c r="AE62" s="282">
        <f t="shared" ca="1" si="15"/>
        <v>30.824000000000002</v>
      </c>
      <c r="AF62" s="282">
        <f t="shared" ca="1" si="16"/>
        <v>32.477999999999994</v>
      </c>
      <c r="AG62" s="282">
        <f t="shared" ca="1" si="17"/>
        <v>34.201000000000001</v>
      </c>
      <c r="AH62" s="282">
        <f t="shared" ca="1" si="18"/>
        <v>36.622999999999998</v>
      </c>
      <c r="AI62" s="282">
        <f t="shared" ca="1" si="19"/>
        <v>37.649000000000001</v>
      </c>
      <c r="AJ62" s="282">
        <f t="shared" ca="1" si="20"/>
        <v>38.702999999999996</v>
      </c>
      <c r="AK62" s="282">
        <f t="shared" ca="1" si="21"/>
        <v>39.805999999999997</v>
      </c>
    </row>
    <row r="63" spans="1:37" x14ac:dyDescent="0.2">
      <c r="A63" s="75" t="s">
        <v>517</v>
      </c>
      <c r="B63" s="75">
        <v>7</v>
      </c>
      <c r="C63" s="70" t="s">
        <v>514</v>
      </c>
      <c r="D63" s="75">
        <v>338</v>
      </c>
      <c r="E63" s="75" t="s">
        <v>21</v>
      </c>
      <c r="F63" s="73" t="s">
        <v>518</v>
      </c>
      <c r="G63" s="74">
        <f t="shared" ca="1" si="26"/>
        <v>29.878</v>
      </c>
      <c r="H63" s="74">
        <f t="shared" ca="1" si="27"/>
        <v>31.451000000000001</v>
      </c>
      <c r="I63" s="74">
        <f t="shared" ca="1" si="28"/>
        <v>32.332000000000001</v>
      </c>
      <c r="J63" s="74">
        <f t="shared" ca="1" si="29"/>
        <v>33.235999999999997</v>
      </c>
      <c r="K63" s="74">
        <f t="shared" ca="1" si="30"/>
        <v>34.183999999999997</v>
      </c>
      <c r="L63" s="74">
        <f t="shared" ca="1" si="31"/>
        <v>0</v>
      </c>
      <c r="M63" s="74">
        <f t="shared" ca="1" si="32"/>
        <v>0</v>
      </c>
      <c r="N63" s="60"/>
      <c r="P63" s="191" t="s">
        <v>600</v>
      </c>
      <c r="Q63" s="187" t="str">
        <f t="shared" si="33"/>
        <v>52961C</v>
      </c>
      <c r="R63" s="188" t="str">
        <f t="shared" si="34"/>
        <v>HR Labor Relations Specialist</v>
      </c>
      <c r="S63" s="189" t="str">
        <f t="shared" si="35"/>
        <v>108</v>
      </c>
      <c r="T63" s="186" cm="1">
        <f t="array" aca="1" ref="T63" ca="1">ROUND(IF($P63="Y",VLOOKUP($Q63, INDIRECT($P$2),T$6,0)*INDIRECT($P$1),VLOOKUP($Q63, INDIRECT($P$2),T$6,0)),IF($E63="E",0,3))</f>
        <v>29.878</v>
      </c>
      <c r="U63" s="186" cm="1">
        <f t="array" aca="1" ref="U63" ca="1">ROUND(IF($P63="Y",VLOOKUP($Q63, INDIRECT($P$2),U$6,0)*INDIRECT($P$1),VLOOKUP($Q63, INDIRECT($P$2),U$6,0)),IF($E63="E",0,3))</f>
        <v>31.451000000000001</v>
      </c>
      <c r="V63" s="186" cm="1">
        <f t="array" aca="1" ref="V63" ca="1">ROUND(IF($P63="Y",VLOOKUP($Q63, INDIRECT($P$2),V$6,0)*INDIRECT($P$1),VLOOKUP($Q63, INDIRECT($P$2),V$6,0)),IF($E63="E",0,3))</f>
        <v>32.332000000000001</v>
      </c>
      <c r="W63" s="186" cm="1">
        <f t="array" aca="1" ref="W63" ca="1">ROUND(IF($P63="Y",VLOOKUP($Q63, INDIRECT($P$2),W$6,0)*INDIRECT($P$1),VLOOKUP($Q63, INDIRECT($P$2),W$6,0)),IF($E63="E",0,3))</f>
        <v>33.235999999999997</v>
      </c>
      <c r="X63" s="186" cm="1">
        <f t="array" aca="1" ref="X63" ca="1">ROUND(IF($P63="Y",VLOOKUP($Q63, INDIRECT($P$2),X$6,0)*INDIRECT($P$1),VLOOKUP($Q63, INDIRECT($P$2),X$6,0)),IF($E63="E",0,3))</f>
        <v>34.183999999999997</v>
      </c>
      <c r="Y63" s="186" cm="1">
        <f t="array" aca="1" ref="Y63" ca="1">ROUND(IF($P63="Y",VLOOKUP($Q63, INDIRECT($P$2),Y$6,0)*INDIRECT($P$1),VLOOKUP($Q63, INDIRECT($P$2),Y$6,0)),IF($E63="E",0,3))</f>
        <v>0</v>
      </c>
      <c r="Z63" s="186" cm="1">
        <f t="array" aca="1" ref="Z63" ca="1">ROUND(IF($P63="Y",VLOOKUP($Q63, INDIRECT($P$2),Z$6,0)*INDIRECT($P$1),VLOOKUP($Q63, INDIRECT($P$2),Z$6,0)),IF($E63="E",0,3))</f>
        <v>0</v>
      </c>
      <c r="AB63" s="282" t="str">
        <f t="shared" si="12"/>
        <v>52961C</v>
      </c>
      <c r="AC63" s="130" t="str">
        <f t="shared" si="13"/>
        <v>HR Labor Relations Specialist</v>
      </c>
      <c r="AD63" s="284" t="str">
        <f t="shared" si="14"/>
        <v>108</v>
      </c>
      <c r="AE63" s="282">
        <f t="shared" ca="1" si="15"/>
        <v>29.878</v>
      </c>
      <c r="AF63" s="282">
        <f t="shared" ca="1" si="16"/>
        <v>31.451000000000001</v>
      </c>
      <c r="AG63" s="282">
        <f t="shared" ca="1" si="17"/>
        <v>32.332000000000001</v>
      </c>
      <c r="AH63" s="282">
        <f t="shared" ca="1" si="18"/>
        <v>33.235999999999997</v>
      </c>
      <c r="AI63" s="282">
        <f t="shared" ca="1" si="19"/>
        <v>34.183999999999997</v>
      </c>
      <c r="AJ63" s="282">
        <f t="shared" ca="1" si="20"/>
        <v>0</v>
      </c>
      <c r="AK63" s="282">
        <f t="shared" ca="1" si="21"/>
        <v>0</v>
      </c>
    </row>
    <row r="64" spans="1:37" x14ac:dyDescent="0.2">
      <c r="A64" s="75" t="s">
        <v>100</v>
      </c>
      <c r="B64" s="75">
        <v>11</v>
      </c>
      <c r="C64" s="70" t="s">
        <v>65</v>
      </c>
      <c r="D64" s="75">
        <v>513</v>
      </c>
      <c r="E64" s="75" t="s">
        <v>17</v>
      </c>
      <c r="F64" s="73" t="s">
        <v>519</v>
      </c>
      <c r="G64" s="74">
        <f t="shared" ca="1" si="26"/>
        <v>83407</v>
      </c>
      <c r="H64" s="74">
        <f t="shared" ca="1" si="27"/>
        <v>87798</v>
      </c>
      <c r="I64" s="74">
        <f t="shared" ca="1" si="28"/>
        <v>92418</v>
      </c>
      <c r="J64" s="74">
        <f t="shared" ca="1" si="29"/>
        <v>98702</v>
      </c>
      <c r="K64" s="74">
        <f t="shared" ca="1" si="30"/>
        <v>101467</v>
      </c>
      <c r="L64" s="74">
        <f t="shared" ca="1" si="31"/>
        <v>104309</v>
      </c>
      <c r="M64" s="74">
        <f t="shared" ca="1" si="32"/>
        <v>107282</v>
      </c>
      <c r="N64" s="60"/>
      <c r="P64" s="191" t="s">
        <v>600</v>
      </c>
      <c r="Q64" s="187" t="str">
        <f t="shared" si="33"/>
        <v>06063C</v>
      </c>
      <c r="R64" s="188" t="str">
        <f t="shared" si="34"/>
        <v>HR Leadership &amp; Change Manager</v>
      </c>
      <c r="S64" s="189" t="str">
        <f t="shared" si="35"/>
        <v>41C</v>
      </c>
      <c r="T64" s="186" cm="1">
        <f t="array" aca="1" ref="T64" ca="1">ROUND(IF($P64="Y",VLOOKUP($Q64, INDIRECT($P$2),T$6,0)*INDIRECT($P$1),VLOOKUP($Q64, INDIRECT($P$2),T$6,0)),IF($E64="E",0,3))</f>
        <v>83407</v>
      </c>
      <c r="U64" s="186" cm="1">
        <f t="array" aca="1" ref="U64" ca="1">ROUND(IF($P64="Y",VLOOKUP($Q64, INDIRECT($P$2),U$6,0)*INDIRECT($P$1),VLOOKUP($Q64, INDIRECT($P$2),U$6,0)),IF($E64="E",0,3))</f>
        <v>87798</v>
      </c>
      <c r="V64" s="186" cm="1">
        <f t="array" aca="1" ref="V64" ca="1">ROUND(IF($P64="Y",VLOOKUP($Q64, INDIRECT($P$2),V$6,0)*INDIRECT($P$1),VLOOKUP($Q64, INDIRECT($P$2),V$6,0)),IF($E64="E",0,3))</f>
        <v>92418</v>
      </c>
      <c r="W64" s="186" cm="1">
        <f t="array" aca="1" ref="W64" ca="1">ROUND(IF($P64="Y",VLOOKUP($Q64, INDIRECT($P$2),W$6,0)*INDIRECT($P$1),VLOOKUP($Q64, INDIRECT($P$2),W$6,0)),IF($E64="E",0,3))</f>
        <v>98702</v>
      </c>
      <c r="X64" s="186" cm="1">
        <f t="array" aca="1" ref="X64" ca="1">ROUND(IF($P64="Y",VLOOKUP($Q64, INDIRECT($P$2),X$6,0)*INDIRECT($P$1),VLOOKUP($Q64, INDIRECT($P$2),X$6,0)),IF($E64="E",0,3))</f>
        <v>101467</v>
      </c>
      <c r="Y64" s="186" cm="1">
        <f t="array" aca="1" ref="Y64" ca="1">ROUND(IF($P64="Y",VLOOKUP($Q64, INDIRECT($P$2),Y$6,0)*INDIRECT($P$1),VLOOKUP($Q64, INDIRECT($P$2),Y$6,0)),IF($E64="E",0,3))</f>
        <v>104309</v>
      </c>
      <c r="Z64" s="186" cm="1">
        <f t="array" aca="1" ref="Z64" ca="1">ROUND(IF($P64="Y",VLOOKUP($Q64, INDIRECT($P$2),Z$6,0)*INDIRECT($P$1),VLOOKUP($Q64, INDIRECT($P$2),Z$6,0)),IF($E64="E",0,3))</f>
        <v>107282</v>
      </c>
      <c r="AB64" s="282" t="str">
        <f t="shared" si="12"/>
        <v>06063C</v>
      </c>
      <c r="AC64" s="130" t="str">
        <f t="shared" si="13"/>
        <v>HR Leadership &amp; Change Manager</v>
      </c>
      <c r="AD64" s="284" t="str">
        <f t="shared" si="14"/>
        <v>41C</v>
      </c>
      <c r="AE64" s="282">
        <f t="shared" ca="1" si="15"/>
        <v>40.099999999999994</v>
      </c>
      <c r="AF64" s="282">
        <f t="shared" ca="1" si="16"/>
        <v>42.210999999999999</v>
      </c>
      <c r="AG64" s="282">
        <f t="shared" ca="1" si="17"/>
        <v>44.431999999999995</v>
      </c>
      <c r="AH64" s="282">
        <f t="shared" ca="1" si="18"/>
        <v>47.452999999999996</v>
      </c>
      <c r="AI64" s="282">
        <f t="shared" ca="1" si="19"/>
        <v>48.782999999999994</v>
      </c>
      <c r="AJ64" s="282">
        <f t="shared" ca="1" si="20"/>
        <v>50.149000000000001</v>
      </c>
      <c r="AK64" s="282">
        <f t="shared" ca="1" si="21"/>
        <v>51.577999999999996</v>
      </c>
    </row>
    <row r="65" spans="1:37" x14ac:dyDescent="0.2">
      <c r="A65" s="75" t="s">
        <v>520</v>
      </c>
      <c r="B65" s="75">
        <v>10</v>
      </c>
      <c r="C65" s="70" t="s">
        <v>571</v>
      </c>
      <c r="D65" s="75">
        <v>458</v>
      </c>
      <c r="E65" s="75" t="s">
        <v>17</v>
      </c>
      <c r="F65" s="73" t="s">
        <v>521</v>
      </c>
      <c r="G65" s="74">
        <f t="shared" ca="1" si="26"/>
        <v>83928</v>
      </c>
      <c r="H65" s="74">
        <f t="shared" ca="1" si="27"/>
        <v>87289</v>
      </c>
      <c r="I65" s="74">
        <f t="shared" ca="1" si="28"/>
        <v>90785</v>
      </c>
      <c r="J65" s="74">
        <f t="shared" ca="1" si="29"/>
        <v>94419</v>
      </c>
      <c r="K65" s="74">
        <f t="shared" ca="1" si="30"/>
        <v>98200</v>
      </c>
      <c r="L65" s="74">
        <f t="shared" ca="1" si="31"/>
        <v>0</v>
      </c>
      <c r="M65" s="74">
        <f t="shared" ca="1" si="32"/>
        <v>0</v>
      </c>
      <c r="N65" s="60"/>
      <c r="P65" s="191" t="s">
        <v>600</v>
      </c>
      <c r="Q65" s="187" t="str">
        <f t="shared" si="33"/>
        <v>52963C</v>
      </c>
      <c r="R65" s="188" t="str">
        <f t="shared" si="34"/>
        <v>HR Learning Technologies Specialist</v>
      </c>
      <c r="S65" s="189" t="str">
        <f t="shared" si="35"/>
        <v>065</v>
      </c>
      <c r="T65" s="186" cm="1">
        <f t="array" aca="1" ref="T65" ca="1">ROUND(IF($P65="Y",VLOOKUP($Q65, INDIRECT($P$2),T$6,0)*INDIRECT($P$1),VLOOKUP($Q65, INDIRECT($P$2),T$6,0)),IF($E65="E",0,3))</f>
        <v>83928</v>
      </c>
      <c r="U65" s="186" cm="1">
        <f t="array" aca="1" ref="U65" ca="1">ROUND(IF($P65="Y",VLOOKUP($Q65, INDIRECT($P$2),U$6,0)*INDIRECT($P$1),VLOOKUP($Q65, INDIRECT($P$2),U$6,0)),IF($E65="E",0,3))</f>
        <v>87289</v>
      </c>
      <c r="V65" s="186" cm="1">
        <f t="array" aca="1" ref="V65" ca="1">ROUND(IF($P65="Y",VLOOKUP($Q65, INDIRECT($P$2),V$6,0)*INDIRECT($P$1),VLOOKUP($Q65, INDIRECT($P$2),V$6,0)),IF($E65="E",0,3))</f>
        <v>90785</v>
      </c>
      <c r="W65" s="186" cm="1">
        <f t="array" aca="1" ref="W65" ca="1">ROUND(IF($P65="Y",VLOOKUP($Q65, INDIRECT($P$2),W$6,0)*INDIRECT($P$1),VLOOKUP($Q65, INDIRECT($P$2),W$6,0)),IF($E65="E",0,3))</f>
        <v>94419</v>
      </c>
      <c r="X65" s="186" cm="1">
        <f t="array" aca="1" ref="X65" ca="1">ROUND(IF($P65="Y",VLOOKUP($Q65, INDIRECT($P$2),X$6,0)*INDIRECT($P$1),VLOOKUP($Q65, INDIRECT($P$2),X$6,0)),IF($E65="E",0,3))</f>
        <v>98200</v>
      </c>
      <c r="Y65" s="186" cm="1">
        <f t="array" aca="1" ref="Y65" ca="1">ROUND(IF($P65="Y",VLOOKUP($Q65, INDIRECT($P$2),Y$6,0)*INDIRECT($P$1),VLOOKUP($Q65, INDIRECT($P$2),Y$6,0)),IF($E65="E",0,3))</f>
        <v>0</v>
      </c>
      <c r="Z65" s="186" cm="1">
        <f t="array" aca="1" ref="Z65" ca="1">ROUND(IF($P65="Y",VLOOKUP($Q65, INDIRECT($P$2),Z$6,0)*INDIRECT($P$1),VLOOKUP($Q65, INDIRECT($P$2),Z$6,0)),IF($E65="E",0,3))</f>
        <v>0</v>
      </c>
      <c r="AB65" s="282" t="str">
        <f t="shared" si="12"/>
        <v>52963C</v>
      </c>
      <c r="AC65" s="130" t="str">
        <f t="shared" si="13"/>
        <v>HR Learning Technologies Specialist</v>
      </c>
      <c r="AD65" s="284" t="str">
        <f t="shared" si="14"/>
        <v>065</v>
      </c>
      <c r="AE65" s="282">
        <f t="shared" ca="1" si="15"/>
        <v>40.35</v>
      </c>
      <c r="AF65" s="282">
        <f t="shared" ca="1" si="16"/>
        <v>41.966000000000001</v>
      </c>
      <c r="AG65" s="282">
        <f t="shared" ca="1" si="17"/>
        <v>43.646999999999998</v>
      </c>
      <c r="AH65" s="282">
        <f t="shared" ca="1" si="18"/>
        <v>45.393999999999998</v>
      </c>
      <c r="AI65" s="282">
        <f t="shared" ca="1" si="19"/>
        <v>47.211999999999996</v>
      </c>
      <c r="AJ65" s="282">
        <f t="shared" ca="1" si="20"/>
        <v>0</v>
      </c>
      <c r="AK65" s="282">
        <f t="shared" ca="1" si="21"/>
        <v>0</v>
      </c>
    </row>
    <row r="66" spans="1:37" x14ac:dyDescent="0.2">
      <c r="A66" s="75" t="s">
        <v>522</v>
      </c>
      <c r="B66" s="75">
        <v>10</v>
      </c>
      <c r="C66" s="70" t="s">
        <v>70</v>
      </c>
      <c r="D66" s="75">
        <v>463</v>
      </c>
      <c r="E66" s="75" t="s">
        <v>17</v>
      </c>
      <c r="F66" s="73" t="s">
        <v>523</v>
      </c>
      <c r="G66" s="74">
        <f t="shared" ca="1" si="26"/>
        <v>77016</v>
      </c>
      <c r="H66" s="74">
        <f t="shared" ca="1" si="27"/>
        <v>80849</v>
      </c>
      <c r="I66" s="74">
        <f t="shared" ca="1" si="28"/>
        <v>84901</v>
      </c>
      <c r="J66" s="74">
        <f t="shared" ca="1" si="29"/>
        <v>90391</v>
      </c>
      <c r="K66" s="74">
        <f t="shared" ca="1" si="30"/>
        <v>92921</v>
      </c>
      <c r="L66" s="74">
        <f t="shared" si="31"/>
        <v>95525</v>
      </c>
      <c r="M66" s="74">
        <f t="shared" ca="1" si="32"/>
        <v>98248</v>
      </c>
      <c r="N66" s="60"/>
      <c r="P66" s="191" t="s">
        <v>600</v>
      </c>
      <c r="Q66" s="187" t="str">
        <f t="shared" si="33"/>
        <v>52964C</v>
      </c>
      <c r="R66" s="188" t="str">
        <f t="shared" si="34"/>
        <v>HR Managing Lead Investigator</v>
      </c>
      <c r="S66" s="189" t="str">
        <f t="shared" si="35"/>
        <v>34M</v>
      </c>
      <c r="T66" s="186" cm="1">
        <f t="array" aca="1" ref="T66" ca="1">ROUND(IF($P66="Y",VLOOKUP($Q66, INDIRECT($P$2),T$6,0)*INDIRECT($P$1),VLOOKUP($Q66, INDIRECT($P$2),T$6,0)),IF($E66="E",0,3))</f>
        <v>77016</v>
      </c>
      <c r="U66" s="186" cm="1">
        <f t="array" aca="1" ref="U66" ca="1">ROUND(IF($P66="Y",VLOOKUP($Q66, INDIRECT($P$2),U$6,0)*INDIRECT($P$1),VLOOKUP($Q66, INDIRECT($P$2),U$6,0)),IF($E66="E",0,3))</f>
        <v>80849</v>
      </c>
      <c r="V66" s="186" cm="1">
        <f t="array" aca="1" ref="V66" ca="1">ROUND(IF($P66="Y",VLOOKUP($Q66, INDIRECT($P$2),V$6,0)*INDIRECT($P$1),VLOOKUP($Q66, INDIRECT($P$2),V$6,0)),IF($E66="E",0,3))</f>
        <v>84901</v>
      </c>
      <c r="W66" s="186" cm="1">
        <f t="array" aca="1" ref="W66" ca="1">ROUND(IF($P66="Y",VLOOKUP($Q66, INDIRECT($P$2),W$6,0)*INDIRECT($P$1),VLOOKUP($Q66, INDIRECT($P$2),W$6,0)),IF($E66="E",0,3))</f>
        <v>90391</v>
      </c>
      <c r="X66" s="186" cm="1">
        <f t="array" aca="1" ref="X66" ca="1">ROUND(IF($P66="Y",VLOOKUP($Q66, INDIRECT($P$2),X$6,0)*INDIRECT($P$1),VLOOKUP($Q66, INDIRECT($P$2),X$6,0)),IF($E66="E",0,3))</f>
        <v>92921</v>
      </c>
      <c r="Y66" s="336">
        <v>95525</v>
      </c>
      <c r="Z66" s="186" cm="1">
        <f t="array" aca="1" ref="Z66" ca="1">ROUND(IF($P66="Y",VLOOKUP($Q66, INDIRECT($P$2),Z$6,0)*INDIRECT($P$1),VLOOKUP($Q66, INDIRECT($P$2),Z$6,0)),IF($E66="E",0,3))</f>
        <v>98248</v>
      </c>
      <c r="AB66" s="282" t="str">
        <f t="shared" si="12"/>
        <v>52964C</v>
      </c>
      <c r="AC66" s="130" t="str">
        <f t="shared" si="13"/>
        <v>HR Managing Lead Investigator</v>
      </c>
      <c r="AD66" s="284" t="str">
        <f t="shared" si="14"/>
        <v>34M</v>
      </c>
      <c r="AE66" s="282">
        <f t="shared" ca="1" si="15"/>
        <v>37.027000000000001</v>
      </c>
      <c r="AF66" s="282">
        <f t="shared" ca="1" si="16"/>
        <v>38.869999999999997</v>
      </c>
      <c r="AG66" s="282">
        <f t="shared" ca="1" si="17"/>
        <v>40.817999999999998</v>
      </c>
      <c r="AH66" s="282">
        <f t="shared" ca="1" si="18"/>
        <v>43.457999999999998</v>
      </c>
      <c r="AI66" s="282">
        <f t="shared" ca="1" si="19"/>
        <v>44.673999999999999</v>
      </c>
      <c r="AJ66" s="282">
        <f t="shared" si="20"/>
        <v>45.925999999999995</v>
      </c>
      <c r="AK66" s="282">
        <f t="shared" ca="1" si="21"/>
        <v>47.234999999999999</v>
      </c>
    </row>
    <row r="67" spans="1:37" x14ac:dyDescent="0.2">
      <c r="A67" s="75" t="s">
        <v>699</v>
      </c>
      <c r="B67" s="75">
        <v>11</v>
      </c>
      <c r="C67" s="70" t="s">
        <v>630</v>
      </c>
      <c r="D67" s="75">
        <v>523</v>
      </c>
      <c r="E67" s="75" t="s">
        <v>17</v>
      </c>
      <c r="F67" s="73" t="s">
        <v>785</v>
      </c>
      <c r="G67" s="74">
        <f t="shared" ca="1" si="26"/>
        <v>92234</v>
      </c>
      <c r="H67" s="74">
        <f t="shared" ca="1" si="27"/>
        <v>95922</v>
      </c>
      <c r="I67" s="74">
        <f t="shared" ca="1" si="28"/>
        <v>99760</v>
      </c>
      <c r="J67" s="74">
        <f t="shared" ca="1" si="29"/>
        <v>103751</v>
      </c>
      <c r="K67" s="74">
        <f t="shared" ca="1" si="30"/>
        <v>107901</v>
      </c>
      <c r="L67" s="74">
        <f t="shared" ca="1" si="31"/>
        <v>0</v>
      </c>
      <c r="M67" s="74">
        <f t="shared" ca="1" si="32"/>
        <v>0</v>
      </c>
      <c r="N67" s="60"/>
      <c r="P67" s="191" t="s">
        <v>600</v>
      </c>
      <c r="Q67" s="187" t="str">
        <f t="shared" si="33"/>
        <v>53004C</v>
      </c>
      <c r="R67" s="188" t="str">
        <f t="shared" si="34"/>
        <v>HR Project Mgr-Confidential-C</v>
      </c>
      <c r="S67" s="189" t="str">
        <f t="shared" si="35"/>
        <v>64</v>
      </c>
      <c r="T67" s="186" cm="1">
        <f t="array" aca="1" ref="T67" ca="1">ROUND(IF($P67="Y",VLOOKUP($Q67, INDIRECT($P$2),T$6,0)*INDIRECT($P$1),VLOOKUP($Q67, INDIRECT($P$2),T$6,0)),IF($E67="E",0,3))</f>
        <v>92234</v>
      </c>
      <c r="U67" s="186" cm="1">
        <f t="array" aca="1" ref="U67" ca="1">ROUND(IF($P67="Y",VLOOKUP($Q67, INDIRECT($P$2),U$6,0)*INDIRECT($P$1),VLOOKUP($Q67, INDIRECT($P$2),U$6,0)),IF($E67="E",0,3))</f>
        <v>95922</v>
      </c>
      <c r="V67" s="186" cm="1">
        <f t="array" aca="1" ref="V67" ca="1">ROUND(IF($P67="Y",VLOOKUP($Q67, INDIRECT($P$2),V$6,0)*INDIRECT($P$1),VLOOKUP($Q67, INDIRECT($P$2),V$6,0)),IF($E67="E",0,3))</f>
        <v>99760</v>
      </c>
      <c r="W67" s="186" cm="1">
        <f t="array" aca="1" ref="W67" ca="1">ROUND(IF($P67="Y",VLOOKUP($Q67, INDIRECT($P$2),W$6,0)*INDIRECT($P$1),VLOOKUP($Q67, INDIRECT($P$2),W$6,0)),IF($E67="E",0,3))</f>
        <v>103751</v>
      </c>
      <c r="X67" s="186" cm="1">
        <f t="array" aca="1" ref="X67" ca="1">ROUND(IF($P67="Y",VLOOKUP($Q67, INDIRECT($P$2),X$6,0)*INDIRECT($P$1),VLOOKUP($Q67, INDIRECT($P$2),X$6,0)),IF($E67="E",0,3))</f>
        <v>107901</v>
      </c>
      <c r="Y67" s="186" cm="1">
        <f t="array" aca="1" ref="Y67" ca="1">ROUND(IF($P67="Y",VLOOKUP($Q67, INDIRECT($P$2),Y$6,0)*INDIRECT($P$1),VLOOKUP($Q67, INDIRECT($P$2),Y$6,0)),IF($E67="E",0,3))</f>
        <v>0</v>
      </c>
      <c r="Z67" s="186" cm="1">
        <f t="array" aca="1" ref="Z67" ca="1">ROUND(IF($P67="Y",VLOOKUP($Q67, INDIRECT($P$2),Z$6,0)*INDIRECT($P$1),VLOOKUP($Q67, INDIRECT($P$2),Z$6,0)),IF($E67="E",0,3))</f>
        <v>0</v>
      </c>
      <c r="AB67" s="282" t="str">
        <f t="shared" si="12"/>
        <v>53004C</v>
      </c>
      <c r="AC67" s="130" t="str">
        <f t="shared" si="13"/>
        <v>HR Project Mgr-Confidential-C</v>
      </c>
      <c r="AD67" s="284" t="str">
        <f t="shared" si="14"/>
        <v>64</v>
      </c>
      <c r="AE67" s="282">
        <f t="shared" ca="1" si="15"/>
        <v>44.344000000000001</v>
      </c>
      <c r="AF67" s="282">
        <f t="shared" ca="1" si="16"/>
        <v>46.116999999999997</v>
      </c>
      <c r="AG67" s="282">
        <f t="shared" ca="1" si="17"/>
        <v>47.961999999999996</v>
      </c>
      <c r="AH67" s="282">
        <f t="shared" ca="1" si="18"/>
        <v>49.881</v>
      </c>
      <c r="AI67" s="282">
        <f t="shared" ca="1" si="19"/>
        <v>51.875999999999998</v>
      </c>
      <c r="AJ67" s="282">
        <f t="shared" ca="1" si="20"/>
        <v>0</v>
      </c>
      <c r="AK67" s="282">
        <f t="shared" ca="1" si="21"/>
        <v>0</v>
      </c>
    </row>
    <row r="68" spans="1:37" x14ac:dyDescent="0.2">
      <c r="A68" s="75" t="s">
        <v>525</v>
      </c>
      <c r="B68" s="75">
        <v>8</v>
      </c>
      <c r="C68" s="70" t="s">
        <v>524</v>
      </c>
      <c r="D68" s="75">
        <v>395</v>
      </c>
      <c r="E68" s="75" t="s">
        <v>17</v>
      </c>
      <c r="F68" s="73" t="s">
        <v>526</v>
      </c>
      <c r="G68" s="74">
        <f t="shared" ca="1" si="26"/>
        <v>70761</v>
      </c>
      <c r="H68" s="74">
        <f t="shared" ca="1" si="27"/>
        <v>73595</v>
      </c>
      <c r="I68" s="74">
        <f t="shared" ca="1" si="28"/>
        <v>76541</v>
      </c>
      <c r="J68" s="74">
        <f t="shared" ca="1" si="29"/>
        <v>79606</v>
      </c>
      <c r="K68" s="74">
        <f t="shared" ca="1" si="30"/>
        <v>82794</v>
      </c>
      <c r="L68" s="74">
        <f t="shared" ca="1" si="31"/>
        <v>0</v>
      </c>
      <c r="M68" s="74">
        <f t="shared" ca="1" si="32"/>
        <v>0</v>
      </c>
      <c r="N68" s="60"/>
      <c r="O68" s="73"/>
      <c r="P68" s="186" t="s">
        <v>600</v>
      </c>
      <c r="Q68" s="187" t="str">
        <f t="shared" si="33"/>
        <v>52959C</v>
      </c>
      <c r="R68" s="188" t="str">
        <f t="shared" si="34"/>
        <v>HR Recruiter</v>
      </c>
      <c r="S68" s="189" t="str">
        <f t="shared" si="35"/>
        <v>109</v>
      </c>
      <c r="T68" s="186" cm="1">
        <f t="array" aca="1" ref="T68" ca="1">ROUND(IF($P68="Y",VLOOKUP($Q68, INDIRECT($P$2),T$6,0)*INDIRECT($P$1),VLOOKUP($Q68, INDIRECT($P$2),T$6,0)),IF($E68="E",0,3))</f>
        <v>70761</v>
      </c>
      <c r="U68" s="186" cm="1">
        <f t="array" aca="1" ref="U68" ca="1">ROUND(IF($P68="Y",VLOOKUP($Q68, INDIRECT($P$2),U$6,0)*INDIRECT($P$1),VLOOKUP($Q68, INDIRECT($P$2),U$6,0)),IF($E68="E",0,3))</f>
        <v>73595</v>
      </c>
      <c r="V68" s="186" cm="1">
        <f t="array" aca="1" ref="V68" ca="1">ROUND(IF($P68="Y",VLOOKUP($Q68, INDIRECT($P$2),V$6,0)*INDIRECT($P$1),VLOOKUP($Q68, INDIRECT($P$2),V$6,0)),IF($E68="E",0,3))</f>
        <v>76541</v>
      </c>
      <c r="W68" s="186" cm="1">
        <f t="array" aca="1" ref="W68" ca="1">ROUND(IF($P68="Y",VLOOKUP($Q68, INDIRECT($P$2),W$6,0)*INDIRECT($P$1),VLOOKUP($Q68, INDIRECT($P$2),W$6,0)),IF($E68="E",0,3))</f>
        <v>79606</v>
      </c>
      <c r="X68" s="186" cm="1">
        <f t="array" aca="1" ref="X68" ca="1">ROUND(IF($P68="Y",VLOOKUP($Q68, INDIRECT($P$2),X$6,0)*INDIRECT($P$1),VLOOKUP($Q68, INDIRECT($P$2),X$6,0)),IF($E68="E",0,3))</f>
        <v>82794</v>
      </c>
      <c r="Y68" s="186" cm="1">
        <f t="array" aca="1" ref="Y68" ca="1">ROUND(IF($P68="Y",VLOOKUP($Q68, INDIRECT($P$2),Y$6,0)*INDIRECT($P$1),VLOOKUP($Q68, INDIRECT($P$2),Y$6,0)),IF($E68="E",0,3))</f>
        <v>0</v>
      </c>
      <c r="Z68" s="186" cm="1">
        <f t="array" aca="1" ref="Z68" ca="1">ROUND(IF($P68="Y",VLOOKUP($Q68, INDIRECT($P$2),Z$6,0)*INDIRECT($P$1),VLOOKUP($Q68, INDIRECT($P$2),Z$6,0)),IF($E68="E",0,3))</f>
        <v>0</v>
      </c>
      <c r="AB68" s="282" t="str">
        <f t="shared" si="12"/>
        <v>52959C</v>
      </c>
      <c r="AC68" s="130" t="str">
        <f t="shared" si="13"/>
        <v>HR Recruiter</v>
      </c>
      <c r="AD68" s="284" t="str">
        <f t="shared" si="14"/>
        <v>109</v>
      </c>
      <c r="AE68" s="282">
        <f t="shared" ca="1" si="15"/>
        <v>34.019999999999996</v>
      </c>
      <c r="AF68" s="282">
        <f t="shared" ca="1" si="16"/>
        <v>35.382999999999996</v>
      </c>
      <c r="AG68" s="282">
        <f t="shared" ca="1" si="17"/>
        <v>36.798999999999999</v>
      </c>
      <c r="AH68" s="282">
        <f t="shared" ca="1" si="18"/>
        <v>38.272999999999996</v>
      </c>
      <c r="AI68" s="282">
        <f t="shared" ca="1" si="19"/>
        <v>39.805</v>
      </c>
      <c r="AJ68" s="282">
        <f t="shared" ca="1" si="20"/>
        <v>0</v>
      </c>
      <c r="AK68" s="282">
        <f t="shared" ca="1" si="21"/>
        <v>0</v>
      </c>
    </row>
    <row r="69" spans="1:37" x14ac:dyDescent="0.2">
      <c r="A69" s="75" t="s">
        <v>90</v>
      </c>
      <c r="B69" s="75">
        <v>8</v>
      </c>
      <c r="C69" s="70" t="s">
        <v>88</v>
      </c>
      <c r="D69" s="75">
        <v>400</v>
      </c>
      <c r="E69" s="75" t="s">
        <v>17</v>
      </c>
      <c r="F69" s="73" t="s">
        <v>527</v>
      </c>
      <c r="G69" s="74">
        <f t="shared" ca="1" si="26"/>
        <v>61289</v>
      </c>
      <c r="H69" s="74">
        <f t="shared" ca="1" si="27"/>
        <v>64654</v>
      </c>
      <c r="I69" s="74">
        <f t="shared" ca="1" si="28"/>
        <v>68014</v>
      </c>
      <c r="J69" s="74">
        <f t="shared" ca="1" si="29"/>
        <v>71612</v>
      </c>
      <c r="K69" s="74">
        <f t="shared" ca="1" si="30"/>
        <v>75395</v>
      </c>
      <c r="L69" s="74">
        <f t="shared" ca="1" si="31"/>
        <v>80078</v>
      </c>
      <c r="M69" s="74">
        <f t="shared" ca="1" si="32"/>
        <v>84760</v>
      </c>
      <c r="N69" s="60"/>
      <c r="P69" s="191" t="s">
        <v>600</v>
      </c>
      <c r="Q69" s="187" t="str">
        <f t="shared" si="33"/>
        <v>05418C</v>
      </c>
      <c r="R69" s="188" t="str">
        <f t="shared" si="34"/>
        <v>HR Representative</v>
      </c>
      <c r="S69" s="189" t="str">
        <f t="shared" si="35"/>
        <v>60M</v>
      </c>
      <c r="T69" s="186" cm="1">
        <f t="array" aca="1" ref="T69" ca="1">ROUND(IF($P69="Y",VLOOKUP($Q69, INDIRECT($P$2),T$6,0)*INDIRECT($P$1),VLOOKUP($Q69, INDIRECT($P$2),T$6,0)),IF($E69="E",0,3))</f>
        <v>61289</v>
      </c>
      <c r="U69" s="186" cm="1">
        <f t="array" aca="1" ref="U69" ca="1">ROUND(IF($P69="Y",VLOOKUP($Q69, INDIRECT($P$2),U$6,0)*INDIRECT($P$1),VLOOKUP($Q69, INDIRECT($P$2),U$6,0)),IF($E69="E",0,3))</f>
        <v>64654</v>
      </c>
      <c r="V69" s="186" cm="1">
        <f t="array" aca="1" ref="V69" ca="1">ROUND(IF($P69="Y",VLOOKUP($Q69, INDIRECT($P$2),V$6,0)*INDIRECT($P$1),VLOOKUP($Q69, INDIRECT($P$2),V$6,0)),IF($E69="E",0,3))</f>
        <v>68014</v>
      </c>
      <c r="W69" s="186" cm="1">
        <f t="array" aca="1" ref="W69" ca="1">ROUND(IF($P69="Y",VLOOKUP($Q69, INDIRECT($P$2),W$6,0)*INDIRECT($P$1),VLOOKUP($Q69, INDIRECT($P$2),W$6,0)),IF($E69="E",0,3))</f>
        <v>71612</v>
      </c>
      <c r="X69" s="186" cm="1">
        <f t="array" aca="1" ref="X69" ca="1">ROUND(IF($P69="Y",VLOOKUP($Q69, INDIRECT($P$2),X$6,0)*INDIRECT($P$1),VLOOKUP($Q69, INDIRECT($P$2),X$6,0)),IF($E69="E",0,3))</f>
        <v>75395</v>
      </c>
      <c r="Y69" s="186" cm="1">
        <f t="array" aca="1" ref="Y69" ca="1">ROUND(IF($P69="Y",VLOOKUP($Q69, INDIRECT($P$2),Y$6,0)*INDIRECT($P$1),VLOOKUP($Q69, INDIRECT($P$2),Y$6,0)),IF($E69="E",0,3))</f>
        <v>80078</v>
      </c>
      <c r="Z69" s="186" cm="1">
        <f t="array" aca="1" ref="Z69" ca="1">ROUND(IF($P69="Y",VLOOKUP($Q69, INDIRECT($P$2),Z$6,0)*INDIRECT($P$1),VLOOKUP($Q69, INDIRECT($P$2),Z$6,0)),IF($E69="E",0,3))</f>
        <v>84760</v>
      </c>
      <c r="AB69" s="282" t="str">
        <f t="shared" si="12"/>
        <v>05418C</v>
      </c>
      <c r="AC69" s="130" t="str">
        <f t="shared" si="13"/>
        <v>HR Representative</v>
      </c>
      <c r="AD69" s="284" t="str">
        <f t="shared" si="14"/>
        <v>60M</v>
      </c>
      <c r="AE69" s="282">
        <f t="shared" ca="1" si="15"/>
        <v>29.466000000000001</v>
      </c>
      <c r="AF69" s="282">
        <f t="shared" ca="1" si="16"/>
        <v>31.084</v>
      </c>
      <c r="AG69" s="282">
        <f t="shared" ca="1" si="17"/>
        <v>32.699999999999996</v>
      </c>
      <c r="AH69" s="282">
        <f t="shared" ca="1" si="18"/>
        <v>34.428999999999995</v>
      </c>
      <c r="AI69" s="282">
        <f t="shared" ca="1" si="19"/>
        <v>36.247999999999998</v>
      </c>
      <c r="AJ69" s="282">
        <f t="shared" ca="1" si="20"/>
        <v>38.5</v>
      </c>
      <c r="AK69" s="282">
        <f t="shared" ca="1" si="21"/>
        <v>40.75</v>
      </c>
    </row>
    <row r="70" spans="1:37" x14ac:dyDescent="0.2">
      <c r="A70" s="75" t="s">
        <v>96</v>
      </c>
      <c r="B70" s="75">
        <v>6</v>
      </c>
      <c r="C70" s="70" t="s">
        <v>95</v>
      </c>
      <c r="D70" s="75">
        <v>308</v>
      </c>
      <c r="E70" s="75" t="s">
        <v>21</v>
      </c>
      <c r="F70" s="73" t="s">
        <v>554</v>
      </c>
      <c r="G70" s="74">
        <f t="shared" ca="1" si="26"/>
        <v>25.850999999999999</v>
      </c>
      <c r="H70" s="74">
        <f t="shared" ca="1" si="27"/>
        <v>27.143000000000001</v>
      </c>
      <c r="I70" s="74">
        <f t="shared" ca="1" si="28"/>
        <v>28.5</v>
      </c>
      <c r="J70" s="74">
        <f t="shared" ca="1" si="29"/>
        <v>29.925000000000001</v>
      </c>
      <c r="K70" s="74">
        <f t="shared" ca="1" si="30"/>
        <v>31.420999999999999</v>
      </c>
      <c r="L70" s="74">
        <f t="shared" ca="1" si="31"/>
        <v>32.993000000000002</v>
      </c>
      <c r="M70" s="74">
        <f t="shared" ca="1" si="32"/>
        <v>0</v>
      </c>
      <c r="N70" s="60"/>
      <c r="P70" s="191" t="s">
        <v>600</v>
      </c>
      <c r="Q70" s="187" t="str">
        <f t="shared" si="33"/>
        <v>05426C</v>
      </c>
      <c r="R70" s="188" t="str">
        <f t="shared" si="34"/>
        <v>HR Sr Associate</v>
      </c>
      <c r="S70" s="189" t="str">
        <f t="shared" si="35"/>
        <v>04</v>
      </c>
      <c r="T70" s="186" cm="1">
        <f t="array" aca="1" ref="T70" ca="1">ROUND(IF($P70="Y",VLOOKUP($Q70, INDIRECT($P$2),T$6,0)*INDIRECT($P$1),VLOOKUP($Q70, INDIRECT($P$2),T$6,0)),IF($E70="E",0,3))</f>
        <v>25.850999999999999</v>
      </c>
      <c r="U70" s="186" cm="1">
        <f t="array" aca="1" ref="U70" ca="1">ROUND(IF($P70="Y",VLOOKUP($Q70, INDIRECT($P$2),U$6,0)*INDIRECT($P$1),VLOOKUP($Q70, INDIRECT($P$2),U$6,0)),IF($E70="E",0,3))</f>
        <v>27.143000000000001</v>
      </c>
      <c r="V70" s="186" cm="1">
        <f t="array" aca="1" ref="V70" ca="1">ROUND(IF($P70="Y",VLOOKUP($Q70, INDIRECT($P$2),V$6,0)*INDIRECT($P$1),VLOOKUP($Q70, INDIRECT($P$2),V$6,0)),IF($E70="E",0,3))</f>
        <v>28.5</v>
      </c>
      <c r="W70" s="186" cm="1">
        <f t="array" aca="1" ref="W70" ca="1">ROUND(IF($P70="Y",VLOOKUP($Q70, INDIRECT($P$2),W$6,0)*INDIRECT($P$1),VLOOKUP($Q70, INDIRECT($P$2),W$6,0)),IF($E70="E",0,3))</f>
        <v>29.925000000000001</v>
      </c>
      <c r="X70" s="186" cm="1">
        <f t="array" aca="1" ref="X70" ca="1">ROUND(IF($P70="Y",VLOOKUP($Q70, INDIRECT($P$2),X$6,0)*INDIRECT($P$1),VLOOKUP($Q70, INDIRECT($P$2),X$6,0)),IF($E70="E",0,3))</f>
        <v>31.420999999999999</v>
      </c>
      <c r="Y70" s="186" cm="1">
        <f t="array" aca="1" ref="Y70" ca="1">ROUND(IF($P70="Y",VLOOKUP($Q70, INDIRECT($P$2),Y$6,0)*INDIRECT($P$1),VLOOKUP($Q70, INDIRECT($P$2),Y$6,0)),IF($E70="E",0,3))</f>
        <v>32.993000000000002</v>
      </c>
      <c r="Z70" s="186" cm="1">
        <f t="array" aca="1" ref="Z70" ca="1">ROUND(IF($P70="Y",VLOOKUP($Q70, INDIRECT($P$2),Z$6,0)*INDIRECT($P$1),VLOOKUP($Q70, INDIRECT($P$2),Z$6,0)),IF($E70="E",0,3))</f>
        <v>0</v>
      </c>
      <c r="AB70" s="282" t="str">
        <f t="shared" si="12"/>
        <v>05426C</v>
      </c>
      <c r="AC70" s="130" t="str">
        <f t="shared" si="13"/>
        <v>HR Sr Associate</v>
      </c>
      <c r="AD70" s="284" t="str">
        <f t="shared" si="14"/>
        <v>04</v>
      </c>
      <c r="AE70" s="282">
        <f t="shared" ca="1" si="15"/>
        <v>25.850999999999999</v>
      </c>
      <c r="AF70" s="282">
        <f t="shared" ca="1" si="16"/>
        <v>27.143000000000001</v>
      </c>
      <c r="AG70" s="282">
        <f t="shared" ca="1" si="17"/>
        <v>28.5</v>
      </c>
      <c r="AH70" s="282">
        <f t="shared" ca="1" si="18"/>
        <v>29.925000000000001</v>
      </c>
      <c r="AI70" s="282">
        <f t="shared" ca="1" si="19"/>
        <v>31.420999999999999</v>
      </c>
      <c r="AJ70" s="282">
        <f t="shared" ca="1" si="20"/>
        <v>32.993000000000002</v>
      </c>
      <c r="AK70" s="282">
        <f t="shared" ca="1" si="21"/>
        <v>0</v>
      </c>
    </row>
    <row r="71" spans="1:37" x14ac:dyDescent="0.2">
      <c r="A71" s="75" t="s">
        <v>528</v>
      </c>
      <c r="B71" s="75">
        <v>10</v>
      </c>
      <c r="C71" s="70" t="s">
        <v>571</v>
      </c>
      <c r="D71" s="75">
        <v>458</v>
      </c>
      <c r="E71" s="75" t="s">
        <v>17</v>
      </c>
      <c r="F71" s="73" t="s">
        <v>529</v>
      </c>
      <c r="G71" s="74">
        <f t="shared" ca="1" si="26"/>
        <v>83928</v>
      </c>
      <c r="H71" s="74">
        <f t="shared" ca="1" si="27"/>
        <v>87289</v>
      </c>
      <c r="I71" s="74">
        <f t="shared" ca="1" si="28"/>
        <v>90785</v>
      </c>
      <c r="J71" s="74">
        <f t="shared" ca="1" si="29"/>
        <v>94419</v>
      </c>
      <c r="K71" s="74">
        <f t="shared" ca="1" si="30"/>
        <v>98200</v>
      </c>
      <c r="L71" s="74">
        <f t="shared" ca="1" si="31"/>
        <v>0</v>
      </c>
      <c r="M71" s="74">
        <f t="shared" ca="1" si="32"/>
        <v>0</v>
      </c>
      <c r="N71" s="60"/>
      <c r="P71" s="191" t="s">
        <v>600</v>
      </c>
      <c r="Q71" s="187" t="str">
        <f t="shared" si="33"/>
        <v>52968C</v>
      </c>
      <c r="R71" s="188" t="str">
        <f t="shared" si="34"/>
        <v>HR Sr Health &amp; Wellness Representative</v>
      </c>
      <c r="S71" s="189" t="str">
        <f t="shared" si="35"/>
        <v>065</v>
      </c>
      <c r="T71" s="186" cm="1">
        <f t="array" aca="1" ref="T71" ca="1">ROUND(IF($P71="Y",VLOOKUP($Q71, INDIRECT($P$2),T$6,0)*INDIRECT($P$1),VLOOKUP($Q71, INDIRECT($P$2),T$6,0)),IF($E71="E",0,3))</f>
        <v>83928</v>
      </c>
      <c r="U71" s="186" cm="1">
        <f t="array" aca="1" ref="U71" ca="1">ROUND(IF($P71="Y",VLOOKUP($Q71, INDIRECT($P$2),U$6,0)*INDIRECT($P$1),VLOOKUP($Q71, INDIRECT($P$2),U$6,0)),IF($E71="E",0,3))</f>
        <v>87289</v>
      </c>
      <c r="V71" s="186" cm="1">
        <f t="array" aca="1" ref="V71" ca="1">ROUND(IF($P71="Y",VLOOKUP($Q71, INDIRECT($P$2),V$6,0)*INDIRECT($P$1),VLOOKUP($Q71, INDIRECT($P$2),V$6,0)),IF($E71="E",0,3))</f>
        <v>90785</v>
      </c>
      <c r="W71" s="186" cm="1">
        <f t="array" aca="1" ref="W71" ca="1">ROUND(IF($P71="Y",VLOOKUP($Q71, INDIRECT($P$2),W$6,0)*INDIRECT($P$1),VLOOKUP($Q71, INDIRECT($P$2),W$6,0)),IF($E71="E",0,3))</f>
        <v>94419</v>
      </c>
      <c r="X71" s="186" cm="1">
        <f t="array" aca="1" ref="X71" ca="1">ROUND(IF($P71="Y",VLOOKUP($Q71, INDIRECT($P$2),X$6,0)*INDIRECT($P$1),VLOOKUP($Q71, INDIRECT($P$2),X$6,0)),IF($E71="E",0,3))</f>
        <v>98200</v>
      </c>
      <c r="Y71" s="186" cm="1">
        <f t="array" aca="1" ref="Y71" ca="1">ROUND(IF($P71="Y",VLOOKUP($Q71, INDIRECT($P$2),Y$6,0)*INDIRECT($P$1),VLOOKUP($Q71, INDIRECT($P$2),Y$6,0)),IF($E71="E",0,3))</f>
        <v>0</v>
      </c>
      <c r="Z71" s="186" cm="1">
        <f t="array" aca="1" ref="Z71" ca="1">ROUND(IF($P71="Y",VLOOKUP($Q71, INDIRECT($P$2),Z$6,0)*INDIRECT($P$1),VLOOKUP($Q71, INDIRECT($P$2),Z$6,0)),IF($E71="E",0,3))</f>
        <v>0</v>
      </c>
      <c r="AB71" s="282" t="str">
        <f t="shared" si="12"/>
        <v>52968C</v>
      </c>
      <c r="AC71" s="130" t="str">
        <f t="shared" si="13"/>
        <v>HR Sr Health &amp; Wellness Representative</v>
      </c>
      <c r="AD71" s="284" t="str">
        <f t="shared" si="14"/>
        <v>065</v>
      </c>
      <c r="AE71" s="282">
        <f t="shared" ca="1" si="15"/>
        <v>40.35</v>
      </c>
      <c r="AF71" s="282">
        <f t="shared" ca="1" si="16"/>
        <v>41.966000000000001</v>
      </c>
      <c r="AG71" s="282">
        <f t="shared" ca="1" si="17"/>
        <v>43.646999999999998</v>
      </c>
      <c r="AH71" s="282">
        <f t="shared" ca="1" si="18"/>
        <v>45.393999999999998</v>
      </c>
      <c r="AI71" s="282">
        <f t="shared" ca="1" si="19"/>
        <v>47.211999999999996</v>
      </c>
      <c r="AJ71" s="282">
        <f t="shared" ca="1" si="20"/>
        <v>0</v>
      </c>
      <c r="AK71" s="282">
        <f t="shared" ca="1" si="21"/>
        <v>0</v>
      </c>
    </row>
    <row r="72" spans="1:37" x14ac:dyDescent="0.2">
      <c r="A72" s="75" t="s">
        <v>530</v>
      </c>
      <c r="B72" s="75">
        <v>10</v>
      </c>
      <c r="C72" s="70" t="s">
        <v>571</v>
      </c>
      <c r="D72" s="75">
        <v>458</v>
      </c>
      <c r="E72" s="75" t="s">
        <v>17</v>
      </c>
      <c r="F72" s="73" t="s">
        <v>806</v>
      </c>
      <c r="G72" s="74">
        <f t="shared" ca="1" si="26"/>
        <v>83928</v>
      </c>
      <c r="H72" s="74">
        <f t="shared" ca="1" si="27"/>
        <v>87289</v>
      </c>
      <c r="I72" s="74">
        <f t="shared" ca="1" si="28"/>
        <v>90785</v>
      </c>
      <c r="J72" s="74">
        <f t="shared" ca="1" si="29"/>
        <v>94419</v>
      </c>
      <c r="K72" s="74">
        <f t="shared" ca="1" si="30"/>
        <v>98200</v>
      </c>
      <c r="L72" s="74">
        <f t="shared" ca="1" si="31"/>
        <v>0</v>
      </c>
      <c r="M72" s="74">
        <f t="shared" ca="1" si="32"/>
        <v>0</v>
      </c>
      <c r="N72" s="60"/>
      <c r="P72" s="191" t="s">
        <v>600</v>
      </c>
      <c r="Q72" s="187" t="str">
        <f t="shared" si="33"/>
        <v>52966C</v>
      </c>
      <c r="R72" s="188" t="str">
        <f t="shared" si="34"/>
        <v>HR Classification &amp; Compensation Analyst II</v>
      </c>
      <c r="S72" s="189" t="str">
        <f t="shared" si="35"/>
        <v>065</v>
      </c>
      <c r="T72" s="186" cm="1">
        <f t="array" aca="1" ref="T72" ca="1">ROUND(IF($P72="Y",VLOOKUP($Q72, INDIRECT($P$2),T$6,0)*INDIRECT($P$1),VLOOKUP($Q72, INDIRECT($P$2),T$6,0)),IF($E72="E",0,3))</f>
        <v>83928</v>
      </c>
      <c r="U72" s="186" cm="1">
        <f t="array" aca="1" ref="U72" ca="1">ROUND(IF($P72="Y",VLOOKUP($Q72, INDIRECT($P$2),U$6,0)*INDIRECT($P$1),VLOOKUP($Q72, INDIRECT($P$2),U$6,0)),IF($E72="E",0,3))</f>
        <v>87289</v>
      </c>
      <c r="V72" s="186" cm="1">
        <f t="array" aca="1" ref="V72" ca="1">ROUND(IF($P72="Y",VLOOKUP($Q72, INDIRECT($P$2),V$6,0)*INDIRECT($P$1),VLOOKUP($Q72, INDIRECT($P$2),V$6,0)),IF($E72="E",0,3))</f>
        <v>90785</v>
      </c>
      <c r="W72" s="186" cm="1">
        <f t="array" aca="1" ref="W72" ca="1">ROUND(IF($P72="Y",VLOOKUP($Q72, INDIRECT($P$2),W$6,0)*INDIRECT($P$1),VLOOKUP($Q72, INDIRECT($P$2),W$6,0)),IF($E72="E",0,3))</f>
        <v>94419</v>
      </c>
      <c r="X72" s="186" cm="1">
        <f t="array" aca="1" ref="X72" ca="1">ROUND(IF($P72="Y",VLOOKUP($Q72, INDIRECT($P$2),X$6,0)*INDIRECT($P$1),VLOOKUP($Q72, INDIRECT($P$2),X$6,0)),IF($E72="E",0,3))</f>
        <v>98200</v>
      </c>
      <c r="Y72" s="186" cm="1">
        <f t="array" aca="1" ref="Y72" ca="1">ROUND(IF($P72="Y",VLOOKUP($Q72, INDIRECT($P$2),Y$6,0)*INDIRECT($P$1),VLOOKUP($Q72, INDIRECT($P$2),Y$6,0)),IF($E72="E",0,3))</f>
        <v>0</v>
      </c>
      <c r="Z72" s="186" cm="1">
        <f t="array" aca="1" ref="Z72" ca="1">ROUND(IF($P72="Y",VLOOKUP($Q72, INDIRECT($P$2),Z$6,0)*INDIRECT($P$1),VLOOKUP($Q72, INDIRECT($P$2),Z$6,0)),IF($E72="E",0,3))</f>
        <v>0</v>
      </c>
      <c r="AB72" s="282" t="str">
        <f t="shared" si="12"/>
        <v>52966C</v>
      </c>
      <c r="AC72" s="130" t="str">
        <f t="shared" si="13"/>
        <v>HR Classification &amp; Compensation Analyst II</v>
      </c>
      <c r="AD72" s="284" t="str">
        <f t="shared" si="14"/>
        <v>065</v>
      </c>
      <c r="AE72" s="282">
        <f t="shared" ca="1" si="15"/>
        <v>40.35</v>
      </c>
      <c r="AF72" s="282">
        <f t="shared" ca="1" si="16"/>
        <v>41.966000000000001</v>
      </c>
      <c r="AG72" s="282">
        <f t="shared" ca="1" si="17"/>
        <v>43.646999999999998</v>
      </c>
      <c r="AH72" s="282">
        <f t="shared" ca="1" si="18"/>
        <v>45.393999999999998</v>
      </c>
      <c r="AI72" s="282">
        <f t="shared" ca="1" si="19"/>
        <v>47.211999999999996</v>
      </c>
      <c r="AJ72" s="282">
        <f t="shared" ca="1" si="20"/>
        <v>0</v>
      </c>
      <c r="AK72" s="282">
        <f t="shared" ca="1" si="21"/>
        <v>0</v>
      </c>
    </row>
    <row r="73" spans="1:37" x14ac:dyDescent="0.2">
      <c r="A73" s="75" t="s">
        <v>532</v>
      </c>
      <c r="B73" s="75">
        <v>10</v>
      </c>
      <c r="C73" s="70" t="s">
        <v>571</v>
      </c>
      <c r="D73" s="75">
        <v>458</v>
      </c>
      <c r="E73" s="75" t="s">
        <v>17</v>
      </c>
      <c r="F73" s="73" t="s">
        <v>533</v>
      </c>
      <c r="G73" s="74">
        <f t="shared" ca="1" si="26"/>
        <v>83928</v>
      </c>
      <c r="H73" s="74">
        <f t="shared" ca="1" si="27"/>
        <v>87289</v>
      </c>
      <c r="I73" s="74">
        <f t="shared" ca="1" si="28"/>
        <v>90785</v>
      </c>
      <c r="J73" s="74">
        <f t="shared" ca="1" si="29"/>
        <v>94419</v>
      </c>
      <c r="K73" s="74">
        <f t="shared" ca="1" si="30"/>
        <v>98200</v>
      </c>
      <c r="L73" s="74">
        <f t="shared" ca="1" si="31"/>
        <v>0</v>
      </c>
      <c r="M73" s="74">
        <f t="shared" ca="1" si="32"/>
        <v>0</v>
      </c>
      <c r="N73" s="60"/>
      <c r="P73" s="191" t="s">
        <v>600</v>
      </c>
      <c r="Q73" s="187" t="str">
        <f t="shared" si="33"/>
        <v>52962C</v>
      </c>
      <c r="R73" s="188" t="str">
        <f t="shared" si="34"/>
        <v>HR Sr Learning Specialist</v>
      </c>
      <c r="S73" s="189" t="str">
        <f t="shared" si="35"/>
        <v>065</v>
      </c>
      <c r="T73" s="186" cm="1">
        <f t="array" aca="1" ref="T73" ca="1">ROUND(IF($P73="Y",VLOOKUP($Q73, INDIRECT($P$2),T$6,0)*INDIRECT($P$1),VLOOKUP($Q73, INDIRECT($P$2),T$6,0)),IF($E73="E",0,3))</f>
        <v>83928</v>
      </c>
      <c r="U73" s="186" cm="1">
        <f t="array" aca="1" ref="U73" ca="1">ROUND(IF($P73="Y",VLOOKUP($Q73, INDIRECT($P$2),U$6,0)*INDIRECT($P$1),VLOOKUP($Q73, INDIRECT($P$2),U$6,0)),IF($E73="E",0,3))</f>
        <v>87289</v>
      </c>
      <c r="V73" s="186" cm="1">
        <f t="array" aca="1" ref="V73" ca="1">ROUND(IF($P73="Y",VLOOKUP($Q73, INDIRECT($P$2),V$6,0)*INDIRECT($P$1),VLOOKUP($Q73, INDIRECT($P$2),V$6,0)),IF($E73="E",0,3))</f>
        <v>90785</v>
      </c>
      <c r="W73" s="186" cm="1">
        <f t="array" aca="1" ref="W73" ca="1">ROUND(IF($P73="Y",VLOOKUP($Q73, INDIRECT($P$2),W$6,0)*INDIRECT($P$1),VLOOKUP($Q73, INDIRECT($P$2),W$6,0)),IF($E73="E",0,3))</f>
        <v>94419</v>
      </c>
      <c r="X73" s="186" cm="1">
        <f t="array" aca="1" ref="X73" ca="1">ROUND(IF($P73="Y",VLOOKUP($Q73, INDIRECT($P$2),X$6,0)*INDIRECT($P$1),VLOOKUP($Q73, INDIRECT($P$2),X$6,0)),IF($E73="E",0,3))</f>
        <v>98200</v>
      </c>
      <c r="Y73" s="186" cm="1">
        <f t="array" aca="1" ref="Y73" ca="1">ROUND(IF($P73="Y",VLOOKUP($Q73, INDIRECT($P$2),Y$6,0)*INDIRECT($P$1),VLOOKUP($Q73, INDIRECT($P$2),Y$6,0)),IF($E73="E",0,3))</f>
        <v>0</v>
      </c>
      <c r="Z73" s="186" cm="1">
        <f t="array" aca="1" ref="Z73" ca="1">ROUND(IF($P73="Y",VLOOKUP($Q73, INDIRECT($P$2),Z$6,0)*INDIRECT($P$1),VLOOKUP($Q73, INDIRECT($P$2),Z$6,0)),IF($E73="E",0,3))</f>
        <v>0</v>
      </c>
      <c r="AB73" s="282" t="str">
        <f t="shared" si="12"/>
        <v>52962C</v>
      </c>
      <c r="AC73" s="130" t="str">
        <f t="shared" si="13"/>
        <v>HR Sr Learning Specialist</v>
      </c>
      <c r="AD73" s="284" t="str">
        <f t="shared" si="14"/>
        <v>065</v>
      </c>
      <c r="AE73" s="282">
        <f t="shared" ca="1" si="15"/>
        <v>40.35</v>
      </c>
      <c r="AF73" s="282">
        <f t="shared" ca="1" si="16"/>
        <v>41.966000000000001</v>
      </c>
      <c r="AG73" s="282">
        <f t="shared" ca="1" si="17"/>
        <v>43.646999999999998</v>
      </c>
      <c r="AH73" s="282">
        <f t="shared" ca="1" si="18"/>
        <v>45.393999999999998</v>
      </c>
      <c r="AI73" s="282">
        <f t="shared" ca="1" si="19"/>
        <v>47.211999999999996</v>
      </c>
      <c r="AJ73" s="282">
        <f t="shared" ca="1" si="20"/>
        <v>0</v>
      </c>
      <c r="AK73" s="282">
        <f t="shared" ca="1" si="21"/>
        <v>0</v>
      </c>
    </row>
    <row r="74" spans="1:37" x14ac:dyDescent="0.2">
      <c r="A74" s="75" t="s">
        <v>534</v>
      </c>
      <c r="B74" s="75">
        <v>7</v>
      </c>
      <c r="C74" s="70" t="s">
        <v>578</v>
      </c>
      <c r="D74" s="75">
        <v>323</v>
      </c>
      <c r="E74" s="75" t="s">
        <v>21</v>
      </c>
      <c r="F74" s="73" t="s">
        <v>535</v>
      </c>
      <c r="G74" s="74">
        <f t="shared" ref="G74:G106" ca="1" si="38">T74</f>
        <v>29.45</v>
      </c>
      <c r="H74" s="74">
        <f t="shared" ref="H74:H106" ca="1" si="39">U74</f>
        <v>30.63</v>
      </c>
      <c r="I74" s="74">
        <f t="shared" ref="I74:I106" ca="1" si="40">V74</f>
        <v>31.856000000000002</v>
      </c>
      <c r="J74" s="74">
        <f t="shared" ref="J74:J106" ca="1" si="41">W74</f>
        <v>33.131999999999998</v>
      </c>
      <c r="K74" s="74">
        <f t="shared" ref="K74:K106" ca="1" si="42">X74</f>
        <v>34.457999999999998</v>
      </c>
      <c r="L74" s="74">
        <f t="shared" ref="L74:L106" ca="1" si="43">Y74</f>
        <v>0</v>
      </c>
      <c r="M74" s="74">
        <f t="shared" ref="M74:M106" ca="1" si="44">Z74</f>
        <v>0</v>
      </c>
      <c r="N74" s="60"/>
      <c r="P74" s="191" t="s">
        <v>600</v>
      </c>
      <c r="Q74" s="187" t="str">
        <f t="shared" si="33"/>
        <v>52958C</v>
      </c>
      <c r="R74" s="188" t="str">
        <f t="shared" si="34"/>
        <v>HR Staffing Specialist</v>
      </c>
      <c r="S74" s="189" t="str">
        <f t="shared" si="35"/>
        <v>059</v>
      </c>
      <c r="T74" s="186" cm="1">
        <f t="array" aca="1" ref="T74" ca="1">ROUND(IF($P74="Y",VLOOKUP($Q74, INDIRECT($P$2),T$6,0)*INDIRECT($P$1),VLOOKUP($Q74, INDIRECT($P$2),T$6,0)),IF($E74="E",0,3))</f>
        <v>29.45</v>
      </c>
      <c r="U74" s="186" cm="1">
        <f t="array" aca="1" ref="U74" ca="1">ROUND(IF($P74="Y",VLOOKUP($Q74, INDIRECT($P$2),U$6,0)*INDIRECT($P$1),VLOOKUP($Q74, INDIRECT($P$2),U$6,0)),IF($E74="E",0,3))</f>
        <v>30.63</v>
      </c>
      <c r="V74" s="186" cm="1">
        <f t="array" aca="1" ref="V74" ca="1">ROUND(IF($P74="Y",VLOOKUP($Q74, INDIRECT($P$2),V$6,0)*INDIRECT($P$1),VLOOKUP($Q74, INDIRECT($P$2),V$6,0)),IF($E74="E",0,3))</f>
        <v>31.856000000000002</v>
      </c>
      <c r="W74" s="186" cm="1">
        <f t="array" aca="1" ref="W74" ca="1">ROUND(IF($P74="Y",VLOOKUP($Q74, INDIRECT($P$2),W$6,0)*INDIRECT($P$1),VLOOKUP($Q74, INDIRECT($P$2),W$6,0)),IF($E74="E",0,3))</f>
        <v>33.131999999999998</v>
      </c>
      <c r="X74" s="186" cm="1">
        <f t="array" aca="1" ref="X74" ca="1">ROUND(IF($P74="Y",VLOOKUP($Q74, INDIRECT($P$2),X$6,0)*INDIRECT($P$1),VLOOKUP($Q74, INDIRECT($P$2),X$6,0)),IF($E74="E",0,3))</f>
        <v>34.457999999999998</v>
      </c>
      <c r="Y74" s="186" cm="1">
        <f t="array" aca="1" ref="Y74" ca="1">ROUND(IF($P74="Y",VLOOKUP($Q74, INDIRECT($P$2),Y$6,0)*INDIRECT($P$1),VLOOKUP($Q74, INDIRECT($P$2),Y$6,0)),IF($E74="E",0,3))</f>
        <v>0</v>
      </c>
      <c r="Z74" s="186" cm="1">
        <f t="array" aca="1" ref="Z74" ca="1">ROUND(IF($P74="Y",VLOOKUP($Q74, INDIRECT($P$2),Z$6,0)*INDIRECT($P$1),VLOOKUP($Q74, INDIRECT($P$2),Z$6,0)),IF($E74="E",0,3))</f>
        <v>0</v>
      </c>
      <c r="AB74" s="282" t="str">
        <f t="shared" si="12"/>
        <v>52958C</v>
      </c>
      <c r="AC74" s="130" t="str">
        <f t="shared" si="13"/>
        <v>HR Staffing Specialist</v>
      </c>
      <c r="AD74" s="284" t="str">
        <f t="shared" si="14"/>
        <v>059</v>
      </c>
      <c r="AE74" s="282">
        <f t="shared" ca="1" si="15"/>
        <v>29.45</v>
      </c>
      <c r="AF74" s="282">
        <f t="shared" ca="1" si="16"/>
        <v>30.63</v>
      </c>
      <c r="AG74" s="282">
        <f t="shared" ca="1" si="17"/>
        <v>31.856000000000002</v>
      </c>
      <c r="AH74" s="282">
        <f t="shared" ca="1" si="18"/>
        <v>33.131999999999998</v>
      </c>
      <c r="AI74" s="282">
        <f t="shared" ca="1" si="19"/>
        <v>34.457999999999998</v>
      </c>
      <c r="AJ74" s="282">
        <f t="shared" ca="1" si="20"/>
        <v>0</v>
      </c>
      <c r="AK74" s="282">
        <f t="shared" ca="1" si="21"/>
        <v>0</v>
      </c>
    </row>
    <row r="75" spans="1:37" x14ac:dyDescent="0.2">
      <c r="A75" s="75" t="s">
        <v>536</v>
      </c>
      <c r="B75" s="75">
        <v>6</v>
      </c>
      <c r="C75" s="70" t="s">
        <v>579</v>
      </c>
      <c r="D75" s="75">
        <v>308</v>
      </c>
      <c r="E75" s="75" t="s">
        <v>21</v>
      </c>
      <c r="F75" s="73" t="s">
        <v>537</v>
      </c>
      <c r="G75" s="74">
        <f t="shared" ca="1" si="38"/>
        <v>28.199000000000002</v>
      </c>
      <c r="H75" s="74">
        <f t="shared" ca="1" si="39"/>
        <v>29.327000000000002</v>
      </c>
      <c r="I75" s="74">
        <f t="shared" ca="1" si="40"/>
        <v>30.501999999999999</v>
      </c>
      <c r="J75" s="74">
        <f t="shared" ca="1" si="41"/>
        <v>31.724</v>
      </c>
      <c r="K75" s="74">
        <f t="shared" ca="1" si="42"/>
        <v>32.994</v>
      </c>
      <c r="L75" s="74">
        <f t="shared" ca="1" si="43"/>
        <v>0</v>
      </c>
      <c r="M75" s="74">
        <f t="shared" ca="1" si="44"/>
        <v>0</v>
      </c>
      <c r="N75" s="60"/>
      <c r="P75" s="191" t="s">
        <v>600</v>
      </c>
      <c r="Q75" s="187" t="str">
        <f t="shared" ref="Q75:Q107" si="45">A75</f>
        <v>52970C</v>
      </c>
      <c r="R75" s="188" t="str">
        <f t="shared" ref="R75:R107" si="46">F75</f>
        <v>HR Training Coordinator</v>
      </c>
      <c r="S75" s="189" t="str">
        <f t="shared" ref="S75:S107" si="47">C75</f>
        <v>040</v>
      </c>
      <c r="T75" s="186" cm="1">
        <f t="array" aca="1" ref="T75" ca="1">ROUND(IF($P75="Y",VLOOKUP($Q75, INDIRECT($P$2),T$6,0)*INDIRECT($P$1),VLOOKUP($Q75, INDIRECT($P$2),T$6,0)),IF($E75="E",0,3))</f>
        <v>28.199000000000002</v>
      </c>
      <c r="U75" s="186" cm="1">
        <f t="array" aca="1" ref="U75" ca="1">ROUND(IF($P75="Y",VLOOKUP($Q75, INDIRECT($P$2),U$6,0)*INDIRECT($P$1),VLOOKUP($Q75, INDIRECT($P$2),U$6,0)),IF($E75="E",0,3))</f>
        <v>29.327000000000002</v>
      </c>
      <c r="V75" s="186" cm="1">
        <f t="array" aca="1" ref="V75" ca="1">ROUND(IF($P75="Y",VLOOKUP($Q75, INDIRECT($P$2),V$6,0)*INDIRECT($P$1),VLOOKUP($Q75, INDIRECT($P$2),V$6,0)),IF($E75="E",0,3))</f>
        <v>30.501999999999999</v>
      </c>
      <c r="W75" s="186" cm="1">
        <f t="array" aca="1" ref="W75" ca="1">ROUND(IF($P75="Y",VLOOKUP($Q75, INDIRECT($P$2),W$6,0)*INDIRECT($P$1),VLOOKUP($Q75, INDIRECT($P$2),W$6,0)),IF($E75="E",0,3))</f>
        <v>31.724</v>
      </c>
      <c r="X75" s="186" cm="1">
        <f t="array" aca="1" ref="X75" ca="1">ROUND(IF($P75="Y",VLOOKUP($Q75, INDIRECT($P$2),X$6,0)*INDIRECT($P$1),VLOOKUP($Q75, INDIRECT($P$2),X$6,0)),IF($E75="E",0,3))</f>
        <v>32.994</v>
      </c>
      <c r="Y75" s="186" cm="1">
        <f t="array" aca="1" ref="Y75" ca="1">ROUND(IF($P75="Y",VLOOKUP($Q75, INDIRECT($P$2),Y$6,0)*INDIRECT($P$1),VLOOKUP($Q75, INDIRECT($P$2),Y$6,0)),IF($E75="E",0,3))</f>
        <v>0</v>
      </c>
      <c r="Z75" s="186" cm="1">
        <f t="array" aca="1" ref="Z75" ca="1">ROUND(IF($P75="Y",VLOOKUP($Q75, INDIRECT($P$2),Z$6,0)*INDIRECT($P$1),VLOOKUP($Q75, INDIRECT($P$2),Z$6,0)),IF($E75="E",0,3))</f>
        <v>0</v>
      </c>
      <c r="AB75" s="282" t="str">
        <f t="shared" ref="AB75:AB139" si="48">A75</f>
        <v>52970C</v>
      </c>
      <c r="AC75" s="130" t="str">
        <f t="shared" ref="AC75:AC139" si="49">F75</f>
        <v>HR Training Coordinator</v>
      </c>
      <c r="AD75" s="284" t="str">
        <f t="shared" ref="AD75:AD139" si="50">C75</f>
        <v>040</v>
      </c>
      <c r="AE75" s="282">
        <f t="shared" ref="AE75:AE139" ca="1" si="51">IF($E75="E",ROUNDUP(T75/2080,3),T75)</f>
        <v>28.199000000000002</v>
      </c>
      <c r="AF75" s="282">
        <f t="shared" ref="AF75:AF139" ca="1" si="52">IF($E75="E",ROUNDUP(U75/2080,3),U75)</f>
        <v>29.327000000000002</v>
      </c>
      <c r="AG75" s="282">
        <f t="shared" ref="AG75:AG139" ca="1" si="53">IF($E75="E",ROUNDUP(V75/2080,3),V75)</f>
        <v>30.501999999999999</v>
      </c>
      <c r="AH75" s="282">
        <f t="shared" ref="AH75:AH139" ca="1" si="54">IF($E75="E",ROUNDUP(W75/2080,3),W75)</f>
        <v>31.724</v>
      </c>
      <c r="AI75" s="282">
        <f t="shared" ref="AI75:AI139" ca="1" si="55">IF($E75="E",ROUNDUP(X75/2080,3),X75)</f>
        <v>32.994</v>
      </c>
      <c r="AJ75" s="282">
        <f t="shared" ref="AJ75:AJ139" ca="1" si="56">IF($E75="E",ROUNDUP(Y75/2080,3),Y75)</f>
        <v>0</v>
      </c>
      <c r="AK75" s="282">
        <f t="shared" ref="AK75:AK139" ca="1" si="57">IF($E75="E",ROUNDUP(Z75/2080,3),Z75)</f>
        <v>0</v>
      </c>
    </row>
    <row r="76" spans="1:37" x14ac:dyDescent="0.2">
      <c r="A76" s="75" t="s">
        <v>98</v>
      </c>
      <c r="B76" s="75">
        <v>10</v>
      </c>
      <c r="C76" s="70" t="s">
        <v>580</v>
      </c>
      <c r="D76" s="75">
        <v>463</v>
      </c>
      <c r="E76" s="75" t="s">
        <v>17</v>
      </c>
      <c r="F76" s="73" t="s">
        <v>357</v>
      </c>
      <c r="G76" s="74">
        <f t="shared" ca="1" si="38"/>
        <v>83970</v>
      </c>
      <c r="H76" s="74">
        <f t="shared" ca="1" si="39"/>
        <v>87333</v>
      </c>
      <c r="I76" s="74">
        <f t="shared" ca="1" si="40"/>
        <v>90829</v>
      </c>
      <c r="J76" s="74">
        <f t="shared" ca="1" si="41"/>
        <v>94466</v>
      </c>
      <c r="K76" s="74">
        <f t="shared" ca="1" si="42"/>
        <v>98249</v>
      </c>
      <c r="L76" s="74">
        <f t="shared" ca="1" si="43"/>
        <v>0</v>
      </c>
      <c r="M76" s="74">
        <f t="shared" ca="1" si="44"/>
        <v>0</v>
      </c>
      <c r="N76" s="60"/>
      <c r="P76" s="191" t="s">
        <v>600</v>
      </c>
      <c r="Q76" s="187" t="str">
        <f t="shared" si="45"/>
        <v>05423C</v>
      </c>
      <c r="R76" s="188" t="str">
        <f t="shared" si="46"/>
        <v>HR Workforce Data Analyst</v>
      </c>
      <c r="S76" s="189" t="str">
        <f t="shared" si="47"/>
        <v>034</v>
      </c>
      <c r="T76" s="186" cm="1">
        <f t="array" aca="1" ref="T76" ca="1">ROUND(IF($P76="Y",VLOOKUP($Q76, INDIRECT($P$2),T$6,0)*INDIRECT($P$1),VLOOKUP($Q76, INDIRECT($P$2),T$6,0)),IF($E76="E",0,3))</f>
        <v>83970</v>
      </c>
      <c r="U76" s="186" cm="1">
        <f t="array" aca="1" ref="U76" ca="1">ROUND(IF($P76="Y",VLOOKUP($Q76, INDIRECT($P$2),U$6,0)*INDIRECT($P$1),VLOOKUP($Q76, INDIRECT($P$2),U$6,0)),IF($E76="E",0,3))</f>
        <v>87333</v>
      </c>
      <c r="V76" s="186" cm="1">
        <f t="array" aca="1" ref="V76" ca="1">ROUND(IF($P76="Y",VLOOKUP($Q76, INDIRECT($P$2),V$6,0)*INDIRECT($P$1),VLOOKUP($Q76, INDIRECT($P$2),V$6,0)),IF($E76="E",0,3))</f>
        <v>90829</v>
      </c>
      <c r="W76" s="186" cm="1">
        <f t="array" aca="1" ref="W76" ca="1">ROUND(IF($P76="Y",VLOOKUP($Q76, INDIRECT($P$2),W$6,0)*INDIRECT($P$1),VLOOKUP($Q76, INDIRECT($P$2),W$6,0)),IF($E76="E",0,3))</f>
        <v>94466</v>
      </c>
      <c r="X76" s="186" cm="1">
        <f t="array" aca="1" ref="X76" ca="1">ROUND(IF($P76="Y",VLOOKUP($Q76, INDIRECT($P$2),X$6,0)*INDIRECT($P$1),VLOOKUP($Q76, INDIRECT($P$2),X$6,0)),IF($E76="E",0,3))</f>
        <v>98249</v>
      </c>
      <c r="Y76" s="186" cm="1">
        <f t="array" aca="1" ref="Y76" ca="1">ROUND(IF($P76="Y",VLOOKUP($Q76, INDIRECT($P$2),Y$6,0)*INDIRECT($P$1),VLOOKUP($Q76, INDIRECT($P$2),Y$6,0)),IF($E76="E",0,3))</f>
        <v>0</v>
      </c>
      <c r="Z76" s="186" cm="1">
        <f t="array" aca="1" ref="Z76" ca="1">ROUND(IF($P76="Y",VLOOKUP($Q76, INDIRECT($P$2),Z$6,0)*INDIRECT($P$1),VLOOKUP($Q76, INDIRECT($P$2),Z$6,0)),IF($E76="E",0,3))</f>
        <v>0</v>
      </c>
      <c r="AB76" s="282" t="str">
        <f t="shared" si="48"/>
        <v>05423C</v>
      </c>
      <c r="AC76" s="130" t="str">
        <f t="shared" si="49"/>
        <v>HR Workforce Data Analyst</v>
      </c>
      <c r="AD76" s="284" t="str">
        <f t="shared" si="50"/>
        <v>034</v>
      </c>
      <c r="AE76" s="282">
        <f t="shared" ca="1" si="51"/>
        <v>40.370999999999995</v>
      </c>
      <c r="AF76" s="282">
        <f t="shared" ca="1" si="52"/>
        <v>41.988</v>
      </c>
      <c r="AG76" s="282">
        <f t="shared" ca="1" si="53"/>
        <v>43.667999999999999</v>
      </c>
      <c r="AH76" s="282">
        <f t="shared" ca="1" si="54"/>
        <v>45.416999999999994</v>
      </c>
      <c r="AI76" s="282">
        <f t="shared" ca="1" si="55"/>
        <v>47.235999999999997</v>
      </c>
      <c r="AJ76" s="282">
        <f t="shared" ca="1" si="56"/>
        <v>0</v>
      </c>
      <c r="AK76" s="282">
        <f t="shared" ca="1" si="57"/>
        <v>0</v>
      </c>
    </row>
    <row r="77" spans="1:37" x14ac:dyDescent="0.2">
      <c r="A77" s="75" t="s">
        <v>538</v>
      </c>
      <c r="B77" s="75">
        <v>9</v>
      </c>
      <c r="C77" s="70" t="s">
        <v>581</v>
      </c>
      <c r="D77" s="75">
        <v>450</v>
      </c>
      <c r="E77" s="75" t="s">
        <v>17</v>
      </c>
      <c r="F77" s="73" t="s">
        <v>539</v>
      </c>
      <c r="G77" s="74">
        <f t="shared" ca="1" si="38"/>
        <v>79755</v>
      </c>
      <c r="H77" s="74">
        <f t="shared" ca="1" si="39"/>
        <v>82949</v>
      </c>
      <c r="I77" s="74">
        <f t="shared" ca="1" si="40"/>
        <v>86270</v>
      </c>
      <c r="J77" s="74">
        <f t="shared" ca="1" si="41"/>
        <v>89724</v>
      </c>
      <c r="K77" s="74">
        <f t="shared" ca="1" si="42"/>
        <v>93317</v>
      </c>
      <c r="L77" s="74">
        <f t="shared" ca="1" si="43"/>
        <v>0</v>
      </c>
      <c r="M77" s="74">
        <f t="shared" ca="1" si="44"/>
        <v>0</v>
      </c>
      <c r="N77" s="60"/>
      <c r="P77" s="191" t="s">
        <v>600</v>
      </c>
      <c r="Q77" s="187" t="str">
        <f t="shared" si="45"/>
        <v>52965C</v>
      </c>
      <c r="R77" s="188" t="str">
        <f t="shared" si="46"/>
        <v>HRIS Analyst - Employee Benefits</v>
      </c>
      <c r="S77" s="189" t="str">
        <f t="shared" si="47"/>
        <v>035</v>
      </c>
      <c r="T77" s="186" cm="1">
        <f t="array" aca="1" ref="T77" ca="1">ROUND(IF($P77="Y",VLOOKUP($Q77, INDIRECT($P$2),T$6,0)*INDIRECT($P$1),VLOOKUP($Q77, INDIRECT($P$2),T$6,0)),IF($E77="E",0,3))</f>
        <v>79755</v>
      </c>
      <c r="U77" s="186" cm="1">
        <f t="array" aca="1" ref="U77" ca="1">ROUND(IF($P77="Y",VLOOKUP($Q77, INDIRECT($P$2),U$6,0)*INDIRECT($P$1),VLOOKUP($Q77, INDIRECT($P$2),U$6,0)),IF($E77="E",0,3))</f>
        <v>82949</v>
      </c>
      <c r="V77" s="186" cm="1">
        <f t="array" aca="1" ref="V77" ca="1">ROUND(IF($P77="Y",VLOOKUP($Q77, INDIRECT($P$2),V$6,0)*INDIRECT($P$1),VLOOKUP($Q77, INDIRECT($P$2),V$6,0)),IF($E77="E",0,3))</f>
        <v>86270</v>
      </c>
      <c r="W77" s="186" cm="1">
        <f t="array" aca="1" ref="W77" ca="1">ROUND(IF($P77="Y",VLOOKUP($Q77, INDIRECT($P$2),W$6,0)*INDIRECT($P$1),VLOOKUP($Q77, INDIRECT($P$2),W$6,0)),IF($E77="E",0,3))</f>
        <v>89724</v>
      </c>
      <c r="X77" s="186" cm="1">
        <f t="array" aca="1" ref="X77" ca="1">ROUND(IF($P77="Y",VLOOKUP($Q77, INDIRECT($P$2),X$6,0)*INDIRECT($P$1),VLOOKUP($Q77, INDIRECT($P$2),X$6,0)),IF($E77="E",0,3))</f>
        <v>93317</v>
      </c>
      <c r="Y77" s="186" cm="1">
        <f t="array" aca="1" ref="Y77" ca="1">ROUND(IF($P77="Y",VLOOKUP($Q77, INDIRECT($P$2),Y$6,0)*INDIRECT($P$1),VLOOKUP($Q77, INDIRECT($P$2),Y$6,0)),IF($E77="E",0,3))</f>
        <v>0</v>
      </c>
      <c r="Z77" s="186" cm="1">
        <f t="array" aca="1" ref="Z77" ca="1">ROUND(IF($P77="Y",VLOOKUP($Q77, INDIRECT($P$2),Z$6,0)*INDIRECT($P$1),VLOOKUP($Q77, INDIRECT($P$2),Z$6,0)),IF($E77="E",0,3))</f>
        <v>0</v>
      </c>
      <c r="AB77" s="282" t="str">
        <f t="shared" si="48"/>
        <v>52965C</v>
      </c>
      <c r="AC77" s="130" t="str">
        <f t="shared" si="49"/>
        <v>HRIS Analyst - Employee Benefits</v>
      </c>
      <c r="AD77" s="284" t="str">
        <f t="shared" si="50"/>
        <v>035</v>
      </c>
      <c r="AE77" s="282">
        <f t="shared" ca="1" si="51"/>
        <v>38.344000000000001</v>
      </c>
      <c r="AF77" s="282">
        <f t="shared" ca="1" si="52"/>
        <v>39.879999999999995</v>
      </c>
      <c r="AG77" s="282">
        <f t="shared" ca="1" si="53"/>
        <v>41.475999999999999</v>
      </c>
      <c r="AH77" s="282">
        <f t="shared" ca="1" si="54"/>
        <v>43.137</v>
      </c>
      <c r="AI77" s="282">
        <f t="shared" ca="1" si="55"/>
        <v>44.863999999999997</v>
      </c>
      <c r="AJ77" s="282">
        <f t="shared" ca="1" si="56"/>
        <v>0</v>
      </c>
      <c r="AK77" s="282">
        <f t="shared" ca="1" si="57"/>
        <v>0</v>
      </c>
    </row>
    <row r="78" spans="1:37" x14ac:dyDescent="0.2">
      <c r="A78" s="75" t="s">
        <v>133</v>
      </c>
      <c r="B78" s="75">
        <v>11</v>
      </c>
      <c r="C78" s="70" t="s">
        <v>124</v>
      </c>
      <c r="D78" s="75">
        <v>510</v>
      </c>
      <c r="E78" s="75" t="s">
        <v>17</v>
      </c>
      <c r="F78" s="73" t="s">
        <v>540</v>
      </c>
      <c r="G78" s="74">
        <f t="shared" ca="1" si="38"/>
        <v>91705</v>
      </c>
      <c r="H78" s="74">
        <f t="shared" ca="1" si="39"/>
        <v>95372</v>
      </c>
      <c r="I78" s="74">
        <f t="shared" ca="1" si="40"/>
        <v>99188</v>
      </c>
      <c r="J78" s="74">
        <f t="shared" ca="1" si="41"/>
        <v>103155</v>
      </c>
      <c r="K78" s="74">
        <f t="shared" ca="1" si="42"/>
        <v>107282</v>
      </c>
      <c r="L78" s="74">
        <f t="shared" ca="1" si="43"/>
        <v>0</v>
      </c>
      <c r="M78" s="74">
        <f t="shared" ca="1" si="44"/>
        <v>0</v>
      </c>
      <c r="N78" s="60"/>
      <c r="P78" s="191" t="s">
        <v>600</v>
      </c>
      <c r="Q78" s="187" t="str">
        <f t="shared" si="45"/>
        <v>52912C</v>
      </c>
      <c r="R78" s="188" t="str">
        <f t="shared" si="46"/>
        <v>HRIS Manager</v>
      </c>
      <c r="S78" s="189" t="str">
        <f t="shared" si="47"/>
        <v>104</v>
      </c>
      <c r="T78" s="186" cm="1">
        <f t="array" aca="1" ref="T78" ca="1">ROUND(IF($P78="Y",VLOOKUP($Q78, INDIRECT($P$2),T$6,0)*INDIRECT($P$1),VLOOKUP($Q78, INDIRECT($P$2),T$6,0)),IF($E78="E",0,3))</f>
        <v>91705</v>
      </c>
      <c r="U78" s="186" cm="1">
        <f t="array" aca="1" ref="U78" ca="1">ROUND(IF($P78="Y",VLOOKUP($Q78, INDIRECT($P$2),U$6,0)*INDIRECT($P$1),VLOOKUP($Q78, INDIRECT($P$2),U$6,0)),IF($E78="E",0,3))</f>
        <v>95372</v>
      </c>
      <c r="V78" s="186" cm="1">
        <f t="array" aca="1" ref="V78" ca="1">ROUND(IF($P78="Y",VLOOKUP($Q78, INDIRECT($P$2),V$6,0)*INDIRECT($P$1),VLOOKUP($Q78, INDIRECT($P$2),V$6,0)),IF($E78="E",0,3))</f>
        <v>99188</v>
      </c>
      <c r="W78" s="186" cm="1">
        <f t="array" aca="1" ref="W78" ca="1">ROUND(IF($P78="Y",VLOOKUP($Q78, INDIRECT($P$2),W$6,0)*INDIRECT($P$1),VLOOKUP($Q78, INDIRECT($P$2),W$6,0)),IF($E78="E",0,3))</f>
        <v>103155</v>
      </c>
      <c r="X78" s="186" cm="1">
        <f t="array" aca="1" ref="X78" ca="1">ROUND(IF($P78="Y",VLOOKUP($Q78, INDIRECT($P$2),X$6,0)*INDIRECT($P$1),VLOOKUP($Q78, INDIRECT($P$2),X$6,0)),IF($E78="E",0,3))</f>
        <v>107282</v>
      </c>
      <c r="Y78" s="186" cm="1">
        <f t="array" aca="1" ref="Y78" ca="1">ROUND(IF($P78="Y",VLOOKUP($Q78, INDIRECT($P$2),Y$6,0)*INDIRECT($P$1),VLOOKUP($Q78, INDIRECT($P$2),Y$6,0)),IF($E78="E",0,3))</f>
        <v>0</v>
      </c>
      <c r="Z78" s="186" cm="1">
        <f t="array" aca="1" ref="Z78" ca="1">ROUND(IF($P78="Y",VLOOKUP($Q78, INDIRECT($P$2),Z$6,0)*INDIRECT($P$1),VLOOKUP($Q78, INDIRECT($P$2),Z$6,0)),IF($E78="E",0,3))</f>
        <v>0</v>
      </c>
      <c r="AB78" s="282" t="str">
        <f t="shared" si="48"/>
        <v>52912C</v>
      </c>
      <c r="AC78" s="130" t="str">
        <f t="shared" si="49"/>
        <v>HRIS Manager</v>
      </c>
      <c r="AD78" s="284" t="str">
        <f t="shared" si="50"/>
        <v>104</v>
      </c>
      <c r="AE78" s="282">
        <f t="shared" ca="1" si="51"/>
        <v>44.088999999999999</v>
      </c>
      <c r="AF78" s="282">
        <f t="shared" ca="1" si="52"/>
        <v>45.851999999999997</v>
      </c>
      <c r="AG78" s="282">
        <f t="shared" ca="1" si="53"/>
        <v>47.686999999999998</v>
      </c>
      <c r="AH78" s="282">
        <f t="shared" ca="1" si="54"/>
        <v>49.594000000000001</v>
      </c>
      <c r="AI78" s="282">
        <f t="shared" ca="1" si="55"/>
        <v>51.577999999999996</v>
      </c>
      <c r="AJ78" s="282">
        <f t="shared" ca="1" si="56"/>
        <v>0</v>
      </c>
      <c r="AK78" s="282">
        <f t="shared" ca="1" si="57"/>
        <v>0</v>
      </c>
    </row>
    <row r="79" spans="1:37" x14ac:dyDescent="0.2">
      <c r="A79" s="75" t="s">
        <v>92</v>
      </c>
      <c r="B79" s="75">
        <v>7</v>
      </c>
      <c r="C79" s="70" t="s">
        <v>514</v>
      </c>
      <c r="D79" s="75">
        <v>338</v>
      </c>
      <c r="E79" s="75" t="s">
        <v>21</v>
      </c>
      <c r="F79" s="73" t="s">
        <v>831</v>
      </c>
      <c r="G79" s="74">
        <f t="shared" ca="1" si="38"/>
        <v>29.878</v>
      </c>
      <c r="H79" s="74">
        <f t="shared" ca="1" si="39"/>
        <v>31.451000000000001</v>
      </c>
      <c r="I79" s="74">
        <f t="shared" ca="1" si="40"/>
        <v>32.332000000000001</v>
      </c>
      <c r="J79" s="74">
        <f t="shared" ca="1" si="41"/>
        <v>33.235999999999997</v>
      </c>
      <c r="K79" s="74">
        <f t="shared" ca="1" si="42"/>
        <v>34.183999999999997</v>
      </c>
      <c r="L79" s="74">
        <f t="shared" ca="1" si="43"/>
        <v>0</v>
      </c>
      <c r="M79" s="74">
        <f t="shared" ca="1" si="44"/>
        <v>0</v>
      </c>
      <c r="N79" s="61"/>
      <c r="P79" s="191" t="s">
        <v>600</v>
      </c>
      <c r="Q79" s="187" t="str">
        <f t="shared" si="45"/>
        <v>05411C</v>
      </c>
      <c r="R79" s="188" t="str">
        <f t="shared" si="46"/>
        <v>HRIS Specialist I</v>
      </c>
      <c r="S79" s="189" t="str">
        <f t="shared" si="47"/>
        <v>108</v>
      </c>
      <c r="T79" s="186" cm="1">
        <f t="array" aca="1" ref="T79" ca="1">ROUND(IF($P79="Y",VLOOKUP($Q79, INDIRECT($P$2),T$6,0)*INDIRECT($P$1),VLOOKUP($Q79, INDIRECT($P$2),T$6,0)),IF($E79="E",0,3))</f>
        <v>29.878</v>
      </c>
      <c r="U79" s="186" cm="1">
        <f t="array" aca="1" ref="U79" ca="1">ROUND(IF($P79="Y",VLOOKUP($Q79, INDIRECT($P$2),U$6,0)*INDIRECT($P$1),VLOOKUP($Q79, INDIRECT($P$2),U$6,0)),IF($E79="E",0,3))</f>
        <v>31.451000000000001</v>
      </c>
      <c r="V79" s="186" cm="1">
        <f t="array" aca="1" ref="V79" ca="1">ROUND(IF($P79="Y",VLOOKUP($Q79, INDIRECT($P$2),V$6,0)*INDIRECT($P$1),VLOOKUP($Q79, INDIRECT($P$2),V$6,0)),IF($E79="E",0,3))</f>
        <v>32.332000000000001</v>
      </c>
      <c r="W79" s="186" cm="1">
        <f t="array" aca="1" ref="W79" ca="1">ROUND(IF($P79="Y",VLOOKUP($Q79, INDIRECT($P$2),W$6,0)*INDIRECT($P$1),VLOOKUP($Q79, INDIRECT($P$2),W$6,0)),IF($E79="E",0,3))</f>
        <v>33.235999999999997</v>
      </c>
      <c r="X79" s="186" cm="1">
        <f t="array" aca="1" ref="X79" ca="1">ROUND(IF($P79="Y",VLOOKUP($Q79, INDIRECT($P$2),X$6,0)*INDIRECT($P$1),VLOOKUP($Q79, INDIRECT($P$2),X$6,0)),IF($E79="E",0,3))</f>
        <v>34.183999999999997</v>
      </c>
      <c r="Y79" s="186" cm="1">
        <f t="array" aca="1" ref="Y79" ca="1">ROUND(IF($P79="Y",VLOOKUP($Q79, INDIRECT($P$2),Y$6,0)*INDIRECT($P$1),VLOOKUP($Q79, INDIRECT($P$2),Y$6,0)),IF($E79="E",0,3))</f>
        <v>0</v>
      </c>
      <c r="Z79" s="186" cm="1">
        <f t="array" aca="1" ref="Z79" ca="1">ROUND(IF($P79="Y",VLOOKUP($Q79, INDIRECT($P$2),Z$6,0)*INDIRECT($P$1),VLOOKUP($Q79, INDIRECT($P$2),Z$6,0)),IF($E79="E",0,3))</f>
        <v>0</v>
      </c>
      <c r="AB79" s="282" t="str">
        <f t="shared" si="48"/>
        <v>05411C</v>
      </c>
      <c r="AC79" s="130" t="str">
        <f t="shared" si="49"/>
        <v>HRIS Specialist I</v>
      </c>
      <c r="AD79" s="284" t="str">
        <f t="shared" si="50"/>
        <v>108</v>
      </c>
      <c r="AE79" s="282">
        <f t="shared" ca="1" si="51"/>
        <v>29.878</v>
      </c>
      <c r="AF79" s="282">
        <f t="shared" ca="1" si="52"/>
        <v>31.451000000000001</v>
      </c>
      <c r="AG79" s="282">
        <f t="shared" ca="1" si="53"/>
        <v>32.332000000000001</v>
      </c>
      <c r="AH79" s="282">
        <f t="shared" ca="1" si="54"/>
        <v>33.235999999999997</v>
      </c>
      <c r="AI79" s="282">
        <f t="shared" ca="1" si="55"/>
        <v>34.183999999999997</v>
      </c>
      <c r="AJ79" s="282">
        <f t="shared" ca="1" si="56"/>
        <v>0</v>
      </c>
      <c r="AK79" s="282">
        <f t="shared" ca="1" si="57"/>
        <v>0</v>
      </c>
    </row>
    <row r="80" spans="1:37" x14ac:dyDescent="0.2">
      <c r="A80" s="75" t="s">
        <v>836</v>
      </c>
      <c r="B80" s="75">
        <v>8</v>
      </c>
      <c r="C80" s="70" t="s">
        <v>837</v>
      </c>
      <c r="D80" s="75">
        <v>385</v>
      </c>
      <c r="E80" s="75" t="s">
        <v>21</v>
      </c>
      <c r="F80" s="73" t="s">
        <v>825</v>
      </c>
      <c r="G80" s="74">
        <f t="shared" ref="G80:M80" si="58">T80</f>
        <v>37.110243902439024</v>
      </c>
      <c r="H80" s="74">
        <f t="shared" si="58"/>
        <v>38.149268292682933</v>
      </c>
      <c r="I80" s="74">
        <f t="shared" si="58"/>
        <v>39.217560975609757</v>
      </c>
      <c r="J80" s="74">
        <f t="shared" si="58"/>
        <v>40.334634146341472</v>
      </c>
      <c r="K80" s="74">
        <f t="shared" si="58"/>
        <v>41.16390243902439</v>
      </c>
      <c r="L80" s="74">
        <f t="shared" si="58"/>
        <v>0</v>
      </c>
      <c r="M80" s="74">
        <f t="shared" si="58"/>
        <v>0</v>
      </c>
      <c r="N80" s="61"/>
      <c r="Q80" s="187" t="str">
        <f>A80</f>
        <v>59417C</v>
      </c>
      <c r="R80" s="188" t="str">
        <f>F80</f>
        <v>HRIS Specialist II</v>
      </c>
      <c r="S80" s="189" t="str">
        <f>C80</f>
        <v>113</v>
      </c>
      <c r="T80" s="186">
        <v>37.110243902439024</v>
      </c>
      <c r="U80" s="186">
        <v>38.149268292682933</v>
      </c>
      <c r="V80" s="186">
        <v>39.217560975609757</v>
      </c>
      <c r="W80" s="186">
        <v>40.334634146341472</v>
      </c>
      <c r="X80" s="186">
        <v>41.16390243902439</v>
      </c>
      <c r="AB80" s="282" t="str">
        <f t="shared" si="48"/>
        <v>59417C</v>
      </c>
      <c r="AC80" s="130"/>
      <c r="AD80" s="284" t="str">
        <f t="shared" si="50"/>
        <v>113</v>
      </c>
      <c r="AE80" s="282"/>
      <c r="AF80" s="282"/>
      <c r="AG80" s="282"/>
      <c r="AH80" s="282"/>
      <c r="AI80" s="282"/>
      <c r="AJ80" s="282"/>
      <c r="AK80" s="282"/>
    </row>
    <row r="81" spans="1:37" x14ac:dyDescent="0.2">
      <c r="A81" s="75" t="s">
        <v>39</v>
      </c>
      <c r="B81" s="75">
        <v>10</v>
      </c>
      <c r="C81" s="70" t="s">
        <v>571</v>
      </c>
      <c r="D81" s="75">
        <v>458</v>
      </c>
      <c r="E81" s="75" t="s">
        <v>17</v>
      </c>
      <c r="F81" s="73" t="s">
        <v>641</v>
      </c>
      <c r="G81" s="74">
        <f t="shared" ca="1" si="38"/>
        <v>83928</v>
      </c>
      <c r="H81" s="74">
        <f t="shared" ca="1" si="39"/>
        <v>87289</v>
      </c>
      <c r="I81" s="74">
        <f t="shared" ca="1" si="40"/>
        <v>90785</v>
      </c>
      <c r="J81" s="74">
        <f t="shared" ca="1" si="41"/>
        <v>94419</v>
      </c>
      <c r="K81" s="74">
        <f t="shared" ca="1" si="42"/>
        <v>98200</v>
      </c>
      <c r="L81" s="74">
        <f t="shared" ca="1" si="43"/>
        <v>0</v>
      </c>
      <c r="M81" s="74">
        <f t="shared" ca="1" si="44"/>
        <v>0</v>
      </c>
      <c r="N81" s="60"/>
      <c r="O81" s="73"/>
      <c r="P81" s="186" t="s">
        <v>600</v>
      </c>
      <c r="Q81" s="187" t="str">
        <f t="shared" si="45"/>
        <v>01334C</v>
      </c>
      <c r="R81" s="188" t="str">
        <f t="shared" si="46"/>
        <v>IT Interagency Coordinator</v>
      </c>
      <c r="S81" s="189" t="str">
        <f t="shared" si="47"/>
        <v>065</v>
      </c>
      <c r="T81" s="186" cm="1">
        <f t="array" aca="1" ref="T81" ca="1">ROUND(IF($P81="Y",VLOOKUP($Q81, INDIRECT($P$2),T$6,0)*INDIRECT($P$1),VLOOKUP($Q81, INDIRECT($P$2),T$6,0)),IF($E81="E",0,3))</f>
        <v>83928</v>
      </c>
      <c r="U81" s="186" cm="1">
        <f t="array" aca="1" ref="U81" ca="1">ROUND(IF($P81="Y",VLOOKUP($Q81, INDIRECT($P$2),U$6,0)*INDIRECT($P$1),VLOOKUP($Q81, INDIRECT($P$2),U$6,0)),IF($E81="E",0,3))</f>
        <v>87289</v>
      </c>
      <c r="V81" s="186" cm="1">
        <f t="array" aca="1" ref="V81" ca="1">ROUND(IF($P81="Y",VLOOKUP($Q81, INDIRECT($P$2),V$6,0)*INDIRECT($P$1),VLOOKUP($Q81, INDIRECT($P$2),V$6,0)),IF($E81="E",0,3))</f>
        <v>90785</v>
      </c>
      <c r="W81" s="186" cm="1">
        <f t="array" aca="1" ref="W81" ca="1">ROUND(IF($P81="Y",VLOOKUP($Q81, INDIRECT($P$2),W$6,0)*INDIRECT($P$1),VLOOKUP($Q81, INDIRECT($P$2),W$6,0)),IF($E81="E",0,3))</f>
        <v>94419</v>
      </c>
      <c r="X81" s="186" cm="1">
        <f t="array" aca="1" ref="X81" ca="1">ROUND(IF($P81="Y",VLOOKUP($Q81, INDIRECT($P$2),X$6,0)*INDIRECT($P$1),VLOOKUP($Q81, INDIRECT($P$2),X$6,0)),IF($E81="E",0,3))</f>
        <v>98200</v>
      </c>
      <c r="Y81" s="186" cm="1">
        <f t="array" aca="1" ref="Y81" ca="1">ROUND(IF($P81="Y",VLOOKUP($Q81, INDIRECT($P$2),Y$6,0)*INDIRECT($P$1),VLOOKUP($Q81, INDIRECT($P$2),Y$6,0)),IF($E81="E",0,3))</f>
        <v>0</v>
      </c>
      <c r="Z81" s="186" cm="1">
        <f t="array" aca="1" ref="Z81" ca="1">ROUND(IF($P81="Y",VLOOKUP($Q81, INDIRECT($P$2),Z$6,0)*INDIRECT($P$1),VLOOKUP($Q81, INDIRECT($P$2),Z$6,0)),IF($E81="E",0,3))</f>
        <v>0</v>
      </c>
      <c r="AB81" s="282" t="str">
        <f t="shared" si="48"/>
        <v>01334C</v>
      </c>
      <c r="AC81" s="130" t="str">
        <f t="shared" si="49"/>
        <v>IT Interagency Coordinator</v>
      </c>
      <c r="AD81" s="284" t="str">
        <f t="shared" si="50"/>
        <v>065</v>
      </c>
      <c r="AE81" s="282">
        <f t="shared" ca="1" si="51"/>
        <v>40.35</v>
      </c>
      <c r="AF81" s="282">
        <f t="shared" ca="1" si="52"/>
        <v>41.966000000000001</v>
      </c>
      <c r="AG81" s="282">
        <f t="shared" ca="1" si="53"/>
        <v>43.646999999999998</v>
      </c>
      <c r="AH81" s="282">
        <f t="shared" ca="1" si="54"/>
        <v>45.393999999999998</v>
      </c>
      <c r="AI81" s="282">
        <f t="shared" ca="1" si="55"/>
        <v>47.211999999999996</v>
      </c>
      <c r="AJ81" s="282">
        <f t="shared" ca="1" si="56"/>
        <v>0</v>
      </c>
      <c r="AK81" s="282">
        <f t="shared" ca="1" si="57"/>
        <v>0</v>
      </c>
    </row>
    <row r="82" spans="1:37" x14ac:dyDescent="0.2">
      <c r="A82" s="75" t="s">
        <v>113</v>
      </c>
      <c r="B82" s="75">
        <v>12</v>
      </c>
      <c r="C82" s="70" t="s">
        <v>112</v>
      </c>
      <c r="D82" s="75">
        <v>560</v>
      </c>
      <c r="E82" s="75" t="s">
        <v>17</v>
      </c>
      <c r="F82" s="73" t="s">
        <v>647</v>
      </c>
      <c r="G82" s="74">
        <f t="shared" ca="1" si="38"/>
        <v>105240</v>
      </c>
      <c r="H82" s="74">
        <f t="shared" ca="1" si="39"/>
        <v>110813</v>
      </c>
      <c r="I82" s="74">
        <f t="shared" ca="1" si="40"/>
        <v>118298</v>
      </c>
      <c r="J82" s="74">
        <f t="shared" ca="1" si="41"/>
        <v>121608</v>
      </c>
      <c r="K82" s="74">
        <f t="shared" ca="1" si="42"/>
        <v>125016</v>
      </c>
      <c r="L82" s="74">
        <f t="shared" ca="1" si="43"/>
        <v>128579</v>
      </c>
      <c r="M82" s="74">
        <f t="shared" ca="1" si="44"/>
        <v>0</v>
      </c>
      <c r="N82" s="60"/>
      <c r="P82" s="191" t="s">
        <v>600</v>
      </c>
      <c r="Q82" s="187" t="str">
        <f t="shared" si="45"/>
        <v>06785C</v>
      </c>
      <c r="R82" s="188" t="str">
        <f t="shared" si="46"/>
        <v>IT Manager</v>
      </c>
      <c r="S82" s="189" t="str">
        <f t="shared" si="47"/>
        <v>53A</v>
      </c>
      <c r="T82" s="186" cm="1">
        <f t="array" aca="1" ref="T82" ca="1">ROUND(IF($P82="Y",VLOOKUP($Q82, INDIRECT($P$2),T$6,0)*INDIRECT($P$1),VLOOKUP($Q82, INDIRECT($P$2),T$6,0)),IF($E82="E",0,3))</f>
        <v>105240</v>
      </c>
      <c r="U82" s="186" cm="1">
        <f t="array" aca="1" ref="U82" ca="1">ROUND(IF($P82="Y",VLOOKUP($Q82, INDIRECT($P$2),U$6,0)*INDIRECT($P$1),VLOOKUP($Q82, INDIRECT($P$2),U$6,0)),IF($E82="E",0,3))</f>
        <v>110813</v>
      </c>
      <c r="V82" s="186" cm="1">
        <f t="array" aca="1" ref="V82" ca="1">ROUND(IF($P82="Y",VLOOKUP($Q82, INDIRECT($P$2),V$6,0)*INDIRECT($P$1),VLOOKUP($Q82, INDIRECT($P$2),V$6,0)),IF($E82="E",0,3))</f>
        <v>118298</v>
      </c>
      <c r="W82" s="186" cm="1">
        <f t="array" aca="1" ref="W82" ca="1">ROUND(IF($P82="Y",VLOOKUP($Q82, INDIRECT($P$2),W$6,0)*INDIRECT($P$1),VLOOKUP($Q82, INDIRECT($P$2),W$6,0)),IF($E82="E",0,3))</f>
        <v>121608</v>
      </c>
      <c r="X82" s="186" cm="1">
        <f t="array" aca="1" ref="X82" ca="1">ROUND(IF($P82="Y",VLOOKUP($Q82, INDIRECT($P$2),X$6,0)*INDIRECT($P$1),VLOOKUP($Q82, INDIRECT($P$2),X$6,0)),IF($E82="E",0,3))</f>
        <v>125016</v>
      </c>
      <c r="Y82" s="186" cm="1">
        <f t="array" aca="1" ref="Y82" ca="1">ROUND(IF($P82="Y",VLOOKUP($Q82, INDIRECT($P$2),Y$6,0)*INDIRECT($P$1),VLOOKUP($Q82, INDIRECT($P$2),Y$6,0)),IF($E82="E",0,3))</f>
        <v>128579</v>
      </c>
      <c r="Z82" s="186" cm="1">
        <f t="array" aca="1" ref="Z82" ca="1">ROUND(IF($P82="Y",VLOOKUP($Q82, INDIRECT($P$2),Z$6,0)*INDIRECT($P$1),VLOOKUP($Q82, INDIRECT($P$2),Z$6,0)),IF($E82="E",0,3))</f>
        <v>0</v>
      </c>
      <c r="AB82" s="282" t="str">
        <f t="shared" si="48"/>
        <v>06785C</v>
      </c>
      <c r="AC82" s="130" t="str">
        <f t="shared" si="49"/>
        <v>IT Manager</v>
      </c>
      <c r="AD82" s="284" t="str">
        <f t="shared" si="50"/>
        <v>53A</v>
      </c>
      <c r="AE82" s="282">
        <f t="shared" ca="1" si="51"/>
        <v>50.596999999999994</v>
      </c>
      <c r="AF82" s="282">
        <f t="shared" ca="1" si="52"/>
        <v>53.275999999999996</v>
      </c>
      <c r="AG82" s="282">
        <f t="shared" ca="1" si="53"/>
        <v>56.875</v>
      </c>
      <c r="AH82" s="282">
        <f t="shared" ca="1" si="54"/>
        <v>58.466000000000001</v>
      </c>
      <c r="AI82" s="282">
        <f t="shared" ca="1" si="55"/>
        <v>60.103999999999999</v>
      </c>
      <c r="AJ82" s="282">
        <f t="shared" ca="1" si="56"/>
        <v>61.817</v>
      </c>
      <c r="AK82" s="282">
        <f t="shared" ca="1" si="57"/>
        <v>0</v>
      </c>
    </row>
    <row r="83" spans="1:37" x14ac:dyDescent="0.2">
      <c r="A83" s="75" t="s">
        <v>565</v>
      </c>
      <c r="B83" s="75">
        <v>12</v>
      </c>
      <c r="C83" s="70" t="s">
        <v>60</v>
      </c>
      <c r="D83" s="75">
        <v>550</v>
      </c>
      <c r="E83" s="75" t="s">
        <v>17</v>
      </c>
      <c r="F83" s="73" t="s">
        <v>557</v>
      </c>
      <c r="G83" s="74">
        <f t="shared" si="38"/>
        <v>95108</v>
      </c>
      <c r="H83" s="74">
        <f t="shared" ca="1" si="39"/>
        <v>100413</v>
      </c>
      <c r="I83" s="74">
        <f t="shared" si="40"/>
        <v>107297</v>
      </c>
      <c r="J83" s="74">
        <f t="shared" ca="1" si="41"/>
        <v>110301</v>
      </c>
      <c r="K83" s="74">
        <f t="shared" ca="1" si="42"/>
        <v>113389</v>
      </c>
      <c r="L83" s="74">
        <f t="shared" si="43"/>
        <v>116623</v>
      </c>
      <c r="M83" s="74">
        <f t="shared" ca="1" si="44"/>
        <v>0</v>
      </c>
      <c r="N83" s="60"/>
      <c r="P83" s="191" t="s">
        <v>600</v>
      </c>
      <c r="Q83" s="187" t="str">
        <f t="shared" si="45"/>
        <v>52982C</v>
      </c>
      <c r="R83" s="188" t="str">
        <f t="shared" si="46"/>
        <v>IT Project Manager Supervisor</v>
      </c>
      <c r="S83" s="189" t="str">
        <f t="shared" si="47"/>
        <v>44</v>
      </c>
      <c r="T83" s="336">
        <v>95108</v>
      </c>
      <c r="U83" s="186" cm="1">
        <f t="array" aca="1" ref="U83" ca="1">ROUND(IF($P83="Y",VLOOKUP($Q83, INDIRECT($P$2),U$6,0)*INDIRECT($P$1),VLOOKUP($Q83, INDIRECT($P$2),U$6,0)),IF($E83="E",0,3))</f>
        <v>100413</v>
      </c>
      <c r="V83" s="336">
        <v>107297</v>
      </c>
      <c r="W83" s="186" cm="1">
        <f t="array" aca="1" ref="W83" ca="1">ROUND(IF($P83="Y",VLOOKUP($Q83, INDIRECT($P$2),W$6,0)*INDIRECT($P$1),VLOOKUP($Q83, INDIRECT($P$2),W$6,0)),IF($E83="E",0,3))</f>
        <v>110301</v>
      </c>
      <c r="X83" s="186" cm="1">
        <f t="array" aca="1" ref="X83" ca="1">ROUND(IF($P83="Y",VLOOKUP($Q83, INDIRECT($P$2),X$6,0)*INDIRECT($P$1),VLOOKUP($Q83, INDIRECT($P$2),X$6,0)),IF($E83="E",0,3))</f>
        <v>113389</v>
      </c>
      <c r="Y83" s="336">
        <v>116623</v>
      </c>
      <c r="Z83" s="186" cm="1">
        <f t="array" aca="1" ref="Z83" ca="1">ROUND(IF($P83="Y",VLOOKUP($Q83, INDIRECT($P$2),Z$6,0)*INDIRECT($P$1),VLOOKUP($Q83, INDIRECT($P$2),Z$6,0)),IF($E83="E",0,3))</f>
        <v>0</v>
      </c>
      <c r="AB83" s="282" t="str">
        <f t="shared" si="48"/>
        <v>52982C</v>
      </c>
      <c r="AC83" s="130" t="str">
        <f t="shared" si="49"/>
        <v>IT Project Manager Supervisor</v>
      </c>
      <c r="AD83" s="284" t="str">
        <f t="shared" si="50"/>
        <v>44</v>
      </c>
      <c r="AE83" s="282">
        <f t="shared" si="51"/>
        <v>45.725000000000001</v>
      </c>
      <c r="AF83" s="282">
        <f t="shared" ca="1" si="52"/>
        <v>48.275999999999996</v>
      </c>
      <c r="AG83" s="282">
        <f t="shared" si="53"/>
        <v>51.585999999999999</v>
      </c>
      <c r="AH83" s="282">
        <f t="shared" ca="1" si="54"/>
        <v>53.03</v>
      </c>
      <c r="AI83" s="282">
        <f t="shared" ca="1" si="55"/>
        <v>54.513999999999996</v>
      </c>
      <c r="AJ83" s="282">
        <f t="shared" si="56"/>
        <v>56.068999999999996</v>
      </c>
      <c r="AK83" s="282">
        <f t="shared" ca="1" si="57"/>
        <v>0</v>
      </c>
    </row>
    <row r="84" spans="1:37" x14ac:dyDescent="0.2">
      <c r="A84" s="75" t="s">
        <v>101</v>
      </c>
      <c r="B84" s="75">
        <v>10</v>
      </c>
      <c r="C84" s="70" t="s">
        <v>70</v>
      </c>
      <c r="D84" s="75">
        <v>478</v>
      </c>
      <c r="E84" s="75" t="s">
        <v>17</v>
      </c>
      <c r="F84" s="73" t="s">
        <v>360</v>
      </c>
      <c r="G84" s="74">
        <f t="shared" ca="1" si="38"/>
        <v>77016</v>
      </c>
      <c r="H84" s="74">
        <f t="shared" ca="1" si="39"/>
        <v>80849</v>
      </c>
      <c r="I84" s="74">
        <f t="shared" ca="1" si="40"/>
        <v>84901</v>
      </c>
      <c r="J84" s="74">
        <f t="shared" ca="1" si="41"/>
        <v>90391</v>
      </c>
      <c r="K84" s="74">
        <f t="shared" ca="1" si="42"/>
        <v>92921</v>
      </c>
      <c r="L84" s="74">
        <f t="shared" ca="1" si="43"/>
        <v>95525</v>
      </c>
      <c r="M84" s="74">
        <f t="shared" ca="1" si="44"/>
        <v>98248</v>
      </c>
      <c r="N84" s="60"/>
      <c r="P84" s="191" t="s">
        <v>600</v>
      </c>
      <c r="Q84" s="187" t="str">
        <f t="shared" si="45"/>
        <v>06400C</v>
      </c>
      <c r="R84" s="188" t="str">
        <f t="shared" si="46"/>
        <v>Loss Control Coordinator</v>
      </c>
      <c r="S84" s="189" t="str">
        <f t="shared" si="47"/>
        <v>34M</v>
      </c>
      <c r="T84" s="186" cm="1">
        <f t="array" aca="1" ref="T84" ca="1">ROUND(IF($P84="Y",VLOOKUP($Q84, INDIRECT($P$2),T$6,0)*INDIRECT($P$1),VLOOKUP($Q84, INDIRECT($P$2),T$6,0)),IF($E84="E",0,3))</f>
        <v>77016</v>
      </c>
      <c r="U84" s="186" cm="1">
        <f t="array" aca="1" ref="U84" ca="1">ROUND(IF($P84="Y",VLOOKUP($Q84, INDIRECT($P$2),U$6,0)*INDIRECT($P$1),VLOOKUP($Q84, INDIRECT($P$2),U$6,0)),IF($E84="E",0,3))</f>
        <v>80849</v>
      </c>
      <c r="V84" s="186" cm="1">
        <f t="array" aca="1" ref="V84" ca="1">ROUND(IF($P84="Y",VLOOKUP($Q84, INDIRECT($P$2),V$6,0)*INDIRECT($P$1),VLOOKUP($Q84, INDIRECT($P$2),V$6,0)),IF($E84="E",0,3))</f>
        <v>84901</v>
      </c>
      <c r="W84" s="186" cm="1">
        <f t="array" aca="1" ref="W84" ca="1">ROUND(IF($P84="Y",VLOOKUP($Q84, INDIRECT($P$2),W$6,0)*INDIRECT($P$1),VLOOKUP($Q84, INDIRECT($P$2),W$6,0)),IF($E84="E",0,3))</f>
        <v>90391</v>
      </c>
      <c r="X84" s="186" cm="1">
        <f t="array" aca="1" ref="X84" ca="1">ROUND(IF($P84="Y",VLOOKUP($Q84, INDIRECT($P$2),X$6,0)*INDIRECT($P$1),VLOOKUP($Q84, INDIRECT($P$2),X$6,0)),IF($E84="E",0,3))</f>
        <v>92921</v>
      </c>
      <c r="Y84" s="186" cm="1">
        <f t="array" aca="1" ref="Y84" ca="1">ROUND(IF($P84="Y",VLOOKUP($Q84, INDIRECT($P$2),Y$6,0)*INDIRECT($P$1),VLOOKUP($Q84, INDIRECT($P$2),Y$6,0)),IF($E84="E",0,3))</f>
        <v>95525</v>
      </c>
      <c r="Z84" s="186" cm="1">
        <f t="array" aca="1" ref="Z84" ca="1">ROUND(IF($P84="Y",VLOOKUP($Q84, INDIRECT($P$2),Z$6,0)*INDIRECT($P$1),VLOOKUP($Q84, INDIRECT($P$2),Z$6,0)),IF($E84="E",0,3))</f>
        <v>98248</v>
      </c>
      <c r="AB84" s="282" t="str">
        <f t="shared" si="48"/>
        <v>06400C</v>
      </c>
      <c r="AC84" s="130" t="str">
        <f t="shared" si="49"/>
        <v>Loss Control Coordinator</v>
      </c>
      <c r="AD84" s="284" t="str">
        <f t="shared" si="50"/>
        <v>34M</v>
      </c>
      <c r="AE84" s="282">
        <f t="shared" ca="1" si="51"/>
        <v>37.027000000000001</v>
      </c>
      <c r="AF84" s="282">
        <f t="shared" ca="1" si="52"/>
        <v>38.869999999999997</v>
      </c>
      <c r="AG84" s="282">
        <f t="shared" ca="1" si="53"/>
        <v>40.817999999999998</v>
      </c>
      <c r="AH84" s="282">
        <f t="shared" ca="1" si="54"/>
        <v>43.457999999999998</v>
      </c>
      <c r="AI84" s="282">
        <f t="shared" ca="1" si="55"/>
        <v>44.673999999999999</v>
      </c>
      <c r="AJ84" s="282">
        <f t="shared" ca="1" si="56"/>
        <v>45.925999999999995</v>
      </c>
      <c r="AK84" s="282">
        <f t="shared" ca="1" si="57"/>
        <v>47.234999999999999</v>
      </c>
    </row>
    <row r="85" spans="1:37" x14ac:dyDescent="0.2">
      <c r="A85" s="75" t="s">
        <v>487</v>
      </c>
      <c r="B85" s="75">
        <v>9</v>
      </c>
      <c r="C85" s="70" t="s">
        <v>234</v>
      </c>
      <c r="D85" s="75">
        <v>413</v>
      </c>
      <c r="E85" s="75" t="s">
        <v>17</v>
      </c>
      <c r="F85" s="73" t="s">
        <v>486</v>
      </c>
      <c r="G85" s="74">
        <f t="shared" ca="1" si="38"/>
        <v>69987</v>
      </c>
      <c r="H85" s="74">
        <f t="shared" ca="1" si="39"/>
        <v>73671</v>
      </c>
      <c r="I85" s="74">
        <f t="shared" ca="1" si="40"/>
        <v>77547</v>
      </c>
      <c r="J85" s="74">
        <f t="shared" ca="1" si="41"/>
        <v>81629</v>
      </c>
      <c r="K85" s="74">
        <f t="shared" ca="1" si="42"/>
        <v>83915</v>
      </c>
      <c r="L85" s="74">
        <f t="shared" ca="1" si="43"/>
        <v>86264</v>
      </c>
      <c r="M85" s="74">
        <f t="shared" ca="1" si="44"/>
        <v>88723</v>
      </c>
      <c r="N85" s="60"/>
      <c r="P85" s="191" t="s">
        <v>600</v>
      </c>
      <c r="Q85" s="187" t="str">
        <f t="shared" si="45"/>
        <v xml:space="preserve">06999C </v>
      </c>
      <c r="R85" s="188" t="str">
        <f t="shared" si="46"/>
        <v>Manager 911 Training &amp; Quality Assurance</v>
      </c>
      <c r="S85" s="189" t="str">
        <f t="shared" si="47"/>
        <v>84</v>
      </c>
      <c r="T85" s="186" cm="1">
        <f t="array" aca="1" ref="T85" ca="1">ROUND(IF($P85="Y",VLOOKUP($Q85, INDIRECT($P$2),T$6,0)*INDIRECT($P$1),VLOOKUP($Q85, INDIRECT($P$2),T$6,0)),IF($E85="E",0,3))</f>
        <v>69987</v>
      </c>
      <c r="U85" s="186" cm="1">
        <f t="array" aca="1" ref="U85" ca="1">ROUND(IF($P85="Y",VLOOKUP($Q85, INDIRECT($P$2),U$6,0)*INDIRECT($P$1),VLOOKUP($Q85, INDIRECT($P$2),U$6,0)),IF($E85="E",0,3))</f>
        <v>73671</v>
      </c>
      <c r="V85" s="186" cm="1">
        <f t="array" aca="1" ref="V85" ca="1">ROUND(IF($P85="Y",VLOOKUP($Q85, INDIRECT($P$2),V$6,0)*INDIRECT($P$1),VLOOKUP($Q85, INDIRECT($P$2),V$6,0)),IF($E85="E",0,3))</f>
        <v>77547</v>
      </c>
      <c r="W85" s="186" cm="1">
        <f t="array" aca="1" ref="W85" ca="1">ROUND(IF($P85="Y",VLOOKUP($Q85, INDIRECT($P$2),W$6,0)*INDIRECT($P$1),VLOOKUP($Q85, INDIRECT($P$2),W$6,0)),IF($E85="E",0,3))</f>
        <v>81629</v>
      </c>
      <c r="X85" s="186" cm="1">
        <f t="array" aca="1" ref="X85" ca="1">ROUND(IF($P85="Y",VLOOKUP($Q85, INDIRECT($P$2),X$6,0)*INDIRECT($P$1),VLOOKUP($Q85, INDIRECT($P$2),X$6,0)),IF($E85="E",0,3))</f>
        <v>83915</v>
      </c>
      <c r="Y85" s="186" cm="1">
        <f t="array" aca="1" ref="Y85" ca="1">ROUND(IF($P85="Y",VLOOKUP($Q85, INDIRECT($P$2),Y$6,0)*INDIRECT($P$1),VLOOKUP($Q85, INDIRECT($P$2),Y$6,0)),IF($E85="E",0,3))</f>
        <v>86264</v>
      </c>
      <c r="Z85" s="186" cm="1">
        <f t="array" aca="1" ref="Z85" ca="1">ROUND(IF($P85="Y",VLOOKUP($Q85, INDIRECT($P$2),Z$6,0)*INDIRECT($P$1),VLOOKUP($Q85, INDIRECT($P$2),Z$6,0)),IF($E85="E",0,3))</f>
        <v>88723</v>
      </c>
      <c r="AB85" s="282" t="str">
        <f t="shared" si="48"/>
        <v xml:space="preserve">06999C </v>
      </c>
      <c r="AC85" s="130" t="str">
        <f t="shared" si="49"/>
        <v>Manager 911 Training &amp; Quality Assurance</v>
      </c>
      <c r="AD85" s="284" t="str">
        <f t="shared" si="50"/>
        <v>84</v>
      </c>
      <c r="AE85" s="282">
        <f t="shared" ca="1" si="51"/>
        <v>33.647999999999996</v>
      </c>
      <c r="AF85" s="282">
        <f t="shared" ca="1" si="52"/>
        <v>35.418999999999997</v>
      </c>
      <c r="AG85" s="282">
        <f t="shared" ca="1" si="53"/>
        <v>37.282999999999994</v>
      </c>
      <c r="AH85" s="282">
        <f t="shared" ca="1" si="54"/>
        <v>39.244999999999997</v>
      </c>
      <c r="AI85" s="282">
        <f t="shared" ca="1" si="55"/>
        <v>40.344000000000001</v>
      </c>
      <c r="AJ85" s="282">
        <f t="shared" ca="1" si="56"/>
        <v>41.473999999999997</v>
      </c>
      <c r="AK85" s="282">
        <f t="shared" ca="1" si="57"/>
        <v>42.655999999999999</v>
      </c>
    </row>
    <row r="86" spans="1:37" x14ac:dyDescent="0.2">
      <c r="A86" s="75" t="s">
        <v>102</v>
      </c>
      <c r="B86" s="75">
        <v>10</v>
      </c>
      <c r="C86" s="70" t="s">
        <v>44</v>
      </c>
      <c r="D86" s="75">
        <v>453</v>
      </c>
      <c r="E86" s="75" t="s">
        <v>17</v>
      </c>
      <c r="F86" s="73" t="s">
        <v>361</v>
      </c>
      <c r="G86" s="74">
        <f t="shared" ca="1" si="38"/>
        <v>75583</v>
      </c>
      <c r="H86" s="74">
        <f t="shared" ca="1" si="39"/>
        <v>79486</v>
      </c>
      <c r="I86" s="74">
        <f t="shared" ca="1" si="40"/>
        <v>83537</v>
      </c>
      <c r="J86" s="74">
        <f t="shared" ca="1" si="41"/>
        <v>89192</v>
      </c>
      <c r="K86" s="74">
        <f t="shared" ca="1" si="42"/>
        <v>91690</v>
      </c>
      <c r="L86" s="74">
        <f t="shared" ca="1" si="43"/>
        <v>94257</v>
      </c>
      <c r="M86" s="74">
        <f t="shared" ca="1" si="44"/>
        <v>96945</v>
      </c>
      <c r="N86" s="60"/>
      <c r="P86" s="191" t="s">
        <v>600</v>
      </c>
      <c r="Q86" s="187" t="str">
        <f t="shared" si="45"/>
        <v>06510C</v>
      </c>
      <c r="R86" s="188" t="str">
        <f t="shared" si="46"/>
        <v>Manager Accounting</v>
      </c>
      <c r="S86" s="189" t="str">
        <f t="shared" si="47"/>
        <v>34D</v>
      </c>
      <c r="T86" s="186" cm="1">
        <f t="array" aca="1" ref="T86" ca="1">ROUND(IF($P86="Y",VLOOKUP($Q86, INDIRECT($P$2),T$6,0)*INDIRECT($P$1),VLOOKUP($Q86, INDIRECT($P$2),T$6,0)),IF($E86="E",0,3))</f>
        <v>75583</v>
      </c>
      <c r="U86" s="186" cm="1">
        <f t="array" aca="1" ref="U86" ca="1">ROUND(IF($P86="Y",VLOOKUP($Q86, INDIRECT($P$2),U$6,0)*INDIRECT($P$1),VLOOKUP($Q86, INDIRECT($P$2),U$6,0)),IF($E86="E",0,3))</f>
        <v>79486</v>
      </c>
      <c r="V86" s="186" cm="1">
        <f t="array" aca="1" ref="V86" ca="1">ROUND(IF($P86="Y",VLOOKUP($Q86, INDIRECT($P$2),V$6,0)*INDIRECT($P$1),VLOOKUP($Q86, INDIRECT($P$2),V$6,0)),IF($E86="E",0,3))</f>
        <v>83537</v>
      </c>
      <c r="W86" s="186" cm="1">
        <f t="array" aca="1" ref="W86" ca="1">ROUND(IF($P86="Y",VLOOKUP($Q86, INDIRECT($P$2),W$6,0)*INDIRECT($P$1),VLOOKUP($Q86, INDIRECT($P$2),W$6,0)),IF($E86="E",0,3))</f>
        <v>89192</v>
      </c>
      <c r="X86" s="186" cm="1">
        <f t="array" aca="1" ref="X86" ca="1">ROUND(IF($P86="Y",VLOOKUP($Q86, INDIRECT($P$2),X$6,0)*INDIRECT($P$1),VLOOKUP($Q86, INDIRECT($P$2),X$6,0)),IF($E86="E",0,3))</f>
        <v>91690</v>
      </c>
      <c r="Y86" s="186" cm="1">
        <f t="array" aca="1" ref="Y86" ca="1">ROUND(IF($P86="Y",VLOOKUP($Q86, INDIRECT($P$2),Y$6,0)*INDIRECT($P$1),VLOOKUP($Q86, INDIRECT($P$2),Y$6,0)),IF($E86="E",0,3))</f>
        <v>94257</v>
      </c>
      <c r="Z86" s="186" cm="1">
        <f t="array" aca="1" ref="Z86" ca="1">ROUND(IF($P86="Y",VLOOKUP($Q86, INDIRECT($P$2),Z$6,0)*INDIRECT($P$1),VLOOKUP($Q86, INDIRECT($P$2),Z$6,0)),IF($E86="E",0,3))</f>
        <v>96945</v>
      </c>
      <c r="AB86" s="282" t="str">
        <f t="shared" si="48"/>
        <v>06510C</v>
      </c>
      <c r="AC86" s="130" t="str">
        <f t="shared" si="49"/>
        <v>Manager Accounting</v>
      </c>
      <c r="AD86" s="284" t="str">
        <f t="shared" si="50"/>
        <v>34D</v>
      </c>
      <c r="AE86" s="282">
        <f t="shared" ca="1" si="51"/>
        <v>36.338000000000001</v>
      </c>
      <c r="AF86" s="282">
        <f t="shared" ca="1" si="52"/>
        <v>38.214999999999996</v>
      </c>
      <c r="AG86" s="282">
        <f t="shared" ca="1" si="53"/>
        <v>40.162999999999997</v>
      </c>
      <c r="AH86" s="282">
        <f t="shared" ca="1" si="54"/>
        <v>42.881</v>
      </c>
      <c r="AI86" s="282">
        <f t="shared" ca="1" si="55"/>
        <v>44.082000000000001</v>
      </c>
      <c r="AJ86" s="282">
        <f t="shared" ca="1" si="56"/>
        <v>45.315999999999995</v>
      </c>
      <c r="AK86" s="282">
        <f t="shared" ca="1" si="57"/>
        <v>46.608999999999995</v>
      </c>
    </row>
    <row r="87" spans="1:37" x14ac:dyDescent="0.2">
      <c r="A87" s="75" t="s">
        <v>103</v>
      </c>
      <c r="B87" s="75">
        <v>10</v>
      </c>
      <c r="C87" s="70" t="s">
        <v>44</v>
      </c>
      <c r="D87" s="75">
        <v>455</v>
      </c>
      <c r="E87" s="75" t="s">
        <v>17</v>
      </c>
      <c r="F87" s="73" t="s">
        <v>362</v>
      </c>
      <c r="G87" s="74">
        <f t="shared" ca="1" si="38"/>
        <v>75583</v>
      </c>
      <c r="H87" s="74">
        <f t="shared" ca="1" si="39"/>
        <v>79486</v>
      </c>
      <c r="I87" s="74">
        <f t="shared" ca="1" si="40"/>
        <v>83537</v>
      </c>
      <c r="J87" s="74">
        <f t="shared" ca="1" si="41"/>
        <v>89192</v>
      </c>
      <c r="K87" s="74">
        <f t="shared" ca="1" si="42"/>
        <v>91690</v>
      </c>
      <c r="L87" s="74">
        <f t="shared" ca="1" si="43"/>
        <v>94257</v>
      </c>
      <c r="M87" s="74">
        <f t="shared" ca="1" si="44"/>
        <v>96945</v>
      </c>
      <c r="N87" s="60"/>
      <c r="P87" s="191" t="s">
        <v>600</v>
      </c>
      <c r="Q87" s="187" t="str">
        <f t="shared" si="45"/>
        <v>06514C</v>
      </c>
      <c r="R87" s="188" t="str">
        <f t="shared" si="46"/>
        <v xml:space="preserve">Manager Accounts Payable </v>
      </c>
      <c r="S87" s="189" t="str">
        <f t="shared" si="47"/>
        <v>34D</v>
      </c>
      <c r="T87" s="186" cm="1">
        <f t="array" aca="1" ref="T87" ca="1">ROUND(IF($P87="Y",VLOOKUP($Q87, INDIRECT($P$2),T$6,0)*INDIRECT($P$1),VLOOKUP($Q87, INDIRECT($P$2),T$6,0)),IF($E87="E",0,3))</f>
        <v>75583</v>
      </c>
      <c r="U87" s="186" cm="1">
        <f t="array" aca="1" ref="U87" ca="1">ROUND(IF($P87="Y",VLOOKUP($Q87, INDIRECT($P$2),U$6,0)*INDIRECT($P$1),VLOOKUP($Q87, INDIRECT($P$2),U$6,0)),IF($E87="E",0,3))</f>
        <v>79486</v>
      </c>
      <c r="V87" s="186" cm="1">
        <f t="array" aca="1" ref="V87" ca="1">ROUND(IF($P87="Y",VLOOKUP($Q87, INDIRECT($P$2),V$6,0)*INDIRECT($P$1),VLOOKUP($Q87, INDIRECT($P$2),V$6,0)),IF($E87="E",0,3))</f>
        <v>83537</v>
      </c>
      <c r="W87" s="186" cm="1">
        <f t="array" aca="1" ref="W87" ca="1">ROUND(IF($P87="Y",VLOOKUP($Q87, INDIRECT($P$2),W$6,0)*INDIRECT($P$1),VLOOKUP($Q87, INDIRECT($P$2),W$6,0)),IF($E87="E",0,3))</f>
        <v>89192</v>
      </c>
      <c r="X87" s="186" cm="1">
        <f t="array" aca="1" ref="X87" ca="1">ROUND(IF($P87="Y",VLOOKUP($Q87, INDIRECT($P$2),X$6,0)*INDIRECT($P$1),VLOOKUP($Q87, INDIRECT($P$2),X$6,0)),IF($E87="E",0,3))</f>
        <v>91690</v>
      </c>
      <c r="Y87" s="186" cm="1">
        <f t="array" aca="1" ref="Y87" ca="1">ROUND(IF($P87="Y",VLOOKUP($Q87, INDIRECT($P$2),Y$6,0)*INDIRECT($P$1),VLOOKUP($Q87, INDIRECT($P$2),Y$6,0)),IF($E87="E",0,3))</f>
        <v>94257</v>
      </c>
      <c r="Z87" s="186" cm="1">
        <f t="array" aca="1" ref="Z87" ca="1">ROUND(IF($P87="Y",VLOOKUP($Q87, INDIRECT($P$2),Z$6,0)*INDIRECT($P$1),VLOOKUP($Q87, INDIRECT($P$2),Z$6,0)),IF($E87="E",0,3))</f>
        <v>96945</v>
      </c>
      <c r="AB87" s="282" t="str">
        <f t="shared" si="48"/>
        <v>06514C</v>
      </c>
      <c r="AC87" s="130" t="str">
        <f t="shared" si="49"/>
        <v xml:space="preserve">Manager Accounts Payable </v>
      </c>
      <c r="AD87" s="284" t="str">
        <f t="shared" si="50"/>
        <v>34D</v>
      </c>
      <c r="AE87" s="282">
        <f t="shared" ca="1" si="51"/>
        <v>36.338000000000001</v>
      </c>
      <c r="AF87" s="282">
        <f t="shared" ca="1" si="52"/>
        <v>38.214999999999996</v>
      </c>
      <c r="AG87" s="282">
        <f t="shared" ca="1" si="53"/>
        <v>40.162999999999997</v>
      </c>
      <c r="AH87" s="282">
        <f t="shared" ca="1" si="54"/>
        <v>42.881</v>
      </c>
      <c r="AI87" s="282">
        <f t="shared" ca="1" si="55"/>
        <v>44.082000000000001</v>
      </c>
      <c r="AJ87" s="282">
        <f t="shared" ca="1" si="56"/>
        <v>45.315999999999995</v>
      </c>
      <c r="AK87" s="282">
        <f t="shared" ca="1" si="57"/>
        <v>46.608999999999995</v>
      </c>
    </row>
    <row r="88" spans="1:37" x14ac:dyDescent="0.2">
      <c r="A88" s="75" t="s">
        <v>104</v>
      </c>
      <c r="B88" s="75">
        <v>10</v>
      </c>
      <c r="C88" s="70" t="s">
        <v>44</v>
      </c>
      <c r="D88" s="75">
        <v>460</v>
      </c>
      <c r="E88" s="75" t="s">
        <v>17</v>
      </c>
      <c r="F88" s="73" t="s">
        <v>363</v>
      </c>
      <c r="G88" s="74">
        <f t="shared" ca="1" si="38"/>
        <v>75583</v>
      </c>
      <c r="H88" s="74">
        <f t="shared" ca="1" si="39"/>
        <v>79486</v>
      </c>
      <c r="I88" s="74">
        <f t="shared" ca="1" si="40"/>
        <v>83537</v>
      </c>
      <c r="J88" s="74">
        <f t="shared" ca="1" si="41"/>
        <v>89192</v>
      </c>
      <c r="K88" s="74">
        <f t="shared" ca="1" si="42"/>
        <v>91690</v>
      </c>
      <c r="L88" s="74">
        <f t="shared" ca="1" si="43"/>
        <v>94257</v>
      </c>
      <c r="M88" s="74">
        <f t="shared" ca="1" si="44"/>
        <v>96945</v>
      </c>
      <c r="N88" s="60"/>
      <c r="P88" s="191" t="s">
        <v>600</v>
      </c>
      <c r="Q88" s="187" t="str">
        <f t="shared" si="45"/>
        <v>06515C</v>
      </c>
      <c r="R88" s="188" t="str">
        <f t="shared" si="46"/>
        <v>Manager Accounts Receivable</v>
      </c>
      <c r="S88" s="189" t="str">
        <f t="shared" si="47"/>
        <v>34D</v>
      </c>
      <c r="T88" s="186" cm="1">
        <f t="array" aca="1" ref="T88" ca="1">ROUND(IF($P88="Y",VLOOKUP($Q88, INDIRECT($P$2),T$6,0)*INDIRECT($P$1),VLOOKUP($Q88, INDIRECT($P$2),T$6,0)),IF($E88="E",0,3))</f>
        <v>75583</v>
      </c>
      <c r="U88" s="186" cm="1">
        <f t="array" aca="1" ref="U88" ca="1">ROUND(IF($P88="Y",VLOOKUP($Q88, INDIRECT($P$2),U$6,0)*INDIRECT($P$1),VLOOKUP($Q88, INDIRECT($P$2),U$6,0)),IF($E88="E",0,3))</f>
        <v>79486</v>
      </c>
      <c r="V88" s="186" cm="1">
        <f t="array" aca="1" ref="V88" ca="1">ROUND(IF($P88="Y",VLOOKUP($Q88, INDIRECT($P$2),V$6,0)*INDIRECT($P$1),VLOOKUP($Q88, INDIRECT($P$2),V$6,0)),IF($E88="E",0,3))</f>
        <v>83537</v>
      </c>
      <c r="W88" s="186" cm="1">
        <f t="array" aca="1" ref="W88" ca="1">ROUND(IF($P88="Y",VLOOKUP($Q88, INDIRECT($P$2),W$6,0)*INDIRECT($P$1),VLOOKUP($Q88, INDIRECT($P$2),W$6,0)),IF($E88="E",0,3))</f>
        <v>89192</v>
      </c>
      <c r="X88" s="186" cm="1">
        <f t="array" aca="1" ref="X88" ca="1">ROUND(IF($P88="Y",VLOOKUP($Q88, INDIRECT($P$2),X$6,0)*INDIRECT($P$1),VLOOKUP($Q88, INDIRECT($P$2),X$6,0)),IF($E88="E",0,3))</f>
        <v>91690</v>
      </c>
      <c r="Y88" s="186" cm="1">
        <f t="array" aca="1" ref="Y88" ca="1">ROUND(IF($P88="Y",VLOOKUP($Q88, INDIRECT($P$2),Y$6,0)*INDIRECT($P$1),VLOOKUP($Q88, INDIRECT($P$2),Y$6,0)),IF($E88="E",0,3))</f>
        <v>94257</v>
      </c>
      <c r="Z88" s="186" cm="1">
        <f t="array" aca="1" ref="Z88" ca="1">ROUND(IF($P88="Y",VLOOKUP($Q88, INDIRECT($P$2),Z$6,0)*INDIRECT($P$1),VLOOKUP($Q88, INDIRECT($P$2),Z$6,0)),IF($E88="E",0,3))</f>
        <v>96945</v>
      </c>
      <c r="AB88" s="282" t="str">
        <f t="shared" si="48"/>
        <v>06515C</v>
      </c>
      <c r="AC88" s="130" t="str">
        <f t="shared" si="49"/>
        <v>Manager Accounts Receivable</v>
      </c>
      <c r="AD88" s="284" t="str">
        <f t="shared" si="50"/>
        <v>34D</v>
      </c>
      <c r="AE88" s="282">
        <f t="shared" ca="1" si="51"/>
        <v>36.338000000000001</v>
      </c>
      <c r="AF88" s="282">
        <f t="shared" ca="1" si="52"/>
        <v>38.214999999999996</v>
      </c>
      <c r="AG88" s="282">
        <f t="shared" ca="1" si="53"/>
        <v>40.162999999999997</v>
      </c>
      <c r="AH88" s="282">
        <f t="shared" ca="1" si="54"/>
        <v>42.881</v>
      </c>
      <c r="AI88" s="282">
        <f t="shared" ca="1" si="55"/>
        <v>44.082000000000001</v>
      </c>
      <c r="AJ88" s="282">
        <f t="shared" ca="1" si="56"/>
        <v>45.315999999999995</v>
      </c>
      <c r="AK88" s="282">
        <f t="shared" ca="1" si="57"/>
        <v>46.608999999999995</v>
      </c>
    </row>
    <row r="89" spans="1:37" x14ac:dyDescent="0.2">
      <c r="A89" s="75" t="s">
        <v>105</v>
      </c>
      <c r="B89" s="75">
        <v>10</v>
      </c>
      <c r="C89" s="70" t="s">
        <v>68</v>
      </c>
      <c r="D89" s="75">
        <v>493</v>
      </c>
      <c r="E89" s="75" t="s">
        <v>17</v>
      </c>
      <c r="F89" s="73" t="s">
        <v>364</v>
      </c>
      <c r="G89" s="74">
        <f t="shared" ca="1" si="38"/>
        <v>79486</v>
      </c>
      <c r="H89" s="74">
        <f t="shared" ca="1" si="39"/>
        <v>83537</v>
      </c>
      <c r="I89" s="74">
        <f t="shared" ca="1" si="40"/>
        <v>89192</v>
      </c>
      <c r="J89" s="74">
        <f t="shared" ca="1" si="41"/>
        <v>91690</v>
      </c>
      <c r="K89" s="74">
        <f t="shared" ca="1" si="42"/>
        <v>94257</v>
      </c>
      <c r="L89" s="74">
        <f t="shared" ca="1" si="43"/>
        <v>96945</v>
      </c>
      <c r="M89" s="74">
        <f t="shared" ca="1" si="44"/>
        <v>99674</v>
      </c>
      <c r="N89" s="60"/>
      <c r="P89" s="191" t="s">
        <v>600</v>
      </c>
      <c r="Q89" s="187" t="str">
        <f t="shared" si="45"/>
        <v>06523C</v>
      </c>
      <c r="R89" s="188" t="str">
        <f t="shared" si="46"/>
        <v>Manager Admin &amp; Data Quality</v>
      </c>
      <c r="S89" s="189" t="str">
        <f t="shared" si="47"/>
        <v>90</v>
      </c>
      <c r="T89" s="186" cm="1">
        <f t="array" aca="1" ref="T89" ca="1">ROUND(IF($P89="Y",VLOOKUP($Q89, INDIRECT($P$2),T$6,0)*INDIRECT($P$1),VLOOKUP($Q89, INDIRECT($P$2),T$6,0)),IF($E89="E",0,3))</f>
        <v>79486</v>
      </c>
      <c r="U89" s="186" cm="1">
        <f t="array" aca="1" ref="U89" ca="1">ROUND(IF($P89="Y",VLOOKUP($Q89, INDIRECT($P$2),U$6,0)*INDIRECT($P$1),VLOOKUP($Q89, INDIRECT($P$2),U$6,0)),IF($E89="E",0,3))</f>
        <v>83537</v>
      </c>
      <c r="V89" s="186" cm="1">
        <f t="array" aca="1" ref="V89" ca="1">ROUND(IF($P89="Y",VLOOKUP($Q89, INDIRECT($P$2),V$6,0)*INDIRECT($P$1),VLOOKUP($Q89, INDIRECT($P$2),V$6,0)),IF($E89="E",0,3))</f>
        <v>89192</v>
      </c>
      <c r="W89" s="186" cm="1">
        <f t="array" aca="1" ref="W89" ca="1">ROUND(IF($P89="Y",VLOOKUP($Q89, INDIRECT($P$2),W$6,0)*INDIRECT($P$1),VLOOKUP($Q89, INDIRECT($P$2),W$6,0)),IF($E89="E",0,3))</f>
        <v>91690</v>
      </c>
      <c r="X89" s="186" cm="1">
        <f t="array" aca="1" ref="X89" ca="1">ROUND(IF($P89="Y",VLOOKUP($Q89, INDIRECT($P$2),X$6,0)*INDIRECT($P$1),VLOOKUP($Q89, INDIRECT($P$2),X$6,0)),IF($E89="E",0,3))</f>
        <v>94257</v>
      </c>
      <c r="Y89" s="186" cm="1">
        <f t="array" aca="1" ref="Y89" ca="1">ROUND(IF($P89="Y",VLOOKUP($Q89, INDIRECT($P$2),Y$6,0)*INDIRECT($P$1),VLOOKUP($Q89, INDIRECT($P$2),Y$6,0)),IF($E89="E",0,3))</f>
        <v>96945</v>
      </c>
      <c r="Z89" s="186" cm="1">
        <f t="array" aca="1" ref="Z89" ca="1">ROUND(IF($P89="Y",VLOOKUP($Q89, INDIRECT($P$2),Z$6,0)*INDIRECT($P$1),VLOOKUP($Q89, INDIRECT($P$2),Z$6,0)),IF($E89="E",0,3))</f>
        <v>99674</v>
      </c>
      <c r="AB89" s="282" t="str">
        <f t="shared" si="48"/>
        <v>06523C</v>
      </c>
      <c r="AC89" s="130" t="str">
        <f t="shared" si="49"/>
        <v>Manager Admin &amp; Data Quality</v>
      </c>
      <c r="AD89" s="284" t="str">
        <f t="shared" si="50"/>
        <v>90</v>
      </c>
      <c r="AE89" s="282">
        <f t="shared" ca="1" si="51"/>
        <v>38.214999999999996</v>
      </c>
      <c r="AF89" s="282">
        <f t="shared" ca="1" si="52"/>
        <v>40.162999999999997</v>
      </c>
      <c r="AG89" s="282">
        <f t="shared" ca="1" si="53"/>
        <v>42.881</v>
      </c>
      <c r="AH89" s="282">
        <f t="shared" ca="1" si="54"/>
        <v>44.082000000000001</v>
      </c>
      <c r="AI89" s="282">
        <f t="shared" ca="1" si="55"/>
        <v>45.315999999999995</v>
      </c>
      <c r="AJ89" s="282">
        <f t="shared" ca="1" si="56"/>
        <v>46.608999999999995</v>
      </c>
      <c r="AK89" s="282">
        <f t="shared" ca="1" si="57"/>
        <v>47.920999999999999</v>
      </c>
    </row>
    <row r="90" spans="1:37" x14ac:dyDescent="0.2">
      <c r="A90" s="75" t="s">
        <v>106</v>
      </c>
      <c r="B90" s="75">
        <v>11</v>
      </c>
      <c r="C90" s="70" t="s">
        <v>65</v>
      </c>
      <c r="D90" s="75">
        <v>498</v>
      </c>
      <c r="E90" s="75" t="s">
        <v>17</v>
      </c>
      <c r="F90" s="73" t="s">
        <v>365</v>
      </c>
      <c r="G90" s="74">
        <f t="shared" ca="1" si="38"/>
        <v>83407</v>
      </c>
      <c r="H90" s="74">
        <f t="shared" ca="1" si="39"/>
        <v>87798</v>
      </c>
      <c r="I90" s="74">
        <f t="shared" ca="1" si="40"/>
        <v>92418</v>
      </c>
      <c r="J90" s="74">
        <f t="shared" ca="1" si="41"/>
        <v>98702</v>
      </c>
      <c r="K90" s="74">
        <f t="shared" ca="1" si="42"/>
        <v>101467</v>
      </c>
      <c r="L90" s="74">
        <f t="shared" ca="1" si="43"/>
        <v>104309</v>
      </c>
      <c r="M90" s="74">
        <f t="shared" ca="1" si="44"/>
        <v>107282</v>
      </c>
      <c r="N90" s="60"/>
      <c r="P90" s="191" t="s">
        <v>600</v>
      </c>
      <c r="Q90" s="187" t="str">
        <f t="shared" si="45"/>
        <v>06520C</v>
      </c>
      <c r="R90" s="188" t="str">
        <f t="shared" si="46"/>
        <v>Manager Administration City Attorney's Office</v>
      </c>
      <c r="S90" s="189" t="str">
        <f t="shared" si="47"/>
        <v>41C</v>
      </c>
      <c r="T90" s="186" cm="1">
        <f t="array" aca="1" ref="T90" ca="1">ROUND(IF($P90="Y",VLOOKUP($Q90, INDIRECT($P$2),T$6,0)*INDIRECT($P$1),VLOOKUP($Q90, INDIRECT($P$2),T$6,0)),IF($E90="E",0,3))</f>
        <v>83407</v>
      </c>
      <c r="U90" s="186" cm="1">
        <f t="array" aca="1" ref="U90" ca="1">ROUND(IF($P90="Y",VLOOKUP($Q90, INDIRECT($P$2),U$6,0)*INDIRECT($P$1),VLOOKUP($Q90, INDIRECT($P$2),U$6,0)),IF($E90="E",0,3))</f>
        <v>87798</v>
      </c>
      <c r="V90" s="186" cm="1">
        <f t="array" aca="1" ref="V90" ca="1">ROUND(IF($P90="Y",VLOOKUP($Q90, INDIRECT($P$2),V$6,0)*INDIRECT($P$1),VLOOKUP($Q90, INDIRECT($P$2),V$6,0)),IF($E90="E",0,3))</f>
        <v>92418</v>
      </c>
      <c r="W90" s="186" cm="1">
        <f t="array" aca="1" ref="W90" ca="1">ROUND(IF($P90="Y",VLOOKUP($Q90, INDIRECT($P$2),W$6,0)*INDIRECT($P$1),VLOOKUP($Q90, INDIRECT($P$2),W$6,0)),IF($E90="E",0,3))</f>
        <v>98702</v>
      </c>
      <c r="X90" s="186" cm="1">
        <f t="array" aca="1" ref="X90" ca="1">ROUND(IF($P90="Y",VLOOKUP($Q90, INDIRECT($P$2),X$6,0)*INDIRECT($P$1),VLOOKUP($Q90, INDIRECT($P$2),X$6,0)),IF($E90="E",0,3))</f>
        <v>101467</v>
      </c>
      <c r="Y90" s="186" cm="1">
        <f t="array" aca="1" ref="Y90" ca="1">ROUND(IF($P90="Y",VLOOKUP($Q90, INDIRECT($P$2),Y$6,0)*INDIRECT($P$1),VLOOKUP($Q90, INDIRECT($P$2),Y$6,0)),IF($E90="E",0,3))</f>
        <v>104309</v>
      </c>
      <c r="Z90" s="186" cm="1">
        <f t="array" aca="1" ref="Z90" ca="1">ROUND(IF($P90="Y",VLOOKUP($Q90, INDIRECT($P$2),Z$6,0)*INDIRECT($P$1),VLOOKUP($Q90, INDIRECT($P$2),Z$6,0)),IF($E90="E",0,3))</f>
        <v>107282</v>
      </c>
      <c r="AB90" s="282" t="str">
        <f t="shared" si="48"/>
        <v>06520C</v>
      </c>
      <c r="AC90" s="130" t="str">
        <f t="shared" si="49"/>
        <v>Manager Administration City Attorney's Office</v>
      </c>
      <c r="AD90" s="284" t="str">
        <f t="shared" si="50"/>
        <v>41C</v>
      </c>
      <c r="AE90" s="282">
        <f t="shared" ca="1" si="51"/>
        <v>40.099999999999994</v>
      </c>
      <c r="AF90" s="282">
        <f t="shared" ca="1" si="52"/>
        <v>42.210999999999999</v>
      </c>
      <c r="AG90" s="282">
        <f t="shared" ca="1" si="53"/>
        <v>44.431999999999995</v>
      </c>
      <c r="AH90" s="282">
        <f t="shared" ca="1" si="54"/>
        <v>47.452999999999996</v>
      </c>
      <c r="AI90" s="282">
        <f t="shared" ca="1" si="55"/>
        <v>48.782999999999994</v>
      </c>
      <c r="AJ90" s="282">
        <f t="shared" ca="1" si="56"/>
        <v>50.149000000000001</v>
      </c>
      <c r="AK90" s="282">
        <f t="shared" ca="1" si="57"/>
        <v>51.577999999999996</v>
      </c>
    </row>
    <row r="91" spans="1:37" x14ac:dyDescent="0.2">
      <c r="A91" s="75" t="s">
        <v>107</v>
      </c>
      <c r="B91" s="75">
        <v>10</v>
      </c>
      <c r="C91" s="70" t="s">
        <v>70</v>
      </c>
      <c r="D91" s="75">
        <v>460</v>
      </c>
      <c r="E91" s="75" t="s">
        <v>17</v>
      </c>
      <c r="F91" s="73" t="s">
        <v>366</v>
      </c>
      <c r="G91" s="74">
        <f t="shared" ca="1" si="38"/>
        <v>77016</v>
      </c>
      <c r="H91" s="74">
        <f t="shared" ca="1" si="39"/>
        <v>80849</v>
      </c>
      <c r="I91" s="74">
        <f t="shared" ca="1" si="40"/>
        <v>84901</v>
      </c>
      <c r="J91" s="74">
        <f t="shared" ca="1" si="41"/>
        <v>90391</v>
      </c>
      <c r="K91" s="74">
        <f t="shared" ca="1" si="42"/>
        <v>92921</v>
      </c>
      <c r="L91" s="74">
        <f t="shared" ca="1" si="43"/>
        <v>95525</v>
      </c>
      <c r="M91" s="74">
        <f t="shared" ca="1" si="44"/>
        <v>98248</v>
      </c>
      <c r="N91" s="60"/>
      <c r="P91" s="191" t="s">
        <v>600</v>
      </c>
      <c r="Q91" s="187" t="str">
        <f t="shared" si="45"/>
        <v>06542C</v>
      </c>
      <c r="R91" s="188" t="str">
        <f t="shared" si="46"/>
        <v>Manager Administrative Services</v>
      </c>
      <c r="S91" s="189" t="str">
        <f t="shared" si="47"/>
        <v>34M</v>
      </c>
      <c r="T91" s="186" cm="1">
        <f t="array" aca="1" ref="T91" ca="1">ROUND(IF($P91="Y",VLOOKUP($Q91, INDIRECT($P$2),T$6,0)*INDIRECT($P$1),VLOOKUP($Q91, INDIRECT($P$2),T$6,0)),IF($E91="E",0,3))</f>
        <v>77016</v>
      </c>
      <c r="U91" s="186" cm="1">
        <f t="array" aca="1" ref="U91" ca="1">ROUND(IF($P91="Y",VLOOKUP($Q91, INDIRECT($P$2),U$6,0)*INDIRECT($P$1),VLOOKUP($Q91, INDIRECT($P$2),U$6,0)),IF($E91="E",0,3))</f>
        <v>80849</v>
      </c>
      <c r="V91" s="186" cm="1">
        <f t="array" aca="1" ref="V91" ca="1">ROUND(IF($P91="Y",VLOOKUP($Q91, INDIRECT($P$2),V$6,0)*INDIRECT($P$1),VLOOKUP($Q91, INDIRECT($P$2),V$6,0)),IF($E91="E",0,3))</f>
        <v>84901</v>
      </c>
      <c r="W91" s="186" cm="1">
        <f t="array" aca="1" ref="W91" ca="1">ROUND(IF($P91="Y",VLOOKUP($Q91, INDIRECT($P$2),W$6,0)*INDIRECT($P$1),VLOOKUP($Q91, INDIRECT($P$2),W$6,0)),IF($E91="E",0,3))</f>
        <v>90391</v>
      </c>
      <c r="X91" s="186" cm="1">
        <f t="array" aca="1" ref="X91" ca="1">ROUND(IF($P91="Y",VLOOKUP($Q91, INDIRECT($P$2),X$6,0)*INDIRECT($P$1),VLOOKUP($Q91, INDIRECT($P$2),X$6,0)),IF($E91="E",0,3))</f>
        <v>92921</v>
      </c>
      <c r="Y91" s="186" cm="1">
        <f t="array" aca="1" ref="Y91" ca="1">ROUND(IF($P91="Y",VLOOKUP($Q91, INDIRECT($P$2),Y$6,0)*INDIRECT($P$1),VLOOKUP($Q91, INDIRECT($P$2),Y$6,0)),IF($E91="E",0,3))</f>
        <v>95525</v>
      </c>
      <c r="Z91" s="186" cm="1">
        <f t="array" aca="1" ref="Z91" ca="1">ROUND(IF($P91="Y",VLOOKUP($Q91, INDIRECT($P$2),Z$6,0)*INDIRECT($P$1),VLOOKUP($Q91, INDIRECT($P$2),Z$6,0)),IF($E91="E",0,3))</f>
        <v>98248</v>
      </c>
      <c r="AB91" s="282" t="str">
        <f t="shared" si="48"/>
        <v>06542C</v>
      </c>
      <c r="AC91" s="130" t="str">
        <f t="shared" si="49"/>
        <v>Manager Administrative Services</v>
      </c>
      <c r="AD91" s="284" t="str">
        <f t="shared" si="50"/>
        <v>34M</v>
      </c>
      <c r="AE91" s="282">
        <f t="shared" ca="1" si="51"/>
        <v>37.027000000000001</v>
      </c>
      <c r="AF91" s="282">
        <f t="shared" ca="1" si="52"/>
        <v>38.869999999999997</v>
      </c>
      <c r="AG91" s="282">
        <f t="shared" ca="1" si="53"/>
        <v>40.817999999999998</v>
      </c>
      <c r="AH91" s="282">
        <f t="shared" ca="1" si="54"/>
        <v>43.457999999999998</v>
      </c>
      <c r="AI91" s="282">
        <f t="shared" ca="1" si="55"/>
        <v>44.673999999999999</v>
      </c>
      <c r="AJ91" s="282">
        <f t="shared" ca="1" si="56"/>
        <v>45.925999999999995</v>
      </c>
      <c r="AK91" s="282">
        <f t="shared" ca="1" si="57"/>
        <v>47.234999999999999</v>
      </c>
    </row>
    <row r="92" spans="1:37" x14ac:dyDescent="0.2">
      <c r="A92" s="75" t="s">
        <v>109</v>
      </c>
      <c r="B92" s="75">
        <v>12</v>
      </c>
      <c r="C92" s="70" t="s">
        <v>108</v>
      </c>
      <c r="D92" s="75">
        <v>563</v>
      </c>
      <c r="E92" s="75" t="s">
        <v>17</v>
      </c>
      <c r="F92" s="73" t="s">
        <v>367</v>
      </c>
      <c r="G92" s="74">
        <f t="shared" ca="1" si="38"/>
        <v>88425</v>
      </c>
      <c r="H92" s="74">
        <f t="shared" ca="1" si="39"/>
        <v>92845</v>
      </c>
      <c r="I92" s="74">
        <f t="shared" ca="1" si="40"/>
        <v>97490</v>
      </c>
      <c r="J92" s="74">
        <f t="shared" ca="1" si="41"/>
        <v>102646</v>
      </c>
      <c r="K92" s="74">
        <f t="shared" ca="1" si="42"/>
        <v>105521</v>
      </c>
      <c r="L92" s="74">
        <f t="shared" ca="1" si="43"/>
        <v>108475</v>
      </c>
      <c r="M92" s="74">
        <f t="shared" ca="1" si="44"/>
        <v>111567</v>
      </c>
      <c r="N92" s="61"/>
      <c r="P92" s="191" t="s">
        <v>600</v>
      </c>
      <c r="Q92" s="187" t="str">
        <f t="shared" si="45"/>
        <v>06560C</v>
      </c>
      <c r="R92" s="188" t="str">
        <f t="shared" si="46"/>
        <v>Manager Assessment Services</v>
      </c>
      <c r="S92" s="189" t="str">
        <f t="shared" si="47"/>
        <v>47</v>
      </c>
      <c r="T92" s="186" cm="1">
        <f t="array" aca="1" ref="T92" ca="1">ROUND(IF($P92="Y",VLOOKUP($Q92, INDIRECT($P$2),T$6,0)*INDIRECT($P$1),VLOOKUP($Q92, INDIRECT($P$2),T$6,0)),IF($E92="E",0,3))</f>
        <v>88425</v>
      </c>
      <c r="U92" s="186" cm="1">
        <f t="array" aca="1" ref="U92" ca="1">ROUND(IF($P92="Y",VLOOKUP($Q92, INDIRECT($P$2),U$6,0)*INDIRECT($P$1),VLOOKUP($Q92, INDIRECT($P$2),U$6,0)),IF($E92="E",0,3))</f>
        <v>92845</v>
      </c>
      <c r="V92" s="186" cm="1">
        <f t="array" aca="1" ref="V92" ca="1">ROUND(IF($P92="Y",VLOOKUP($Q92, INDIRECT($P$2),V$6,0)*INDIRECT($P$1),VLOOKUP($Q92, INDIRECT($P$2),V$6,0)),IF($E92="E",0,3))</f>
        <v>97490</v>
      </c>
      <c r="W92" s="186" cm="1">
        <f t="array" aca="1" ref="W92" ca="1">ROUND(IF($P92="Y",VLOOKUP($Q92, INDIRECT($P$2),W$6,0)*INDIRECT($P$1),VLOOKUP($Q92, INDIRECT($P$2),W$6,0)),IF($E92="E",0,3))</f>
        <v>102646</v>
      </c>
      <c r="X92" s="186" cm="1">
        <f t="array" aca="1" ref="X92" ca="1">ROUND(IF($P92="Y",VLOOKUP($Q92, INDIRECT($P$2),X$6,0)*INDIRECT($P$1),VLOOKUP($Q92, INDIRECT($P$2),X$6,0)),IF($E92="E",0,3))</f>
        <v>105521</v>
      </c>
      <c r="Y92" s="186" cm="1">
        <f t="array" aca="1" ref="Y92" ca="1">ROUND(IF($P92="Y",VLOOKUP($Q92, INDIRECT($P$2),Y$6,0)*INDIRECT($P$1),VLOOKUP($Q92, INDIRECT($P$2),Y$6,0)),IF($E92="E",0,3))</f>
        <v>108475</v>
      </c>
      <c r="Z92" s="186" cm="1">
        <f t="array" aca="1" ref="Z92" ca="1">ROUND(IF($P92="Y",VLOOKUP($Q92, INDIRECT($P$2),Z$6,0)*INDIRECT($P$1),VLOOKUP($Q92, INDIRECT($P$2),Z$6,0)),IF($E92="E",0,3))</f>
        <v>111567</v>
      </c>
      <c r="AB92" s="282" t="str">
        <f t="shared" si="48"/>
        <v>06560C</v>
      </c>
      <c r="AC92" s="130" t="str">
        <f t="shared" si="49"/>
        <v>Manager Assessment Services</v>
      </c>
      <c r="AD92" s="284" t="str">
        <f t="shared" si="50"/>
        <v>47</v>
      </c>
      <c r="AE92" s="282">
        <f t="shared" ca="1" si="51"/>
        <v>42.512999999999998</v>
      </c>
      <c r="AF92" s="282">
        <f t="shared" ca="1" si="52"/>
        <v>44.637999999999998</v>
      </c>
      <c r="AG92" s="282">
        <f t="shared" ca="1" si="53"/>
        <v>46.870999999999995</v>
      </c>
      <c r="AH92" s="282">
        <f t="shared" ca="1" si="54"/>
        <v>49.349999999999994</v>
      </c>
      <c r="AI92" s="282">
        <f t="shared" ca="1" si="55"/>
        <v>50.731999999999999</v>
      </c>
      <c r="AJ92" s="282">
        <f t="shared" ca="1" si="56"/>
        <v>52.152000000000001</v>
      </c>
      <c r="AK92" s="282">
        <f t="shared" ca="1" si="57"/>
        <v>53.637999999999998</v>
      </c>
    </row>
    <row r="93" spans="1:37" x14ac:dyDescent="0.2">
      <c r="A93" s="75" t="s">
        <v>110</v>
      </c>
      <c r="B93" s="75">
        <v>10</v>
      </c>
      <c r="C93" s="70" t="s">
        <v>580</v>
      </c>
      <c r="D93" s="75">
        <v>473</v>
      </c>
      <c r="E93" s="75" t="s">
        <v>17</v>
      </c>
      <c r="F93" s="73" t="s">
        <v>368</v>
      </c>
      <c r="G93" s="74">
        <f t="shared" ca="1" si="38"/>
        <v>83970</v>
      </c>
      <c r="H93" s="74">
        <f t="shared" ca="1" si="39"/>
        <v>87333</v>
      </c>
      <c r="I93" s="74">
        <f t="shared" ca="1" si="40"/>
        <v>90829</v>
      </c>
      <c r="J93" s="74">
        <f t="shared" ca="1" si="41"/>
        <v>94466</v>
      </c>
      <c r="K93" s="74">
        <f t="shared" ca="1" si="42"/>
        <v>98249</v>
      </c>
      <c r="L93" s="74">
        <f t="shared" ca="1" si="43"/>
        <v>0</v>
      </c>
      <c r="M93" s="74">
        <f t="shared" ca="1" si="44"/>
        <v>0</v>
      </c>
      <c r="N93" s="61"/>
      <c r="P93" s="191" t="s">
        <v>600</v>
      </c>
      <c r="Q93" s="187" t="str">
        <f t="shared" si="45"/>
        <v>06583C</v>
      </c>
      <c r="R93" s="188" t="str">
        <f t="shared" si="46"/>
        <v xml:space="preserve">Manager Business Analysis </v>
      </c>
      <c r="S93" s="189" t="str">
        <f t="shared" si="47"/>
        <v>034</v>
      </c>
      <c r="T93" s="186" cm="1">
        <f t="array" aca="1" ref="T93" ca="1">ROUND(IF($P93="Y",VLOOKUP($Q93, INDIRECT($P$2),T$6,0)*INDIRECT($P$1),VLOOKUP($Q93, INDIRECT($P$2),T$6,0)),IF($E93="E",0,3))</f>
        <v>83970</v>
      </c>
      <c r="U93" s="186" cm="1">
        <f t="array" aca="1" ref="U93" ca="1">ROUND(IF($P93="Y",VLOOKUP($Q93, INDIRECT($P$2),U$6,0)*INDIRECT($P$1),VLOOKUP($Q93, INDIRECT($P$2),U$6,0)),IF($E93="E",0,3))</f>
        <v>87333</v>
      </c>
      <c r="V93" s="186" cm="1">
        <f t="array" aca="1" ref="V93" ca="1">ROUND(IF($P93="Y",VLOOKUP($Q93, INDIRECT($P$2),V$6,0)*INDIRECT($P$1),VLOOKUP($Q93, INDIRECT($P$2),V$6,0)),IF($E93="E",0,3))</f>
        <v>90829</v>
      </c>
      <c r="W93" s="186" cm="1">
        <f t="array" aca="1" ref="W93" ca="1">ROUND(IF($P93="Y",VLOOKUP($Q93, INDIRECT($P$2),W$6,0)*INDIRECT($P$1),VLOOKUP($Q93, INDIRECT($P$2),W$6,0)),IF($E93="E",0,3))</f>
        <v>94466</v>
      </c>
      <c r="X93" s="186" cm="1">
        <f t="array" aca="1" ref="X93" ca="1">ROUND(IF($P93="Y",VLOOKUP($Q93, INDIRECT($P$2),X$6,0)*INDIRECT($P$1),VLOOKUP($Q93, INDIRECT($P$2),X$6,0)),IF($E93="E",0,3))</f>
        <v>98249</v>
      </c>
      <c r="Y93" s="186" cm="1">
        <f t="array" aca="1" ref="Y93" ca="1">ROUND(IF($P93="Y",VLOOKUP($Q93, INDIRECT($P$2),Y$6,0)*INDIRECT($P$1),VLOOKUP($Q93, INDIRECT($P$2),Y$6,0)),IF($E93="E",0,3))</f>
        <v>0</v>
      </c>
      <c r="Z93" s="186" cm="1">
        <f t="array" aca="1" ref="Z93" ca="1">ROUND(IF($P93="Y",VLOOKUP($Q93, INDIRECT($P$2),Z$6,0)*INDIRECT($P$1),VLOOKUP($Q93, INDIRECT($P$2),Z$6,0)),IF($E93="E",0,3))</f>
        <v>0</v>
      </c>
      <c r="AB93" s="282" t="str">
        <f t="shared" si="48"/>
        <v>06583C</v>
      </c>
      <c r="AC93" s="130" t="str">
        <f t="shared" si="49"/>
        <v xml:space="preserve">Manager Business Analysis </v>
      </c>
      <c r="AD93" s="284" t="str">
        <f t="shared" si="50"/>
        <v>034</v>
      </c>
      <c r="AE93" s="282">
        <f t="shared" ca="1" si="51"/>
        <v>40.370999999999995</v>
      </c>
      <c r="AF93" s="282">
        <f t="shared" ca="1" si="52"/>
        <v>41.988</v>
      </c>
      <c r="AG93" s="282">
        <f t="shared" ca="1" si="53"/>
        <v>43.667999999999999</v>
      </c>
      <c r="AH93" s="282">
        <f t="shared" ca="1" si="54"/>
        <v>45.416999999999994</v>
      </c>
      <c r="AI93" s="282">
        <f t="shared" ca="1" si="55"/>
        <v>47.235999999999997</v>
      </c>
      <c r="AJ93" s="282">
        <f t="shared" ca="1" si="56"/>
        <v>0</v>
      </c>
      <c r="AK93" s="282">
        <f t="shared" ca="1" si="57"/>
        <v>0</v>
      </c>
    </row>
    <row r="94" spans="1:37" x14ac:dyDescent="0.2">
      <c r="A94" s="75" t="s">
        <v>111</v>
      </c>
      <c r="B94" s="75">
        <v>12</v>
      </c>
      <c r="C94" s="70" t="s">
        <v>32</v>
      </c>
      <c r="D94" s="75">
        <v>585</v>
      </c>
      <c r="E94" s="75" t="s">
        <v>17</v>
      </c>
      <c r="F94" s="73" t="s">
        <v>369</v>
      </c>
      <c r="G94" s="74">
        <f t="shared" ca="1" si="38"/>
        <v>102872</v>
      </c>
      <c r="H94" s="74">
        <f t="shared" ca="1" si="39"/>
        <v>106986</v>
      </c>
      <c r="I94" s="74">
        <f t="shared" ca="1" si="40"/>
        <v>111265</v>
      </c>
      <c r="J94" s="74">
        <f t="shared" ca="1" si="41"/>
        <v>115716</v>
      </c>
      <c r="K94" s="74">
        <f t="shared" ca="1" si="42"/>
        <v>120344</v>
      </c>
      <c r="L94" s="74">
        <f t="shared" ca="1" si="43"/>
        <v>0</v>
      </c>
      <c r="M94" s="74">
        <f t="shared" ca="1" si="44"/>
        <v>0</v>
      </c>
      <c r="N94" s="60"/>
      <c r="P94" s="191" t="s">
        <v>600</v>
      </c>
      <c r="Q94" s="187" t="str">
        <f t="shared" si="45"/>
        <v>52580C</v>
      </c>
      <c r="R94" s="188" t="str">
        <f t="shared" si="46"/>
        <v>Manager Business Finance</v>
      </c>
      <c r="S94" s="189" t="str">
        <f t="shared" si="47"/>
        <v>105</v>
      </c>
      <c r="T94" s="186" cm="1">
        <f t="array" aca="1" ref="T94" ca="1">ROUND(IF($P94="Y",VLOOKUP($Q94, INDIRECT($P$2),T$6,0)*INDIRECT($P$1),VLOOKUP($Q94, INDIRECT($P$2),T$6,0)),IF($E94="E",0,3))</f>
        <v>102872</v>
      </c>
      <c r="U94" s="186" cm="1">
        <f t="array" aca="1" ref="U94" ca="1">ROUND(IF($P94="Y",VLOOKUP($Q94, INDIRECT($P$2),U$6,0)*INDIRECT($P$1),VLOOKUP($Q94, INDIRECT($P$2),U$6,0)),IF($E94="E",0,3))</f>
        <v>106986</v>
      </c>
      <c r="V94" s="186" cm="1">
        <f t="array" aca="1" ref="V94" ca="1">ROUND(IF($P94="Y",VLOOKUP($Q94, INDIRECT($P$2),V$6,0)*INDIRECT($P$1),VLOOKUP($Q94, INDIRECT($P$2),V$6,0)),IF($E94="E",0,3))</f>
        <v>111265</v>
      </c>
      <c r="W94" s="186" cm="1">
        <f t="array" aca="1" ref="W94" ca="1">ROUND(IF($P94="Y",VLOOKUP($Q94, INDIRECT($P$2),W$6,0)*INDIRECT($P$1),VLOOKUP($Q94, INDIRECT($P$2),W$6,0)),IF($E94="E",0,3))</f>
        <v>115716</v>
      </c>
      <c r="X94" s="186" cm="1">
        <f t="array" aca="1" ref="X94" ca="1">ROUND(IF($P94="Y",VLOOKUP($Q94, INDIRECT($P$2),X$6,0)*INDIRECT($P$1),VLOOKUP($Q94, INDIRECT($P$2),X$6,0)),IF($E94="E",0,3))</f>
        <v>120344</v>
      </c>
      <c r="Y94" s="186" cm="1">
        <f t="array" aca="1" ref="Y94" ca="1">ROUND(IF($P94="Y",VLOOKUP($Q94, INDIRECT($P$2),Y$6,0)*INDIRECT($P$1),VLOOKUP($Q94, INDIRECT($P$2),Y$6,0)),IF($E94="E",0,3))</f>
        <v>0</v>
      </c>
      <c r="Z94" s="186" cm="1">
        <f t="array" aca="1" ref="Z94" ca="1">ROUND(IF($P94="Y",VLOOKUP($Q94, INDIRECT($P$2),Z$6,0)*INDIRECT($P$1),VLOOKUP($Q94, INDIRECT($P$2),Z$6,0)),IF($E94="E",0,3))</f>
        <v>0</v>
      </c>
      <c r="AB94" s="282" t="str">
        <f t="shared" si="48"/>
        <v>52580C</v>
      </c>
      <c r="AC94" s="130" t="str">
        <f t="shared" si="49"/>
        <v>Manager Business Finance</v>
      </c>
      <c r="AD94" s="284" t="str">
        <f t="shared" si="50"/>
        <v>105</v>
      </c>
      <c r="AE94" s="282">
        <f t="shared" ca="1" si="51"/>
        <v>49.457999999999998</v>
      </c>
      <c r="AF94" s="282">
        <f t="shared" ca="1" si="52"/>
        <v>51.436</v>
      </c>
      <c r="AG94" s="282">
        <f t="shared" ca="1" si="53"/>
        <v>53.492999999999995</v>
      </c>
      <c r="AH94" s="282">
        <f t="shared" ca="1" si="54"/>
        <v>55.632999999999996</v>
      </c>
      <c r="AI94" s="282">
        <f t="shared" ca="1" si="55"/>
        <v>57.857999999999997</v>
      </c>
      <c r="AJ94" s="282">
        <f t="shared" ca="1" si="56"/>
        <v>0</v>
      </c>
      <c r="AK94" s="282">
        <f t="shared" ca="1" si="57"/>
        <v>0</v>
      </c>
    </row>
    <row r="95" spans="1:37" x14ac:dyDescent="0.2">
      <c r="A95" s="75" t="s">
        <v>114</v>
      </c>
      <c r="B95" s="75">
        <v>13</v>
      </c>
      <c r="C95" s="70" t="s">
        <v>76</v>
      </c>
      <c r="D95" s="75">
        <v>590</v>
      </c>
      <c r="E95" s="75" t="s">
        <v>17</v>
      </c>
      <c r="F95" s="73" t="s">
        <v>371</v>
      </c>
      <c r="G95" s="74">
        <f t="shared" ca="1" si="38"/>
        <v>103205</v>
      </c>
      <c r="H95" s="74">
        <f t="shared" ca="1" si="39"/>
        <v>107332</v>
      </c>
      <c r="I95" s="74">
        <f t="shared" ca="1" si="40"/>
        <v>111625</v>
      </c>
      <c r="J95" s="74">
        <f t="shared" ca="1" si="41"/>
        <v>116090</v>
      </c>
      <c r="K95" s="74">
        <f t="shared" ca="1" si="42"/>
        <v>120735</v>
      </c>
      <c r="L95" s="74">
        <f t="shared" ca="1" si="43"/>
        <v>0</v>
      </c>
      <c r="M95" s="74">
        <f t="shared" ca="1" si="44"/>
        <v>0</v>
      </c>
      <c r="N95" s="60"/>
      <c r="P95" s="191" t="s">
        <v>600</v>
      </c>
      <c r="Q95" s="187" t="str">
        <f t="shared" si="45"/>
        <v>06590C</v>
      </c>
      <c r="R95" s="188" t="str">
        <f t="shared" si="46"/>
        <v>Manager Business Licensing</v>
      </c>
      <c r="S95" s="189" t="str">
        <f t="shared" si="47"/>
        <v>63</v>
      </c>
      <c r="T95" s="186" cm="1">
        <f t="array" aca="1" ref="T95" ca="1">ROUND(IF($P95="Y",VLOOKUP($Q95, INDIRECT($P$2),T$6,0)*INDIRECT($P$1),VLOOKUP($Q95, INDIRECT($P$2),T$6,0)),IF($E95="E",0,3))</f>
        <v>103205</v>
      </c>
      <c r="U95" s="186" cm="1">
        <f t="array" aca="1" ref="U95" ca="1">ROUND(IF($P95="Y",VLOOKUP($Q95, INDIRECT($P$2),U$6,0)*INDIRECT($P$1),VLOOKUP($Q95, INDIRECT($P$2),U$6,0)),IF($E95="E",0,3))</f>
        <v>107332</v>
      </c>
      <c r="V95" s="186" cm="1">
        <f t="array" aca="1" ref="V95" ca="1">ROUND(IF($P95="Y",VLOOKUP($Q95, INDIRECT($P$2),V$6,0)*INDIRECT($P$1),VLOOKUP($Q95, INDIRECT($P$2),V$6,0)),IF($E95="E",0,3))</f>
        <v>111625</v>
      </c>
      <c r="W95" s="186" cm="1">
        <f t="array" aca="1" ref="W95" ca="1">ROUND(IF($P95="Y",VLOOKUP($Q95, INDIRECT($P$2),W$6,0)*INDIRECT($P$1),VLOOKUP($Q95, INDIRECT($P$2),W$6,0)),IF($E95="E",0,3))</f>
        <v>116090</v>
      </c>
      <c r="X95" s="186" cm="1">
        <f t="array" aca="1" ref="X95" ca="1">ROUND(IF($P95="Y",VLOOKUP($Q95, INDIRECT($P$2),X$6,0)*INDIRECT($P$1),VLOOKUP($Q95, INDIRECT($P$2),X$6,0)),IF($E95="E",0,3))</f>
        <v>120735</v>
      </c>
      <c r="Y95" s="186" cm="1">
        <f t="array" aca="1" ref="Y95" ca="1">ROUND(IF($P95="Y",VLOOKUP($Q95, INDIRECT($P$2),Y$6,0)*INDIRECT($P$1),VLOOKUP($Q95, INDIRECT($P$2),Y$6,0)),IF($E95="E",0,3))</f>
        <v>0</v>
      </c>
      <c r="Z95" s="186" cm="1">
        <f t="array" aca="1" ref="Z95" ca="1">ROUND(IF($P95="Y",VLOOKUP($Q95, INDIRECT($P$2),Z$6,0)*INDIRECT($P$1),VLOOKUP($Q95, INDIRECT($P$2),Z$6,0)),IF($E95="E",0,3))</f>
        <v>0</v>
      </c>
      <c r="AB95" s="282" t="str">
        <f t="shared" si="48"/>
        <v>06590C</v>
      </c>
      <c r="AC95" s="130" t="str">
        <f t="shared" si="49"/>
        <v>Manager Business Licensing</v>
      </c>
      <c r="AD95" s="284" t="str">
        <f t="shared" si="50"/>
        <v>63</v>
      </c>
      <c r="AE95" s="282">
        <f t="shared" ca="1" si="51"/>
        <v>49.617999999999995</v>
      </c>
      <c r="AF95" s="282">
        <f t="shared" ca="1" si="52"/>
        <v>51.601999999999997</v>
      </c>
      <c r="AG95" s="282">
        <f t="shared" ca="1" si="53"/>
        <v>53.665999999999997</v>
      </c>
      <c r="AH95" s="282">
        <f t="shared" ca="1" si="54"/>
        <v>55.812999999999995</v>
      </c>
      <c r="AI95" s="282">
        <f t="shared" ca="1" si="55"/>
        <v>58.045999999999999</v>
      </c>
      <c r="AJ95" s="282">
        <f t="shared" ca="1" si="56"/>
        <v>0</v>
      </c>
      <c r="AK95" s="282">
        <f t="shared" ca="1" si="57"/>
        <v>0</v>
      </c>
    </row>
    <row r="96" spans="1:37" x14ac:dyDescent="0.2">
      <c r="A96" s="75" t="s">
        <v>115</v>
      </c>
      <c r="B96" s="75">
        <v>11</v>
      </c>
      <c r="C96" s="70" t="s">
        <v>65</v>
      </c>
      <c r="D96" s="75">
        <v>498</v>
      </c>
      <c r="E96" s="75" t="s">
        <v>17</v>
      </c>
      <c r="F96" s="73" t="s">
        <v>372</v>
      </c>
      <c r="G96" s="74">
        <f t="shared" ca="1" si="38"/>
        <v>83407</v>
      </c>
      <c r="H96" s="74">
        <f t="shared" ca="1" si="39"/>
        <v>87798</v>
      </c>
      <c r="I96" s="74">
        <f t="shared" ca="1" si="40"/>
        <v>92418</v>
      </c>
      <c r="J96" s="74">
        <f t="shared" ca="1" si="41"/>
        <v>98702</v>
      </c>
      <c r="K96" s="74">
        <f t="shared" ca="1" si="42"/>
        <v>101467</v>
      </c>
      <c r="L96" s="74">
        <f t="shared" ca="1" si="43"/>
        <v>104309</v>
      </c>
      <c r="M96" s="74">
        <f t="shared" ca="1" si="44"/>
        <v>107282</v>
      </c>
      <c r="N96" s="60"/>
      <c r="P96" s="191" t="s">
        <v>600</v>
      </c>
      <c r="Q96" s="187" t="str">
        <f t="shared" si="45"/>
        <v>06595C</v>
      </c>
      <c r="R96" s="188" t="str">
        <f t="shared" si="46"/>
        <v xml:space="preserve">Manager Buying Services </v>
      </c>
      <c r="S96" s="189" t="str">
        <f t="shared" si="47"/>
        <v>41C</v>
      </c>
      <c r="T96" s="186" cm="1">
        <f t="array" aca="1" ref="T96" ca="1">ROUND(IF($P96="Y",VLOOKUP($Q96, INDIRECT($P$2),T$6,0)*INDIRECT($P$1),VLOOKUP($Q96, INDIRECT($P$2),T$6,0)),IF($E96="E",0,3))</f>
        <v>83407</v>
      </c>
      <c r="U96" s="186" cm="1">
        <f t="array" aca="1" ref="U96" ca="1">ROUND(IF($P96="Y",VLOOKUP($Q96, INDIRECT($P$2),U$6,0)*INDIRECT($P$1),VLOOKUP($Q96, INDIRECT($P$2),U$6,0)),IF($E96="E",0,3))</f>
        <v>87798</v>
      </c>
      <c r="V96" s="186" cm="1">
        <f t="array" aca="1" ref="V96" ca="1">ROUND(IF($P96="Y",VLOOKUP($Q96, INDIRECT($P$2),V$6,0)*INDIRECT($P$1),VLOOKUP($Q96, INDIRECT($P$2),V$6,0)),IF($E96="E",0,3))</f>
        <v>92418</v>
      </c>
      <c r="W96" s="186" cm="1">
        <f t="array" aca="1" ref="W96" ca="1">ROUND(IF($P96="Y",VLOOKUP($Q96, INDIRECT($P$2),W$6,0)*INDIRECT($P$1),VLOOKUP($Q96, INDIRECT($P$2),W$6,0)),IF($E96="E",0,3))</f>
        <v>98702</v>
      </c>
      <c r="X96" s="186" cm="1">
        <f t="array" aca="1" ref="X96" ca="1">ROUND(IF($P96="Y",VLOOKUP($Q96, INDIRECT($P$2),X$6,0)*INDIRECT($P$1),VLOOKUP($Q96, INDIRECT($P$2),X$6,0)),IF($E96="E",0,3))</f>
        <v>101467</v>
      </c>
      <c r="Y96" s="186" cm="1">
        <f t="array" aca="1" ref="Y96" ca="1">ROUND(IF($P96="Y",VLOOKUP($Q96, INDIRECT($P$2),Y$6,0)*INDIRECT($P$1),VLOOKUP($Q96, INDIRECT($P$2),Y$6,0)),IF($E96="E",0,3))</f>
        <v>104309</v>
      </c>
      <c r="Z96" s="186" cm="1">
        <f t="array" aca="1" ref="Z96" ca="1">ROUND(IF($P96="Y",VLOOKUP($Q96, INDIRECT($P$2),Z$6,0)*INDIRECT($P$1),VLOOKUP($Q96, INDIRECT($P$2),Z$6,0)),IF($E96="E",0,3))</f>
        <v>107282</v>
      </c>
      <c r="AB96" s="282" t="str">
        <f t="shared" si="48"/>
        <v>06595C</v>
      </c>
      <c r="AC96" s="130" t="str">
        <f t="shared" si="49"/>
        <v xml:space="preserve">Manager Buying Services </v>
      </c>
      <c r="AD96" s="284" t="str">
        <f t="shared" si="50"/>
        <v>41C</v>
      </c>
      <c r="AE96" s="282">
        <f t="shared" ca="1" si="51"/>
        <v>40.099999999999994</v>
      </c>
      <c r="AF96" s="282">
        <f t="shared" ca="1" si="52"/>
        <v>42.210999999999999</v>
      </c>
      <c r="AG96" s="282">
        <f t="shared" ca="1" si="53"/>
        <v>44.431999999999995</v>
      </c>
      <c r="AH96" s="282">
        <f t="shared" ca="1" si="54"/>
        <v>47.452999999999996</v>
      </c>
      <c r="AI96" s="282">
        <f t="shared" ca="1" si="55"/>
        <v>48.782999999999994</v>
      </c>
      <c r="AJ96" s="282">
        <f t="shared" ca="1" si="56"/>
        <v>50.149000000000001</v>
      </c>
      <c r="AK96" s="282">
        <f t="shared" ca="1" si="57"/>
        <v>51.577999999999996</v>
      </c>
    </row>
    <row r="97" spans="1:37" x14ac:dyDescent="0.2">
      <c r="A97" s="75" t="s">
        <v>116</v>
      </c>
      <c r="B97" s="75">
        <v>10</v>
      </c>
      <c r="C97" s="70" t="s">
        <v>44</v>
      </c>
      <c r="D97" s="75">
        <v>455</v>
      </c>
      <c r="E97" s="75" t="s">
        <v>17</v>
      </c>
      <c r="F97" s="73" t="s">
        <v>373</v>
      </c>
      <c r="G97" s="74">
        <f t="shared" ca="1" si="38"/>
        <v>75583</v>
      </c>
      <c r="H97" s="74">
        <f t="shared" ca="1" si="39"/>
        <v>79486</v>
      </c>
      <c r="I97" s="74">
        <f t="shared" ca="1" si="40"/>
        <v>83537</v>
      </c>
      <c r="J97" s="74">
        <f t="shared" ca="1" si="41"/>
        <v>89192</v>
      </c>
      <c r="K97" s="74">
        <f t="shared" ca="1" si="42"/>
        <v>91690</v>
      </c>
      <c r="L97" s="74">
        <f t="shared" ca="1" si="43"/>
        <v>94257</v>
      </c>
      <c r="M97" s="74">
        <f t="shared" ca="1" si="44"/>
        <v>96945</v>
      </c>
      <c r="N97" s="60"/>
      <c r="P97" s="191" t="s">
        <v>600</v>
      </c>
      <c r="Q97" s="187" t="str">
        <f t="shared" si="45"/>
        <v>06638C</v>
      </c>
      <c r="R97" s="188" t="str">
        <f t="shared" si="46"/>
        <v>Manager Community Engagement</v>
      </c>
      <c r="S97" s="189" t="str">
        <f t="shared" si="47"/>
        <v>34D</v>
      </c>
      <c r="T97" s="186" cm="1">
        <f t="array" aca="1" ref="T97" ca="1">ROUND(IF($P97="Y",VLOOKUP($Q97, INDIRECT($P$2),T$6,0)*INDIRECT($P$1),VLOOKUP($Q97, INDIRECT($P$2),T$6,0)),IF($E97="E",0,3))</f>
        <v>75583</v>
      </c>
      <c r="U97" s="186" cm="1">
        <f t="array" aca="1" ref="U97" ca="1">ROUND(IF($P97="Y",VLOOKUP($Q97, INDIRECT($P$2),U$6,0)*INDIRECT($P$1),VLOOKUP($Q97, INDIRECT($P$2),U$6,0)),IF($E97="E",0,3))</f>
        <v>79486</v>
      </c>
      <c r="V97" s="186" cm="1">
        <f t="array" aca="1" ref="V97" ca="1">ROUND(IF($P97="Y",VLOOKUP($Q97, INDIRECT($P$2),V$6,0)*INDIRECT($P$1),VLOOKUP($Q97, INDIRECT($P$2),V$6,0)),IF($E97="E",0,3))</f>
        <v>83537</v>
      </c>
      <c r="W97" s="186" cm="1">
        <f t="array" aca="1" ref="W97" ca="1">ROUND(IF($P97="Y",VLOOKUP($Q97, INDIRECT($P$2),W$6,0)*INDIRECT($P$1),VLOOKUP($Q97, INDIRECT($P$2),W$6,0)),IF($E97="E",0,3))</f>
        <v>89192</v>
      </c>
      <c r="X97" s="186" cm="1">
        <f t="array" aca="1" ref="X97" ca="1">ROUND(IF($P97="Y",VLOOKUP($Q97, INDIRECT($P$2),X$6,0)*INDIRECT($P$1),VLOOKUP($Q97, INDIRECT($P$2),X$6,0)),IF($E97="E",0,3))</f>
        <v>91690</v>
      </c>
      <c r="Y97" s="186" cm="1">
        <f t="array" aca="1" ref="Y97" ca="1">ROUND(IF($P97="Y",VLOOKUP($Q97, INDIRECT($P$2),Y$6,0)*INDIRECT($P$1),VLOOKUP($Q97, INDIRECT($P$2),Y$6,0)),IF($E97="E",0,3))</f>
        <v>94257</v>
      </c>
      <c r="Z97" s="186" cm="1">
        <f t="array" aca="1" ref="Z97" ca="1">ROUND(IF($P97="Y",VLOOKUP($Q97, INDIRECT($P$2),Z$6,0)*INDIRECT($P$1),VLOOKUP($Q97, INDIRECT($P$2),Z$6,0)),IF($E97="E",0,3))</f>
        <v>96945</v>
      </c>
      <c r="AB97" s="282" t="str">
        <f t="shared" si="48"/>
        <v>06638C</v>
      </c>
      <c r="AC97" s="130" t="str">
        <f t="shared" si="49"/>
        <v>Manager Community Engagement</v>
      </c>
      <c r="AD97" s="284" t="str">
        <f t="shared" si="50"/>
        <v>34D</v>
      </c>
      <c r="AE97" s="282">
        <f t="shared" ca="1" si="51"/>
        <v>36.338000000000001</v>
      </c>
      <c r="AF97" s="282">
        <f t="shared" ca="1" si="52"/>
        <v>38.214999999999996</v>
      </c>
      <c r="AG97" s="282">
        <f t="shared" ca="1" si="53"/>
        <v>40.162999999999997</v>
      </c>
      <c r="AH97" s="282">
        <f t="shared" ca="1" si="54"/>
        <v>42.881</v>
      </c>
      <c r="AI97" s="282">
        <f t="shared" ca="1" si="55"/>
        <v>44.082000000000001</v>
      </c>
      <c r="AJ97" s="282">
        <f t="shared" ca="1" si="56"/>
        <v>45.315999999999995</v>
      </c>
      <c r="AK97" s="282">
        <f t="shared" ca="1" si="57"/>
        <v>46.608999999999995</v>
      </c>
    </row>
    <row r="98" spans="1:37" x14ac:dyDescent="0.2">
      <c r="A98" s="75" t="s">
        <v>119</v>
      </c>
      <c r="B98" s="75">
        <v>11</v>
      </c>
      <c r="C98" s="70" t="s">
        <v>65</v>
      </c>
      <c r="D98" s="75">
        <v>518</v>
      </c>
      <c r="E98" s="75" t="s">
        <v>17</v>
      </c>
      <c r="F98" s="73" t="s">
        <v>374</v>
      </c>
      <c r="G98" s="74">
        <f t="shared" ca="1" si="38"/>
        <v>83407</v>
      </c>
      <c r="H98" s="74">
        <f t="shared" ca="1" si="39"/>
        <v>87798</v>
      </c>
      <c r="I98" s="74">
        <f t="shared" ca="1" si="40"/>
        <v>92418</v>
      </c>
      <c r="J98" s="74">
        <f t="shared" ca="1" si="41"/>
        <v>98702</v>
      </c>
      <c r="K98" s="74">
        <f t="shared" ca="1" si="42"/>
        <v>101467</v>
      </c>
      <c r="L98" s="74">
        <f t="shared" ca="1" si="43"/>
        <v>104309</v>
      </c>
      <c r="M98" s="74">
        <f t="shared" ca="1" si="44"/>
        <v>107282</v>
      </c>
      <c r="N98" s="60"/>
      <c r="P98" s="191" t="s">
        <v>600</v>
      </c>
      <c r="Q98" s="187" t="str">
        <f t="shared" si="45"/>
        <v>06643C</v>
      </c>
      <c r="R98" s="188" t="str">
        <f t="shared" si="46"/>
        <v>Manager Development Coordination</v>
      </c>
      <c r="S98" s="189" t="str">
        <f t="shared" si="47"/>
        <v>41C</v>
      </c>
      <c r="T98" s="186" cm="1">
        <f t="array" aca="1" ref="T98" ca="1">ROUND(IF($P98="Y",VLOOKUP($Q98, INDIRECT($P$2),T$6,0)*INDIRECT($P$1),VLOOKUP($Q98, INDIRECT($P$2),T$6,0)),IF($E98="E",0,3))</f>
        <v>83407</v>
      </c>
      <c r="U98" s="186" cm="1">
        <f t="array" aca="1" ref="U98" ca="1">ROUND(IF($P98="Y",VLOOKUP($Q98, INDIRECT($P$2),U$6,0)*INDIRECT($P$1),VLOOKUP($Q98, INDIRECT($P$2),U$6,0)),IF($E98="E",0,3))</f>
        <v>87798</v>
      </c>
      <c r="V98" s="186" cm="1">
        <f t="array" aca="1" ref="V98" ca="1">ROUND(IF($P98="Y",VLOOKUP($Q98, INDIRECT($P$2),V$6,0)*INDIRECT($P$1),VLOOKUP($Q98, INDIRECT($P$2),V$6,0)),IF($E98="E",0,3))</f>
        <v>92418</v>
      </c>
      <c r="W98" s="186" cm="1">
        <f t="array" aca="1" ref="W98" ca="1">ROUND(IF($P98="Y",VLOOKUP($Q98, INDIRECT($P$2),W$6,0)*INDIRECT($P$1),VLOOKUP($Q98, INDIRECT($P$2),W$6,0)),IF($E98="E",0,3))</f>
        <v>98702</v>
      </c>
      <c r="X98" s="186" cm="1">
        <f t="array" aca="1" ref="X98" ca="1">ROUND(IF($P98="Y",VLOOKUP($Q98, INDIRECT($P$2),X$6,0)*INDIRECT($P$1),VLOOKUP($Q98, INDIRECT($P$2),X$6,0)),IF($E98="E",0,3))</f>
        <v>101467</v>
      </c>
      <c r="Y98" s="186" cm="1">
        <f t="array" aca="1" ref="Y98" ca="1">ROUND(IF($P98="Y",VLOOKUP($Q98, INDIRECT($P$2),Y$6,0)*INDIRECT($P$1),VLOOKUP($Q98, INDIRECT($P$2),Y$6,0)),IF($E98="E",0,3))</f>
        <v>104309</v>
      </c>
      <c r="Z98" s="186" cm="1">
        <f t="array" aca="1" ref="Z98" ca="1">ROUND(IF($P98="Y",VLOOKUP($Q98, INDIRECT($P$2),Z$6,0)*INDIRECT($P$1),VLOOKUP($Q98, INDIRECT($P$2),Z$6,0)),IF($E98="E",0,3))</f>
        <v>107282</v>
      </c>
      <c r="AB98" s="282" t="str">
        <f t="shared" si="48"/>
        <v>06643C</v>
      </c>
      <c r="AC98" s="130" t="str">
        <f t="shared" si="49"/>
        <v>Manager Development Coordination</v>
      </c>
      <c r="AD98" s="284" t="str">
        <f t="shared" si="50"/>
        <v>41C</v>
      </c>
      <c r="AE98" s="282">
        <f t="shared" ca="1" si="51"/>
        <v>40.099999999999994</v>
      </c>
      <c r="AF98" s="282">
        <f t="shared" ca="1" si="52"/>
        <v>42.210999999999999</v>
      </c>
      <c r="AG98" s="282">
        <f t="shared" ca="1" si="53"/>
        <v>44.431999999999995</v>
      </c>
      <c r="AH98" s="282">
        <f t="shared" ca="1" si="54"/>
        <v>47.452999999999996</v>
      </c>
      <c r="AI98" s="282">
        <f t="shared" ca="1" si="55"/>
        <v>48.782999999999994</v>
      </c>
      <c r="AJ98" s="282">
        <f t="shared" ca="1" si="56"/>
        <v>50.149000000000001</v>
      </c>
      <c r="AK98" s="282">
        <f t="shared" ca="1" si="57"/>
        <v>51.577999999999996</v>
      </c>
    </row>
    <row r="99" spans="1:37" x14ac:dyDescent="0.2">
      <c r="A99" s="75" t="s">
        <v>121</v>
      </c>
      <c r="B99" s="75">
        <v>12</v>
      </c>
      <c r="C99" s="70" t="s">
        <v>120</v>
      </c>
      <c r="D99" s="75">
        <v>552</v>
      </c>
      <c r="E99" s="75" t="s">
        <v>17</v>
      </c>
      <c r="F99" s="73" t="s">
        <v>375</v>
      </c>
      <c r="G99" s="74">
        <f t="shared" ca="1" si="38"/>
        <v>90316</v>
      </c>
      <c r="H99" s="74">
        <f t="shared" ca="1" si="39"/>
        <v>94832</v>
      </c>
      <c r="I99" s="74">
        <f t="shared" ca="1" si="40"/>
        <v>99572</v>
      </c>
      <c r="J99" s="74">
        <f t="shared" ca="1" si="41"/>
        <v>106076</v>
      </c>
      <c r="K99" s="74">
        <f t="shared" ca="1" si="42"/>
        <v>109048</v>
      </c>
      <c r="L99" s="74">
        <f t="shared" ca="1" si="43"/>
        <v>112103</v>
      </c>
      <c r="M99" s="74">
        <f t="shared" ca="1" si="44"/>
        <v>115297</v>
      </c>
      <c r="N99" s="60"/>
      <c r="P99" s="191" t="s">
        <v>600</v>
      </c>
      <c r="Q99" s="187" t="str">
        <f t="shared" si="45"/>
        <v>06644C</v>
      </c>
      <c r="R99" s="188" t="str">
        <f t="shared" si="46"/>
        <v>Manager Development Finance</v>
      </c>
      <c r="S99" s="189" t="str">
        <f t="shared" si="47"/>
        <v>50</v>
      </c>
      <c r="T99" s="186" cm="1">
        <f t="array" aca="1" ref="T99" ca="1">ROUND(IF($P99="Y",VLOOKUP($Q99, INDIRECT($P$2),T$6,0)*INDIRECT($P$1),VLOOKUP($Q99, INDIRECT($P$2),T$6,0)),IF($E99="E",0,3))</f>
        <v>90316</v>
      </c>
      <c r="U99" s="186" cm="1">
        <f t="array" aca="1" ref="U99" ca="1">ROUND(IF($P99="Y",VLOOKUP($Q99, INDIRECT($P$2),U$6,0)*INDIRECT($P$1),VLOOKUP($Q99, INDIRECT($P$2),U$6,0)),IF($E99="E",0,3))</f>
        <v>94832</v>
      </c>
      <c r="V99" s="186" cm="1">
        <f t="array" aca="1" ref="V99" ca="1">ROUND(IF($P99="Y",VLOOKUP($Q99, INDIRECT($P$2),V$6,0)*INDIRECT($P$1),VLOOKUP($Q99, INDIRECT($P$2),V$6,0)),IF($E99="E",0,3))</f>
        <v>99572</v>
      </c>
      <c r="W99" s="186" cm="1">
        <f t="array" aca="1" ref="W99" ca="1">ROUND(IF($P99="Y",VLOOKUP($Q99, INDIRECT($P$2),W$6,0)*INDIRECT($P$1),VLOOKUP($Q99, INDIRECT($P$2),W$6,0)),IF($E99="E",0,3))</f>
        <v>106076</v>
      </c>
      <c r="X99" s="186" cm="1">
        <f t="array" aca="1" ref="X99" ca="1">ROUND(IF($P99="Y",VLOOKUP($Q99, INDIRECT($P$2),X$6,0)*INDIRECT($P$1),VLOOKUP($Q99, INDIRECT($P$2),X$6,0)),IF($E99="E",0,3))</f>
        <v>109048</v>
      </c>
      <c r="Y99" s="186" cm="1">
        <f t="array" aca="1" ref="Y99" ca="1">ROUND(IF($P99="Y",VLOOKUP($Q99, INDIRECT($P$2),Y$6,0)*INDIRECT($P$1),VLOOKUP($Q99, INDIRECT($P$2),Y$6,0)),IF($E99="E",0,3))</f>
        <v>112103</v>
      </c>
      <c r="Z99" s="186" cm="1">
        <f t="array" aca="1" ref="Z99" ca="1">ROUND(IF($P99="Y",VLOOKUP($Q99, INDIRECT($P$2),Z$6,0)*INDIRECT($P$1),VLOOKUP($Q99, INDIRECT($P$2),Z$6,0)),IF($E99="E",0,3))</f>
        <v>115297</v>
      </c>
      <c r="AB99" s="282" t="str">
        <f t="shared" si="48"/>
        <v>06644C</v>
      </c>
      <c r="AC99" s="130" t="str">
        <f t="shared" si="49"/>
        <v>Manager Development Finance</v>
      </c>
      <c r="AD99" s="284" t="str">
        <f t="shared" si="50"/>
        <v>50</v>
      </c>
      <c r="AE99" s="282">
        <f t="shared" ca="1" si="51"/>
        <v>43.421999999999997</v>
      </c>
      <c r="AF99" s="282">
        <f t="shared" ca="1" si="52"/>
        <v>45.592999999999996</v>
      </c>
      <c r="AG99" s="282">
        <f t="shared" ca="1" si="53"/>
        <v>47.872</v>
      </c>
      <c r="AH99" s="282">
        <f t="shared" ca="1" si="54"/>
        <v>50.998999999999995</v>
      </c>
      <c r="AI99" s="282">
        <f t="shared" ca="1" si="55"/>
        <v>52.427</v>
      </c>
      <c r="AJ99" s="282">
        <f t="shared" ca="1" si="56"/>
        <v>53.896000000000001</v>
      </c>
      <c r="AK99" s="282">
        <f t="shared" ca="1" si="57"/>
        <v>55.431999999999995</v>
      </c>
    </row>
    <row r="100" spans="1:37" x14ac:dyDescent="0.2">
      <c r="A100" s="75" t="s">
        <v>122</v>
      </c>
      <c r="B100" s="75">
        <v>13</v>
      </c>
      <c r="C100" s="70" t="s">
        <v>76</v>
      </c>
      <c r="D100" s="75">
        <v>598</v>
      </c>
      <c r="E100" s="75" t="s">
        <v>17</v>
      </c>
      <c r="F100" s="73" t="s">
        <v>377</v>
      </c>
      <c r="G100" s="74">
        <f t="shared" ca="1" si="38"/>
        <v>103205</v>
      </c>
      <c r="H100" s="74">
        <f t="shared" ca="1" si="39"/>
        <v>107332</v>
      </c>
      <c r="I100" s="74">
        <f t="shared" ca="1" si="40"/>
        <v>111625</v>
      </c>
      <c r="J100" s="74">
        <f t="shared" ca="1" si="41"/>
        <v>116090</v>
      </c>
      <c r="K100" s="74">
        <f t="shared" ca="1" si="42"/>
        <v>120735</v>
      </c>
      <c r="L100" s="74">
        <f t="shared" ca="1" si="43"/>
        <v>0</v>
      </c>
      <c r="M100" s="74">
        <f t="shared" ca="1" si="44"/>
        <v>0</v>
      </c>
      <c r="N100" s="60"/>
      <c r="P100" s="191" t="s">
        <v>600</v>
      </c>
      <c r="Q100" s="187" t="str">
        <f t="shared" si="45"/>
        <v>52570C</v>
      </c>
      <c r="R100" s="188" t="str">
        <f t="shared" si="46"/>
        <v>Manager Economic Development (CPED)</v>
      </c>
      <c r="S100" s="189" t="str">
        <f t="shared" si="47"/>
        <v>63</v>
      </c>
      <c r="T100" s="186" cm="1">
        <f t="array" aca="1" ref="T100" ca="1">ROUND(IF($P100="Y",VLOOKUP($Q100, INDIRECT($P$2),T$6,0)*INDIRECT($P$1),VLOOKUP($Q100, INDIRECT($P$2),T$6,0)),IF($E100="E",0,3))</f>
        <v>103205</v>
      </c>
      <c r="U100" s="186" cm="1">
        <f t="array" aca="1" ref="U100" ca="1">ROUND(IF($P100="Y",VLOOKUP($Q100, INDIRECT($P$2),U$6,0)*INDIRECT($P$1),VLOOKUP($Q100, INDIRECT($P$2),U$6,0)),IF($E100="E",0,3))</f>
        <v>107332</v>
      </c>
      <c r="V100" s="186" cm="1">
        <f t="array" aca="1" ref="V100" ca="1">ROUND(IF($P100="Y",VLOOKUP($Q100, INDIRECT($P$2),V$6,0)*INDIRECT($P$1),VLOOKUP($Q100, INDIRECT($P$2),V$6,0)),IF($E100="E",0,3))</f>
        <v>111625</v>
      </c>
      <c r="W100" s="186" cm="1">
        <f t="array" aca="1" ref="W100" ca="1">ROUND(IF($P100="Y",VLOOKUP($Q100, INDIRECT($P$2),W$6,0)*INDIRECT($P$1),VLOOKUP($Q100, INDIRECT($P$2),W$6,0)),IF($E100="E",0,3))</f>
        <v>116090</v>
      </c>
      <c r="X100" s="186" cm="1">
        <f t="array" aca="1" ref="X100" ca="1">ROUND(IF($P100="Y",VLOOKUP($Q100, INDIRECT($P$2),X$6,0)*INDIRECT($P$1),VLOOKUP($Q100, INDIRECT($P$2),X$6,0)),IF($E100="E",0,3))</f>
        <v>120735</v>
      </c>
      <c r="Y100" s="186" cm="1">
        <f t="array" aca="1" ref="Y100" ca="1">ROUND(IF($P100="Y",VLOOKUP($Q100, INDIRECT($P$2),Y$6,0)*INDIRECT($P$1),VLOOKUP($Q100, INDIRECT($P$2),Y$6,0)),IF($E100="E",0,3))</f>
        <v>0</v>
      </c>
      <c r="Z100" s="186" cm="1">
        <f t="array" aca="1" ref="Z100" ca="1">ROUND(IF($P100="Y",VLOOKUP($Q100, INDIRECT($P$2),Z$6,0)*INDIRECT($P$1),VLOOKUP($Q100, INDIRECT($P$2),Z$6,0)),IF($E100="E",0,3))</f>
        <v>0</v>
      </c>
      <c r="AB100" s="282" t="str">
        <f t="shared" si="48"/>
        <v>52570C</v>
      </c>
      <c r="AC100" s="130" t="str">
        <f t="shared" si="49"/>
        <v>Manager Economic Development (CPED)</v>
      </c>
      <c r="AD100" s="284" t="str">
        <f t="shared" si="50"/>
        <v>63</v>
      </c>
      <c r="AE100" s="282">
        <f t="shared" ca="1" si="51"/>
        <v>49.617999999999995</v>
      </c>
      <c r="AF100" s="282">
        <f t="shared" ca="1" si="52"/>
        <v>51.601999999999997</v>
      </c>
      <c r="AG100" s="282">
        <f t="shared" ca="1" si="53"/>
        <v>53.665999999999997</v>
      </c>
      <c r="AH100" s="282">
        <f t="shared" ca="1" si="54"/>
        <v>55.812999999999995</v>
      </c>
      <c r="AI100" s="282">
        <f t="shared" ca="1" si="55"/>
        <v>58.045999999999999</v>
      </c>
      <c r="AJ100" s="282">
        <f t="shared" ca="1" si="56"/>
        <v>0</v>
      </c>
      <c r="AK100" s="282">
        <f t="shared" ca="1" si="57"/>
        <v>0</v>
      </c>
    </row>
    <row r="101" spans="1:37" x14ac:dyDescent="0.2">
      <c r="A101" s="75" t="s">
        <v>123</v>
      </c>
      <c r="B101" s="75">
        <v>12</v>
      </c>
      <c r="C101" s="70" t="s">
        <v>574</v>
      </c>
      <c r="D101" s="75">
        <v>543</v>
      </c>
      <c r="E101" s="75" t="s">
        <v>17</v>
      </c>
      <c r="F101" s="73" t="s">
        <v>378</v>
      </c>
      <c r="G101" s="74">
        <f t="shared" ca="1" si="38"/>
        <v>99675</v>
      </c>
      <c r="H101" s="74">
        <f t="shared" ca="1" si="39"/>
        <v>103666</v>
      </c>
      <c r="I101" s="74">
        <f t="shared" ca="1" si="40"/>
        <v>107817</v>
      </c>
      <c r="J101" s="74">
        <f t="shared" ca="1" si="41"/>
        <v>112134</v>
      </c>
      <c r="K101" s="74">
        <f t="shared" ca="1" si="42"/>
        <v>116625</v>
      </c>
      <c r="L101" s="74">
        <f t="shared" ca="1" si="43"/>
        <v>0</v>
      </c>
      <c r="M101" s="74">
        <f t="shared" ca="1" si="44"/>
        <v>0</v>
      </c>
      <c r="N101" s="60"/>
      <c r="P101" s="191" t="s">
        <v>600</v>
      </c>
      <c r="Q101" s="187" t="str">
        <f t="shared" si="45"/>
        <v>06708C</v>
      </c>
      <c r="R101" s="188" t="str">
        <f t="shared" si="46"/>
        <v>Manager Equity and Inclusion</v>
      </c>
      <c r="S101" s="189" t="str">
        <f t="shared" si="47"/>
        <v>044</v>
      </c>
      <c r="T101" s="186" cm="1">
        <f t="array" aca="1" ref="T101" ca="1">ROUND(IF($P101="Y",VLOOKUP($Q101, INDIRECT($P$2),T$6,0)*INDIRECT($P$1),VLOOKUP($Q101, INDIRECT($P$2),T$6,0)),IF($E101="E",0,3))</f>
        <v>99675</v>
      </c>
      <c r="U101" s="186" cm="1">
        <f t="array" aca="1" ref="U101" ca="1">ROUND(IF($P101="Y",VLOOKUP($Q101, INDIRECT($P$2),U$6,0)*INDIRECT($P$1),VLOOKUP($Q101, INDIRECT($P$2),U$6,0)),IF($E101="E",0,3))</f>
        <v>103666</v>
      </c>
      <c r="V101" s="186" cm="1">
        <f t="array" aca="1" ref="V101" ca="1">ROUND(IF($P101="Y",VLOOKUP($Q101, INDIRECT($P$2),V$6,0)*INDIRECT($P$1),VLOOKUP($Q101, INDIRECT($P$2),V$6,0)),IF($E101="E",0,3))</f>
        <v>107817</v>
      </c>
      <c r="W101" s="186" cm="1">
        <f t="array" aca="1" ref="W101" ca="1">ROUND(IF($P101="Y",VLOOKUP($Q101, INDIRECT($P$2),W$6,0)*INDIRECT($P$1),VLOOKUP($Q101, INDIRECT($P$2),W$6,0)),IF($E101="E",0,3))</f>
        <v>112134</v>
      </c>
      <c r="X101" s="186" cm="1">
        <f t="array" aca="1" ref="X101" ca="1">ROUND(IF($P101="Y",VLOOKUP($Q101, INDIRECT($P$2),X$6,0)*INDIRECT($P$1),VLOOKUP($Q101, INDIRECT($P$2),X$6,0)),IF($E101="E",0,3))</f>
        <v>116625</v>
      </c>
      <c r="Y101" s="186" cm="1">
        <f t="array" aca="1" ref="Y101" ca="1">ROUND(IF($P101="Y",VLOOKUP($Q101, INDIRECT($P$2),Y$6,0)*INDIRECT($P$1),VLOOKUP($Q101, INDIRECT($P$2),Y$6,0)),IF($E101="E",0,3))</f>
        <v>0</v>
      </c>
      <c r="Z101" s="186" cm="1">
        <f t="array" aca="1" ref="Z101" ca="1">ROUND(IF($P101="Y",VLOOKUP($Q101, INDIRECT($P$2),Z$6,0)*INDIRECT($P$1),VLOOKUP($Q101, INDIRECT($P$2),Z$6,0)),IF($E101="E",0,3))</f>
        <v>0</v>
      </c>
      <c r="AB101" s="282" t="str">
        <f t="shared" si="48"/>
        <v>06708C</v>
      </c>
      <c r="AC101" s="130" t="str">
        <f t="shared" si="49"/>
        <v>Manager Equity and Inclusion</v>
      </c>
      <c r="AD101" s="284" t="str">
        <f t="shared" si="50"/>
        <v>044</v>
      </c>
      <c r="AE101" s="282">
        <f t="shared" ca="1" si="51"/>
        <v>47.920999999999999</v>
      </c>
      <c r="AF101" s="282">
        <f t="shared" ca="1" si="52"/>
        <v>49.839999999999996</v>
      </c>
      <c r="AG101" s="282">
        <f t="shared" ca="1" si="53"/>
        <v>51.835999999999999</v>
      </c>
      <c r="AH101" s="282">
        <f t="shared" ca="1" si="54"/>
        <v>53.910999999999994</v>
      </c>
      <c r="AI101" s="282">
        <f t="shared" ca="1" si="55"/>
        <v>56.07</v>
      </c>
      <c r="AJ101" s="282">
        <f t="shared" ca="1" si="56"/>
        <v>0</v>
      </c>
      <c r="AK101" s="282">
        <f t="shared" ca="1" si="57"/>
        <v>0</v>
      </c>
    </row>
    <row r="102" spans="1:37" x14ac:dyDescent="0.2">
      <c r="A102" s="75" t="s">
        <v>127</v>
      </c>
      <c r="B102" s="75">
        <v>11</v>
      </c>
      <c r="C102" s="70" t="s">
        <v>126</v>
      </c>
      <c r="D102" s="75">
        <v>528</v>
      </c>
      <c r="E102" s="75" t="s">
        <v>17</v>
      </c>
      <c r="F102" s="73" t="s">
        <v>379</v>
      </c>
      <c r="G102" s="74">
        <f t="shared" ca="1" si="38"/>
        <v>83751</v>
      </c>
      <c r="H102" s="74">
        <f t="shared" ca="1" si="39"/>
        <v>88051</v>
      </c>
      <c r="I102" s="74">
        <f t="shared" ca="1" si="40"/>
        <v>92530</v>
      </c>
      <c r="J102" s="74">
        <f t="shared" ca="1" si="41"/>
        <v>98719</v>
      </c>
      <c r="K102" s="74">
        <f t="shared" ca="1" si="42"/>
        <v>101483</v>
      </c>
      <c r="L102" s="74">
        <f t="shared" ca="1" si="43"/>
        <v>104326</v>
      </c>
      <c r="M102" s="74">
        <f t="shared" ca="1" si="44"/>
        <v>107300</v>
      </c>
      <c r="N102" s="60"/>
      <c r="P102" s="191" t="s">
        <v>600</v>
      </c>
      <c r="Q102" s="187" t="str">
        <f t="shared" si="45"/>
        <v>06710C</v>
      </c>
      <c r="R102" s="188" t="str">
        <f t="shared" si="46"/>
        <v>Manager Finance</v>
      </c>
      <c r="S102" s="189" t="str">
        <f t="shared" si="47"/>
        <v>39</v>
      </c>
      <c r="T102" s="186" cm="1">
        <f t="array" aca="1" ref="T102" ca="1">ROUND(IF($P102="Y",VLOOKUP($Q102, INDIRECT($P$2),T$6,0)*INDIRECT($P$1),VLOOKUP($Q102, INDIRECT($P$2),T$6,0)),IF($E102="E",0,3))</f>
        <v>83751</v>
      </c>
      <c r="U102" s="186" cm="1">
        <f t="array" aca="1" ref="U102" ca="1">ROUND(IF($P102="Y",VLOOKUP($Q102, INDIRECT($P$2),U$6,0)*INDIRECT($P$1),VLOOKUP($Q102, INDIRECT($P$2),U$6,0)),IF($E102="E",0,3))</f>
        <v>88051</v>
      </c>
      <c r="V102" s="186" cm="1">
        <f t="array" aca="1" ref="V102" ca="1">ROUND(IF($P102="Y",VLOOKUP($Q102, INDIRECT($P$2),V$6,0)*INDIRECT($P$1),VLOOKUP($Q102, INDIRECT($P$2),V$6,0)),IF($E102="E",0,3))</f>
        <v>92530</v>
      </c>
      <c r="W102" s="186" cm="1">
        <f t="array" aca="1" ref="W102" ca="1">ROUND(IF($P102="Y",VLOOKUP($Q102, INDIRECT($P$2),W$6,0)*INDIRECT($P$1),VLOOKUP($Q102, INDIRECT($P$2),W$6,0)),IF($E102="E",0,3))</f>
        <v>98719</v>
      </c>
      <c r="X102" s="186" cm="1">
        <f t="array" aca="1" ref="X102" ca="1">ROUND(IF($P102="Y",VLOOKUP($Q102, INDIRECT($P$2),X$6,0)*INDIRECT($P$1),VLOOKUP($Q102, INDIRECT($P$2),X$6,0)),IF($E102="E",0,3))</f>
        <v>101483</v>
      </c>
      <c r="Y102" s="186" cm="1">
        <f t="array" aca="1" ref="Y102" ca="1">ROUND(IF($P102="Y",VLOOKUP($Q102, INDIRECT($P$2),Y$6,0)*INDIRECT($P$1),VLOOKUP($Q102, INDIRECT($P$2),Y$6,0)),IF($E102="E",0,3))</f>
        <v>104326</v>
      </c>
      <c r="Z102" s="186" cm="1">
        <f t="array" aca="1" ref="Z102" ca="1">ROUND(IF($P102="Y",VLOOKUP($Q102, INDIRECT($P$2),Z$6,0)*INDIRECT($P$1),VLOOKUP($Q102, INDIRECT($P$2),Z$6,0)),IF($E102="E",0,3))</f>
        <v>107300</v>
      </c>
      <c r="AB102" s="282" t="str">
        <f t="shared" si="48"/>
        <v>06710C</v>
      </c>
      <c r="AC102" s="130" t="str">
        <f t="shared" si="49"/>
        <v>Manager Finance</v>
      </c>
      <c r="AD102" s="284" t="str">
        <f t="shared" si="50"/>
        <v>39</v>
      </c>
      <c r="AE102" s="282">
        <f t="shared" ca="1" si="51"/>
        <v>40.265000000000001</v>
      </c>
      <c r="AF102" s="282">
        <f t="shared" ca="1" si="52"/>
        <v>42.332999999999998</v>
      </c>
      <c r="AG102" s="282">
        <f t="shared" ca="1" si="53"/>
        <v>44.485999999999997</v>
      </c>
      <c r="AH102" s="282">
        <f t="shared" ca="1" si="54"/>
        <v>47.461999999999996</v>
      </c>
      <c r="AI102" s="282">
        <f t="shared" ca="1" si="55"/>
        <v>48.79</v>
      </c>
      <c r="AJ102" s="282">
        <f t="shared" ca="1" si="56"/>
        <v>50.156999999999996</v>
      </c>
      <c r="AK102" s="282">
        <f t="shared" ca="1" si="57"/>
        <v>51.586999999999996</v>
      </c>
    </row>
    <row r="103" spans="1:37" x14ac:dyDescent="0.2">
      <c r="A103" s="75" t="s">
        <v>125</v>
      </c>
      <c r="B103" s="75">
        <v>11</v>
      </c>
      <c r="C103" s="70" t="s">
        <v>124</v>
      </c>
      <c r="D103" s="75">
        <v>518</v>
      </c>
      <c r="E103" s="75" t="s">
        <v>17</v>
      </c>
      <c r="F103" s="73" t="s">
        <v>380</v>
      </c>
      <c r="G103" s="74">
        <f t="shared" ca="1" si="38"/>
        <v>91705</v>
      </c>
      <c r="H103" s="74">
        <f t="shared" ca="1" si="39"/>
        <v>95372</v>
      </c>
      <c r="I103" s="74">
        <f t="shared" ca="1" si="40"/>
        <v>99188</v>
      </c>
      <c r="J103" s="74">
        <f t="shared" ca="1" si="41"/>
        <v>103155</v>
      </c>
      <c r="K103" s="74">
        <f t="shared" ca="1" si="42"/>
        <v>107282</v>
      </c>
      <c r="L103" s="74">
        <f t="shared" ca="1" si="43"/>
        <v>0</v>
      </c>
      <c r="M103" s="74">
        <f t="shared" ca="1" si="44"/>
        <v>0</v>
      </c>
      <c r="N103" s="60"/>
      <c r="P103" s="191" t="s">
        <v>600</v>
      </c>
      <c r="Q103" s="187" t="str">
        <f t="shared" si="45"/>
        <v>06716C</v>
      </c>
      <c r="R103" s="188" t="str">
        <f t="shared" si="46"/>
        <v>Manager Finance Systems Services</v>
      </c>
      <c r="S103" s="189" t="str">
        <f t="shared" si="47"/>
        <v>104</v>
      </c>
      <c r="T103" s="186" cm="1">
        <f t="array" aca="1" ref="T103" ca="1">ROUND(IF($P103="Y",VLOOKUP($Q103, INDIRECT($P$2),T$6,0)*INDIRECT($P$1),VLOOKUP($Q103, INDIRECT($P$2),T$6,0)),IF($E103="E",0,3))</f>
        <v>91705</v>
      </c>
      <c r="U103" s="186" cm="1">
        <f t="array" aca="1" ref="U103" ca="1">ROUND(IF($P103="Y",VLOOKUP($Q103, INDIRECT($P$2),U$6,0)*INDIRECT($P$1),VLOOKUP($Q103, INDIRECT($P$2),U$6,0)),IF($E103="E",0,3))</f>
        <v>95372</v>
      </c>
      <c r="V103" s="186" cm="1">
        <f t="array" aca="1" ref="V103" ca="1">ROUND(IF($P103="Y",VLOOKUP($Q103, INDIRECT($P$2),V$6,0)*INDIRECT($P$1),VLOOKUP($Q103, INDIRECT($P$2),V$6,0)),IF($E103="E",0,3))</f>
        <v>99188</v>
      </c>
      <c r="W103" s="186" cm="1">
        <f t="array" aca="1" ref="W103" ca="1">ROUND(IF($P103="Y",VLOOKUP($Q103, INDIRECT($P$2),W$6,0)*INDIRECT($P$1),VLOOKUP($Q103, INDIRECT($P$2),W$6,0)),IF($E103="E",0,3))</f>
        <v>103155</v>
      </c>
      <c r="X103" s="186" cm="1">
        <f t="array" aca="1" ref="X103" ca="1">ROUND(IF($P103="Y",VLOOKUP($Q103, INDIRECT($P$2),X$6,0)*INDIRECT($P$1),VLOOKUP($Q103, INDIRECT($P$2),X$6,0)),IF($E103="E",0,3))</f>
        <v>107282</v>
      </c>
      <c r="Y103" s="186" cm="1">
        <f t="array" aca="1" ref="Y103" ca="1">ROUND(IF($P103="Y",VLOOKUP($Q103, INDIRECT($P$2),Y$6,0)*INDIRECT($P$1),VLOOKUP($Q103, INDIRECT($P$2),Y$6,0)),IF($E103="E",0,3))</f>
        <v>0</v>
      </c>
      <c r="Z103" s="186" cm="1">
        <f t="array" aca="1" ref="Z103" ca="1">ROUND(IF($P103="Y",VLOOKUP($Q103, INDIRECT($P$2),Z$6,0)*INDIRECT($P$1),VLOOKUP($Q103, INDIRECT($P$2),Z$6,0)),IF($E103="E",0,3))</f>
        <v>0</v>
      </c>
      <c r="AB103" s="282" t="str">
        <f t="shared" si="48"/>
        <v>06716C</v>
      </c>
      <c r="AC103" s="130" t="str">
        <f t="shared" si="49"/>
        <v>Manager Finance Systems Services</v>
      </c>
      <c r="AD103" s="284" t="str">
        <f t="shared" si="50"/>
        <v>104</v>
      </c>
      <c r="AE103" s="282">
        <f t="shared" ca="1" si="51"/>
        <v>44.088999999999999</v>
      </c>
      <c r="AF103" s="282">
        <f t="shared" ca="1" si="52"/>
        <v>45.851999999999997</v>
      </c>
      <c r="AG103" s="282">
        <f t="shared" ca="1" si="53"/>
        <v>47.686999999999998</v>
      </c>
      <c r="AH103" s="282">
        <f t="shared" ca="1" si="54"/>
        <v>49.594000000000001</v>
      </c>
      <c r="AI103" s="282">
        <f t="shared" ca="1" si="55"/>
        <v>51.577999999999996</v>
      </c>
      <c r="AJ103" s="282">
        <f t="shared" ca="1" si="56"/>
        <v>0</v>
      </c>
      <c r="AK103" s="282">
        <f t="shared" ca="1" si="57"/>
        <v>0</v>
      </c>
    </row>
    <row r="104" spans="1:37" x14ac:dyDescent="0.2">
      <c r="A104" s="75" t="s">
        <v>163</v>
      </c>
      <c r="B104" s="75">
        <v>10</v>
      </c>
      <c r="C104" s="70" t="s">
        <v>162</v>
      </c>
      <c r="D104" s="75">
        <v>483</v>
      </c>
      <c r="E104" s="75" t="s">
        <v>17</v>
      </c>
      <c r="F104" s="73" t="s">
        <v>381</v>
      </c>
      <c r="G104" s="74">
        <f t="shared" ca="1" si="38"/>
        <v>86813</v>
      </c>
      <c r="H104" s="74">
        <f t="shared" ca="1" si="39"/>
        <v>90285</v>
      </c>
      <c r="I104" s="74">
        <f t="shared" ca="1" si="40"/>
        <v>93896</v>
      </c>
      <c r="J104" s="74">
        <f t="shared" ca="1" si="41"/>
        <v>97651</v>
      </c>
      <c r="K104" s="74">
        <f t="shared" ca="1" si="42"/>
        <v>101558</v>
      </c>
      <c r="L104" s="74">
        <f t="shared" ca="1" si="43"/>
        <v>0</v>
      </c>
      <c r="M104" s="74">
        <f t="shared" ca="1" si="44"/>
        <v>0</v>
      </c>
      <c r="N104" s="60"/>
      <c r="P104" s="191" t="s">
        <v>600</v>
      </c>
      <c r="Q104" s="187" t="str">
        <f t="shared" si="45"/>
        <v>52904C</v>
      </c>
      <c r="R104" s="188" t="str">
        <f t="shared" si="46"/>
        <v>Manager Financial Operations and Business Analysis</v>
      </c>
      <c r="S104" s="189" t="str">
        <f t="shared" si="47"/>
        <v>10</v>
      </c>
      <c r="T104" s="186" cm="1">
        <f t="array" aca="1" ref="T104" ca="1">ROUND(IF($P104="Y",VLOOKUP($Q104, INDIRECT($P$2),T$6,0)*INDIRECT($P$1),VLOOKUP($Q104, INDIRECT($P$2),T$6,0)),IF($E104="E",0,3))</f>
        <v>86813</v>
      </c>
      <c r="U104" s="186" cm="1">
        <f t="array" aca="1" ref="U104" ca="1">ROUND(IF($P104="Y",VLOOKUP($Q104, INDIRECT($P$2),U$6,0)*INDIRECT($P$1),VLOOKUP($Q104, INDIRECT($P$2),U$6,0)),IF($E104="E",0,3))</f>
        <v>90285</v>
      </c>
      <c r="V104" s="186" cm="1">
        <f t="array" aca="1" ref="V104" ca="1">ROUND(IF($P104="Y",VLOOKUP($Q104, INDIRECT($P$2),V$6,0)*INDIRECT($P$1),VLOOKUP($Q104, INDIRECT($P$2),V$6,0)),IF($E104="E",0,3))</f>
        <v>93896</v>
      </c>
      <c r="W104" s="186" cm="1">
        <f t="array" aca="1" ref="W104" ca="1">ROUND(IF($P104="Y",VLOOKUP($Q104, INDIRECT($P$2),W$6,0)*INDIRECT($P$1),VLOOKUP($Q104, INDIRECT($P$2),W$6,0)),IF($E104="E",0,3))</f>
        <v>97651</v>
      </c>
      <c r="X104" s="186" cm="1">
        <f t="array" aca="1" ref="X104" ca="1">ROUND(IF($P104="Y",VLOOKUP($Q104, INDIRECT($P$2),X$6,0)*INDIRECT($P$1),VLOOKUP($Q104, INDIRECT($P$2),X$6,0)),IF($E104="E",0,3))</f>
        <v>101558</v>
      </c>
      <c r="Y104" s="186" cm="1">
        <f t="array" aca="1" ref="Y104" ca="1">ROUND(IF($P104="Y",VLOOKUP($Q104, INDIRECT($P$2),Y$6,0)*INDIRECT($P$1),VLOOKUP($Q104, INDIRECT($P$2),Y$6,0)),IF($E104="E",0,3))</f>
        <v>0</v>
      </c>
      <c r="Z104" s="186" cm="1">
        <f t="array" aca="1" ref="Z104" ca="1">ROUND(IF($P104="Y",VLOOKUP($Q104, INDIRECT($P$2),Z$6,0)*INDIRECT($P$1),VLOOKUP($Q104, INDIRECT($P$2),Z$6,0)),IF($E104="E",0,3))</f>
        <v>0</v>
      </c>
      <c r="AB104" s="282" t="str">
        <f t="shared" si="48"/>
        <v>52904C</v>
      </c>
      <c r="AC104" s="130" t="str">
        <f t="shared" si="49"/>
        <v>Manager Financial Operations and Business Analysis</v>
      </c>
      <c r="AD104" s="284" t="str">
        <f t="shared" si="50"/>
        <v>10</v>
      </c>
      <c r="AE104" s="282">
        <f t="shared" ca="1" si="51"/>
        <v>41.738</v>
      </c>
      <c r="AF104" s="282">
        <f t="shared" ca="1" si="52"/>
        <v>43.406999999999996</v>
      </c>
      <c r="AG104" s="282">
        <f t="shared" ca="1" si="53"/>
        <v>45.143000000000001</v>
      </c>
      <c r="AH104" s="282">
        <f t="shared" ca="1" si="54"/>
        <v>46.948</v>
      </c>
      <c r="AI104" s="282">
        <f t="shared" ca="1" si="55"/>
        <v>48.826000000000001</v>
      </c>
      <c r="AJ104" s="282">
        <f t="shared" ca="1" si="56"/>
        <v>0</v>
      </c>
      <c r="AK104" s="282">
        <f t="shared" ca="1" si="57"/>
        <v>0</v>
      </c>
    </row>
    <row r="105" spans="1:37" x14ac:dyDescent="0.2">
      <c r="A105" s="75" t="s">
        <v>128</v>
      </c>
      <c r="B105" s="75">
        <v>12</v>
      </c>
      <c r="C105" s="70" t="s">
        <v>124</v>
      </c>
      <c r="D105" s="75">
        <v>563</v>
      </c>
      <c r="E105" s="75" t="s">
        <v>17</v>
      </c>
      <c r="F105" s="73" t="s">
        <v>129</v>
      </c>
      <c r="G105" s="74">
        <f t="shared" ca="1" si="38"/>
        <v>91705</v>
      </c>
      <c r="H105" s="74">
        <f t="shared" ca="1" si="39"/>
        <v>95372</v>
      </c>
      <c r="I105" s="74">
        <f t="shared" ca="1" si="40"/>
        <v>99188</v>
      </c>
      <c r="J105" s="74">
        <f t="shared" ca="1" si="41"/>
        <v>103155</v>
      </c>
      <c r="K105" s="74">
        <f t="shared" ca="1" si="42"/>
        <v>107282</v>
      </c>
      <c r="L105" s="74">
        <f t="shared" ca="1" si="43"/>
        <v>0</v>
      </c>
      <c r="M105" s="74">
        <f t="shared" ca="1" si="44"/>
        <v>0</v>
      </c>
      <c r="N105" s="60"/>
      <c r="P105" s="191" t="s">
        <v>600</v>
      </c>
      <c r="Q105" s="187" t="str">
        <f t="shared" si="45"/>
        <v>59222C</v>
      </c>
      <c r="R105" s="188" t="str">
        <f t="shared" si="46"/>
        <v>Manager Financial Services</v>
      </c>
      <c r="S105" s="189" t="str">
        <f t="shared" si="47"/>
        <v>104</v>
      </c>
      <c r="T105" s="186" cm="1">
        <f t="array" aca="1" ref="T105" ca="1">ROUND(IF($P105="Y",VLOOKUP($Q105, INDIRECT($P$2),T$6,0)*INDIRECT($P$1),VLOOKUP($Q105, INDIRECT($P$2),T$6,0)),IF($E105="E",0,3))</f>
        <v>91705</v>
      </c>
      <c r="U105" s="186" cm="1">
        <f t="array" aca="1" ref="U105" ca="1">ROUND(IF($P105="Y",VLOOKUP($Q105, INDIRECT($P$2),U$6,0)*INDIRECT($P$1),VLOOKUP($Q105, INDIRECT($P$2),U$6,0)),IF($E105="E",0,3))</f>
        <v>95372</v>
      </c>
      <c r="V105" s="186" cm="1">
        <f t="array" aca="1" ref="V105" ca="1">ROUND(IF($P105="Y",VLOOKUP($Q105, INDIRECT($P$2),V$6,0)*INDIRECT($P$1),VLOOKUP($Q105, INDIRECT($P$2),V$6,0)),IF($E105="E",0,3))</f>
        <v>99188</v>
      </c>
      <c r="W105" s="186" cm="1">
        <f t="array" aca="1" ref="W105" ca="1">ROUND(IF($P105="Y",VLOOKUP($Q105, INDIRECT($P$2),W$6,0)*INDIRECT($P$1),VLOOKUP($Q105, INDIRECT($P$2),W$6,0)),IF($E105="E",0,3))</f>
        <v>103155</v>
      </c>
      <c r="X105" s="186" cm="1">
        <f t="array" aca="1" ref="X105" ca="1">ROUND(IF($P105="Y",VLOOKUP($Q105, INDIRECT($P$2),X$6,0)*INDIRECT($P$1),VLOOKUP($Q105, INDIRECT($P$2),X$6,0)),IF($E105="E",0,3))</f>
        <v>107282</v>
      </c>
      <c r="Y105" s="186" cm="1">
        <f t="array" aca="1" ref="Y105" ca="1">ROUND(IF($P105="Y",VLOOKUP($Q105, INDIRECT($P$2),Y$6,0)*INDIRECT($P$1),VLOOKUP($Q105, INDIRECT($P$2),Y$6,0)),IF($E105="E",0,3))</f>
        <v>0</v>
      </c>
      <c r="Z105" s="186" cm="1">
        <f t="array" aca="1" ref="Z105" ca="1">ROUND(IF($P105="Y",VLOOKUP($Q105, INDIRECT($P$2),Z$6,0)*INDIRECT($P$1),VLOOKUP($Q105, INDIRECT($P$2),Z$6,0)),IF($E105="E",0,3))</f>
        <v>0</v>
      </c>
      <c r="AB105" s="282" t="str">
        <f t="shared" si="48"/>
        <v>59222C</v>
      </c>
      <c r="AC105" s="130" t="str">
        <f t="shared" si="49"/>
        <v>Manager Financial Services</v>
      </c>
      <c r="AD105" s="284" t="str">
        <f t="shared" si="50"/>
        <v>104</v>
      </c>
      <c r="AE105" s="282">
        <f t="shared" ca="1" si="51"/>
        <v>44.088999999999999</v>
      </c>
      <c r="AF105" s="282">
        <f t="shared" ca="1" si="52"/>
        <v>45.851999999999997</v>
      </c>
      <c r="AG105" s="282">
        <f t="shared" ca="1" si="53"/>
        <v>47.686999999999998</v>
      </c>
      <c r="AH105" s="282">
        <f t="shared" ca="1" si="54"/>
        <v>49.594000000000001</v>
      </c>
      <c r="AI105" s="282">
        <f t="shared" ca="1" si="55"/>
        <v>51.577999999999996</v>
      </c>
      <c r="AJ105" s="282">
        <f t="shared" ca="1" si="56"/>
        <v>0</v>
      </c>
      <c r="AK105" s="282">
        <f t="shared" ca="1" si="57"/>
        <v>0</v>
      </c>
    </row>
    <row r="106" spans="1:37" x14ac:dyDescent="0.2">
      <c r="A106" s="75" t="s">
        <v>165</v>
      </c>
      <c r="B106" s="75">
        <v>11</v>
      </c>
      <c r="C106" s="70" t="s">
        <v>164</v>
      </c>
      <c r="D106" s="75">
        <v>505</v>
      </c>
      <c r="E106" s="75" t="s">
        <v>17</v>
      </c>
      <c r="F106" s="73" t="s">
        <v>382</v>
      </c>
      <c r="G106" s="74">
        <f t="shared" ca="1" si="38"/>
        <v>91705</v>
      </c>
      <c r="H106" s="74">
        <f t="shared" si="39"/>
        <v>95371</v>
      </c>
      <c r="I106" s="74">
        <f t="shared" ca="1" si="40"/>
        <v>99188</v>
      </c>
      <c r="J106" s="74">
        <f t="shared" ca="1" si="41"/>
        <v>103155</v>
      </c>
      <c r="K106" s="74">
        <f t="shared" ca="1" si="42"/>
        <v>107282</v>
      </c>
      <c r="L106" s="74">
        <f t="shared" ca="1" si="43"/>
        <v>0</v>
      </c>
      <c r="M106" s="74">
        <f t="shared" ca="1" si="44"/>
        <v>0</v>
      </c>
      <c r="N106" s="60"/>
      <c r="P106" s="191" t="s">
        <v>600</v>
      </c>
      <c r="Q106" s="187" t="str">
        <f t="shared" si="45"/>
        <v>02657C</v>
      </c>
      <c r="R106" s="188" t="str">
        <f t="shared" si="46"/>
        <v>Manager Grants &amp; Community Engagement</v>
      </c>
      <c r="S106" s="189" t="str">
        <f t="shared" si="47"/>
        <v>103</v>
      </c>
      <c r="T106" s="186" cm="1">
        <f t="array" aca="1" ref="T106" ca="1">ROUND(IF($P106="Y",VLOOKUP($Q106, INDIRECT($P$2),T$6,0)*INDIRECT($P$1),VLOOKUP($Q106, INDIRECT($P$2),T$6,0)),IF($E106="E",0,3))</f>
        <v>91705</v>
      </c>
      <c r="U106" s="336">
        <v>95371</v>
      </c>
      <c r="V106" s="186" cm="1">
        <f t="array" aca="1" ref="V106" ca="1">ROUND(IF($P106="Y",VLOOKUP($Q106, INDIRECT($P$2),V$6,0)*INDIRECT($P$1),VLOOKUP($Q106, INDIRECT($P$2),V$6,0)),IF($E106="E",0,3))</f>
        <v>99188</v>
      </c>
      <c r="W106" s="186" cm="1">
        <f t="array" aca="1" ref="W106" ca="1">ROUND(IF($P106="Y",VLOOKUP($Q106, INDIRECT($P$2),W$6,0)*INDIRECT($P$1),VLOOKUP($Q106, INDIRECT($P$2),W$6,0)),IF($E106="E",0,3))</f>
        <v>103155</v>
      </c>
      <c r="X106" s="186" cm="1">
        <f t="array" aca="1" ref="X106" ca="1">ROUND(IF($P106="Y",VLOOKUP($Q106, INDIRECT($P$2),X$6,0)*INDIRECT($P$1),VLOOKUP($Q106, INDIRECT($P$2),X$6,0)),IF($E106="E",0,3))</f>
        <v>107282</v>
      </c>
      <c r="Y106" s="186" cm="1">
        <f t="array" aca="1" ref="Y106" ca="1">ROUND(IF($P106="Y",VLOOKUP($Q106, INDIRECT($P$2),Y$6,0)*INDIRECT($P$1),VLOOKUP($Q106, INDIRECT($P$2),Y$6,0)),IF($E106="E",0,3))</f>
        <v>0</v>
      </c>
      <c r="Z106" s="186" cm="1">
        <f t="array" aca="1" ref="Z106" ca="1">ROUND(IF($P106="Y",VLOOKUP($Q106, INDIRECT($P$2),Z$6,0)*INDIRECT($P$1),VLOOKUP($Q106, INDIRECT($P$2),Z$6,0)),IF($E106="E",0,3))</f>
        <v>0</v>
      </c>
      <c r="AB106" s="282" t="str">
        <f t="shared" si="48"/>
        <v>02657C</v>
      </c>
      <c r="AC106" s="130" t="str">
        <f t="shared" si="49"/>
        <v>Manager Grants &amp; Community Engagement</v>
      </c>
      <c r="AD106" s="284" t="str">
        <f t="shared" si="50"/>
        <v>103</v>
      </c>
      <c r="AE106" s="282">
        <f t="shared" ca="1" si="51"/>
        <v>44.088999999999999</v>
      </c>
      <c r="AF106" s="282">
        <f t="shared" si="52"/>
        <v>45.851999999999997</v>
      </c>
      <c r="AG106" s="282">
        <f t="shared" ca="1" si="53"/>
        <v>47.686999999999998</v>
      </c>
      <c r="AH106" s="282">
        <f t="shared" ca="1" si="54"/>
        <v>49.594000000000001</v>
      </c>
      <c r="AI106" s="282">
        <f t="shared" ca="1" si="55"/>
        <v>51.577999999999996</v>
      </c>
      <c r="AJ106" s="282">
        <f t="shared" ca="1" si="56"/>
        <v>0</v>
      </c>
      <c r="AK106" s="282">
        <f t="shared" ca="1" si="57"/>
        <v>0</v>
      </c>
    </row>
    <row r="107" spans="1:37" x14ac:dyDescent="0.2">
      <c r="A107" s="75" t="s">
        <v>130</v>
      </c>
      <c r="B107" s="75">
        <v>11</v>
      </c>
      <c r="C107" s="70" t="s">
        <v>124</v>
      </c>
      <c r="D107" s="75">
        <v>513</v>
      </c>
      <c r="E107" s="75" t="s">
        <v>17</v>
      </c>
      <c r="F107" s="73" t="s">
        <v>383</v>
      </c>
      <c r="G107" s="74">
        <f t="shared" ref="G107:G138" ca="1" si="59">T107</f>
        <v>91705</v>
      </c>
      <c r="H107" s="74">
        <f t="shared" ref="H107:H138" ca="1" si="60">U107</f>
        <v>95372</v>
      </c>
      <c r="I107" s="74">
        <f t="shared" ref="I107:I138" ca="1" si="61">V107</f>
        <v>99188</v>
      </c>
      <c r="J107" s="74">
        <f t="shared" ref="J107:J138" ca="1" si="62">W107</f>
        <v>103155</v>
      </c>
      <c r="K107" s="74">
        <f t="shared" ref="K107:K138" ca="1" si="63">X107</f>
        <v>107282</v>
      </c>
      <c r="L107" s="74">
        <f t="shared" ref="L107:L138" ca="1" si="64">Y107</f>
        <v>0</v>
      </c>
      <c r="M107" s="74">
        <f t="shared" ref="M107:M138" ca="1" si="65">Z107</f>
        <v>0</v>
      </c>
      <c r="N107" s="60"/>
      <c r="P107" s="191" t="s">
        <v>600</v>
      </c>
      <c r="Q107" s="187" t="str">
        <f t="shared" si="45"/>
        <v>06739C</v>
      </c>
      <c r="R107" s="188" t="str">
        <f t="shared" si="46"/>
        <v>Manager Health Administration</v>
      </c>
      <c r="S107" s="189" t="str">
        <f t="shared" si="47"/>
        <v>104</v>
      </c>
      <c r="T107" s="186" cm="1">
        <f t="array" aca="1" ref="T107" ca="1">ROUND(IF($P107="Y",VLOOKUP($Q107, INDIRECT($P$2),T$6,0)*INDIRECT($P$1),VLOOKUP($Q107, INDIRECT($P$2),T$6,0)),IF($E107="E",0,3))</f>
        <v>91705</v>
      </c>
      <c r="U107" s="186" cm="1">
        <f t="array" aca="1" ref="U107" ca="1">ROUND(IF($P107="Y",VLOOKUP($Q107, INDIRECT($P$2),U$6,0)*INDIRECT($P$1),VLOOKUP($Q107, INDIRECT($P$2),U$6,0)),IF($E107="E",0,3))</f>
        <v>95372</v>
      </c>
      <c r="V107" s="186" cm="1">
        <f t="array" aca="1" ref="V107" ca="1">ROUND(IF($P107="Y",VLOOKUP($Q107, INDIRECT($P$2),V$6,0)*INDIRECT($P$1),VLOOKUP($Q107, INDIRECT($P$2),V$6,0)),IF($E107="E",0,3))</f>
        <v>99188</v>
      </c>
      <c r="W107" s="186" cm="1">
        <f t="array" aca="1" ref="W107" ca="1">ROUND(IF($P107="Y",VLOOKUP($Q107, INDIRECT($P$2),W$6,0)*INDIRECT($P$1),VLOOKUP($Q107, INDIRECT($P$2),W$6,0)),IF($E107="E",0,3))</f>
        <v>103155</v>
      </c>
      <c r="X107" s="186" cm="1">
        <f t="array" aca="1" ref="X107" ca="1">ROUND(IF($P107="Y",VLOOKUP($Q107, INDIRECT($P$2),X$6,0)*INDIRECT($P$1),VLOOKUP($Q107, INDIRECT($P$2),X$6,0)),IF($E107="E",0,3))</f>
        <v>107282</v>
      </c>
      <c r="Y107" s="186" cm="1">
        <f t="array" aca="1" ref="Y107" ca="1">ROUND(IF($P107="Y",VLOOKUP($Q107, INDIRECT($P$2),Y$6,0)*INDIRECT($P$1),VLOOKUP($Q107, INDIRECT($P$2),Y$6,0)),IF($E107="E",0,3))</f>
        <v>0</v>
      </c>
      <c r="Z107" s="186" cm="1">
        <f t="array" aca="1" ref="Z107" ca="1">ROUND(IF($P107="Y",VLOOKUP($Q107, INDIRECT($P$2),Z$6,0)*INDIRECT($P$1),VLOOKUP($Q107, INDIRECT($P$2),Z$6,0)),IF($E107="E",0,3))</f>
        <v>0</v>
      </c>
      <c r="AB107" s="282" t="str">
        <f t="shared" si="48"/>
        <v>06739C</v>
      </c>
      <c r="AC107" s="130" t="str">
        <f t="shared" si="49"/>
        <v>Manager Health Administration</v>
      </c>
      <c r="AD107" s="284" t="str">
        <f t="shared" si="50"/>
        <v>104</v>
      </c>
      <c r="AE107" s="282">
        <f t="shared" ca="1" si="51"/>
        <v>44.088999999999999</v>
      </c>
      <c r="AF107" s="282">
        <f t="shared" ca="1" si="52"/>
        <v>45.851999999999997</v>
      </c>
      <c r="AG107" s="282">
        <f t="shared" ca="1" si="53"/>
        <v>47.686999999999998</v>
      </c>
      <c r="AH107" s="282">
        <f t="shared" ca="1" si="54"/>
        <v>49.594000000000001</v>
      </c>
      <c r="AI107" s="282">
        <f t="shared" ca="1" si="55"/>
        <v>51.577999999999996</v>
      </c>
      <c r="AJ107" s="282">
        <f t="shared" ca="1" si="56"/>
        <v>0</v>
      </c>
      <c r="AK107" s="282">
        <f t="shared" ca="1" si="57"/>
        <v>0</v>
      </c>
    </row>
    <row r="108" spans="1:37" x14ac:dyDescent="0.2">
      <c r="A108" s="75" t="s">
        <v>158</v>
      </c>
      <c r="B108" s="75">
        <v>11</v>
      </c>
      <c r="C108" s="70" t="s">
        <v>65</v>
      </c>
      <c r="D108" s="75">
        <v>498</v>
      </c>
      <c r="E108" s="75" t="s">
        <v>17</v>
      </c>
      <c r="F108" s="73" t="s">
        <v>384</v>
      </c>
      <c r="G108" s="74">
        <f t="shared" ca="1" si="59"/>
        <v>83407</v>
      </c>
      <c r="H108" s="74">
        <f t="shared" ca="1" si="60"/>
        <v>87798</v>
      </c>
      <c r="I108" s="74">
        <f t="shared" ca="1" si="61"/>
        <v>92418</v>
      </c>
      <c r="J108" s="74">
        <f t="shared" ca="1" si="62"/>
        <v>98702</v>
      </c>
      <c r="K108" s="74">
        <f t="shared" ca="1" si="63"/>
        <v>101467</v>
      </c>
      <c r="L108" s="74">
        <f t="shared" ca="1" si="64"/>
        <v>104309</v>
      </c>
      <c r="M108" s="74">
        <f t="shared" ca="1" si="65"/>
        <v>107282</v>
      </c>
      <c r="N108" s="60"/>
      <c r="P108" s="191" t="s">
        <v>600</v>
      </c>
      <c r="Q108" s="187" t="str">
        <f t="shared" ref="Q108:Q139" si="66">A108</f>
        <v>06743C</v>
      </c>
      <c r="R108" s="188" t="str">
        <f t="shared" ref="R108:R139" si="67">F108</f>
        <v>Manager Healthy Living Program</v>
      </c>
      <c r="S108" s="189" t="str">
        <f t="shared" ref="S108:S139" si="68">C108</f>
        <v>41C</v>
      </c>
      <c r="T108" s="186" cm="1">
        <f t="array" aca="1" ref="T108" ca="1">ROUND(IF($P108="Y",VLOOKUP($Q108, INDIRECT($P$2),T$6,0)*INDIRECT($P$1),VLOOKUP($Q108, INDIRECT($P$2),T$6,0)),IF($E108="E",0,3))</f>
        <v>83407</v>
      </c>
      <c r="U108" s="186" cm="1">
        <f t="array" aca="1" ref="U108" ca="1">ROUND(IF($P108="Y",VLOOKUP($Q108, INDIRECT($P$2),U$6,0)*INDIRECT($P$1),VLOOKUP($Q108, INDIRECT($P$2),U$6,0)),IF($E108="E",0,3))</f>
        <v>87798</v>
      </c>
      <c r="V108" s="186" cm="1">
        <f t="array" aca="1" ref="V108" ca="1">ROUND(IF($P108="Y",VLOOKUP($Q108, INDIRECT($P$2),V$6,0)*INDIRECT($P$1),VLOOKUP($Q108, INDIRECT($P$2),V$6,0)),IF($E108="E",0,3))</f>
        <v>92418</v>
      </c>
      <c r="W108" s="186" cm="1">
        <f t="array" aca="1" ref="W108" ca="1">ROUND(IF($P108="Y",VLOOKUP($Q108, INDIRECT($P$2),W$6,0)*INDIRECT($P$1),VLOOKUP($Q108, INDIRECT($P$2),W$6,0)),IF($E108="E",0,3))</f>
        <v>98702</v>
      </c>
      <c r="X108" s="186" cm="1">
        <f t="array" aca="1" ref="X108" ca="1">ROUND(IF($P108="Y",VLOOKUP($Q108, INDIRECT($P$2),X$6,0)*INDIRECT($P$1),VLOOKUP($Q108, INDIRECT($P$2),X$6,0)),IF($E108="E",0,3))</f>
        <v>101467</v>
      </c>
      <c r="Y108" s="186" cm="1">
        <f t="array" aca="1" ref="Y108" ca="1">ROUND(IF($P108="Y",VLOOKUP($Q108, INDIRECT($P$2),Y$6,0)*INDIRECT($P$1),VLOOKUP($Q108, INDIRECT($P$2),Y$6,0)),IF($E108="E",0,3))</f>
        <v>104309</v>
      </c>
      <c r="Z108" s="186" cm="1">
        <f t="array" aca="1" ref="Z108" ca="1">ROUND(IF($P108="Y",VLOOKUP($Q108, INDIRECT($P$2),Z$6,0)*INDIRECT($P$1),VLOOKUP($Q108, INDIRECT($P$2),Z$6,0)),IF($E108="E",0,3))</f>
        <v>107282</v>
      </c>
      <c r="AB108" s="282" t="str">
        <f t="shared" si="48"/>
        <v>06743C</v>
      </c>
      <c r="AC108" s="130" t="str">
        <f t="shared" si="49"/>
        <v>Manager Healthy Living Program</v>
      </c>
      <c r="AD108" s="284" t="str">
        <f t="shared" si="50"/>
        <v>41C</v>
      </c>
      <c r="AE108" s="282">
        <f t="shared" ca="1" si="51"/>
        <v>40.099999999999994</v>
      </c>
      <c r="AF108" s="282">
        <f t="shared" ca="1" si="52"/>
        <v>42.210999999999999</v>
      </c>
      <c r="AG108" s="282">
        <f t="shared" ca="1" si="53"/>
        <v>44.431999999999995</v>
      </c>
      <c r="AH108" s="282">
        <f t="shared" ca="1" si="54"/>
        <v>47.452999999999996</v>
      </c>
      <c r="AI108" s="282">
        <f t="shared" ca="1" si="55"/>
        <v>48.782999999999994</v>
      </c>
      <c r="AJ108" s="282">
        <f t="shared" ca="1" si="56"/>
        <v>50.149000000000001</v>
      </c>
      <c r="AK108" s="282">
        <f t="shared" ca="1" si="57"/>
        <v>51.577999999999996</v>
      </c>
    </row>
    <row r="109" spans="1:37" x14ac:dyDescent="0.2">
      <c r="A109" s="75" t="s">
        <v>131</v>
      </c>
      <c r="B109" s="75">
        <v>10</v>
      </c>
      <c r="C109" s="70" t="s">
        <v>70</v>
      </c>
      <c r="D109" s="75">
        <v>465</v>
      </c>
      <c r="E109" s="75" t="s">
        <v>17</v>
      </c>
      <c r="F109" s="73" t="s">
        <v>385</v>
      </c>
      <c r="G109" s="74">
        <f t="shared" ca="1" si="59"/>
        <v>77016</v>
      </c>
      <c r="H109" s="74">
        <f t="shared" ca="1" si="60"/>
        <v>80849</v>
      </c>
      <c r="I109" s="74">
        <f t="shared" ca="1" si="61"/>
        <v>84901</v>
      </c>
      <c r="J109" s="74">
        <f t="shared" ca="1" si="62"/>
        <v>90391</v>
      </c>
      <c r="K109" s="74">
        <f t="shared" ca="1" si="63"/>
        <v>92921</v>
      </c>
      <c r="L109" s="74">
        <f t="shared" ca="1" si="64"/>
        <v>95525</v>
      </c>
      <c r="M109" s="74">
        <f t="shared" ca="1" si="65"/>
        <v>98248</v>
      </c>
      <c r="N109" s="60"/>
      <c r="P109" s="191" t="s">
        <v>600</v>
      </c>
      <c r="Q109" s="187" t="str">
        <f t="shared" si="66"/>
        <v>06744C</v>
      </c>
      <c r="R109" s="188" t="str">
        <f t="shared" si="67"/>
        <v>Manager Healthy Start</v>
      </c>
      <c r="S109" s="189" t="str">
        <f t="shared" si="68"/>
        <v>34M</v>
      </c>
      <c r="T109" s="186" cm="1">
        <f t="array" aca="1" ref="T109" ca="1">ROUND(IF($P109="Y",VLOOKUP($Q109, INDIRECT($P$2),T$6,0)*INDIRECT($P$1),VLOOKUP($Q109, INDIRECT($P$2),T$6,0)),IF($E109="E",0,3))</f>
        <v>77016</v>
      </c>
      <c r="U109" s="186" cm="1">
        <f t="array" aca="1" ref="U109" ca="1">ROUND(IF($P109="Y",VLOOKUP($Q109, INDIRECT($P$2),U$6,0)*INDIRECT($P$1),VLOOKUP($Q109, INDIRECT($P$2),U$6,0)),IF($E109="E",0,3))</f>
        <v>80849</v>
      </c>
      <c r="V109" s="186" cm="1">
        <f t="array" aca="1" ref="V109" ca="1">ROUND(IF($P109="Y",VLOOKUP($Q109, INDIRECT($P$2),V$6,0)*INDIRECT($P$1),VLOOKUP($Q109, INDIRECT($P$2),V$6,0)),IF($E109="E",0,3))</f>
        <v>84901</v>
      </c>
      <c r="W109" s="186" cm="1">
        <f t="array" aca="1" ref="W109" ca="1">ROUND(IF($P109="Y",VLOOKUP($Q109, INDIRECT($P$2),W$6,0)*INDIRECT($P$1),VLOOKUP($Q109, INDIRECT($P$2),W$6,0)),IF($E109="E",0,3))</f>
        <v>90391</v>
      </c>
      <c r="X109" s="186" cm="1">
        <f t="array" aca="1" ref="X109" ca="1">ROUND(IF($P109="Y",VLOOKUP($Q109, INDIRECT($P$2),X$6,0)*INDIRECT($P$1),VLOOKUP($Q109, INDIRECT($P$2),X$6,0)),IF($E109="E",0,3))</f>
        <v>92921</v>
      </c>
      <c r="Y109" s="186" cm="1">
        <f t="array" aca="1" ref="Y109" ca="1">ROUND(IF($P109="Y",VLOOKUP($Q109, INDIRECT($P$2),Y$6,0)*INDIRECT($P$1),VLOOKUP($Q109, INDIRECT($P$2),Y$6,0)),IF($E109="E",0,3))</f>
        <v>95525</v>
      </c>
      <c r="Z109" s="186" cm="1">
        <f t="array" aca="1" ref="Z109" ca="1">ROUND(IF($P109="Y",VLOOKUP($Q109, INDIRECT($P$2),Z$6,0)*INDIRECT($P$1),VLOOKUP($Q109, INDIRECT($P$2),Z$6,0)),IF($E109="E",0,3))</f>
        <v>98248</v>
      </c>
      <c r="AB109" s="282" t="str">
        <f t="shared" si="48"/>
        <v>06744C</v>
      </c>
      <c r="AC109" s="130" t="str">
        <f t="shared" si="49"/>
        <v>Manager Healthy Start</v>
      </c>
      <c r="AD109" s="284" t="str">
        <f t="shared" si="50"/>
        <v>34M</v>
      </c>
      <c r="AE109" s="282">
        <f t="shared" ca="1" si="51"/>
        <v>37.027000000000001</v>
      </c>
      <c r="AF109" s="282">
        <f t="shared" ca="1" si="52"/>
        <v>38.869999999999997</v>
      </c>
      <c r="AG109" s="282">
        <f t="shared" ca="1" si="53"/>
        <v>40.817999999999998</v>
      </c>
      <c r="AH109" s="282">
        <f t="shared" ca="1" si="54"/>
        <v>43.457999999999998</v>
      </c>
      <c r="AI109" s="282">
        <f t="shared" ca="1" si="55"/>
        <v>44.673999999999999</v>
      </c>
      <c r="AJ109" s="282">
        <f t="shared" ca="1" si="56"/>
        <v>45.925999999999995</v>
      </c>
      <c r="AK109" s="282">
        <f t="shared" ca="1" si="57"/>
        <v>47.234999999999999</v>
      </c>
    </row>
    <row r="110" spans="1:37" x14ac:dyDescent="0.2">
      <c r="A110" s="75" t="s">
        <v>132</v>
      </c>
      <c r="B110" s="75">
        <v>13</v>
      </c>
      <c r="C110" s="70" t="s">
        <v>76</v>
      </c>
      <c r="D110" s="75">
        <v>588</v>
      </c>
      <c r="E110" s="75" t="s">
        <v>17</v>
      </c>
      <c r="F110" s="73" t="s">
        <v>386</v>
      </c>
      <c r="G110" s="74">
        <f t="shared" ca="1" si="59"/>
        <v>103205</v>
      </c>
      <c r="H110" s="74">
        <f t="shared" ca="1" si="60"/>
        <v>107332</v>
      </c>
      <c r="I110" s="74">
        <f t="shared" ca="1" si="61"/>
        <v>111625</v>
      </c>
      <c r="J110" s="74">
        <f t="shared" ca="1" si="62"/>
        <v>116090</v>
      </c>
      <c r="K110" s="74">
        <f t="shared" ca="1" si="63"/>
        <v>120735</v>
      </c>
      <c r="L110" s="74">
        <f t="shared" ca="1" si="64"/>
        <v>0</v>
      </c>
      <c r="M110" s="74">
        <f t="shared" ca="1" si="65"/>
        <v>0</v>
      </c>
      <c r="N110" s="60"/>
      <c r="O110" s="73"/>
      <c r="P110" s="186" t="s">
        <v>600</v>
      </c>
      <c r="Q110" s="187" t="str">
        <f t="shared" si="66"/>
        <v>52600C</v>
      </c>
      <c r="R110" s="188" t="str">
        <f t="shared" si="67"/>
        <v>Manager Housing Development</v>
      </c>
      <c r="S110" s="189" t="str">
        <f t="shared" si="68"/>
        <v>63</v>
      </c>
      <c r="T110" s="186" cm="1">
        <f t="array" aca="1" ref="T110" ca="1">ROUND(IF($P110="Y",VLOOKUP($Q110, INDIRECT($P$2),T$6,0)*INDIRECT($P$1),VLOOKUP($Q110, INDIRECT($P$2),T$6,0)),IF($E110="E",0,3))</f>
        <v>103205</v>
      </c>
      <c r="U110" s="186" cm="1">
        <f t="array" aca="1" ref="U110" ca="1">ROUND(IF($P110="Y",VLOOKUP($Q110, INDIRECT($P$2),U$6,0)*INDIRECT($P$1),VLOOKUP($Q110, INDIRECT($P$2),U$6,0)),IF($E110="E",0,3))</f>
        <v>107332</v>
      </c>
      <c r="V110" s="186" cm="1">
        <f t="array" aca="1" ref="V110" ca="1">ROUND(IF($P110="Y",VLOOKUP($Q110, INDIRECT($P$2),V$6,0)*INDIRECT($P$1),VLOOKUP($Q110, INDIRECT($P$2),V$6,0)),IF($E110="E",0,3))</f>
        <v>111625</v>
      </c>
      <c r="W110" s="186" cm="1">
        <f t="array" aca="1" ref="W110" ca="1">ROUND(IF($P110="Y",VLOOKUP($Q110, INDIRECT($P$2),W$6,0)*INDIRECT($P$1),VLOOKUP($Q110, INDIRECT($P$2),W$6,0)),IF($E110="E",0,3))</f>
        <v>116090</v>
      </c>
      <c r="X110" s="186" cm="1">
        <f t="array" aca="1" ref="X110" ca="1">ROUND(IF($P110="Y",VLOOKUP($Q110, INDIRECT($P$2),X$6,0)*INDIRECT($P$1),VLOOKUP($Q110, INDIRECT($P$2),X$6,0)),IF($E110="E",0,3))</f>
        <v>120735</v>
      </c>
      <c r="Y110" s="186" cm="1">
        <f t="array" aca="1" ref="Y110" ca="1">ROUND(IF($P110="Y",VLOOKUP($Q110, INDIRECT($P$2),Y$6,0)*INDIRECT($P$1),VLOOKUP($Q110, INDIRECT($P$2),Y$6,0)),IF($E110="E",0,3))</f>
        <v>0</v>
      </c>
      <c r="Z110" s="186" cm="1">
        <f t="array" aca="1" ref="Z110" ca="1">ROUND(IF($P110="Y",VLOOKUP($Q110, INDIRECT($P$2),Z$6,0)*INDIRECT($P$1),VLOOKUP($Q110, INDIRECT($P$2),Z$6,0)),IF($E110="E",0,3))</f>
        <v>0</v>
      </c>
      <c r="AB110" s="282" t="str">
        <f t="shared" si="48"/>
        <v>52600C</v>
      </c>
      <c r="AC110" s="130" t="str">
        <f t="shared" si="49"/>
        <v>Manager Housing Development</v>
      </c>
      <c r="AD110" s="284" t="str">
        <f t="shared" si="50"/>
        <v>63</v>
      </c>
      <c r="AE110" s="282">
        <f t="shared" ca="1" si="51"/>
        <v>49.617999999999995</v>
      </c>
      <c r="AF110" s="282">
        <f t="shared" ca="1" si="52"/>
        <v>51.601999999999997</v>
      </c>
      <c r="AG110" s="282">
        <f t="shared" ca="1" si="53"/>
        <v>53.665999999999997</v>
      </c>
      <c r="AH110" s="282">
        <f t="shared" ca="1" si="54"/>
        <v>55.812999999999995</v>
      </c>
      <c r="AI110" s="282">
        <f t="shared" ca="1" si="55"/>
        <v>58.045999999999999</v>
      </c>
      <c r="AJ110" s="282">
        <f t="shared" ca="1" si="56"/>
        <v>0</v>
      </c>
      <c r="AK110" s="282">
        <f t="shared" ca="1" si="57"/>
        <v>0</v>
      </c>
    </row>
    <row r="111" spans="1:37" x14ac:dyDescent="0.2">
      <c r="A111" s="75" t="s">
        <v>136</v>
      </c>
      <c r="B111" s="75">
        <v>11</v>
      </c>
      <c r="C111" s="70" t="s">
        <v>135</v>
      </c>
      <c r="D111" s="75">
        <v>513</v>
      </c>
      <c r="E111" s="75" t="s">
        <v>17</v>
      </c>
      <c r="F111" s="73" t="s">
        <v>387</v>
      </c>
      <c r="G111" s="74">
        <f t="shared" ca="1" si="59"/>
        <v>100239</v>
      </c>
      <c r="H111" s="74">
        <f t="shared" ca="1" si="60"/>
        <v>104253</v>
      </c>
      <c r="I111" s="74">
        <f t="shared" ca="1" si="61"/>
        <v>108427</v>
      </c>
      <c r="J111" s="74">
        <f t="shared" ca="1" si="62"/>
        <v>112769</v>
      </c>
      <c r="K111" s="74">
        <f t="shared" ca="1" si="63"/>
        <v>117284</v>
      </c>
      <c r="L111" s="74">
        <f t="shared" ca="1" si="64"/>
        <v>0</v>
      </c>
      <c r="M111" s="74">
        <f t="shared" ca="1" si="65"/>
        <v>0</v>
      </c>
      <c r="N111" s="60"/>
      <c r="P111" s="191" t="s">
        <v>600</v>
      </c>
      <c r="Q111" s="187" t="str">
        <f t="shared" si="66"/>
        <v>06795C</v>
      </c>
      <c r="R111" s="188" t="str">
        <f t="shared" si="67"/>
        <v xml:space="preserve">Manager Internal Audit </v>
      </c>
      <c r="S111" s="189" t="str">
        <f t="shared" si="68"/>
        <v>045</v>
      </c>
      <c r="T111" s="186" cm="1">
        <f t="array" aca="1" ref="T111" ca="1">ROUND(IF($P111="Y",VLOOKUP($Q111, INDIRECT($P$2),T$6,0)*INDIRECT($P$1),VLOOKUP($Q111, INDIRECT($P$2),T$6,0)),IF($E111="E",0,3))</f>
        <v>100239</v>
      </c>
      <c r="U111" s="186" cm="1">
        <f t="array" aca="1" ref="U111" ca="1">ROUND(IF($P111="Y",VLOOKUP($Q111, INDIRECT($P$2),U$6,0)*INDIRECT($P$1),VLOOKUP($Q111, INDIRECT($P$2),U$6,0)),IF($E111="E",0,3))</f>
        <v>104253</v>
      </c>
      <c r="V111" s="186" cm="1">
        <f t="array" aca="1" ref="V111" ca="1">ROUND(IF($P111="Y",VLOOKUP($Q111, INDIRECT($P$2),V$6,0)*INDIRECT($P$1),VLOOKUP($Q111, INDIRECT($P$2),V$6,0)),IF($E111="E",0,3))</f>
        <v>108427</v>
      </c>
      <c r="W111" s="186" cm="1">
        <f t="array" aca="1" ref="W111" ca="1">ROUND(IF($P111="Y",VLOOKUP($Q111, INDIRECT($P$2),W$6,0)*INDIRECT($P$1),VLOOKUP($Q111, INDIRECT($P$2),W$6,0)),IF($E111="E",0,3))</f>
        <v>112769</v>
      </c>
      <c r="X111" s="186" cm="1">
        <f t="array" aca="1" ref="X111" ca="1">ROUND(IF($P111="Y",VLOOKUP($Q111, INDIRECT($P$2),X$6,0)*INDIRECT($P$1),VLOOKUP($Q111, INDIRECT($P$2),X$6,0)),IF($E111="E",0,3))</f>
        <v>117284</v>
      </c>
      <c r="Y111" s="186" cm="1">
        <f t="array" aca="1" ref="Y111" ca="1">ROUND(IF($P111="Y",VLOOKUP($Q111, INDIRECT($P$2),Y$6,0)*INDIRECT($P$1),VLOOKUP($Q111, INDIRECT($P$2),Y$6,0)),IF($E111="E",0,3))</f>
        <v>0</v>
      </c>
      <c r="Z111" s="186" cm="1">
        <f t="array" aca="1" ref="Z111" ca="1">ROUND(IF($P111="Y",VLOOKUP($Q111, INDIRECT($P$2),Z$6,0)*INDIRECT($P$1),VLOOKUP($Q111, INDIRECT($P$2),Z$6,0)),IF($E111="E",0,3))</f>
        <v>0</v>
      </c>
      <c r="AB111" s="282" t="str">
        <f t="shared" si="48"/>
        <v>06795C</v>
      </c>
      <c r="AC111" s="130" t="str">
        <f t="shared" si="49"/>
        <v xml:space="preserve">Manager Internal Audit </v>
      </c>
      <c r="AD111" s="284" t="str">
        <f t="shared" si="50"/>
        <v>045</v>
      </c>
      <c r="AE111" s="282">
        <f t="shared" ca="1" si="51"/>
        <v>48.192</v>
      </c>
      <c r="AF111" s="282">
        <f t="shared" ca="1" si="52"/>
        <v>50.122</v>
      </c>
      <c r="AG111" s="282">
        <f t="shared" ca="1" si="53"/>
        <v>52.128999999999998</v>
      </c>
      <c r="AH111" s="282">
        <f t="shared" ca="1" si="54"/>
        <v>54.216000000000001</v>
      </c>
      <c r="AI111" s="282">
        <f t="shared" ca="1" si="55"/>
        <v>56.387</v>
      </c>
      <c r="AJ111" s="282">
        <f t="shared" ca="1" si="56"/>
        <v>0</v>
      </c>
      <c r="AK111" s="282">
        <f t="shared" ca="1" si="57"/>
        <v>0</v>
      </c>
    </row>
    <row r="112" spans="1:37" x14ac:dyDescent="0.2">
      <c r="A112" s="75" t="s">
        <v>48</v>
      </c>
      <c r="B112" s="75">
        <v>10</v>
      </c>
      <c r="C112" s="70" t="s">
        <v>70</v>
      </c>
      <c r="D112" s="75">
        <v>473</v>
      </c>
      <c r="E112" s="75" t="s">
        <v>17</v>
      </c>
      <c r="F112" s="73" t="s">
        <v>479</v>
      </c>
      <c r="G112" s="74">
        <f t="shared" ca="1" si="59"/>
        <v>77016</v>
      </c>
      <c r="H112" s="74">
        <f t="shared" ca="1" si="60"/>
        <v>80849</v>
      </c>
      <c r="I112" s="74">
        <f t="shared" ca="1" si="61"/>
        <v>84901</v>
      </c>
      <c r="J112" s="74">
        <f t="shared" ca="1" si="62"/>
        <v>90391</v>
      </c>
      <c r="K112" s="74">
        <f t="shared" ca="1" si="63"/>
        <v>92921</v>
      </c>
      <c r="L112" s="74">
        <f t="shared" ca="1" si="64"/>
        <v>95525</v>
      </c>
      <c r="M112" s="74">
        <f t="shared" ca="1" si="65"/>
        <v>98248</v>
      </c>
      <c r="N112" s="60"/>
      <c r="P112" s="191" t="s">
        <v>600</v>
      </c>
      <c r="Q112" s="187" t="str">
        <f t="shared" si="66"/>
        <v>01680C</v>
      </c>
      <c r="R112" s="188" t="str">
        <f t="shared" si="67"/>
        <v>Manager Legislative Support Services</v>
      </c>
      <c r="S112" s="189" t="str">
        <f t="shared" si="68"/>
        <v>34M</v>
      </c>
      <c r="T112" s="186" cm="1">
        <f t="array" aca="1" ref="T112" ca="1">ROUND(IF($P112="Y",VLOOKUP($Q112, INDIRECT($P$2),T$6,0)*INDIRECT($P$1),VLOOKUP($Q112, INDIRECT($P$2),T$6,0)),IF($E112="E",0,3))</f>
        <v>77016</v>
      </c>
      <c r="U112" s="186" cm="1">
        <f t="array" aca="1" ref="U112" ca="1">ROUND(IF($P112="Y",VLOOKUP($Q112, INDIRECT($P$2),U$6,0)*INDIRECT($P$1),VLOOKUP($Q112, INDIRECT($P$2),U$6,0)),IF($E112="E",0,3))</f>
        <v>80849</v>
      </c>
      <c r="V112" s="186" cm="1">
        <f t="array" aca="1" ref="V112" ca="1">ROUND(IF($P112="Y",VLOOKUP($Q112, INDIRECT($P$2),V$6,0)*INDIRECT($P$1),VLOOKUP($Q112, INDIRECT($P$2),V$6,0)),IF($E112="E",0,3))</f>
        <v>84901</v>
      </c>
      <c r="W112" s="186" cm="1">
        <f t="array" aca="1" ref="W112" ca="1">ROUND(IF($P112="Y",VLOOKUP($Q112, INDIRECT($P$2),W$6,0)*INDIRECT($P$1),VLOOKUP($Q112, INDIRECT($P$2),W$6,0)),IF($E112="E",0,3))</f>
        <v>90391</v>
      </c>
      <c r="X112" s="186" cm="1">
        <f t="array" aca="1" ref="X112" ca="1">ROUND(IF($P112="Y",VLOOKUP($Q112, INDIRECT($P$2),X$6,0)*INDIRECT($P$1),VLOOKUP($Q112, INDIRECT($P$2),X$6,0)),IF($E112="E",0,3))</f>
        <v>92921</v>
      </c>
      <c r="Y112" s="186" cm="1">
        <f t="array" aca="1" ref="Y112" ca="1">ROUND(IF($P112="Y",VLOOKUP($Q112, INDIRECT($P$2),Y$6,0)*INDIRECT($P$1),VLOOKUP($Q112, INDIRECT($P$2),Y$6,0)),IF($E112="E",0,3))</f>
        <v>95525</v>
      </c>
      <c r="Z112" s="186" cm="1">
        <f t="array" aca="1" ref="Z112" ca="1">ROUND(IF($P112="Y",VLOOKUP($Q112, INDIRECT($P$2),Z$6,0)*INDIRECT($P$1),VLOOKUP($Q112, INDIRECT($P$2),Z$6,0)),IF($E112="E",0,3))</f>
        <v>98248</v>
      </c>
      <c r="AB112" s="282" t="str">
        <f t="shared" si="48"/>
        <v>01680C</v>
      </c>
      <c r="AC112" s="130" t="str">
        <f t="shared" si="49"/>
        <v>Manager Legislative Support Services</v>
      </c>
      <c r="AD112" s="284" t="str">
        <f t="shared" si="50"/>
        <v>34M</v>
      </c>
      <c r="AE112" s="282">
        <f t="shared" ca="1" si="51"/>
        <v>37.027000000000001</v>
      </c>
      <c r="AF112" s="282">
        <f t="shared" ca="1" si="52"/>
        <v>38.869999999999997</v>
      </c>
      <c r="AG112" s="282">
        <f t="shared" ca="1" si="53"/>
        <v>40.817999999999998</v>
      </c>
      <c r="AH112" s="282">
        <f t="shared" ca="1" si="54"/>
        <v>43.457999999999998</v>
      </c>
      <c r="AI112" s="282">
        <f t="shared" ca="1" si="55"/>
        <v>44.673999999999999</v>
      </c>
      <c r="AJ112" s="282">
        <f t="shared" ca="1" si="56"/>
        <v>45.925999999999995</v>
      </c>
      <c r="AK112" s="282">
        <f t="shared" ca="1" si="57"/>
        <v>47.234999999999999</v>
      </c>
    </row>
    <row r="113" spans="1:37" x14ac:dyDescent="0.2">
      <c r="A113" s="75" t="s">
        <v>137</v>
      </c>
      <c r="B113" s="75">
        <v>11</v>
      </c>
      <c r="C113" s="70" t="s">
        <v>65</v>
      </c>
      <c r="D113" s="75">
        <v>498</v>
      </c>
      <c r="E113" s="75" t="s">
        <v>17</v>
      </c>
      <c r="F113" s="73" t="s">
        <v>388</v>
      </c>
      <c r="G113" s="74">
        <f t="shared" ca="1" si="59"/>
        <v>83407</v>
      </c>
      <c r="H113" s="74">
        <f t="shared" ca="1" si="60"/>
        <v>87798</v>
      </c>
      <c r="I113" s="74">
        <f t="shared" ca="1" si="61"/>
        <v>92418</v>
      </c>
      <c r="J113" s="74">
        <f t="shared" ca="1" si="62"/>
        <v>98702</v>
      </c>
      <c r="K113" s="74">
        <f t="shared" ca="1" si="63"/>
        <v>101467</v>
      </c>
      <c r="L113" s="74">
        <f t="shared" ca="1" si="64"/>
        <v>104309</v>
      </c>
      <c r="M113" s="74">
        <f t="shared" ca="1" si="65"/>
        <v>107282</v>
      </c>
      <c r="N113" s="60"/>
      <c r="P113" s="191" t="s">
        <v>600</v>
      </c>
      <c r="Q113" s="187" t="str">
        <f t="shared" si="66"/>
        <v>06825C</v>
      </c>
      <c r="R113" s="188" t="str">
        <f t="shared" si="67"/>
        <v>Manager MPD Intellectual Property</v>
      </c>
      <c r="S113" s="189" t="str">
        <f t="shared" si="68"/>
        <v>41C</v>
      </c>
      <c r="T113" s="186" cm="1">
        <f t="array" aca="1" ref="T113" ca="1">ROUND(IF($P113="Y",VLOOKUP($Q113, INDIRECT($P$2),T$6,0)*INDIRECT($P$1),VLOOKUP($Q113, INDIRECT($P$2),T$6,0)),IF($E113="E",0,3))</f>
        <v>83407</v>
      </c>
      <c r="U113" s="186" cm="1">
        <f t="array" aca="1" ref="U113" ca="1">ROUND(IF($P113="Y",VLOOKUP($Q113, INDIRECT($P$2),U$6,0)*INDIRECT($P$1),VLOOKUP($Q113, INDIRECT($P$2),U$6,0)),IF($E113="E",0,3))</f>
        <v>87798</v>
      </c>
      <c r="V113" s="186" cm="1">
        <f t="array" aca="1" ref="V113" ca="1">ROUND(IF($P113="Y",VLOOKUP($Q113, INDIRECT($P$2),V$6,0)*INDIRECT($P$1),VLOOKUP($Q113, INDIRECT($P$2),V$6,0)),IF($E113="E",0,3))</f>
        <v>92418</v>
      </c>
      <c r="W113" s="186" cm="1">
        <f t="array" aca="1" ref="W113" ca="1">ROUND(IF($P113="Y",VLOOKUP($Q113, INDIRECT($P$2),W$6,0)*INDIRECT($P$1),VLOOKUP($Q113, INDIRECT($P$2),W$6,0)),IF($E113="E",0,3))</f>
        <v>98702</v>
      </c>
      <c r="X113" s="186" cm="1">
        <f t="array" aca="1" ref="X113" ca="1">ROUND(IF($P113="Y",VLOOKUP($Q113, INDIRECT($P$2),X$6,0)*INDIRECT($P$1),VLOOKUP($Q113, INDIRECT($P$2),X$6,0)),IF($E113="E",0,3))</f>
        <v>101467</v>
      </c>
      <c r="Y113" s="186" cm="1">
        <f t="array" aca="1" ref="Y113" ca="1">ROUND(IF($P113="Y",VLOOKUP($Q113, INDIRECT($P$2),Y$6,0)*INDIRECT($P$1),VLOOKUP($Q113, INDIRECT($P$2),Y$6,0)),IF($E113="E",0,3))</f>
        <v>104309</v>
      </c>
      <c r="Z113" s="186" cm="1">
        <f t="array" aca="1" ref="Z113" ca="1">ROUND(IF($P113="Y",VLOOKUP($Q113, INDIRECT($P$2),Z$6,0)*INDIRECT($P$1),VLOOKUP($Q113, INDIRECT($P$2),Z$6,0)),IF($E113="E",0,3))</f>
        <v>107282</v>
      </c>
      <c r="AB113" s="282" t="str">
        <f t="shared" si="48"/>
        <v>06825C</v>
      </c>
      <c r="AC113" s="130" t="str">
        <f t="shared" si="49"/>
        <v>Manager MPD Intellectual Property</v>
      </c>
      <c r="AD113" s="284" t="str">
        <f t="shared" si="50"/>
        <v>41C</v>
      </c>
      <c r="AE113" s="282">
        <f t="shared" ca="1" si="51"/>
        <v>40.099999999999994</v>
      </c>
      <c r="AF113" s="282">
        <f t="shared" ca="1" si="52"/>
        <v>42.210999999999999</v>
      </c>
      <c r="AG113" s="282">
        <f t="shared" ca="1" si="53"/>
        <v>44.431999999999995</v>
      </c>
      <c r="AH113" s="282">
        <f t="shared" ca="1" si="54"/>
        <v>47.452999999999996</v>
      </c>
      <c r="AI113" s="282">
        <f t="shared" ca="1" si="55"/>
        <v>48.782999999999994</v>
      </c>
      <c r="AJ113" s="282">
        <f t="shared" ca="1" si="56"/>
        <v>50.149000000000001</v>
      </c>
      <c r="AK113" s="282">
        <f t="shared" ca="1" si="57"/>
        <v>51.577999999999996</v>
      </c>
    </row>
    <row r="114" spans="1:37" x14ac:dyDescent="0.2">
      <c r="A114" s="75" t="s">
        <v>166</v>
      </c>
      <c r="B114" s="75">
        <v>13</v>
      </c>
      <c r="C114" s="70" t="s">
        <v>76</v>
      </c>
      <c r="D114" s="75">
        <v>588</v>
      </c>
      <c r="E114" s="75" t="s">
        <v>17</v>
      </c>
      <c r="F114" s="73" t="s">
        <v>389</v>
      </c>
      <c r="G114" s="74">
        <f t="shared" ca="1" si="59"/>
        <v>103205</v>
      </c>
      <c r="H114" s="74">
        <f t="shared" ca="1" si="60"/>
        <v>107332</v>
      </c>
      <c r="I114" s="74">
        <f t="shared" ca="1" si="61"/>
        <v>111625</v>
      </c>
      <c r="J114" s="74">
        <f t="shared" ca="1" si="62"/>
        <v>116090</v>
      </c>
      <c r="K114" s="74">
        <f t="shared" ca="1" si="63"/>
        <v>120735</v>
      </c>
      <c r="L114" s="74">
        <f t="shared" ca="1" si="64"/>
        <v>0</v>
      </c>
      <c r="M114" s="74">
        <f t="shared" ca="1" si="65"/>
        <v>0</v>
      </c>
      <c r="N114" s="60"/>
      <c r="P114" s="191" t="s">
        <v>600</v>
      </c>
      <c r="Q114" s="187" t="str">
        <f t="shared" si="66"/>
        <v>06830C</v>
      </c>
      <c r="R114" s="188" t="str">
        <f t="shared" si="67"/>
        <v>Manager MPLS Development Review</v>
      </c>
      <c r="S114" s="189" t="str">
        <f t="shared" si="68"/>
        <v>63</v>
      </c>
      <c r="T114" s="186" cm="1">
        <f t="array" aca="1" ref="T114" ca="1">ROUND(IF($P114="Y",VLOOKUP($Q114, INDIRECT($P$2),T$6,0)*INDIRECT($P$1),VLOOKUP($Q114, INDIRECT($P$2),T$6,0)),IF($E114="E",0,3))</f>
        <v>103205</v>
      </c>
      <c r="U114" s="186" cm="1">
        <f t="array" aca="1" ref="U114" ca="1">ROUND(IF($P114="Y",VLOOKUP($Q114, INDIRECT($P$2),U$6,0)*INDIRECT($P$1),VLOOKUP($Q114, INDIRECT($P$2),U$6,0)),IF($E114="E",0,3))</f>
        <v>107332</v>
      </c>
      <c r="V114" s="186" cm="1">
        <f t="array" aca="1" ref="V114" ca="1">ROUND(IF($P114="Y",VLOOKUP($Q114, INDIRECT($P$2),V$6,0)*INDIRECT($P$1),VLOOKUP($Q114, INDIRECT($P$2),V$6,0)),IF($E114="E",0,3))</f>
        <v>111625</v>
      </c>
      <c r="W114" s="186" cm="1">
        <f t="array" aca="1" ref="W114" ca="1">ROUND(IF($P114="Y",VLOOKUP($Q114, INDIRECT($P$2),W$6,0)*INDIRECT($P$1),VLOOKUP($Q114, INDIRECT($P$2),W$6,0)),IF($E114="E",0,3))</f>
        <v>116090</v>
      </c>
      <c r="X114" s="186" cm="1">
        <f t="array" aca="1" ref="X114" ca="1">ROUND(IF($P114="Y",VLOOKUP($Q114, INDIRECT($P$2),X$6,0)*INDIRECT($P$1),VLOOKUP($Q114, INDIRECT($P$2),X$6,0)),IF($E114="E",0,3))</f>
        <v>120735</v>
      </c>
      <c r="Y114" s="186" cm="1">
        <f t="array" aca="1" ref="Y114" ca="1">ROUND(IF($P114="Y",VLOOKUP($Q114, INDIRECT($P$2),Y$6,0)*INDIRECT($P$1),VLOOKUP($Q114, INDIRECT($P$2),Y$6,0)),IF($E114="E",0,3))</f>
        <v>0</v>
      </c>
      <c r="Z114" s="186" cm="1">
        <f t="array" aca="1" ref="Z114" ca="1">ROUND(IF($P114="Y",VLOOKUP($Q114, INDIRECT($P$2),Z$6,0)*INDIRECT($P$1),VLOOKUP($Q114, INDIRECT($P$2),Z$6,0)),IF($E114="E",0,3))</f>
        <v>0</v>
      </c>
      <c r="AB114" s="282" t="str">
        <f t="shared" si="48"/>
        <v>06830C</v>
      </c>
      <c r="AC114" s="130" t="str">
        <f t="shared" si="49"/>
        <v>Manager MPLS Development Review</v>
      </c>
      <c r="AD114" s="284" t="str">
        <f t="shared" si="50"/>
        <v>63</v>
      </c>
      <c r="AE114" s="282">
        <f t="shared" ca="1" si="51"/>
        <v>49.617999999999995</v>
      </c>
      <c r="AF114" s="282">
        <f t="shared" ca="1" si="52"/>
        <v>51.601999999999997</v>
      </c>
      <c r="AG114" s="282">
        <f t="shared" ca="1" si="53"/>
        <v>53.665999999999997</v>
      </c>
      <c r="AH114" s="282">
        <f t="shared" ca="1" si="54"/>
        <v>55.812999999999995</v>
      </c>
      <c r="AI114" s="282">
        <f t="shared" ca="1" si="55"/>
        <v>58.045999999999999</v>
      </c>
      <c r="AJ114" s="282">
        <f t="shared" ca="1" si="56"/>
        <v>0</v>
      </c>
      <c r="AK114" s="282">
        <f t="shared" ca="1" si="57"/>
        <v>0</v>
      </c>
    </row>
    <row r="115" spans="1:37" x14ac:dyDescent="0.2">
      <c r="A115" s="75" t="s">
        <v>138</v>
      </c>
      <c r="B115" s="75">
        <v>10</v>
      </c>
      <c r="C115" s="70" t="s">
        <v>18</v>
      </c>
      <c r="D115" s="75">
        <v>488</v>
      </c>
      <c r="E115" s="75" t="s">
        <v>17</v>
      </c>
      <c r="F115" s="73" t="s">
        <v>390</v>
      </c>
      <c r="G115" s="74">
        <f t="shared" ca="1" si="59"/>
        <v>80112</v>
      </c>
      <c r="H115" s="74">
        <f t="shared" ca="1" si="60"/>
        <v>84328</v>
      </c>
      <c r="I115" s="74">
        <f t="shared" ca="1" si="61"/>
        <v>88766</v>
      </c>
      <c r="J115" s="74">
        <f t="shared" ca="1" si="62"/>
        <v>93438</v>
      </c>
      <c r="K115" s="74">
        <f t="shared" ca="1" si="63"/>
        <v>96052</v>
      </c>
      <c r="L115" s="74">
        <f t="shared" ca="1" si="64"/>
        <v>98745</v>
      </c>
      <c r="M115" s="74">
        <f t="shared" ca="1" si="65"/>
        <v>101558</v>
      </c>
      <c r="N115" s="60"/>
      <c r="P115" s="191" t="s">
        <v>600</v>
      </c>
      <c r="Q115" s="187" t="str">
        <f t="shared" si="66"/>
        <v>06835C</v>
      </c>
      <c r="R115" s="188" t="str">
        <f t="shared" si="67"/>
        <v>Manager MPLS Workforce Development Program</v>
      </c>
      <c r="S115" s="189" t="str">
        <f t="shared" si="68"/>
        <v>83</v>
      </c>
      <c r="T115" s="186" cm="1">
        <f t="array" aca="1" ref="T115" ca="1">ROUND(IF($P115="Y",VLOOKUP($Q115, INDIRECT($P$2),T$6,0)*INDIRECT($P$1),VLOOKUP($Q115, INDIRECT($P$2),T$6,0)),IF($E115="E",0,3))</f>
        <v>80112</v>
      </c>
      <c r="U115" s="186" cm="1">
        <f t="array" aca="1" ref="U115" ca="1">ROUND(IF($P115="Y",VLOOKUP($Q115, INDIRECT($P$2),U$6,0)*INDIRECT($P$1),VLOOKUP($Q115, INDIRECT($P$2),U$6,0)),IF($E115="E",0,3))</f>
        <v>84328</v>
      </c>
      <c r="V115" s="186" cm="1">
        <f t="array" aca="1" ref="V115" ca="1">ROUND(IF($P115="Y",VLOOKUP($Q115, INDIRECT($P$2),V$6,0)*INDIRECT($P$1),VLOOKUP($Q115, INDIRECT($P$2),V$6,0)),IF($E115="E",0,3))</f>
        <v>88766</v>
      </c>
      <c r="W115" s="186" cm="1">
        <f t="array" aca="1" ref="W115" ca="1">ROUND(IF($P115="Y",VLOOKUP($Q115, INDIRECT($P$2),W$6,0)*INDIRECT($P$1),VLOOKUP($Q115, INDIRECT($P$2),W$6,0)),IF($E115="E",0,3))</f>
        <v>93438</v>
      </c>
      <c r="X115" s="186" cm="1">
        <f t="array" aca="1" ref="X115" ca="1">ROUND(IF($P115="Y",VLOOKUP($Q115, INDIRECT($P$2),X$6,0)*INDIRECT($P$1),VLOOKUP($Q115, INDIRECT($P$2),X$6,0)),IF($E115="E",0,3))</f>
        <v>96052</v>
      </c>
      <c r="Y115" s="186" cm="1">
        <f t="array" aca="1" ref="Y115" ca="1">ROUND(IF($P115="Y",VLOOKUP($Q115, INDIRECT($P$2),Y$6,0)*INDIRECT($P$1),VLOOKUP($Q115, INDIRECT($P$2),Y$6,0)),IF($E115="E",0,3))</f>
        <v>98745</v>
      </c>
      <c r="Z115" s="186" cm="1">
        <f t="array" aca="1" ref="Z115" ca="1">ROUND(IF($P115="Y",VLOOKUP($Q115, INDIRECT($P$2),Z$6,0)*INDIRECT($P$1),VLOOKUP($Q115, INDIRECT($P$2),Z$6,0)),IF($E115="E",0,3))</f>
        <v>101558</v>
      </c>
      <c r="AB115" s="282" t="str">
        <f t="shared" si="48"/>
        <v>06835C</v>
      </c>
      <c r="AC115" s="130" t="str">
        <f t="shared" si="49"/>
        <v>Manager MPLS Workforce Development Program</v>
      </c>
      <c r="AD115" s="284" t="str">
        <f t="shared" si="50"/>
        <v>83</v>
      </c>
      <c r="AE115" s="282">
        <f t="shared" ca="1" si="51"/>
        <v>38.515999999999998</v>
      </c>
      <c r="AF115" s="282">
        <f t="shared" ca="1" si="52"/>
        <v>40.542999999999999</v>
      </c>
      <c r="AG115" s="282">
        <f t="shared" ca="1" si="53"/>
        <v>42.675999999999995</v>
      </c>
      <c r="AH115" s="282">
        <f t="shared" ca="1" si="54"/>
        <v>44.922999999999995</v>
      </c>
      <c r="AI115" s="282">
        <f t="shared" ca="1" si="55"/>
        <v>46.178999999999995</v>
      </c>
      <c r="AJ115" s="282">
        <f t="shared" ca="1" si="56"/>
        <v>47.473999999999997</v>
      </c>
      <c r="AK115" s="282">
        <f t="shared" ca="1" si="57"/>
        <v>48.826000000000001</v>
      </c>
    </row>
    <row r="116" spans="1:37" x14ac:dyDescent="0.2">
      <c r="A116" s="75" t="s">
        <v>139</v>
      </c>
      <c r="B116" s="75">
        <v>10</v>
      </c>
      <c r="C116" s="70" t="s">
        <v>18</v>
      </c>
      <c r="D116" s="75">
        <v>490</v>
      </c>
      <c r="E116" s="75" t="s">
        <v>17</v>
      </c>
      <c r="F116" s="73" t="s">
        <v>140</v>
      </c>
      <c r="G116" s="74">
        <f t="shared" ca="1" si="59"/>
        <v>80112</v>
      </c>
      <c r="H116" s="74">
        <f t="shared" ca="1" si="60"/>
        <v>84328</v>
      </c>
      <c r="I116" s="74">
        <f t="shared" ca="1" si="61"/>
        <v>88766</v>
      </c>
      <c r="J116" s="74">
        <f t="shared" ca="1" si="62"/>
        <v>93438</v>
      </c>
      <c r="K116" s="74">
        <f t="shared" ca="1" si="63"/>
        <v>96052</v>
      </c>
      <c r="L116" s="74">
        <f t="shared" ca="1" si="64"/>
        <v>98745</v>
      </c>
      <c r="M116" s="74">
        <f t="shared" ca="1" si="65"/>
        <v>101558</v>
      </c>
      <c r="N116" s="60"/>
      <c r="P116" s="191" t="s">
        <v>600</v>
      </c>
      <c r="Q116" s="187" t="str">
        <f t="shared" si="66"/>
        <v>06839C</v>
      </c>
      <c r="R116" s="188" t="str">
        <f t="shared" si="67"/>
        <v>Manager Neighborhood Support</v>
      </c>
      <c r="S116" s="189" t="str">
        <f t="shared" si="68"/>
        <v>83</v>
      </c>
      <c r="T116" s="186" cm="1">
        <f t="array" aca="1" ref="T116" ca="1">ROUND(IF($P116="Y",VLOOKUP($Q116, INDIRECT($P$2),T$6,0)*INDIRECT($P$1),VLOOKUP($Q116, INDIRECT($P$2),T$6,0)),IF($E116="E",0,3))</f>
        <v>80112</v>
      </c>
      <c r="U116" s="186" cm="1">
        <f t="array" aca="1" ref="U116" ca="1">ROUND(IF($P116="Y",VLOOKUP($Q116, INDIRECT($P$2),U$6,0)*INDIRECT($P$1),VLOOKUP($Q116, INDIRECT($P$2),U$6,0)),IF($E116="E",0,3))</f>
        <v>84328</v>
      </c>
      <c r="V116" s="186" cm="1">
        <f t="array" aca="1" ref="V116" ca="1">ROUND(IF($P116="Y",VLOOKUP($Q116, INDIRECT($P$2),V$6,0)*INDIRECT($P$1),VLOOKUP($Q116, INDIRECT($P$2),V$6,0)),IF($E116="E",0,3))</f>
        <v>88766</v>
      </c>
      <c r="W116" s="186" cm="1">
        <f t="array" aca="1" ref="W116" ca="1">ROUND(IF($P116="Y",VLOOKUP($Q116, INDIRECT($P$2),W$6,0)*INDIRECT($P$1),VLOOKUP($Q116, INDIRECT($P$2),W$6,0)),IF($E116="E",0,3))</f>
        <v>93438</v>
      </c>
      <c r="X116" s="186" cm="1">
        <f t="array" aca="1" ref="X116" ca="1">ROUND(IF($P116="Y",VLOOKUP($Q116, INDIRECT($P$2),X$6,0)*INDIRECT($P$1),VLOOKUP($Q116, INDIRECT($P$2),X$6,0)),IF($E116="E",0,3))</f>
        <v>96052</v>
      </c>
      <c r="Y116" s="186" cm="1">
        <f t="array" aca="1" ref="Y116" ca="1">ROUND(IF($P116="Y",VLOOKUP($Q116, INDIRECT($P$2),Y$6,0)*INDIRECT($P$1),VLOOKUP($Q116, INDIRECT($P$2),Y$6,0)),IF($E116="E",0,3))</f>
        <v>98745</v>
      </c>
      <c r="Z116" s="186" cm="1">
        <f t="array" aca="1" ref="Z116" ca="1">ROUND(IF($P116="Y",VLOOKUP($Q116, INDIRECT($P$2),Z$6,0)*INDIRECT($P$1),VLOOKUP($Q116, INDIRECT($P$2),Z$6,0)),IF($E116="E",0,3))</f>
        <v>101558</v>
      </c>
      <c r="AB116" s="282" t="str">
        <f t="shared" si="48"/>
        <v>06839C</v>
      </c>
      <c r="AC116" s="130" t="str">
        <f t="shared" si="49"/>
        <v>Manager Neighborhood Support</v>
      </c>
      <c r="AD116" s="284" t="str">
        <f t="shared" si="50"/>
        <v>83</v>
      </c>
      <c r="AE116" s="282">
        <f t="shared" ca="1" si="51"/>
        <v>38.515999999999998</v>
      </c>
      <c r="AF116" s="282">
        <f t="shared" ca="1" si="52"/>
        <v>40.542999999999999</v>
      </c>
      <c r="AG116" s="282">
        <f t="shared" ca="1" si="53"/>
        <v>42.675999999999995</v>
      </c>
      <c r="AH116" s="282">
        <f t="shared" ca="1" si="54"/>
        <v>44.922999999999995</v>
      </c>
      <c r="AI116" s="282">
        <f t="shared" ca="1" si="55"/>
        <v>46.178999999999995</v>
      </c>
      <c r="AJ116" s="282">
        <f t="shared" ca="1" si="56"/>
        <v>47.473999999999997</v>
      </c>
      <c r="AK116" s="282">
        <f t="shared" ca="1" si="57"/>
        <v>48.826000000000001</v>
      </c>
    </row>
    <row r="117" spans="1:37" x14ac:dyDescent="0.2">
      <c r="A117" s="75" t="s">
        <v>167</v>
      </c>
      <c r="B117" s="75">
        <v>11</v>
      </c>
      <c r="C117" s="70" t="s">
        <v>65</v>
      </c>
      <c r="D117" s="75">
        <v>505</v>
      </c>
      <c r="E117" s="75" t="s">
        <v>17</v>
      </c>
      <c r="F117" s="73" t="s">
        <v>391</v>
      </c>
      <c r="G117" s="74">
        <f t="shared" ca="1" si="59"/>
        <v>83407</v>
      </c>
      <c r="H117" s="74">
        <f t="shared" ca="1" si="60"/>
        <v>87798</v>
      </c>
      <c r="I117" s="74">
        <f t="shared" ca="1" si="61"/>
        <v>92418</v>
      </c>
      <c r="J117" s="74">
        <f t="shared" ca="1" si="62"/>
        <v>98702</v>
      </c>
      <c r="K117" s="74">
        <f t="shared" ca="1" si="63"/>
        <v>101467</v>
      </c>
      <c r="L117" s="74">
        <f t="shared" ca="1" si="64"/>
        <v>104309</v>
      </c>
      <c r="M117" s="74">
        <f t="shared" ca="1" si="65"/>
        <v>107282</v>
      </c>
      <c r="N117" s="60"/>
      <c r="P117" s="191" t="s">
        <v>600</v>
      </c>
      <c r="Q117" s="187" t="str">
        <f t="shared" si="66"/>
        <v>52620C</v>
      </c>
      <c r="R117" s="188" t="str">
        <f t="shared" si="67"/>
        <v>Manager NRP &amp; Citizen Participation</v>
      </c>
      <c r="S117" s="189" t="str">
        <f t="shared" si="68"/>
        <v>41C</v>
      </c>
      <c r="T117" s="186" cm="1">
        <f t="array" aca="1" ref="T117" ca="1">ROUND(IF($P117="Y",VLOOKUP($Q117, INDIRECT($P$2),T$6,0)*INDIRECT($P$1),VLOOKUP($Q117, INDIRECT($P$2),T$6,0)),IF($E117="E",0,3))</f>
        <v>83407</v>
      </c>
      <c r="U117" s="186" cm="1">
        <f t="array" aca="1" ref="U117" ca="1">ROUND(IF($P117="Y",VLOOKUP($Q117, INDIRECT($P$2),U$6,0)*INDIRECT($P$1),VLOOKUP($Q117, INDIRECT($P$2),U$6,0)),IF($E117="E",0,3))</f>
        <v>87798</v>
      </c>
      <c r="V117" s="186" cm="1">
        <f t="array" aca="1" ref="V117" ca="1">ROUND(IF($P117="Y",VLOOKUP($Q117, INDIRECT($P$2),V$6,0)*INDIRECT($P$1),VLOOKUP($Q117, INDIRECT($P$2),V$6,0)),IF($E117="E",0,3))</f>
        <v>92418</v>
      </c>
      <c r="W117" s="186" cm="1">
        <f t="array" aca="1" ref="W117" ca="1">ROUND(IF($P117="Y",VLOOKUP($Q117, INDIRECT($P$2),W$6,0)*INDIRECT($P$1),VLOOKUP($Q117, INDIRECT($P$2),W$6,0)),IF($E117="E",0,3))</f>
        <v>98702</v>
      </c>
      <c r="X117" s="186" cm="1">
        <f t="array" aca="1" ref="X117" ca="1">ROUND(IF($P117="Y",VLOOKUP($Q117, INDIRECT($P$2),X$6,0)*INDIRECT($P$1),VLOOKUP($Q117, INDIRECT($P$2),X$6,0)),IF($E117="E",0,3))</f>
        <v>101467</v>
      </c>
      <c r="Y117" s="186" cm="1">
        <f t="array" aca="1" ref="Y117" ca="1">ROUND(IF($P117="Y",VLOOKUP($Q117, INDIRECT($P$2),Y$6,0)*INDIRECT($P$1),VLOOKUP($Q117, INDIRECT($P$2),Y$6,0)),IF($E117="E",0,3))</f>
        <v>104309</v>
      </c>
      <c r="Z117" s="186" cm="1">
        <f t="array" aca="1" ref="Z117" ca="1">ROUND(IF($P117="Y",VLOOKUP($Q117, INDIRECT($P$2),Z$6,0)*INDIRECT($P$1),VLOOKUP($Q117, INDIRECT($P$2),Z$6,0)),IF($E117="E",0,3))</f>
        <v>107282</v>
      </c>
      <c r="AB117" s="282" t="str">
        <f t="shared" si="48"/>
        <v>52620C</v>
      </c>
      <c r="AC117" s="130" t="str">
        <f t="shared" si="49"/>
        <v>Manager NRP &amp; Citizen Participation</v>
      </c>
      <c r="AD117" s="284" t="str">
        <f t="shared" si="50"/>
        <v>41C</v>
      </c>
      <c r="AE117" s="282">
        <f t="shared" ca="1" si="51"/>
        <v>40.099999999999994</v>
      </c>
      <c r="AF117" s="282">
        <f t="shared" ca="1" si="52"/>
        <v>42.210999999999999</v>
      </c>
      <c r="AG117" s="282">
        <f t="shared" ca="1" si="53"/>
        <v>44.431999999999995</v>
      </c>
      <c r="AH117" s="282">
        <f t="shared" ca="1" si="54"/>
        <v>47.452999999999996</v>
      </c>
      <c r="AI117" s="282">
        <f t="shared" ca="1" si="55"/>
        <v>48.782999999999994</v>
      </c>
      <c r="AJ117" s="282">
        <f t="shared" ca="1" si="56"/>
        <v>50.149000000000001</v>
      </c>
      <c r="AK117" s="282">
        <f t="shared" ca="1" si="57"/>
        <v>51.577999999999996</v>
      </c>
    </row>
    <row r="118" spans="1:37" x14ac:dyDescent="0.2">
      <c r="A118" s="75" t="s">
        <v>141</v>
      </c>
      <c r="B118" s="75">
        <v>12</v>
      </c>
      <c r="C118" s="70" t="s">
        <v>60</v>
      </c>
      <c r="D118" s="75">
        <v>545</v>
      </c>
      <c r="E118" s="75" t="s">
        <v>17</v>
      </c>
      <c r="F118" s="73" t="s">
        <v>392</v>
      </c>
      <c r="G118" s="74">
        <f t="shared" ca="1" si="59"/>
        <v>95108</v>
      </c>
      <c r="H118" s="74">
        <f t="shared" ca="1" si="60"/>
        <v>100413</v>
      </c>
      <c r="I118" s="74">
        <f t="shared" ca="1" si="61"/>
        <v>107297</v>
      </c>
      <c r="J118" s="74">
        <f t="shared" ca="1" si="62"/>
        <v>110301</v>
      </c>
      <c r="K118" s="74">
        <f t="shared" ca="1" si="63"/>
        <v>113389</v>
      </c>
      <c r="L118" s="74">
        <f t="shared" ca="1" si="64"/>
        <v>116623</v>
      </c>
      <c r="M118" s="74">
        <f t="shared" ca="1" si="65"/>
        <v>0</v>
      </c>
      <c r="N118" s="60"/>
      <c r="P118" s="191" t="s">
        <v>600</v>
      </c>
      <c r="Q118" s="187" t="str">
        <f t="shared" si="66"/>
        <v>06856C</v>
      </c>
      <c r="R118" s="188" t="str">
        <f t="shared" si="67"/>
        <v>Manager Payroll</v>
      </c>
      <c r="S118" s="189" t="str">
        <f t="shared" si="68"/>
        <v>44</v>
      </c>
      <c r="T118" s="186" cm="1">
        <f t="array" aca="1" ref="T118" ca="1">ROUND(IF($P118="Y",VLOOKUP($Q118, INDIRECT($P$2),T$6,0)*INDIRECT($P$1),VLOOKUP($Q118, INDIRECT($P$2),T$6,0)),IF($E118="E",0,3))</f>
        <v>95108</v>
      </c>
      <c r="U118" s="186" cm="1">
        <f t="array" aca="1" ref="U118" ca="1">ROUND(IF($P118="Y",VLOOKUP($Q118, INDIRECT($P$2),U$6,0)*INDIRECT($P$1),VLOOKUP($Q118, INDIRECT($P$2),U$6,0)),IF($E118="E",0,3))</f>
        <v>100413</v>
      </c>
      <c r="V118" s="186" cm="1">
        <f t="array" aca="1" ref="V118" ca="1">ROUND(IF($P118="Y",VLOOKUP($Q118, INDIRECT($P$2),V$6,0)*INDIRECT($P$1),VLOOKUP($Q118, INDIRECT($P$2),V$6,0)),IF($E118="E",0,3))</f>
        <v>107297</v>
      </c>
      <c r="W118" s="186" cm="1">
        <f t="array" aca="1" ref="W118" ca="1">ROUND(IF($P118="Y",VLOOKUP($Q118, INDIRECT($P$2),W$6,0)*INDIRECT($P$1),VLOOKUP($Q118, INDIRECT($P$2),W$6,0)),IF($E118="E",0,3))</f>
        <v>110301</v>
      </c>
      <c r="X118" s="186" cm="1">
        <f t="array" aca="1" ref="X118" ca="1">ROUND(IF($P118="Y",VLOOKUP($Q118, INDIRECT($P$2),X$6,0)*INDIRECT($P$1),VLOOKUP($Q118, INDIRECT($P$2),X$6,0)),IF($E118="E",0,3))</f>
        <v>113389</v>
      </c>
      <c r="Y118" s="186" cm="1">
        <f t="array" aca="1" ref="Y118" ca="1">ROUND(IF($P118="Y",VLOOKUP($Q118, INDIRECT($P$2),Y$6,0)*INDIRECT($P$1),VLOOKUP($Q118, INDIRECT($P$2),Y$6,0)),IF($E118="E",0,3))</f>
        <v>116623</v>
      </c>
      <c r="Z118" s="186" cm="1">
        <f t="array" aca="1" ref="Z118" ca="1">ROUND(IF($P118="Y",VLOOKUP($Q118, INDIRECT($P$2),Z$6,0)*INDIRECT($P$1),VLOOKUP($Q118, INDIRECT($P$2),Z$6,0)),IF($E118="E",0,3))</f>
        <v>0</v>
      </c>
      <c r="AB118" s="282" t="str">
        <f t="shared" si="48"/>
        <v>06856C</v>
      </c>
      <c r="AC118" s="130" t="str">
        <f t="shared" si="49"/>
        <v>Manager Payroll</v>
      </c>
      <c r="AD118" s="284" t="str">
        <f t="shared" si="50"/>
        <v>44</v>
      </c>
      <c r="AE118" s="282">
        <f t="shared" ca="1" si="51"/>
        <v>45.725000000000001</v>
      </c>
      <c r="AF118" s="282">
        <f t="shared" ca="1" si="52"/>
        <v>48.275999999999996</v>
      </c>
      <c r="AG118" s="282">
        <f t="shared" ca="1" si="53"/>
        <v>51.585999999999999</v>
      </c>
      <c r="AH118" s="282">
        <f t="shared" ca="1" si="54"/>
        <v>53.03</v>
      </c>
      <c r="AI118" s="282">
        <f t="shared" ca="1" si="55"/>
        <v>54.513999999999996</v>
      </c>
      <c r="AJ118" s="282">
        <f t="shared" ca="1" si="56"/>
        <v>56.068999999999996</v>
      </c>
      <c r="AK118" s="282">
        <f t="shared" ca="1" si="57"/>
        <v>0</v>
      </c>
    </row>
    <row r="119" spans="1:37" x14ac:dyDescent="0.2">
      <c r="A119" s="75" t="s">
        <v>168</v>
      </c>
      <c r="B119" s="75">
        <v>11</v>
      </c>
      <c r="C119" s="70" t="s">
        <v>65</v>
      </c>
      <c r="D119" s="75">
        <v>510</v>
      </c>
      <c r="E119" s="75" t="s">
        <v>17</v>
      </c>
      <c r="F119" s="73" t="s">
        <v>393</v>
      </c>
      <c r="G119" s="74">
        <f t="shared" ca="1" si="59"/>
        <v>83407</v>
      </c>
      <c r="H119" s="74">
        <f t="shared" ca="1" si="60"/>
        <v>87798</v>
      </c>
      <c r="I119" s="74">
        <f t="shared" ca="1" si="61"/>
        <v>92418</v>
      </c>
      <c r="J119" s="74">
        <f t="shared" ca="1" si="62"/>
        <v>98702</v>
      </c>
      <c r="K119" s="74">
        <f t="shared" ca="1" si="63"/>
        <v>101467</v>
      </c>
      <c r="L119" s="74">
        <f t="shared" ca="1" si="64"/>
        <v>104309</v>
      </c>
      <c r="M119" s="74">
        <f t="shared" ca="1" si="65"/>
        <v>107282</v>
      </c>
      <c r="N119" s="60"/>
      <c r="P119" s="191" t="s">
        <v>600</v>
      </c>
      <c r="Q119" s="187" t="str">
        <f t="shared" si="66"/>
        <v>06846C</v>
      </c>
      <c r="R119" s="188" t="str">
        <f t="shared" si="67"/>
        <v>Manager Personel, Finance Technology &amp; Administration</v>
      </c>
      <c r="S119" s="189" t="str">
        <f t="shared" si="68"/>
        <v>41C</v>
      </c>
      <c r="T119" s="186" cm="1">
        <f t="array" aca="1" ref="T119" ca="1">ROUND(IF($P119="Y",VLOOKUP($Q119, INDIRECT($P$2),T$6,0)*INDIRECT($P$1),VLOOKUP($Q119, INDIRECT($P$2),T$6,0)),IF($E119="E",0,3))</f>
        <v>83407</v>
      </c>
      <c r="U119" s="186" cm="1">
        <f t="array" aca="1" ref="U119" ca="1">ROUND(IF($P119="Y",VLOOKUP($Q119, INDIRECT($P$2),U$6,0)*INDIRECT($P$1),VLOOKUP($Q119, INDIRECT($P$2),U$6,0)),IF($E119="E",0,3))</f>
        <v>87798</v>
      </c>
      <c r="V119" s="186" cm="1">
        <f t="array" aca="1" ref="V119" ca="1">ROUND(IF($P119="Y",VLOOKUP($Q119, INDIRECT($P$2),V$6,0)*INDIRECT($P$1),VLOOKUP($Q119, INDIRECT($P$2),V$6,0)),IF($E119="E",0,3))</f>
        <v>92418</v>
      </c>
      <c r="W119" s="186" cm="1">
        <f t="array" aca="1" ref="W119" ca="1">ROUND(IF($P119="Y",VLOOKUP($Q119, INDIRECT($P$2),W$6,0)*INDIRECT($P$1),VLOOKUP($Q119, INDIRECT($P$2),W$6,0)),IF($E119="E",0,3))</f>
        <v>98702</v>
      </c>
      <c r="X119" s="186" cm="1">
        <f t="array" aca="1" ref="X119" ca="1">ROUND(IF($P119="Y",VLOOKUP($Q119, INDIRECT($P$2),X$6,0)*INDIRECT($P$1),VLOOKUP($Q119, INDIRECT($P$2),X$6,0)),IF($E119="E",0,3))</f>
        <v>101467</v>
      </c>
      <c r="Y119" s="186" cm="1">
        <f t="array" aca="1" ref="Y119" ca="1">ROUND(IF($P119="Y",VLOOKUP($Q119, INDIRECT($P$2),Y$6,0)*INDIRECT($P$1),VLOOKUP($Q119, INDIRECT($P$2),Y$6,0)),IF($E119="E",0,3))</f>
        <v>104309</v>
      </c>
      <c r="Z119" s="186" cm="1">
        <f t="array" aca="1" ref="Z119" ca="1">ROUND(IF($P119="Y",VLOOKUP($Q119, INDIRECT($P$2),Z$6,0)*INDIRECT($P$1),VLOOKUP($Q119, INDIRECT($P$2),Z$6,0)),IF($E119="E",0,3))</f>
        <v>107282</v>
      </c>
      <c r="AB119" s="282" t="str">
        <f t="shared" si="48"/>
        <v>06846C</v>
      </c>
      <c r="AC119" s="130" t="str">
        <f t="shared" si="49"/>
        <v>Manager Personel, Finance Technology &amp; Administration</v>
      </c>
      <c r="AD119" s="284" t="str">
        <f t="shared" si="50"/>
        <v>41C</v>
      </c>
      <c r="AE119" s="282">
        <f t="shared" ca="1" si="51"/>
        <v>40.099999999999994</v>
      </c>
      <c r="AF119" s="282">
        <f t="shared" ca="1" si="52"/>
        <v>42.210999999999999</v>
      </c>
      <c r="AG119" s="282">
        <f t="shared" ca="1" si="53"/>
        <v>44.431999999999995</v>
      </c>
      <c r="AH119" s="282">
        <f t="shared" ca="1" si="54"/>
        <v>47.452999999999996</v>
      </c>
      <c r="AI119" s="282">
        <f t="shared" ca="1" si="55"/>
        <v>48.782999999999994</v>
      </c>
      <c r="AJ119" s="282">
        <f t="shared" ca="1" si="56"/>
        <v>50.149000000000001</v>
      </c>
      <c r="AK119" s="282">
        <f t="shared" ca="1" si="57"/>
        <v>51.577999999999996</v>
      </c>
    </row>
    <row r="120" spans="1:37" x14ac:dyDescent="0.2">
      <c r="A120" s="75" t="s">
        <v>142</v>
      </c>
      <c r="B120" s="75">
        <v>12</v>
      </c>
      <c r="C120" s="70" t="s">
        <v>60</v>
      </c>
      <c r="D120" s="75">
        <v>543</v>
      </c>
      <c r="E120" s="75" t="s">
        <v>17</v>
      </c>
      <c r="F120" s="73" t="s">
        <v>394</v>
      </c>
      <c r="G120" s="74">
        <f t="shared" ca="1" si="59"/>
        <v>95108</v>
      </c>
      <c r="H120" s="74">
        <f t="shared" ca="1" si="60"/>
        <v>100413</v>
      </c>
      <c r="I120" s="74">
        <f t="shared" ca="1" si="61"/>
        <v>107297</v>
      </c>
      <c r="J120" s="74">
        <f t="shared" ca="1" si="62"/>
        <v>110301</v>
      </c>
      <c r="K120" s="74">
        <f t="shared" ca="1" si="63"/>
        <v>113389</v>
      </c>
      <c r="L120" s="74">
        <f t="shared" ca="1" si="64"/>
        <v>116623</v>
      </c>
      <c r="M120" s="74">
        <f t="shared" ca="1" si="65"/>
        <v>0</v>
      </c>
      <c r="N120" s="60"/>
      <c r="P120" s="191" t="s">
        <v>600</v>
      </c>
      <c r="Q120" s="187" t="str">
        <f t="shared" si="66"/>
        <v>10160C</v>
      </c>
      <c r="R120" s="188" t="str">
        <f t="shared" si="67"/>
        <v>Manager Planning</v>
      </c>
      <c r="S120" s="189" t="str">
        <f t="shared" si="68"/>
        <v>44</v>
      </c>
      <c r="T120" s="186" cm="1">
        <f t="array" aca="1" ref="T120" ca="1">ROUND(IF($P120="Y",VLOOKUP($Q120, INDIRECT($P$2),T$6,0)*INDIRECT($P$1),VLOOKUP($Q120, INDIRECT($P$2),T$6,0)),IF($E120="E",0,3))</f>
        <v>95108</v>
      </c>
      <c r="U120" s="186" cm="1">
        <f t="array" aca="1" ref="U120" ca="1">ROUND(IF($P120="Y",VLOOKUP($Q120, INDIRECT($P$2),U$6,0)*INDIRECT($P$1),VLOOKUP($Q120, INDIRECT($P$2),U$6,0)),IF($E120="E",0,3))</f>
        <v>100413</v>
      </c>
      <c r="V120" s="186" cm="1">
        <f t="array" aca="1" ref="V120" ca="1">ROUND(IF($P120="Y",VLOOKUP($Q120, INDIRECT($P$2),V$6,0)*INDIRECT($P$1),VLOOKUP($Q120, INDIRECT($P$2),V$6,0)),IF($E120="E",0,3))</f>
        <v>107297</v>
      </c>
      <c r="W120" s="186" cm="1">
        <f t="array" aca="1" ref="W120" ca="1">ROUND(IF($P120="Y",VLOOKUP($Q120, INDIRECT($P$2),W$6,0)*INDIRECT($P$1),VLOOKUP($Q120, INDIRECT($P$2),W$6,0)),IF($E120="E",0,3))</f>
        <v>110301</v>
      </c>
      <c r="X120" s="186" cm="1">
        <f t="array" aca="1" ref="X120" ca="1">ROUND(IF($P120="Y",VLOOKUP($Q120, INDIRECT($P$2),X$6,0)*INDIRECT($P$1),VLOOKUP($Q120, INDIRECT($P$2),X$6,0)),IF($E120="E",0,3))</f>
        <v>113389</v>
      </c>
      <c r="Y120" s="186" cm="1">
        <f t="array" aca="1" ref="Y120" ca="1">ROUND(IF($P120="Y",VLOOKUP($Q120, INDIRECT($P$2),Y$6,0)*INDIRECT($P$1),VLOOKUP($Q120, INDIRECT($P$2),Y$6,0)),IF($E120="E",0,3))</f>
        <v>116623</v>
      </c>
      <c r="Z120" s="186" cm="1">
        <f t="array" aca="1" ref="Z120" ca="1">ROUND(IF($P120="Y",VLOOKUP($Q120, INDIRECT($P$2),Z$6,0)*INDIRECT($P$1),VLOOKUP($Q120, INDIRECT($P$2),Z$6,0)),IF($E120="E",0,3))</f>
        <v>0</v>
      </c>
      <c r="AB120" s="282" t="str">
        <f t="shared" si="48"/>
        <v>10160C</v>
      </c>
      <c r="AC120" s="130" t="str">
        <f t="shared" si="49"/>
        <v>Manager Planning</v>
      </c>
      <c r="AD120" s="284" t="str">
        <f t="shared" si="50"/>
        <v>44</v>
      </c>
      <c r="AE120" s="282">
        <f t="shared" ca="1" si="51"/>
        <v>45.725000000000001</v>
      </c>
      <c r="AF120" s="282">
        <f t="shared" ca="1" si="52"/>
        <v>48.275999999999996</v>
      </c>
      <c r="AG120" s="282">
        <f t="shared" ca="1" si="53"/>
        <v>51.585999999999999</v>
      </c>
      <c r="AH120" s="282">
        <f t="shared" ca="1" si="54"/>
        <v>53.03</v>
      </c>
      <c r="AI120" s="282">
        <f t="shared" ca="1" si="55"/>
        <v>54.513999999999996</v>
      </c>
      <c r="AJ120" s="282">
        <f t="shared" ca="1" si="56"/>
        <v>56.068999999999996</v>
      </c>
      <c r="AK120" s="282">
        <f t="shared" ca="1" si="57"/>
        <v>0</v>
      </c>
    </row>
    <row r="121" spans="1:37" x14ac:dyDescent="0.2">
      <c r="A121" s="75" t="s">
        <v>144</v>
      </c>
      <c r="B121" s="75">
        <v>10</v>
      </c>
      <c r="C121" s="70" t="s">
        <v>143</v>
      </c>
      <c r="D121" s="75">
        <v>476</v>
      </c>
      <c r="E121" s="75" t="s">
        <v>17</v>
      </c>
      <c r="F121" s="73" t="s">
        <v>395</v>
      </c>
      <c r="G121" s="74">
        <f t="shared" ca="1" si="59"/>
        <v>85473</v>
      </c>
      <c r="H121" s="74">
        <f t="shared" ca="1" si="60"/>
        <v>87868</v>
      </c>
      <c r="I121" s="74">
        <f t="shared" ca="1" si="61"/>
        <v>90328</v>
      </c>
      <c r="J121" s="74">
        <f t="shared" ca="1" si="62"/>
        <v>92857</v>
      </c>
      <c r="K121" s="74">
        <f t="shared" ca="1" si="63"/>
        <v>95456</v>
      </c>
      <c r="L121" s="74">
        <f t="shared" ca="1" si="64"/>
        <v>98133</v>
      </c>
      <c r="M121" s="74">
        <f t="shared" si="65"/>
        <v>100926</v>
      </c>
      <c r="N121" s="60"/>
      <c r="P121" s="191" t="s">
        <v>600</v>
      </c>
      <c r="Q121" s="187" t="str">
        <f t="shared" si="66"/>
        <v>10193C</v>
      </c>
      <c r="R121" s="188" t="str">
        <f t="shared" si="67"/>
        <v>Manager Police Record Services</v>
      </c>
      <c r="S121" s="189" t="str">
        <f t="shared" si="68"/>
        <v>121</v>
      </c>
      <c r="T121" s="186" cm="1">
        <f t="array" aca="1" ref="T121" ca="1">ROUND(IF($P121="Y",VLOOKUP($Q121, INDIRECT($P$2),T$6,0)*INDIRECT($P$1),VLOOKUP($Q121, INDIRECT($P$2),T$6,0)),IF($E121="E",0,3))</f>
        <v>85473</v>
      </c>
      <c r="U121" s="186" cm="1">
        <f t="array" aca="1" ref="U121" ca="1">ROUND(IF($P121="Y",VLOOKUP($Q121, INDIRECT($P$2),U$6,0)*INDIRECT($P$1),VLOOKUP($Q121, INDIRECT($P$2),U$6,0)),IF($E121="E",0,3))</f>
        <v>87868</v>
      </c>
      <c r="V121" s="186" cm="1">
        <f t="array" aca="1" ref="V121" ca="1">ROUND(IF($P121="Y",VLOOKUP($Q121, INDIRECT($P$2),V$6,0)*INDIRECT($P$1),VLOOKUP($Q121, INDIRECT($P$2),V$6,0)),IF($E121="E",0,3))</f>
        <v>90328</v>
      </c>
      <c r="W121" s="186" cm="1">
        <f t="array" aca="1" ref="W121" ca="1">ROUND(IF($P121="Y",VLOOKUP($Q121, INDIRECT($P$2),W$6,0)*INDIRECT($P$1),VLOOKUP($Q121, INDIRECT($P$2),W$6,0)),IF($E121="E",0,3))</f>
        <v>92857</v>
      </c>
      <c r="X121" s="186" cm="1">
        <f t="array" aca="1" ref="X121" ca="1">ROUND(IF($P121="Y",VLOOKUP($Q121, INDIRECT($P$2),X$6,0)*INDIRECT($P$1),VLOOKUP($Q121, INDIRECT($P$2),X$6,0)),IF($E121="E",0,3))</f>
        <v>95456</v>
      </c>
      <c r="Y121" s="186" cm="1">
        <f t="array" aca="1" ref="Y121" ca="1">ROUND(IF($P121="Y",VLOOKUP($Q121, INDIRECT($P$2),Y$6,0)*INDIRECT($P$1),VLOOKUP($Q121, INDIRECT($P$2),Y$6,0)),IF($E121="E",0,3))</f>
        <v>98133</v>
      </c>
      <c r="Z121" s="336">
        <v>100926</v>
      </c>
      <c r="AB121" s="282" t="str">
        <f t="shared" si="48"/>
        <v>10193C</v>
      </c>
      <c r="AC121" s="130" t="str">
        <f t="shared" si="49"/>
        <v>Manager Police Record Services</v>
      </c>
      <c r="AD121" s="284" t="str">
        <f t="shared" si="50"/>
        <v>121</v>
      </c>
      <c r="AE121" s="282">
        <f t="shared" ca="1" si="51"/>
        <v>41.092999999999996</v>
      </c>
      <c r="AF121" s="282">
        <f t="shared" ca="1" si="52"/>
        <v>42.244999999999997</v>
      </c>
      <c r="AG121" s="282">
        <f t="shared" ca="1" si="53"/>
        <v>43.427</v>
      </c>
      <c r="AH121" s="282">
        <f t="shared" ca="1" si="54"/>
        <v>44.643000000000001</v>
      </c>
      <c r="AI121" s="282">
        <f t="shared" ca="1" si="55"/>
        <v>45.893000000000001</v>
      </c>
      <c r="AJ121" s="282">
        <f t="shared" ca="1" si="56"/>
        <v>47.18</v>
      </c>
      <c r="AK121" s="282">
        <f t="shared" si="57"/>
        <v>48.522999999999996</v>
      </c>
    </row>
    <row r="122" spans="1:37" x14ac:dyDescent="0.2">
      <c r="A122" s="75" t="s">
        <v>145</v>
      </c>
      <c r="B122" s="75">
        <v>11</v>
      </c>
      <c r="C122" s="70" t="s">
        <v>630</v>
      </c>
      <c r="D122" s="75">
        <v>523</v>
      </c>
      <c r="E122" s="75" t="s">
        <v>17</v>
      </c>
      <c r="F122" s="73" t="s">
        <v>396</v>
      </c>
      <c r="G122" s="74">
        <f t="shared" ca="1" si="59"/>
        <v>92234</v>
      </c>
      <c r="H122" s="74">
        <f t="shared" ca="1" si="60"/>
        <v>95922</v>
      </c>
      <c r="I122" s="74">
        <f t="shared" ca="1" si="61"/>
        <v>99760</v>
      </c>
      <c r="J122" s="74">
        <f t="shared" ca="1" si="62"/>
        <v>103751</v>
      </c>
      <c r="K122" s="74">
        <f t="shared" ca="1" si="63"/>
        <v>107901</v>
      </c>
      <c r="L122" s="74">
        <f t="shared" ca="1" si="64"/>
        <v>0</v>
      </c>
      <c r="M122" s="74">
        <f t="shared" ca="1" si="65"/>
        <v>0</v>
      </c>
      <c r="N122" s="60"/>
      <c r="P122" s="191" t="s">
        <v>600</v>
      </c>
      <c r="Q122" s="187" t="str">
        <f t="shared" si="66"/>
        <v>06919C</v>
      </c>
      <c r="R122" s="188" t="str">
        <f t="shared" si="67"/>
        <v>Manager Public Health Emergency Response</v>
      </c>
      <c r="S122" s="189" t="str">
        <f t="shared" si="68"/>
        <v>64</v>
      </c>
      <c r="T122" s="186" cm="1">
        <f t="array" aca="1" ref="T122" ca="1">ROUND(IF($P122="Y",VLOOKUP($Q122, INDIRECT($P$2),T$6,0)*INDIRECT($P$1),VLOOKUP($Q122, INDIRECT($P$2),T$6,0)),IF($E122="E",0,3))</f>
        <v>92234</v>
      </c>
      <c r="U122" s="186" cm="1">
        <f t="array" aca="1" ref="U122" ca="1">ROUND(IF($P122="Y",VLOOKUP($Q122, INDIRECT($P$2),U$6,0)*INDIRECT($P$1),VLOOKUP($Q122, INDIRECT($P$2),U$6,0)),IF($E122="E",0,3))</f>
        <v>95922</v>
      </c>
      <c r="V122" s="186" cm="1">
        <f t="array" aca="1" ref="V122" ca="1">ROUND(IF($P122="Y",VLOOKUP($Q122, INDIRECT($P$2),V$6,0)*INDIRECT($P$1),VLOOKUP($Q122, INDIRECT($P$2),V$6,0)),IF($E122="E",0,3))</f>
        <v>99760</v>
      </c>
      <c r="W122" s="186" cm="1">
        <f t="array" aca="1" ref="W122" ca="1">ROUND(IF($P122="Y",VLOOKUP($Q122, INDIRECT($P$2),W$6,0)*INDIRECT($P$1),VLOOKUP($Q122, INDIRECT($P$2),W$6,0)),IF($E122="E",0,3))</f>
        <v>103751</v>
      </c>
      <c r="X122" s="186" cm="1">
        <f t="array" aca="1" ref="X122" ca="1">ROUND(IF($P122="Y",VLOOKUP($Q122, INDIRECT($P$2),X$6,0)*INDIRECT($P$1),VLOOKUP($Q122, INDIRECT($P$2),X$6,0)),IF($E122="E",0,3))</f>
        <v>107901</v>
      </c>
      <c r="Y122" s="186" cm="1">
        <f t="array" aca="1" ref="Y122" ca="1">ROUND(IF($P122="Y",VLOOKUP($Q122, INDIRECT($P$2),Y$6,0)*INDIRECT($P$1),VLOOKUP($Q122, INDIRECT($P$2),Y$6,0)),IF($E122="E",0,3))</f>
        <v>0</v>
      </c>
      <c r="Z122" s="186" cm="1">
        <f t="array" aca="1" ref="Z122" ca="1">ROUND(IF($P122="Y",VLOOKUP($Q122, INDIRECT($P$2),Z$6,0)*INDIRECT($P$1),VLOOKUP($Q122, INDIRECT($P$2),Z$6,0)),IF($E122="E",0,3))</f>
        <v>0</v>
      </c>
      <c r="AB122" s="282" t="str">
        <f t="shared" si="48"/>
        <v>06919C</v>
      </c>
      <c r="AC122" s="130" t="str">
        <f t="shared" si="49"/>
        <v>Manager Public Health Emergency Response</v>
      </c>
      <c r="AD122" s="284" t="str">
        <f t="shared" si="50"/>
        <v>64</v>
      </c>
      <c r="AE122" s="282">
        <f t="shared" ca="1" si="51"/>
        <v>44.344000000000001</v>
      </c>
      <c r="AF122" s="282">
        <f t="shared" ca="1" si="52"/>
        <v>46.116999999999997</v>
      </c>
      <c r="AG122" s="282">
        <f t="shared" ca="1" si="53"/>
        <v>47.961999999999996</v>
      </c>
      <c r="AH122" s="282">
        <f t="shared" ca="1" si="54"/>
        <v>49.881</v>
      </c>
      <c r="AI122" s="282">
        <f t="shared" ca="1" si="55"/>
        <v>51.875999999999998</v>
      </c>
      <c r="AJ122" s="282">
        <f t="shared" ca="1" si="56"/>
        <v>0</v>
      </c>
      <c r="AK122" s="282">
        <f t="shared" ca="1" si="57"/>
        <v>0</v>
      </c>
    </row>
    <row r="123" spans="1:37" x14ac:dyDescent="0.2">
      <c r="A123" s="75" t="s">
        <v>492</v>
      </c>
      <c r="B123" s="75">
        <v>11</v>
      </c>
      <c r="C123" s="70" t="s">
        <v>124</v>
      </c>
      <c r="D123" s="75">
        <v>505</v>
      </c>
      <c r="E123" s="75" t="s">
        <v>17</v>
      </c>
      <c r="F123" s="73" t="s">
        <v>397</v>
      </c>
      <c r="G123" s="74">
        <f t="shared" ca="1" si="59"/>
        <v>91705</v>
      </c>
      <c r="H123" s="74">
        <f t="shared" ca="1" si="60"/>
        <v>95372</v>
      </c>
      <c r="I123" s="74">
        <f t="shared" ca="1" si="61"/>
        <v>99188</v>
      </c>
      <c r="J123" s="74">
        <f t="shared" ca="1" si="62"/>
        <v>103155</v>
      </c>
      <c r="K123" s="74">
        <f t="shared" ca="1" si="63"/>
        <v>107282</v>
      </c>
      <c r="L123" s="74">
        <f t="shared" ca="1" si="64"/>
        <v>0</v>
      </c>
      <c r="M123" s="74">
        <f t="shared" ca="1" si="65"/>
        <v>0</v>
      </c>
      <c r="N123" s="60"/>
      <c r="P123" s="191" t="s">
        <v>600</v>
      </c>
      <c r="Q123" s="187" t="str">
        <f t="shared" si="66"/>
        <v>52924C</v>
      </c>
      <c r="R123" s="188" t="str">
        <f t="shared" si="67"/>
        <v>Manager Public Works Initiatives and Analysis</v>
      </c>
      <c r="S123" s="189" t="str">
        <f t="shared" si="68"/>
        <v>104</v>
      </c>
      <c r="T123" s="186" cm="1">
        <f t="array" aca="1" ref="T123" ca="1">ROUND(IF($P123="Y",VLOOKUP($Q123, INDIRECT($P$2),T$6,0)*INDIRECT($P$1),VLOOKUP($Q123, INDIRECT($P$2),T$6,0)),IF($E123="E",0,3))</f>
        <v>91705</v>
      </c>
      <c r="U123" s="186" cm="1">
        <f t="array" aca="1" ref="U123" ca="1">ROUND(IF($P123="Y",VLOOKUP($Q123, INDIRECT($P$2),U$6,0)*INDIRECT($P$1),VLOOKUP($Q123, INDIRECT($P$2),U$6,0)),IF($E123="E",0,3))</f>
        <v>95372</v>
      </c>
      <c r="V123" s="186" cm="1">
        <f t="array" aca="1" ref="V123" ca="1">ROUND(IF($P123="Y",VLOOKUP($Q123, INDIRECT($P$2),V$6,0)*INDIRECT($P$1),VLOOKUP($Q123, INDIRECT($P$2),V$6,0)),IF($E123="E",0,3))</f>
        <v>99188</v>
      </c>
      <c r="W123" s="186" cm="1">
        <f t="array" aca="1" ref="W123" ca="1">ROUND(IF($P123="Y",VLOOKUP($Q123, INDIRECT($P$2),W$6,0)*INDIRECT($P$1),VLOOKUP($Q123, INDIRECT($P$2),W$6,0)),IF($E123="E",0,3))</f>
        <v>103155</v>
      </c>
      <c r="X123" s="186" cm="1">
        <f t="array" aca="1" ref="X123" ca="1">ROUND(IF($P123="Y",VLOOKUP($Q123, INDIRECT($P$2),X$6,0)*INDIRECT($P$1),VLOOKUP($Q123, INDIRECT($P$2),X$6,0)),IF($E123="E",0,3))</f>
        <v>107282</v>
      </c>
      <c r="Y123" s="186" cm="1">
        <f t="array" aca="1" ref="Y123" ca="1">ROUND(IF($P123="Y",VLOOKUP($Q123, INDIRECT($P$2),Y$6,0)*INDIRECT($P$1),VLOOKUP($Q123, INDIRECT($P$2),Y$6,0)),IF($E123="E",0,3))</f>
        <v>0</v>
      </c>
      <c r="Z123" s="186" cm="1">
        <f t="array" aca="1" ref="Z123" ca="1">ROUND(IF($P123="Y",VLOOKUP($Q123, INDIRECT($P$2),Z$6,0)*INDIRECT($P$1),VLOOKUP($Q123, INDIRECT($P$2),Z$6,0)),IF($E123="E",0,3))</f>
        <v>0</v>
      </c>
      <c r="AB123" s="282" t="str">
        <f t="shared" si="48"/>
        <v>52924C</v>
      </c>
      <c r="AC123" s="130" t="str">
        <f t="shared" si="49"/>
        <v>Manager Public Works Initiatives and Analysis</v>
      </c>
      <c r="AD123" s="284" t="str">
        <f t="shared" si="50"/>
        <v>104</v>
      </c>
      <c r="AE123" s="282">
        <f t="shared" ca="1" si="51"/>
        <v>44.088999999999999</v>
      </c>
      <c r="AF123" s="282">
        <f t="shared" ca="1" si="52"/>
        <v>45.851999999999997</v>
      </c>
      <c r="AG123" s="282">
        <f t="shared" ca="1" si="53"/>
        <v>47.686999999999998</v>
      </c>
      <c r="AH123" s="282">
        <f t="shared" ca="1" si="54"/>
        <v>49.594000000000001</v>
      </c>
      <c r="AI123" s="282">
        <f t="shared" ca="1" si="55"/>
        <v>51.577999999999996</v>
      </c>
      <c r="AJ123" s="282">
        <f t="shared" ca="1" si="56"/>
        <v>0</v>
      </c>
      <c r="AK123" s="282">
        <f t="shared" ca="1" si="57"/>
        <v>0</v>
      </c>
    </row>
    <row r="124" spans="1:37" x14ac:dyDescent="0.2">
      <c r="A124" s="75" t="s">
        <v>146</v>
      </c>
      <c r="B124" s="75">
        <v>12</v>
      </c>
      <c r="C124" s="70" t="s">
        <v>60</v>
      </c>
      <c r="D124" s="75">
        <v>543</v>
      </c>
      <c r="E124" s="75" t="s">
        <v>17</v>
      </c>
      <c r="F124" s="73" t="s">
        <v>398</v>
      </c>
      <c r="G124" s="74">
        <f t="shared" ca="1" si="59"/>
        <v>95108</v>
      </c>
      <c r="H124" s="74">
        <f t="shared" ca="1" si="60"/>
        <v>100413</v>
      </c>
      <c r="I124" s="74">
        <f t="shared" ca="1" si="61"/>
        <v>107297</v>
      </c>
      <c r="J124" s="74">
        <f t="shared" ca="1" si="62"/>
        <v>110301</v>
      </c>
      <c r="K124" s="74">
        <f t="shared" ca="1" si="63"/>
        <v>113389</v>
      </c>
      <c r="L124" s="74">
        <f t="shared" ca="1" si="64"/>
        <v>116623</v>
      </c>
      <c r="M124" s="74">
        <f t="shared" ca="1" si="65"/>
        <v>0</v>
      </c>
      <c r="N124" s="60"/>
      <c r="P124" s="191" t="s">
        <v>600</v>
      </c>
      <c r="Q124" s="187" t="str">
        <f t="shared" si="66"/>
        <v>06934C</v>
      </c>
      <c r="R124" s="188" t="str">
        <f t="shared" si="67"/>
        <v>Manager Resource Coordinator</v>
      </c>
      <c r="S124" s="189" t="str">
        <f t="shared" si="68"/>
        <v>44</v>
      </c>
      <c r="T124" s="186" cm="1">
        <f t="array" aca="1" ref="T124" ca="1">ROUND(IF($P124="Y",VLOOKUP($Q124, INDIRECT($P$2),T$6,0)*INDIRECT($P$1),VLOOKUP($Q124, INDIRECT($P$2),T$6,0)),IF($E124="E",0,3))</f>
        <v>95108</v>
      </c>
      <c r="U124" s="186" cm="1">
        <f t="array" aca="1" ref="U124" ca="1">ROUND(IF($P124="Y",VLOOKUP($Q124, INDIRECT($P$2),U$6,0)*INDIRECT($P$1),VLOOKUP($Q124, INDIRECT($P$2),U$6,0)),IF($E124="E",0,3))</f>
        <v>100413</v>
      </c>
      <c r="V124" s="186" cm="1">
        <f t="array" aca="1" ref="V124" ca="1">ROUND(IF($P124="Y",VLOOKUP($Q124, INDIRECT($P$2),V$6,0)*INDIRECT($P$1),VLOOKUP($Q124, INDIRECT($P$2),V$6,0)),IF($E124="E",0,3))</f>
        <v>107297</v>
      </c>
      <c r="W124" s="186" cm="1">
        <f t="array" aca="1" ref="W124" ca="1">ROUND(IF($P124="Y",VLOOKUP($Q124, INDIRECT($P$2),W$6,0)*INDIRECT($P$1),VLOOKUP($Q124, INDIRECT($P$2),W$6,0)),IF($E124="E",0,3))</f>
        <v>110301</v>
      </c>
      <c r="X124" s="186" cm="1">
        <f t="array" aca="1" ref="X124" ca="1">ROUND(IF($P124="Y",VLOOKUP($Q124, INDIRECT($P$2),X$6,0)*INDIRECT($P$1),VLOOKUP($Q124, INDIRECT($P$2),X$6,0)),IF($E124="E",0,3))</f>
        <v>113389</v>
      </c>
      <c r="Y124" s="186" cm="1">
        <f t="array" aca="1" ref="Y124" ca="1">ROUND(IF($P124="Y",VLOOKUP($Q124, INDIRECT($P$2),Y$6,0)*INDIRECT($P$1),VLOOKUP($Q124, INDIRECT($P$2),Y$6,0)),IF($E124="E",0,3))</f>
        <v>116623</v>
      </c>
      <c r="Z124" s="186" cm="1">
        <f t="array" aca="1" ref="Z124" ca="1">ROUND(IF($P124="Y",VLOOKUP($Q124, INDIRECT($P$2),Z$6,0)*INDIRECT($P$1),VLOOKUP($Q124, INDIRECT($P$2),Z$6,0)),IF($E124="E",0,3))</f>
        <v>0</v>
      </c>
      <c r="AB124" s="282" t="str">
        <f t="shared" si="48"/>
        <v>06934C</v>
      </c>
      <c r="AC124" s="130" t="str">
        <f t="shared" si="49"/>
        <v>Manager Resource Coordinator</v>
      </c>
      <c r="AD124" s="284" t="str">
        <f t="shared" si="50"/>
        <v>44</v>
      </c>
      <c r="AE124" s="282">
        <f t="shared" ca="1" si="51"/>
        <v>45.725000000000001</v>
      </c>
      <c r="AF124" s="282">
        <f t="shared" ca="1" si="52"/>
        <v>48.275999999999996</v>
      </c>
      <c r="AG124" s="282">
        <f t="shared" ca="1" si="53"/>
        <v>51.585999999999999</v>
      </c>
      <c r="AH124" s="282">
        <f t="shared" ca="1" si="54"/>
        <v>53.03</v>
      </c>
      <c r="AI124" s="282">
        <f t="shared" ca="1" si="55"/>
        <v>54.513999999999996</v>
      </c>
      <c r="AJ124" s="282">
        <f t="shared" ca="1" si="56"/>
        <v>56.068999999999996</v>
      </c>
      <c r="AK124" s="282">
        <f t="shared" ca="1" si="57"/>
        <v>0</v>
      </c>
    </row>
    <row r="125" spans="1:37" x14ac:dyDescent="0.2">
      <c r="A125" s="75" t="s">
        <v>169</v>
      </c>
      <c r="B125" s="75">
        <v>12</v>
      </c>
      <c r="C125" s="70" t="s">
        <v>152</v>
      </c>
      <c r="D125" s="75">
        <v>553</v>
      </c>
      <c r="E125" s="75" t="s">
        <v>17</v>
      </c>
      <c r="F125" s="73" t="s">
        <v>399</v>
      </c>
      <c r="G125" s="74">
        <f t="shared" ca="1" si="59"/>
        <v>99689</v>
      </c>
      <c r="H125" s="74">
        <f t="shared" ca="1" si="60"/>
        <v>103678</v>
      </c>
      <c r="I125" s="74">
        <f t="shared" ca="1" si="61"/>
        <v>107825</v>
      </c>
      <c r="J125" s="74">
        <f t="shared" ca="1" si="62"/>
        <v>112138</v>
      </c>
      <c r="K125" s="74">
        <f t="shared" ca="1" si="63"/>
        <v>116623</v>
      </c>
      <c r="L125" s="74">
        <f t="shared" ca="1" si="64"/>
        <v>0</v>
      </c>
      <c r="M125" s="74">
        <f t="shared" ca="1" si="65"/>
        <v>0</v>
      </c>
      <c r="N125" s="60"/>
      <c r="P125" s="191" t="s">
        <v>600</v>
      </c>
      <c r="Q125" s="187" t="str">
        <f t="shared" si="66"/>
        <v>06720C</v>
      </c>
      <c r="R125" s="188" t="str">
        <f t="shared" si="67"/>
        <v>Manager Revenue &amp; Collections</v>
      </c>
      <c r="S125" s="189" t="str">
        <f t="shared" si="68"/>
        <v>44G</v>
      </c>
      <c r="T125" s="186" cm="1">
        <f t="array" aca="1" ref="T125" ca="1">ROUND(IF($P125="Y",VLOOKUP($Q125, INDIRECT($P$2),T$6,0)*INDIRECT($P$1),VLOOKUP($Q125, INDIRECT($P$2),T$6,0)),IF($E125="E",0,3))</f>
        <v>99689</v>
      </c>
      <c r="U125" s="186" cm="1">
        <f t="array" aca="1" ref="U125" ca="1">ROUND(IF($P125="Y",VLOOKUP($Q125, INDIRECT($P$2),U$6,0)*INDIRECT($P$1),VLOOKUP($Q125, INDIRECT($P$2),U$6,0)),IF($E125="E",0,3))</f>
        <v>103678</v>
      </c>
      <c r="V125" s="186" cm="1">
        <f t="array" aca="1" ref="V125" ca="1">ROUND(IF($P125="Y",VLOOKUP($Q125, INDIRECT($P$2),V$6,0)*INDIRECT($P$1),VLOOKUP($Q125, INDIRECT($P$2),V$6,0)),IF($E125="E",0,3))</f>
        <v>107825</v>
      </c>
      <c r="W125" s="186" cm="1">
        <f t="array" aca="1" ref="W125" ca="1">ROUND(IF($P125="Y",VLOOKUP($Q125, INDIRECT($P$2),W$6,0)*INDIRECT($P$1),VLOOKUP($Q125, INDIRECT($P$2),W$6,0)),IF($E125="E",0,3))</f>
        <v>112138</v>
      </c>
      <c r="X125" s="186" cm="1">
        <f t="array" aca="1" ref="X125" ca="1">ROUND(IF($P125="Y",VLOOKUP($Q125, INDIRECT($P$2),X$6,0)*INDIRECT($P$1),VLOOKUP($Q125, INDIRECT($P$2),X$6,0)),IF($E125="E",0,3))</f>
        <v>116623</v>
      </c>
      <c r="Y125" s="186" cm="1">
        <f t="array" aca="1" ref="Y125" ca="1">ROUND(IF($P125="Y",VLOOKUP($Q125, INDIRECT($P$2),Y$6,0)*INDIRECT($P$1),VLOOKUP($Q125, INDIRECT($P$2),Y$6,0)),IF($E125="E",0,3))</f>
        <v>0</v>
      </c>
      <c r="Z125" s="186" cm="1">
        <f t="array" aca="1" ref="Z125" ca="1">ROUND(IF($P125="Y",VLOOKUP($Q125, INDIRECT($P$2),Z$6,0)*INDIRECT($P$1),VLOOKUP($Q125, INDIRECT($P$2),Z$6,0)),IF($E125="E",0,3))</f>
        <v>0</v>
      </c>
      <c r="AB125" s="282" t="str">
        <f t="shared" si="48"/>
        <v>06720C</v>
      </c>
      <c r="AC125" s="130" t="str">
        <f t="shared" si="49"/>
        <v>Manager Revenue &amp; Collections</v>
      </c>
      <c r="AD125" s="284" t="str">
        <f t="shared" si="50"/>
        <v>44G</v>
      </c>
      <c r="AE125" s="282">
        <f t="shared" ca="1" si="51"/>
        <v>47.927999999999997</v>
      </c>
      <c r="AF125" s="282">
        <f t="shared" ca="1" si="52"/>
        <v>49.845999999999997</v>
      </c>
      <c r="AG125" s="282">
        <f t="shared" ca="1" si="53"/>
        <v>51.838999999999999</v>
      </c>
      <c r="AH125" s="282">
        <f t="shared" ca="1" si="54"/>
        <v>53.912999999999997</v>
      </c>
      <c r="AI125" s="282">
        <f t="shared" ca="1" si="55"/>
        <v>56.068999999999996</v>
      </c>
      <c r="AJ125" s="282">
        <f t="shared" ca="1" si="56"/>
        <v>0</v>
      </c>
      <c r="AK125" s="282">
        <f t="shared" ca="1" si="57"/>
        <v>0</v>
      </c>
    </row>
    <row r="126" spans="1:37" x14ac:dyDescent="0.2">
      <c r="A126" s="75" t="s">
        <v>147</v>
      </c>
      <c r="B126" s="75">
        <v>10</v>
      </c>
      <c r="C126" s="70" t="s">
        <v>44</v>
      </c>
      <c r="D126" s="75">
        <v>470</v>
      </c>
      <c r="E126" s="75" t="s">
        <v>17</v>
      </c>
      <c r="F126" s="73" t="s">
        <v>400</v>
      </c>
      <c r="G126" s="74">
        <f t="shared" ca="1" si="59"/>
        <v>75583</v>
      </c>
      <c r="H126" s="74">
        <f t="shared" ca="1" si="60"/>
        <v>79486</v>
      </c>
      <c r="I126" s="74">
        <f t="shared" ca="1" si="61"/>
        <v>83537</v>
      </c>
      <c r="J126" s="74">
        <f t="shared" ca="1" si="62"/>
        <v>89192</v>
      </c>
      <c r="K126" s="74">
        <f t="shared" ca="1" si="63"/>
        <v>91690</v>
      </c>
      <c r="L126" s="74">
        <f t="shared" ca="1" si="64"/>
        <v>94257</v>
      </c>
      <c r="M126" s="74">
        <f t="shared" ca="1" si="65"/>
        <v>96945</v>
      </c>
      <c r="N126" s="60"/>
      <c r="P126" s="191" t="s">
        <v>600</v>
      </c>
      <c r="Q126" s="187" t="str">
        <f t="shared" si="66"/>
        <v>06935C</v>
      </c>
      <c r="R126" s="188" t="str">
        <f t="shared" si="67"/>
        <v>Manager Safety Programs</v>
      </c>
      <c r="S126" s="189" t="str">
        <f t="shared" si="68"/>
        <v>34D</v>
      </c>
      <c r="T126" s="186" cm="1">
        <f t="array" aca="1" ref="T126" ca="1">ROUND(IF($P126="Y",VLOOKUP($Q126, INDIRECT($P$2),T$6,0)*INDIRECT($P$1),VLOOKUP($Q126, INDIRECT($P$2),T$6,0)),IF($E126="E",0,3))</f>
        <v>75583</v>
      </c>
      <c r="U126" s="186" cm="1">
        <f t="array" aca="1" ref="U126" ca="1">ROUND(IF($P126="Y",VLOOKUP($Q126, INDIRECT($P$2),U$6,0)*INDIRECT($P$1),VLOOKUP($Q126, INDIRECT($P$2),U$6,0)),IF($E126="E",0,3))</f>
        <v>79486</v>
      </c>
      <c r="V126" s="186" cm="1">
        <f t="array" aca="1" ref="V126" ca="1">ROUND(IF($P126="Y",VLOOKUP($Q126, INDIRECT($P$2),V$6,0)*INDIRECT($P$1),VLOOKUP($Q126, INDIRECT($P$2),V$6,0)),IF($E126="E",0,3))</f>
        <v>83537</v>
      </c>
      <c r="W126" s="186" cm="1">
        <f t="array" aca="1" ref="W126" ca="1">ROUND(IF($P126="Y",VLOOKUP($Q126, INDIRECT($P$2),W$6,0)*INDIRECT($P$1),VLOOKUP($Q126, INDIRECT($P$2),W$6,0)),IF($E126="E",0,3))</f>
        <v>89192</v>
      </c>
      <c r="X126" s="186" cm="1">
        <f t="array" aca="1" ref="X126" ca="1">ROUND(IF($P126="Y",VLOOKUP($Q126, INDIRECT($P$2),X$6,0)*INDIRECT($P$1),VLOOKUP($Q126, INDIRECT($P$2),X$6,0)),IF($E126="E",0,3))</f>
        <v>91690</v>
      </c>
      <c r="Y126" s="186" cm="1">
        <f t="array" aca="1" ref="Y126" ca="1">ROUND(IF($P126="Y",VLOOKUP($Q126, INDIRECT($P$2),Y$6,0)*INDIRECT($P$1),VLOOKUP($Q126, INDIRECT($P$2),Y$6,0)),IF($E126="E",0,3))</f>
        <v>94257</v>
      </c>
      <c r="Z126" s="186" cm="1">
        <f t="array" aca="1" ref="Z126" ca="1">ROUND(IF($P126="Y",VLOOKUP($Q126, INDIRECT($P$2),Z$6,0)*INDIRECT($P$1),VLOOKUP($Q126, INDIRECT($P$2),Z$6,0)),IF($E126="E",0,3))</f>
        <v>96945</v>
      </c>
      <c r="AB126" s="282" t="str">
        <f t="shared" si="48"/>
        <v>06935C</v>
      </c>
      <c r="AC126" s="130" t="str">
        <f t="shared" si="49"/>
        <v>Manager Safety Programs</v>
      </c>
      <c r="AD126" s="284" t="str">
        <f t="shared" si="50"/>
        <v>34D</v>
      </c>
      <c r="AE126" s="282">
        <f t="shared" ca="1" si="51"/>
        <v>36.338000000000001</v>
      </c>
      <c r="AF126" s="282">
        <f t="shared" ca="1" si="52"/>
        <v>38.214999999999996</v>
      </c>
      <c r="AG126" s="282">
        <f t="shared" ca="1" si="53"/>
        <v>40.162999999999997</v>
      </c>
      <c r="AH126" s="282">
        <f t="shared" ca="1" si="54"/>
        <v>42.881</v>
      </c>
      <c r="AI126" s="282">
        <f t="shared" ca="1" si="55"/>
        <v>44.082000000000001</v>
      </c>
      <c r="AJ126" s="282">
        <f t="shared" ca="1" si="56"/>
        <v>45.315999999999995</v>
      </c>
      <c r="AK126" s="282">
        <f t="shared" ca="1" si="57"/>
        <v>46.608999999999995</v>
      </c>
    </row>
    <row r="127" spans="1:37" x14ac:dyDescent="0.2">
      <c r="A127" s="75" t="s">
        <v>149</v>
      </c>
      <c r="B127" s="75">
        <v>11</v>
      </c>
      <c r="C127" s="70" t="s">
        <v>148</v>
      </c>
      <c r="D127" s="75">
        <v>525</v>
      </c>
      <c r="E127" s="75" t="s">
        <v>17</v>
      </c>
      <c r="F127" s="73" t="s">
        <v>401</v>
      </c>
      <c r="G127" s="74">
        <f t="shared" ca="1" si="59"/>
        <v>94253</v>
      </c>
      <c r="H127" s="74">
        <f t="shared" ca="1" si="60"/>
        <v>98028</v>
      </c>
      <c r="I127" s="74">
        <f t="shared" ca="1" si="61"/>
        <v>101953</v>
      </c>
      <c r="J127" s="74">
        <f t="shared" ca="1" si="62"/>
        <v>106035</v>
      </c>
      <c r="K127" s="74">
        <f t="shared" ca="1" si="63"/>
        <v>110281</v>
      </c>
      <c r="L127" s="74">
        <f t="shared" ca="1" si="64"/>
        <v>0</v>
      </c>
      <c r="M127" s="74">
        <f t="shared" ca="1" si="65"/>
        <v>0</v>
      </c>
      <c r="N127" s="60"/>
      <c r="P127" s="191" t="s">
        <v>600</v>
      </c>
      <c r="Q127" s="187" t="str">
        <f t="shared" si="66"/>
        <v>06938C</v>
      </c>
      <c r="R127" s="188" t="str">
        <f t="shared" si="67"/>
        <v>Manager School Health Services</v>
      </c>
      <c r="S127" s="189" t="str">
        <f t="shared" si="68"/>
        <v>42B</v>
      </c>
      <c r="T127" s="186" cm="1">
        <f t="array" aca="1" ref="T127" ca="1">ROUND(IF($P127="Y",VLOOKUP($Q127, INDIRECT($P$2),T$6,0)*INDIRECT($P$1),VLOOKUP($Q127, INDIRECT($P$2),T$6,0)),IF($E127="E",0,3))</f>
        <v>94253</v>
      </c>
      <c r="U127" s="186" cm="1">
        <f t="array" aca="1" ref="U127" ca="1">ROUND(IF($P127="Y",VLOOKUP($Q127, INDIRECT($P$2),U$6,0)*INDIRECT($P$1),VLOOKUP($Q127, INDIRECT($P$2),U$6,0)),IF($E127="E",0,3))</f>
        <v>98028</v>
      </c>
      <c r="V127" s="186" cm="1">
        <f t="array" aca="1" ref="V127" ca="1">ROUND(IF($P127="Y",VLOOKUP($Q127, INDIRECT($P$2),V$6,0)*INDIRECT($P$1),VLOOKUP($Q127, INDIRECT($P$2),V$6,0)),IF($E127="E",0,3))</f>
        <v>101953</v>
      </c>
      <c r="W127" s="186" cm="1">
        <f t="array" aca="1" ref="W127" ca="1">ROUND(IF($P127="Y",VLOOKUP($Q127, INDIRECT($P$2),W$6,0)*INDIRECT($P$1),VLOOKUP($Q127, INDIRECT($P$2),W$6,0)),IF($E127="E",0,3))</f>
        <v>106035</v>
      </c>
      <c r="X127" s="186" cm="1">
        <f t="array" aca="1" ref="X127" ca="1">ROUND(IF($P127="Y",VLOOKUP($Q127, INDIRECT($P$2),X$6,0)*INDIRECT($P$1),VLOOKUP($Q127, INDIRECT($P$2),X$6,0)),IF($E127="E",0,3))</f>
        <v>110281</v>
      </c>
      <c r="Y127" s="186" cm="1">
        <f t="array" aca="1" ref="Y127" ca="1">ROUND(IF($P127="Y",VLOOKUP($Q127, INDIRECT($P$2),Y$6,0)*INDIRECT($P$1),VLOOKUP($Q127, INDIRECT($P$2),Y$6,0)),IF($E127="E",0,3))</f>
        <v>0</v>
      </c>
      <c r="Z127" s="186" cm="1">
        <f t="array" aca="1" ref="Z127" ca="1">ROUND(IF($P127="Y",VLOOKUP($Q127, INDIRECT($P$2),Z$6,0)*INDIRECT($P$1),VLOOKUP($Q127, INDIRECT($P$2),Z$6,0)),IF($E127="E",0,3))</f>
        <v>0</v>
      </c>
      <c r="AB127" s="282" t="str">
        <f t="shared" si="48"/>
        <v>06938C</v>
      </c>
      <c r="AC127" s="130" t="str">
        <f t="shared" si="49"/>
        <v>Manager School Health Services</v>
      </c>
      <c r="AD127" s="284" t="str">
        <f t="shared" si="50"/>
        <v>42B</v>
      </c>
      <c r="AE127" s="282">
        <f t="shared" ca="1" si="51"/>
        <v>45.314</v>
      </c>
      <c r="AF127" s="282">
        <f t="shared" ca="1" si="52"/>
        <v>47.128999999999998</v>
      </c>
      <c r="AG127" s="282">
        <f t="shared" ca="1" si="53"/>
        <v>49.015999999999998</v>
      </c>
      <c r="AH127" s="282">
        <f t="shared" ca="1" si="54"/>
        <v>50.978999999999999</v>
      </c>
      <c r="AI127" s="282">
        <f t="shared" ca="1" si="55"/>
        <v>53.019999999999996</v>
      </c>
      <c r="AJ127" s="282">
        <f t="shared" ca="1" si="56"/>
        <v>0</v>
      </c>
      <c r="AK127" s="282">
        <f t="shared" ca="1" si="57"/>
        <v>0</v>
      </c>
    </row>
    <row r="128" spans="1:37" x14ac:dyDescent="0.2">
      <c r="A128" s="75" t="s">
        <v>170</v>
      </c>
      <c r="B128" s="75">
        <v>11</v>
      </c>
      <c r="C128" s="70" t="s">
        <v>124</v>
      </c>
      <c r="D128" s="75">
        <v>498</v>
      </c>
      <c r="E128" s="75" t="s">
        <v>17</v>
      </c>
      <c r="F128" s="73" t="s">
        <v>402</v>
      </c>
      <c r="G128" s="74">
        <f t="shared" ca="1" si="59"/>
        <v>91705</v>
      </c>
      <c r="H128" s="74">
        <f t="shared" ca="1" si="60"/>
        <v>95372</v>
      </c>
      <c r="I128" s="74">
        <f t="shared" ca="1" si="61"/>
        <v>99188</v>
      </c>
      <c r="J128" s="74">
        <f t="shared" ca="1" si="62"/>
        <v>103155</v>
      </c>
      <c r="K128" s="74">
        <f t="shared" ca="1" si="63"/>
        <v>107282</v>
      </c>
      <c r="L128" s="74">
        <f t="shared" ca="1" si="64"/>
        <v>0</v>
      </c>
      <c r="M128" s="74">
        <f t="shared" ca="1" si="65"/>
        <v>0</v>
      </c>
      <c r="N128" s="60"/>
      <c r="P128" s="191" t="s">
        <v>600</v>
      </c>
      <c r="Q128" s="187" t="str">
        <f t="shared" si="66"/>
        <v>59210C</v>
      </c>
      <c r="R128" s="188" t="str">
        <f t="shared" si="67"/>
        <v>Manager Small Business Program</v>
      </c>
      <c r="S128" s="189" t="str">
        <f t="shared" si="68"/>
        <v>104</v>
      </c>
      <c r="T128" s="186" cm="1">
        <f t="array" aca="1" ref="T128" ca="1">ROUND(IF($P128="Y",VLOOKUP($Q128, INDIRECT($P$2),T$6,0)*INDIRECT($P$1),VLOOKUP($Q128, INDIRECT($P$2),T$6,0)),IF($E128="E",0,3))</f>
        <v>91705</v>
      </c>
      <c r="U128" s="186" cm="1">
        <f t="array" aca="1" ref="U128" ca="1">ROUND(IF($P128="Y",VLOOKUP($Q128, INDIRECT($P$2),U$6,0)*INDIRECT($P$1),VLOOKUP($Q128, INDIRECT($P$2),U$6,0)),IF($E128="E",0,3))</f>
        <v>95372</v>
      </c>
      <c r="V128" s="186" cm="1">
        <f t="array" aca="1" ref="V128" ca="1">ROUND(IF($P128="Y",VLOOKUP($Q128, INDIRECT($P$2),V$6,0)*INDIRECT($P$1),VLOOKUP($Q128, INDIRECT($P$2),V$6,0)),IF($E128="E",0,3))</f>
        <v>99188</v>
      </c>
      <c r="W128" s="186" cm="1">
        <f t="array" aca="1" ref="W128" ca="1">ROUND(IF($P128="Y",VLOOKUP($Q128, INDIRECT($P$2),W$6,0)*INDIRECT($P$1),VLOOKUP($Q128, INDIRECT($P$2),W$6,0)),IF($E128="E",0,3))</f>
        <v>103155</v>
      </c>
      <c r="X128" s="186" cm="1">
        <f t="array" aca="1" ref="X128" ca="1">ROUND(IF($P128="Y",VLOOKUP($Q128, INDIRECT($P$2),X$6,0)*INDIRECT($P$1),VLOOKUP($Q128, INDIRECT($P$2),X$6,0)),IF($E128="E",0,3))</f>
        <v>107282</v>
      </c>
      <c r="Y128" s="186" cm="1">
        <f t="array" aca="1" ref="Y128" ca="1">ROUND(IF($P128="Y",VLOOKUP($Q128, INDIRECT($P$2),Y$6,0)*INDIRECT($P$1),VLOOKUP($Q128, INDIRECT($P$2),Y$6,0)),IF($E128="E",0,3))</f>
        <v>0</v>
      </c>
      <c r="Z128" s="186" cm="1">
        <f t="array" aca="1" ref="Z128" ca="1">ROUND(IF($P128="Y",VLOOKUP($Q128, INDIRECT($P$2),Z$6,0)*INDIRECT($P$1),VLOOKUP($Q128, INDIRECT($P$2),Z$6,0)),IF($E128="E",0,3))</f>
        <v>0</v>
      </c>
      <c r="AB128" s="282" t="str">
        <f t="shared" si="48"/>
        <v>59210C</v>
      </c>
      <c r="AC128" s="130" t="str">
        <f t="shared" si="49"/>
        <v>Manager Small Business Program</v>
      </c>
      <c r="AD128" s="284" t="str">
        <f t="shared" si="50"/>
        <v>104</v>
      </c>
      <c r="AE128" s="282">
        <f t="shared" ca="1" si="51"/>
        <v>44.088999999999999</v>
      </c>
      <c r="AF128" s="282">
        <f t="shared" ca="1" si="52"/>
        <v>45.851999999999997</v>
      </c>
      <c r="AG128" s="282">
        <f t="shared" ca="1" si="53"/>
        <v>47.686999999999998</v>
      </c>
      <c r="AH128" s="282">
        <f t="shared" ca="1" si="54"/>
        <v>49.594000000000001</v>
      </c>
      <c r="AI128" s="282">
        <f t="shared" ca="1" si="55"/>
        <v>51.577999999999996</v>
      </c>
      <c r="AJ128" s="282">
        <f t="shared" ca="1" si="56"/>
        <v>0</v>
      </c>
      <c r="AK128" s="282">
        <f t="shared" ca="1" si="57"/>
        <v>0</v>
      </c>
    </row>
    <row r="129" spans="1:37" x14ac:dyDescent="0.2">
      <c r="A129" s="75" t="s">
        <v>172</v>
      </c>
      <c r="B129" s="75">
        <v>12</v>
      </c>
      <c r="C129" s="70" t="s">
        <v>171</v>
      </c>
      <c r="D129" s="75">
        <v>543</v>
      </c>
      <c r="E129" s="75" t="s">
        <v>17</v>
      </c>
      <c r="F129" s="73" t="s">
        <v>404</v>
      </c>
      <c r="G129" s="74">
        <f t="shared" ca="1" si="59"/>
        <v>99384</v>
      </c>
      <c r="H129" s="74">
        <f t="shared" ca="1" si="60"/>
        <v>102364</v>
      </c>
      <c r="I129" s="74">
        <f t="shared" ca="1" si="61"/>
        <v>105437</v>
      </c>
      <c r="J129" s="74">
        <f t="shared" ca="1" si="62"/>
        <v>108598</v>
      </c>
      <c r="K129" s="74">
        <f t="shared" ca="1" si="63"/>
        <v>0</v>
      </c>
      <c r="L129" s="74">
        <f t="shared" ca="1" si="64"/>
        <v>0</v>
      </c>
      <c r="M129" s="74">
        <f t="shared" ca="1" si="65"/>
        <v>0</v>
      </c>
      <c r="N129" s="60"/>
      <c r="P129" s="191" t="s">
        <v>600</v>
      </c>
      <c r="Q129" s="187" t="str">
        <f t="shared" si="66"/>
        <v>06963C</v>
      </c>
      <c r="R129" s="188" t="str">
        <f t="shared" si="67"/>
        <v>Manager Special Projects &amp; Business Specialist</v>
      </c>
      <c r="S129" s="189" t="str">
        <f t="shared" si="68"/>
        <v>96</v>
      </c>
      <c r="T129" s="186" cm="1">
        <f t="array" aca="1" ref="T129" ca="1">ROUND(IF($P129="Y",VLOOKUP($Q129, INDIRECT($P$2),T$6,0)*INDIRECT($P$1),VLOOKUP($Q129, INDIRECT($P$2),T$6,0)),IF($E129="E",0,3))</f>
        <v>99384</v>
      </c>
      <c r="U129" s="186" cm="1">
        <f t="array" aca="1" ref="U129" ca="1">ROUND(IF($P129="Y",VLOOKUP($Q129, INDIRECT($P$2),U$6,0)*INDIRECT($P$1),VLOOKUP($Q129, INDIRECT($P$2),U$6,0)),IF($E129="E",0,3))</f>
        <v>102364</v>
      </c>
      <c r="V129" s="186" cm="1">
        <f t="array" aca="1" ref="V129" ca="1">ROUND(IF($P129="Y",VLOOKUP($Q129, INDIRECT($P$2),V$6,0)*INDIRECT($P$1),VLOOKUP($Q129, INDIRECT($P$2),V$6,0)),IF($E129="E",0,3))</f>
        <v>105437</v>
      </c>
      <c r="W129" s="186" cm="1">
        <f t="array" aca="1" ref="W129" ca="1">ROUND(IF($P129="Y",VLOOKUP($Q129, INDIRECT($P$2),W$6,0)*INDIRECT($P$1),VLOOKUP($Q129, INDIRECT($P$2),W$6,0)),IF($E129="E",0,3))</f>
        <v>108598</v>
      </c>
      <c r="X129" s="186" cm="1">
        <f t="array" aca="1" ref="X129" ca="1">ROUND(IF($P129="Y",VLOOKUP($Q129, INDIRECT($P$2),X$6,0)*INDIRECT($P$1),VLOOKUP($Q129, INDIRECT($P$2),X$6,0)),IF($E129="E",0,3))</f>
        <v>0</v>
      </c>
      <c r="Y129" s="186" cm="1">
        <f t="array" aca="1" ref="Y129" ca="1">ROUND(IF($P129="Y",VLOOKUP($Q129, INDIRECT($P$2),Y$6,0)*INDIRECT($P$1),VLOOKUP($Q129, INDIRECT($P$2),Y$6,0)),IF($E129="E",0,3))</f>
        <v>0</v>
      </c>
      <c r="Z129" s="186" cm="1">
        <f t="array" aca="1" ref="Z129" ca="1">ROUND(IF($P129="Y",VLOOKUP($Q129, INDIRECT($P$2),Z$6,0)*INDIRECT($P$1),VLOOKUP($Q129, INDIRECT($P$2),Z$6,0)),IF($E129="E",0,3))</f>
        <v>0</v>
      </c>
      <c r="AB129" s="282" t="str">
        <f t="shared" si="48"/>
        <v>06963C</v>
      </c>
      <c r="AC129" s="130" t="str">
        <f t="shared" si="49"/>
        <v>Manager Special Projects &amp; Business Specialist</v>
      </c>
      <c r="AD129" s="284" t="str">
        <f t="shared" si="50"/>
        <v>96</v>
      </c>
      <c r="AE129" s="282">
        <f t="shared" ca="1" si="51"/>
        <v>47.780999999999999</v>
      </c>
      <c r="AF129" s="282">
        <f t="shared" ca="1" si="52"/>
        <v>49.213999999999999</v>
      </c>
      <c r="AG129" s="282">
        <f t="shared" ca="1" si="53"/>
        <v>50.690999999999995</v>
      </c>
      <c r="AH129" s="282">
        <f t="shared" ca="1" si="54"/>
        <v>52.210999999999999</v>
      </c>
      <c r="AI129" s="282">
        <f t="shared" ca="1" si="55"/>
        <v>0</v>
      </c>
      <c r="AJ129" s="282">
        <f t="shared" ca="1" si="56"/>
        <v>0</v>
      </c>
      <c r="AK129" s="282">
        <f t="shared" ca="1" si="57"/>
        <v>0</v>
      </c>
    </row>
    <row r="130" spans="1:37" x14ac:dyDescent="0.2">
      <c r="A130" s="75" t="s">
        <v>173</v>
      </c>
      <c r="B130" s="75">
        <v>9</v>
      </c>
      <c r="C130" s="70" t="s">
        <v>24</v>
      </c>
      <c r="D130" s="75">
        <v>423</v>
      </c>
      <c r="E130" s="75" t="s">
        <v>17</v>
      </c>
      <c r="F130" s="73" t="s">
        <v>405</v>
      </c>
      <c r="G130" s="74">
        <f t="shared" ca="1" si="59"/>
        <v>71382</v>
      </c>
      <c r="H130" s="74">
        <f t="shared" ca="1" si="60"/>
        <v>75138</v>
      </c>
      <c r="I130" s="74">
        <f t="shared" ca="1" si="61"/>
        <v>79092</v>
      </c>
      <c r="J130" s="74">
        <f t="shared" ca="1" si="62"/>
        <v>83256</v>
      </c>
      <c r="K130" s="74">
        <f t="shared" ca="1" si="63"/>
        <v>85588</v>
      </c>
      <c r="L130" s="74">
        <f t="shared" ca="1" si="64"/>
        <v>87984</v>
      </c>
      <c r="M130" s="74">
        <f t="shared" ca="1" si="65"/>
        <v>90493</v>
      </c>
      <c r="N130" s="60"/>
      <c r="P130" s="191" t="s">
        <v>600</v>
      </c>
      <c r="Q130" s="187" t="str">
        <f t="shared" si="66"/>
        <v>06608C</v>
      </c>
      <c r="R130" s="188" t="str">
        <f t="shared" si="67"/>
        <v>Manager Stores &amp; Central Requistions</v>
      </c>
      <c r="S130" s="189" t="str">
        <f t="shared" si="68"/>
        <v>86</v>
      </c>
      <c r="T130" s="186" cm="1">
        <f t="array" aca="1" ref="T130" ca="1">ROUND(IF($P130="Y",VLOOKUP($Q130, INDIRECT($P$2),T$6,0)*INDIRECT($P$1),VLOOKUP($Q130, INDIRECT($P$2),T$6,0)),IF($E130="E",0,3))</f>
        <v>71382</v>
      </c>
      <c r="U130" s="186" cm="1">
        <f t="array" aca="1" ref="U130" ca="1">ROUND(IF($P130="Y",VLOOKUP($Q130, INDIRECT($P$2),U$6,0)*INDIRECT($P$1),VLOOKUP($Q130, INDIRECT($P$2),U$6,0)),IF($E130="E",0,3))</f>
        <v>75138</v>
      </c>
      <c r="V130" s="186" cm="1">
        <f t="array" aca="1" ref="V130" ca="1">ROUND(IF($P130="Y",VLOOKUP($Q130, INDIRECT($P$2),V$6,0)*INDIRECT($P$1),VLOOKUP($Q130, INDIRECT($P$2),V$6,0)),IF($E130="E",0,3))</f>
        <v>79092</v>
      </c>
      <c r="W130" s="186" cm="1">
        <f t="array" aca="1" ref="W130" ca="1">ROUND(IF($P130="Y",VLOOKUP($Q130, INDIRECT($P$2),W$6,0)*INDIRECT($P$1),VLOOKUP($Q130, INDIRECT($P$2),W$6,0)),IF($E130="E",0,3))</f>
        <v>83256</v>
      </c>
      <c r="X130" s="186" cm="1">
        <f t="array" aca="1" ref="X130" ca="1">ROUND(IF($P130="Y",VLOOKUP($Q130, INDIRECT($P$2),X$6,0)*INDIRECT($P$1),VLOOKUP($Q130, INDIRECT($P$2),X$6,0)),IF($E130="E",0,3))</f>
        <v>85588</v>
      </c>
      <c r="Y130" s="186" cm="1">
        <f t="array" aca="1" ref="Y130" ca="1">ROUND(IF($P130="Y",VLOOKUP($Q130, INDIRECT($P$2),Y$6,0)*INDIRECT($P$1),VLOOKUP($Q130, INDIRECT($P$2),Y$6,0)),IF($E130="E",0,3))</f>
        <v>87984</v>
      </c>
      <c r="Z130" s="186" cm="1">
        <f t="array" aca="1" ref="Z130" ca="1">ROUND(IF($P130="Y",VLOOKUP($Q130, INDIRECT($P$2),Z$6,0)*INDIRECT($P$1),VLOOKUP($Q130, INDIRECT($P$2),Z$6,0)),IF($E130="E",0,3))</f>
        <v>90493</v>
      </c>
      <c r="AB130" s="282" t="str">
        <f t="shared" si="48"/>
        <v>06608C</v>
      </c>
      <c r="AC130" s="130" t="str">
        <f t="shared" si="49"/>
        <v>Manager Stores &amp; Central Requistions</v>
      </c>
      <c r="AD130" s="284" t="str">
        <f t="shared" si="50"/>
        <v>86</v>
      </c>
      <c r="AE130" s="282">
        <f t="shared" ca="1" si="51"/>
        <v>34.318999999999996</v>
      </c>
      <c r="AF130" s="282">
        <f t="shared" ca="1" si="52"/>
        <v>36.125</v>
      </c>
      <c r="AG130" s="282">
        <f t="shared" ca="1" si="53"/>
        <v>38.024999999999999</v>
      </c>
      <c r="AH130" s="282">
        <f t="shared" ca="1" si="54"/>
        <v>40.027000000000001</v>
      </c>
      <c r="AI130" s="282">
        <f t="shared" ca="1" si="55"/>
        <v>41.149000000000001</v>
      </c>
      <c r="AJ130" s="282">
        <f t="shared" ca="1" si="56"/>
        <v>42.3</v>
      </c>
      <c r="AK130" s="282">
        <f t="shared" ca="1" si="57"/>
        <v>43.506999999999998</v>
      </c>
    </row>
    <row r="131" spans="1:37" x14ac:dyDescent="0.2">
      <c r="A131" s="75" t="s">
        <v>153</v>
      </c>
      <c r="B131" s="75">
        <v>12</v>
      </c>
      <c r="C131" s="70" t="s">
        <v>152</v>
      </c>
      <c r="D131" s="75">
        <v>543</v>
      </c>
      <c r="E131" s="75" t="s">
        <v>17</v>
      </c>
      <c r="F131" s="73" t="s">
        <v>406</v>
      </c>
      <c r="G131" s="74">
        <f t="shared" ca="1" si="59"/>
        <v>99689</v>
      </c>
      <c r="H131" s="74">
        <f t="shared" ca="1" si="60"/>
        <v>103678</v>
      </c>
      <c r="I131" s="74">
        <f t="shared" ca="1" si="61"/>
        <v>107825</v>
      </c>
      <c r="J131" s="74">
        <f t="shared" ca="1" si="62"/>
        <v>112138</v>
      </c>
      <c r="K131" s="74">
        <f t="shared" ca="1" si="63"/>
        <v>116623</v>
      </c>
      <c r="L131" s="74">
        <f t="shared" ca="1" si="64"/>
        <v>0</v>
      </c>
      <c r="M131" s="74">
        <f t="shared" ca="1" si="65"/>
        <v>0</v>
      </c>
      <c r="N131" s="60"/>
      <c r="P131" s="191" t="s">
        <v>600</v>
      </c>
      <c r="Q131" s="187" t="str">
        <f t="shared" si="66"/>
        <v>06670C</v>
      </c>
      <c r="R131" s="188" t="str">
        <f t="shared" si="67"/>
        <v>Manager Sustainability</v>
      </c>
      <c r="S131" s="189" t="str">
        <f t="shared" si="68"/>
        <v>44G</v>
      </c>
      <c r="T131" s="186" cm="1">
        <f t="array" aca="1" ref="T131" ca="1">ROUND(IF($P131="Y",VLOOKUP($Q131, INDIRECT($P$2),T$6,0)*INDIRECT($P$1),VLOOKUP($Q131, INDIRECT($P$2),T$6,0)),IF($E131="E",0,3))</f>
        <v>99689</v>
      </c>
      <c r="U131" s="186" cm="1">
        <f t="array" aca="1" ref="U131" ca="1">ROUND(IF($P131="Y",VLOOKUP($Q131, INDIRECT($P$2),U$6,0)*INDIRECT($P$1),VLOOKUP($Q131, INDIRECT($P$2),U$6,0)),IF($E131="E",0,3))</f>
        <v>103678</v>
      </c>
      <c r="V131" s="186" cm="1">
        <f t="array" aca="1" ref="V131" ca="1">ROUND(IF($P131="Y",VLOOKUP($Q131, INDIRECT($P$2),V$6,0)*INDIRECT($P$1),VLOOKUP($Q131, INDIRECT($P$2),V$6,0)),IF($E131="E",0,3))</f>
        <v>107825</v>
      </c>
      <c r="W131" s="186" cm="1">
        <f t="array" aca="1" ref="W131" ca="1">ROUND(IF($P131="Y",VLOOKUP($Q131, INDIRECT($P$2),W$6,0)*INDIRECT($P$1),VLOOKUP($Q131, INDIRECT($P$2),W$6,0)),IF($E131="E",0,3))</f>
        <v>112138</v>
      </c>
      <c r="X131" s="186" cm="1">
        <f t="array" aca="1" ref="X131" ca="1">ROUND(IF($P131="Y",VLOOKUP($Q131, INDIRECT($P$2),X$6,0)*INDIRECT($P$1),VLOOKUP($Q131, INDIRECT($P$2),X$6,0)),IF($E131="E",0,3))</f>
        <v>116623</v>
      </c>
      <c r="Y131" s="186" cm="1">
        <f t="array" aca="1" ref="Y131" ca="1">ROUND(IF($P131="Y",VLOOKUP($Q131, INDIRECT($P$2),Y$6,0)*INDIRECT($P$1),VLOOKUP($Q131, INDIRECT($P$2),Y$6,0)),IF($E131="E",0,3))</f>
        <v>0</v>
      </c>
      <c r="Z131" s="186" cm="1">
        <f t="array" aca="1" ref="Z131" ca="1">ROUND(IF($P131="Y",VLOOKUP($Q131, INDIRECT($P$2),Z$6,0)*INDIRECT($P$1),VLOOKUP($Q131, INDIRECT($P$2),Z$6,0)),IF($E131="E",0,3))</f>
        <v>0</v>
      </c>
      <c r="AB131" s="282" t="str">
        <f t="shared" si="48"/>
        <v>06670C</v>
      </c>
      <c r="AC131" s="130" t="str">
        <f t="shared" si="49"/>
        <v>Manager Sustainability</v>
      </c>
      <c r="AD131" s="284" t="str">
        <f t="shared" si="50"/>
        <v>44G</v>
      </c>
      <c r="AE131" s="282">
        <f t="shared" ca="1" si="51"/>
        <v>47.927999999999997</v>
      </c>
      <c r="AF131" s="282">
        <f t="shared" ca="1" si="52"/>
        <v>49.845999999999997</v>
      </c>
      <c r="AG131" s="282">
        <f t="shared" ca="1" si="53"/>
        <v>51.838999999999999</v>
      </c>
      <c r="AH131" s="282">
        <f t="shared" ca="1" si="54"/>
        <v>53.912999999999997</v>
      </c>
      <c r="AI131" s="282">
        <f t="shared" ca="1" si="55"/>
        <v>56.068999999999996</v>
      </c>
      <c r="AJ131" s="282">
        <f t="shared" ca="1" si="56"/>
        <v>0</v>
      </c>
      <c r="AK131" s="282">
        <f t="shared" ca="1" si="57"/>
        <v>0</v>
      </c>
    </row>
    <row r="132" spans="1:37" x14ac:dyDescent="0.2">
      <c r="A132" s="75" t="s">
        <v>154</v>
      </c>
      <c r="B132" s="75">
        <v>12</v>
      </c>
      <c r="C132" s="70" t="s">
        <v>120</v>
      </c>
      <c r="D132" s="75">
        <v>548</v>
      </c>
      <c r="E132" s="75" t="s">
        <v>17</v>
      </c>
      <c r="F132" s="73" t="s">
        <v>407</v>
      </c>
      <c r="G132" s="74">
        <f t="shared" ca="1" si="59"/>
        <v>90316</v>
      </c>
      <c r="H132" s="74">
        <f t="shared" ca="1" si="60"/>
        <v>94832</v>
      </c>
      <c r="I132" s="74">
        <f t="shared" ca="1" si="61"/>
        <v>99572</v>
      </c>
      <c r="J132" s="74">
        <f t="shared" ca="1" si="62"/>
        <v>106076</v>
      </c>
      <c r="K132" s="74">
        <f t="shared" ca="1" si="63"/>
        <v>109048</v>
      </c>
      <c r="L132" s="74">
        <f t="shared" ca="1" si="64"/>
        <v>112103</v>
      </c>
      <c r="M132" s="74">
        <f t="shared" ca="1" si="65"/>
        <v>115297</v>
      </c>
      <c r="N132" s="60"/>
      <c r="P132" s="191" t="s">
        <v>600</v>
      </c>
      <c r="Q132" s="187" t="str">
        <f t="shared" si="66"/>
        <v>00850C</v>
      </c>
      <c r="R132" s="188" t="str">
        <f t="shared" si="67"/>
        <v>Manager Treasury Operations</v>
      </c>
      <c r="S132" s="189" t="str">
        <f t="shared" si="68"/>
        <v>50</v>
      </c>
      <c r="T132" s="186" cm="1">
        <f t="array" aca="1" ref="T132" ca="1">ROUND(IF($P132="Y",VLOOKUP($Q132, INDIRECT($P$2),T$6,0)*INDIRECT($P$1),VLOOKUP($Q132, INDIRECT($P$2),T$6,0)),IF($E132="E",0,3))</f>
        <v>90316</v>
      </c>
      <c r="U132" s="186" cm="1">
        <f t="array" aca="1" ref="U132" ca="1">ROUND(IF($P132="Y",VLOOKUP($Q132, INDIRECT($P$2),U$6,0)*INDIRECT($P$1),VLOOKUP($Q132, INDIRECT($P$2),U$6,0)),IF($E132="E",0,3))</f>
        <v>94832</v>
      </c>
      <c r="V132" s="186" cm="1">
        <f t="array" aca="1" ref="V132" ca="1">ROUND(IF($P132="Y",VLOOKUP($Q132, INDIRECT($P$2),V$6,0)*INDIRECT($P$1),VLOOKUP($Q132, INDIRECT($P$2),V$6,0)),IF($E132="E",0,3))</f>
        <v>99572</v>
      </c>
      <c r="W132" s="186" cm="1">
        <f t="array" aca="1" ref="W132" ca="1">ROUND(IF($P132="Y",VLOOKUP($Q132, INDIRECT($P$2),W$6,0)*INDIRECT($P$1),VLOOKUP($Q132, INDIRECT($P$2),W$6,0)),IF($E132="E",0,3))</f>
        <v>106076</v>
      </c>
      <c r="X132" s="186" cm="1">
        <f t="array" aca="1" ref="X132" ca="1">ROUND(IF($P132="Y",VLOOKUP($Q132, INDIRECT($P$2),X$6,0)*INDIRECT($P$1),VLOOKUP($Q132, INDIRECT($P$2),X$6,0)),IF($E132="E",0,3))</f>
        <v>109048</v>
      </c>
      <c r="Y132" s="186" cm="1">
        <f t="array" aca="1" ref="Y132" ca="1">ROUND(IF($P132="Y",VLOOKUP($Q132, INDIRECT($P$2),Y$6,0)*INDIRECT($P$1),VLOOKUP($Q132, INDIRECT($P$2),Y$6,0)),IF($E132="E",0,3))</f>
        <v>112103</v>
      </c>
      <c r="Z132" s="186" cm="1">
        <f t="array" aca="1" ref="Z132" ca="1">ROUND(IF($P132="Y",VLOOKUP($Q132, INDIRECT($P$2),Z$6,0)*INDIRECT($P$1),VLOOKUP($Q132, INDIRECT($P$2),Z$6,0)),IF($E132="E",0,3))</f>
        <v>115297</v>
      </c>
      <c r="AB132" s="282" t="str">
        <f t="shared" si="48"/>
        <v>00850C</v>
      </c>
      <c r="AC132" s="130" t="str">
        <f t="shared" si="49"/>
        <v>Manager Treasury Operations</v>
      </c>
      <c r="AD132" s="284" t="str">
        <f t="shared" si="50"/>
        <v>50</v>
      </c>
      <c r="AE132" s="282">
        <f t="shared" ca="1" si="51"/>
        <v>43.421999999999997</v>
      </c>
      <c r="AF132" s="282">
        <f t="shared" ca="1" si="52"/>
        <v>45.592999999999996</v>
      </c>
      <c r="AG132" s="282">
        <f t="shared" ca="1" si="53"/>
        <v>47.872</v>
      </c>
      <c r="AH132" s="282">
        <f t="shared" ca="1" si="54"/>
        <v>50.998999999999995</v>
      </c>
      <c r="AI132" s="282">
        <f t="shared" ca="1" si="55"/>
        <v>52.427</v>
      </c>
      <c r="AJ132" s="282">
        <f t="shared" ca="1" si="56"/>
        <v>53.896000000000001</v>
      </c>
      <c r="AK132" s="282">
        <f t="shared" ca="1" si="57"/>
        <v>55.431999999999995</v>
      </c>
    </row>
    <row r="133" spans="1:37" x14ac:dyDescent="0.2">
      <c r="A133" s="75" t="s">
        <v>155</v>
      </c>
      <c r="B133" s="75">
        <v>10</v>
      </c>
      <c r="C133" s="70" t="s">
        <v>44</v>
      </c>
      <c r="D133" s="75">
        <v>455</v>
      </c>
      <c r="E133" s="75" t="s">
        <v>17</v>
      </c>
      <c r="F133" s="73" t="s">
        <v>408</v>
      </c>
      <c r="G133" s="74">
        <f t="shared" ca="1" si="59"/>
        <v>75583</v>
      </c>
      <c r="H133" s="74">
        <f t="shared" ca="1" si="60"/>
        <v>79486</v>
      </c>
      <c r="I133" s="74">
        <f t="shared" ca="1" si="61"/>
        <v>83537</v>
      </c>
      <c r="J133" s="74">
        <f t="shared" ca="1" si="62"/>
        <v>89192</v>
      </c>
      <c r="K133" s="74">
        <f t="shared" ca="1" si="63"/>
        <v>91690</v>
      </c>
      <c r="L133" s="74">
        <f t="shared" ca="1" si="64"/>
        <v>94257</v>
      </c>
      <c r="M133" s="74">
        <f t="shared" ca="1" si="65"/>
        <v>96945</v>
      </c>
      <c r="N133" s="60"/>
      <c r="P133" s="191" t="s">
        <v>600</v>
      </c>
      <c r="Q133" s="187" t="str">
        <f t="shared" si="66"/>
        <v>07020C</v>
      </c>
      <c r="R133" s="188" t="str">
        <f t="shared" si="67"/>
        <v>Manager Utilities Billing</v>
      </c>
      <c r="S133" s="189" t="str">
        <f t="shared" si="68"/>
        <v>34D</v>
      </c>
      <c r="T133" s="186" cm="1">
        <f t="array" aca="1" ref="T133" ca="1">ROUND(IF($P133="Y",VLOOKUP($Q133, INDIRECT($P$2),T$6,0)*INDIRECT($P$1),VLOOKUP($Q133, INDIRECT($P$2),T$6,0)),IF($E133="E",0,3))</f>
        <v>75583</v>
      </c>
      <c r="U133" s="186" cm="1">
        <f t="array" aca="1" ref="U133" ca="1">ROUND(IF($P133="Y",VLOOKUP($Q133, INDIRECT($P$2),U$6,0)*INDIRECT($P$1),VLOOKUP($Q133, INDIRECT($P$2),U$6,0)),IF($E133="E",0,3))</f>
        <v>79486</v>
      </c>
      <c r="V133" s="186" cm="1">
        <f t="array" aca="1" ref="V133" ca="1">ROUND(IF($P133="Y",VLOOKUP($Q133, INDIRECT($P$2),V$6,0)*INDIRECT($P$1),VLOOKUP($Q133, INDIRECT($P$2),V$6,0)),IF($E133="E",0,3))</f>
        <v>83537</v>
      </c>
      <c r="W133" s="186" cm="1">
        <f t="array" aca="1" ref="W133" ca="1">ROUND(IF($P133="Y",VLOOKUP($Q133, INDIRECT($P$2),W$6,0)*INDIRECT($P$1),VLOOKUP($Q133, INDIRECT($P$2),W$6,0)),IF($E133="E",0,3))</f>
        <v>89192</v>
      </c>
      <c r="X133" s="186" cm="1">
        <f t="array" aca="1" ref="X133" ca="1">ROUND(IF($P133="Y",VLOOKUP($Q133, INDIRECT($P$2),X$6,0)*INDIRECT($P$1),VLOOKUP($Q133, INDIRECT($P$2),X$6,0)),IF($E133="E",0,3))</f>
        <v>91690</v>
      </c>
      <c r="Y133" s="186" cm="1">
        <f t="array" aca="1" ref="Y133" ca="1">ROUND(IF($P133="Y",VLOOKUP($Q133, INDIRECT($P$2),Y$6,0)*INDIRECT($P$1),VLOOKUP($Q133, INDIRECT($P$2),Y$6,0)),IF($E133="E",0,3))</f>
        <v>94257</v>
      </c>
      <c r="Z133" s="186" cm="1">
        <f t="array" aca="1" ref="Z133" ca="1">ROUND(IF($P133="Y",VLOOKUP($Q133, INDIRECT($P$2),Z$6,0)*INDIRECT($P$1),VLOOKUP($Q133, INDIRECT($P$2),Z$6,0)),IF($E133="E",0,3))</f>
        <v>96945</v>
      </c>
      <c r="AB133" s="282" t="str">
        <f t="shared" si="48"/>
        <v>07020C</v>
      </c>
      <c r="AC133" s="130" t="str">
        <f t="shared" si="49"/>
        <v>Manager Utilities Billing</v>
      </c>
      <c r="AD133" s="284" t="str">
        <f t="shared" si="50"/>
        <v>34D</v>
      </c>
      <c r="AE133" s="282">
        <f t="shared" ca="1" si="51"/>
        <v>36.338000000000001</v>
      </c>
      <c r="AF133" s="282">
        <f t="shared" ca="1" si="52"/>
        <v>38.214999999999996</v>
      </c>
      <c r="AG133" s="282">
        <f t="shared" ca="1" si="53"/>
        <v>40.162999999999997</v>
      </c>
      <c r="AH133" s="282">
        <f t="shared" ca="1" si="54"/>
        <v>42.881</v>
      </c>
      <c r="AI133" s="282">
        <f t="shared" ca="1" si="55"/>
        <v>44.082000000000001</v>
      </c>
      <c r="AJ133" s="282">
        <f t="shared" ca="1" si="56"/>
        <v>45.315999999999995</v>
      </c>
      <c r="AK133" s="282">
        <f t="shared" ca="1" si="57"/>
        <v>46.608999999999995</v>
      </c>
    </row>
    <row r="134" spans="1:37" x14ac:dyDescent="0.2">
      <c r="A134" s="75" t="s">
        <v>157</v>
      </c>
      <c r="B134" s="75">
        <v>10</v>
      </c>
      <c r="C134" s="70" t="s">
        <v>70</v>
      </c>
      <c r="D134" s="75">
        <v>453</v>
      </c>
      <c r="E134" s="75" t="s">
        <v>17</v>
      </c>
      <c r="F134" s="73" t="s">
        <v>409</v>
      </c>
      <c r="G134" s="74">
        <f t="shared" ca="1" si="59"/>
        <v>77016</v>
      </c>
      <c r="H134" s="74">
        <f t="shared" ca="1" si="60"/>
        <v>80849</v>
      </c>
      <c r="I134" s="74">
        <f t="shared" ca="1" si="61"/>
        <v>84901</v>
      </c>
      <c r="J134" s="74">
        <f t="shared" ca="1" si="62"/>
        <v>90391</v>
      </c>
      <c r="K134" s="74">
        <f t="shared" ca="1" si="63"/>
        <v>92921</v>
      </c>
      <c r="L134" s="74">
        <f t="shared" si="64"/>
        <v>95525</v>
      </c>
      <c r="M134" s="74">
        <f t="shared" ca="1" si="65"/>
        <v>98248</v>
      </c>
      <c r="N134" s="60"/>
      <c r="O134" s="73"/>
      <c r="P134" s="186" t="s">
        <v>600</v>
      </c>
      <c r="Q134" s="187" t="str">
        <f t="shared" si="66"/>
        <v>07022C</v>
      </c>
      <c r="R134" s="188" t="str">
        <f t="shared" si="67"/>
        <v>Manager Video Services</v>
      </c>
      <c r="S134" s="189" t="str">
        <f t="shared" si="68"/>
        <v>34M</v>
      </c>
      <c r="T134" s="186" cm="1">
        <f t="array" aca="1" ref="T134" ca="1">ROUND(IF($P134="Y",VLOOKUP($Q134, INDIRECT($P$2),T$6,0)*INDIRECT($P$1),VLOOKUP($Q134, INDIRECT($P$2),T$6,0)),IF($E134="E",0,3))</f>
        <v>77016</v>
      </c>
      <c r="U134" s="186" cm="1">
        <f t="array" aca="1" ref="U134" ca="1">ROUND(IF($P134="Y",VLOOKUP($Q134, INDIRECT($P$2),U$6,0)*INDIRECT($P$1),VLOOKUP($Q134, INDIRECT($P$2),U$6,0)),IF($E134="E",0,3))</f>
        <v>80849</v>
      </c>
      <c r="V134" s="186" cm="1">
        <f t="array" aca="1" ref="V134" ca="1">ROUND(IF($P134="Y",VLOOKUP($Q134, INDIRECT($P$2),V$6,0)*INDIRECT($P$1),VLOOKUP($Q134, INDIRECT($P$2),V$6,0)),IF($E134="E",0,3))</f>
        <v>84901</v>
      </c>
      <c r="W134" s="186" cm="1">
        <f t="array" aca="1" ref="W134" ca="1">ROUND(IF($P134="Y",VLOOKUP($Q134, INDIRECT($P$2),W$6,0)*INDIRECT($P$1),VLOOKUP($Q134, INDIRECT($P$2),W$6,0)),IF($E134="E",0,3))</f>
        <v>90391</v>
      </c>
      <c r="X134" s="186" cm="1">
        <f t="array" aca="1" ref="X134" ca="1">ROUND(IF($P134="Y",VLOOKUP($Q134, INDIRECT($P$2),X$6,0)*INDIRECT($P$1),VLOOKUP($Q134, INDIRECT($P$2),X$6,0)),IF($E134="E",0,3))</f>
        <v>92921</v>
      </c>
      <c r="Y134" s="336">
        <v>95525</v>
      </c>
      <c r="Z134" s="186" cm="1">
        <f t="array" aca="1" ref="Z134" ca="1">ROUND(IF($P134="Y",VLOOKUP($Q134, INDIRECT($P$2),Z$6,0)*INDIRECT($P$1),VLOOKUP($Q134, INDIRECT($P$2),Z$6,0)),IF($E134="E",0,3))</f>
        <v>98248</v>
      </c>
      <c r="AB134" s="282" t="str">
        <f t="shared" si="48"/>
        <v>07022C</v>
      </c>
      <c r="AC134" s="130" t="str">
        <f t="shared" si="49"/>
        <v>Manager Video Services</v>
      </c>
      <c r="AD134" s="284" t="str">
        <f t="shared" si="50"/>
        <v>34M</v>
      </c>
      <c r="AE134" s="282">
        <f t="shared" ca="1" si="51"/>
        <v>37.027000000000001</v>
      </c>
      <c r="AF134" s="282">
        <f t="shared" ca="1" si="52"/>
        <v>38.869999999999997</v>
      </c>
      <c r="AG134" s="282">
        <f t="shared" ca="1" si="53"/>
        <v>40.817999999999998</v>
      </c>
      <c r="AH134" s="282">
        <f t="shared" ca="1" si="54"/>
        <v>43.457999999999998</v>
      </c>
      <c r="AI134" s="282">
        <f t="shared" ca="1" si="55"/>
        <v>44.673999999999999</v>
      </c>
      <c r="AJ134" s="282">
        <f t="shared" si="56"/>
        <v>45.925999999999995</v>
      </c>
      <c r="AK134" s="282">
        <f t="shared" ca="1" si="57"/>
        <v>47.234999999999999</v>
      </c>
    </row>
    <row r="135" spans="1:37" x14ac:dyDescent="0.2">
      <c r="A135" s="75" t="s">
        <v>159</v>
      </c>
      <c r="B135" s="75">
        <v>9</v>
      </c>
      <c r="C135" s="70" t="s">
        <v>93</v>
      </c>
      <c r="D135" s="75">
        <v>448</v>
      </c>
      <c r="E135" s="75" t="s">
        <v>17</v>
      </c>
      <c r="F135" s="73" t="s">
        <v>410</v>
      </c>
      <c r="G135" s="74">
        <f t="shared" ca="1" si="59"/>
        <v>72742</v>
      </c>
      <c r="H135" s="74">
        <f t="shared" ca="1" si="60"/>
        <v>76571</v>
      </c>
      <c r="I135" s="74">
        <f t="shared" ca="1" si="61"/>
        <v>81212</v>
      </c>
      <c r="J135" s="74">
        <f t="shared" ca="1" si="62"/>
        <v>85856</v>
      </c>
      <c r="K135" s="74">
        <f t="shared" ca="1" si="63"/>
        <v>88258</v>
      </c>
      <c r="L135" s="74">
        <f t="shared" ca="1" si="64"/>
        <v>90730</v>
      </c>
      <c r="M135" s="74">
        <f t="shared" ca="1" si="65"/>
        <v>93317</v>
      </c>
      <c r="N135" s="60"/>
      <c r="P135" s="191" t="s">
        <v>600</v>
      </c>
      <c r="Q135" s="187" t="str">
        <f t="shared" si="66"/>
        <v>42300C</v>
      </c>
      <c r="R135" s="188" t="str">
        <f t="shared" si="67"/>
        <v>Marketing &amp; Communication Manager</v>
      </c>
      <c r="S135" s="189" t="str">
        <f t="shared" si="68"/>
        <v>35</v>
      </c>
      <c r="T135" s="186" cm="1">
        <f t="array" aca="1" ref="T135" ca="1">ROUND(IF($P135="Y",VLOOKUP($Q135, INDIRECT($P$2),T$6,0)*INDIRECT($P$1),VLOOKUP($Q135, INDIRECT($P$2),T$6,0)),IF($E135="E",0,3))</f>
        <v>72742</v>
      </c>
      <c r="U135" s="186" cm="1">
        <f t="array" aca="1" ref="U135" ca="1">ROUND(IF($P135="Y",VLOOKUP($Q135, INDIRECT($P$2),U$6,0)*INDIRECT($P$1),VLOOKUP($Q135, INDIRECT($P$2),U$6,0)),IF($E135="E",0,3))</f>
        <v>76571</v>
      </c>
      <c r="V135" s="186" cm="1">
        <f t="array" aca="1" ref="V135" ca="1">ROUND(IF($P135="Y",VLOOKUP($Q135, INDIRECT($P$2),V$6,0)*INDIRECT($P$1),VLOOKUP($Q135, INDIRECT($P$2),V$6,0)),IF($E135="E",0,3))</f>
        <v>81212</v>
      </c>
      <c r="W135" s="186" cm="1">
        <f t="array" aca="1" ref="W135" ca="1">ROUND(IF($P135="Y",VLOOKUP($Q135, INDIRECT($P$2),W$6,0)*INDIRECT($P$1),VLOOKUP($Q135, INDIRECT($P$2),W$6,0)),IF($E135="E",0,3))</f>
        <v>85856</v>
      </c>
      <c r="X135" s="186" cm="1">
        <f t="array" aca="1" ref="X135" ca="1">ROUND(IF($P135="Y",VLOOKUP($Q135, INDIRECT($P$2),X$6,0)*INDIRECT($P$1),VLOOKUP($Q135, INDIRECT($P$2),X$6,0)),IF($E135="E",0,3))</f>
        <v>88258</v>
      </c>
      <c r="Y135" s="186" cm="1">
        <f t="array" aca="1" ref="Y135" ca="1">ROUND(IF($P135="Y",VLOOKUP($Q135, INDIRECT($P$2),Y$6,0)*INDIRECT($P$1),VLOOKUP($Q135, INDIRECT($P$2),Y$6,0)),IF($E135="E",0,3))</f>
        <v>90730</v>
      </c>
      <c r="Z135" s="186" cm="1">
        <f t="array" aca="1" ref="Z135" ca="1">ROUND(IF($P135="Y",VLOOKUP($Q135, INDIRECT($P$2),Z$6,0)*INDIRECT($P$1),VLOOKUP($Q135, INDIRECT($P$2),Z$6,0)),IF($E135="E",0,3))</f>
        <v>93317</v>
      </c>
      <c r="AB135" s="282" t="str">
        <f t="shared" si="48"/>
        <v>42300C</v>
      </c>
      <c r="AC135" s="130" t="str">
        <f t="shared" si="49"/>
        <v>Marketing &amp; Communication Manager</v>
      </c>
      <c r="AD135" s="284" t="str">
        <f t="shared" si="50"/>
        <v>35</v>
      </c>
      <c r="AE135" s="282">
        <f t="shared" ca="1" si="51"/>
        <v>34.972999999999999</v>
      </c>
      <c r="AF135" s="282">
        <f t="shared" ca="1" si="52"/>
        <v>36.812999999999995</v>
      </c>
      <c r="AG135" s="282">
        <f t="shared" ca="1" si="53"/>
        <v>39.044999999999995</v>
      </c>
      <c r="AH135" s="282">
        <f t="shared" ca="1" si="54"/>
        <v>41.277000000000001</v>
      </c>
      <c r="AI135" s="282">
        <f t="shared" ca="1" si="55"/>
        <v>42.431999999999995</v>
      </c>
      <c r="AJ135" s="282">
        <f t="shared" ca="1" si="56"/>
        <v>43.620999999999995</v>
      </c>
      <c r="AK135" s="282">
        <f t="shared" ca="1" si="57"/>
        <v>44.863999999999997</v>
      </c>
    </row>
    <row r="136" spans="1:37" x14ac:dyDescent="0.2">
      <c r="A136" s="75" t="s">
        <v>639</v>
      </c>
      <c r="B136" s="75">
        <v>7</v>
      </c>
      <c r="C136" s="70" t="s">
        <v>638</v>
      </c>
      <c r="D136" s="75">
        <v>360</v>
      </c>
      <c r="E136" s="75" t="s">
        <v>17</v>
      </c>
      <c r="F136" s="73" t="s">
        <v>637</v>
      </c>
      <c r="G136" s="74">
        <f t="shared" ca="1" si="59"/>
        <v>65465</v>
      </c>
      <c r="H136" s="74">
        <f t="shared" ca="1" si="60"/>
        <v>68086</v>
      </c>
      <c r="I136" s="74">
        <f t="shared" ca="1" si="61"/>
        <v>70812</v>
      </c>
      <c r="J136" s="74">
        <f t="shared" ca="1" si="62"/>
        <v>73648</v>
      </c>
      <c r="K136" s="74">
        <f t="shared" ca="1" si="63"/>
        <v>76597</v>
      </c>
      <c r="L136" s="74">
        <f t="shared" ca="1" si="64"/>
        <v>0</v>
      </c>
      <c r="M136" s="74">
        <f t="shared" ca="1" si="65"/>
        <v>0</v>
      </c>
      <c r="N136" s="60"/>
      <c r="P136" s="191" t="s">
        <v>600</v>
      </c>
      <c r="Q136" s="187" t="str">
        <f t="shared" si="66"/>
        <v>52985C</v>
      </c>
      <c r="R136" s="188" t="str">
        <f t="shared" si="67"/>
        <v>Medical Assistant Program Supervisor</v>
      </c>
      <c r="S136" s="189" t="str">
        <f t="shared" si="68"/>
        <v>070</v>
      </c>
      <c r="T136" s="186" cm="1">
        <f t="array" aca="1" ref="T136" ca="1">ROUND(IF($P136="Y",VLOOKUP($Q136, INDIRECT($P$2),T$6,0)*INDIRECT($P$1),VLOOKUP($Q136, INDIRECT($P$2),T$6,0)),IF($E136="E",0,3))</f>
        <v>65465</v>
      </c>
      <c r="U136" s="186" cm="1">
        <f t="array" aca="1" ref="U136" ca="1">ROUND(IF($P136="Y",VLOOKUP($Q136, INDIRECT($P$2),U$6,0)*INDIRECT($P$1),VLOOKUP($Q136, INDIRECT($P$2),U$6,0)),IF($E136="E",0,3))</f>
        <v>68086</v>
      </c>
      <c r="V136" s="186" cm="1">
        <f t="array" aca="1" ref="V136" ca="1">ROUND(IF($P136="Y",VLOOKUP($Q136, INDIRECT($P$2),V$6,0)*INDIRECT($P$1),VLOOKUP($Q136, INDIRECT($P$2),V$6,0)),IF($E136="E",0,3))</f>
        <v>70812</v>
      </c>
      <c r="W136" s="186" cm="1">
        <f t="array" aca="1" ref="W136" ca="1">ROUND(IF($P136="Y",VLOOKUP($Q136, INDIRECT($P$2),W$6,0)*INDIRECT($P$1),VLOOKUP($Q136, INDIRECT($P$2),W$6,0)),IF($E136="E",0,3))</f>
        <v>73648</v>
      </c>
      <c r="X136" s="186" cm="1">
        <f t="array" aca="1" ref="X136" ca="1">ROUND(IF($P136="Y",VLOOKUP($Q136, INDIRECT($P$2),X$6,0)*INDIRECT($P$1),VLOOKUP($Q136, INDIRECT($P$2),X$6,0)),IF($E136="E",0,3))</f>
        <v>76597</v>
      </c>
      <c r="Y136" s="186" cm="1">
        <f t="array" aca="1" ref="Y136" ca="1">ROUND(IF($P136="Y",VLOOKUP($Q136, INDIRECT($P$2),Y$6,0)*INDIRECT($P$1),VLOOKUP($Q136, INDIRECT($P$2),Y$6,0)),IF($E136="E",0,3))</f>
        <v>0</v>
      </c>
      <c r="Z136" s="186" cm="1">
        <f t="array" aca="1" ref="Z136" ca="1">ROUND(IF($P136="Y",VLOOKUP($Q136, INDIRECT($P$2),Z$6,0)*INDIRECT($P$1),VLOOKUP($Q136, INDIRECT($P$2),Z$6,0)),IF($E136="E",0,3))</f>
        <v>0</v>
      </c>
      <c r="AB136" s="282" t="str">
        <f t="shared" si="48"/>
        <v>52985C</v>
      </c>
      <c r="AC136" s="130" t="str">
        <f t="shared" si="49"/>
        <v>Medical Assistant Program Supervisor</v>
      </c>
      <c r="AD136" s="284" t="str">
        <f t="shared" si="50"/>
        <v>070</v>
      </c>
      <c r="AE136" s="282">
        <f t="shared" ca="1" si="51"/>
        <v>31.474</v>
      </c>
      <c r="AF136" s="282">
        <f t="shared" ca="1" si="52"/>
        <v>32.733999999999995</v>
      </c>
      <c r="AG136" s="282">
        <f t="shared" ca="1" si="53"/>
        <v>34.044999999999995</v>
      </c>
      <c r="AH136" s="282">
        <f t="shared" ca="1" si="54"/>
        <v>35.407999999999994</v>
      </c>
      <c r="AI136" s="282">
        <f t="shared" ca="1" si="55"/>
        <v>36.826000000000001</v>
      </c>
      <c r="AJ136" s="282">
        <f t="shared" ca="1" si="56"/>
        <v>0</v>
      </c>
      <c r="AK136" s="282">
        <f t="shared" ca="1" si="57"/>
        <v>0</v>
      </c>
    </row>
    <row r="137" spans="1:37" ht="12" customHeight="1" x14ac:dyDescent="0.2">
      <c r="A137" s="75" t="s">
        <v>161</v>
      </c>
      <c r="B137" s="75">
        <v>10</v>
      </c>
      <c r="C137" s="70" t="s">
        <v>38</v>
      </c>
      <c r="D137" s="75">
        <v>458</v>
      </c>
      <c r="E137" s="75" t="s">
        <v>17</v>
      </c>
      <c r="F137" s="73" t="s">
        <v>412</v>
      </c>
      <c r="G137" s="74">
        <f t="shared" ca="1" si="59"/>
        <v>71570</v>
      </c>
      <c r="H137" s="74">
        <f t="shared" ca="1" si="60"/>
        <v>75168</v>
      </c>
      <c r="I137" s="74">
        <f t="shared" ca="1" si="61"/>
        <v>79228</v>
      </c>
      <c r="J137" s="74">
        <f t="shared" ca="1" si="62"/>
        <v>85847</v>
      </c>
      <c r="K137" s="74">
        <f t="shared" ca="1" si="63"/>
        <v>88252</v>
      </c>
      <c r="L137" s="74">
        <f t="shared" ca="1" si="64"/>
        <v>92874</v>
      </c>
      <c r="M137" s="74">
        <f t="shared" ca="1" si="65"/>
        <v>98200</v>
      </c>
      <c r="N137" s="60"/>
      <c r="P137" s="191" t="s">
        <v>600</v>
      </c>
      <c r="Q137" s="187" t="str">
        <f t="shared" si="66"/>
        <v>08855C</v>
      </c>
      <c r="R137" s="188" t="str">
        <f t="shared" si="67"/>
        <v>MFD Interagency Coordinator</v>
      </c>
      <c r="S137" s="189" t="str">
        <f t="shared" si="68"/>
        <v>65</v>
      </c>
      <c r="T137" s="186" cm="1">
        <f t="array" aca="1" ref="T137" ca="1">ROUND(IF($P137="Y",VLOOKUP($Q137, INDIRECT($P$2),T$6,0)*INDIRECT($P$1),VLOOKUP($Q137, INDIRECT($P$2),T$6,0)),IF($E137="E",0,3))</f>
        <v>71570</v>
      </c>
      <c r="U137" s="186" cm="1">
        <f t="array" aca="1" ref="U137" ca="1">ROUND(IF($P137="Y",VLOOKUP($Q137, INDIRECT($P$2),U$6,0)*INDIRECT($P$1),VLOOKUP($Q137, INDIRECT($P$2),U$6,0)),IF($E137="E",0,3))</f>
        <v>75168</v>
      </c>
      <c r="V137" s="186" cm="1">
        <f t="array" aca="1" ref="V137" ca="1">ROUND(IF($P137="Y",VLOOKUP($Q137, INDIRECT($P$2),V$6,0)*INDIRECT($P$1),VLOOKUP($Q137, INDIRECT($P$2),V$6,0)),IF($E137="E",0,3))</f>
        <v>79228</v>
      </c>
      <c r="W137" s="186" cm="1">
        <f t="array" aca="1" ref="W137" ca="1">ROUND(IF($P137="Y",VLOOKUP($Q137, INDIRECT($P$2),W$6,0)*INDIRECT($P$1),VLOOKUP($Q137, INDIRECT($P$2),W$6,0)),IF($E137="E",0,3))</f>
        <v>85847</v>
      </c>
      <c r="X137" s="186" cm="1">
        <f t="array" aca="1" ref="X137" ca="1">ROUND(IF($P137="Y",VLOOKUP($Q137, INDIRECT($P$2),X$6,0)*INDIRECT($P$1),VLOOKUP($Q137, INDIRECT($P$2),X$6,0)),IF($E137="E",0,3))</f>
        <v>88252</v>
      </c>
      <c r="Y137" s="186" cm="1">
        <f t="array" aca="1" ref="Y137" ca="1">ROUND(IF($P137="Y",VLOOKUP($Q137, INDIRECT($P$2),Y$6,0)*INDIRECT($P$1),VLOOKUP($Q137, INDIRECT($P$2),Y$6,0)),IF($E137="E",0,3))</f>
        <v>92874</v>
      </c>
      <c r="Z137" s="186" cm="1">
        <f t="array" aca="1" ref="Z137" ca="1">ROUND(IF($P137="Y",VLOOKUP($Q137, INDIRECT($P$2),Z$6,0)*INDIRECT($P$1),VLOOKUP($Q137, INDIRECT($P$2),Z$6,0)),IF($E137="E",0,3))</f>
        <v>98200</v>
      </c>
      <c r="AB137" s="282" t="str">
        <f t="shared" si="48"/>
        <v>08855C</v>
      </c>
      <c r="AC137" s="130" t="str">
        <f t="shared" si="49"/>
        <v>MFD Interagency Coordinator</v>
      </c>
      <c r="AD137" s="284" t="str">
        <f t="shared" si="50"/>
        <v>65</v>
      </c>
      <c r="AE137" s="282">
        <f t="shared" ca="1" si="51"/>
        <v>34.408999999999999</v>
      </c>
      <c r="AF137" s="282">
        <f t="shared" ca="1" si="52"/>
        <v>36.138999999999996</v>
      </c>
      <c r="AG137" s="282">
        <f t="shared" ca="1" si="53"/>
        <v>38.091000000000001</v>
      </c>
      <c r="AH137" s="282">
        <f t="shared" ca="1" si="54"/>
        <v>41.272999999999996</v>
      </c>
      <c r="AI137" s="282">
        <f t="shared" ca="1" si="55"/>
        <v>42.428999999999995</v>
      </c>
      <c r="AJ137" s="282">
        <f t="shared" ca="1" si="56"/>
        <v>44.650999999999996</v>
      </c>
      <c r="AK137" s="282">
        <f t="shared" ca="1" si="57"/>
        <v>47.211999999999996</v>
      </c>
    </row>
    <row r="138" spans="1:37" x14ac:dyDescent="0.2">
      <c r="A138" s="75" t="s">
        <v>175</v>
      </c>
      <c r="B138" s="75">
        <v>10</v>
      </c>
      <c r="C138" s="70" t="s">
        <v>582</v>
      </c>
      <c r="D138" s="75">
        <v>478</v>
      </c>
      <c r="E138" s="75" t="s">
        <v>17</v>
      </c>
      <c r="F138" s="73" t="s">
        <v>413</v>
      </c>
      <c r="G138" s="74">
        <f t="shared" ca="1" si="59"/>
        <v>98577</v>
      </c>
      <c r="H138" s="74">
        <f t="shared" ca="1" si="60"/>
        <v>102153</v>
      </c>
      <c r="I138" s="74">
        <f t="shared" ca="1" si="61"/>
        <v>105857</v>
      </c>
      <c r="J138" s="74">
        <f t="shared" ca="1" si="62"/>
        <v>0</v>
      </c>
      <c r="K138" s="74">
        <f t="shared" ca="1" si="63"/>
        <v>0</v>
      </c>
      <c r="L138" s="74">
        <f t="shared" ca="1" si="64"/>
        <v>0</v>
      </c>
      <c r="M138" s="74">
        <f t="shared" ca="1" si="65"/>
        <v>0</v>
      </c>
      <c r="N138" s="60"/>
      <c r="P138" s="191" t="s">
        <v>600</v>
      </c>
      <c r="Q138" s="187" t="str">
        <f t="shared" si="66"/>
        <v>07250C</v>
      </c>
      <c r="R138" s="188" t="str">
        <f t="shared" si="67"/>
        <v>Nurse Practitioner Physicisian's Assistant</v>
      </c>
      <c r="S138" s="189" t="str">
        <f t="shared" si="68"/>
        <v>049</v>
      </c>
      <c r="T138" s="186" cm="1">
        <f t="array" aca="1" ref="T138" ca="1">ROUND(IF($P138="Y",VLOOKUP($Q138, INDIRECT($P$2),T$6,0)*INDIRECT($P$1),VLOOKUP($Q138, INDIRECT($P$2),T$6,0)),IF($E138="E",0,3))</f>
        <v>98577</v>
      </c>
      <c r="U138" s="186" cm="1">
        <f t="array" aca="1" ref="U138" ca="1">ROUND(IF($P138="Y",VLOOKUP($Q138, INDIRECT($P$2),U$6,0)*INDIRECT($P$1),VLOOKUP($Q138, INDIRECT($P$2),U$6,0)),IF($E138="E",0,3))</f>
        <v>102153</v>
      </c>
      <c r="V138" s="186" cm="1">
        <f t="array" aca="1" ref="V138" ca="1">ROUND(IF($P138="Y",VLOOKUP($Q138, INDIRECT($P$2),V$6,0)*INDIRECT($P$1),VLOOKUP($Q138, INDIRECT($P$2),V$6,0)),IF($E138="E",0,3))</f>
        <v>105857</v>
      </c>
      <c r="W138" s="186" cm="1">
        <f t="array" aca="1" ref="W138" ca="1">ROUND(IF($P138="Y",VLOOKUP($Q138, INDIRECT($P$2),W$6,0)*INDIRECT($P$1),VLOOKUP($Q138, INDIRECT($P$2),W$6,0)),IF($E138="E",0,3))</f>
        <v>0</v>
      </c>
      <c r="X138" s="186" cm="1">
        <f t="array" aca="1" ref="X138" ca="1">ROUND(IF($P138="Y",VLOOKUP($Q138, INDIRECT($P$2),X$6,0)*INDIRECT($P$1),VLOOKUP($Q138, INDIRECT($P$2),X$6,0)),IF($E138="E",0,3))</f>
        <v>0</v>
      </c>
      <c r="Y138" s="186" cm="1">
        <f t="array" aca="1" ref="Y138" ca="1">ROUND(IF($P138="Y",VLOOKUP($Q138, INDIRECT($P$2),Y$6,0)*INDIRECT($P$1),VLOOKUP($Q138, INDIRECT($P$2),Y$6,0)),IF($E138="E",0,3))</f>
        <v>0</v>
      </c>
      <c r="Z138" s="186" cm="1">
        <f t="array" aca="1" ref="Z138" ca="1">ROUND(IF($P138="Y",VLOOKUP($Q138, INDIRECT($P$2),Z$6,0)*INDIRECT($P$1),VLOOKUP($Q138, INDIRECT($P$2),Z$6,0)),IF($E138="E",0,3))</f>
        <v>0</v>
      </c>
      <c r="AB138" s="282" t="str">
        <f t="shared" si="48"/>
        <v>07250C</v>
      </c>
      <c r="AC138" s="130" t="str">
        <f t="shared" si="49"/>
        <v>Nurse Practitioner Physicisian's Assistant</v>
      </c>
      <c r="AD138" s="284" t="str">
        <f t="shared" si="50"/>
        <v>049</v>
      </c>
      <c r="AE138" s="282">
        <f t="shared" ca="1" si="51"/>
        <v>47.393000000000001</v>
      </c>
      <c r="AF138" s="282">
        <f t="shared" ca="1" si="52"/>
        <v>49.113</v>
      </c>
      <c r="AG138" s="282">
        <f t="shared" ca="1" si="53"/>
        <v>50.893000000000001</v>
      </c>
      <c r="AH138" s="282">
        <f t="shared" ca="1" si="54"/>
        <v>0</v>
      </c>
      <c r="AI138" s="282">
        <f t="shared" ca="1" si="55"/>
        <v>0</v>
      </c>
      <c r="AJ138" s="282">
        <f t="shared" ca="1" si="56"/>
        <v>0</v>
      </c>
      <c r="AK138" s="282">
        <f t="shared" ca="1" si="57"/>
        <v>0</v>
      </c>
    </row>
    <row r="139" spans="1:37" x14ac:dyDescent="0.2">
      <c r="A139" s="75" t="s">
        <v>176</v>
      </c>
      <c r="B139" s="75">
        <v>12</v>
      </c>
      <c r="C139" s="70" t="s">
        <v>32</v>
      </c>
      <c r="D139" s="75">
        <v>573</v>
      </c>
      <c r="E139" s="75" t="s">
        <v>17</v>
      </c>
      <c r="F139" s="73" t="s">
        <v>414</v>
      </c>
      <c r="G139" s="74">
        <f t="shared" ref="G139:G172" ca="1" si="69">T139</f>
        <v>102872</v>
      </c>
      <c r="H139" s="74">
        <f t="shared" ref="H139:H172" ca="1" si="70">U139</f>
        <v>106986</v>
      </c>
      <c r="I139" s="74">
        <f t="shared" ref="I139:I172" ca="1" si="71">V139</f>
        <v>111265</v>
      </c>
      <c r="J139" s="74">
        <f t="shared" ref="J139:J172" ca="1" si="72">W139</f>
        <v>115716</v>
      </c>
      <c r="K139" s="74">
        <f t="shared" ref="K139:K172" ca="1" si="73">X139</f>
        <v>120344</v>
      </c>
      <c r="L139" s="74">
        <f t="shared" ref="L139:L172" ca="1" si="74">Y139</f>
        <v>0</v>
      </c>
      <c r="M139" s="74">
        <f t="shared" ref="M139:M172" ca="1" si="75">Z139</f>
        <v>0</v>
      </c>
      <c r="N139" s="60"/>
      <c r="P139" s="191" t="s">
        <v>600</v>
      </c>
      <c r="Q139" s="187" t="str">
        <f t="shared" si="66"/>
        <v>07455C</v>
      </c>
      <c r="R139" s="188" t="str">
        <f t="shared" si="67"/>
        <v xml:space="preserve">Parking System Manager </v>
      </c>
      <c r="S139" s="189" t="str">
        <f t="shared" si="68"/>
        <v>105</v>
      </c>
      <c r="T139" s="186" cm="1">
        <f t="array" aca="1" ref="T139" ca="1">ROUND(IF($P139="Y",VLOOKUP($Q139, INDIRECT($P$2),T$6,0)*INDIRECT($P$1),VLOOKUP($Q139, INDIRECT($P$2),T$6,0)),IF($E139="E",0,3))</f>
        <v>102872</v>
      </c>
      <c r="U139" s="186" cm="1">
        <f t="array" aca="1" ref="U139" ca="1">ROUND(IF($P139="Y",VLOOKUP($Q139, INDIRECT($P$2),U$6,0)*INDIRECT($P$1),VLOOKUP($Q139, INDIRECT($P$2),U$6,0)),IF($E139="E",0,3))</f>
        <v>106986</v>
      </c>
      <c r="V139" s="186" cm="1">
        <f t="array" aca="1" ref="V139" ca="1">ROUND(IF($P139="Y",VLOOKUP($Q139, INDIRECT($P$2),V$6,0)*INDIRECT($P$1),VLOOKUP($Q139, INDIRECT($P$2),V$6,0)),IF($E139="E",0,3))</f>
        <v>111265</v>
      </c>
      <c r="W139" s="186" cm="1">
        <f t="array" aca="1" ref="W139" ca="1">ROUND(IF($P139="Y",VLOOKUP($Q139, INDIRECT($P$2),W$6,0)*INDIRECT($P$1),VLOOKUP($Q139, INDIRECT($P$2),W$6,0)),IF($E139="E",0,3))</f>
        <v>115716</v>
      </c>
      <c r="X139" s="186" cm="1">
        <f t="array" aca="1" ref="X139" ca="1">ROUND(IF($P139="Y",VLOOKUP($Q139, INDIRECT($P$2),X$6,0)*INDIRECT($P$1),VLOOKUP($Q139, INDIRECT($P$2),X$6,0)),IF($E139="E",0,3))</f>
        <v>120344</v>
      </c>
      <c r="Y139" s="186" cm="1">
        <f t="array" aca="1" ref="Y139" ca="1">ROUND(IF($P139="Y",VLOOKUP($Q139, INDIRECT($P$2),Y$6,0)*INDIRECT($P$1),VLOOKUP($Q139, INDIRECT($P$2),Y$6,0)),IF($E139="E",0,3))</f>
        <v>0</v>
      </c>
      <c r="Z139" s="186" cm="1">
        <f t="array" aca="1" ref="Z139" ca="1">ROUND(IF($P139="Y",VLOOKUP($Q139, INDIRECT($P$2),Z$6,0)*INDIRECT($P$1),VLOOKUP($Q139, INDIRECT($P$2),Z$6,0)),IF($E139="E",0,3))</f>
        <v>0</v>
      </c>
      <c r="AB139" s="282" t="str">
        <f t="shared" si="48"/>
        <v>07455C</v>
      </c>
      <c r="AC139" s="130" t="str">
        <f t="shared" si="49"/>
        <v xml:space="preserve">Parking System Manager </v>
      </c>
      <c r="AD139" s="284" t="str">
        <f t="shared" si="50"/>
        <v>105</v>
      </c>
      <c r="AE139" s="282">
        <f t="shared" ca="1" si="51"/>
        <v>49.457999999999998</v>
      </c>
      <c r="AF139" s="282">
        <f t="shared" ca="1" si="52"/>
        <v>51.436</v>
      </c>
      <c r="AG139" s="282">
        <f t="shared" ca="1" si="53"/>
        <v>53.492999999999995</v>
      </c>
      <c r="AH139" s="282">
        <f t="shared" ca="1" si="54"/>
        <v>55.632999999999996</v>
      </c>
      <c r="AI139" s="282">
        <f t="shared" ca="1" si="55"/>
        <v>57.857999999999997</v>
      </c>
      <c r="AJ139" s="282">
        <f t="shared" ca="1" si="56"/>
        <v>0</v>
      </c>
      <c r="AK139" s="282">
        <f t="shared" ca="1" si="57"/>
        <v>0</v>
      </c>
    </row>
    <row r="140" spans="1:37" x14ac:dyDescent="0.2">
      <c r="A140" s="75" t="s">
        <v>678</v>
      </c>
      <c r="B140" s="75">
        <v>8</v>
      </c>
      <c r="C140" s="70" t="s">
        <v>679</v>
      </c>
      <c r="D140" s="75">
        <v>403</v>
      </c>
      <c r="E140" s="75" t="s">
        <v>783</v>
      </c>
      <c r="F140" s="73" t="s">
        <v>677</v>
      </c>
      <c r="G140" s="74">
        <f t="shared" ca="1" si="69"/>
        <v>38.844999999999999</v>
      </c>
      <c r="H140" s="74">
        <f t="shared" ca="1" si="70"/>
        <v>39.933</v>
      </c>
      <c r="I140" s="74">
        <f t="shared" ca="1" si="71"/>
        <v>41.052</v>
      </c>
      <c r="J140" s="74">
        <f t="shared" ca="1" si="72"/>
        <v>42.220999999999997</v>
      </c>
      <c r="K140" s="74">
        <f t="shared" ca="1" si="73"/>
        <v>43.088999999999999</v>
      </c>
      <c r="L140" s="74">
        <f t="shared" ca="1" si="74"/>
        <v>0</v>
      </c>
      <c r="M140" s="74">
        <f t="shared" ca="1" si="75"/>
        <v>0</v>
      </c>
      <c r="N140" s="115"/>
      <c r="P140" s="191" t="s">
        <v>600</v>
      </c>
      <c r="Q140" s="187" t="str">
        <f t="shared" ref="Q140:Q173" si="76">A140</f>
        <v>52995C</v>
      </c>
      <c r="R140" s="188" t="str">
        <f t="shared" ref="R140:R173" si="77">F140</f>
        <v>Payroll Supervisor</v>
      </c>
      <c r="S140" s="189" t="str">
        <f t="shared" ref="S140:S173" si="78">C140</f>
        <v>080</v>
      </c>
      <c r="T140" s="186" cm="1">
        <f t="array" aca="1" ref="T140" ca="1">ROUND(IF($P140="Y",VLOOKUP($Q140, INDIRECT($P$2),T$6,0)*INDIRECT($P$1),VLOOKUP($Q140, INDIRECT($P$2),T$6,0)),IF($E140="E",0,3))</f>
        <v>38.844999999999999</v>
      </c>
      <c r="U140" s="186" cm="1">
        <f t="array" aca="1" ref="U140" ca="1">ROUND(IF($P140="Y",VLOOKUP($Q140, INDIRECT($P$2),U$6,0)*INDIRECT($P$1),VLOOKUP($Q140, INDIRECT($P$2),U$6,0)),IF($E140="E",0,3))</f>
        <v>39.933</v>
      </c>
      <c r="V140" s="186" cm="1">
        <f t="array" aca="1" ref="V140" ca="1">ROUND(IF($P140="Y",VLOOKUP($Q140, INDIRECT($P$2),V$6,0)*INDIRECT($P$1),VLOOKUP($Q140, INDIRECT($P$2),V$6,0)),IF($E140="E",0,3))</f>
        <v>41.052</v>
      </c>
      <c r="W140" s="186" cm="1">
        <f t="array" aca="1" ref="W140" ca="1">ROUND(IF($P140="Y",VLOOKUP($Q140, INDIRECT($P$2),W$6,0)*INDIRECT($P$1),VLOOKUP($Q140, INDIRECT($P$2),W$6,0)),IF($E140="E",0,3))</f>
        <v>42.220999999999997</v>
      </c>
      <c r="X140" s="186" cm="1">
        <f t="array" aca="1" ref="X140" ca="1">ROUND(IF($P140="Y",VLOOKUP($Q140, INDIRECT($P$2),X$6,0)*INDIRECT($P$1),VLOOKUP($Q140, INDIRECT($P$2),X$6,0)),IF($E140="E",0,3))</f>
        <v>43.088999999999999</v>
      </c>
      <c r="Y140" s="186" cm="1">
        <f t="array" aca="1" ref="Y140" ca="1">ROUND(IF($P140="Y",VLOOKUP($Q140, INDIRECT($P$2),Y$6,0)*INDIRECT($P$1),VLOOKUP($Q140, INDIRECT($P$2),Y$6,0)),IF($E140="E",0,3))</f>
        <v>0</v>
      </c>
      <c r="Z140" s="186" cm="1">
        <f t="array" aca="1" ref="Z140" ca="1">ROUND(IF($P140="Y",VLOOKUP($Q140, INDIRECT($P$2),Z$6,0)*INDIRECT($P$1),VLOOKUP($Q140, INDIRECT($P$2),Z$6,0)),IF($E140="E",0,3))</f>
        <v>0</v>
      </c>
      <c r="AB140" s="282" t="str">
        <f t="shared" ref="AB140:AB189" si="79">A140</f>
        <v>52995C</v>
      </c>
      <c r="AC140" s="130" t="str">
        <f t="shared" ref="AC140:AC189" si="80">F140</f>
        <v>Payroll Supervisor</v>
      </c>
      <c r="AD140" s="284" t="str">
        <f t="shared" ref="AD140:AD189" si="81">C140</f>
        <v>080</v>
      </c>
      <c r="AE140" s="282">
        <f t="shared" ref="AE140:AE189" ca="1" si="82">IF($E140="E",ROUNDUP(T140/2080,3),T140)</f>
        <v>38.844999999999999</v>
      </c>
      <c r="AF140" s="282">
        <f t="shared" ref="AF140:AF189" ca="1" si="83">IF($E140="E",ROUNDUP(U140/2080,3),U140)</f>
        <v>39.933</v>
      </c>
      <c r="AG140" s="282">
        <f t="shared" ref="AG140:AG189" ca="1" si="84">IF($E140="E",ROUNDUP(V140/2080,3),V140)</f>
        <v>41.052</v>
      </c>
      <c r="AH140" s="282">
        <f t="shared" ref="AH140:AH189" ca="1" si="85">IF($E140="E",ROUNDUP(W140/2080,3),W140)</f>
        <v>42.220999999999997</v>
      </c>
      <c r="AI140" s="282">
        <f t="shared" ref="AI140:AI189" ca="1" si="86">IF($E140="E",ROUNDUP(X140/2080,3),X140)</f>
        <v>43.088999999999999</v>
      </c>
      <c r="AJ140" s="282">
        <f t="shared" ref="AJ140:AJ189" ca="1" si="87">IF($E140="E",ROUNDUP(Y140/2080,3),Y140)</f>
        <v>0</v>
      </c>
      <c r="AK140" s="282">
        <f t="shared" ref="AK140:AK189" ca="1" si="88">IF($E140="E",ROUNDUP(Z140/2080,3),Z140)</f>
        <v>0</v>
      </c>
    </row>
    <row r="141" spans="1:37" x14ac:dyDescent="0.2">
      <c r="A141" s="75" t="s">
        <v>151</v>
      </c>
      <c r="B141" s="75">
        <v>12</v>
      </c>
      <c r="C141" s="70" t="s">
        <v>150</v>
      </c>
      <c r="D141" s="75">
        <v>565</v>
      </c>
      <c r="E141" s="75" t="s">
        <v>17</v>
      </c>
      <c r="F141" s="73" t="s">
        <v>645</v>
      </c>
      <c r="G141" s="74">
        <f t="shared" ca="1" si="69"/>
        <v>110703</v>
      </c>
      <c r="H141" s="74">
        <f t="shared" ca="1" si="70"/>
        <v>113801</v>
      </c>
      <c r="I141" s="74">
        <f t="shared" ca="1" si="71"/>
        <v>116989</v>
      </c>
      <c r="J141" s="74">
        <f t="shared" ca="1" si="72"/>
        <v>120323</v>
      </c>
      <c r="K141" s="74">
        <f t="shared" ca="1" si="73"/>
        <v>0</v>
      </c>
      <c r="L141" s="74">
        <f t="shared" ca="1" si="74"/>
        <v>0</v>
      </c>
      <c r="M141" s="74">
        <f t="shared" ca="1" si="75"/>
        <v>0</v>
      </c>
      <c r="N141" s="60"/>
      <c r="P141" s="191" t="s">
        <v>600</v>
      </c>
      <c r="Q141" s="187" t="str">
        <f t="shared" si="76"/>
        <v>06965C</v>
      </c>
      <c r="R141" s="188" t="str">
        <f t="shared" si="77"/>
        <v>Policy, Research and Outreach Manager</v>
      </c>
      <c r="S141" s="189" t="str">
        <f t="shared" si="78"/>
        <v>54</v>
      </c>
      <c r="T141" s="186" cm="1">
        <f t="array" aca="1" ref="T141" ca="1">ROUND(IF($P141="Y",VLOOKUP($Q141, INDIRECT($P$2),T$6,0)*INDIRECT($P$1),VLOOKUP($Q141, INDIRECT($P$2),T$6,0)),IF($E141="E",0,3))</f>
        <v>110703</v>
      </c>
      <c r="U141" s="186" cm="1">
        <f t="array" aca="1" ref="U141" ca="1">ROUND(IF($P141="Y",VLOOKUP($Q141, INDIRECT($P$2),U$6,0)*INDIRECT($P$1),VLOOKUP($Q141, INDIRECT($P$2),U$6,0)),IF($E141="E",0,3))</f>
        <v>113801</v>
      </c>
      <c r="V141" s="186" cm="1">
        <f t="array" aca="1" ref="V141" ca="1">ROUND(IF($P141="Y",VLOOKUP($Q141, INDIRECT($P$2),V$6,0)*INDIRECT($P$1),VLOOKUP($Q141, INDIRECT($P$2),V$6,0)),IF($E141="E",0,3))</f>
        <v>116989</v>
      </c>
      <c r="W141" s="186" cm="1">
        <f t="array" aca="1" ref="W141" ca="1">ROUND(IF($P141="Y",VLOOKUP($Q141, INDIRECT($P$2),W$6,0)*INDIRECT($P$1),VLOOKUP($Q141, INDIRECT($P$2),W$6,0)),IF($E141="E",0,3))</f>
        <v>120323</v>
      </c>
      <c r="X141" s="186" cm="1">
        <f t="array" aca="1" ref="X141" ca="1">ROUND(IF($P141="Y",VLOOKUP($Q141, INDIRECT($P$2),X$6,0)*INDIRECT($P$1),VLOOKUP($Q141, INDIRECT($P$2),X$6,0)),IF($E141="E",0,3))</f>
        <v>0</v>
      </c>
      <c r="Y141" s="186" cm="1">
        <f t="array" aca="1" ref="Y141" ca="1">ROUND(IF($P141="Y",VLOOKUP($Q141, INDIRECT($P$2),Y$6,0)*INDIRECT($P$1),VLOOKUP($Q141, INDIRECT($P$2),Y$6,0)),IF($E141="E",0,3))</f>
        <v>0</v>
      </c>
      <c r="Z141" s="186" cm="1">
        <f t="array" aca="1" ref="Z141" ca="1">ROUND(IF($P141="Y",VLOOKUP($Q141, INDIRECT($P$2),Z$6,0)*INDIRECT($P$1),VLOOKUP($Q141, INDIRECT($P$2),Z$6,0)),IF($E141="E",0,3))</f>
        <v>0</v>
      </c>
      <c r="AB141" s="282" t="str">
        <f t="shared" si="79"/>
        <v>06965C</v>
      </c>
      <c r="AC141" s="130" t="str">
        <f t="shared" si="80"/>
        <v>Policy, Research and Outreach Manager</v>
      </c>
      <c r="AD141" s="284" t="str">
        <f t="shared" si="81"/>
        <v>54</v>
      </c>
      <c r="AE141" s="282">
        <f t="shared" ca="1" si="82"/>
        <v>53.222999999999999</v>
      </c>
      <c r="AF141" s="282">
        <f t="shared" ca="1" si="83"/>
        <v>54.713000000000001</v>
      </c>
      <c r="AG141" s="282">
        <f t="shared" ca="1" si="84"/>
        <v>56.244999999999997</v>
      </c>
      <c r="AH141" s="282">
        <f t="shared" ca="1" si="85"/>
        <v>57.847999999999999</v>
      </c>
      <c r="AI141" s="282">
        <f t="shared" ca="1" si="86"/>
        <v>0</v>
      </c>
      <c r="AJ141" s="282">
        <f t="shared" ca="1" si="87"/>
        <v>0</v>
      </c>
      <c r="AK141" s="282">
        <f t="shared" ca="1" si="88"/>
        <v>0</v>
      </c>
    </row>
    <row r="142" spans="1:37" x14ac:dyDescent="0.2">
      <c r="A142" s="75" t="s">
        <v>473</v>
      </c>
      <c r="B142" s="75">
        <v>11</v>
      </c>
      <c r="C142" s="70" t="s">
        <v>65</v>
      </c>
      <c r="D142" s="75">
        <v>508</v>
      </c>
      <c r="E142" s="75" t="s">
        <v>17</v>
      </c>
      <c r="F142" s="73" t="s">
        <v>467</v>
      </c>
      <c r="G142" s="74">
        <f t="shared" ca="1" si="69"/>
        <v>83407</v>
      </c>
      <c r="H142" s="74">
        <f t="shared" si="70"/>
        <v>87798</v>
      </c>
      <c r="I142" s="74">
        <f t="shared" ca="1" si="71"/>
        <v>92418</v>
      </c>
      <c r="J142" s="74">
        <f t="shared" si="72"/>
        <v>98702</v>
      </c>
      <c r="K142" s="74">
        <f t="shared" si="73"/>
        <v>101467</v>
      </c>
      <c r="L142" s="74">
        <f t="shared" ca="1" si="74"/>
        <v>104309</v>
      </c>
      <c r="M142" s="74">
        <f t="shared" ca="1" si="75"/>
        <v>107282</v>
      </c>
      <c r="N142" s="60"/>
      <c r="P142" s="191" t="s">
        <v>600</v>
      </c>
      <c r="Q142" s="187" t="str">
        <f t="shared" si="76"/>
        <v>52937C</v>
      </c>
      <c r="R142" s="188" t="str">
        <f t="shared" si="77"/>
        <v>Principal Budget and Evaluation Analyst</v>
      </c>
      <c r="S142" s="189" t="str">
        <f t="shared" si="78"/>
        <v>41C</v>
      </c>
      <c r="T142" s="186" cm="1">
        <f t="array" aca="1" ref="T142" ca="1">ROUND(IF($P142="Y",VLOOKUP($Q142, INDIRECT($P$2),T$6,0)*INDIRECT($P$1),VLOOKUP($Q142, INDIRECT($P$2),T$6,0)),IF($E142="E",0,3))</f>
        <v>83407</v>
      </c>
      <c r="U142" s="336">
        <v>87798</v>
      </c>
      <c r="V142" s="186" cm="1">
        <f t="array" aca="1" ref="V142" ca="1">ROUND(IF($P142="Y",VLOOKUP($Q142, INDIRECT($P$2),V$6,0)*INDIRECT($P$1),VLOOKUP($Q142, INDIRECT($P$2),V$6,0)),IF($E142="E",0,3))</f>
        <v>92418</v>
      </c>
      <c r="W142" s="336">
        <v>98702</v>
      </c>
      <c r="X142" s="336">
        <v>101467</v>
      </c>
      <c r="Y142" s="186" cm="1">
        <f t="array" aca="1" ref="Y142" ca="1">ROUND(IF($P142="Y",VLOOKUP($Q142, INDIRECT($P$2),Y$6,0)*INDIRECT($P$1),VLOOKUP($Q142, INDIRECT($P$2),Y$6,0)),IF($E142="E",0,3))</f>
        <v>104309</v>
      </c>
      <c r="Z142" s="186" cm="1">
        <f t="array" aca="1" ref="Z142" ca="1">ROUND(IF($P142="Y",VLOOKUP($Q142, INDIRECT($P$2),Z$6,0)*INDIRECT($P$1),VLOOKUP($Q142, INDIRECT($P$2),Z$6,0)),IF($E142="E",0,3))</f>
        <v>107282</v>
      </c>
      <c r="AB142" s="282" t="str">
        <f t="shared" si="79"/>
        <v>52937C</v>
      </c>
      <c r="AC142" s="130" t="str">
        <f t="shared" si="80"/>
        <v>Principal Budget and Evaluation Analyst</v>
      </c>
      <c r="AD142" s="284" t="str">
        <f t="shared" si="81"/>
        <v>41C</v>
      </c>
      <c r="AE142" s="282">
        <f t="shared" ca="1" si="82"/>
        <v>40.099999999999994</v>
      </c>
      <c r="AF142" s="282">
        <f t="shared" si="83"/>
        <v>42.210999999999999</v>
      </c>
      <c r="AG142" s="282">
        <f t="shared" ca="1" si="84"/>
        <v>44.431999999999995</v>
      </c>
      <c r="AH142" s="282">
        <f t="shared" si="85"/>
        <v>47.452999999999996</v>
      </c>
      <c r="AI142" s="282">
        <f t="shared" si="86"/>
        <v>48.782999999999994</v>
      </c>
      <c r="AJ142" s="282">
        <f t="shared" ca="1" si="87"/>
        <v>50.149000000000001</v>
      </c>
      <c r="AK142" s="282">
        <f t="shared" ca="1" si="88"/>
        <v>51.577999999999996</v>
      </c>
    </row>
    <row r="143" spans="1:37" x14ac:dyDescent="0.2">
      <c r="A143" s="75" t="s">
        <v>177</v>
      </c>
      <c r="B143" s="75">
        <v>7</v>
      </c>
      <c r="C143" s="70" t="s">
        <v>81</v>
      </c>
      <c r="D143" s="75">
        <v>325</v>
      </c>
      <c r="E143" s="75" t="s">
        <v>21</v>
      </c>
      <c r="F143" s="73" t="s">
        <v>415</v>
      </c>
      <c r="G143" s="74">
        <f t="shared" ca="1" si="69"/>
        <v>27.178000000000001</v>
      </c>
      <c r="H143" s="74">
        <f t="shared" ca="1" si="70"/>
        <v>28.609000000000002</v>
      </c>
      <c r="I143" s="74">
        <f t="shared" ca="1" si="71"/>
        <v>30.114000000000001</v>
      </c>
      <c r="J143" s="74">
        <f t="shared" ca="1" si="72"/>
        <v>32.167999999999999</v>
      </c>
      <c r="K143" s="74">
        <f t="shared" ca="1" si="73"/>
        <v>33.069000000000003</v>
      </c>
      <c r="L143" s="74">
        <f t="shared" ca="1" si="74"/>
        <v>33.993000000000002</v>
      </c>
      <c r="M143" s="74">
        <f t="shared" ca="1" si="75"/>
        <v>34.963000000000001</v>
      </c>
      <c r="N143" s="60"/>
      <c r="P143" s="191" t="s">
        <v>600</v>
      </c>
      <c r="Q143" s="187" t="str">
        <f t="shared" si="76"/>
        <v>08360C</v>
      </c>
      <c r="R143" s="188" t="str">
        <f t="shared" si="77"/>
        <v>Program Assistant</v>
      </c>
      <c r="S143" s="189" t="str">
        <f t="shared" si="78"/>
        <v>08</v>
      </c>
      <c r="T143" s="186" cm="1">
        <f t="array" aca="1" ref="T143" ca="1">ROUND(IF($P143="Y",VLOOKUP($Q143, INDIRECT($P$2),T$6,0)*INDIRECT($P$1),VLOOKUP($Q143, INDIRECT($P$2),T$6,0)),IF($E143="E",0,3))</f>
        <v>27.178000000000001</v>
      </c>
      <c r="U143" s="186" cm="1">
        <f t="array" aca="1" ref="U143" ca="1">ROUND(IF($P143="Y",VLOOKUP($Q143, INDIRECT($P$2),U$6,0)*INDIRECT($P$1),VLOOKUP($Q143, INDIRECT($P$2),U$6,0)),IF($E143="E",0,3))</f>
        <v>28.609000000000002</v>
      </c>
      <c r="V143" s="186" cm="1">
        <f t="array" aca="1" ref="V143" ca="1">ROUND(IF($P143="Y",VLOOKUP($Q143, INDIRECT($P$2),V$6,0)*INDIRECT($P$1),VLOOKUP($Q143, INDIRECT($P$2),V$6,0)),IF($E143="E",0,3))</f>
        <v>30.114000000000001</v>
      </c>
      <c r="W143" s="186" cm="1">
        <f t="array" aca="1" ref="W143" ca="1">ROUND(IF($P143="Y",VLOOKUP($Q143, INDIRECT($P$2),W$6,0)*INDIRECT($P$1),VLOOKUP($Q143, INDIRECT($P$2),W$6,0)),IF($E143="E",0,3))</f>
        <v>32.167999999999999</v>
      </c>
      <c r="X143" s="186" cm="1">
        <f t="array" aca="1" ref="X143" ca="1">ROUND(IF($P143="Y",VLOOKUP($Q143, INDIRECT($P$2),X$6,0)*INDIRECT($P$1),VLOOKUP($Q143, INDIRECT($P$2),X$6,0)),IF($E143="E",0,3))</f>
        <v>33.069000000000003</v>
      </c>
      <c r="Y143" s="186" cm="1">
        <f t="array" aca="1" ref="Y143" ca="1">ROUND(IF($P143="Y",VLOOKUP($Q143, INDIRECT($P$2),Y$6,0)*INDIRECT($P$1),VLOOKUP($Q143, INDIRECT($P$2),Y$6,0)),IF($E143="E",0,3))</f>
        <v>33.993000000000002</v>
      </c>
      <c r="Z143" s="186" cm="1">
        <f t="array" aca="1" ref="Z143" ca="1">ROUND(IF($P143="Y",VLOOKUP($Q143, INDIRECT($P$2),Z$6,0)*INDIRECT($P$1),VLOOKUP($Q143, INDIRECT($P$2),Z$6,0)),IF($E143="E",0,3))</f>
        <v>34.963000000000001</v>
      </c>
      <c r="AB143" s="282" t="str">
        <f t="shared" si="79"/>
        <v>08360C</v>
      </c>
      <c r="AC143" s="130" t="str">
        <f t="shared" si="80"/>
        <v>Program Assistant</v>
      </c>
      <c r="AD143" s="284" t="str">
        <f t="shared" si="81"/>
        <v>08</v>
      </c>
      <c r="AE143" s="282">
        <f t="shared" ca="1" si="82"/>
        <v>27.178000000000001</v>
      </c>
      <c r="AF143" s="282">
        <f t="shared" ca="1" si="83"/>
        <v>28.609000000000002</v>
      </c>
      <c r="AG143" s="282">
        <f t="shared" ca="1" si="84"/>
        <v>30.114000000000001</v>
      </c>
      <c r="AH143" s="282">
        <f t="shared" ca="1" si="85"/>
        <v>32.167999999999999</v>
      </c>
      <c r="AI143" s="282">
        <f t="shared" ca="1" si="86"/>
        <v>33.069000000000003</v>
      </c>
      <c r="AJ143" s="282">
        <f t="shared" ca="1" si="87"/>
        <v>33.993000000000002</v>
      </c>
      <c r="AK143" s="282">
        <f t="shared" ca="1" si="88"/>
        <v>34.963000000000001</v>
      </c>
    </row>
    <row r="144" spans="1:37" x14ac:dyDescent="0.2">
      <c r="A144" s="75" t="s">
        <v>179</v>
      </c>
      <c r="B144" s="75">
        <v>9</v>
      </c>
      <c r="C144" s="70" t="s">
        <v>178</v>
      </c>
      <c r="D144" s="75">
        <v>425</v>
      </c>
      <c r="E144" s="75" t="s">
        <v>17</v>
      </c>
      <c r="F144" s="73" t="s">
        <v>416</v>
      </c>
      <c r="G144" s="74">
        <f t="shared" ca="1" si="69"/>
        <v>77874</v>
      </c>
      <c r="H144" s="74">
        <f t="shared" ca="1" si="70"/>
        <v>83083</v>
      </c>
      <c r="I144" s="74">
        <f t="shared" ca="1" si="71"/>
        <v>85410</v>
      </c>
      <c r="J144" s="74">
        <f t="shared" ca="1" si="72"/>
        <v>87802</v>
      </c>
      <c r="K144" s="74">
        <f t="shared" ca="1" si="73"/>
        <v>90305</v>
      </c>
      <c r="L144" s="74">
        <f t="shared" ca="1" si="74"/>
        <v>0</v>
      </c>
      <c r="M144" s="74">
        <f t="shared" ca="1" si="75"/>
        <v>0</v>
      </c>
      <c r="N144" s="60"/>
      <c r="P144" s="191" t="s">
        <v>600</v>
      </c>
      <c r="Q144" s="187" t="str">
        <f t="shared" si="76"/>
        <v>08433C</v>
      </c>
      <c r="R144" s="188" t="str">
        <f t="shared" si="77"/>
        <v>Project Coordinator (Supervisory)</v>
      </c>
      <c r="S144" s="189" t="str">
        <f t="shared" si="78"/>
        <v>36</v>
      </c>
      <c r="T144" s="186" cm="1">
        <f t="array" aca="1" ref="T144" ca="1">ROUND(IF($P144="Y",VLOOKUP($Q144, INDIRECT($P$2),T$6,0)*INDIRECT($P$1),VLOOKUP($Q144, INDIRECT($P$2),T$6,0)),IF($E144="E",0,3))</f>
        <v>77874</v>
      </c>
      <c r="U144" s="186" cm="1">
        <f t="array" aca="1" ref="U144" ca="1">ROUND(IF($P144="Y",VLOOKUP($Q144, INDIRECT($P$2),U$6,0)*INDIRECT($P$1),VLOOKUP($Q144, INDIRECT($P$2),U$6,0)),IF($E144="E",0,3))</f>
        <v>83083</v>
      </c>
      <c r="V144" s="186" cm="1">
        <f t="array" aca="1" ref="V144" ca="1">ROUND(IF($P144="Y",VLOOKUP($Q144, INDIRECT($P$2),V$6,0)*INDIRECT($P$1),VLOOKUP($Q144, INDIRECT($P$2),V$6,0)),IF($E144="E",0,3))</f>
        <v>85410</v>
      </c>
      <c r="W144" s="186" cm="1">
        <f t="array" aca="1" ref="W144" ca="1">ROUND(IF($P144="Y",VLOOKUP($Q144, INDIRECT($P$2),W$6,0)*INDIRECT($P$1),VLOOKUP($Q144, INDIRECT($P$2),W$6,0)),IF($E144="E",0,3))</f>
        <v>87802</v>
      </c>
      <c r="X144" s="186" cm="1">
        <f t="array" aca="1" ref="X144" ca="1">ROUND(IF($P144="Y",VLOOKUP($Q144, INDIRECT($P$2),X$6,0)*INDIRECT($P$1),VLOOKUP($Q144, INDIRECT($P$2),X$6,0)),IF($E144="E",0,3))</f>
        <v>90305</v>
      </c>
      <c r="Y144" s="186" cm="1">
        <f t="array" aca="1" ref="Y144" ca="1">ROUND(IF($P144="Y",VLOOKUP($Q144, INDIRECT($P$2),Y$6,0)*INDIRECT($P$1),VLOOKUP($Q144, INDIRECT($P$2),Y$6,0)),IF($E144="E",0,3))</f>
        <v>0</v>
      </c>
      <c r="Z144" s="186" cm="1">
        <f t="array" aca="1" ref="Z144" ca="1">ROUND(IF($P144="Y",VLOOKUP($Q144, INDIRECT($P$2),Z$6,0)*INDIRECT($P$1),VLOOKUP($Q144, INDIRECT($P$2),Z$6,0)),IF($E144="E",0,3))</f>
        <v>0</v>
      </c>
      <c r="AB144" s="282" t="str">
        <f t="shared" si="79"/>
        <v>08433C</v>
      </c>
      <c r="AC144" s="130" t="str">
        <f t="shared" si="80"/>
        <v>Project Coordinator (Supervisory)</v>
      </c>
      <c r="AD144" s="284" t="str">
        <f t="shared" si="81"/>
        <v>36</v>
      </c>
      <c r="AE144" s="282">
        <f t="shared" ca="1" si="82"/>
        <v>37.44</v>
      </c>
      <c r="AF144" s="282">
        <f t="shared" ca="1" si="83"/>
        <v>39.943999999999996</v>
      </c>
      <c r="AG144" s="282">
        <f t="shared" ca="1" si="84"/>
        <v>41.062999999999995</v>
      </c>
      <c r="AH144" s="282">
        <f t="shared" ca="1" si="85"/>
        <v>42.213000000000001</v>
      </c>
      <c r="AI144" s="282">
        <f t="shared" ca="1" si="86"/>
        <v>43.415999999999997</v>
      </c>
      <c r="AJ144" s="282">
        <f t="shared" ca="1" si="87"/>
        <v>0</v>
      </c>
      <c r="AK144" s="282">
        <f t="shared" ca="1" si="88"/>
        <v>0</v>
      </c>
    </row>
    <row r="145" spans="1:37" x14ac:dyDescent="0.2">
      <c r="A145" s="75" t="s">
        <v>229</v>
      </c>
      <c r="B145" s="75">
        <v>10</v>
      </c>
      <c r="C145" s="70" t="s">
        <v>44</v>
      </c>
      <c r="D145" s="75">
        <v>460</v>
      </c>
      <c r="E145" s="75" t="s">
        <v>17</v>
      </c>
      <c r="F145" s="73" t="s">
        <v>642</v>
      </c>
      <c r="G145" s="74">
        <f t="shared" ca="1" si="69"/>
        <v>75583</v>
      </c>
      <c r="H145" s="74">
        <f t="shared" ca="1" si="70"/>
        <v>79486</v>
      </c>
      <c r="I145" s="74">
        <f t="shared" ca="1" si="71"/>
        <v>83537</v>
      </c>
      <c r="J145" s="74">
        <f t="shared" ca="1" si="72"/>
        <v>89192</v>
      </c>
      <c r="K145" s="74">
        <f t="shared" ca="1" si="73"/>
        <v>91690</v>
      </c>
      <c r="L145" s="74">
        <f t="shared" ca="1" si="74"/>
        <v>94257</v>
      </c>
      <c r="M145" s="74">
        <f t="shared" ca="1" si="75"/>
        <v>96945</v>
      </c>
      <c r="N145" s="60"/>
      <c r="P145" s="191" t="s">
        <v>600</v>
      </c>
      <c r="Q145" s="187" t="str">
        <f t="shared" si="76"/>
        <v>10207C</v>
      </c>
      <c r="R145" s="188" t="str">
        <f t="shared" si="77"/>
        <v>Property and Evidence Manager</v>
      </c>
      <c r="S145" s="189" t="str">
        <f t="shared" si="78"/>
        <v>34D</v>
      </c>
      <c r="T145" s="186" cm="1">
        <f t="array" aca="1" ref="T145" ca="1">ROUND(IF($P145="Y",VLOOKUP($Q145, INDIRECT($P$2),T$6,0)*INDIRECT($P$1),VLOOKUP($Q145, INDIRECT($P$2),T$6,0)),IF($E145="E",0,3))</f>
        <v>75583</v>
      </c>
      <c r="U145" s="186" cm="1">
        <f t="array" aca="1" ref="U145" ca="1">ROUND(IF($P145="Y",VLOOKUP($Q145, INDIRECT($P$2),U$6,0)*INDIRECT($P$1),VLOOKUP($Q145, INDIRECT($P$2),U$6,0)),IF($E145="E",0,3))</f>
        <v>79486</v>
      </c>
      <c r="V145" s="186" cm="1">
        <f t="array" aca="1" ref="V145" ca="1">ROUND(IF($P145="Y",VLOOKUP($Q145, INDIRECT($P$2),V$6,0)*INDIRECT($P$1),VLOOKUP($Q145, INDIRECT($P$2),V$6,0)),IF($E145="E",0,3))</f>
        <v>83537</v>
      </c>
      <c r="W145" s="186" cm="1">
        <f t="array" aca="1" ref="W145" ca="1">ROUND(IF($P145="Y",VLOOKUP($Q145, INDIRECT($P$2),W$6,0)*INDIRECT($P$1),VLOOKUP($Q145, INDIRECT($P$2),W$6,0)),IF($E145="E",0,3))</f>
        <v>89192</v>
      </c>
      <c r="X145" s="186" cm="1">
        <f t="array" aca="1" ref="X145" ca="1">ROUND(IF($P145="Y",VLOOKUP($Q145, INDIRECT($P$2),X$6,0)*INDIRECT($P$1),VLOOKUP($Q145, INDIRECT($P$2),X$6,0)),IF($E145="E",0,3))</f>
        <v>91690</v>
      </c>
      <c r="Y145" s="186" cm="1">
        <f t="array" aca="1" ref="Y145" ca="1">ROUND(IF($P145="Y",VLOOKUP($Q145, INDIRECT($P$2),Y$6,0)*INDIRECT($P$1),VLOOKUP($Q145, INDIRECT($P$2),Y$6,0)),IF($E145="E",0,3))</f>
        <v>94257</v>
      </c>
      <c r="Z145" s="186" cm="1">
        <f t="array" aca="1" ref="Z145" ca="1">ROUND(IF($P145="Y",VLOOKUP($Q145, INDIRECT($P$2),Z$6,0)*INDIRECT($P$1),VLOOKUP($Q145, INDIRECT($P$2),Z$6,0)),IF($E145="E",0,3))</f>
        <v>96945</v>
      </c>
      <c r="AB145" s="282" t="str">
        <f t="shared" si="79"/>
        <v>10207C</v>
      </c>
      <c r="AC145" s="130" t="str">
        <f t="shared" si="80"/>
        <v>Property and Evidence Manager</v>
      </c>
      <c r="AD145" s="284" t="str">
        <f t="shared" si="81"/>
        <v>34D</v>
      </c>
      <c r="AE145" s="282">
        <f t="shared" ca="1" si="82"/>
        <v>36.338000000000001</v>
      </c>
      <c r="AF145" s="282">
        <f t="shared" ca="1" si="83"/>
        <v>38.214999999999996</v>
      </c>
      <c r="AG145" s="282">
        <f t="shared" ca="1" si="84"/>
        <v>40.162999999999997</v>
      </c>
      <c r="AH145" s="282">
        <f t="shared" ca="1" si="85"/>
        <v>42.881</v>
      </c>
      <c r="AI145" s="282">
        <f t="shared" ca="1" si="86"/>
        <v>44.082000000000001</v>
      </c>
      <c r="AJ145" s="282">
        <f t="shared" ca="1" si="87"/>
        <v>45.315999999999995</v>
      </c>
      <c r="AK145" s="282">
        <f t="shared" ca="1" si="88"/>
        <v>46.608999999999995</v>
      </c>
    </row>
    <row r="146" spans="1:37" x14ac:dyDescent="0.2">
      <c r="A146" s="75" t="s">
        <v>181</v>
      </c>
      <c r="B146" s="75">
        <v>9</v>
      </c>
      <c r="C146" s="70" t="s">
        <v>180</v>
      </c>
      <c r="D146" s="75">
        <v>410</v>
      </c>
      <c r="E146" s="75" t="s">
        <v>17</v>
      </c>
      <c r="F146" s="73" t="s">
        <v>417</v>
      </c>
      <c r="G146" s="74">
        <f t="shared" ca="1" si="69"/>
        <v>63937</v>
      </c>
      <c r="H146" s="74">
        <f t="shared" ca="1" si="70"/>
        <v>67303</v>
      </c>
      <c r="I146" s="74">
        <f t="shared" ca="1" si="71"/>
        <v>70846</v>
      </c>
      <c r="J146" s="74">
        <f t="shared" ca="1" si="72"/>
        <v>75661</v>
      </c>
      <c r="K146" s="74">
        <f t="shared" ca="1" si="73"/>
        <v>77780</v>
      </c>
      <c r="L146" s="74">
        <f t="shared" ca="1" si="74"/>
        <v>79958</v>
      </c>
      <c r="M146" s="74">
        <f t="shared" ca="1" si="75"/>
        <v>82236</v>
      </c>
      <c r="N146" s="60"/>
      <c r="P146" s="191" t="s">
        <v>600</v>
      </c>
      <c r="Q146" s="187" t="str">
        <f t="shared" si="76"/>
        <v>08445C</v>
      </c>
      <c r="R146" s="188" t="str">
        <f t="shared" si="77"/>
        <v>Property Services Project Coordinator</v>
      </c>
      <c r="S146" s="189" t="str">
        <f t="shared" si="78"/>
        <v>74</v>
      </c>
      <c r="T146" s="186" cm="1">
        <f t="array" aca="1" ref="T146" ca="1">ROUND(IF($P146="Y",VLOOKUP($Q146, INDIRECT($P$2),T$6,0)*INDIRECT($P$1),VLOOKUP($Q146, INDIRECT($P$2),T$6,0)),IF($E146="E",0,3))</f>
        <v>63937</v>
      </c>
      <c r="U146" s="186" cm="1">
        <f t="array" aca="1" ref="U146" ca="1">ROUND(IF($P146="Y",VLOOKUP($Q146, INDIRECT($P$2),U$6,0)*INDIRECT($P$1),VLOOKUP($Q146, INDIRECT($P$2),U$6,0)),IF($E146="E",0,3))</f>
        <v>67303</v>
      </c>
      <c r="V146" s="186" cm="1">
        <f t="array" aca="1" ref="V146" ca="1">ROUND(IF($P146="Y",VLOOKUP($Q146, INDIRECT($P$2),V$6,0)*INDIRECT($P$1),VLOOKUP($Q146, INDIRECT($P$2),V$6,0)),IF($E146="E",0,3))</f>
        <v>70846</v>
      </c>
      <c r="W146" s="186" cm="1">
        <f t="array" aca="1" ref="W146" ca="1">ROUND(IF($P146="Y",VLOOKUP($Q146, INDIRECT($P$2),W$6,0)*INDIRECT($P$1),VLOOKUP($Q146, INDIRECT($P$2),W$6,0)),IF($E146="E",0,3))</f>
        <v>75661</v>
      </c>
      <c r="X146" s="186" cm="1">
        <f t="array" aca="1" ref="X146" ca="1">ROUND(IF($P146="Y",VLOOKUP($Q146, INDIRECT($P$2),X$6,0)*INDIRECT($P$1),VLOOKUP($Q146, INDIRECT($P$2),X$6,0)),IF($E146="E",0,3))</f>
        <v>77780</v>
      </c>
      <c r="Y146" s="186" cm="1">
        <f t="array" aca="1" ref="Y146" ca="1">ROUND(IF($P146="Y",VLOOKUP($Q146, INDIRECT($P$2),Y$6,0)*INDIRECT($P$1),VLOOKUP($Q146, INDIRECT($P$2),Y$6,0)),IF($E146="E",0,3))</f>
        <v>79958</v>
      </c>
      <c r="Z146" s="186" cm="1">
        <f t="array" aca="1" ref="Z146" ca="1">ROUND(IF($P146="Y",VLOOKUP($Q146, INDIRECT($P$2),Z$6,0)*INDIRECT($P$1),VLOOKUP($Q146, INDIRECT($P$2),Z$6,0)),IF($E146="E",0,3))</f>
        <v>82236</v>
      </c>
      <c r="AB146" s="282" t="str">
        <f t="shared" si="79"/>
        <v>08445C</v>
      </c>
      <c r="AC146" s="130" t="str">
        <f t="shared" si="80"/>
        <v>Property Services Project Coordinator</v>
      </c>
      <c r="AD146" s="284" t="str">
        <f t="shared" si="81"/>
        <v>74</v>
      </c>
      <c r="AE146" s="282">
        <f t="shared" ca="1" si="82"/>
        <v>30.739000000000001</v>
      </c>
      <c r="AF146" s="282">
        <f t="shared" ca="1" si="83"/>
        <v>32.357999999999997</v>
      </c>
      <c r="AG146" s="282">
        <f t="shared" ca="1" si="84"/>
        <v>34.061</v>
      </c>
      <c r="AH146" s="282">
        <f t="shared" ca="1" si="85"/>
        <v>36.375999999999998</v>
      </c>
      <c r="AI146" s="282">
        <f t="shared" ca="1" si="86"/>
        <v>37.394999999999996</v>
      </c>
      <c r="AJ146" s="282">
        <f t="shared" ca="1" si="87"/>
        <v>38.442</v>
      </c>
      <c r="AK146" s="282">
        <f t="shared" ca="1" si="88"/>
        <v>39.536999999999999</v>
      </c>
    </row>
    <row r="147" spans="1:37" x14ac:dyDescent="0.2">
      <c r="A147" s="75" t="s">
        <v>182</v>
      </c>
      <c r="B147" s="75">
        <v>10</v>
      </c>
      <c r="C147" s="70" t="s">
        <v>162</v>
      </c>
      <c r="D147" s="75">
        <v>493</v>
      </c>
      <c r="E147" s="75" t="s">
        <v>17</v>
      </c>
      <c r="F147" s="73" t="s">
        <v>418</v>
      </c>
      <c r="G147" s="74">
        <f t="shared" ca="1" si="69"/>
        <v>86813</v>
      </c>
      <c r="H147" s="74">
        <f t="shared" ca="1" si="70"/>
        <v>90285</v>
      </c>
      <c r="I147" s="74">
        <f t="shared" ca="1" si="71"/>
        <v>93896</v>
      </c>
      <c r="J147" s="74">
        <f t="shared" ca="1" si="72"/>
        <v>97651</v>
      </c>
      <c r="K147" s="74">
        <f t="shared" ca="1" si="73"/>
        <v>101558</v>
      </c>
      <c r="L147" s="74">
        <f t="shared" ca="1" si="74"/>
        <v>0</v>
      </c>
      <c r="M147" s="74">
        <f t="shared" ca="1" si="75"/>
        <v>0</v>
      </c>
      <c r="N147" s="60"/>
      <c r="P147" s="191" t="s">
        <v>600</v>
      </c>
      <c r="Q147" s="187" t="str">
        <f t="shared" si="76"/>
        <v>08447C</v>
      </c>
      <c r="R147" s="188" t="str">
        <f t="shared" si="77"/>
        <v>Public Arts Administrator</v>
      </c>
      <c r="S147" s="189" t="str">
        <f t="shared" si="78"/>
        <v>10</v>
      </c>
      <c r="T147" s="186" cm="1">
        <f t="array" aca="1" ref="T147" ca="1">ROUND(IF($P147="Y",VLOOKUP($Q147, INDIRECT($P$2),T$6,0)*INDIRECT($P$1),VLOOKUP($Q147, INDIRECT($P$2),T$6,0)),IF($E147="E",0,3))</f>
        <v>86813</v>
      </c>
      <c r="U147" s="186" cm="1">
        <f t="array" aca="1" ref="U147" ca="1">ROUND(IF($P147="Y",VLOOKUP($Q147, INDIRECT($P$2),U$6,0)*INDIRECT($P$1),VLOOKUP($Q147, INDIRECT($P$2),U$6,0)),IF($E147="E",0,3))</f>
        <v>90285</v>
      </c>
      <c r="V147" s="186" cm="1">
        <f t="array" aca="1" ref="V147" ca="1">ROUND(IF($P147="Y",VLOOKUP($Q147, INDIRECT($P$2),V$6,0)*INDIRECT($P$1),VLOOKUP($Q147, INDIRECT($P$2),V$6,0)),IF($E147="E",0,3))</f>
        <v>93896</v>
      </c>
      <c r="W147" s="186" cm="1">
        <f t="array" aca="1" ref="W147" ca="1">ROUND(IF($P147="Y",VLOOKUP($Q147, INDIRECT($P$2),W$6,0)*INDIRECT($P$1),VLOOKUP($Q147, INDIRECT($P$2),W$6,0)),IF($E147="E",0,3))</f>
        <v>97651</v>
      </c>
      <c r="X147" s="186" cm="1">
        <f t="array" aca="1" ref="X147" ca="1">ROUND(IF($P147="Y",VLOOKUP($Q147, INDIRECT($P$2),X$6,0)*INDIRECT($P$1),VLOOKUP($Q147, INDIRECT($P$2),X$6,0)),IF($E147="E",0,3))</f>
        <v>101558</v>
      </c>
      <c r="Y147" s="186" cm="1">
        <f t="array" aca="1" ref="Y147" ca="1">ROUND(IF($P147="Y",VLOOKUP($Q147, INDIRECT($P$2),Y$6,0)*INDIRECT($P$1),VLOOKUP($Q147, INDIRECT($P$2),Y$6,0)),IF($E147="E",0,3))</f>
        <v>0</v>
      </c>
      <c r="Z147" s="186" cm="1">
        <f t="array" aca="1" ref="Z147" ca="1">ROUND(IF($P147="Y",VLOOKUP($Q147, INDIRECT($P$2),Z$6,0)*INDIRECT($P$1),VLOOKUP($Q147, INDIRECT($P$2),Z$6,0)),IF($E147="E",0,3))</f>
        <v>0</v>
      </c>
      <c r="AB147" s="282" t="str">
        <f t="shared" si="79"/>
        <v>08447C</v>
      </c>
      <c r="AC147" s="130" t="str">
        <f t="shared" si="80"/>
        <v>Public Arts Administrator</v>
      </c>
      <c r="AD147" s="284" t="str">
        <f t="shared" si="81"/>
        <v>10</v>
      </c>
      <c r="AE147" s="282">
        <f t="shared" ca="1" si="82"/>
        <v>41.738</v>
      </c>
      <c r="AF147" s="282">
        <f t="shared" ca="1" si="83"/>
        <v>43.406999999999996</v>
      </c>
      <c r="AG147" s="282">
        <f t="shared" ca="1" si="84"/>
        <v>45.143000000000001</v>
      </c>
      <c r="AH147" s="282">
        <f t="shared" ca="1" si="85"/>
        <v>46.948</v>
      </c>
      <c r="AI147" s="282">
        <f t="shared" ca="1" si="86"/>
        <v>48.826000000000001</v>
      </c>
      <c r="AJ147" s="282">
        <f t="shared" ca="1" si="87"/>
        <v>0</v>
      </c>
      <c r="AK147" s="282">
        <f t="shared" ca="1" si="88"/>
        <v>0</v>
      </c>
    </row>
    <row r="148" spans="1:37" x14ac:dyDescent="0.2">
      <c r="A148" s="75" t="s">
        <v>183</v>
      </c>
      <c r="B148" s="75">
        <v>10</v>
      </c>
      <c r="C148" s="70" t="s">
        <v>583</v>
      </c>
      <c r="D148" s="75">
        <v>485</v>
      </c>
      <c r="E148" s="75" t="s">
        <v>17</v>
      </c>
      <c r="F148" s="73" t="s">
        <v>419</v>
      </c>
      <c r="G148" s="74">
        <f t="shared" ca="1" si="69"/>
        <v>86799</v>
      </c>
      <c r="H148" s="74">
        <f t="shared" ca="1" si="70"/>
        <v>90275</v>
      </c>
      <c r="I148" s="74">
        <f t="shared" ca="1" si="71"/>
        <v>93890</v>
      </c>
      <c r="J148" s="74">
        <f t="shared" ca="1" si="72"/>
        <v>97649</v>
      </c>
      <c r="K148" s="74">
        <f t="shared" ca="1" si="73"/>
        <v>101559</v>
      </c>
      <c r="L148" s="74">
        <f t="shared" ca="1" si="74"/>
        <v>0</v>
      </c>
      <c r="M148" s="74">
        <f t="shared" ca="1" si="75"/>
        <v>0</v>
      </c>
      <c r="N148" s="60"/>
      <c r="P148" s="191" t="s">
        <v>600</v>
      </c>
      <c r="Q148" s="187" t="str">
        <f t="shared" si="76"/>
        <v>08487C</v>
      </c>
      <c r="R148" s="188" t="str">
        <f t="shared" si="77"/>
        <v>Public Health Mental Health Counselor</v>
      </c>
      <c r="S148" s="189" t="str">
        <f t="shared" si="78"/>
        <v>083</v>
      </c>
      <c r="T148" s="186" cm="1">
        <f t="array" aca="1" ref="T148" ca="1">ROUND(IF($P148="Y",VLOOKUP($Q148, INDIRECT($P$2),T$6,0)*INDIRECT($P$1),VLOOKUP($Q148, INDIRECT($P$2),T$6,0)),IF($E148="E",0,3))</f>
        <v>86799</v>
      </c>
      <c r="U148" s="186" cm="1">
        <f t="array" aca="1" ref="U148" ca="1">ROUND(IF($P148="Y",VLOOKUP($Q148, INDIRECT($P$2),U$6,0)*INDIRECT($P$1),VLOOKUP($Q148, INDIRECT($P$2),U$6,0)),IF($E148="E",0,3))</f>
        <v>90275</v>
      </c>
      <c r="V148" s="186" cm="1">
        <f t="array" aca="1" ref="V148" ca="1">ROUND(IF($P148="Y",VLOOKUP($Q148, INDIRECT($P$2),V$6,0)*INDIRECT($P$1),VLOOKUP($Q148, INDIRECT($P$2),V$6,0)),IF($E148="E",0,3))</f>
        <v>93890</v>
      </c>
      <c r="W148" s="186" cm="1">
        <f t="array" aca="1" ref="W148" ca="1">ROUND(IF($P148="Y",VLOOKUP($Q148, INDIRECT($P$2),W$6,0)*INDIRECT($P$1),VLOOKUP($Q148, INDIRECT($P$2),W$6,0)),IF($E148="E",0,3))</f>
        <v>97649</v>
      </c>
      <c r="X148" s="186" cm="1">
        <f t="array" aca="1" ref="X148" ca="1">ROUND(IF($P148="Y",VLOOKUP($Q148, INDIRECT($P$2),X$6,0)*INDIRECT($P$1),VLOOKUP($Q148, INDIRECT($P$2),X$6,0)),IF($E148="E",0,3))</f>
        <v>101559</v>
      </c>
      <c r="Y148" s="186" cm="1">
        <f t="array" aca="1" ref="Y148" ca="1">ROUND(IF($P148="Y",VLOOKUP($Q148, INDIRECT($P$2),Y$6,0)*INDIRECT($P$1),VLOOKUP($Q148, INDIRECT($P$2),Y$6,0)),IF($E148="E",0,3))</f>
        <v>0</v>
      </c>
      <c r="Z148" s="186" cm="1">
        <f t="array" aca="1" ref="Z148" ca="1">ROUND(IF($P148="Y",VLOOKUP($Q148, INDIRECT($P$2),Z$6,0)*INDIRECT($P$1),VLOOKUP($Q148, INDIRECT($P$2),Z$6,0)),IF($E148="E",0,3))</f>
        <v>0</v>
      </c>
      <c r="AB148" s="282" t="str">
        <f t="shared" si="79"/>
        <v>08487C</v>
      </c>
      <c r="AC148" s="130" t="str">
        <f t="shared" si="80"/>
        <v>Public Health Mental Health Counselor</v>
      </c>
      <c r="AD148" s="284" t="str">
        <f t="shared" si="81"/>
        <v>083</v>
      </c>
      <c r="AE148" s="282">
        <f t="shared" ca="1" si="82"/>
        <v>41.730999999999995</v>
      </c>
      <c r="AF148" s="282">
        <f t="shared" ca="1" si="83"/>
        <v>43.402000000000001</v>
      </c>
      <c r="AG148" s="282">
        <f t="shared" ca="1" si="84"/>
        <v>45.14</v>
      </c>
      <c r="AH148" s="282">
        <f t="shared" ca="1" si="85"/>
        <v>46.946999999999996</v>
      </c>
      <c r="AI148" s="282">
        <f t="shared" ca="1" si="86"/>
        <v>48.826999999999998</v>
      </c>
      <c r="AJ148" s="282">
        <f t="shared" ca="1" si="87"/>
        <v>0</v>
      </c>
      <c r="AK148" s="282">
        <f t="shared" ca="1" si="88"/>
        <v>0</v>
      </c>
    </row>
    <row r="149" spans="1:37" x14ac:dyDescent="0.2">
      <c r="A149" s="75" t="s">
        <v>665</v>
      </c>
      <c r="B149" s="75">
        <v>10</v>
      </c>
      <c r="C149" s="70" t="s">
        <v>782</v>
      </c>
      <c r="D149" s="75">
        <v>478</v>
      </c>
      <c r="E149" s="75" t="s">
        <v>17</v>
      </c>
      <c r="F149" s="73" t="s">
        <v>664</v>
      </c>
      <c r="G149" s="74">
        <f t="shared" ca="1" si="69"/>
        <v>75583</v>
      </c>
      <c r="H149" s="74">
        <f t="shared" ca="1" si="70"/>
        <v>79486</v>
      </c>
      <c r="I149" s="74">
        <f t="shared" ca="1" si="71"/>
        <v>83538</v>
      </c>
      <c r="J149" s="74">
        <f t="shared" ca="1" si="72"/>
        <v>89192</v>
      </c>
      <c r="K149" s="74">
        <f t="shared" ca="1" si="73"/>
        <v>91690</v>
      </c>
      <c r="L149" s="74">
        <f t="shared" ca="1" si="74"/>
        <v>94257</v>
      </c>
      <c r="M149" s="74">
        <f t="shared" ca="1" si="75"/>
        <v>96945</v>
      </c>
      <c r="N149" s="60"/>
      <c r="P149" s="191" t="s">
        <v>600</v>
      </c>
      <c r="Q149" s="187" t="str">
        <f t="shared" si="76"/>
        <v>52990C</v>
      </c>
      <c r="R149" s="188" t="str">
        <f t="shared" si="77"/>
        <v>Public Health Supervisor - Emergency Response</v>
      </c>
      <c r="S149" s="189" t="str">
        <f t="shared" si="78"/>
        <v>34C</v>
      </c>
      <c r="T149" s="186" cm="1">
        <f t="array" aca="1" ref="T149" ca="1">ROUND(IF($P149="Y",VLOOKUP($Q149, INDIRECT($P$2),T$6,0)*INDIRECT($P$1),VLOOKUP($Q149, INDIRECT($P$2),T$6,0)),IF($E149="E",0,3))</f>
        <v>75583</v>
      </c>
      <c r="U149" s="186" cm="1">
        <f t="array" aca="1" ref="U149" ca="1">ROUND(IF($P149="Y",VLOOKUP($Q149, INDIRECT($P$2),U$6,0)*INDIRECT($P$1),VLOOKUP($Q149, INDIRECT($P$2),U$6,0)),IF($E149="E",0,3))</f>
        <v>79486</v>
      </c>
      <c r="V149" s="186" cm="1">
        <f t="array" aca="1" ref="V149" ca="1">ROUND(IF($P149="Y",VLOOKUP($Q149, INDIRECT($P$2),V$6,0)*INDIRECT($P$1),VLOOKUP($Q149, INDIRECT($P$2),V$6,0)),IF($E149="E",0,3))</f>
        <v>83538</v>
      </c>
      <c r="W149" s="186" cm="1">
        <f t="array" aca="1" ref="W149" ca="1">ROUND(IF($P149="Y",VLOOKUP($Q149, INDIRECT($P$2),W$6,0)*INDIRECT($P$1),VLOOKUP($Q149, INDIRECT($P$2),W$6,0)),IF($E149="E",0,3))</f>
        <v>89192</v>
      </c>
      <c r="X149" s="186" cm="1">
        <f t="array" aca="1" ref="X149" ca="1">ROUND(IF($P149="Y",VLOOKUP($Q149, INDIRECT($P$2),X$6,0)*INDIRECT($P$1),VLOOKUP($Q149, INDIRECT($P$2),X$6,0)),IF($E149="E",0,3))</f>
        <v>91690</v>
      </c>
      <c r="Y149" s="186" cm="1">
        <f t="array" aca="1" ref="Y149" ca="1">ROUND(IF($P149="Y",VLOOKUP($Q149, INDIRECT($P$2),Y$6,0)*INDIRECT($P$1),VLOOKUP($Q149, INDIRECT($P$2),Y$6,0)),IF($E149="E",0,3))</f>
        <v>94257</v>
      </c>
      <c r="Z149" s="186" cm="1">
        <f t="array" aca="1" ref="Z149" ca="1">ROUND(IF($P149="Y",VLOOKUP($Q149, INDIRECT($P$2),Z$6,0)*INDIRECT($P$1),VLOOKUP($Q149, INDIRECT($P$2),Z$6,0)),IF($E149="E",0,3))</f>
        <v>96945</v>
      </c>
      <c r="AB149" s="282" t="str">
        <f t="shared" si="79"/>
        <v>52990C</v>
      </c>
      <c r="AC149" s="130" t="str">
        <f t="shared" si="80"/>
        <v>Public Health Supervisor - Emergency Response</v>
      </c>
      <c r="AD149" s="284" t="str">
        <f t="shared" si="81"/>
        <v>34C</v>
      </c>
      <c r="AE149" s="282">
        <f t="shared" ca="1" si="82"/>
        <v>36.338000000000001</v>
      </c>
      <c r="AF149" s="282">
        <f t="shared" ca="1" si="83"/>
        <v>38.214999999999996</v>
      </c>
      <c r="AG149" s="282">
        <f t="shared" ca="1" si="84"/>
        <v>40.162999999999997</v>
      </c>
      <c r="AH149" s="282">
        <f t="shared" ca="1" si="85"/>
        <v>42.881</v>
      </c>
      <c r="AI149" s="282">
        <f t="shared" ca="1" si="86"/>
        <v>44.082000000000001</v>
      </c>
      <c r="AJ149" s="282">
        <f t="shared" ca="1" si="87"/>
        <v>45.315999999999995</v>
      </c>
      <c r="AK149" s="282">
        <f t="shared" ca="1" si="88"/>
        <v>46.608999999999995</v>
      </c>
    </row>
    <row r="150" spans="1:37" x14ac:dyDescent="0.2">
      <c r="A150" s="75" t="s">
        <v>549</v>
      </c>
      <c r="B150" s="75">
        <v>8</v>
      </c>
      <c r="C150" s="70" t="s">
        <v>686</v>
      </c>
      <c r="D150" s="75">
        <v>403</v>
      </c>
      <c r="E150" s="75" t="s">
        <v>17</v>
      </c>
      <c r="F150" s="73" t="s">
        <v>550</v>
      </c>
      <c r="G150" s="74">
        <f t="shared" ref="G150:M150" ca="1" si="89">T150</f>
        <v>65027</v>
      </c>
      <c r="H150" s="74">
        <f t="shared" ca="1" si="89"/>
        <v>68540</v>
      </c>
      <c r="I150" s="74">
        <f t="shared" ca="1" si="89"/>
        <v>72797</v>
      </c>
      <c r="J150" s="74">
        <f t="shared" ca="1" si="89"/>
        <v>77054</v>
      </c>
      <c r="K150" s="74">
        <f t="shared" ca="1" si="89"/>
        <v>79212</v>
      </c>
      <c r="L150" s="74">
        <f t="shared" ca="1" si="89"/>
        <v>81430</v>
      </c>
      <c r="M150" s="74">
        <f t="shared" ca="1" si="89"/>
        <v>83751</v>
      </c>
      <c r="N150" s="60"/>
      <c r="P150" s="191" t="s">
        <v>600</v>
      </c>
      <c r="Q150" s="187" t="str">
        <f>A150</f>
        <v>52977C</v>
      </c>
      <c r="R150" s="188" t="str">
        <f>F150</f>
        <v>Public Service Area Supervisor</v>
      </c>
      <c r="S150" s="189" t="str">
        <f>C150</f>
        <v>111</v>
      </c>
      <c r="T150" s="186" cm="1">
        <f t="array" aca="1" ref="T150" ca="1">ROUND(IF($P150="Y",VLOOKUP($Q150, INDIRECT($P$2),T$6,0)*INDIRECT($P$1),VLOOKUP($Q150, INDIRECT($P$2),T$6,0)),IF($E150="E",0,3))</f>
        <v>65027</v>
      </c>
      <c r="U150" s="186" cm="1">
        <f t="array" aca="1" ref="U150" ca="1">ROUND(IF($P150="Y",VLOOKUP($Q150, INDIRECT($P$2),U$6,0)*INDIRECT($P$1),VLOOKUP($Q150, INDIRECT($P$2),U$6,0)),IF($E150="E",0,3))</f>
        <v>68540</v>
      </c>
      <c r="V150" s="186" cm="1">
        <f t="array" aca="1" ref="V150" ca="1">ROUND(IF($P150="Y",VLOOKUP($Q150, INDIRECT($P$2),V$6,0)*INDIRECT($P$1),VLOOKUP($Q150, INDIRECT($P$2),V$6,0)),IF($E150="E",0,3))</f>
        <v>72797</v>
      </c>
      <c r="W150" s="186" cm="1">
        <f t="array" aca="1" ref="W150" ca="1">ROUND(IF($P150="Y",VLOOKUP($Q150, INDIRECT($P$2),W$6,0)*INDIRECT($P$1),VLOOKUP($Q150, INDIRECT($P$2),W$6,0)),IF($E150="E",0,3))</f>
        <v>77054</v>
      </c>
      <c r="X150" s="186" cm="1">
        <f t="array" aca="1" ref="X150" ca="1">ROUND(IF($P150="Y",VLOOKUP($Q150, INDIRECT($P$2),X$6,0)*INDIRECT($P$1),VLOOKUP($Q150, INDIRECT($P$2),X$6,0)),IF($E150="E",0,3))</f>
        <v>79212</v>
      </c>
      <c r="Y150" s="186" cm="1">
        <f t="array" aca="1" ref="Y150" ca="1">ROUND(IF($P150="Y",VLOOKUP($Q150, INDIRECT($P$2),Y$6,0)*INDIRECT($P$1),VLOOKUP($Q150, INDIRECT($P$2),Y$6,0)),IF($E150="E",0,3))</f>
        <v>81430</v>
      </c>
      <c r="Z150" s="186" cm="1">
        <f t="array" aca="1" ref="Z150" ca="1">ROUND(IF($P150="Y",VLOOKUP($Q150, INDIRECT($P$2),Z$6,0)*INDIRECT($P$1),VLOOKUP($Q150, INDIRECT($P$2),Z$6,0)),IF($E150="E",0,3))</f>
        <v>83751</v>
      </c>
      <c r="AB150" s="282" t="str">
        <f>A150</f>
        <v>52977C</v>
      </c>
      <c r="AC150" s="130" t="str">
        <f>F150</f>
        <v>Public Service Area Supervisor</v>
      </c>
      <c r="AD150" s="284" t="str">
        <f t="shared" si="81"/>
        <v>111</v>
      </c>
      <c r="AE150" s="282">
        <f t="shared" ref="AE150:AK150" ca="1" si="90">IF($E150="E",ROUNDUP(T150/2080,3),T150)</f>
        <v>31.263000000000002</v>
      </c>
      <c r="AF150" s="282">
        <f t="shared" ca="1" si="90"/>
        <v>32.951999999999998</v>
      </c>
      <c r="AG150" s="282">
        <f t="shared" ca="1" si="90"/>
        <v>34.998999999999995</v>
      </c>
      <c r="AH150" s="282">
        <f t="shared" ca="1" si="90"/>
        <v>37.045999999999999</v>
      </c>
      <c r="AI150" s="282">
        <f t="shared" ca="1" si="90"/>
        <v>38.082999999999998</v>
      </c>
      <c r="AJ150" s="282">
        <f t="shared" ca="1" si="90"/>
        <v>39.15</v>
      </c>
      <c r="AK150" s="282">
        <f t="shared" ca="1" si="90"/>
        <v>40.265000000000001</v>
      </c>
    </row>
    <row r="151" spans="1:37" x14ac:dyDescent="0.2">
      <c r="A151" s="75" t="s">
        <v>184</v>
      </c>
      <c r="B151" s="75">
        <v>10</v>
      </c>
      <c r="C151" s="70" t="s">
        <v>38</v>
      </c>
      <c r="D151" s="75">
        <v>458</v>
      </c>
      <c r="E151" s="75" t="s">
        <v>17</v>
      </c>
      <c r="F151" s="73" t="s">
        <v>420</v>
      </c>
      <c r="G151" s="74">
        <f t="shared" ca="1" si="69"/>
        <v>71570</v>
      </c>
      <c r="H151" s="74">
        <f t="shared" ca="1" si="70"/>
        <v>75168</v>
      </c>
      <c r="I151" s="74">
        <f t="shared" ca="1" si="71"/>
        <v>79228</v>
      </c>
      <c r="J151" s="74">
        <f t="shared" ca="1" si="72"/>
        <v>85847</v>
      </c>
      <c r="K151" s="74">
        <f t="shared" ca="1" si="73"/>
        <v>88252</v>
      </c>
      <c r="L151" s="74">
        <f t="shared" ca="1" si="74"/>
        <v>92874</v>
      </c>
      <c r="M151" s="74">
        <f t="shared" ca="1" si="75"/>
        <v>98200</v>
      </c>
      <c r="N151" s="115"/>
      <c r="P151" s="191" t="s">
        <v>600</v>
      </c>
      <c r="Q151" s="187" t="str">
        <f t="shared" si="76"/>
        <v>08563C</v>
      </c>
      <c r="R151" s="188" t="str">
        <f t="shared" si="77"/>
        <v>Public Works Interagency Coordinator</v>
      </c>
      <c r="S151" s="189" t="str">
        <f t="shared" si="78"/>
        <v>65</v>
      </c>
      <c r="T151" s="186" cm="1">
        <f t="array" aca="1" ref="T151" ca="1">ROUND(IF($P151="Y",VLOOKUP($Q151, INDIRECT($P$2),T$6,0)*INDIRECT($P$1),VLOOKUP($Q151, INDIRECT($P$2),T$6,0)),IF($E151="E",0,3))</f>
        <v>71570</v>
      </c>
      <c r="U151" s="186" cm="1">
        <f t="array" aca="1" ref="U151" ca="1">ROUND(IF($P151="Y",VLOOKUP($Q151, INDIRECT($P$2),U$6,0)*INDIRECT($P$1),VLOOKUP($Q151, INDIRECT($P$2),U$6,0)),IF($E151="E",0,3))</f>
        <v>75168</v>
      </c>
      <c r="V151" s="186" cm="1">
        <f t="array" aca="1" ref="V151" ca="1">ROUND(IF($P151="Y",VLOOKUP($Q151, INDIRECT($P$2),V$6,0)*INDIRECT($P$1),VLOOKUP($Q151, INDIRECT($P$2),V$6,0)),IF($E151="E",0,3))</f>
        <v>79228</v>
      </c>
      <c r="W151" s="186" cm="1">
        <f t="array" aca="1" ref="W151" ca="1">ROUND(IF($P151="Y",VLOOKUP($Q151, INDIRECT($P$2),W$6,0)*INDIRECT($P$1),VLOOKUP($Q151, INDIRECT($P$2),W$6,0)),IF($E151="E",0,3))</f>
        <v>85847</v>
      </c>
      <c r="X151" s="186" cm="1">
        <f t="array" aca="1" ref="X151" ca="1">ROUND(IF($P151="Y",VLOOKUP($Q151, INDIRECT($P$2),X$6,0)*INDIRECT($P$1),VLOOKUP($Q151, INDIRECT($P$2),X$6,0)),IF($E151="E",0,3))</f>
        <v>88252</v>
      </c>
      <c r="Y151" s="186" cm="1">
        <f t="array" aca="1" ref="Y151" ca="1">ROUND(IF($P151="Y",VLOOKUP($Q151, INDIRECT($P$2),Y$6,0)*INDIRECT($P$1),VLOOKUP($Q151, INDIRECT($P$2),Y$6,0)),IF($E151="E",0,3))</f>
        <v>92874</v>
      </c>
      <c r="Z151" s="186" cm="1">
        <f t="array" aca="1" ref="Z151" ca="1">ROUND(IF($P151="Y",VLOOKUP($Q151, INDIRECT($P$2),Z$6,0)*INDIRECT($P$1),VLOOKUP($Q151, INDIRECT($P$2),Z$6,0)),IF($E151="E",0,3))</f>
        <v>98200</v>
      </c>
      <c r="AB151" s="282" t="str">
        <f t="shared" si="79"/>
        <v>08563C</v>
      </c>
      <c r="AC151" s="130" t="str">
        <f t="shared" si="80"/>
        <v>Public Works Interagency Coordinator</v>
      </c>
      <c r="AD151" s="284" t="str">
        <f t="shared" si="81"/>
        <v>65</v>
      </c>
      <c r="AE151" s="282">
        <f t="shared" ca="1" si="82"/>
        <v>34.408999999999999</v>
      </c>
      <c r="AF151" s="282">
        <f t="shared" ca="1" si="83"/>
        <v>36.138999999999996</v>
      </c>
      <c r="AG151" s="282">
        <f t="shared" ca="1" si="84"/>
        <v>38.091000000000001</v>
      </c>
      <c r="AH151" s="282">
        <f t="shared" ca="1" si="85"/>
        <v>41.272999999999996</v>
      </c>
      <c r="AI151" s="282">
        <f t="shared" ca="1" si="86"/>
        <v>42.428999999999995</v>
      </c>
      <c r="AJ151" s="282">
        <f t="shared" ca="1" si="87"/>
        <v>44.650999999999996</v>
      </c>
      <c r="AK151" s="282">
        <f t="shared" ca="1" si="88"/>
        <v>47.211999999999996</v>
      </c>
    </row>
    <row r="152" spans="1:37" x14ac:dyDescent="0.2">
      <c r="A152" s="75" t="s">
        <v>186</v>
      </c>
      <c r="B152" s="75">
        <v>7</v>
      </c>
      <c r="C152" s="70" t="s">
        <v>185</v>
      </c>
      <c r="D152" s="75">
        <v>355</v>
      </c>
      <c r="E152" s="75" t="s">
        <v>17</v>
      </c>
      <c r="F152" s="73" t="s">
        <v>421</v>
      </c>
      <c r="G152" s="74">
        <f t="shared" ca="1" si="69"/>
        <v>77341</v>
      </c>
      <c r="H152" s="74">
        <f t="shared" ca="1" si="70"/>
        <v>80438</v>
      </c>
      <c r="I152" s="74">
        <f t="shared" ca="1" si="71"/>
        <v>83658</v>
      </c>
      <c r="J152" s="74">
        <f t="shared" ca="1" si="72"/>
        <v>87009</v>
      </c>
      <c r="K152" s="74">
        <f t="shared" ca="1" si="73"/>
        <v>90492</v>
      </c>
      <c r="L152" s="74">
        <f t="shared" ca="1" si="74"/>
        <v>0</v>
      </c>
      <c r="M152" s="74">
        <f t="shared" ca="1" si="75"/>
        <v>0</v>
      </c>
      <c r="N152" s="115"/>
      <c r="P152" s="191" t="s">
        <v>600</v>
      </c>
      <c r="Q152" s="187" t="str">
        <f t="shared" si="76"/>
        <v>08835C</v>
      </c>
      <c r="R152" s="188" t="str">
        <f t="shared" si="77"/>
        <v xml:space="preserve">Recycling Coordinator </v>
      </c>
      <c r="S152" s="189" t="str">
        <f t="shared" si="78"/>
        <v>97</v>
      </c>
      <c r="T152" s="186" cm="1">
        <f t="array" aca="1" ref="T152" ca="1">ROUND(IF($P152="Y",VLOOKUP($Q152, INDIRECT($P$2),T$6,0)*INDIRECT($P$1),VLOOKUP($Q152, INDIRECT($P$2),T$6,0)),IF($E152="E",0,3))</f>
        <v>77341</v>
      </c>
      <c r="U152" s="186" cm="1">
        <f t="array" aca="1" ref="U152" ca="1">ROUND(IF($P152="Y",VLOOKUP($Q152, INDIRECT($P$2),U$6,0)*INDIRECT($P$1),VLOOKUP($Q152, INDIRECT($P$2),U$6,0)),IF($E152="E",0,3))</f>
        <v>80438</v>
      </c>
      <c r="V152" s="186" cm="1">
        <f t="array" aca="1" ref="V152" ca="1">ROUND(IF($P152="Y",VLOOKUP($Q152, INDIRECT($P$2),V$6,0)*INDIRECT($P$1),VLOOKUP($Q152, INDIRECT($P$2),V$6,0)),IF($E152="E",0,3))</f>
        <v>83658</v>
      </c>
      <c r="W152" s="186" cm="1">
        <f t="array" aca="1" ref="W152" ca="1">ROUND(IF($P152="Y",VLOOKUP($Q152, INDIRECT($P$2),W$6,0)*INDIRECT($P$1),VLOOKUP($Q152, INDIRECT($P$2),W$6,0)),IF($E152="E",0,3))</f>
        <v>87009</v>
      </c>
      <c r="X152" s="186" cm="1">
        <f t="array" aca="1" ref="X152" ca="1">ROUND(IF($P152="Y",VLOOKUP($Q152, INDIRECT($P$2),X$6,0)*INDIRECT($P$1),VLOOKUP($Q152, INDIRECT($P$2),X$6,0)),IF($E152="E",0,3))</f>
        <v>90492</v>
      </c>
      <c r="Y152" s="186" cm="1">
        <f t="array" aca="1" ref="Y152" ca="1">ROUND(IF($P152="Y",VLOOKUP($Q152, INDIRECT($P$2),Y$6,0)*INDIRECT($P$1),VLOOKUP($Q152, INDIRECT($P$2),Y$6,0)),IF($E152="E",0,3))</f>
        <v>0</v>
      </c>
      <c r="Z152" s="186" cm="1">
        <f t="array" aca="1" ref="Z152" ca="1">ROUND(IF($P152="Y",VLOOKUP($Q152, INDIRECT($P$2),Z$6,0)*INDIRECT($P$1),VLOOKUP($Q152, INDIRECT($P$2),Z$6,0)),IF($E152="E",0,3))</f>
        <v>0</v>
      </c>
      <c r="AB152" s="282" t="str">
        <f t="shared" si="79"/>
        <v>08835C</v>
      </c>
      <c r="AC152" s="130" t="str">
        <f t="shared" si="80"/>
        <v xml:space="preserve">Recycling Coordinator </v>
      </c>
      <c r="AD152" s="284" t="str">
        <f t="shared" si="81"/>
        <v>97</v>
      </c>
      <c r="AE152" s="282">
        <f t="shared" ca="1" si="82"/>
        <v>37.183999999999997</v>
      </c>
      <c r="AF152" s="282">
        <f t="shared" ca="1" si="83"/>
        <v>38.672999999999995</v>
      </c>
      <c r="AG152" s="282">
        <f t="shared" ca="1" si="84"/>
        <v>40.220999999999997</v>
      </c>
      <c r="AH152" s="282">
        <f t="shared" ca="1" si="85"/>
        <v>41.832000000000001</v>
      </c>
      <c r="AI152" s="282">
        <f t="shared" ca="1" si="86"/>
        <v>43.506</v>
      </c>
      <c r="AJ152" s="282">
        <f t="shared" ca="1" si="87"/>
        <v>0</v>
      </c>
      <c r="AK152" s="282">
        <f t="shared" ca="1" si="88"/>
        <v>0</v>
      </c>
    </row>
    <row r="153" spans="1:37" x14ac:dyDescent="0.2">
      <c r="A153" s="75" t="s">
        <v>187</v>
      </c>
      <c r="B153" s="75">
        <v>10</v>
      </c>
      <c r="C153" s="70" t="s">
        <v>571</v>
      </c>
      <c r="D153" s="75">
        <v>458</v>
      </c>
      <c r="E153" s="75" t="s">
        <v>17</v>
      </c>
      <c r="F153" s="73" t="s">
        <v>422</v>
      </c>
      <c r="G153" s="74">
        <f t="shared" ca="1" si="69"/>
        <v>83928</v>
      </c>
      <c r="H153" s="74">
        <f t="shared" ca="1" si="70"/>
        <v>87289</v>
      </c>
      <c r="I153" s="74">
        <f t="shared" ca="1" si="71"/>
        <v>90785</v>
      </c>
      <c r="J153" s="74">
        <f t="shared" ca="1" si="72"/>
        <v>94419</v>
      </c>
      <c r="K153" s="74">
        <f t="shared" ca="1" si="73"/>
        <v>98200</v>
      </c>
      <c r="L153" s="74">
        <f t="shared" ca="1" si="74"/>
        <v>0</v>
      </c>
      <c r="M153" s="74">
        <f t="shared" ca="1" si="75"/>
        <v>0</v>
      </c>
      <c r="N153" s="115"/>
      <c r="P153" s="191" t="s">
        <v>600</v>
      </c>
      <c r="Q153" s="187" t="str">
        <f t="shared" si="76"/>
        <v>08856C</v>
      </c>
      <c r="R153" s="188" t="str">
        <f t="shared" si="77"/>
        <v>Regulatory Services Interagency Coordinator</v>
      </c>
      <c r="S153" s="189" t="str">
        <f t="shared" si="78"/>
        <v>065</v>
      </c>
      <c r="T153" s="186" cm="1">
        <f t="array" aca="1" ref="T153" ca="1">ROUND(IF($P153="Y",VLOOKUP($Q153, INDIRECT($P$2),T$6,0)*INDIRECT($P$1),VLOOKUP($Q153, INDIRECT($P$2),T$6,0)),IF($E153="E",0,3))</f>
        <v>83928</v>
      </c>
      <c r="U153" s="186" cm="1">
        <f t="array" aca="1" ref="U153" ca="1">ROUND(IF($P153="Y",VLOOKUP($Q153, INDIRECT($P$2),U$6,0)*INDIRECT($P$1),VLOOKUP($Q153, INDIRECT($P$2),U$6,0)),IF($E153="E",0,3))</f>
        <v>87289</v>
      </c>
      <c r="V153" s="186" cm="1">
        <f t="array" aca="1" ref="V153" ca="1">ROUND(IF($P153="Y",VLOOKUP($Q153, INDIRECT($P$2),V$6,0)*INDIRECT($P$1),VLOOKUP($Q153, INDIRECT($P$2),V$6,0)),IF($E153="E",0,3))</f>
        <v>90785</v>
      </c>
      <c r="W153" s="186" cm="1">
        <f t="array" aca="1" ref="W153" ca="1">ROUND(IF($P153="Y",VLOOKUP($Q153, INDIRECT($P$2),W$6,0)*INDIRECT($P$1),VLOOKUP($Q153, INDIRECT($P$2),W$6,0)),IF($E153="E",0,3))</f>
        <v>94419</v>
      </c>
      <c r="X153" s="186" cm="1">
        <f t="array" aca="1" ref="X153" ca="1">ROUND(IF($P153="Y",VLOOKUP($Q153, INDIRECT($P$2),X$6,0)*INDIRECT($P$1),VLOOKUP($Q153, INDIRECT($P$2),X$6,0)),IF($E153="E",0,3))</f>
        <v>98200</v>
      </c>
      <c r="Y153" s="186" cm="1">
        <f t="array" aca="1" ref="Y153" ca="1">ROUND(IF($P153="Y",VLOOKUP($Q153, INDIRECT($P$2),Y$6,0)*INDIRECT($P$1),VLOOKUP($Q153, INDIRECT($P$2),Y$6,0)),IF($E153="E",0,3))</f>
        <v>0</v>
      </c>
      <c r="Z153" s="186" cm="1">
        <f t="array" aca="1" ref="Z153" ca="1">ROUND(IF($P153="Y",VLOOKUP($Q153, INDIRECT($P$2),Z$6,0)*INDIRECT($P$1),VLOOKUP($Q153, INDIRECT($P$2),Z$6,0)),IF($E153="E",0,3))</f>
        <v>0</v>
      </c>
      <c r="AB153" s="282" t="str">
        <f t="shared" si="79"/>
        <v>08856C</v>
      </c>
      <c r="AC153" s="130" t="str">
        <f t="shared" si="80"/>
        <v>Regulatory Services Interagency Coordinator</v>
      </c>
      <c r="AD153" s="284" t="str">
        <f t="shared" si="81"/>
        <v>065</v>
      </c>
      <c r="AE153" s="282">
        <f t="shared" ca="1" si="82"/>
        <v>40.35</v>
      </c>
      <c r="AF153" s="282">
        <f t="shared" ca="1" si="83"/>
        <v>41.966000000000001</v>
      </c>
      <c r="AG153" s="282">
        <f t="shared" ca="1" si="84"/>
        <v>43.646999999999998</v>
      </c>
      <c r="AH153" s="282">
        <f t="shared" ca="1" si="85"/>
        <v>45.393999999999998</v>
      </c>
      <c r="AI153" s="282">
        <f t="shared" ca="1" si="86"/>
        <v>47.211999999999996</v>
      </c>
      <c r="AJ153" s="282">
        <f t="shared" ca="1" si="87"/>
        <v>0</v>
      </c>
      <c r="AK153" s="282">
        <f t="shared" ca="1" si="88"/>
        <v>0</v>
      </c>
    </row>
    <row r="154" spans="1:37" x14ac:dyDescent="0.2">
      <c r="A154" s="75" t="s">
        <v>189</v>
      </c>
      <c r="B154" s="75">
        <v>11</v>
      </c>
      <c r="C154" s="70" t="s">
        <v>188</v>
      </c>
      <c r="D154" s="75">
        <v>525</v>
      </c>
      <c r="E154" s="75" t="s">
        <v>17</v>
      </c>
      <c r="F154" s="73" t="s">
        <v>423</v>
      </c>
      <c r="G154" s="74">
        <f t="shared" ca="1" si="69"/>
        <v>84825</v>
      </c>
      <c r="H154" s="74">
        <f t="shared" ca="1" si="70"/>
        <v>89054</v>
      </c>
      <c r="I154" s="74">
        <f t="shared" ca="1" si="71"/>
        <v>93535</v>
      </c>
      <c r="J154" s="74">
        <f t="shared" ca="1" si="72"/>
        <v>99663</v>
      </c>
      <c r="K154" s="74">
        <f t="shared" ca="1" si="73"/>
        <v>102455</v>
      </c>
      <c r="L154" s="74">
        <f t="shared" ca="1" si="74"/>
        <v>105322</v>
      </c>
      <c r="M154" s="74">
        <f t="shared" ca="1" si="75"/>
        <v>108324</v>
      </c>
      <c r="N154" s="115"/>
      <c r="P154" s="191" t="s">
        <v>600</v>
      </c>
      <c r="Q154" s="187" t="str">
        <f t="shared" si="76"/>
        <v>08885C</v>
      </c>
      <c r="R154" s="188" t="str">
        <f t="shared" si="77"/>
        <v>Risk Manager</v>
      </c>
      <c r="S154" s="189" t="str">
        <f t="shared" si="78"/>
        <v>41B</v>
      </c>
      <c r="T154" s="186" cm="1">
        <f t="array" aca="1" ref="T154" ca="1">ROUND(IF($P154="Y",VLOOKUP($Q154, INDIRECT($P$2),T$6,0)*INDIRECT($P$1),VLOOKUP($Q154, INDIRECT($P$2),T$6,0)),IF($E154="E",0,3))</f>
        <v>84825</v>
      </c>
      <c r="U154" s="186" cm="1">
        <f t="array" aca="1" ref="U154" ca="1">ROUND(IF($P154="Y",VLOOKUP($Q154, INDIRECT($P$2),U$6,0)*INDIRECT($P$1),VLOOKUP($Q154, INDIRECT($P$2),U$6,0)),IF($E154="E",0,3))</f>
        <v>89054</v>
      </c>
      <c r="V154" s="186" cm="1">
        <f t="array" aca="1" ref="V154" ca="1">ROUND(IF($P154="Y",VLOOKUP($Q154, INDIRECT($P$2),V$6,0)*INDIRECT($P$1),VLOOKUP($Q154, INDIRECT($P$2),V$6,0)),IF($E154="E",0,3))</f>
        <v>93535</v>
      </c>
      <c r="W154" s="186" cm="1">
        <f t="array" aca="1" ref="W154" ca="1">ROUND(IF($P154="Y",VLOOKUP($Q154, INDIRECT($P$2),W$6,0)*INDIRECT($P$1),VLOOKUP($Q154, INDIRECT($P$2),W$6,0)),IF($E154="E",0,3))</f>
        <v>99663</v>
      </c>
      <c r="X154" s="186" cm="1">
        <f t="array" aca="1" ref="X154" ca="1">ROUND(IF($P154="Y",VLOOKUP($Q154, INDIRECT($P$2),X$6,0)*INDIRECT($P$1),VLOOKUP($Q154, INDIRECT($P$2),X$6,0)),IF($E154="E",0,3))</f>
        <v>102455</v>
      </c>
      <c r="Y154" s="186" cm="1">
        <f t="array" aca="1" ref="Y154" ca="1">ROUND(IF($P154="Y",VLOOKUP($Q154, INDIRECT($P$2),Y$6,0)*INDIRECT($P$1),VLOOKUP($Q154, INDIRECT($P$2),Y$6,0)),IF($E154="E",0,3))</f>
        <v>105322</v>
      </c>
      <c r="Z154" s="186" cm="1">
        <f t="array" aca="1" ref="Z154" ca="1">ROUND(IF($P154="Y",VLOOKUP($Q154, INDIRECT($P$2),Z$6,0)*INDIRECT($P$1),VLOOKUP($Q154, INDIRECT($P$2),Z$6,0)),IF($E154="E",0,3))</f>
        <v>108324</v>
      </c>
      <c r="AB154" s="282" t="str">
        <f t="shared" si="79"/>
        <v>08885C</v>
      </c>
      <c r="AC154" s="130" t="str">
        <f t="shared" si="80"/>
        <v>Risk Manager</v>
      </c>
      <c r="AD154" s="284" t="str">
        <f t="shared" si="81"/>
        <v>41B</v>
      </c>
      <c r="AE154" s="282">
        <f t="shared" ca="1" si="82"/>
        <v>40.781999999999996</v>
      </c>
      <c r="AF154" s="282">
        <f t="shared" ca="1" si="83"/>
        <v>42.814999999999998</v>
      </c>
      <c r="AG154" s="282">
        <f t="shared" ca="1" si="84"/>
        <v>44.969000000000001</v>
      </c>
      <c r="AH154" s="282">
        <f t="shared" ca="1" si="85"/>
        <v>47.914999999999999</v>
      </c>
      <c r="AI154" s="282">
        <f t="shared" ca="1" si="86"/>
        <v>49.257999999999996</v>
      </c>
      <c r="AJ154" s="282">
        <f t="shared" ca="1" si="87"/>
        <v>50.635999999999996</v>
      </c>
      <c r="AK154" s="282">
        <f t="shared" ca="1" si="88"/>
        <v>52.079000000000001</v>
      </c>
    </row>
    <row r="155" spans="1:37" x14ac:dyDescent="0.2">
      <c r="A155" s="75" t="s">
        <v>191</v>
      </c>
      <c r="B155" s="75">
        <v>6</v>
      </c>
      <c r="C155" s="70" t="s">
        <v>190</v>
      </c>
      <c r="D155" s="75">
        <v>283</v>
      </c>
      <c r="E155" s="75" t="s">
        <v>21</v>
      </c>
      <c r="F155" s="73" t="s">
        <v>424</v>
      </c>
      <c r="G155" s="74">
        <f t="shared" ca="1" si="69"/>
        <v>22.795000000000002</v>
      </c>
      <c r="H155" s="74">
        <f t="shared" ca="1" si="70"/>
        <v>24.353000000000002</v>
      </c>
      <c r="I155" s="74">
        <f t="shared" ca="1" si="71"/>
        <v>25.033999999999999</v>
      </c>
      <c r="J155" s="74">
        <f t="shared" ca="1" si="72"/>
        <v>25.748000000000001</v>
      </c>
      <c r="K155" s="74">
        <f t="shared" ca="1" si="73"/>
        <v>0</v>
      </c>
      <c r="L155" s="74">
        <f t="shared" ca="1" si="74"/>
        <v>0</v>
      </c>
      <c r="M155" s="74">
        <f t="shared" ca="1" si="75"/>
        <v>0</v>
      </c>
      <c r="N155" s="115"/>
      <c r="P155" s="191" t="s">
        <v>600</v>
      </c>
      <c r="Q155" s="187" t="str">
        <f t="shared" si="76"/>
        <v>09035C</v>
      </c>
      <c r="R155" s="188" t="str">
        <f t="shared" si="77"/>
        <v xml:space="preserve">School Patrol Agent </v>
      </c>
      <c r="S155" s="189" t="str">
        <f t="shared" si="78"/>
        <v>09</v>
      </c>
      <c r="T155" s="186" cm="1">
        <f t="array" aca="1" ref="T155" ca="1">ROUND(IF($P155="Y",VLOOKUP($Q155, INDIRECT($P$2),T$6,0)*INDIRECT($P$1),VLOOKUP($Q155, INDIRECT($P$2),T$6,0)),IF($E155="E",0,3))</f>
        <v>22.795000000000002</v>
      </c>
      <c r="U155" s="186" cm="1">
        <f t="array" aca="1" ref="U155" ca="1">ROUND(IF($P155="Y",VLOOKUP($Q155, INDIRECT($P$2),U$6,0)*INDIRECT($P$1),VLOOKUP($Q155, INDIRECT($P$2),U$6,0)),IF($E155="E",0,3))</f>
        <v>24.353000000000002</v>
      </c>
      <c r="V155" s="186" cm="1">
        <f t="array" aca="1" ref="V155" ca="1">ROUND(IF($P155="Y",VLOOKUP($Q155, INDIRECT($P$2),V$6,0)*INDIRECT($P$1),VLOOKUP($Q155, INDIRECT($P$2),V$6,0)),IF($E155="E",0,3))</f>
        <v>25.033999999999999</v>
      </c>
      <c r="W155" s="186" cm="1">
        <f t="array" aca="1" ref="W155" ca="1">ROUND(IF($P155="Y",VLOOKUP($Q155, INDIRECT($P$2),W$6,0)*INDIRECT($P$1),VLOOKUP($Q155, INDIRECT($P$2),W$6,0)),IF($E155="E",0,3))</f>
        <v>25.748000000000001</v>
      </c>
      <c r="X155" s="186" cm="1">
        <f t="array" aca="1" ref="X155" ca="1">ROUND(IF($P155="Y",VLOOKUP($Q155, INDIRECT($P$2),X$6,0)*INDIRECT($P$1),VLOOKUP($Q155, INDIRECT($P$2),X$6,0)),IF($E155="E",0,3))</f>
        <v>0</v>
      </c>
      <c r="Y155" s="186" cm="1">
        <f t="array" aca="1" ref="Y155" ca="1">ROUND(IF($P155="Y",VLOOKUP($Q155, INDIRECT($P$2),Y$6,0)*INDIRECT($P$1),VLOOKUP($Q155, INDIRECT($P$2),Y$6,0)),IF($E155="E",0,3))</f>
        <v>0</v>
      </c>
      <c r="Z155" s="186" cm="1">
        <f t="array" aca="1" ref="Z155" ca="1">ROUND(IF($P155="Y",VLOOKUP($Q155, INDIRECT($P$2),Z$6,0)*INDIRECT($P$1),VLOOKUP($Q155, INDIRECT($P$2),Z$6,0)),IF($E155="E",0,3))</f>
        <v>0</v>
      </c>
      <c r="AB155" s="282" t="str">
        <f t="shared" si="79"/>
        <v>09035C</v>
      </c>
      <c r="AC155" s="130" t="str">
        <f t="shared" si="80"/>
        <v xml:space="preserve">School Patrol Agent </v>
      </c>
      <c r="AD155" s="284" t="str">
        <f t="shared" si="81"/>
        <v>09</v>
      </c>
      <c r="AE155" s="282">
        <f t="shared" ca="1" si="82"/>
        <v>22.795000000000002</v>
      </c>
      <c r="AF155" s="282">
        <f t="shared" ca="1" si="83"/>
        <v>24.353000000000002</v>
      </c>
      <c r="AG155" s="282">
        <f t="shared" ca="1" si="84"/>
        <v>25.033999999999999</v>
      </c>
      <c r="AH155" s="282">
        <f t="shared" ca="1" si="85"/>
        <v>25.748000000000001</v>
      </c>
      <c r="AI155" s="282">
        <f t="shared" ca="1" si="86"/>
        <v>0</v>
      </c>
      <c r="AJ155" s="282">
        <f t="shared" ca="1" si="87"/>
        <v>0</v>
      </c>
      <c r="AK155" s="282">
        <f t="shared" ca="1" si="88"/>
        <v>0</v>
      </c>
    </row>
    <row r="156" spans="1:37" x14ac:dyDescent="0.2">
      <c r="A156" s="75" t="s">
        <v>195</v>
      </c>
      <c r="B156" s="75">
        <v>4</v>
      </c>
      <c r="C156" s="70" t="s">
        <v>194</v>
      </c>
      <c r="D156" s="75">
        <v>210</v>
      </c>
      <c r="E156" s="75" t="s">
        <v>21</v>
      </c>
      <c r="F156" s="73" t="s">
        <v>425</v>
      </c>
      <c r="G156" s="74">
        <f t="shared" ca="1" si="69"/>
        <v>19.555</v>
      </c>
      <c r="H156" s="74">
        <f t="shared" ca="1" si="70"/>
        <v>20.265000000000001</v>
      </c>
      <c r="I156" s="74">
        <f t="shared" ca="1" si="71"/>
        <v>21</v>
      </c>
      <c r="J156" s="74">
        <f t="shared" ca="1" si="72"/>
        <v>0</v>
      </c>
      <c r="K156" s="74">
        <f t="shared" ca="1" si="73"/>
        <v>0</v>
      </c>
      <c r="L156" s="74">
        <f t="shared" ca="1" si="74"/>
        <v>0</v>
      </c>
      <c r="M156" s="74">
        <f t="shared" ca="1" si="75"/>
        <v>0</v>
      </c>
      <c r="N156" s="60"/>
      <c r="P156" s="191" t="s">
        <v>600</v>
      </c>
      <c r="Q156" s="187" t="str">
        <f t="shared" si="76"/>
        <v>09072C</v>
      </c>
      <c r="R156" s="188" t="str">
        <f t="shared" si="77"/>
        <v>Seasonal Elections Support Specialist I</v>
      </c>
      <c r="S156" s="189" t="str">
        <f t="shared" si="78"/>
        <v>01</v>
      </c>
      <c r="T156" s="186" cm="1">
        <f t="array" aca="1" ref="T156" ca="1">ROUND(IF($P156="Y",VLOOKUP($Q156, INDIRECT($P$2),T$6,0)*INDIRECT($P$1),VLOOKUP($Q156, INDIRECT($P$2),T$6,0)),IF($E156="E",0,3))</f>
        <v>19.555</v>
      </c>
      <c r="U156" s="186" cm="1">
        <f t="array" aca="1" ref="U156" ca="1">ROUND(IF($P156="Y",VLOOKUP($Q156, INDIRECT($P$2),U$6,0)*INDIRECT($P$1),VLOOKUP($Q156, INDIRECT($P$2),U$6,0)),IF($E156="E",0,3))</f>
        <v>20.265000000000001</v>
      </c>
      <c r="V156" s="186" cm="1">
        <f t="array" aca="1" ref="V156" ca="1">ROUND(IF($P156="Y",VLOOKUP($Q156, INDIRECT($P$2),V$6,0)*INDIRECT($P$1),VLOOKUP($Q156, INDIRECT($P$2),V$6,0)),IF($E156="E",0,3))</f>
        <v>21</v>
      </c>
      <c r="W156" s="186" cm="1">
        <f t="array" aca="1" ref="W156" ca="1">ROUND(IF($P156="Y",VLOOKUP($Q156, INDIRECT($P$2),W$6,0)*INDIRECT($P$1),VLOOKUP($Q156, INDIRECT($P$2),W$6,0)),IF($E156="E",0,3))</f>
        <v>0</v>
      </c>
      <c r="X156" s="186" cm="1">
        <f t="array" aca="1" ref="X156" ca="1">ROUND(IF($P156="Y",VLOOKUP($Q156, INDIRECT($P$2),X$6,0)*INDIRECT($P$1),VLOOKUP($Q156, INDIRECT($P$2),X$6,0)),IF($E156="E",0,3))</f>
        <v>0</v>
      </c>
      <c r="Y156" s="186" cm="1">
        <f t="array" aca="1" ref="Y156" ca="1">ROUND(IF($P156="Y",VLOOKUP($Q156, INDIRECT($P$2),Y$6,0)*INDIRECT($P$1),VLOOKUP($Q156, INDIRECT($P$2),Y$6,0)),IF($E156="E",0,3))</f>
        <v>0</v>
      </c>
      <c r="Z156" s="186" cm="1">
        <f t="array" aca="1" ref="Z156" ca="1">ROUND(IF($P156="Y",VLOOKUP($Q156, INDIRECT($P$2),Z$6,0)*INDIRECT($P$1),VLOOKUP($Q156, INDIRECT($P$2),Z$6,0)),IF($E156="E",0,3))</f>
        <v>0</v>
      </c>
      <c r="AB156" s="282" t="str">
        <f t="shared" si="79"/>
        <v>09072C</v>
      </c>
      <c r="AC156" s="130" t="str">
        <f t="shared" si="80"/>
        <v>Seasonal Elections Support Specialist I</v>
      </c>
      <c r="AD156" s="284" t="str">
        <f t="shared" si="81"/>
        <v>01</v>
      </c>
      <c r="AE156" s="282">
        <f t="shared" ca="1" si="82"/>
        <v>19.555</v>
      </c>
      <c r="AF156" s="282">
        <f t="shared" ca="1" si="83"/>
        <v>20.265000000000001</v>
      </c>
      <c r="AG156" s="282">
        <f t="shared" ca="1" si="84"/>
        <v>21</v>
      </c>
      <c r="AH156" s="282">
        <f t="shared" ca="1" si="85"/>
        <v>0</v>
      </c>
      <c r="AI156" s="282">
        <f t="shared" ca="1" si="86"/>
        <v>0</v>
      </c>
      <c r="AJ156" s="282">
        <f t="shared" ca="1" si="87"/>
        <v>0</v>
      </c>
      <c r="AK156" s="282">
        <f t="shared" ca="1" si="88"/>
        <v>0</v>
      </c>
    </row>
    <row r="157" spans="1:37" x14ac:dyDescent="0.2">
      <c r="A157" s="75" t="s">
        <v>193</v>
      </c>
      <c r="B157" s="75">
        <v>5</v>
      </c>
      <c r="C157" s="70" t="s">
        <v>192</v>
      </c>
      <c r="D157" s="75">
        <v>253</v>
      </c>
      <c r="E157" s="75" t="s">
        <v>21</v>
      </c>
      <c r="F157" s="73" t="s">
        <v>426</v>
      </c>
      <c r="G157" s="74">
        <f t="shared" ca="1" si="69"/>
        <v>20.149000000000001</v>
      </c>
      <c r="H157" s="74">
        <f t="shared" ca="1" si="70"/>
        <v>21.158000000000001</v>
      </c>
      <c r="I157" s="74">
        <f t="shared" ca="1" si="71"/>
        <v>22.204000000000001</v>
      </c>
      <c r="J157" s="74">
        <f t="shared" ca="1" si="72"/>
        <v>0</v>
      </c>
      <c r="K157" s="74">
        <f t="shared" ca="1" si="73"/>
        <v>0</v>
      </c>
      <c r="L157" s="74">
        <f t="shared" ca="1" si="74"/>
        <v>0</v>
      </c>
      <c r="M157" s="74">
        <f t="shared" ca="1" si="75"/>
        <v>0</v>
      </c>
      <c r="N157" s="60"/>
      <c r="P157" s="191" t="s">
        <v>600</v>
      </c>
      <c r="Q157" s="187" t="str">
        <f t="shared" si="76"/>
        <v>09073C</v>
      </c>
      <c r="R157" s="188" t="str">
        <f t="shared" si="77"/>
        <v>Seasonal Elections Support Specialist II</v>
      </c>
      <c r="S157" s="189" t="str">
        <f t="shared" si="78"/>
        <v>02</v>
      </c>
      <c r="T157" s="186" cm="1">
        <f t="array" aca="1" ref="T157" ca="1">ROUND(IF($P157="Y",VLOOKUP($Q157, INDIRECT($P$2),T$6,0)*INDIRECT($P$1),VLOOKUP($Q157, INDIRECT($P$2),T$6,0)),IF($E157="E",0,3))</f>
        <v>20.149000000000001</v>
      </c>
      <c r="U157" s="186" cm="1">
        <f t="array" aca="1" ref="U157" ca="1">ROUND(IF($P157="Y",VLOOKUP($Q157, INDIRECT($P$2),U$6,0)*INDIRECT($P$1),VLOOKUP($Q157, INDIRECT($P$2),U$6,0)),IF($E157="E",0,3))</f>
        <v>21.158000000000001</v>
      </c>
      <c r="V157" s="186" cm="1">
        <f t="array" aca="1" ref="V157" ca="1">ROUND(IF($P157="Y",VLOOKUP($Q157, INDIRECT($P$2),V$6,0)*INDIRECT($P$1),VLOOKUP($Q157, INDIRECT($P$2),V$6,0)),IF($E157="E",0,3))</f>
        <v>22.204000000000001</v>
      </c>
      <c r="W157" s="186" cm="1">
        <f t="array" aca="1" ref="W157" ca="1">ROUND(IF($P157="Y",VLOOKUP($Q157, INDIRECT($P$2),W$6,0)*INDIRECT($P$1),VLOOKUP($Q157, INDIRECT($P$2),W$6,0)),IF($E157="E",0,3))</f>
        <v>0</v>
      </c>
      <c r="X157" s="186" cm="1">
        <f t="array" aca="1" ref="X157" ca="1">ROUND(IF($P157="Y",VLOOKUP($Q157, INDIRECT($P$2),X$6,0)*INDIRECT($P$1),VLOOKUP($Q157, INDIRECT($P$2),X$6,0)),IF($E157="E",0,3))</f>
        <v>0</v>
      </c>
      <c r="Y157" s="186" cm="1">
        <f t="array" aca="1" ref="Y157" ca="1">ROUND(IF($P157="Y",VLOOKUP($Q157, INDIRECT($P$2),Y$6,0)*INDIRECT($P$1),VLOOKUP($Q157, INDIRECT($P$2),Y$6,0)),IF($E157="E",0,3))</f>
        <v>0</v>
      </c>
      <c r="Z157" s="186" cm="1">
        <f t="array" aca="1" ref="Z157" ca="1">ROUND(IF($P157="Y",VLOOKUP($Q157, INDIRECT($P$2),Z$6,0)*INDIRECT($P$1),VLOOKUP($Q157, INDIRECT($P$2),Z$6,0)),IF($E157="E",0,3))</f>
        <v>0</v>
      </c>
      <c r="AB157" s="282" t="str">
        <f t="shared" si="79"/>
        <v>09073C</v>
      </c>
      <c r="AC157" s="130" t="str">
        <f t="shared" si="80"/>
        <v>Seasonal Elections Support Specialist II</v>
      </c>
      <c r="AD157" s="284" t="str">
        <f t="shared" si="81"/>
        <v>02</v>
      </c>
      <c r="AE157" s="282">
        <f t="shared" ca="1" si="82"/>
        <v>20.149000000000001</v>
      </c>
      <c r="AF157" s="282">
        <f t="shared" ca="1" si="83"/>
        <v>21.158000000000001</v>
      </c>
      <c r="AG157" s="282">
        <f t="shared" ca="1" si="84"/>
        <v>22.204000000000001</v>
      </c>
      <c r="AH157" s="282">
        <f t="shared" ca="1" si="85"/>
        <v>0</v>
      </c>
      <c r="AI157" s="282">
        <f t="shared" ca="1" si="86"/>
        <v>0</v>
      </c>
      <c r="AJ157" s="282">
        <f t="shared" ca="1" si="87"/>
        <v>0</v>
      </c>
      <c r="AK157" s="282">
        <f t="shared" ca="1" si="88"/>
        <v>0</v>
      </c>
    </row>
    <row r="158" spans="1:37" x14ac:dyDescent="0.2">
      <c r="A158" s="75" t="s">
        <v>197</v>
      </c>
      <c r="B158" s="75">
        <v>4</v>
      </c>
      <c r="C158" s="70" t="s">
        <v>196</v>
      </c>
      <c r="D158" s="75">
        <v>218</v>
      </c>
      <c r="E158" s="75" t="s">
        <v>21</v>
      </c>
      <c r="F158" s="73" t="s">
        <v>427</v>
      </c>
      <c r="G158" s="74">
        <f t="shared" ca="1" si="69"/>
        <v>15.116</v>
      </c>
      <c r="H158" s="74">
        <f t="shared" ca="1" si="70"/>
        <v>16.861000000000001</v>
      </c>
      <c r="I158" s="74">
        <f t="shared" ca="1" si="71"/>
        <v>18.023</v>
      </c>
      <c r="J158" s="74">
        <f t="shared" ca="1" si="72"/>
        <v>19.766999999999999</v>
      </c>
      <c r="K158" s="74">
        <f t="shared" ca="1" si="73"/>
        <v>0</v>
      </c>
      <c r="L158" s="74">
        <f t="shared" ca="1" si="74"/>
        <v>0</v>
      </c>
      <c r="M158" s="74">
        <f t="shared" ca="1" si="75"/>
        <v>0</v>
      </c>
      <c r="N158" s="60"/>
      <c r="P158" s="191" t="s">
        <v>600</v>
      </c>
      <c r="Q158" s="187" t="str">
        <f t="shared" si="76"/>
        <v>09075C</v>
      </c>
      <c r="R158" s="188" t="str">
        <f t="shared" si="77"/>
        <v>Seasonal Environmental Health Technician</v>
      </c>
      <c r="S158" s="189" t="str">
        <f t="shared" si="78"/>
        <v>01H</v>
      </c>
      <c r="T158" s="186" cm="1">
        <f t="array" aca="1" ref="T158" ca="1">ROUND(IF($P158="Y",VLOOKUP($Q158, INDIRECT($P$2),T$6,0)*INDIRECT($P$1),VLOOKUP($Q158, INDIRECT($P$2),T$6,0)),IF($E158="E",0,3))</f>
        <v>15.116</v>
      </c>
      <c r="U158" s="186" cm="1">
        <f t="array" aca="1" ref="U158" ca="1">ROUND(IF($P158="Y",VLOOKUP($Q158, INDIRECT($P$2),U$6,0)*INDIRECT($P$1),VLOOKUP($Q158, INDIRECT($P$2),U$6,0)),IF($E158="E",0,3))</f>
        <v>16.861000000000001</v>
      </c>
      <c r="V158" s="186" cm="1">
        <f t="array" aca="1" ref="V158" ca="1">ROUND(IF($P158="Y",VLOOKUP($Q158, INDIRECT($P$2),V$6,0)*INDIRECT($P$1),VLOOKUP($Q158, INDIRECT($P$2),V$6,0)),IF($E158="E",0,3))</f>
        <v>18.023</v>
      </c>
      <c r="W158" s="186" cm="1">
        <f t="array" aca="1" ref="W158" ca="1">ROUND(IF($P158="Y",VLOOKUP($Q158, INDIRECT($P$2),W$6,0)*INDIRECT($P$1),VLOOKUP($Q158, INDIRECT($P$2),W$6,0)),IF($E158="E",0,3))</f>
        <v>19.766999999999999</v>
      </c>
      <c r="X158" s="186" cm="1">
        <f t="array" aca="1" ref="X158" ca="1">ROUND(IF($P158="Y",VLOOKUP($Q158, INDIRECT($P$2),X$6,0)*INDIRECT($P$1),VLOOKUP($Q158, INDIRECT($P$2),X$6,0)),IF($E158="E",0,3))</f>
        <v>0</v>
      </c>
      <c r="Y158" s="186" cm="1">
        <f t="array" aca="1" ref="Y158" ca="1">ROUND(IF($P158="Y",VLOOKUP($Q158, INDIRECT($P$2),Y$6,0)*INDIRECT($P$1),VLOOKUP($Q158, INDIRECT($P$2),Y$6,0)),IF($E158="E",0,3))</f>
        <v>0</v>
      </c>
      <c r="Z158" s="186" cm="1">
        <f t="array" aca="1" ref="Z158" ca="1">ROUND(IF($P158="Y",VLOOKUP($Q158, INDIRECT($P$2),Z$6,0)*INDIRECT($P$1),VLOOKUP($Q158, INDIRECT($P$2),Z$6,0)),IF($E158="E",0,3))</f>
        <v>0</v>
      </c>
      <c r="AB158" s="282" t="str">
        <f t="shared" si="79"/>
        <v>09075C</v>
      </c>
      <c r="AC158" s="130" t="str">
        <f t="shared" si="80"/>
        <v>Seasonal Environmental Health Technician</v>
      </c>
      <c r="AD158" s="284" t="str">
        <f t="shared" si="81"/>
        <v>01H</v>
      </c>
      <c r="AE158" s="282">
        <f t="shared" ca="1" si="82"/>
        <v>15.116</v>
      </c>
      <c r="AF158" s="282">
        <f t="shared" ca="1" si="83"/>
        <v>16.861000000000001</v>
      </c>
      <c r="AG158" s="282">
        <f t="shared" ca="1" si="84"/>
        <v>18.023</v>
      </c>
      <c r="AH158" s="282">
        <f t="shared" ca="1" si="85"/>
        <v>19.766999999999999</v>
      </c>
      <c r="AI158" s="282">
        <f t="shared" ca="1" si="86"/>
        <v>0</v>
      </c>
      <c r="AJ158" s="282">
        <f t="shared" ca="1" si="87"/>
        <v>0</v>
      </c>
      <c r="AK158" s="282">
        <f t="shared" ca="1" si="88"/>
        <v>0</v>
      </c>
    </row>
    <row r="159" spans="1:37" x14ac:dyDescent="0.2">
      <c r="A159" s="75" t="s">
        <v>198</v>
      </c>
      <c r="B159" s="75">
        <v>4</v>
      </c>
      <c r="C159" s="70" t="s">
        <v>196</v>
      </c>
      <c r="D159" s="75">
        <v>215</v>
      </c>
      <c r="E159" s="75" t="s">
        <v>21</v>
      </c>
      <c r="F159" s="73" t="s">
        <v>199</v>
      </c>
      <c r="G159" s="74">
        <f t="shared" ca="1" si="69"/>
        <v>15.116</v>
      </c>
      <c r="H159" s="74">
        <f t="shared" ca="1" si="70"/>
        <v>16.861000000000001</v>
      </c>
      <c r="I159" s="74">
        <f t="shared" ca="1" si="71"/>
        <v>18.023</v>
      </c>
      <c r="J159" s="74">
        <f t="shared" ca="1" si="72"/>
        <v>19.766999999999999</v>
      </c>
      <c r="K159" s="74">
        <f t="shared" ca="1" si="73"/>
        <v>0</v>
      </c>
      <c r="L159" s="74">
        <f t="shared" ca="1" si="74"/>
        <v>0</v>
      </c>
      <c r="M159" s="74">
        <f t="shared" ca="1" si="75"/>
        <v>0</v>
      </c>
      <c r="N159" s="60"/>
      <c r="P159" s="191" t="s">
        <v>600</v>
      </c>
      <c r="Q159" s="187" t="str">
        <f t="shared" si="76"/>
        <v>C09078</v>
      </c>
      <c r="R159" s="188" t="str">
        <f t="shared" si="77"/>
        <v>Seasonal Legislative Aide</v>
      </c>
      <c r="S159" s="189" t="str">
        <f t="shared" si="78"/>
        <v>01H</v>
      </c>
      <c r="T159" s="186" cm="1">
        <f t="array" aca="1" ref="T159" ca="1">ROUND(IF($P159="Y",VLOOKUP($Q159, INDIRECT($P$2),T$6,0)*INDIRECT($P$1),VLOOKUP($Q159, INDIRECT($P$2),T$6,0)),IF($E159="E",0,3))</f>
        <v>15.116</v>
      </c>
      <c r="U159" s="186" cm="1">
        <f t="array" aca="1" ref="U159" ca="1">ROUND(IF($P159="Y",VLOOKUP($Q159, INDIRECT($P$2),U$6,0)*INDIRECT($P$1),VLOOKUP($Q159, INDIRECT($P$2),U$6,0)),IF($E159="E",0,3))</f>
        <v>16.861000000000001</v>
      </c>
      <c r="V159" s="186" cm="1">
        <f t="array" aca="1" ref="V159" ca="1">ROUND(IF($P159="Y",VLOOKUP($Q159, INDIRECT($P$2),V$6,0)*INDIRECT($P$1),VLOOKUP($Q159, INDIRECT($P$2),V$6,0)),IF($E159="E",0,3))</f>
        <v>18.023</v>
      </c>
      <c r="W159" s="186" cm="1">
        <f t="array" aca="1" ref="W159" ca="1">ROUND(IF($P159="Y",VLOOKUP($Q159, INDIRECT($P$2),W$6,0)*INDIRECT($P$1),VLOOKUP($Q159, INDIRECT($P$2),W$6,0)),IF($E159="E",0,3))</f>
        <v>19.766999999999999</v>
      </c>
      <c r="X159" s="186" cm="1">
        <f t="array" aca="1" ref="X159" ca="1">ROUND(IF($P159="Y",VLOOKUP($Q159, INDIRECT($P$2),X$6,0)*INDIRECT($P$1),VLOOKUP($Q159, INDIRECT($P$2),X$6,0)),IF($E159="E",0,3))</f>
        <v>0</v>
      </c>
      <c r="Y159" s="186" cm="1">
        <f t="array" aca="1" ref="Y159" ca="1">ROUND(IF($P159="Y",VLOOKUP($Q159, INDIRECT($P$2),Y$6,0)*INDIRECT($P$1),VLOOKUP($Q159, INDIRECT($P$2),Y$6,0)),IF($E159="E",0,3))</f>
        <v>0</v>
      </c>
      <c r="Z159" s="186" cm="1">
        <f t="array" aca="1" ref="Z159" ca="1">ROUND(IF($P159="Y",VLOOKUP($Q159, INDIRECT($P$2),Z$6,0)*INDIRECT($P$1),VLOOKUP($Q159, INDIRECT($P$2),Z$6,0)),IF($E159="E",0,3))</f>
        <v>0</v>
      </c>
      <c r="AB159" s="282" t="str">
        <f t="shared" si="79"/>
        <v>C09078</v>
      </c>
      <c r="AC159" s="130" t="str">
        <f t="shared" si="80"/>
        <v>Seasonal Legislative Aide</v>
      </c>
      <c r="AD159" s="284" t="str">
        <f t="shared" si="81"/>
        <v>01H</v>
      </c>
      <c r="AE159" s="282">
        <f t="shared" ca="1" si="82"/>
        <v>15.116</v>
      </c>
      <c r="AF159" s="282">
        <f t="shared" ca="1" si="83"/>
        <v>16.861000000000001</v>
      </c>
      <c r="AG159" s="282">
        <f t="shared" ca="1" si="84"/>
        <v>18.023</v>
      </c>
      <c r="AH159" s="282">
        <f t="shared" ca="1" si="85"/>
        <v>19.766999999999999</v>
      </c>
      <c r="AI159" s="282">
        <f t="shared" ca="1" si="86"/>
        <v>0</v>
      </c>
      <c r="AJ159" s="282">
        <f t="shared" ca="1" si="87"/>
        <v>0</v>
      </c>
      <c r="AK159" s="282">
        <f t="shared" ca="1" si="88"/>
        <v>0</v>
      </c>
    </row>
    <row r="160" spans="1:37" x14ac:dyDescent="0.2">
      <c r="A160" s="75" t="s">
        <v>472</v>
      </c>
      <c r="B160" s="75">
        <v>10</v>
      </c>
      <c r="C160" s="70" t="s">
        <v>70</v>
      </c>
      <c r="D160" s="75">
        <v>465</v>
      </c>
      <c r="E160" s="75" t="s">
        <v>17</v>
      </c>
      <c r="F160" s="73" t="s">
        <v>466</v>
      </c>
      <c r="G160" s="74">
        <f t="shared" ca="1" si="69"/>
        <v>77016</v>
      </c>
      <c r="H160" s="74">
        <f t="shared" ca="1" si="70"/>
        <v>80849</v>
      </c>
      <c r="I160" s="74">
        <f t="shared" si="71"/>
        <v>84901</v>
      </c>
      <c r="J160" s="74">
        <f t="shared" si="72"/>
        <v>90391</v>
      </c>
      <c r="K160" s="74">
        <f t="shared" ca="1" si="73"/>
        <v>92921</v>
      </c>
      <c r="L160" s="74">
        <f t="shared" si="74"/>
        <v>95525</v>
      </c>
      <c r="M160" s="74">
        <f t="shared" si="75"/>
        <v>98248</v>
      </c>
      <c r="N160" s="60"/>
      <c r="P160" s="191" t="s">
        <v>600</v>
      </c>
      <c r="Q160" s="187" t="str">
        <f t="shared" si="76"/>
        <v>52936C</v>
      </c>
      <c r="R160" s="188" t="str">
        <f t="shared" si="77"/>
        <v>Senior Budget and Evaluation Analyst</v>
      </c>
      <c r="S160" s="189" t="str">
        <f t="shared" si="78"/>
        <v>34M</v>
      </c>
      <c r="T160" s="186" cm="1">
        <f t="array" aca="1" ref="T160" ca="1">ROUND(IF($P160="Y",VLOOKUP($Q160, INDIRECT($P$2),T$6,0)*INDIRECT($P$1),VLOOKUP($Q160, INDIRECT($P$2),T$6,0)),IF($E160="E",0,3))</f>
        <v>77016</v>
      </c>
      <c r="U160" s="186" cm="1">
        <f t="array" aca="1" ref="U160" ca="1">ROUND(IF($P160="Y",VLOOKUP($Q160, INDIRECT($P$2),U$6,0)*INDIRECT($P$1),VLOOKUP($Q160, INDIRECT($P$2),U$6,0)),IF($E160="E",0,3))</f>
        <v>80849</v>
      </c>
      <c r="V160" s="336">
        <v>84901</v>
      </c>
      <c r="W160" s="336">
        <v>90391</v>
      </c>
      <c r="X160" s="186" cm="1">
        <f t="array" aca="1" ref="X160" ca="1">ROUND(IF($P160="Y",VLOOKUP($Q160, INDIRECT($P$2),X$6,0)*INDIRECT($P$1),VLOOKUP($Q160, INDIRECT($P$2),X$6,0)),IF($E160="E",0,3))</f>
        <v>92921</v>
      </c>
      <c r="Y160" s="336">
        <v>95525</v>
      </c>
      <c r="Z160" s="336">
        <v>98248</v>
      </c>
      <c r="AB160" s="282" t="str">
        <f t="shared" si="79"/>
        <v>52936C</v>
      </c>
      <c r="AC160" s="130" t="str">
        <f t="shared" si="80"/>
        <v>Senior Budget and Evaluation Analyst</v>
      </c>
      <c r="AD160" s="284" t="str">
        <f t="shared" si="81"/>
        <v>34M</v>
      </c>
      <c r="AE160" s="282">
        <f t="shared" ca="1" si="82"/>
        <v>37.027000000000001</v>
      </c>
      <c r="AF160" s="282">
        <f t="shared" ca="1" si="83"/>
        <v>38.869999999999997</v>
      </c>
      <c r="AG160" s="282">
        <f t="shared" si="84"/>
        <v>40.817999999999998</v>
      </c>
      <c r="AH160" s="282">
        <f t="shared" si="85"/>
        <v>43.457999999999998</v>
      </c>
      <c r="AI160" s="282">
        <f t="shared" ca="1" si="86"/>
        <v>44.673999999999999</v>
      </c>
      <c r="AJ160" s="282">
        <f t="shared" si="87"/>
        <v>45.925999999999995</v>
      </c>
      <c r="AK160" s="282">
        <f t="shared" si="88"/>
        <v>47.234999999999999</v>
      </c>
    </row>
    <row r="161" spans="1:37" x14ac:dyDescent="0.2">
      <c r="A161" s="75" t="s">
        <v>200</v>
      </c>
      <c r="B161" s="75">
        <v>10</v>
      </c>
      <c r="C161" s="70" t="s">
        <v>631</v>
      </c>
      <c r="D161" s="75">
        <v>468</v>
      </c>
      <c r="E161" s="75" t="s">
        <v>17</v>
      </c>
      <c r="F161" s="73" t="s">
        <v>428</v>
      </c>
      <c r="G161" s="74">
        <f t="shared" ca="1" si="69"/>
        <v>75670</v>
      </c>
      <c r="H161" s="74">
        <f t="shared" ca="1" si="70"/>
        <v>79650</v>
      </c>
      <c r="I161" s="74">
        <f t="shared" ca="1" si="71"/>
        <v>83853</v>
      </c>
      <c r="J161" s="74">
        <f t="shared" ca="1" si="72"/>
        <v>92857</v>
      </c>
      <c r="K161" s="74">
        <f t="shared" ca="1" si="73"/>
        <v>95456</v>
      </c>
      <c r="L161" s="74">
        <f t="shared" ca="1" si="74"/>
        <v>98129</v>
      </c>
      <c r="M161" s="74">
        <f t="shared" ca="1" si="75"/>
        <v>100925</v>
      </c>
      <c r="N161" s="60"/>
      <c r="P161" s="191" t="s">
        <v>600</v>
      </c>
      <c r="Q161" s="187" t="str">
        <f t="shared" si="76"/>
        <v>01446C</v>
      </c>
      <c r="R161" s="188" t="str">
        <f t="shared" si="77"/>
        <v>Senior Business Analyst</v>
      </c>
      <c r="S161" s="189" t="str">
        <f t="shared" si="78"/>
        <v>72</v>
      </c>
      <c r="T161" s="186" cm="1">
        <f t="array" aca="1" ref="T161" ca="1">ROUND(IF($P161="Y",VLOOKUP($Q161, INDIRECT($P$2),T$6,0)*INDIRECT($P$1),VLOOKUP($Q161, INDIRECT($P$2),T$6,0)),IF($E161="E",0,3))</f>
        <v>75670</v>
      </c>
      <c r="U161" s="186" cm="1">
        <f t="array" aca="1" ref="U161" ca="1">ROUND(IF($P161="Y",VLOOKUP($Q161, INDIRECT($P$2),U$6,0)*INDIRECT($P$1),VLOOKUP($Q161, INDIRECT($P$2),U$6,0)),IF($E161="E",0,3))</f>
        <v>79650</v>
      </c>
      <c r="V161" s="186" cm="1">
        <f t="array" aca="1" ref="V161" ca="1">ROUND(IF($P161="Y",VLOOKUP($Q161, INDIRECT($P$2),V$6,0)*INDIRECT($P$1),VLOOKUP($Q161, INDIRECT($P$2),V$6,0)),IF($E161="E",0,3))</f>
        <v>83853</v>
      </c>
      <c r="W161" s="186" cm="1">
        <f t="array" aca="1" ref="W161" ca="1">ROUND(IF($P161="Y",VLOOKUP($Q161, INDIRECT($P$2),W$6,0)*INDIRECT($P$1),VLOOKUP($Q161, INDIRECT($P$2),W$6,0)),IF($E161="E",0,3))</f>
        <v>92857</v>
      </c>
      <c r="X161" s="186" cm="1">
        <f t="array" aca="1" ref="X161" ca="1">ROUND(IF($P161="Y",VLOOKUP($Q161, INDIRECT($P$2),X$6,0)*INDIRECT($P$1),VLOOKUP($Q161, INDIRECT($P$2),X$6,0)),IF($E161="E",0,3))</f>
        <v>95456</v>
      </c>
      <c r="Y161" s="186" cm="1">
        <f t="array" aca="1" ref="Y161" ca="1">ROUND(IF($P161="Y",VLOOKUP($Q161, INDIRECT($P$2),Y$6,0)*INDIRECT($P$1),VLOOKUP($Q161, INDIRECT($P$2),Y$6,0)),IF($E161="E",0,3))</f>
        <v>98129</v>
      </c>
      <c r="Z161" s="186" cm="1">
        <f t="array" aca="1" ref="Z161" ca="1">ROUND(IF($P161="Y",VLOOKUP($Q161, INDIRECT($P$2),Z$6,0)*INDIRECT($P$1),VLOOKUP($Q161, INDIRECT($P$2),Z$6,0)),IF($E161="E",0,3))</f>
        <v>100925</v>
      </c>
      <c r="AB161" s="282" t="str">
        <f t="shared" si="79"/>
        <v>01446C</v>
      </c>
      <c r="AC161" s="130" t="str">
        <f t="shared" si="80"/>
        <v>Senior Business Analyst</v>
      </c>
      <c r="AD161" s="284" t="str">
        <f t="shared" si="81"/>
        <v>72</v>
      </c>
      <c r="AE161" s="282">
        <f t="shared" ca="1" si="82"/>
        <v>36.379999999999995</v>
      </c>
      <c r="AF161" s="282">
        <f t="shared" ca="1" si="83"/>
        <v>38.293999999999997</v>
      </c>
      <c r="AG161" s="282">
        <f t="shared" ca="1" si="84"/>
        <v>40.314</v>
      </c>
      <c r="AH161" s="282">
        <f t="shared" ca="1" si="85"/>
        <v>44.643000000000001</v>
      </c>
      <c r="AI161" s="282">
        <f t="shared" ca="1" si="86"/>
        <v>45.893000000000001</v>
      </c>
      <c r="AJ161" s="282">
        <f t="shared" ca="1" si="87"/>
        <v>47.177999999999997</v>
      </c>
      <c r="AK161" s="282">
        <f t="shared" ca="1" si="88"/>
        <v>48.521999999999998</v>
      </c>
    </row>
    <row r="162" spans="1:37" x14ac:dyDescent="0.2">
      <c r="A162" s="75" t="s">
        <v>209</v>
      </c>
      <c r="B162" s="75">
        <v>12</v>
      </c>
      <c r="C162" s="70" t="s">
        <v>112</v>
      </c>
      <c r="D162" s="75">
        <v>555</v>
      </c>
      <c r="E162" s="75" t="s">
        <v>17</v>
      </c>
      <c r="F162" s="73" t="s">
        <v>429</v>
      </c>
      <c r="G162" s="74">
        <f t="shared" ca="1" si="69"/>
        <v>105240</v>
      </c>
      <c r="H162" s="74">
        <f t="shared" ca="1" si="70"/>
        <v>110813</v>
      </c>
      <c r="I162" s="74">
        <f t="shared" ca="1" si="71"/>
        <v>118298</v>
      </c>
      <c r="J162" s="74">
        <f t="shared" ca="1" si="72"/>
        <v>121608</v>
      </c>
      <c r="K162" s="74">
        <f t="shared" ca="1" si="73"/>
        <v>125016</v>
      </c>
      <c r="L162" s="74">
        <f t="shared" ca="1" si="74"/>
        <v>128579</v>
      </c>
      <c r="M162" s="74">
        <f t="shared" ca="1" si="75"/>
        <v>0</v>
      </c>
      <c r="N162" s="60"/>
      <c r="P162" s="191" t="s">
        <v>600</v>
      </c>
      <c r="Q162" s="187" t="str">
        <f t="shared" si="76"/>
        <v>04348C</v>
      </c>
      <c r="R162" s="188" t="str">
        <f t="shared" si="77"/>
        <v>Senior Collaboration Architect</v>
      </c>
      <c r="S162" s="189" t="str">
        <f t="shared" si="78"/>
        <v>53A</v>
      </c>
      <c r="T162" s="186" cm="1">
        <f t="array" aca="1" ref="T162" ca="1">ROUND(IF($P162="Y",VLOOKUP($Q162, INDIRECT($P$2),T$6,0)*INDIRECT($P$1),VLOOKUP($Q162, INDIRECT($P$2),T$6,0)),IF($E162="E",0,3))</f>
        <v>105240</v>
      </c>
      <c r="U162" s="186" cm="1">
        <f t="array" aca="1" ref="U162" ca="1">ROUND(IF($P162="Y",VLOOKUP($Q162, INDIRECT($P$2),U$6,0)*INDIRECT($P$1),VLOOKUP($Q162, INDIRECT($P$2),U$6,0)),IF($E162="E",0,3))</f>
        <v>110813</v>
      </c>
      <c r="V162" s="186" cm="1">
        <f t="array" aca="1" ref="V162" ca="1">ROUND(IF($P162="Y",VLOOKUP($Q162, INDIRECT($P$2),V$6,0)*INDIRECT($P$1),VLOOKUP($Q162, INDIRECT($P$2),V$6,0)),IF($E162="E",0,3))</f>
        <v>118298</v>
      </c>
      <c r="W162" s="186" cm="1">
        <f t="array" aca="1" ref="W162" ca="1">ROUND(IF($P162="Y",VLOOKUP($Q162, INDIRECT($P$2),W$6,0)*INDIRECT($P$1),VLOOKUP($Q162, INDIRECT($P$2),W$6,0)),IF($E162="E",0,3))</f>
        <v>121608</v>
      </c>
      <c r="X162" s="186" cm="1">
        <f t="array" aca="1" ref="X162" ca="1">ROUND(IF($P162="Y",VLOOKUP($Q162, INDIRECT($P$2),X$6,0)*INDIRECT($P$1),VLOOKUP($Q162, INDIRECT($P$2),X$6,0)),IF($E162="E",0,3))</f>
        <v>125016</v>
      </c>
      <c r="Y162" s="186" cm="1">
        <f t="array" aca="1" ref="Y162" ca="1">ROUND(IF($P162="Y",VLOOKUP($Q162, INDIRECT($P$2),Y$6,0)*INDIRECT($P$1),VLOOKUP($Q162, INDIRECT($P$2),Y$6,0)),IF($E162="E",0,3))</f>
        <v>128579</v>
      </c>
      <c r="Z162" s="186" cm="1">
        <f t="array" aca="1" ref="Z162" ca="1">ROUND(IF($P162="Y",VLOOKUP($Q162, INDIRECT($P$2),Z$6,0)*INDIRECT($P$1),VLOOKUP($Q162, INDIRECT($P$2),Z$6,0)),IF($E162="E",0,3))</f>
        <v>0</v>
      </c>
      <c r="AB162" s="282" t="str">
        <f t="shared" si="79"/>
        <v>04348C</v>
      </c>
      <c r="AC162" s="130" t="str">
        <f t="shared" si="80"/>
        <v>Senior Collaboration Architect</v>
      </c>
      <c r="AD162" s="284" t="str">
        <f t="shared" si="81"/>
        <v>53A</v>
      </c>
      <c r="AE162" s="282">
        <f t="shared" ca="1" si="82"/>
        <v>50.596999999999994</v>
      </c>
      <c r="AF162" s="282">
        <f t="shared" ca="1" si="83"/>
        <v>53.275999999999996</v>
      </c>
      <c r="AG162" s="282">
        <f t="shared" ca="1" si="84"/>
        <v>56.875</v>
      </c>
      <c r="AH162" s="282">
        <f t="shared" ca="1" si="85"/>
        <v>58.466000000000001</v>
      </c>
      <c r="AI162" s="282">
        <f t="shared" ca="1" si="86"/>
        <v>60.103999999999999</v>
      </c>
      <c r="AJ162" s="282">
        <f t="shared" ca="1" si="87"/>
        <v>61.817</v>
      </c>
      <c r="AK162" s="282">
        <f t="shared" ca="1" si="88"/>
        <v>0</v>
      </c>
    </row>
    <row r="163" spans="1:37" x14ac:dyDescent="0.2">
      <c r="A163" s="75" t="s">
        <v>202</v>
      </c>
      <c r="B163" s="75">
        <v>12</v>
      </c>
      <c r="C163" s="70" t="s">
        <v>584</v>
      </c>
      <c r="D163" s="75">
        <v>542</v>
      </c>
      <c r="E163" s="75" t="s">
        <v>17</v>
      </c>
      <c r="F163" s="73" t="s">
        <v>430</v>
      </c>
      <c r="G163" s="74">
        <f t="shared" ca="1" si="69"/>
        <v>95912</v>
      </c>
      <c r="H163" s="74">
        <f t="shared" ca="1" si="70"/>
        <v>99753</v>
      </c>
      <c r="I163" s="74">
        <f t="shared" ca="1" si="71"/>
        <v>103747</v>
      </c>
      <c r="J163" s="74">
        <f t="shared" ca="1" si="72"/>
        <v>107902</v>
      </c>
      <c r="K163" s="74">
        <f t="shared" ca="1" si="73"/>
        <v>112222</v>
      </c>
      <c r="L163" s="74">
        <f t="shared" ca="1" si="74"/>
        <v>0</v>
      </c>
      <c r="M163" s="74">
        <f t="shared" ca="1" si="75"/>
        <v>0</v>
      </c>
      <c r="N163" s="115"/>
      <c r="P163" s="191" t="s">
        <v>600</v>
      </c>
      <c r="Q163" s="187" t="str">
        <f t="shared" si="76"/>
        <v>09172C</v>
      </c>
      <c r="R163" s="188" t="str">
        <f t="shared" si="77"/>
        <v xml:space="preserve">Senior Facilities Planner </v>
      </c>
      <c r="S163" s="189" t="str">
        <f t="shared" si="78"/>
        <v>053</v>
      </c>
      <c r="T163" s="186" cm="1">
        <f t="array" aca="1" ref="T163" ca="1">ROUND(IF($P163="Y",VLOOKUP($Q163, INDIRECT($P$2),T$6,0)*INDIRECT($P$1),VLOOKUP($Q163, INDIRECT($P$2),T$6,0)),IF($E163="E",0,3))</f>
        <v>95912</v>
      </c>
      <c r="U163" s="186" cm="1">
        <f t="array" aca="1" ref="U163" ca="1">ROUND(IF($P163="Y",VLOOKUP($Q163, INDIRECT($P$2),U$6,0)*INDIRECT($P$1),VLOOKUP($Q163, INDIRECT($P$2),U$6,0)),IF($E163="E",0,3))</f>
        <v>99753</v>
      </c>
      <c r="V163" s="186" cm="1">
        <f t="array" aca="1" ref="V163" ca="1">ROUND(IF($P163="Y",VLOOKUP($Q163, INDIRECT($P$2),V$6,0)*INDIRECT($P$1),VLOOKUP($Q163, INDIRECT($P$2),V$6,0)),IF($E163="E",0,3))</f>
        <v>103747</v>
      </c>
      <c r="W163" s="186" cm="1">
        <f t="array" aca="1" ref="W163" ca="1">ROUND(IF($P163="Y",VLOOKUP($Q163, INDIRECT($P$2),W$6,0)*INDIRECT($P$1),VLOOKUP($Q163, INDIRECT($P$2),W$6,0)),IF($E163="E",0,3))</f>
        <v>107902</v>
      </c>
      <c r="X163" s="186" cm="1">
        <f t="array" aca="1" ref="X163" ca="1">ROUND(IF($P163="Y",VLOOKUP($Q163, INDIRECT($P$2),X$6,0)*INDIRECT($P$1),VLOOKUP($Q163, INDIRECT($P$2),X$6,0)),IF($E163="E",0,3))</f>
        <v>112222</v>
      </c>
      <c r="Y163" s="186" cm="1">
        <f t="array" aca="1" ref="Y163" ca="1">ROUND(IF($P163="Y",VLOOKUP($Q163, INDIRECT($P$2),Y$6,0)*INDIRECT($P$1),VLOOKUP($Q163, INDIRECT($P$2),Y$6,0)),IF($E163="E",0,3))</f>
        <v>0</v>
      </c>
      <c r="Z163" s="186" cm="1">
        <f t="array" aca="1" ref="Z163" ca="1">ROUND(IF($P163="Y",VLOOKUP($Q163, INDIRECT($P$2),Z$6,0)*INDIRECT($P$1),VLOOKUP($Q163, INDIRECT($P$2),Z$6,0)),IF($E163="E",0,3))</f>
        <v>0</v>
      </c>
      <c r="AB163" s="282" t="str">
        <f t="shared" si="79"/>
        <v>09172C</v>
      </c>
      <c r="AC163" s="130" t="str">
        <f t="shared" si="80"/>
        <v xml:space="preserve">Senior Facilities Planner </v>
      </c>
      <c r="AD163" s="284" t="str">
        <f t="shared" si="81"/>
        <v>053</v>
      </c>
      <c r="AE163" s="282">
        <f t="shared" ca="1" si="82"/>
        <v>46.111999999999995</v>
      </c>
      <c r="AF163" s="282">
        <f t="shared" ca="1" si="83"/>
        <v>47.958999999999996</v>
      </c>
      <c r="AG163" s="282">
        <f t="shared" ca="1" si="84"/>
        <v>49.878999999999998</v>
      </c>
      <c r="AH163" s="282">
        <f t="shared" ca="1" si="85"/>
        <v>51.875999999999998</v>
      </c>
      <c r="AI163" s="282">
        <f t="shared" ca="1" si="86"/>
        <v>53.952999999999996</v>
      </c>
      <c r="AJ163" s="282">
        <f t="shared" ca="1" si="87"/>
        <v>0</v>
      </c>
      <c r="AK163" s="282">
        <f t="shared" ca="1" si="88"/>
        <v>0</v>
      </c>
    </row>
    <row r="164" spans="1:37" x14ac:dyDescent="0.2">
      <c r="A164" s="75" t="s">
        <v>204</v>
      </c>
      <c r="B164" s="75">
        <v>9</v>
      </c>
      <c r="C164" s="70" t="s">
        <v>93</v>
      </c>
      <c r="D164" s="75">
        <v>448</v>
      </c>
      <c r="E164" s="75" t="s">
        <v>17</v>
      </c>
      <c r="F164" s="73" t="s">
        <v>432</v>
      </c>
      <c r="G164" s="74">
        <f t="shared" ca="1" si="69"/>
        <v>72742</v>
      </c>
      <c r="H164" s="74">
        <f t="shared" ca="1" si="70"/>
        <v>76571</v>
      </c>
      <c r="I164" s="74">
        <f t="shared" ca="1" si="71"/>
        <v>81212</v>
      </c>
      <c r="J164" s="74">
        <f t="shared" ca="1" si="72"/>
        <v>85856</v>
      </c>
      <c r="K164" s="74">
        <f t="shared" ca="1" si="73"/>
        <v>88258</v>
      </c>
      <c r="L164" s="74">
        <f t="shared" ca="1" si="74"/>
        <v>90730</v>
      </c>
      <c r="M164" s="74">
        <f t="shared" ca="1" si="75"/>
        <v>93317</v>
      </c>
      <c r="N164" s="60"/>
      <c r="P164" s="191" t="s">
        <v>600</v>
      </c>
      <c r="Q164" s="187" t="str">
        <f t="shared" si="76"/>
        <v>09173C</v>
      </c>
      <c r="R164" s="188" t="str">
        <f t="shared" si="77"/>
        <v>Senior Internal Auditor</v>
      </c>
      <c r="S164" s="189" t="str">
        <f t="shared" si="78"/>
        <v>35</v>
      </c>
      <c r="T164" s="186" cm="1">
        <f t="array" aca="1" ref="T164" ca="1">ROUND(IF($P164="Y",VLOOKUP($Q164, INDIRECT($P$2),T$6,0)*INDIRECT($P$1),VLOOKUP($Q164, INDIRECT($P$2),T$6,0)),IF($E164="E",0,3))</f>
        <v>72742</v>
      </c>
      <c r="U164" s="186" cm="1">
        <f t="array" aca="1" ref="U164" ca="1">ROUND(IF($P164="Y",VLOOKUP($Q164, INDIRECT($P$2),U$6,0)*INDIRECT($P$1),VLOOKUP($Q164, INDIRECT($P$2),U$6,0)),IF($E164="E",0,3))</f>
        <v>76571</v>
      </c>
      <c r="V164" s="186" cm="1">
        <f t="array" aca="1" ref="V164" ca="1">ROUND(IF($P164="Y",VLOOKUP($Q164, INDIRECT($P$2),V$6,0)*INDIRECT($P$1),VLOOKUP($Q164, INDIRECT($P$2),V$6,0)),IF($E164="E",0,3))</f>
        <v>81212</v>
      </c>
      <c r="W164" s="186" cm="1">
        <f t="array" aca="1" ref="W164" ca="1">ROUND(IF($P164="Y",VLOOKUP($Q164, INDIRECT($P$2),W$6,0)*INDIRECT($P$1),VLOOKUP($Q164, INDIRECT($P$2),W$6,0)),IF($E164="E",0,3))</f>
        <v>85856</v>
      </c>
      <c r="X164" s="186" cm="1">
        <f t="array" aca="1" ref="X164" ca="1">ROUND(IF($P164="Y",VLOOKUP($Q164, INDIRECT($P$2),X$6,0)*INDIRECT($P$1),VLOOKUP($Q164, INDIRECT($P$2),X$6,0)),IF($E164="E",0,3))</f>
        <v>88258</v>
      </c>
      <c r="Y164" s="186" cm="1">
        <f t="array" aca="1" ref="Y164" ca="1">ROUND(IF($P164="Y",VLOOKUP($Q164, INDIRECT($P$2),Y$6,0)*INDIRECT($P$1),VLOOKUP($Q164, INDIRECT($P$2),Y$6,0)),IF($E164="E",0,3))</f>
        <v>90730</v>
      </c>
      <c r="Z164" s="186" cm="1">
        <f t="array" aca="1" ref="Z164" ca="1">ROUND(IF($P164="Y",VLOOKUP($Q164, INDIRECT($P$2),Z$6,0)*INDIRECT($P$1),VLOOKUP($Q164, INDIRECT($P$2),Z$6,0)),IF($E164="E",0,3))</f>
        <v>93317</v>
      </c>
      <c r="AB164" s="282" t="str">
        <f t="shared" si="79"/>
        <v>09173C</v>
      </c>
      <c r="AC164" s="130" t="str">
        <f t="shared" si="80"/>
        <v>Senior Internal Auditor</v>
      </c>
      <c r="AD164" s="284" t="str">
        <f t="shared" si="81"/>
        <v>35</v>
      </c>
      <c r="AE164" s="282">
        <f t="shared" ca="1" si="82"/>
        <v>34.972999999999999</v>
      </c>
      <c r="AF164" s="282">
        <f t="shared" ca="1" si="83"/>
        <v>36.812999999999995</v>
      </c>
      <c r="AG164" s="282">
        <f t="shared" ca="1" si="84"/>
        <v>39.044999999999995</v>
      </c>
      <c r="AH164" s="282">
        <f t="shared" ca="1" si="85"/>
        <v>41.277000000000001</v>
      </c>
      <c r="AI164" s="282">
        <f t="shared" ca="1" si="86"/>
        <v>42.431999999999995</v>
      </c>
      <c r="AJ164" s="282">
        <f t="shared" ca="1" si="87"/>
        <v>43.620999999999995</v>
      </c>
      <c r="AK164" s="282">
        <f t="shared" ca="1" si="88"/>
        <v>44.863999999999997</v>
      </c>
    </row>
    <row r="165" spans="1:37" x14ac:dyDescent="0.2">
      <c r="A165" s="75" t="s">
        <v>205</v>
      </c>
      <c r="B165" s="75">
        <v>12</v>
      </c>
      <c r="C165" s="70" t="s">
        <v>32</v>
      </c>
      <c r="D165" s="75">
        <v>575</v>
      </c>
      <c r="E165" s="75" t="s">
        <v>17</v>
      </c>
      <c r="F165" s="73" t="s">
        <v>433</v>
      </c>
      <c r="G165" s="74">
        <f t="shared" ca="1" si="69"/>
        <v>102872</v>
      </c>
      <c r="H165" s="74">
        <f t="shared" ca="1" si="70"/>
        <v>106986</v>
      </c>
      <c r="I165" s="74">
        <f t="shared" ca="1" si="71"/>
        <v>111265</v>
      </c>
      <c r="J165" s="74">
        <f t="shared" ca="1" si="72"/>
        <v>115716</v>
      </c>
      <c r="K165" s="74">
        <f t="shared" ca="1" si="73"/>
        <v>120344</v>
      </c>
      <c r="L165" s="74">
        <f t="shared" ca="1" si="74"/>
        <v>0</v>
      </c>
      <c r="M165" s="74">
        <f t="shared" ca="1" si="75"/>
        <v>0</v>
      </c>
      <c r="N165" s="60"/>
      <c r="P165" s="191" t="s">
        <v>600</v>
      </c>
      <c r="Q165" s="187" t="str">
        <f t="shared" si="76"/>
        <v>09175C</v>
      </c>
      <c r="R165" s="188" t="str">
        <f t="shared" si="77"/>
        <v>Senior Project Manager</v>
      </c>
      <c r="S165" s="189" t="str">
        <f t="shared" si="78"/>
        <v>105</v>
      </c>
      <c r="T165" s="186" cm="1">
        <f t="array" aca="1" ref="T165" ca="1">ROUND(IF($P165="Y",VLOOKUP($Q165, INDIRECT($P$2),T$6,0)*INDIRECT($P$1),VLOOKUP($Q165, INDIRECT($P$2),T$6,0)),IF($E165="E",0,3))</f>
        <v>102872</v>
      </c>
      <c r="U165" s="186" cm="1">
        <f t="array" aca="1" ref="U165" ca="1">ROUND(IF($P165="Y",VLOOKUP($Q165, INDIRECT($P$2),U$6,0)*INDIRECT($P$1),VLOOKUP($Q165, INDIRECT($P$2),U$6,0)),IF($E165="E",0,3))</f>
        <v>106986</v>
      </c>
      <c r="V165" s="186" cm="1">
        <f t="array" aca="1" ref="V165" ca="1">ROUND(IF($P165="Y",VLOOKUP($Q165, INDIRECT($P$2),V$6,0)*INDIRECT($P$1),VLOOKUP($Q165, INDIRECT($P$2),V$6,0)),IF($E165="E",0,3))</f>
        <v>111265</v>
      </c>
      <c r="W165" s="186" cm="1">
        <f t="array" aca="1" ref="W165" ca="1">ROUND(IF($P165="Y",VLOOKUP($Q165, INDIRECT($P$2),W$6,0)*INDIRECT($P$1),VLOOKUP($Q165, INDIRECT($P$2),W$6,0)),IF($E165="E",0,3))</f>
        <v>115716</v>
      </c>
      <c r="X165" s="186" cm="1">
        <f t="array" aca="1" ref="X165" ca="1">ROUND(IF($P165="Y",VLOOKUP($Q165, INDIRECT($P$2),X$6,0)*INDIRECT($P$1),VLOOKUP($Q165, INDIRECT($P$2),X$6,0)),IF($E165="E",0,3))</f>
        <v>120344</v>
      </c>
      <c r="Y165" s="186" cm="1">
        <f t="array" aca="1" ref="Y165" ca="1">ROUND(IF($P165="Y",VLOOKUP($Q165, INDIRECT($P$2),Y$6,0)*INDIRECT($P$1),VLOOKUP($Q165, INDIRECT($P$2),Y$6,0)),IF($E165="E",0,3))</f>
        <v>0</v>
      </c>
      <c r="Z165" s="186" cm="1">
        <f t="array" aca="1" ref="Z165" ca="1">ROUND(IF($P165="Y",VLOOKUP($Q165, INDIRECT($P$2),Z$6,0)*INDIRECT($P$1),VLOOKUP($Q165, INDIRECT($P$2),Z$6,0)),IF($E165="E",0,3))</f>
        <v>0</v>
      </c>
      <c r="AB165" s="282" t="str">
        <f t="shared" si="79"/>
        <v>09175C</v>
      </c>
      <c r="AC165" s="130" t="str">
        <f t="shared" si="80"/>
        <v>Senior Project Manager</v>
      </c>
      <c r="AD165" s="284" t="str">
        <f t="shared" si="81"/>
        <v>105</v>
      </c>
      <c r="AE165" s="282">
        <f t="shared" ca="1" si="82"/>
        <v>49.457999999999998</v>
      </c>
      <c r="AF165" s="282">
        <f t="shared" ca="1" si="83"/>
        <v>51.436</v>
      </c>
      <c r="AG165" s="282">
        <f t="shared" ca="1" si="84"/>
        <v>53.492999999999995</v>
      </c>
      <c r="AH165" s="282">
        <f t="shared" ca="1" si="85"/>
        <v>55.632999999999996</v>
      </c>
      <c r="AI165" s="282">
        <f t="shared" ca="1" si="86"/>
        <v>57.857999999999997</v>
      </c>
      <c r="AJ165" s="282">
        <f t="shared" ca="1" si="87"/>
        <v>0</v>
      </c>
      <c r="AK165" s="282">
        <f t="shared" ca="1" si="88"/>
        <v>0</v>
      </c>
    </row>
    <row r="166" spans="1:37" x14ac:dyDescent="0.2">
      <c r="A166" s="75" t="s">
        <v>833</v>
      </c>
      <c r="B166" s="75">
        <v>11</v>
      </c>
      <c r="C166" s="70" t="s">
        <v>164</v>
      </c>
      <c r="D166" s="75">
        <v>503</v>
      </c>
      <c r="E166" s="75" t="s">
        <v>17</v>
      </c>
      <c r="F166" s="73" t="s">
        <v>834</v>
      </c>
      <c r="G166" s="74">
        <f t="shared" si="69"/>
        <v>91705</v>
      </c>
      <c r="H166" s="74">
        <f t="shared" si="70"/>
        <v>95371</v>
      </c>
      <c r="I166" s="74">
        <f t="shared" si="71"/>
        <v>99188</v>
      </c>
      <c r="J166" s="74">
        <f t="shared" si="72"/>
        <v>103155</v>
      </c>
      <c r="K166" s="74">
        <f t="shared" si="73"/>
        <v>107282</v>
      </c>
      <c r="L166" s="74"/>
      <c r="M166" s="74"/>
      <c r="N166" s="60"/>
      <c r="Q166" s="187" t="str">
        <f t="shared" si="76"/>
        <v>53012C</v>
      </c>
      <c r="R166" s="188" t="str">
        <f t="shared" si="77"/>
        <v>Senior Public Health Program Manager - Maternal, Child, &amp; Adolescent Health</v>
      </c>
      <c r="S166" s="189" t="str">
        <f t="shared" si="78"/>
        <v>103</v>
      </c>
      <c r="T166" s="343">
        <v>91705</v>
      </c>
      <c r="U166" s="343">
        <v>95371</v>
      </c>
      <c r="V166" s="343">
        <v>99188</v>
      </c>
      <c r="W166" s="343">
        <v>103155</v>
      </c>
      <c r="X166" s="343">
        <v>107282</v>
      </c>
      <c r="Y166" s="343">
        <v>0</v>
      </c>
      <c r="Z166" s="343">
        <v>0</v>
      </c>
      <c r="AB166" s="282"/>
      <c r="AC166" s="130"/>
      <c r="AD166" s="284"/>
      <c r="AE166" s="282"/>
      <c r="AF166" s="282"/>
      <c r="AG166" s="282"/>
      <c r="AH166" s="282"/>
      <c r="AI166" s="282"/>
      <c r="AJ166" s="282"/>
      <c r="AK166" s="282"/>
    </row>
    <row r="167" spans="1:37" x14ac:dyDescent="0.2">
      <c r="A167" s="75" t="s">
        <v>206</v>
      </c>
      <c r="B167" s="75">
        <v>11</v>
      </c>
      <c r="C167" s="70" t="s">
        <v>124</v>
      </c>
      <c r="D167" s="75">
        <v>515</v>
      </c>
      <c r="E167" s="75" t="s">
        <v>17</v>
      </c>
      <c r="F167" s="73" t="s">
        <v>434</v>
      </c>
      <c r="G167" s="74">
        <f t="shared" ca="1" si="69"/>
        <v>91705</v>
      </c>
      <c r="H167" s="74">
        <f t="shared" ca="1" si="70"/>
        <v>95372</v>
      </c>
      <c r="I167" s="74">
        <f t="shared" ca="1" si="71"/>
        <v>99188</v>
      </c>
      <c r="J167" s="74">
        <f t="shared" ca="1" si="72"/>
        <v>103155</v>
      </c>
      <c r="K167" s="74">
        <f t="shared" ca="1" si="73"/>
        <v>107282</v>
      </c>
      <c r="L167" s="74">
        <f t="shared" ca="1" si="74"/>
        <v>0</v>
      </c>
      <c r="M167" s="74">
        <f t="shared" ca="1" si="75"/>
        <v>0</v>
      </c>
      <c r="N167" s="60"/>
      <c r="P167" s="191" t="s">
        <v>600</v>
      </c>
      <c r="Q167" s="187" t="str">
        <f t="shared" si="76"/>
        <v>09155C</v>
      </c>
      <c r="R167" s="188" t="str">
        <f t="shared" si="77"/>
        <v>Senior Transportation Planner</v>
      </c>
      <c r="S167" s="189" t="str">
        <f t="shared" si="78"/>
        <v>104</v>
      </c>
      <c r="T167" s="186" cm="1">
        <f t="array" aca="1" ref="T167" ca="1">ROUND(IF($P167="Y",VLOOKUP($Q167, INDIRECT($P$2),T$6,0)*INDIRECT($P$1),VLOOKUP($Q167, INDIRECT($P$2),T$6,0)),IF($E167="E",0,3))</f>
        <v>91705</v>
      </c>
      <c r="U167" s="186" cm="1">
        <f t="array" aca="1" ref="U167" ca="1">ROUND(IF($P167="Y",VLOOKUP($Q167, INDIRECT($P$2),U$6,0)*INDIRECT($P$1),VLOOKUP($Q167, INDIRECT($P$2),U$6,0)),IF($E167="E",0,3))</f>
        <v>95372</v>
      </c>
      <c r="V167" s="186" cm="1">
        <f t="array" aca="1" ref="V167" ca="1">ROUND(IF($P167="Y",VLOOKUP($Q167, INDIRECT($P$2),V$6,0)*INDIRECT($P$1),VLOOKUP($Q167, INDIRECT($P$2),V$6,0)),IF($E167="E",0,3))</f>
        <v>99188</v>
      </c>
      <c r="W167" s="186" cm="1">
        <f t="array" aca="1" ref="W167" ca="1">ROUND(IF($P167="Y",VLOOKUP($Q167, INDIRECT($P$2),W$6,0)*INDIRECT($P$1),VLOOKUP($Q167, INDIRECT($P$2),W$6,0)),IF($E167="E",0,3))</f>
        <v>103155</v>
      </c>
      <c r="X167" s="186" cm="1">
        <f t="array" aca="1" ref="X167" ca="1">ROUND(IF($P167="Y",VLOOKUP($Q167, INDIRECT($P$2),X$6,0)*INDIRECT($P$1),VLOOKUP($Q167, INDIRECT($P$2),X$6,0)),IF($E167="E",0,3))</f>
        <v>107282</v>
      </c>
      <c r="Y167" s="186" cm="1">
        <f t="array" aca="1" ref="Y167" ca="1">ROUND(IF($P167="Y",VLOOKUP($Q167, INDIRECT($P$2),Y$6,0)*INDIRECT($P$1),VLOOKUP($Q167, INDIRECT($P$2),Y$6,0)),IF($E167="E",0,3))</f>
        <v>0</v>
      </c>
      <c r="Z167" s="186" cm="1">
        <f t="array" aca="1" ref="Z167" ca="1">ROUND(IF($P167="Y",VLOOKUP($Q167, INDIRECT($P$2),Z$6,0)*INDIRECT($P$1),VLOOKUP($Q167, INDIRECT($P$2),Z$6,0)),IF($E167="E",0,3))</f>
        <v>0</v>
      </c>
      <c r="AB167" s="282" t="str">
        <f t="shared" si="79"/>
        <v>09155C</v>
      </c>
      <c r="AC167" s="130" t="str">
        <f t="shared" si="80"/>
        <v>Senior Transportation Planner</v>
      </c>
      <c r="AD167" s="284" t="str">
        <f t="shared" si="81"/>
        <v>104</v>
      </c>
      <c r="AE167" s="282">
        <f t="shared" ca="1" si="82"/>
        <v>44.088999999999999</v>
      </c>
      <c r="AF167" s="282">
        <f t="shared" ca="1" si="83"/>
        <v>45.851999999999997</v>
      </c>
      <c r="AG167" s="282">
        <f t="shared" ca="1" si="84"/>
        <v>47.686999999999998</v>
      </c>
      <c r="AH167" s="282">
        <f t="shared" ca="1" si="85"/>
        <v>49.594000000000001</v>
      </c>
      <c r="AI167" s="282">
        <f t="shared" ca="1" si="86"/>
        <v>51.577999999999996</v>
      </c>
      <c r="AJ167" s="282">
        <f t="shared" ca="1" si="87"/>
        <v>0</v>
      </c>
      <c r="AK167" s="282">
        <f t="shared" ca="1" si="88"/>
        <v>0</v>
      </c>
    </row>
    <row r="168" spans="1:37" x14ac:dyDescent="0.2">
      <c r="A168" s="75" t="s">
        <v>674</v>
      </c>
      <c r="B168" s="75">
        <v>10</v>
      </c>
      <c r="C168" s="70" t="s">
        <v>44</v>
      </c>
      <c r="D168" s="75">
        <v>460</v>
      </c>
      <c r="E168" s="75" t="s">
        <v>17</v>
      </c>
      <c r="F168" s="73" t="s">
        <v>673</v>
      </c>
      <c r="G168" s="74">
        <f t="shared" ca="1" si="69"/>
        <v>75583</v>
      </c>
      <c r="H168" s="74">
        <f t="shared" ca="1" si="70"/>
        <v>79486</v>
      </c>
      <c r="I168" s="74">
        <f t="shared" si="71"/>
        <v>83537</v>
      </c>
      <c r="J168" s="74">
        <f t="shared" ca="1" si="72"/>
        <v>89192</v>
      </c>
      <c r="K168" s="74">
        <f t="shared" ca="1" si="73"/>
        <v>91690</v>
      </c>
      <c r="L168" s="74">
        <f t="shared" ca="1" si="74"/>
        <v>94257</v>
      </c>
      <c r="M168" s="74">
        <f t="shared" ca="1" si="75"/>
        <v>96945</v>
      </c>
      <c r="N168" s="60"/>
      <c r="P168" s="191" t="s">
        <v>600</v>
      </c>
      <c r="Q168" s="187" t="str">
        <f t="shared" si="76"/>
        <v>52993C</v>
      </c>
      <c r="R168" s="188" t="str">
        <f t="shared" si="77"/>
        <v>Service Center Operations Manager</v>
      </c>
      <c r="S168" s="189" t="str">
        <f t="shared" si="78"/>
        <v>34D</v>
      </c>
      <c r="T168" s="186" cm="1">
        <f t="array" aca="1" ref="T168" ca="1">ROUND(IF($P168="Y",VLOOKUP($Q168, INDIRECT($P$2),T$6,0)*INDIRECT($P$1),VLOOKUP($Q168, INDIRECT($P$2),T$6,0)),IF($E168="E",0,3))</f>
        <v>75583</v>
      </c>
      <c r="U168" s="186" cm="1">
        <f t="array" aca="1" ref="U168" ca="1">ROUND(IF($P168="Y",VLOOKUP($Q168, INDIRECT($P$2),U$6,0)*INDIRECT($P$1),VLOOKUP($Q168, INDIRECT($P$2),U$6,0)),IF($E168="E",0,3))</f>
        <v>79486</v>
      </c>
      <c r="V168" s="336">
        <v>83537</v>
      </c>
      <c r="W168" s="186" cm="1">
        <f t="array" aca="1" ref="W168" ca="1">ROUND(IF($P168="Y",VLOOKUP($Q168, INDIRECT($P$2),W$6,0)*INDIRECT($P$1),VLOOKUP($Q168, INDIRECT($P$2),W$6,0)),IF($E168="E",0,3))</f>
        <v>89192</v>
      </c>
      <c r="X168" s="186" cm="1">
        <f t="array" aca="1" ref="X168" ca="1">ROUND(IF($P168="Y",VLOOKUP($Q168, INDIRECT($P$2),X$6,0)*INDIRECT($P$1),VLOOKUP($Q168, INDIRECT($P$2),X$6,0)),IF($E168="E",0,3))</f>
        <v>91690</v>
      </c>
      <c r="Y168" s="186" cm="1">
        <f t="array" aca="1" ref="Y168" ca="1">ROUND(IF($P168="Y",VLOOKUP($Q168, INDIRECT($P$2),Y$6,0)*INDIRECT($P$1),VLOOKUP($Q168, INDIRECT($P$2),Y$6,0)),IF($E168="E",0,3))</f>
        <v>94257</v>
      </c>
      <c r="Z168" s="186" cm="1">
        <f t="array" aca="1" ref="Z168" ca="1">ROUND(IF($P168="Y",VLOOKUP($Q168, INDIRECT($P$2),Z$6,0)*INDIRECT($P$1),VLOOKUP($Q168, INDIRECT($P$2),Z$6,0)),IF($E168="E",0,3))</f>
        <v>96945</v>
      </c>
      <c r="AB168" s="282" t="str">
        <f t="shared" si="79"/>
        <v>52993C</v>
      </c>
      <c r="AC168" s="130" t="str">
        <f t="shared" si="80"/>
        <v>Service Center Operations Manager</v>
      </c>
      <c r="AD168" s="284" t="str">
        <f t="shared" si="81"/>
        <v>34D</v>
      </c>
      <c r="AE168" s="282">
        <f t="shared" ca="1" si="82"/>
        <v>36.338000000000001</v>
      </c>
      <c r="AF168" s="282">
        <f t="shared" ca="1" si="83"/>
        <v>38.214999999999996</v>
      </c>
      <c r="AG168" s="282">
        <f t="shared" si="84"/>
        <v>40.162999999999997</v>
      </c>
      <c r="AH168" s="282">
        <f t="shared" ca="1" si="85"/>
        <v>42.881</v>
      </c>
      <c r="AI168" s="282">
        <f t="shared" ca="1" si="86"/>
        <v>44.082000000000001</v>
      </c>
      <c r="AJ168" s="282">
        <f t="shared" ca="1" si="87"/>
        <v>45.315999999999995</v>
      </c>
      <c r="AK168" s="282">
        <f t="shared" ca="1" si="88"/>
        <v>46.608999999999995</v>
      </c>
    </row>
    <row r="169" spans="1:37" x14ac:dyDescent="0.2">
      <c r="A169" s="75" t="s">
        <v>208</v>
      </c>
      <c r="B169" s="75">
        <v>8</v>
      </c>
      <c r="C169" s="70" t="s">
        <v>207</v>
      </c>
      <c r="D169" s="75">
        <v>368</v>
      </c>
      <c r="E169" s="75" t="s">
        <v>21</v>
      </c>
      <c r="F169" s="73" t="s">
        <v>435</v>
      </c>
      <c r="G169" s="74">
        <f t="shared" ca="1" si="69"/>
        <v>32.484999999999999</v>
      </c>
      <c r="H169" s="74">
        <f t="shared" ca="1" si="70"/>
        <v>34.112000000000002</v>
      </c>
      <c r="I169" s="74">
        <f t="shared" ca="1" si="71"/>
        <v>36.328000000000003</v>
      </c>
      <c r="J169" s="74">
        <f t="shared" ca="1" si="72"/>
        <v>36.917999999999999</v>
      </c>
      <c r="K169" s="74">
        <f t="shared" ca="1" si="73"/>
        <v>37.951999999999998</v>
      </c>
      <c r="L169" s="74">
        <f t="shared" ca="1" si="74"/>
        <v>39.033000000000001</v>
      </c>
      <c r="M169" s="74">
        <f t="shared" ca="1" si="75"/>
        <v>0</v>
      </c>
      <c r="N169" s="60"/>
      <c r="P169" s="191" t="s">
        <v>600</v>
      </c>
      <c r="Q169" s="187" t="str">
        <f t="shared" si="76"/>
        <v>09201C</v>
      </c>
      <c r="R169" s="188" t="str">
        <f t="shared" si="77"/>
        <v>Shift Supervisor, 311 Call Center</v>
      </c>
      <c r="S169" s="189" t="str">
        <f t="shared" si="78"/>
        <v>81</v>
      </c>
      <c r="T169" s="186" cm="1">
        <f t="array" aca="1" ref="T169" ca="1">ROUND(IF($P169="Y",VLOOKUP($Q169, INDIRECT($P$2),T$6,0)*INDIRECT($P$1),VLOOKUP($Q169, INDIRECT($P$2),T$6,0)),IF($E169="E",0,3))</f>
        <v>32.484999999999999</v>
      </c>
      <c r="U169" s="186" cm="1">
        <f t="array" aca="1" ref="U169" ca="1">ROUND(IF($P169="Y",VLOOKUP($Q169, INDIRECT($P$2),U$6,0)*INDIRECT($P$1),VLOOKUP($Q169, INDIRECT($P$2),U$6,0)),IF($E169="E",0,3))</f>
        <v>34.112000000000002</v>
      </c>
      <c r="V169" s="186" cm="1">
        <f t="array" aca="1" ref="V169" ca="1">ROUND(IF($P169="Y",VLOOKUP($Q169, INDIRECT($P$2),V$6,0)*INDIRECT($P$1),VLOOKUP($Q169, INDIRECT($P$2),V$6,0)),IF($E169="E",0,3))</f>
        <v>36.328000000000003</v>
      </c>
      <c r="W169" s="186" cm="1">
        <f t="array" aca="1" ref="W169" ca="1">ROUND(IF($P169="Y",VLOOKUP($Q169, INDIRECT($P$2),W$6,0)*INDIRECT($P$1),VLOOKUP($Q169, INDIRECT($P$2),W$6,0)),IF($E169="E",0,3))</f>
        <v>36.917999999999999</v>
      </c>
      <c r="X169" s="186" cm="1">
        <f t="array" aca="1" ref="X169" ca="1">ROUND(IF($P169="Y",VLOOKUP($Q169, INDIRECT($P$2),X$6,0)*INDIRECT($P$1),VLOOKUP($Q169, INDIRECT($P$2),X$6,0)),IF($E169="E",0,3))</f>
        <v>37.951999999999998</v>
      </c>
      <c r="Y169" s="186" cm="1">
        <f t="array" aca="1" ref="Y169" ca="1">ROUND(IF($P169="Y",VLOOKUP($Q169, INDIRECT($P$2),Y$6,0)*INDIRECT($P$1),VLOOKUP($Q169, INDIRECT($P$2),Y$6,0)),IF($E169="E",0,3))</f>
        <v>39.033000000000001</v>
      </c>
      <c r="Z169" s="186" cm="1">
        <f t="array" aca="1" ref="Z169" ca="1">ROUND(IF($P169="Y",VLOOKUP($Q169, INDIRECT($P$2),Z$6,0)*INDIRECT($P$1),VLOOKUP($Q169, INDIRECT($P$2),Z$6,0)),IF($E169="E",0,3))</f>
        <v>0</v>
      </c>
      <c r="AB169" s="282" t="str">
        <f t="shared" si="79"/>
        <v>09201C</v>
      </c>
      <c r="AC169" s="130" t="str">
        <f t="shared" si="80"/>
        <v>Shift Supervisor, 311 Call Center</v>
      </c>
      <c r="AD169" s="284" t="str">
        <f t="shared" si="81"/>
        <v>81</v>
      </c>
      <c r="AE169" s="282">
        <f t="shared" ca="1" si="82"/>
        <v>32.484999999999999</v>
      </c>
      <c r="AF169" s="282">
        <f t="shared" ca="1" si="83"/>
        <v>34.112000000000002</v>
      </c>
      <c r="AG169" s="282">
        <f t="shared" ca="1" si="84"/>
        <v>36.328000000000003</v>
      </c>
      <c r="AH169" s="282">
        <f t="shared" ca="1" si="85"/>
        <v>36.917999999999999</v>
      </c>
      <c r="AI169" s="282">
        <f t="shared" ca="1" si="86"/>
        <v>37.951999999999998</v>
      </c>
      <c r="AJ169" s="282">
        <f t="shared" ca="1" si="87"/>
        <v>39.033000000000001</v>
      </c>
      <c r="AK169" s="282">
        <f t="shared" ca="1" si="88"/>
        <v>0</v>
      </c>
    </row>
    <row r="170" spans="1:37" x14ac:dyDescent="0.2">
      <c r="A170" s="75" t="s">
        <v>212</v>
      </c>
      <c r="B170" s="75">
        <v>9</v>
      </c>
      <c r="C170" s="70" t="s">
        <v>211</v>
      </c>
      <c r="D170" s="75">
        <v>433</v>
      </c>
      <c r="E170" s="75" t="s">
        <v>17</v>
      </c>
      <c r="F170" s="73" t="s">
        <v>436</v>
      </c>
      <c r="G170" s="74">
        <f t="shared" ca="1" si="69"/>
        <v>73537</v>
      </c>
      <c r="H170" s="74">
        <f t="shared" ca="1" si="70"/>
        <v>77214</v>
      </c>
      <c r="I170" s="74">
        <f t="shared" ca="1" si="71"/>
        <v>81074</v>
      </c>
      <c r="J170" s="74">
        <f t="shared" ca="1" si="72"/>
        <v>85130</v>
      </c>
      <c r="K170" s="74">
        <f t="shared" ca="1" si="73"/>
        <v>87513</v>
      </c>
      <c r="L170" s="74">
        <f t="shared" ca="1" si="74"/>
        <v>89963</v>
      </c>
      <c r="M170" s="74">
        <f t="shared" ca="1" si="75"/>
        <v>92528</v>
      </c>
      <c r="N170" s="60"/>
      <c r="P170" s="191" t="s">
        <v>600</v>
      </c>
      <c r="Q170" s="187" t="str">
        <f t="shared" si="76"/>
        <v>09810C</v>
      </c>
      <c r="R170" s="188" t="str">
        <f t="shared" si="77"/>
        <v>Supervisor Administrative Services</v>
      </c>
      <c r="S170" s="189" t="str">
        <f t="shared" si="78"/>
        <v>40</v>
      </c>
      <c r="T170" s="186" cm="1">
        <f t="array" aca="1" ref="T170" ca="1">ROUND(IF($P170="Y",VLOOKUP($Q170, INDIRECT($P$2),T$6,0)*INDIRECT($P$1),VLOOKUP($Q170, INDIRECT($P$2),T$6,0)),IF($E170="E",0,3))</f>
        <v>73537</v>
      </c>
      <c r="U170" s="186" cm="1">
        <f t="array" aca="1" ref="U170" ca="1">ROUND(IF($P170="Y",VLOOKUP($Q170, INDIRECT($P$2),U$6,0)*INDIRECT($P$1),VLOOKUP($Q170, INDIRECT($P$2),U$6,0)),IF($E170="E",0,3))</f>
        <v>77214</v>
      </c>
      <c r="V170" s="186" cm="1">
        <f t="array" aca="1" ref="V170" ca="1">ROUND(IF($P170="Y",VLOOKUP($Q170, INDIRECT($P$2),V$6,0)*INDIRECT($P$1),VLOOKUP($Q170, INDIRECT($P$2),V$6,0)),IF($E170="E",0,3))</f>
        <v>81074</v>
      </c>
      <c r="W170" s="186" cm="1">
        <f t="array" aca="1" ref="W170" ca="1">ROUND(IF($P170="Y",VLOOKUP($Q170, INDIRECT($P$2),W$6,0)*INDIRECT($P$1),VLOOKUP($Q170, INDIRECT($P$2),W$6,0)),IF($E170="E",0,3))</f>
        <v>85130</v>
      </c>
      <c r="X170" s="186" cm="1">
        <f t="array" aca="1" ref="X170" ca="1">ROUND(IF($P170="Y",VLOOKUP($Q170, INDIRECT($P$2),X$6,0)*INDIRECT($P$1),VLOOKUP($Q170, INDIRECT($P$2),X$6,0)),IF($E170="E",0,3))</f>
        <v>87513</v>
      </c>
      <c r="Y170" s="186" cm="1">
        <f t="array" aca="1" ref="Y170" ca="1">ROUND(IF($P170="Y",VLOOKUP($Q170, INDIRECT($P$2),Y$6,0)*INDIRECT($P$1),VLOOKUP($Q170, INDIRECT($P$2),Y$6,0)),IF($E170="E",0,3))</f>
        <v>89963</v>
      </c>
      <c r="Z170" s="186" cm="1">
        <f t="array" aca="1" ref="Z170" ca="1">ROUND(IF($P170="Y",VLOOKUP($Q170, INDIRECT($P$2),Z$6,0)*INDIRECT($P$1),VLOOKUP($Q170, INDIRECT($P$2),Z$6,0)),IF($E170="E",0,3))</f>
        <v>92528</v>
      </c>
      <c r="AB170" s="282" t="str">
        <f t="shared" si="79"/>
        <v>09810C</v>
      </c>
      <c r="AC170" s="130" t="str">
        <f t="shared" si="80"/>
        <v>Supervisor Administrative Services</v>
      </c>
      <c r="AD170" s="284" t="str">
        <f t="shared" si="81"/>
        <v>40</v>
      </c>
      <c r="AE170" s="282">
        <f t="shared" ca="1" si="82"/>
        <v>35.354999999999997</v>
      </c>
      <c r="AF170" s="282">
        <f t="shared" ca="1" si="83"/>
        <v>37.122999999999998</v>
      </c>
      <c r="AG170" s="282">
        <f t="shared" ca="1" si="84"/>
        <v>38.977999999999994</v>
      </c>
      <c r="AH170" s="282">
        <f t="shared" ca="1" si="85"/>
        <v>40.927999999999997</v>
      </c>
      <c r="AI170" s="282">
        <f t="shared" ca="1" si="86"/>
        <v>42.073999999999998</v>
      </c>
      <c r="AJ170" s="282">
        <f t="shared" ca="1" si="87"/>
        <v>43.251999999999995</v>
      </c>
      <c r="AK170" s="282">
        <f t="shared" ca="1" si="88"/>
        <v>44.484999999999999</v>
      </c>
    </row>
    <row r="171" spans="1:37" ht="12" customHeight="1" x14ac:dyDescent="0.2">
      <c r="A171" s="75" t="s">
        <v>214</v>
      </c>
      <c r="B171" s="75">
        <v>11</v>
      </c>
      <c r="C171" s="70" t="s">
        <v>213</v>
      </c>
      <c r="D171" s="75">
        <v>533</v>
      </c>
      <c r="E171" s="75" t="s">
        <v>17</v>
      </c>
      <c r="F171" s="73" t="s">
        <v>437</v>
      </c>
      <c r="G171" s="74">
        <f t="shared" ca="1" si="69"/>
        <v>89034</v>
      </c>
      <c r="H171" s="74">
        <f t="shared" ca="1" si="70"/>
        <v>92595</v>
      </c>
      <c r="I171" s="74">
        <f t="shared" ca="1" si="71"/>
        <v>96301</v>
      </c>
      <c r="J171" s="74">
        <f t="shared" ca="1" si="72"/>
        <v>100152</v>
      </c>
      <c r="K171" s="74">
        <f t="shared" ca="1" si="73"/>
        <v>104158</v>
      </c>
      <c r="L171" s="74">
        <f t="shared" ca="1" si="74"/>
        <v>108324</v>
      </c>
      <c r="M171" s="74">
        <f t="shared" ca="1" si="75"/>
        <v>0</v>
      </c>
      <c r="N171" s="60"/>
      <c r="P171" s="191" t="s">
        <v>600</v>
      </c>
      <c r="Q171" s="187" t="str">
        <f t="shared" si="76"/>
        <v>09926C</v>
      </c>
      <c r="R171" s="188" t="str">
        <f t="shared" si="77"/>
        <v>Supervisor CPED Project Coordination</v>
      </c>
      <c r="S171" s="189" t="str">
        <f t="shared" si="78"/>
        <v>42</v>
      </c>
      <c r="T171" s="186" cm="1">
        <f t="array" aca="1" ref="T171" ca="1">ROUND(IF($P171="Y",VLOOKUP($Q171, INDIRECT($P$2),T$6,0)*INDIRECT($P$1),VLOOKUP($Q171, INDIRECT($P$2),T$6,0)),IF($E171="E",0,3))</f>
        <v>89034</v>
      </c>
      <c r="U171" s="186" cm="1">
        <f t="array" aca="1" ref="U171" ca="1">ROUND(IF($P171="Y",VLOOKUP($Q171, INDIRECT($P$2),U$6,0)*INDIRECT($P$1),VLOOKUP($Q171, INDIRECT($P$2),U$6,0)),IF($E171="E",0,3))</f>
        <v>92595</v>
      </c>
      <c r="V171" s="186" cm="1">
        <f t="array" aca="1" ref="V171" ca="1">ROUND(IF($P171="Y",VLOOKUP($Q171, INDIRECT($P$2),V$6,0)*INDIRECT($P$1),VLOOKUP($Q171, INDIRECT($P$2),V$6,0)),IF($E171="E",0,3))</f>
        <v>96301</v>
      </c>
      <c r="W171" s="186" cm="1">
        <f t="array" aca="1" ref="W171" ca="1">ROUND(IF($P171="Y",VLOOKUP($Q171, INDIRECT($P$2),W$6,0)*INDIRECT($P$1),VLOOKUP($Q171, INDIRECT($P$2),W$6,0)),IF($E171="E",0,3))</f>
        <v>100152</v>
      </c>
      <c r="X171" s="186" cm="1">
        <f t="array" aca="1" ref="X171" ca="1">ROUND(IF($P171="Y",VLOOKUP($Q171, INDIRECT($P$2),X$6,0)*INDIRECT($P$1),VLOOKUP($Q171, INDIRECT($P$2),X$6,0)),IF($E171="E",0,3))</f>
        <v>104158</v>
      </c>
      <c r="Y171" s="186" cm="1">
        <f t="array" aca="1" ref="Y171" ca="1">ROUND(IF($P171="Y",VLOOKUP($Q171, INDIRECT($P$2),Y$6,0)*INDIRECT($P$1),VLOOKUP($Q171, INDIRECT($P$2),Y$6,0)),IF($E171="E",0,3))</f>
        <v>108324</v>
      </c>
      <c r="Z171" s="186" cm="1">
        <f t="array" aca="1" ref="Z171" ca="1">ROUND(IF($P171="Y",VLOOKUP($Q171, INDIRECT($P$2),Z$6,0)*INDIRECT($P$1),VLOOKUP($Q171, INDIRECT($P$2),Z$6,0)),IF($E171="E",0,3))</f>
        <v>0</v>
      </c>
      <c r="AB171" s="282" t="str">
        <f t="shared" si="79"/>
        <v>09926C</v>
      </c>
      <c r="AC171" s="130" t="str">
        <f t="shared" si="80"/>
        <v>Supervisor CPED Project Coordination</v>
      </c>
      <c r="AD171" s="284" t="str">
        <f t="shared" si="81"/>
        <v>42</v>
      </c>
      <c r="AE171" s="282">
        <f t="shared" ca="1" si="82"/>
        <v>42.805</v>
      </c>
      <c r="AF171" s="282">
        <f t="shared" ca="1" si="83"/>
        <v>44.516999999999996</v>
      </c>
      <c r="AG171" s="282">
        <f t="shared" ca="1" si="84"/>
        <v>46.298999999999999</v>
      </c>
      <c r="AH171" s="282">
        <f t="shared" ca="1" si="85"/>
        <v>48.15</v>
      </c>
      <c r="AI171" s="282">
        <f t="shared" ca="1" si="86"/>
        <v>50.076000000000001</v>
      </c>
      <c r="AJ171" s="282">
        <f t="shared" ca="1" si="87"/>
        <v>52.079000000000001</v>
      </c>
      <c r="AK171" s="282">
        <f t="shared" ca="1" si="88"/>
        <v>0</v>
      </c>
    </row>
    <row r="172" spans="1:37" x14ac:dyDescent="0.2">
      <c r="A172" s="75" t="s">
        <v>216</v>
      </c>
      <c r="B172" s="75">
        <v>8</v>
      </c>
      <c r="C172" s="70" t="s">
        <v>575</v>
      </c>
      <c r="D172" s="75">
        <v>393</v>
      </c>
      <c r="E172" s="75" t="s">
        <v>17</v>
      </c>
      <c r="F172" s="73" t="s">
        <v>438</v>
      </c>
      <c r="G172" s="74">
        <f t="shared" ca="1" si="69"/>
        <v>70490</v>
      </c>
      <c r="H172" s="74">
        <f t="shared" ca="1" si="70"/>
        <v>73312</v>
      </c>
      <c r="I172" s="74">
        <f t="shared" ca="1" si="71"/>
        <v>76248</v>
      </c>
      <c r="J172" s="74">
        <f t="shared" ca="1" si="72"/>
        <v>79301</v>
      </c>
      <c r="K172" s="74">
        <f t="shared" ca="1" si="73"/>
        <v>82476</v>
      </c>
      <c r="L172" s="74">
        <f t="shared" ca="1" si="74"/>
        <v>0</v>
      </c>
      <c r="M172" s="74">
        <f t="shared" ca="1" si="75"/>
        <v>0</v>
      </c>
      <c r="N172" s="60"/>
      <c r="P172" s="191" t="s">
        <v>600</v>
      </c>
      <c r="Q172" s="187" t="str">
        <f t="shared" si="76"/>
        <v>10074C</v>
      </c>
      <c r="R172" s="188" t="str">
        <f t="shared" si="77"/>
        <v>Supervisor Criminal Legal Support Services</v>
      </c>
      <c r="S172" s="189" t="str">
        <f t="shared" si="78"/>
        <v>022</v>
      </c>
      <c r="T172" s="186" cm="1">
        <f t="array" aca="1" ref="T172" ca="1">ROUND(IF($P172="Y",VLOOKUP($Q172, INDIRECT($P$2),T$6,0)*INDIRECT($P$1),VLOOKUP($Q172, INDIRECT($P$2),T$6,0)),IF($E172="E",0,3))</f>
        <v>70490</v>
      </c>
      <c r="U172" s="186" cm="1">
        <f t="array" aca="1" ref="U172" ca="1">ROUND(IF($P172="Y",VLOOKUP($Q172, INDIRECT($P$2),U$6,0)*INDIRECT($P$1),VLOOKUP($Q172, INDIRECT($P$2),U$6,0)),IF($E172="E",0,3))</f>
        <v>73312</v>
      </c>
      <c r="V172" s="186" cm="1">
        <f t="array" aca="1" ref="V172" ca="1">ROUND(IF($P172="Y",VLOOKUP($Q172, INDIRECT($P$2),V$6,0)*INDIRECT($P$1),VLOOKUP($Q172, INDIRECT($P$2),V$6,0)),IF($E172="E",0,3))</f>
        <v>76248</v>
      </c>
      <c r="W172" s="186" cm="1">
        <f t="array" aca="1" ref="W172" ca="1">ROUND(IF($P172="Y",VLOOKUP($Q172, INDIRECT($P$2),W$6,0)*INDIRECT($P$1),VLOOKUP($Q172, INDIRECT($P$2),W$6,0)),IF($E172="E",0,3))</f>
        <v>79301</v>
      </c>
      <c r="X172" s="186" cm="1">
        <f t="array" aca="1" ref="X172" ca="1">ROUND(IF($P172="Y",VLOOKUP($Q172, INDIRECT($P$2),X$6,0)*INDIRECT($P$1),VLOOKUP($Q172, INDIRECT($P$2),X$6,0)),IF($E172="E",0,3))</f>
        <v>82476</v>
      </c>
      <c r="Y172" s="186" cm="1">
        <f t="array" aca="1" ref="Y172" ca="1">ROUND(IF($P172="Y",VLOOKUP($Q172, INDIRECT($P$2),Y$6,0)*INDIRECT($P$1),VLOOKUP($Q172, INDIRECT($P$2),Y$6,0)),IF($E172="E",0,3))</f>
        <v>0</v>
      </c>
      <c r="Z172" s="186" cm="1">
        <f t="array" aca="1" ref="Z172" ca="1">ROUND(IF($P172="Y",VLOOKUP($Q172, INDIRECT($P$2),Z$6,0)*INDIRECT($P$1),VLOOKUP($Q172, INDIRECT($P$2),Z$6,0)),IF($E172="E",0,3))</f>
        <v>0</v>
      </c>
      <c r="AB172" s="282" t="str">
        <f t="shared" si="79"/>
        <v>10074C</v>
      </c>
      <c r="AC172" s="130" t="str">
        <f t="shared" si="80"/>
        <v>Supervisor Criminal Legal Support Services</v>
      </c>
      <c r="AD172" s="284" t="str">
        <f t="shared" si="81"/>
        <v>022</v>
      </c>
      <c r="AE172" s="282">
        <f t="shared" ca="1" si="82"/>
        <v>33.89</v>
      </c>
      <c r="AF172" s="282">
        <f t="shared" ca="1" si="83"/>
        <v>35.247</v>
      </c>
      <c r="AG172" s="282">
        <f t="shared" ca="1" si="84"/>
        <v>36.657999999999994</v>
      </c>
      <c r="AH172" s="282">
        <f t="shared" ca="1" si="85"/>
        <v>38.125999999999998</v>
      </c>
      <c r="AI172" s="282">
        <f t="shared" ca="1" si="86"/>
        <v>39.652000000000001</v>
      </c>
      <c r="AJ172" s="282">
        <f t="shared" ca="1" si="87"/>
        <v>0</v>
      </c>
      <c r="AK172" s="282">
        <f t="shared" ca="1" si="88"/>
        <v>0</v>
      </c>
    </row>
    <row r="173" spans="1:37" x14ac:dyDescent="0.2">
      <c r="A173" s="75" t="s">
        <v>217</v>
      </c>
      <c r="B173" s="75">
        <v>10</v>
      </c>
      <c r="C173" s="70" t="s">
        <v>18</v>
      </c>
      <c r="D173" s="75">
        <v>485</v>
      </c>
      <c r="E173" s="75" t="s">
        <v>17</v>
      </c>
      <c r="F173" s="73" t="s">
        <v>439</v>
      </c>
      <c r="G173" s="74">
        <f t="shared" ref="G173:G189" ca="1" si="91">T173</f>
        <v>80112</v>
      </c>
      <c r="H173" s="74">
        <f t="shared" ref="H173:H189" ca="1" si="92">U173</f>
        <v>84328</v>
      </c>
      <c r="I173" s="74">
        <f t="shared" ref="I173:I189" ca="1" si="93">V173</f>
        <v>88766</v>
      </c>
      <c r="J173" s="74">
        <f t="shared" ref="J173:J189" ca="1" si="94">W173</f>
        <v>93438</v>
      </c>
      <c r="K173" s="74">
        <f t="shared" ref="K173:K189" ca="1" si="95">X173</f>
        <v>96052</v>
      </c>
      <c r="L173" s="74">
        <f t="shared" ref="L173:L189" ca="1" si="96">Y173</f>
        <v>98745</v>
      </c>
      <c r="M173" s="74">
        <f t="shared" ref="M173:M189" ca="1" si="97">Z173</f>
        <v>101558</v>
      </c>
      <c r="N173" s="60"/>
      <c r="P173" s="191" t="s">
        <v>600</v>
      </c>
      <c r="Q173" s="187" t="str">
        <f t="shared" si="76"/>
        <v>52918C</v>
      </c>
      <c r="R173" s="188" t="str">
        <f t="shared" si="77"/>
        <v>Supervisor Data Practices Compliance</v>
      </c>
      <c r="S173" s="189" t="str">
        <f t="shared" si="78"/>
        <v>83</v>
      </c>
      <c r="T173" s="186" cm="1">
        <f t="array" aca="1" ref="T173" ca="1">ROUND(IF($P173="Y",VLOOKUP($Q173, INDIRECT($P$2),T$6,0)*INDIRECT($P$1),VLOOKUP($Q173, INDIRECT($P$2),T$6,0)),IF($E173="E",0,3))</f>
        <v>80112</v>
      </c>
      <c r="U173" s="186" cm="1">
        <f t="array" aca="1" ref="U173" ca="1">ROUND(IF($P173="Y",VLOOKUP($Q173, INDIRECT($P$2),U$6,0)*INDIRECT($P$1),VLOOKUP($Q173, INDIRECT($P$2),U$6,0)),IF($E173="E",0,3))</f>
        <v>84328</v>
      </c>
      <c r="V173" s="186" cm="1">
        <f t="array" aca="1" ref="V173" ca="1">ROUND(IF($P173="Y",VLOOKUP($Q173, INDIRECT($P$2),V$6,0)*INDIRECT($P$1),VLOOKUP($Q173, INDIRECT($P$2),V$6,0)),IF($E173="E",0,3))</f>
        <v>88766</v>
      </c>
      <c r="W173" s="186" cm="1">
        <f t="array" aca="1" ref="W173" ca="1">ROUND(IF($P173="Y",VLOOKUP($Q173, INDIRECT($P$2),W$6,0)*INDIRECT($P$1),VLOOKUP($Q173, INDIRECT($P$2),W$6,0)),IF($E173="E",0,3))</f>
        <v>93438</v>
      </c>
      <c r="X173" s="186" cm="1">
        <f t="array" aca="1" ref="X173" ca="1">ROUND(IF($P173="Y",VLOOKUP($Q173, INDIRECT($P$2),X$6,0)*INDIRECT($P$1),VLOOKUP($Q173, INDIRECT($P$2),X$6,0)),IF($E173="E",0,3))</f>
        <v>96052</v>
      </c>
      <c r="Y173" s="186" cm="1">
        <f t="array" aca="1" ref="Y173" ca="1">ROUND(IF($P173="Y",VLOOKUP($Q173, INDIRECT($P$2),Y$6,0)*INDIRECT($P$1),VLOOKUP($Q173, INDIRECT($P$2),Y$6,0)),IF($E173="E",0,3))</f>
        <v>98745</v>
      </c>
      <c r="Z173" s="186" cm="1">
        <f t="array" aca="1" ref="Z173" ca="1">ROUND(IF($P173="Y",VLOOKUP($Q173, INDIRECT($P$2),Z$6,0)*INDIRECT($P$1),VLOOKUP($Q173, INDIRECT($P$2),Z$6,0)),IF($E173="E",0,3))</f>
        <v>101558</v>
      </c>
      <c r="AB173" s="282" t="str">
        <f t="shared" si="79"/>
        <v>52918C</v>
      </c>
      <c r="AC173" s="130" t="str">
        <f t="shared" si="80"/>
        <v>Supervisor Data Practices Compliance</v>
      </c>
      <c r="AD173" s="284" t="str">
        <f t="shared" si="81"/>
        <v>83</v>
      </c>
      <c r="AE173" s="282">
        <f t="shared" ca="1" si="82"/>
        <v>38.515999999999998</v>
      </c>
      <c r="AF173" s="282">
        <f t="shared" ca="1" si="83"/>
        <v>40.542999999999999</v>
      </c>
      <c r="AG173" s="282">
        <f t="shared" ca="1" si="84"/>
        <v>42.675999999999995</v>
      </c>
      <c r="AH173" s="282">
        <f t="shared" ca="1" si="85"/>
        <v>44.922999999999995</v>
      </c>
      <c r="AI173" s="282">
        <f t="shared" ca="1" si="86"/>
        <v>46.178999999999995</v>
      </c>
      <c r="AJ173" s="282">
        <f t="shared" ca="1" si="87"/>
        <v>47.473999999999997</v>
      </c>
      <c r="AK173" s="282">
        <f t="shared" ca="1" si="88"/>
        <v>48.826000000000001</v>
      </c>
    </row>
    <row r="174" spans="1:37" x14ac:dyDescent="0.2">
      <c r="A174" s="75" t="s">
        <v>219</v>
      </c>
      <c r="B174" s="75">
        <v>7</v>
      </c>
      <c r="C174" s="70" t="s">
        <v>218</v>
      </c>
      <c r="D174" s="75">
        <v>325</v>
      </c>
      <c r="E174" s="75" t="s">
        <v>17</v>
      </c>
      <c r="F174" s="73" t="s">
        <v>440</v>
      </c>
      <c r="G174" s="74">
        <f t="shared" ca="1" si="91"/>
        <v>59852</v>
      </c>
      <c r="H174" s="74">
        <f t="shared" ca="1" si="92"/>
        <v>62248</v>
      </c>
      <c r="I174" s="74">
        <f t="shared" ca="1" si="93"/>
        <v>64741</v>
      </c>
      <c r="J174" s="74">
        <f t="shared" ca="1" si="94"/>
        <v>67333</v>
      </c>
      <c r="K174" s="74">
        <f t="shared" ca="1" si="95"/>
        <v>70029</v>
      </c>
      <c r="L174" s="74">
        <f t="shared" ca="1" si="96"/>
        <v>0</v>
      </c>
      <c r="M174" s="74">
        <f t="shared" ca="1" si="97"/>
        <v>0</v>
      </c>
      <c r="N174" s="115"/>
      <c r="P174" s="191" t="s">
        <v>600</v>
      </c>
      <c r="Q174" s="187" t="str">
        <f t="shared" ref="Q174:Q189" si="98">A174</f>
        <v>09924C</v>
      </c>
      <c r="R174" s="188" t="str">
        <f t="shared" ref="R174:R189" si="99">F174</f>
        <v>Supervisor Document Solution Center</v>
      </c>
      <c r="S174" s="189" t="str">
        <f t="shared" ref="S174:S189" si="100">C174</f>
        <v>12B</v>
      </c>
      <c r="T174" s="186" cm="1">
        <f t="array" aca="1" ref="T174" ca="1">ROUND(IF($P174="Y",VLOOKUP($Q174, INDIRECT($P$2),T$6,0)*INDIRECT($P$1),VLOOKUP($Q174, INDIRECT($P$2),T$6,0)),IF($E174="E",0,3))</f>
        <v>59852</v>
      </c>
      <c r="U174" s="186" cm="1">
        <f t="array" aca="1" ref="U174" ca="1">ROUND(IF($P174="Y",VLOOKUP($Q174, INDIRECT($P$2),U$6,0)*INDIRECT($P$1),VLOOKUP($Q174, INDIRECT($P$2),U$6,0)),IF($E174="E",0,3))</f>
        <v>62248</v>
      </c>
      <c r="V174" s="186" cm="1">
        <f t="array" aca="1" ref="V174" ca="1">ROUND(IF($P174="Y",VLOOKUP($Q174, INDIRECT($P$2),V$6,0)*INDIRECT($P$1),VLOOKUP($Q174, INDIRECT($P$2),V$6,0)),IF($E174="E",0,3))</f>
        <v>64741</v>
      </c>
      <c r="W174" s="186" cm="1">
        <f t="array" aca="1" ref="W174" ca="1">ROUND(IF($P174="Y",VLOOKUP($Q174, INDIRECT($P$2),W$6,0)*INDIRECT($P$1),VLOOKUP($Q174, INDIRECT($P$2),W$6,0)),IF($E174="E",0,3))</f>
        <v>67333</v>
      </c>
      <c r="X174" s="186" cm="1">
        <f t="array" aca="1" ref="X174" ca="1">ROUND(IF($P174="Y",VLOOKUP($Q174, INDIRECT($P$2),X$6,0)*INDIRECT($P$1),VLOOKUP($Q174, INDIRECT($P$2),X$6,0)),IF($E174="E",0,3))</f>
        <v>70029</v>
      </c>
      <c r="Y174" s="186" cm="1">
        <f t="array" aca="1" ref="Y174" ca="1">ROUND(IF($P174="Y",VLOOKUP($Q174, INDIRECT($P$2),Y$6,0)*INDIRECT($P$1),VLOOKUP($Q174, INDIRECT($P$2),Y$6,0)),IF($E174="E",0,3))</f>
        <v>0</v>
      </c>
      <c r="Z174" s="186" cm="1">
        <f t="array" aca="1" ref="Z174" ca="1">ROUND(IF($P174="Y",VLOOKUP($Q174, INDIRECT($P$2),Z$6,0)*INDIRECT($P$1),VLOOKUP($Q174, INDIRECT($P$2),Z$6,0)),IF($E174="E",0,3))</f>
        <v>0</v>
      </c>
      <c r="AB174" s="282" t="str">
        <f t="shared" si="79"/>
        <v>09924C</v>
      </c>
      <c r="AC174" s="130" t="str">
        <f t="shared" si="80"/>
        <v>Supervisor Document Solution Center</v>
      </c>
      <c r="AD174" s="284" t="str">
        <f t="shared" si="81"/>
        <v>12B</v>
      </c>
      <c r="AE174" s="282">
        <f t="shared" ca="1" si="82"/>
        <v>28.774999999999999</v>
      </c>
      <c r="AF174" s="282">
        <f t="shared" ca="1" si="83"/>
        <v>29.927</v>
      </c>
      <c r="AG174" s="282">
        <f t="shared" ca="1" si="84"/>
        <v>31.126000000000001</v>
      </c>
      <c r="AH174" s="282">
        <f t="shared" ca="1" si="85"/>
        <v>32.372</v>
      </c>
      <c r="AI174" s="282">
        <f t="shared" ca="1" si="86"/>
        <v>33.667999999999999</v>
      </c>
      <c r="AJ174" s="282">
        <f t="shared" ca="1" si="87"/>
        <v>0</v>
      </c>
      <c r="AK174" s="282">
        <f t="shared" ca="1" si="88"/>
        <v>0</v>
      </c>
    </row>
    <row r="175" spans="1:37" x14ac:dyDescent="0.2">
      <c r="A175" s="75" t="s">
        <v>210</v>
      </c>
      <c r="B175" s="75">
        <v>9</v>
      </c>
      <c r="C175" s="70" t="s">
        <v>178</v>
      </c>
      <c r="D175" s="75">
        <v>425</v>
      </c>
      <c r="E175" s="75" t="s">
        <v>17</v>
      </c>
      <c r="F175" s="73" t="s">
        <v>441</v>
      </c>
      <c r="G175" s="74">
        <f t="shared" ca="1" si="91"/>
        <v>77874</v>
      </c>
      <c r="H175" s="74">
        <f t="shared" ca="1" si="92"/>
        <v>83083</v>
      </c>
      <c r="I175" s="74">
        <f t="shared" ca="1" si="93"/>
        <v>85410</v>
      </c>
      <c r="J175" s="74">
        <f t="shared" ca="1" si="94"/>
        <v>87802</v>
      </c>
      <c r="K175" s="74">
        <f t="shared" ca="1" si="95"/>
        <v>90305</v>
      </c>
      <c r="L175" s="74">
        <f t="shared" ca="1" si="96"/>
        <v>0</v>
      </c>
      <c r="M175" s="74">
        <f t="shared" ca="1" si="97"/>
        <v>0</v>
      </c>
      <c r="N175" s="60"/>
      <c r="P175" s="191" t="s">
        <v>600</v>
      </c>
      <c r="Q175" s="187" t="str">
        <f t="shared" si="98"/>
        <v>52915C</v>
      </c>
      <c r="R175" s="188" t="str">
        <f t="shared" si="99"/>
        <v>Supervisor Election Administration</v>
      </c>
      <c r="S175" s="189" t="str">
        <f t="shared" si="100"/>
        <v>36</v>
      </c>
      <c r="T175" s="186" cm="1">
        <f t="array" aca="1" ref="T175" ca="1">ROUND(IF($P175="Y",VLOOKUP($Q175, INDIRECT($P$2),T$6,0)*INDIRECT($P$1),VLOOKUP($Q175, INDIRECT($P$2),T$6,0)),IF($E175="E",0,3))</f>
        <v>77874</v>
      </c>
      <c r="U175" s="186" cm="1">
        <f t="array" aca="1" ref="U175" ca="1">ROUND(IF($P175="Y",VLOOKUP($Q175, INDIRECT($P$2),U$6,0)*INDIRECT($P$1),VLOOKUP($Q175, INDIRECT($P$2),U$6,0)),IF($E175="E",0,3))</f>
        <v>83083</v>
      </c>
      <c r="V175" s="186" cm="1">
        <f t="array" aca="1" ref="V175" ca="1">ROUND(IF($P175="Y",VLOOKUP($Q175, INDIRECT($P$2),V$6,0)*INDIRECT($P$1),VLOOKUP($Q175, INDIRECT($P$2),V$6,0)),IF($E175="E",0,3))</f>
        <v>85410</v>
      </c>
      <c r="W175" s="186" cm="1">
        <f t="array" aca="1" ref="W175" ca="1">ROUND(IF($P175="Y",VLOOKUP($Q175, INDIRECT($P$2),W$6,0)*INDIRECT($P$1),VLOOKUP($Q175, INDIRECT($P$2),W$6,0)),IF($E175="E",0,3))</f>
        <v>87802</v>
      </c>
      <c r="X175" s="186" cm="1">
        <f t="array" aca="1" ref="X175" ca="1">ROUND(IF($P175="Y",VLOOKUP($Q175, INDIRECT($P$2),X$6,0)*INDIRECT($P$1),VLOOKUP($Q175, INDIRECT($P$2),X$6,0)),IF($E175="E",0,3))</f>
        <v>90305</v>
      </c>
      <c r="Y175" s="186" cm="1">
        <f t="array" aca="1" ref="Y175" ca="1">ROUND(IF($P175="Y",VLOOKUP($Q175, INDIRECT($P$2),Y$6,0)*INDIRECT($P$1),VLOOKUP($Q175, INDIRECT($P$2),Y$6,0)),IF($E175="E",0,3))</f>
        <v>0</v>
      </c>
      <c r="Z175" s="186" cm="1">
        <f t="array" aca="1" ref="Z175" ca="1">ROUND(IF($P175="Y",VLOOKUP($Q175, INDIRECT($P$2),Z$6,0)*INDIRECT($P$1),VLOOKUP($Q175, INDIRECT($P$2),Z$6,0)),IF($E175="E",0,3))</f>
        <v>0</v>
      </c>
      <c r="AB175" s="282" t="str">
        <f t="shared" si="79"/>
        <v>52915C</v>
      </c>
      <c r="AC175" s="130" t="str">
        <f t="shared" si="80"/>
        <v>Supervisor Election Administration</v>
      </c>
      <c r="AD175" s="284" t="str">
        <f t="shared" si="81"/>
        <v>36</v>
      </c>
      <c r="AE175" s="282">
        <f t="shared" ca="1" si="82"/>
        <v>37.44</v>
      </c>
      <c r="AF175" s="282">
        <f t="shared" ca="1" si="83"/>
        <v>39.943999999999996</v>
      </c>
      <c r="AG175" s="282">
        <f t="shared" ca="1" si="84"/>
        <v>41.062999999999995</v>
      </c>
      <c r="AH175" s="282">
        <f t="shared" ca="1" si="85"/>
        <v>42.213000000000001</v>
      </c>
      <c r="AI175" s="282">
        <f t="shared" ca="1" si="86"/>
        <v>43.415999999999997</v>
      </c>
      <c r="AJ175" s="282">
        <f t="shared" ca="1" si="87"/>
        <v>0</v>
      </c>
      <c r="AK175" s="282">
        <f t="shared" ca="1" si="88"/>
        <v>0</v>
      </c>
    </row>
    <row r="176" spans="1:37" x14ac:dyDescent="0.2">
      <c r="A176" s="75" t="s">
        <v>220</v>
      </c>
      <c r="B176" s="75">
        <v>12</v>
      </c>
      <c r="C176" s="70" t="s">
        <v>60</v>
      </c>
      <c r="D176" s="75">
        <v>543</v>
      </c>
      <c r="E176" s="75" t="s">
        <v>17</v>
      </c>
      <c r="F176" s="73" t="s">
        <v>442</v>
      </c>
      <c r="G176" s="74">
        <f t="shared" ca="1" si="91"/>
        <v>95108</v>
      </c>
      <c r="H176" s="74">
        <f t="shared" ca="1" si="92"/>
        <v>100413</v>
      </c>
      <c r="I176" s="74">
        <f t="shared" ca="1" si="93"/>
        <v>107297</v>
      </c>
      <c r="J176" s="74">
        <f t="shared" ca="1" si="94"/>
        <v>110301</v>
      </c>
      <c r="K176" s="74">
        <f t="shared" ca="1" si="95"/>
        <v>113389</v>
      </c>
      <c r="L176" s="74">
        <f t="shared" ca="1" si="96"/>
        <v>116623</v>
      </c>
      <c r="M176" s="74">
        <f t="shared" ca="1" si="97"/>
        <v>0</v>
      </c>
      <c r="N176" s="60"/>
      <c r="P176" s="191" t="s">
        <v>600</v>
      </c>
      <c r="Q176" s="187" t="str">
        <f t="shared" si="98"/>
        <v>09986C</v>
      </c>
      <c r="R176" s="188" t="str">
        <f t="shared" si="99"/>
        <v>Supervisor Emergency Management Operators</v>
      </c>
      <c r="S176" s="189" t="str">
        <f t="shared" si="100"/>
        <v>44</v>
      </c>
      <c r="T176" s="186" cm="1">
        <f t="array" aca="1" ref="T176" ca="1">ROUND(IF($P176="Y",VLOOKUP($Q176, INDIRECT($P$2),T$6,0)*INDIRECT($P$1),VLOOKUP($Q176, INDIRECT($P$2),T$6,0)),IF($E176="E",0,3))</f>
        <v>95108</v>
      </c>
      <c r="U176" s="186" cm="1">
        <f t="array" aca="1" ref="U176" ca="1">ROUND(IF($P176="Y",VLOOKUP($Q176, INDIRECT($P$2),U$6,0)*INDIRECT($P$1),VLOOKUP($Q176, INDIRECT($P$2),U$6,0)),IF($E176="E",0,3))</f>
        <v>100413</v>
      </c>
      <c r="V176" s="186" cm="1">
        <f t="array" aca="1" ref="V176" ca="1">ROUND(IF($P176="Y",VLOOKUP($Q176, INDIRECT($P$2),V$6,0)*INDIRECT($P$1),VLOOKUP($Q176, INDIRECT($P$2),V$6,0)),IF($E176="E",0,3))</f>
        <v>107297</v>
      </c>
      <c r="W176" s="186" cm="1">
        <f t="array" aca="1" ref="W176" ca="1">ROUND(IF($P176="Y",VLOOKUP($Q176, INDIRECT($P$2),W$6,0)*INDIRECT($P$1),VLOOKUP($Q176, INDIRECT($P$2),W$6,0)),IF($E176="E",0,3))</f>
        <v>110301</v>
      </c>
      <c r="X176" s="186" cm="1">
        <f t="array" aca="1" ref="X176" ca="1">ROUND(IF($P176="Y",VLOOKUP($Q176, INDIRECT($P$2),X$6,0)*INDIRECT($P$1),VLOOKUP($Q176, INDIRECT($P$2),X$6,0)),IF($E176="E",0,3))</f>
        <v>113389</v>
      </c>
      <c r="Y176" s="186" cm="1">
        <f t="array" aca="1" ref="Y176" ca="1">ROUND(IF($P176="Y",VLOOKUP($Q176, INDIRECT($P$2),Y$6,0)*INDIRECT($P$1),VLOOKUP($Q176, INDIRECT($P$2),Y$6,0)),IF($E176="E",0,3))</f>
        <v>116623</v>
      </c>
      <c r="Z176" s="186" cm="1">
        <f t="array" aca="1" ref="Z176" ca="1">ROUND(IF($P176="Y",VLOOKUP($Q176, INDIRECT($P$2),Z$6,0)*INDIRECT($P$1),VLOOKUP($Q176, INDIRECT($P$2),Z$6,0)),IF($E176="E",0,3))</f>
        <v>0</v>
      </c>
      <c r="AB176" s="282" t="str">
        <f t="shared" si="79"/>
        <v>09986C</v>
      </c>
      <c r="AC176" s="130" t="str">
        <f t="shared" si="80"/>
        <v>Supervisor Emergency Management Operators</v>
      </c>
      <c r="AD176" s="284" t="str">
        <f t="shared" si="81"/>
        <v>44</v>
      </c>
      <c r="AE176" s="282">
        <f t="shared" ca="1" si="82"/>
        <v>45.725000000000001</v>
      </c>
      <c r="AF176" s="282">
        <f t="shared" ca="1" si="83"/>
        <v>48.275999999999996</v>
      </c>
      <c r="AG176" s="282">
        <f t="shared" ca="1" si="84"/>
        <v>51.585999999999999</v>
      </c>
      <c r="AH176" s="282">
        <f t="shared" ca="1" si="85"/>
        <v>53.03</v>
      </c>
      <c r="AI176" s="282">
        <f t="shared" ca="1" si="86"/>
        <v>54.513999999999996</v>
      </c>
      <c r="AJ176" s="282">
        <f t="shared" ca="1" si="87"/>
        <v>56.068999999999996</v>
      </c>
      <c r="AK176" s="282">
        <f t="shared" ca="1" si="88"/>
        <v>0</v>
      </c>
    </row>
    <row r="177" spans="1:37" x14ac:dyDescent="0.2">
      <c r="A177" s="75" t="s">
        <v>222</v>
      </c>
      <c r="B177" s="75">
        <v>9</v>
      </c>
      <c r="C177" s="70" t="s">
        <v>221</v>
      </c>
      <c r="D177" s="75">
        <v>428</v>
      </c>
      <c r="E177" s="75" t="s">
        <v>17</v>
      </c>
      <c r="F177" s="73" t="s">
        <v>443</v>
      </c>
      <c r="G177" s="74">
        <f t="shared" ca="1" si="91"/>
        <v>80834</v>
      </c>
      <c r="H177" s="74">
        <f t="shared" ca="1" si="92"/>
        <v>84066</v>
      </c>
      <c r="I177" s="74">
        <f t="shared" ca="1" si="93"/>
        <v>87431</v>
      </c>
      <c r="J177" s="74">
        <f t="shared" ca="1" si="94"/>
        <v>90927</v>
      </c>
      <c r="K177" s="74">
        <f t="shared" ca="1" si="95"/>
        <v>94564</v>
      </c>
      <c r="L177" s="74">
        <f t="shared" ca="1" si="96"/>
        <v>0</v>
      </c>
      <c r="M177" s="74">
        <f t="shared" ca="1" si="97"/>
        <v>0</v>
      </c>
      <c r="N177" s="60"/>
      <c r="P177" s="191" t="s">
        <v>600</v>
      </c>
      <c r="Q177" s="187" t="str">
        <f t="shared" si="98"/>
        <v>10077C</v>
      </c>
      <c r="R177" s="188" t="str">
        <f t="shared" si="99"/>
        <v>Supervisor IT Deskside Services</v>
      </c>
      <c r="S177" s="189" t="str">
        <f t="shared" si="100"/>
        <v>12</v>
      </c>
      <c r="T177" s="186" cm="1">
        <f t="array" aca="1" ref="T177" ca="1">ROUND(IF($P177="Y",VLOOKUP($Q177, INDIRECT($P$2),T$6,0)*INDIRECT($P$1),VLOOKUP($Q177, INDIRECT($P$2),T$6,0)),IF($E177="E",0,3))</f>
        <v>80834</v>
      </c>
      <c r="U177" s="186" cm="1">
        <f t="array" aca="1" ref="U177" ca="1">ROUND(IF($P177="Y",VLOOKUP($Q177, INDIRECT($P$2),U$6,0)*INDIRECT($P$1),VLOOKUP($Q177, INDIRECT($P$2),U$6,0)),IF($E177="E",0,3))</f>
        <v>84066</v>
      </c>
      <c r="V177" s="186" cm="1">
        <f t="array" aca="1" ref="V177" ca="1">ROUND(IF($P177="Y",VLOOKUP($Q177, INDIRECT($P$2),V$6,0)*INDIRECT($P$1),VLOOKUP($Q177, INDIRECT($P$2),V$6,0)),IF($E177="E",0,3))</f>
        <v>87431</v>
      </c>
      <c r="W177" s="186" cm="1">
        <f t="array" aca="1" ref="W177" ca="1">ROUND(IF($P177="Y",VLOOKUP($Q177, INDIRECT($P$2),W$6,0)*INDIRECT($P$1),VLOOKUP($Q177, INDIRECT($P$2),W$6,0)),IF($E177="E",0,3))</f>
        <v>90927</v>
      </c>
      <c r="X177" s="186" cm="1">
        <f t="array" aca="1" ref="X177" ca="1">ROUND(IF($P177="Y",VLOOKUP($Q177, INDIRECT($P$2),X$6,0)*INDIRECT($P$1),VLOOKUP($Q177, INDIRECT($P$2),X$6,0)),IF($E177="E",0,3))</f>
        <v>94564</v>
      </c>
      <c r="Y177" s="186" cm="1">
        <f t="array" aca="1" ref="Y177" ca="1">ROUND(IF($P177="Y",VLOOKUP($Q177, INDIRECT($P$2),Y$6,0)*INDIRECT($P$1),VLOOKUP($Q177, INDIRECT($P$2),Y$6,0)),IF($E177="E",0,3))</f>
        <v>0</v>
      </c>
      <c r="Z177" s="186" cm="1">
        <f t="array" aca="1" ref="Z177" ca="1">ROUND(IF($P177="Y",VLOOKUP($Q177, INDIRECT($P$2),Z$6,0)*INDIRECT($P$1),VLOOKUP($Q177, INDIRECT($P$2),Z$6,0)),IF($E177="E",0,3))</f>
        <v>0</v>
      </c>
      <c r="AB177" s="282" t="str">
        <f t="shared" si="79"/>
        <v>10077C</v>
      </c>
      <c r="AC177" s="130" t="str">
        <f t="shared" si="80"/>
        <v>Supervisor IT Deskside Services</v>
      </c>
      <c r="AD177" s="284" t="str">
        <f t="shared" si="81"/>
        <v>12</v>
      </c>
      <c r="AE177" s="282">
        <f t="shared" ca="1" si="82"/>
        <v>38.863</v>
      </c>
      <c r="AF177" s="282">
        <f t="shared" ca="1" si="83"/>
        <v>40.416999999999994</v>
      </c>
      <c r="AG177" s="282">
        <f t="shared" ca="1" si="84"/>
        <v>42.034999999999997</v>
      </c>
      <c r="AH177" s="282">
        <f t="shared" ca="1" si="85"/>
        <v>43.714999999999996</v>
      </c>
      <c r="AI177" s="282">
        <f t="shared" ca="1" si="86"/>
        <v>45.463999999999999</v>
      </c>
      <c r="AJ177" s="282">
        <f t="shared" ca="1" si="87"/>
        <v>0</v>
      </c>
      <c r="AK177" s="282">
        <f t="shared" ca="1" si="88"/>
        <v>0</v>
      </c>
    </row>
    <row r="178" spans="1:37" x14ac:dyDescent="0.2">
      <c r="A178" s="75" t="s">
        <v>223</v>
      </c>
      <c r="B178" s="75">
        <v>9</v>
      </c>
      <c r="C178" s="70" t="s">
        <v>221</v>
      </c>
      <c r="D178" s="75">
        <v>428</v>
      </c>
      <c r="E178" s="75" t="s">
        <v>17</v>
      </c>
      <c r="F178" s="73" t="s">
        <v>444</v>
      </c>
      <c r="G178" s="74">
        <f t="shared" ca="1" si="91"/>
        <v>80834</v>
      </c>
      <c r="H178" s="74">
        <f t="shared" ca="1" si="92"/>
        <v>84066</v>
      </c>
      <c r="I178" s="74">
        <f t="shared" ca="1" si="93"/>
        <v>87431</v>
      </c>
      <c r="J178" s="74">
        <f t="shared" ca="1" si="94"/>
        <v>90927</v>
      </c>
      <c r="K178" s="74">
        <f t="shared" ca="1" si="95"/>
        <v>94564</v>
      </c>
      <c r="L178" s="74">
        <f t="shared" ca="1" si="96"/>
        <v>0</v>
      </c>
      <c r="M178" s="74">
        <f t="shared" ca="1" si="97"/>
        <v>0</v>
      </c>
      <c r="N178" s="60"/>
      <c r="P178" s="191" t="s">
        <v>600</v>
      </c>
      <c r="Q178" s="187" t="str">
        <f t="shared" si="98"/>
        <v>10078C</v>
      </c>
      <c r="R178" s="188" t="str">
        <f t="shared" si="99"/>
        <v xml:space="preserve">Supervisor IT Service Desk </v>
      </c>
      <c r="S178" s="189" t="str">
        <f t="shared" si="100"/>
        <v>12</v>
      </c>
      <c r="T178" s="186" cm="1">
        <f t="array" aca="1" ref="T178" ca="1">ROUND(IF($P178="Y",VLOOKUP($Q178, INDIRECT($P$2),T$6,0)*INDIRECT($P$1),VLOOKUP($Q178, INDIRECT($P$2),T$6,0)),IF($E178="E",0,3))</f>
        <v>80834</v>
      </c>
      <c r="U178" s="186" cm="1">
        <f t="array" aca="1" ref="U178" ca="1">ROUND(IF($P178="Y",VLOOKUP($Q178, INDIRECT($P$2),U$6,0)*INDIRECT($P$1),VLOOKUP($Q178, INDIRECT($P$2),U$6,0)),IF($E178="E",0,3))</f>
        <v>84066</v>
      </c>
      <c r="V178" s="186" cm="1">
        <f t="array" aca="1" ref="V178" ca="1">ROUND(IF($P178="Y",VLOOKUP($Q178, INDIRECT($P$2),V$6,0)*INDIRECT($P$1),VLOOKUP($Q178, INDIRECT($P$2),V$6,0)),IF($E178="E",0,3))</f>
        <v>87431</v>
      </c>
      <c r="W178" s="186" cm="1">
        <f t="array" aca="1" ref="W178" ca="1">ROUND(IF($P178="Y",VLOOKUP($Q178, INDIRECT($P$2),W$6,0)*INDIRECT($P$1),VLOOKUP($Q178, INDIRECT($P$2),W$6,0)),IF($E178="E",0,3))</f>
        <v>90927</v>
      </c>
      <c r="X178" s="186" cm="1">
        <f t="array" aca="1" ref="X178" ca="1">ROUND(IF($P178="Y",VLOOKUP($Q178, INDIRECT($P$2),X$6,0)*INDIRECT($P$1),VLOOKUP($Q178, INDIRECT($P$2),X$6,0)),IF($E178="E",0,3))</f>
        <v>94564</v>
      </c>
      <c r="Y178" s="186" cm="1">
        <f t="array" aca="1" ref="Y178" ca="1">ROUND(IF($P178="Y",VLOOKUP($Q178, INDIRECT($P$2),Y$6,0)*INDIRECT($P$1),VLOOKUP($Q178, INDIRECT($P$2),Y$6,0)),IF($E178="E",0,3))</f>
        <v>0</v>
      </c>
      <c r="Z178" s="186" cm="1">
        <f t="array" aca="1" ref="Z178" ca="1">ROUND(IF($P178="Y",VLOOKUP($Q178, INDIRECT($P$2),Z$6,0)*INDIRECT($P$1),VLOOKUP($Q178, INDIRECT($P$2),Z$6,0)),IF($E178="E",0,3))</f>
        <v>0</v>
      </c>
      <c r="AB178" s="282" t="str">
        <f t="shared" si="79"/>
        <v>10078C</v>
      </c>
      <c r="AC178" s="130" t="str">
        <f t="shared" si="80"/>
        <v xml:space="preserve">Supervisor IT Service Desk </v>
      </c>
      <c r="AD178" s="284" t="str">
        <f t="shared" si="81"/>
        <v>12</v>
      </c>
      <c r="AE178" s="282">
        <f t="shared" ca="1" si="82"/>
        <v>38.863</v>
      </c>
      <c r="AF178" s="282">
        <f t="shared" ca="1" si="83"/>
        <v>40.416999999999994</v>
      </c>
      <c r="AG178" s="282">
        <f t="shared" ca="1" si="84"/>
        <v>42.034999999999997</v>
      </c>
      <c r="AH178" s="282">
        <f t="shared" ca="1" si="85"/>
        <v>43.714999999999996</v>
      </c>
      <c r="AI178" s="282">
        <f t="shared" ca="1" si="86"/>
        <v>45.463999999999999</v>
      </c>
      <c r="AJ178" s="282">
        <f t="shared" ca="1" si="87"/>
        <v>0</v>
      </c>
      <c r="AK178" s="282">
        <f t="shared" ca="1" si="88"/>
        <v>0</v>
      </c>
    </row>
    <row r="179" spans="1:37" x14ac:dyDescent="0.2">
      <c r="A179" s="75" t="s">
        <v>225</v>
      </c>
      <c r="B179" s="75">
        <v>8</v>
      </c>
      <c r="C179" s="70" t="s">
        <v>224</v>
      </c>
      <c r="D179" s="75">
        <v>368</v>
      </c>
      <c r="E179" s="75" t="s">
        <v>21</v>
      </c>
      <c r="F179" s="73" t="s">
        <v>445</v>
      </c>
      <c r="G179" s="74">
        <f t="shared" ca="1" si="91"/>
        <v>35.470999999999997</v>
      </c>
      <c r="H179" s="74">
        <f t="shared" ca="1" si="92"/>
        <v>36.465000000000003</v>
      </c>
      <c r="I179" s="74">
        <f t="shared" ca="1" si="93"/>
        <v>37.485999999999997</v>
      </c>
      <c r="J179" s="74">
        <f t="shared" ca="1" si="94"/>
        <v>38.552999999999997</v>
      </c>
      <c r="K179" s="74">
        <f t="shared" ca="1" si="95"/>
        <v>39.344999999999999</v>
      </c>
      <c r="L179" s="74">
        <f t="shared" ca="1" si="96"/>
        <v>0</v>
      </c>
      <c r="M179" s="74">
        <f t="shared" ca="1" si="97"/>
        <v>0</v>
      </c>
      <c r="N179" s="60"/>
      <c r="P179" s="191" t="s">
        <v>600</v>
      </c>
      <c r="Q179" s="187" t="str">
        <f t="shared" si="98"/>
        <v>10153C</v>
      </c>
      <c r="R179" s="188" t="str">
        <f t="shared" si="99"/>
        <v xml:space="preserve">Supervisor Payroll/Accounting </v>
      </c>
      <c r="S179" s="189" t="str">
        <f t="shared" si="100"/>
        <v>102</v>
      </c>
      <c r="T179" s="186" cm="1">
        <f t="array" aca="1" ref="T179" ca="1">ROUND(IF($P179="Y",VLOOKUP($Q179, INDIRECT($P$2),T$6,0)*INDIRECT($P$1),VLOOKUP($Q179, INDIRECT($P$2),T$6,0)),IF($E179="E",0,3))</f>
        <v>35.470999999999997</v>
      </c>
      <c r="U179" s="186" cm="1">
        <f t="array" aca="1" ref="U179" ca="1">ROUND(IF($P179="Y",VLOOKUP($Q179, INDIRECT($P$2),U$6,0)*INDIRECT($P$1),VLOOKUP($Q179, INDIRECT($P$2),U$6,0)),IF($E179="E",0,3))</f>
        <v>36.465000000000003</v>
      </c>
      <c r="V179" s="186" cm="1">
        <f t="array" aca="1" ref="V179" ca="1">ROUND(IF($P179="Y",VLOOKUP($Q179, INDIRECT($P$2),V$6,0)*INDIRECT($P$1),VLOOKUP($Q179, INDIRECT($P$2),V$6,0)),IF($E179="E",0,3))</f>
        <v>37.485999999999997</v>
      </c>
      <c r="W179" s="186" cm="1">
        <f t="array" aca="1" ref="W179" ca="1">ROUND(IF($P179="Y",VLOOKUP($Q179, INDIRECT($P$2),W$6,0)*INDIRECT($P$1),VLOOKUP($Q179, INDIRECT($P$2),W$6,0)),IF($E179="E",0,3))</f>
        <v>38.552999999999997</v>
      </c>
      <c r="X179" s="186" cm="1">
        <f t="array" aca="1" ref="X179" ca="1">ROUND(IF($P179="Y",VLOOKUP($Q179, INDIRECT($P$2),X$6,0)*INDIRECT($P$1),VLOOKUP($Q179, INDIRECT($P$2),X$6,0)),IF($E179="E",0,3))</f>
        <v>39.344999999999999</v>
      </c>
      <c r="Y179" s="186" cm="1">
        <f t="array" aca="1" ref="Y179" ca="1">ROUND(IF($P179="Y",VLOOKUP($Q179, INDIRECT($P$2),Y$6,0)*INDIRECT($P$1),VLOOKUP($Q179, INDIRECT($P$2),Y$6,0)),IF($E179="E",0,3))</f>
        <v>0</v>
      </c>
      <c r="Z179" s="186" cm="1">
        <f t="array" aca="1" ref="Z179" ca="1">ROUND(IF($P179="Y",VLOOKUP($Q179, INDIRECT($P$2),Z$6,0)*INDIRECT($P$1),VLOOKUP($Q179, INDIRECT($P$2),Z$6,0)),IF($E179="E",0,3))</f>
        <v>0</v>
      </c>
      <c r="AB179" s="282" t="str">
        <f t="shared" si="79"/>
        <v>10153C</v>
      </c>
      <c r="AC179" s="130" t="str">
        <f t="shared" si="80"/>
        <v xml:space="preserve">Supervisor Payroll/Accounting </v>
      </c>
      <c r="AD179" s="284" t="str">
        <f t="shared" si="81"/>
        <v>102</v>
      </c>
      <c r="AE179" s="282">
        <f t="shared" ca="1" si="82"/>
        <v>35.470999999999997</v>
      </c>
      <c r="AF179" s="282">
        <f t="shared" ca="1" si="83"/>
        <v>36.465000000000003</v>
      </c>
      <c r="AG179" s="282">
        <f t="shared" ca="1" si="84"/>
        <v>37.485999999999997</v>
      </c>
      <c r="AH179" s="282">
        <f t="shared" ca="1" si="85"/>
        <v>38.552999999999997</v>
      </c>
      <c r="AI179" s="282">
        <f t="shared" ca="1" si="86"/>
        <v>39.344999999999999</v>
      </c>
      <c r="AJ179" s="282">
        <f t="shared" ca="1" si="87"/>
        <v>0</v>
      </c>
      <c r="AK179" s="282">
        <f t="shared" ca="1" si="88"/>
        <v>0</v>
      </c>
    </row>
    <row r="180" spans="1:37" x14ac:dyDescent="0.2">
      <c r="A180" s="75" t="s">
        <v>226</v>
      </c>
      <c r="B180" s="75">
        <v>12</v>
      </c>
      <c r="C180" s="70" t="s">
        <v>60</v>
      </c>
      <c r="D180" s="75">
        <v>550</v>
      </c>
      <c r="E180" s="75" t="s">
        <v>17</v>
      </c>
      <c r="F180" s="73" t="s">
        <v>446</v>
      </c>
      <c r="G180" s="74">
        <f t="shared" ca="1" si="91"/>
        <v>95108</v>
      </c>
      <c r="H180" s="74">
        <f t="shared" ca="1" si="92"/>
        <v>100413</v>
      </c>
      <c r="I180" s="74">
        <f t="shared" ca="1" si="93"/>
        <v>107297</v>
      </c>
      <c r="J180" s="74">
        <f t="shared" ca="1" si="94"/>
        <v>110301</v>
      </c>
      <c r="K180" s="74">
        <f t="shared" ca="1" si="95"/>
        <v>113389</v>
      </c>
      <c r="L180" s="74">
        <f t="shared" ca="1" si="96"/>
        <v>116623</v>
      </c>
      <c r="M180" s="74">
        <f t="shared" ca="1" si="97"/>
        <v>0</v>
      </c>
      <c r="N180" s="60"/>
      <c r="P180" s="191" t="s">
        <v>600</v>
      </c>
      <c r="Q180" s="187" t="str">
        <f t="shared" si="98"/>
        <v>10170C</v>
      </c>
      <c r="R180" s="188" t="str">
        <f t="shared" si="99"/>
        <v>Supervisor Plans Review</v>
      </c>
      <c r="S180" s="189" t="str">
        <f t="shared" si="100"/>
        <v>44</v>
      </c>
      <c r="T180" s="186" cm="1">
        <f t="array" aca="1" ref="T180" ca="1">ROUND(IF($P180="Y",VLOOKUP($Q180, INDIRECT($P$2),T$6,0)*INDIRECT($P$1),VLOOKUP($Q180, INDIRECT($P$2),T$6,0)),IF($E180="E",0,3))</f>
        <v>95108</v>
      </c>
      <c r="U180" s="186" cm="1">
        <f t="array" aca="1" ref="U180" ca="1">ROUND(IF($P180="Y",VLOOKUP($Q180, INDIRECT($P$2),U$6,0)*INDIRECT($P$1),VLOOKUP($Q180, INDIRECT($P$2),U$6,0)),IF($E180="E",0,3))</f>
        <v>100413</v>
      </c>
      <c r="V180" s="186" cm="1">
        <f t="array" aca="1" ref="V180" ca="1">ROUND(IF($P180="Y",VLOOKUP($Q180, INDIRECT($P$2),V$6,0)*INDIRECT($P$1),VLOOKUP($Q180, INDIRECT($P$2),V$6,0)),IF($E180="E",0,3))</f>
        <v>107297</v>
      </c>
      <c r="W180" s="186" cm="1">
        <f t="array" aca="1" ref="W180" ca="1">ROUND(IF($P180="Y",VLOOKUP($Q180, INDIRECT($P$2),W$6,0)*INDIRECT($P$1),VLOOKUP($Q180, INDIRECT($P$2),W$6,0)),IF($E180="E",0,3))</f>
        <v>110301</v>
      </c>
      <c r="X180" s="186" cm="1">
        <f t="array" aca="1" ref="X180" ca="1">ROUND(IF($P180="Y",VLOOKUP($Q180, INDIRECT($P$2),X$6,0)*INDIRECT($P$1),VLOOKUP($Q180, INDIRECT($P$2),X$6,0)),IF($E180="E",0,3))</f>
        <v>113389</v>
      </c>
      <c r="Y180" s="186" cm="1">
        <f t="array" aca="1" ref="Y180" ca="1">ROUND(IF($P180="Y",VLOOKUP($Q180, INDIRECT($P$2),Y$6,0)*INDIRECT($P$1),VLOOKUP($Q180, INDIRECT($P$2),Y$6,0)),IF($E180="E",0,3))</f>
        <v>116623</v>
      </c>
      <c r="Z180" s="186" cm="1">
        <f t="array" aca="1" ref="Z180" ca="1">ROUND(IF($P180="Y",VLOOKUP($Q180, INDIRECT($P$2),Z$6,0)*INDIRECT($P$1),VLOOKUP($Q180, INDIRECT($P$2),Z$6,0)),IF($E180="E",0,3))</f>
        <v>0</v>
      </c>
      <c r="AB180" s="282" t="str">
        <f t="shared" si="79"/>
        <v>10170C</v>
      </c>
      <c r="AC180" s="130" t="str">
        <f t="shared" si="80"/>
        <v>Supervisor Plans Review</v>
      </c>
      <c r="AD180" s="284" t="str">
        <f t="shared" si="81"/>
        <v>44</v>
      </c>
      <c r="AE180" s="282">
        <f t="shared" ca="1" si="82"/>
        <v>45.725000000000001</v>
      </c>
      <c r="AF180" s="282">
        <f t="shared" ca="1" si="83"/>
        <v>48.275999999999996</v>
      </c>
      <c r="AG180" s="282">
        <f t="shared" ca="1" si="84"/>
        <v>51.585999999999999</v>
      </c>
      <c r="AH180" s="282">
        <f t="shared" ca="1" si="85"/>
        <v>53.03</v>
      </c>
      <c r="AI180" s="282">
        <f t="shared" ca="1" si="86"/>
        <v>54.513999999999996</v>
      </c>
      <c r="AJ180" s="282">
        <f t="shared" ca="1" si="87"/>
        <v>56.068999999999996</v>
      </c>
      <c r="AK180" s="282">
        <f t="shared" ca="1" si="88"/>
        <v>0</v>
      </c>
    </row>
    <row r="181" spans="1:37" x14ac:dyDescent="0.2">
      <c r="A181" s="75" t="s">
        <v>227</v>
      </c>
      <c r="B181" s="75">
        <v>8</v>
      </c>
      <c r="C181" s="70" t="s">
        <v>575</v>
      </c>
      <c r="D181" s="75">
        <v>398</v>
      </c>
      <c r="E181" s="75" t="s">
        <v>17</v>
      </c>
      <c r="F181" s="73" t="s">
        <v>447</v>
      </c>
      <c r="G181" s="74">
        <f t="shared" ca="1" si="91"/>
        <v>70490</v>
      </c>
      <c r="H181" s="74">
        <f t="shared" ca="1" si="92"/>
        <v>73312</v>
      </c>
      <c r="I181" s="74">
        <f t="shared" ca="1" si="93"/>
        <v>76248</v>
      </c>
      <c r="J181" s="74">
        <f t="shared" ca="1" si="94"/>
        <v>79301</v>
      </c>
      <c r="K181" s="74">
        <f t="shared" ca="1" si="95"/>
        <v>82476</v>
      </c>
      <c r="L181" s="74">
        <f t="shared" ca="1" si="96"/>
        <v>0</v>
      </c>
      <c r="M181" s="74">
        <f t="shared" ca="1" si="97"/>
        <v>0</v>
      </c>
      <c r="N181" s="60"/>
      <c r="P181" s="191" t="s">
        <v>600</v>
      </c>
      <c r="Q181" s="187" t="str">
        <f t="shared" si="98"/>
        <v>10195C</v>
      </c>
      <c r="R181" s="188" t="str">
        <f t="shared" si="99"/>
        <v xml:space="preserve">Supervisor Police Support Services </v>
      </c>
      <c r="S181" s="189" t="str">
        <f t="shared" si="100"/>
        <v>022</v>
      </c>
      <c r="T181" s="186" cm="1">
        <f t="array" aca="1" ref="T181" ca="1">ROUND(IF($P181="Y",VLOOKUP($Q181, INDIRECT($P$2),T$6,0)*INDIRECT($P$1),VLOOKUP($Q181, INDIRECT($P$2),T$6,0)),IF($E181="E",0,3))</f>
        <v>70490</v>
      </c>
      <c r="U181" s="186" cm="1">
        <f t="array" aca="1" ref="U181" ca="1">ROUND(IF($P181="Y",VLOOKUP($Q181, INDIRECT($P$2),U$6,0)*INDIRECT($P$1),VLOOKUP($Q181, INDIRECT($P$2),U$6,0)),IF($E181="E",0,3))</f>
        <v>73312</v>
      </c>
      <c r="V181" s="186" cm="1">
        <f t="array" aca="1" ref="V181" ca="1">ROUND(IF($P181="Y",VLOOKUP($Q181, INDIRECT($P$2),V$6,0)*INDIRECT($P$1),VLOOKUP($Q181, INDIRECT($P$2),V$6,0)),IF($E181="E",0,3))</f>
        <v>76248</v>
      </c>
      <c r="W181" s="186" cm="1">
        <f t="array" aca="1" ref="W181" ca="1">ROUND(IF($P181="Y",VLOOKUP($Q181, INDIRECT($P$2),W$6,0)*INDIRECT($P$1),VLOOKUP($Q181, INDIRECT($P$2),W$6,0)),IF($E181="E",0,3))</f>
        <v>79301</v>
      </c>
      <c r="X181" s="186" cm="1">
        <f t="array" aca="1" ref="X181" ca="1">ROUND(IF($P181="Y",VLOOKUP($Q181, INDIRECT($P$2),X$6,0)*INDIRECT($P$1),VLOOKUP($Q181, INDIRECT($P$2),X$6,0)),IF($E181="E",0,3))</f>
        <v>82476</v>
      </c>
      <c r="Y181" s="186" cm="1">
        <f t="array" aca="1" ref="Y181" ca="1">ROUND(IF($P181="Y",VLOOKUP($Q181, INDIRECT($P$2),Y$6,0)*INDIRECT($P$1),VLOOKUP($Q181, INDIRECT($P$2),Y$6,0)),IF($E181="E",0,3))</f>
        <v>0</v>
      </c>
      <c r="Z181" s="186" cm="1">
        <f t="array" aca="1" ref="Z181" ca="1">ROUND(IF($P181="Y",VLOOKUP($Q181, INDIRECT($P$2),Z$6,0)*INDIRECT($P$1),VLOOKUP($Q181, INDIRECT($P$2),Z$6,0)),IF($E181="E",0,3))</f>
        <v>0</v>
      </c>
      <c r="AB181" s="282" t="str">
        <f t="shared" si="79"/>
        <v>10195C</v>
      </c>
      <c r="AC181" s="130" t="str">
        <f t="shared" si="80"/>
        <v xml:space="preserve">Supervisor Police Support Services </v>
      </c>
      <c r="AD181" s="284" t="str">
        <f t="shared" si="81"/>
        <v>022</v>
      </c>
      <c r="AE181" s="282">
        <f t="shared" ca="1" si="82"/>
        <v>33.89</v>
      </c>
      <c r="AF181" s="282">
        <f t="shared" ca="1" si="83"/>
        <v>35.247</v>
      </c>
      <c r="AG181" s="282">
        <f t="shared" ca="1" si="84"/>
        <v>36.657999999999994</v>
      </c>
      <c r="AH181" s="282">
        <f t="shared" ca="1" si="85"/>
        <v>38.125999999999998</v>
      </c>
      <c r="AI181" s="282">
        <f t="shared" ca="1" si="86"/>
        <v>39.652000000000001</v>
      </c>
      <c r="AJ181" s="282">
        <f t="shared" ca="1" si="87"/>
        <v>0</v>
      </c>
      <c r="AK181" s="282">
        <f t="shared" ca="1" si="88"/>
        <v>0</v>
      </c>
    </row>
    <row r="182" spans="1:37" x14ac:dyDescent="0.2">
      <c r="A182" s="75" t="s">
        <v>229</v>
      </c>
      <c r="B182" s="75">
        <v>9</v>
      </c>
      <c r="C182" s="70" t="s">
        <v>585</v>
      </c>
      <c r="D182" s="75">
        <v>418</v>
      </c>
      <c r="E182" s="75" t="s">
        <v>17</v>
      </c>
      <c r="F182" s="73" t="s">
        <v>448</v>
      </c>
      <c r="G182" s="74">
        <f t="shared" ca="1" si="91"/>
        <v>75583</v>
      </c>
      <c r="H182" s="74">
        <f t="shared" ca="1" si="92"/>
        <v>79486</v>
      </c>
      <c r="I182" s="74">
        <f t="shared" ca="1" si="93"/>
        <v>83537</v>
      </c>
      <c r="J182" s="74">
        <f t="shared" ca="1" si="94"/>
        <v>89192</v>
      </c>
      <c r="K182" s="74">
        <f t="shared" ca="1" si="95"/>
        <v>91690</v>
      </c>
      <c r="L182" s="74">
        <f t="shared" ca="1" si="96"/>
        <v>94257</v>
      </c>
      <c r="M182" s="74">
        <f t="shared" ca="1" si="97"/>
        <v>96945</v>
      </c>
      <c r="N182" s="115"/>
      <c r="P182" s="191" t="s">
        <v>600</v>
      </c>
      <c r="Q182" s="187" t="str">
        <f t="shared" si="98"/>
        <v>10207C</v>
      </c>
      <c r="R182" s="188" t="str">
        <f t="shared" si="99"/>
        <v>Supervisor Property &amp; Evidence</v>
      </c>
      <c r="S182" s="189" t="str">
        <f t="shared" si="100"/>
        <v>024</v>
      </c>
      <c r="T182" s="186" cm="1">
        <f t="array" aca="1" ref="T182" ca="1">ROUND(IF($P182="Y",VLOOKUP($Q182, INDIRECT($P$2),T$6,0)*INDIRECT($P$1),VLOOKUP($Q182, INDIRECT($P$2),T$6,0)),IF($E182="E",0,3))</f>
        <v>75583</v>
      </c>
      <c r="U182" s="186" cm="1">
        <f t="array" aca="1" ref="U182" ca="1">ROUND(IF($P182="Y",VLOOKUP($Q182, INDIRECT($P$2),U$6,0)*INDIRECT($P$1),VLOOKUP($Q182, INDIRECT($P$2),U$6,0)),IF($E182="E",0,3))</f>
        <v>79486</v>
      </c>
      <c r="V182" s="186" cm="1">
        <f t="array" aca="1" ref="V182" ca="1">ROUND(IF($P182="Y",VLOOKUP($Q182, INDIRECT($P$2),V$6,0)*INDIRECT($P$1),VLOOKUP($Q182, INDIRECT($P$2),V$6,0)),IF($E182="E",0,3))</f>
        <v>83537</v>
      </c>
      <c r="W182" s="186" cm="1">
        <f t="array" aca="1" ref="W182" ca="1">ROUND(IF($P182="Y",VLOOKUP($Q182, INDIRECT($P$2),W$6,0)*INDIRECT($P$1),VLOOKUP($Q182, INDIRECT($P$2),W$6,0)),IF($E182="E",0,3))</f>
        <v>89192</v>
      </c>
      <c r="X182" s="186" cm="1">
        <f t="array" aca="1" ref="X182" ca="1">ROUND(IF($P182="Y",VLOOKUP($Q182, INDIRECT($P$2),X$6,0)*INDIRECT($P$1),VLOOKUP($Q182, INDIRECT($P$2),X$6,0)),IF($E182="E",0,3))</f>
        <v>91690</v>
      </c>
      <c r="Y182" s="186" cm="1">
        <f t="array" aca="1" ref="Y182" ca="1">ROUND(IF($P182="Y",VLOOKUP($Q182, INDIRECT($P$2),Y$6,0)*INDIRECT($P$1),VLOOKUP($Q182, INDIRECT($P$2),Y$6,0)),IF($E182="E",0,3))</f>
        <v>94257</v>
      </c>
      <c r="Z182" s="186" cm="1">
        <f t="array" aca="1" ref="Z182" ca="1">ROUND(IF($P182="Y",VLOOKUP($Q182, INDIRECT($P$2),Z$6,0)*INDIRECT($P$1),VLOOKUP($Q182, INDIRECT($P$2),Z$6,0)),IF($E182="E",0,3))</f>
        <v>96945</v>
      </c>
      <c r="AB182" s="282" t="str">
        <f t="shared" si="79"/>
        <v>10207C</v>
      </c>
      <c r="AC182" s="130" t="str">
        <f t="shared" si="80"/>
        <v>Supervisor Property &amp; Evidence</v>
      </c>
      <c r="AD182" s="284" t="str">
        <f t="shared" si="81"/>
        <v>024</v>
      </c>
      <c r="AE182" s="282">
        <f t="shared" ca="1" si="82"/>
        <v>36.338000000000001</v>
      </c>
      <c r="AF182" s="282">
        <f t="shared" ca="1" si="83"/>
        <v>38.214999999999996</v>
      </c>
      <c r="AG182" s="282">
        <f t="shared" ca="1" si="84"/>
        <v>40.162999999999997</v>
      </c>
      <c r="AH182" s="282">
        <f t="shared" ca="1" si="85"/>
        <v>42.881</v>
      </c>
      <c r="AI182" s="282">
        <f t="shared" ca="1" si="86"/>
        <v>44.082000000000001</v>
      </c>
      <c r="AJ182" s="282">
        <f t="shared" ca="1" si="87"/>
        <v>45.315999999999995</v>
      </c>
      <c r="AK182" s="282">
        <f t="shared" ca="1" si="88"/>
        <v>46.608999999999995</v>
      </c>
    </row>
    <row r="183" spans="1:37" x14ac:dyDescent="0.2">
      <c r="A183" s="75" t="s">
        <v>230</v>
      </c>
      <c r="B183" s="75">
        <v>10</v>
      </c>
      <c r="C183" s="70" t="s">
        <v>580</v>
      </c>
      <c r="D183" s="75">
        <v>465</v>
      </c>
      <c r="E183" s="75" t="s">
        <v>17</v>
      </c>
      <c r="F183" s="73" t="s">
        <v>449</v>
      </c>
      <c r="G183" s="74">
        <f t="shared" ca="1" si="91"/>
        <v>83970</v>
      </c>
      <c r="H183" s="74">
        <f t="shared" ca="1" si="92"/>
        <v>87333</v>
      </c>
      <c r="I183" s="74">
        <f t="shared" ca="1" si="93"/>
        <v>90829</v>
      </c>
      <c r="J183" s="74">
        <f t="shared" ca="1" si="94"/>
        <v>94466</v>
      </c>
      <c r="K183" s="74">
        <f t="shared" ca="1" si="95"/>
        <v>98249</v>
      </c>
      <c r="L183" s="74">
        <f t="shared" ca="1" si="96"/>
        <v>0</v>
      </c>
      <c r="M183" s="74">
        <f t="shared" ca="1" si="97"/>
        <v>0</v>
      </c>
      <c r="N183" s="60"/>
      <c r="P183" s="191" t="s">
        <v>600</v>
      </c>
      <c r="Q183" s="187" t="str">
        <f t="shared" si="98"/>
        <v>10291C</v>
      </c>
      <c r="R183" s="188" t="str">
        <f t="shared" si="99"/>
        <v xml:space="preserve">Supervisor Space Planning  </v>
      </c>
      <c r="S183" s="189" t="str">
        <f t="shared" si="100"/>
        <v>034</v>
      </c>
      <c r="T183" s="186" cm="1">
        <f t="array" aca="1" ref="T183" ca="1">ROUND(IF($P183="Y",VLOOKUP($Q183, INDIRECT($P$2),T$6,0)*INDIRECT($P$1),VLOOKUP($Q183, INDIRECT($P$2),T$6,0)),IF($E183="E",0,3))</f>
        <v>83970</v>
      </c>
      <c r="U183" s="186" cm="1">
        <f t="array" aca="1" ref="U183" ca="1">ROUND(IF($P183="Y",VLOOKUP($Q183, INDIRECT($P$2),U$6,0)*INDIRECT($P$1),VLOOKUP($Q183, INDIRECT($P$2),U$6,0)),IF($E183="E",0,3))</f>
        <v>87333</v>
      </c>
      <c r="V183" s="186" cm="1">
        <f t="array" aca="1" ref="V183" ca="1">ROUND(IF($P183="Y",VLOOKUP($Q183, INDIRECT($P$2),V$6,0)*INDIRECT($P$1),VLOOKUP($Q183, INDIRECT($P$2),V$6,0)),IF($E183="E",0,3))</f>
        <v>90829</v>
      </c>
      <c r="W183" s="186" cm="1">
        <f t="array" aca="1" ref="W183" ca="1">ROUND(IF($P183="Y",VLOOKUP($Q183, INDIRECT($P$2),W$6,0)*INDIRECT($P$1),VLOOKUP($Q183, INDIRECT($P$2),W$6,0)),IF($E183="E",0,3))</f>
        <v>94466</v>
      </c>
      <c r="X183" s="186" cm="1">
        <f t="array" aca="1" ref="X183" ca="1">ROUND(IF($P183="Y",VLOOKUP($Q183, INDIRECT($P$2),X$6,0)*INDIRECT($P$1),VLOOKUP($Q183, INDIRECT($P$2),X$6,0)),IF($E183="E",0,3))</f>
        <v>98249</v>
      </c>
      <c r="Y183" s="186" cm="1">
        <f t="array" aca="1" ref="Y183" ca="1">ROUND(IF($P183="Y",VLOOKUP($Q183, INDIRECT($P$2),Y$6,0)*INDIRECT($P$1),VLOOKUP($Q183, INDIRECT($P$2),Y$6,0)),IF($E183="E",0,3))</f>
        <v>0</v>
      </c>
      <c r="Z183" s="186" cm="1">
        <f t="array" aca="1" ref="Z183" ca="1">ROUND(IF($P183="Y",VLOOKUP($Q183, INDIRECT($P$2),Z$6,0)*INDIRECT($P$1),VLOOKUP($Q183, INDIRECT($P$2),Z$6,0)),IF($E183="E",0,3))</f>
        <v>0</v>
      </c>
      <c r="AB183" s="282" t="str">
        <f t="shared" si="79"/>
        <v>10291C</v>
      </c>
      <c r="AC183" s="130" t="str">
        <f t="shared" si="80"/>
        <v xml:space="preserve">Supervisor Space Planning  </v>
      </c>
      <c r="AD183" s="284" t="str">
        <f t="shared" si="81"/>
        <v>034</v>
      </c>
      <c r="AE183" s="282">
        <f t="shared" ca="1" si="82"/>
        <v>40.370999999999995</v>
      </c>
      <c r="AF183" s="282">
        <f t="shared" ca="1" si="83"/>
        <v>41.988</v>
      </c>
      <c r="AG183" s="282">
        <f t="shared" ca="1" si="84"/>
        <v>43.667999999999999</v>
      </c>
      <c r="AH183" s="282">
        <f t="shared" ca="1" si="85"/>
        <v>45.416999999999994</v>
      </c>
      <c r="AI183" s="282">
        <f t="shared" ca="1" si="86"/>
        <v>47.235999999999997</v>
      </c>
      <c r="AJ183" s="282">
        <f t="shared" ca="1" si="87"/>
        <v>0</v>
      </c>
      <c r="AK183" s="282">
        <f t="shared" ca="1" si="88"/>
        <v>0</v>
      </c>
    </row>
    <row r="184" spans="1:37" x14ac:dyDescent="0.2">
      <c r="A184" s="75" t="s">
        <v>233</v>
      </c>
      <c r="B184" s="75">
        <v>7</v>
      </c>
      <c r="C184" s="70" t="s">
        <v>232</v>
      </c>
      <c r="D184" s="75">
        <v>333</v>
      </c>
      <c r="E184" s="75" t="s">
        <v>17</v>
      </c>
      <c r="F184" s="73" t="s">
        <v>451</v>
      </c>
      <c r="G184" s="74">
        <f t="shared" ca="1" si="91"/>
        <v>59610</v>
      </c>
      <c r="H184" s="74">
        <f t="shared" ca="1" si="92"/>
        <v>61397</v>
      </c>
      <c r="I184" s="74">
        <f t="shared" ca="1" si="93"/>
        <v>63241</v>
      </c>
      <c r="J184" s="74">
        <f t="shared" ca="1" si="94"/>
        <v>65138</v>
      </c>
      <c r="K184" s="74">
        <f t="shared" ca="1" si="95"/>
        <v>67091</v>
      </c>
      <c r="L184" s="74">
        <f t="shared" ca="1" si="96"/>
        <v>69103</v>
      </c>
      <c r="M184" s="74">
        <f t="shared" ca="1" si="97"/>
        <v>71177</v>
      </c>
      <c r="N184" s="60"/>
      <c r="P184" s="191" t="s">
        <v>600</v>
      </c>
      <c r="Q184" s="187" t="str">
        <f t="shared" si="98"/>
        <v>10350C</v>
      </c>
      <c r="R184" s="188" t="str">
        <f t="shared" si="99"/>
        <v>Supervisor Treasury Division</v>
      </c>
      <c r="S184" s="189" t="str">
        <f t="shared" si="100"/>
        <v>17</v>
      </c>
      <c r="T184" s="186" cm="1">
        <f t="array" aca="1" ref="T184" ca="1">ROUND(IF($P184="Y",VLOOKUP($Q184, INDIRECT($P$2),T$6,0)*INDIRECT($P$1),VLOOKUP($Q184, INDIRECT($P$2),T$6,0)),IF($E184="E",0,3))</f>
        <v>59610</v>
      </c>
      <c r="U184" s="186" cm="1">
        <f t="array" aca="1" ref="U184" ca="1">ROUND(IF($P184="Y",VLOOKUP($Q184, INDIRECT($P$2),U$6,0)*INDIRECT($P$1),VLOOKUP($Q184, INDIRECT($P$2),U$6,0)),IF($E184="E",0,3))</f>
        <v>61397</v>
      </c>
      <c r="V184" s="186" cm="1">
        <f t="array" aca="1" ref="V184" ca="1">ROUND(IF($P184="Y",VLOOKUP($Q184, INDIRECT($P$2),V$6,0)*INDIRECT($P$1),VLOOKUP($Q184, INDIRECT($P$2),V$6,0)),IF($E184="E",0,3))</f>
        <v>63241</v>
      </c>
      <c r="W184" s="186" cm="1">
        <f t="array" aca="1" ref="W184" ca="1">ROUND(IF($P184="Y",VLOOKUP($Q184, INDIRECT($P$2),W$6,0)*INDIRECT($P$1),VLOOKUP($Q184, INDIRECT($P$2),W$6,0)),IF($E184="E",0,3))</f>
        <v>65138</v>
      </c>
      <c r="X184" s="186" cm="1">
        <f t="array" aca="1" ref="X184" ca="1">ROUND(IF($P184="Y",VLOOKUP($Q184, INDIRECT($P$2),X$6,0)*INDIRECT($P$1),VLOOKUP($Q184, INDIRECT($P$2),X$6,0)),IF($E184="E",0,3))</f>
        <v>67091</v>
      </c>
      <c r="Y184" s="186" cm="1">
        <f t="array" aca="1" ref="Y184" ca="1">ROUND(IF($P184="Y",VLOOKUP($Q184, INDIRECT($P$2),Y$6,0)*INDIRECT($P$1),VLOOKUP($Q184, INDIRECT($P$2),Y$6,0)),IF($E184="E",0,3))</f>
        <v>69103</v>
      </c>
      <c r="Z184" s="186" cm="1">
        <f t="array" aca="1" ref="Z184" ca="1">ROUND(IF($P184="Y",VLOOKUP($Q184, INDIRECT($P$2),Z$6,0)*INDIRECT($P$1),VLOOKUP($Q184, INDIRECT($P$2),Z$6,0)),IF($E184="E",0,3))</f>
        <v>71177</v>
      </c>
      <c r="AB184" s="282" t="str">
        <f t="shared" si="79"/>
        <v>10350C</v>
      </c>
      <c r="AC184" s="130" t="str">
        <f t="shared" si="80"/>
        <v>Supervisor Treasury Division</v>
      </c>
      <c r="AD184" s="284" t="str">
        <f t="shared" si="81"/>
        <v>17</v>
      </c>
      <c r="AE184" s="282">
        <f t="shared" ca="1" si="82"/>
        <v>28.659000000000002</v>
      </c>
      <c r="AF184" s="282">
        <f t="shared" ca="1" si="83"/>
        <v>29.518000000000001</v>
      </c>
      <c r="AG184" s="282">
        <f t="shared" ca="1" si="84"/>
        <v>30.405000000000001</v>
      </c>
      <c r="AH184" s="282">
        <f t="shared" ca="1" si="85"/>
        <v>31.317</v>
      </c>
      <c r="AI184" s="282">
        <f t="shared" ca="1" si="86"/>
        <v>32.256</v>
      </c>
      <c r="AJ184" s="282">
        <f t="shared" ca="1" si="87"/>
        <v>33.222999999999999</v>
      </c>
      <c r="AK184" s="282">
        <f t="shared" ca="1" si="88"/>
        <v>34.22</v>
      </c>
    </row>
    <row r="185" spans="1:37" x14ac:dyDescent="0.2">
      <c r="A185" s="75" t="s">
        <v>235</v>
      </c>
      <c r="B185" s="75">
        <v>9</v>
      </c>
      <c r="C185" s="70" t="s">
        <v>586</v>
      </c>
      <c r="D185" s="75">
        <v>413</v>
      </c>
      <c r="E185" s="75" t="s">
        <v>17</v>
      </c>
      <c r="F185" s="73" t="s">
        <v>452</v>
      </c>
      <c r="G185" s="74">
        <f t="shared" ca="1" si="91"/>
        <v>75829</v>
      </c>
      <c r="H185" s="74">
        <f t="shared" ca="1" si="92"/>
        <v>78866</v>
      </c>
      <c r="I185" s="74">
        <f t="shared" ca="1" si="93"/>
        <v>82023</v>
      </c>
      <c r="J185" s="74">
        <f t="shared" ca="1" si="94"/>
        <v>85308</v>
      </c>
      <c r="K185" s="74">
        <f t="shared" ca="1" si="95"/>
        <v>88723</v>
      </c>
      <c r="L185" s="74">
        <f t="shared" ca="1" si="96"/>
        <v>0</v>
      </c>
      <c r="M185" s="74">
        <f t="shared" ca="1" si="97"/>
        <v>0</v>
      </c>
      <c r="N185" s="60"/>
      <c r="P185" s="191" t="s">
        <v>600</v>
      </c>
      <c r="Q185" s="187" t="str">
        <f t="shared" si="98"/>
        <v>10633C</v>
      </c>
      <c r="R185" s="188" t="str">
        <f t="shared" si="99"/>
        <v>Training Development Supervisor</v>
      </c>
      <c r="S185" s="189" t="str">
        <f t="shared" si="100"/>
        <v>084</v>
      </c>
      <c r="T185" s="186" cm="1">
        <f t="array" aca="1" ref="T185" ca="1">ROUND(IF($P185="Y",VLOOKUP($Q185, INDIRECT($P$2),T$6,0)*INDIRECT($P$1),VLOOKUP($Q185, INDIRECT($P$2),T$6,0)),IF($E185="E",0,3))</f>
        <v>75829</v>
      </c>
      <c r="U185" s="186" cm="1">
        <f t="array" aca="1" ref="U185" ca="1">ROUND(IF($P185="Y",VLOOKUP($Q185, INDIRECT($P$2),U$6,0)*INDIRECT($P$1),VLOOKUP($Q185, INDIRECT($P$2),U$6,0)),IF($E185="E",0,3))</f>
        <v>78866</v>
      </c>
      <c r="V185" s="186" cm="1">
        <f t="array" aca="1" ref="V185" ca="1">ROUND(IF($P185="Y",VLOOKUP($Q185, INDIRECT($P$2),V$6,0)*INDIRECT($P$1),VLOOKUP($Q185, INDIRECT($P$2),V$6,0)),IF($E185="E",0,3))</f>
        <v>82023</v>
      </c>
      <c r="W185" s="186" cm="1">
        <f t="array" aca="1" ref="W185" ca="1">ROUND(IF($P185="Y",VLOOKUP($Q185, INDIRECT($P$2),W$6,0)*INDIRECT($P$1),VLOOKUP($Q185, INDIRECT($P$2),W$6,0)),IF($E185="E",0,3))</f>
        <v>85308</v>
      </c>
      <c r="X185" s="186" cm="1">
        <f t="array" aca="1" ref="X185" ca="1">ROUND(IF($P185="Y",VLOOKUP($Q185, INDIRECT($P$2),X$6,0)*INDIRECT($P$1),VLOOKUP($Q185, INDIRECT($P$2),X$6,0)),IF($E185="E",0,3))</f>
        <v>88723</v>
      </c>
      <c r="Y185" s="186" cm="1">
        <f t="array" aca="1" ref="Y185" ca="1">ROUND(IF($P185="Y",VLOOKUP($Q185, INDIRECT($P$2),Y$6,0)*INDIRECT($P$1),VLOOKUP($Q185, INDIRECT($P$2),Y$6,0)),IF($E185="E",0,3))</f>
        <v>0</v>
      </c>
      <c r="Z185" s="186" cm="1">
        <f t="array" aca="1" ref="Z185" ca="1">ROUND(IF($P185="Y",VLOOKUP($Q185, INDIRECT($P$2),Z$6,0)*INDIRECT($P$1),VLOOKUP($Q185, INDIRECT($P$2),Z$6,0)),IF($E185="E",0,3))</f>
        <v>0</v>
      </c>
      <c r="AB185" s="282" t="str">
        <f t="shared" si="79"/>
        <v>10633C</v>
      </c>
      <c r="AC185" s="130" t="str">
        <f t="shared" si="80"/>
        <v>Training Development Supervisor</v>
      </c>
      <c r="AD185" s="284" t="str">
        <f t="shared" si="81"/>
        <v>084</v>
      </c>
      <c r="AE185" s="282">
        <f t="shared" ca="1" si="82"/>
        <v>36.457000000000001</v>
      </c>
      <c r="AF185" s="282">
        <f t="shared" ca="1" si="83"/>
        <v>37.916999999999994</v>
      </c>
      <c r="AG185" s="282">
        <f t="shared" ca="1" si="84"/>
        <v>39.434999999999995</v>
      </c>
      <c r="AH185" s="282">
        <f t="shared" ca="1" si="85"/>
        <v>41.013999999999996</v>
      </c>
      <c r="AI185" s="282">
        <f t="shared" ca="1" si="86"/>
        <v>42.655999999999999</v>
      </c>
      <c r="AJ185" s="282">
        <f t="shared" ca="1" si="87"/>
        <v>0</v>
      </c>
      <c r="AK185" s="282">
        <f t="shared" ca="1" si="88"/>
        <v>0</v>
      </c>
    </row>
    <row r="186" spans="1:37" x14ac:dyDescent="0.2">
      <c r="A186" s="75" t="s">
        <v>231</v>
      </c>
      <c r="B186" s="75">
        <v>12</v>
      </c>
      <c r="C186" s="70" t="s">
        <v>32</v>
      </c>
      <c r="D186" s="75">
        <v>573</v>
      </c>
      <c r="E186" s="75" t="s">
        <v>17</v>
      </c>
      <c r="F186" s="73" t="s">
        <v>850</v>
      </c>
      <c r="G186" s="74">
        <f t="shared" ref="G186:M186" si="101">T186</f>
        <v>102872</v>
      </c>
      <c r="H186" s="74">
        <f t="shared" si="101"/>
        <v>106986</v>
      </c>
      <c r="I186" s="74">
        <f t="shared" si="101"/>
        <v>111265</v>
      </c>
      <c r="J186" s="74">
        <f t="shared" si="101"/>
        <v>115716</v>
      </c>
      <c r="K186" s="74">
        <f t="shared" si="101"/>
        <v>120344</v>
      </c>
      <c r="L186" s="74">
        <f t="shared" si="101"/>
        <v>0</v>
      </c>
      <c r="M186" s="74">
        <f t="shared" ca="1" si="101"/>
        <v>0</v>
      </c>
      <c r="N186" s="60"/>
      <c r="P186" s="191" t="s">
        <v>600</v>
      </c>
      <c r="Q186" s="187" t="str">
        <f>A186</f>
        <v>10335C</v>
      </c>
      <c r="R186" s="188" t="str">
        <f>F186</f>
        <v>Transporation Planning Supervisor</v>
      </c>
      <c r="S186" s="189" t="str">
        <f>C186</f>
        <v>105</v>
      </c>
      <c r="T186" s="336">
        <v>102872</v>
      </c>
      <c r="U186" s="336">
        <v>106986</v>
      </c>
      <c r="V186" s="336">
        <v>111265</v>
      </c>
      <c r="W186" s="336">
        <v>115716</v>
      </c>
      <c r="X186" s="336">
        <v>120344</v>
      </c>
      <c r="Y186" s="336"/>
      <c r="Z186" s="336" cm="1">
        <f t="array" aca="1" ref="Z186" ca="1">ROUND(IF($P186="Y",VLOOKUP($Q186, INDIRECT($P$2),Z$6,0)*INDIRECT($P$1),VLOOKUP($Q186, INDIRECT($P$2),Z$6,0)),IF($E186="E",0,3))</f>
        <v>0</v>
      </c>
      <c r="AB186" s="282" t="str">
        <f>A186</f>
        <v>10335C</v>
      </c>
      <c r="AC186" s="130" t="str">
        <f>F186</f>
        <v>Transporation Planning Supervisor</v>
      </c>
      <c r="AD186" s="284" t="str">
        <f>C186</f>
        <v>105</v>
      </c>
      <c r="AE186" s="282">
        <f t="shared" ref="AE186:AK186" si="102">IF($E186="E",ROUNDUP(T186/2080,3),T186)</f>
        <v>49.457999999999998</v>
      </c>
      <c r="AF186" s="282">
        <f t="shared" si="102"/>
        <v>51.436</v>
      </c>
      <c r="AG186" s="282">
        <f t="shared" si="102"/>
        <v>53.492999999999995</v>
      </c>
      <c r="AH186" s="282">
        <f t="shared" si="102"/>
        <v>55.632999999999996</v>
      </c>
      <c r="AI186" s="282">
        <f t="shared" si="102"/>
        <v>57.857999999999997</v>
      </c>
      <c r="AJ186" s="282">
        <f t="shared" si="102"/>
        <v>0</v>
      </c>
      <c r="AK186" s="282">
        <f t="shared" ca="1" si="102"/>
        <v>0</v>
      </c>
    </row>
    <row r="187" spans="1:37" x14ac:dyDescent="0.2">
      <c r="A187" s="75" t="s">
        <v>237</v>
      </c>
      <c r="B187" s="75">
        <v>5</v>
      </c>
      <c r="C187" s="70" t="s">
        <v>236</v>
      </c>
      <c r="D187" s="75">
        <v>140</v>
      </c>
      <c r="E187" s="75" t="s">
        <v>21</v>
      </c>
      <c r="F187" s="73" t="s">
        <v>238</v>
      </c>
      <c r="G187" s="74">
        <f t="shared" ca="1" si="91"/>
        <v>27.484000000000002</v>
      </c>
      <c r="H187" s="74">
        <f t="shared" ca="1" si="92"/>
        <v>0</v>
      </c>
      <c r="I187" s="74">
        <f t="shared" ca="1" si="93"/>
        <v>0</v>
      </c>
      <c r="J187" s="74">
        <f t="shared" ca="1" si="94"/>
        <v>0</v>
      </c>
      <c r="K187" s="74">
        <f t="shared" ca="1" si="95"/>
        <v>0</v>
      </c>
      <c r="L187" s="74">
        <f t="shared" ca="1" si="96"/>
        <v>0</v>
      </c>
      <c r="M187" s="74">
        <f t="shared" ca="1" si="97"/>
        <v>0</v>
      </c>
      <c r="N187" s="60"/>
      <c r="P187" s="191" t="s">
        <v>600</v>
      </c>
      <c r="Q187" s="187" t="str">
        <f t="shared" si="98"/>
        <v>52923C</v>
      </c>
      <c r="R187" s="188" t="str">
        <f t="shared" si="99"/>
        <v>Truck Operator</v>
      </c>
      <c r="S187" s="189" t="str">
        <f t="shared" si="100"/>
        <v>107</v>
      </c>
      <c r="T187" s="186" cm="1">
        <f t="array" aca="1" ref="T187" ca="1">ROUND(IF($P187="Y",VLOOKUP($Q187, INDIRECT($P$2),T$6,0)*INDIRECT($P$1),VLOOKUP($Q187, INDIRECT($P$2),T$6,0)),IF($E187="E",0,3))</f>
        <v>27.484000000000002</v>
      </c>
      <c r="U187" s="186" cm="1">
        <f t="array" aca="1" ref="U187" ca="1">ROUND(IF($P187="Y",VLOOKUP($Q187, INDIRECT($P$2),U$6,0)*INDIRECT($P$1),VLOOKUP($Q187, INDIRECT($P$2),U$6,0)),IF($E187="E",0,3))</f>
        <v>0</v>
      </c>
      <c r="V187" s="186" cm="1">
        <f t="array" aca="1" ref="V187" ca="1">ROUND(IF($P187="Y",VLOOKUP($Q187, INDIRECT($P$2),V$6,0)*INDIRECT($P$1),VLOOKUP($Q187, INDIRECT($P$2),V$6,0)),IF($E187="E",0,3))</f>
        <v>0</v>
      </c>
      <c r="W187" s="186" cm="1">
        <f t="array" aca="1" ref="W187" ca="1">ROUND(IF($P187="Y",VLOOKUP($Q187, INDIRECT($P$2),W$6,0)*INDIRECT($P$1),VLOOKUP($Q187, INDIRECT($P$2),W$6,0)),IF($E187="E",0,3))</f>
        <v>0</v>
      </c>
      <c r="X187" s="186" cm="1">
        <f t="array" aca="1" ref="X187" ca="1">ROUND(IF($P187="Y",VLOOKUP($Q187, INDIRECT($P$2),X$6,0)*INDIRECT($P$1),VLOOKUP($Q187, INDIRECT($P$2),X$6,0)),IF($E187="E",0,3))</f>
        <v>0</v>
      </c>
      <c r="Y187" s="186" cm="1">
        <f t="array" aca="1" ref="Y187" ca="1">ROUND(IF($P187="Y",VLOOKUP($Q187, INDIRECT($P$2),Y$6,0)*INDIRECT($P$1),VLOOKUP($Q187, INDIRECT($P$2),Y$6,0)),IF($E187="E",0,3))</f>
        <v>0</v>
      </c>
      <c r="Z187" s="186" cm="1">
        <f t="array" aca="1" ref="Z187" ca="1">ROUND(IF($P187="Y",VLOOKUP($Q187, INDIRECT($P$2),Z$6,0)*INDIRECT($P$1),VLOOKUP($Q187, INDIRECT($P$2),Z$6,0)),IF($E187="E",0,3))</f>
        <v>0</v>
      </c>
      <c r="AB187" s="282" t="str">
        <f t="shared" si="79"/>
        <v>52923C</v>
      </c>
      <c r="AC187" s="130" t="str">
        <f t="shared" si="80"/>
        <v>Truck Operator</v>
      </c>
      <c r="AD187" s="284" t="str">
        <f t="shared" si="81"/>
        <v>107</v>
      </c>
      <c r="AE187" s="282">
        <f t="shared" ca="1" si="82"/>
        <v>27.484000000000002</v>
      </c>
      <c r="AF187" s="282">
        <f t="shared" ca="1" si="83"/>
        <v>0</v>
      </c>
      <c r="AG187" s="282">
        <f t="shared" ca="1" si="84"/>
        <v>0</v>
      </c>
      <c r="AH187" s="282">
        <f t="shared" ca="1" si="85"/>
        <v>0</v>
      </c>
      <c r="AI187" s="282">
        <f t="shared" ca="1" si="86"/>
        <v>0</v>
      </c>
      <c r="AJ187" s="282">
        <f t="shared" ca="1" si="87"/>
        <v>0</v>
      </c>
      <c r="AK187" s="282">
        <f t="shared" ca="1" si="88"/>
        <v>0</v>
      </c>
    </row>
    <row r="188" spans="1:37" x14ac:dyDescent="0.2">
      <c r="A188" s="75" t="s">
        <v>568</v>
      </c>
      <c r="B188" s="75">
        <v>10</v>
      </c>
      <c r="C188" s="70" t="s">
        <v>38</v>
      </c>
      <c r="D188" s="75">
        <v>458</v>
      </c>
      <c r="E188" s="75" t="s">
        <v>17</v>
      </c>
      <c r="F188" s="73" t="s">
        <v>569</v>
      </c>
      <c r="G188" s="74">
        <f t="shared" si="91"/>
        <v>71570</v>
      </c>
      <c r="H188" s="74">
        <f t="shared" ca="1" si="92"/>
        <v>75168</v>
      </c>
      <c r="I188" s="74">
        <f t="shared" si="93"/>
        <v>79228</v>
      </c>
      <c r="J188" s="74">
        <f t="shared" ca="1" si="94"/>
        <v>85847</v>
      </c>
      <c r="K188" s="74">
        <f t="shared" ca="1" si="95"/>
        <v>88252</v>
      </c>
      <c r="L188" s="74">
        <f t="shared" ca="1" si="96"/>
        <v>92874</v>
      </c>
      <c r="M188" s="74">
        <f t="shared" ca="1" si="97"/>
        <v>98200</v>
      </c>
      <c r="N188" s="60"/>
      <c r="P188" s="191" t="s">
        <v>600</v>
      </c>
      <c r="Q188" s="187" t="str">
        <f t="shared" si="98"/>
        <v>59401C</v>
      </c>
      <c r="R188" s="188" t="str">
        <f t="shared" si="99"/>
        <v>Violence Prevention Interagency Coordinator</v>
      </c>
      <c r="S188" s="189" t="str">
        <f t="shared" si="100"/>
        <v>65</v>
      </c>
      <c r="T188" s="336">
        <v>71570</v>
      </c>
      <c r="U188" s="186" cm="1">
        <f t="array" aca="1" ref="U188" ca="1">ROUND(IF($P188="Y",VLOOKUP($Q188, INDIRECT($P$2),U$6,0)*INDIRECT($P$1),VLOOKUP($Q188, INDIRECT($P$2),U$6,0)),IF($E188="E",0,3))</f>
        <v>75168</v>
      </c>
      <c r="V188" s="336">
        <v>79228</v>
      </c>
      <c r="W188" s="186" cm="1">
        <f t="array" aca="1" ref="W188" ca="1">ROUND(IF($P188="Y",VLOOKUP($Q188, INDIRECT($P$2),W$6,0)*INDIRECT($P$1),VLOOKUP($Q188, INDIRECT($P$2),W$6,0)),IF($E188="E",0,3))</f>
        <v>85847</v>
      </c>
      <c r="X188" s="186" cm="1">
        <f t="array" aca="1" ref="X188" ca="1">ROUND(IF($P188="Y",VLOOKUP($Q188, INDIRECT($P$2),X$6,0)*INDIRECT($P$1),VLOOKUP($Q188, INDIRECT($P$2),X$6,0)),IF($E188="E",0,3))</f>
        <v>88252</v>
      </c>
      <c r="Y188" s="186" cm="1">
        <f t="array" aca="1" ref="Y188" ca="1">ROUND(IF($P188="Y",VLOOKUP($Q188, INDIRECT($P$2),Y$6,0)*INDIRECT($P$1),VLOOKUP($Q188, INDIRECT($P$2),Y$6,0)),IF($E188="E",0,3))</f>
        <v>92874</v>
      </c>
      <c r="Z188" s="186" cm="1">
        <f t="array" aca="1" ref="Z188" ca="1">ROUND(IF($P188="Y",VLOOKUP($Q188, INDIRECT($P$2),Z$6,0)*INDIRECT($P$1),VLOOKUP($Q188, INDIRECT($P$2),Z$6,0)),IF($E188="E",0,3))</f>
        <v>98200</v>
      </c>
      <c r="AB188" s="282" t="str">
        <f t="shared" si="79"/>
        <v>59401C</v>
      </c>
      <c r="AC188" s="130" t="str">
        <f t="shared" si="80"/>
        <v>Violence Prevention Interagency Coordinator</v>
      </c>
      <c r="AD188" s="284" t="str">
        <f t="shared" si="81"/>
        <v>65</v>
      </c>
      <c r="AE188" s="282">
        <f t="shared" si="82"/>
        <v>34.408999999999999</v>
      </c>
      <c r="AF188" s="282">
        <f t="shared" ca="1" si="83"/>
        <v>36.138999999999996</v>
      </c>
      <c r="AG188" s="282">
        <f t="shared" si="84"/>
        <v>38.091000000000001</v>
      </c>
      <c r="AH188" s="282">
        <f t="shared" ca="1" si="85"/>
        <v>41.272999999999996</v>
      </c>
      <c r="AI188" s="282">
        <f t="shared" ca="1" si="86"/>
        <v>42.428999999999995</v>
      </c>
      <c r="AJ188" s="282">
        <f t="shared" ca="1" si="87"/>
        <v>44.650999999999996</v>
      </c>
      <c r="AK188" s="282">
        <f t="shared" ca="1" si="88"/>
        <v>47.211999999999996</v>
      </c>
    </row>
    <row r="189" spans="1:37" x14ac:dyDescent="0.2">
      <c r="A189" s="75" t="s">
        <v>239</v>
      </c>
      <c r="B189" s="75">
        <v>11</v>
      </c>
      <c r="C189" s="70" t="s">
        <v>65</v>
      </c>
      <c r="D189" s="75">
        <v>518</v>
      </c>
      <c r="E189" s="75" t="s">
        <v>17</v>
      </c>
      <c r="F189" s="73" t="s">
        <v>453</v>
      </c>
      <c r="G189" s="74">
        <f t="shared" ca="1" si="91"/>
        <v>83407</v>
      </c>
      <c r="H189" s="74">
        <f t="shared" ca="1" si="92"/>
        <v>87798</v>
      </c>
      <c r="I189" s="74">
        <f t="shared" ca="1" si="93"/>
        <v>92418</v>
      </c>
      <c r="J189" s="74">
        <f t="shared" ca="1" si="94"/>
        <v>98702</v>
      </c>
      <c r="K189" s="74">
        <f t="shared" ca="1" si="95"/>
        <v>101467</v>
      </c>
      <c r="L189" s="74">
        <f t="shared" ca="1" si="96"/>
        <v>104309</v>
      </c>
      <c r="M189" s="74">
        <f t="shared" ca="1" si="97"/>
        <v>107282</v>
      </c>
      <c r="N189" s="60"/>
      <c r="P189" s="191" t="s">
        <v>600</v>
      </c>
      <c r="Q189" s="187" t="str">
        <f t="shared" si="98"/>
        <v>10857C</v>
      </c>
      <c r="R189" s="188" t="str">
        <f t="shared" si="99"/>
        <v>Water Business Enterprise System Manager</v>
      </c>
      <c r="S189" s="189" t="str">
        <f t="shared" si="100"/>
        <v>41C</v>
      </c>
      <c r="T189" s="186" cm="1">
        <f t="array" aca="1" ref="T189" ca="1">ROUND(IF($P189="Y",VLOOKUP($Q189, INDIRECT($P$2),T$6,0)*INDIRECT($P$1),VLOOKUP($Q189, INDIRECT($P$2),T$6,0)),IF($E189="E",0,3))</f>
        <v>83407</v>
      </c>
      <c r="U189" s="186" cm="1">
        <f t="array" aca="1" ref="U189" ca="1">ROUND(IF($P189="Y",VLOOKUP($Q189, INDIRECT($P$2),U$6,0)*INDIRECT($P$1),VLOOKUP($Q189, INDIRECT($P$2),U$6,0)),IF($E189="E",0,3))</f>
        <v>87798</v>
      </c>
      <c r="V189" s="186" cm="1">
        <f t="array" aca="1" ref="V189" ca="1">ROUND(IF($P189="Y",VLOOKUP($Q189, INDIRECT($P$2),V$6,0)*INDIRECT($P$1),VLOOKUP($Q189, INDIRECT($P$2),V$6,0)),IF($E189="E",0,3))</f>
        <v>92418</v>
      </c>
      <c r="W189" s="186" cm="1">
        <f t="array" aca="1" ref="W189" ca="1">ROUND(IF($P189="Y",VLOOKUP($Q189, INDIRECT($P$2),W$6,0)*INDIRECT($P$1),VLOOKUP($Q189, INDIRECT($P$2),W$6,0)),IF($E189="E",0,3))</f>
        <v>98702</v>
      </c>
      <c r="X189" s="186" cm="1">
        <f t="array" aca="1" ref="X189" ca="1">ROUND(IF($P189="Y",VLOOKUP($Q189, INDIRECT($P$2),X$6,0)*INDIRECT($P$1),VLOOKUP($Q189, INDIRECT($P$2),X$6,0)),IF($E189="E",0,3))</f>
        <v>101467</v>
      </c>
      <c r="Y189" s="186" cm="1">
        <f t="array" aca="1" ref="Y189" ca="1">ROUND(IF($P189="Y",VLOOKUP($Q189, INDIRECT($P$2),Y$6,0)*INDIRECT($P$1),VLOOKUP($Q189, INDIRECT($P$2),Y$6,0)),IF($E189="E",0,3))</f>
        <v>104309</v>
      </c>
      <c r="Z189" s="186" cm="1">
        <f t="array" aca="1" ref="Z189" ca="1">ROUND(IF($P189="Y",VLOOKUP($Q189, INDIRECT($P$2),Z$6,0)*INDIRECT($P$1),VLOOKUP($Q189, INDIRECT($P$2),Z$6,0)),IF($E189="E",0,3))</f>
        <v>107282</v>
      </c>
      <c r="AB189" s="282" t="str">
        <f t="shared" si="79"/>
        <v>10857C</v>
      </c>
      <c r="AC189" s="130" t="str">
        <f t="shared" si="80"/>
        <v>Water Business Enterprise System Manager</v>
      </c>
      <c r="AD189" s="284" t="str">
        <f t="shared" si="81"/>
        <v>41C</v>
      </c>
      <c r="AE189" s="282">
        <f t="shared" ca="1" si="82"/>
        <v>40.099999999999994</v>
      </c>
      <c r="AF189" s="282">
        <f t="shared" ca="1" si="83"/>
        <v>42.210999999999999</v>
      </c>
      <c r="AG189" s="282">
        <f t="shared" ca="1" si="84"/>
        <v>44.431999999999995</v>
      </c>
      <c r="AH189" s="282">
        <f t="shared" ca="1" si="85"/>
        <v>47.452999999999996</v>
      </c>
      <c r="AI189" s="282">
        <f t="shared" ca="1" si="86"/>
        <v>48.782999999999994</v>
      </c>
      <c r="AJ189" s="282">
        <f t="shared" ca="1" si="87"/>
        <v>50.149000000000001</v>
      </c>
      <c r="AK189" s="282">
        <f t="shared" ca="1" si="88"/>
        <v>51.577999999999996</v>
      </c>
    </row>
    <row r="190" spans="1:37" x14ac:dyDescent="0.2">
      <c r="G190" s="60"/>
      <c r="H190" s="60"/>
      <c r="I190" s="60"/>
      <c r="J190" s="60"/>
      <c r="K190" s="60"/>
      <c r="L190" s="60"/>
      <c r="M190" s="60"/>
      <c r="N190" s="60"/>
      <c r="O190" s="60"/>
      <c r="P190" s="187"/>
      <c r="Q190" s="188"/>
      <c r="AB190" s="282"/>
    </row>
    <row r="191" spans="1:37" x14ac:dyDescent="0.2">
      <c r="A191" s="76" t="s">
        <v>754</v>
      </c>
      <c r="B191" s="62"/>
      <c r="C191" s="276"/>
      <c r="E191" s="59"/>
      <c r="F191" s="58"/>
      <c r="G191" s="58"/>
      <c r="H191" s="58"/>
      <c r="I191" s="58"/>
      <c r="J191" s="58"/>
      <c r="K191" s="58"/>
      <c r="L191" s="61"/>
      <c r="M191" s="78"/>
      <c r="N191" s="78"/>
      <c r="O191" s="78"/>
      <c r="P191" s="192"/>
      <c r="Q191" s="193"/>
      <c r="R191" s="177"/>
    </row>
    <row r="192" spans="1:37" x14ac:dyDescent="0.2">
      <c r="A192" s="76" t="s">
        <v>485</v>
      </c>
      <c r="B192" s="58"/>
      <c r="C192" s="58"/>
      <c r="E192" s="59"/>
      <c r="F192" s="78"/>
      <c r="G192" s="78"/>
      <c r="H192" s="78"/>
      <c r="I192" s="78"/>
      <c r="J192" s="78"/>
      <c r="K192" s="78"/>
      <c r="L192" s="78"/>
      <c r="M192" s="78"/>
      <c r="N192" s="78"/>
      <c r="O192" s="78"/>
      <c r="P192" s="192"/>
      <c r="Q192" s="289" t="s">
        <v>792</v>
      </c>
      <c r="R192" s="177"/>
      <c r="T192" s="290" t="str">
        <f>Q192&amp;" Rates"</f>
        <v>Longevity - Exempt Rates</v>
      </c>
      <c r="U192" s="288"/>
      <c r="V192" s="288"/>
      <c r="AB192" s="314" t="str">
        <f>Q192</f>
        <v>Longevity - Exempt</v>
      </c>
      <c r="AE192" s="314" t="str">
        <f>T192</f>
        <v>Longevity - Exempt Rates</v>
      </c>
    </row>
    <row r="193" spans="1:38" s="62" customFormat="1" x14ac:dyDescent="0.2">
      <c r="A193" s="61">
        <f ca="1">T193</f>
        <v>445.46319999999992</v>
      </c>
      <c r="B193" s="79" t="s">
        <v>240</v>
      </c>
      <c r="C193" s="58"/>
      <c r="E193" s="117"/>
      <c r="F193" s="78"/>
      <c r="G193" s="78"/>
      <c r="H193" s="78"/>
      <c r="I193" s="78"/>
      <c r="J193" s="78"/>
      <c r="K193" s="78"/>
      <c r="L193" s="78"/>
      <c r="M193" s="78"/>
      <c r="N193" s="78"/>
      <c r="O193" s="78"/>
      <c r="P193" s="192" t="s">
        <v>600</v>
      </c>
      <c r="Q193" s="192" t="s">
        <v>718</v>
      </c>
      <c r="R193" s="177"/>
      <c r="S193" s="186"/>
      <c r="T193" s="203">
        <f ca="1">T199*2080</f>
        <v>445.46319999999992</v>
      </c>
      <c r="U193" s="179"/>
      <c r="V193" s="179"/>
      <c r="W193" s="179"/>
      <c r="X193" s="344" t="s">
        <v>851</v>
      </c>
      <c r="Y193" s="179"/>
      <c r="Z193" s="179"/>
      <c r="AA193" s="179"/>
      <c r="AB193" s="286" t="str">
        <f>Q193</f>
        <v>Ex10</v>
      </c>
      <c r="AC193" s="125"/>
      <c r="AD193" s="125"/>
      <c r="AE193" s="282">
        <f ca="1">AE199</f>
        <v>0.215</v>
      </c>
      <c r="AF193" s="125"/>
      <c r="AG193" s="125"/>
      <c r="AH193" s="125"/>
      <c r="AI193" s="125"/>
      <c r="AJ193" s="125"/>
      <c r="AK193" s="125"/>
      <c r="AL193" s="125"/>
    </row>
    <row r="194" spans="1:38" s="62" customFormat="1" x14ac:dyDescent="0.2">
      <c r="A194" s="61">
        <f ca="1">T194</f>
        <v>859.25839999999994</v>
      </c>
      <c r="B194" s="79" t="s">
        <v>241</v>
      </c>
      <c r="C194" s="58"/>
      <c r="E194" s="117"/>
      <c r="F194" s="78"/>
      <c r="G194" s="78"/>
      <c r="H194" s="78"/>
      <c r="I194" s="78"/>
      <c r="J194" s="78"/>
      <c r="K194" s="78"/>
      <c r="L194" s="78"/>
      <c r="M194" s="78"/>
      <c r="N194" s="78"/>
      <c r="O194" s="78"/>
      <c r="P194" s="192" t="s">
        <v>600</v>
      </c>
      <c r="Q194" s="192" t="s">
        <v>719</v>
      </c>
      <c r="R194" s="177"/>
      <c r="S194" s="186"/>
      <c r="T194" s="203">
        <f ca="1">T200*2080</f>
        <v>859.25839999999994</v>
      </c>
      <c r="U194" s="179"/>
      <c r="V194" s="179"/>
      <c r="W194" s="179"/>
      <c r="X194" s="179"/>
      <c r="Y194" s="179"/>
      <c r="Z194" s="179"/>
      <c r="AA194" s="179"/>
      <c r="AB194" s="286" t="str">
        <f>Q194</f>
        <v>Ex15</v>
      </c>
      <c r="AC194" s="125"/>
      <c r="AD194" s="125"/>
      <c r="AE194" s="282">
        <f ca="1">AE200</f>
        <v>0.41399999999999998</v>
      </c>
      <c r="AF194" s="125"/>
      <c r="AG194" s="125"/>
      <c r="AH194" s="125"/>
      <c r="AI194" s="125"/>
      <c r="AJ194" s="125"/>
      <c r="AK194" s="125"/>
      <c r="AL194" s="125"/>
    </row>
    <row r="195" spans="1:38" s="61" customFormat="1" x14ac:dyDescent="0.2">
      <c r="A195" s="61">
        <f ca="1">T195</f>
        <v>1036.5991999999999</v>
      </c>
      <c r="B195" s="79" t="s">
        <v>242</v>
      </c>
      <c r="C195" s="58"/>
      <c r="E195" s="117"/>
      <c r="F195" s="78"/>
      <c r="G195" s="78"/>
      <c r="H195" s="78"/>
      <c r="I195" s="78"/>
      <c r="J195" s="78"/>
      <c r="K195" s="78"/>
      <c r="L195" s="78"/>
      <c r="M195" s="78"/>
      <c r="N195" s="78"/>
      <c r="O195" s="78"/>
      <c r="P195" s="192" t="s">
        <v>600</v>
      </c>
      <c r="Q195" s="192" t="s">
        <v>720</v>
      </c>
      <c r="R195" s="177"/>
      <c r="S195" s="186"/>
      <c r="T195" s="203">
        <f ca="1">T201*2080</f>
        <v>1036.5991999999999</v>
      </c>
      <c r="U195" s="175"/>
      <c r="V195" s="175"/>
      <c r="W195" s="175"/>
      <c r="X195" s="175"/>
      <c r="Y195" s="175"/>
      <c r="Z195" s="175"/>
      <c r="AA195" s="175"/>
      <c r="AB195" s="286" t="str">
        <f>Q195</f>
        <v>Ex20</v>
      </c>
      <c r="AC195" s="131"/>
      <c r="AD195" s="131"/>
      <c r="AE195" s="282">
        <f ca="1">AE201</f>
        <v>0.499</v>
      </c>
      <c r="AF195" s="131"/>
      <c r="AG195" s="131"/>
      <c r="AH195" s="131"/>
      <c r="AI195" s="131"/>
      <c r="AJ195" s="131"/>
      <c r="AK195" s="131"/>
      <c r="AL195" s="131"/>
    </row>
    <row r="196" spans="1:38" s="61" customFormat="1" x14ac:dyDescent="0.2">
      <c r="A196" s="61">
        <f ca="1">T196</f>
        <v>1361.7239999999999</v>
      </c>
      <c r="B196" s="79" t="s">
        <v>243</v>
      </c>
      <c r="C196" s="58"/>
      <c r="E196" s="117"/>
      <c r="F196" s="78"/>
      <c r="G196" s="78"/>
      <c r="H196" s="78"/>
      <c r="I196" s="78"/>
      <c r="J196" s="78"/>
      <c r="K196" s="78"/>
      <c r="L196" s="78"/>
      <c r="M196" s="78"/>
      <c r="N196" s="78"/>
      <c r="O196" s="78"/>
      <c r="P196" s="192" t="s">
        <v>600</v>
      </c>
      <c r="Q196" s="192" t="s">
        <v>721</v>
      </c>
      <c r="R196" s="177"/>
      <c r="S196" s="186"/>
      <c r="T196" s="203">
        <f ca="1">T202*2080</f>
        <v>1361.7239999999999</v>
      </c>
      <c r="U196" s="175"/>
      <c r="V196" s="175"/>
      <c r="W196" s="175"/>
      <c r="X196" s="175"/>
      <c r="Y196" s="175"/>
      <c r="Z196" s="175"/>
      <c r="AA196" s="175"/>
      <c r="AB196" s="286" t="str">
        <f>Q196</f>
        <v>Ex25</v>
      </c>
      <c r="AC196" s="131"/>
      <c r="AD196" s="131"/>
      <c r="AE196" s="282">
        <f ca="1">AE202</f>
        <v>0.65500000000000003</v>
      </c>
      <c r="AF196" s="131"/>
      <c r="AG196" s="131"/>
      <c r="AH196" s="131"/>
      <c r="AI196" s="131"/>
      <c r="AJ196" s="131"/>
      <c r="AK196" s="131"/>
      <c r="AL196" s="131"/>
    </row>
    <row r="197" spans="1:38" s="61" customFormat="1" x14ac:dyDescent="0.2">
      <c r="A197" s="57"/>
      <c r="B197" s="79"/>
      <c r="C197" s="58"/>
      <c r="E197" s="59"/>
      <c r="F197" s="58"/>
      <c r="G197" s="58"/>
      <c r="H197" s="58"/>
      <c r="I197" s="58"/>
      <c r="J197" s="58"/>
      <c r="L197" s="78"/>
      <c r="M197" s="78"/>
      <c r="N197" s="78"/>
      <c r="O197" s="78"/>
      <c r="P197" s="192"/>
      <c r="Q197" s="193"/>
      <c r="R197" s="177"/>
      <c r="S197" s="186"/>
      <c r="T197" s="175"/>
      <c r="U197" s="175"/>
      <c r="V197" s="175"/>
      <c r="W197" s="175"/>
      <c r="X197" s="175"/>
      <c r="Y197" s="175"/>
      <c r="Z197" s="175"/>
      <c r="AA197" s="175"/>
      <c r="AB197" s="131"/>
      <c r="AC197" s="131"/>
      <c r="AD197" s="131"/>
      <c r="AE197" s="131"/>
      <c r="AF197" s="131"/>
      <c r="AG197" s="131"/>
      <c r="AH197" s="131"/>
      <c r="AI197" s="131"/>
      <c r="AJ197" s="131"/>
      <c r="AK197" s="131"/>
      <c r="AL197" s="131"/>
    </row>
    <row r="198" spans="1:38" s="61" customFormat="1" x14ac:dyDescent="0.2">
      <c r="A198" s="76" t="s">
        <v>244</v>
      </c>
      <c r="B198" s="79"/>
      <c r="C198" s="58"/>
      <c r="E198" s="59"/>
      <c r="F198" s="58"/>
      <c r="G198" s="58"/>
      <c r="H198" s="58"/>
      <c r="I198" s="58"/>
      <c r="J198" s="58"/>
      <c r="L198" s="78"/>
      <c r="M198" s="78"/>
      <c r="N198" s="78"/>
      <c r="O198" s="78"/>
      <c r="P198" s="192"/>
      <c r="Q198" s="289" t="s">
        <v>793</v>
      </c>
      <c r="R198" s="177"/>
      <c r="S198" s="186"/>
      <c r="T198" s="290" t="str">
        <f>Q198&amp;" Rates"</f>
        <v>Longevity - NonExempt Rates</v>
      </c>
      <c r="U198" s="287"/>
      <c r="V198" s="287"/>
      <c r="W198" s="175"/>
      <c r="X198" s="175"/>
      <c r="Y198" s="175"/>
      <c r="Z198" s="175"/>
      <c r="AA198" s="175"/>
      <c r="AB198" s="314" t="str">
        <f>Q198</f>
        <v>Longevity - NonExempt</v>
      </c>
      <c r="AC198" s="131"/>
      <c r="AD198" s="131"/>
      <c r="AE198" s="314" t="str">
        <f>T198</f>
        <v>Longevity - NonExempt Rates</v>
      </c>
      <c r="AF198" s="131"/>
      <c r="AG198" s="131"/>
      <c r="AH198" s="131"/>
      <c r="AI198" s="131"/>
      <c r="AJ198" s="131"/>
      <c r="AK198" s="131"/>
      <c r="AL198" s="131"/>
    </row>
    <row r="199" spans="1:38" s="61" customFormat="1" x14ac:dyDescent="0.2">
      <c r="A199" s="95">
        <f ca="1">T199</f>
        <v>0.21416499999999997</v>
      </c>
      <c r="B199" s="79" t="s">
        <v>245</v>
      </c>
      <c r="C199" s="58"/>
      <c r="E199" s="59"/>
      <c r="F199" s="58"/>
      <c r="G199" s="58"/>
      <c r="H199" s="58"/>
      <c r="I199" s="58"/>
      <c r="J199" s="58"/>
      <c r="L199" s="78"/>
      <c r="M199" s="78"/>
      <c r="N199" s="78"/>
      <c r="O199" s="78"/>
      <c r="P199" s="192" t="s">
        <v>600</v>
      </c>
      <c r="Q199" s="192" t="s">
        <v>722</v>
      </c>
      <c r="R199" s="177"/>
      <c r="S199" s="186"/>
      <c r="T199" s="203">
        <f ca="1">IF(P199="Y",VLOOKUP(Q199,INDIRECT($P$2),4,0)*PercIncrApril2021,VLOOKUP(Q199,INDIRECT($P$2),4,0))</f>
        <v>0.21416499999999997</v>
      </c>
      <c r="U199" s="175"/>
      <c r="V199" s="175"/>
      <c r="W199" s="175"/>
      <c r="X199" s="175"/>
      <c r="Y199" s="175"/>
      <c r="Z199" s="175"/>
      <c r="AA199" s="175"/>
      <c r="AB199" s="286" t="str">
        <f>Q199</f>
        <v>NEx10</v>
      </c>
      <c r="AC199" s="131"/>
      <c r="AD199" s="131"/>
      <c r="AE199" s="282">
        <f ca="1">ROUNDUP(T199,3)</f>
        <v>0.215</v>
      </c>
      <c r="AF199" s="131"/>
      <c r="AG199" s="131"/>
      <c r="AH199" s="131"/>
      <c r="AI199" s="131"/>
      <c r="AJ199" s="131"/>
      <c r="AK199" s="131"/>
      <c r="AL199" s="131"/>
    </row>
    <row r="200" spans="1:38" s="61" customFormat="1" x14ac:dyDescent="0.2">
      <c r="A200" s="95">
        <f ca="1">T200</f>
        <v>0.41310499999999994</v>
      </c>
      <c r="B200" s="79" t="s">
        <v>246</v>
      </c>
      <c r="C200" s="58"/>
      <c r="E200" s="59"/>
      <c r="F200" s="58"/>
      <c r="G200" s="58"/>
      <c r="H200" s="58"/>
      <c r="I200" s="58"/>
      <c r="J200" s="58"/>
      <c r="L200" s="78"/>
      <c r="M200" s="78"/>
      <c r="N200" s="78"/>
      <c r="O200" s="78"/>
      <c r="P200" s="192" t="s">
        <v>600</v>
      </c>
      <c r="Q200" s="192" t="s">
        <v>723</v>
      </c>
      <c r="R200" s="177"/>
      <c r="S200" s="186"/>
      <c r="T200" s="203">
        <f ca="1">IF(P200="Y",VLOOKUP(Q200,INDIRECT($P$2),4,0)*PercIncrApril2021,VLOOKUP(Q200,INDIRECT($P$2),4,0))</f>
        <v>0.41310499999999994</v>
      </c>
      <c r="U200" s="175"/>
      <c r="V200" s="175"/>
      <c r="W200" s="175"/>
      <c r="X200" s="175"/>
      <c r="Y200" s="175"/>
      <c r="Z200" s="175"/>
      <c r="AA200" s="175"/>
      <c r="AB200" s="286" t="str">
        <f>Q200</f>
        <v>NEx15</v>
      </c>
      <c r="AC200" s="131"/>
      <c r="AD200" s="131"/>
      <c r="AE200" s="282">
        <f ca="1">ROUNDUP(T200,3)</f>
        <v>0.41399999999999998</v>
      </c>
      <c r="AF200" s="131"/>
      <c r="AG200" s="131"/>
      <c r="AH200" s="131"/>
      <c r="AI200" s="131"/>
      <c r="AJ200" s="131"/>
      <c r="AK200" s="131"/>
      <c r="AL200" s="131"/>
    </row>
    <row r="201" spans="1:38" s="61" customFormat="1" x14ac:dyDescent="0.2">
      <c r="A201" s="95">
        <f ca="1">T201</f>
        <v>0.49836499999999995</v>
      </c>
      <c r="B201" s="79" t="s">
        <v>247</v>
      </c>
      <c r="C201" s="58"/>
      <c r="E201" s="59"/>
      <c r="F201" s="58"/>
      <c r="G201" s="58"/>
      <c r="H201" s="58"/>
      <c r="I201" s="58"/>
      <c r="J201" s="58"/>
      <c r="L201" s="78"/>
      <c r="M201" s="78"/>
      <c r="N201" s="78"/>
      <c r="O201" s="78"/>
      <c r="P201" s="192" t="s">
        <v>600</v>
      </c>
      <c r="Q201" s="192" t="s">
        <v>724</v>
      </c>
      <c r="R201" s="177"/>
      <c r="S201" s="186"/>
      <c r="T201" s="203">
        <f ca="1">IF(P201="Y",VLOOKUP(Q201,INDIRECT($P$2),4,0)*PercIncrApril2021,VLOOKUP(Q201,INDIRECT($P$2),4,0))</f>
        <v>0.49836499999999995</v>
      </c>
      <c r="U201" s="175"/>
      <c r="V201" s="175"/>
      <c r="W201" s="175"/>
      <c r="X201" s="175"/>
      <c r="Y201" s="175"/>
      <c r="Z201" s="175"/>
      <c r="AA201" s="175"/>
      <c r="AB201" s="286" t="str">
        <f>Q201</f>
        <v>NEx20</v>
      </c>
      <c r="AC201" s="131"/>
      <c r="AD201" s="131"/>
      <c r="AE201" s="282">
        <f ca="1">ROUNDUP(T201,3)</f>
        <v>0.499</v>
      </c>
      <c r="AF201" s="131"/>
      <c r="AG201" s="131"/>
      <c r="AH201" s="131"/>
      <c r="AI201" s="131"/>
      <c r="AJ201" s="131"/>
      <c r="AK201" s="131"/>
      <c r="AL201" s="131"/>
    </row>
    <row r="202" spans="1:38" s="61" customFormat="1" x14ac:dyDescent="0.2">
      <c r="A202" s="95">
        <f ca="1">T202</f>
        <v>0.65467500000000001</v>
      </c>
      <c r="B202" s="79" t="s">
        <v>248</v>
      </c>
      <c r="C202" s="58"/>
      <c r="E202" s="59"/>
      <c r="F202" s="58"/>
      <c r="G202" s="58"/>
      <c r="H202" s="58"/>
      <c r="I202" s="58"/>
      <c r="J202" s="58"/>
      <c r="L202" s="78"/>
      <c r="M202" s="78"/>
      <c r="N202" s="78"/>
      <c r="O202" s="78"/>
      <c r="P202" s="192" t="s">
        <v>600</v>
      </c>
      <c r="Q202" s="192" t="s">
        <v>725</v>
      </c>
      <c r="R202" s="177"/>
      <c r="S202" s="186"/>
      <c r="T202" s="203">
        <f ca="1">IF(P202="Y",VLOOKUP(Q202,INDIRECT($P$2),4,0)*PercIncrApril2021,VLOOKUP(Q202,INDIRECT($P$2),4,0))</f>
        <v>0.65467500000000001</v>
      </c>
      <c r="U202" s="175"/>
      <c r="V202" s="175"/>
      <c r="W202" s="175"/>
      <c r="X202" s="175"/>
      <c r="Y202" s="175"/>
      <c r="Z202" s="175"/>
      <c r="AA202" s="175"/>
      <c r="AB202" s="286" t="str">
        <f>Q202</f>
        <v>NEx25</v>
      </c>
      <c r="AC202" s="131"/>
      <c r="AD202" s="131"/>
      <c r="AE202" s="282">
        <f ca="1">ROUNDUP(T202,3)</f>
        <v>0.65500000000000003</v>
      </c>
      <c r="AF202" s="131"/>
      <c r="AG202" s="131"/>
      <c r="AH202" s="131"/>
      <c r="AI202" s="131"/>
      <c r="AJ202" s="131"/>
      <c r="AK202" s="131"/>
      <c r="AL202" s="131"/>
    </row>
    <row r="203" spans="1:38" s="61" customFormat="1" x14ac:dyDescent="0.2">
      <c r="A203" s="57"/>
      <c r="B203" s="58"/>
      <c r="C203" s="58"/>
      <c r="E203" s="59"/>
      <c r="F203" s="58"/>
      <c r="G203" s="58"/>
      <c r="H203" s="58"/>
      <c r="I203" s="58"/>
      <c r="J203" s="58"/>
      <c r="K203" s="58"/>
      <c r="P203" s="175"/>
      <c r="Q203" s="176"/>
      <c r="R203" s="177"/>
      <c r="S203" s="175"/>
      <c r="T203" s="175"/>
      <c r="U203" s="175"/>
      <c r="V203" s="175"/>
      <c r="W203" s="175"/>
      <c r="X203" s="175"/>
      <c r="Y203" s="175"/>
      <c r="Z203" s="175"/>
      <c r="AA203" s="175"/>
      <c r="AB203" s="131"/>
      <c r="AC203" s="131"/>
      <c r="AD203" s="131"/>
      <c r="AE203" s="131"/>
      <c r="AF203" s="131"/>
      <c r="AG203" s="131"/>
      <c r="AH203" s="131"/>
      <c r="AI203" s="131"/>
      <c r="AJ203" s="131"/>
      <c r="AK203" s="131"/>
      <c r="AL203" s="131"/>
    </row>
    <row r="204" spans="1:38" s="61" customFormat="1" x14ac:dyDescent="0.2">
      <c r="A204" s="76" t="s">
        <v>737</v>
      </c>
      <c r="B204" s="58"/>
      <c r="C204" s="58"/>
      <c r="E204" s="59"/>
      <c r="F204" s="58"/>
      <c r="G204" s="58"/>
      <c r="H204" s="58"/>
      <c r="I204" s="58"/>
      <c r="J204" s="58"/>
      <c r="K204" s="58"/>
      <c r="P204" s="175"/>
      <c r="Q204" s="176"/>
      <c r="R204" s="177"/>
      <c r="S204" s="175"/>
      <c r="T204" s="175"/>
      <c r="U204" s="175"/>
      <c r="V204" s="175"/>
      <c r="W204" s="175"/>
      <c r="X204" s="175"/>
      <c r="Y204" s="175"/>
      <c r="Z204" s="175"/>
      <c r="AA204" s="175"/>
      <c r="AB204" s="131"/>
      <c r="AC204" s="131"/>
      <c r="AD204" s="131"/>
      <c r="AE204" s="131"/>
      <c r="AF204" s="131"/>
      <c r="AG204" s="131"/>
      <c r="AH204" s="131"/>
      <c r="AI204" s="131"/>
      <c r="AJ204" s="131"/>
      <c r="AK204" s="131"/>
      <c r="AL204" s="131"/>
    </row>
    <row r="205" spans="1:38" s="61" customFormat="1" x14ac:dyDescent="0.2">
      <c r="A205" s="81" t="s">
        <v>739</v>
      </c>
      <c r="B205" s="58"/>
      <c r="C205" s="58"/>
      <c r="E205" s="59"/>
      <c r="F205" s="58"/>
      <c r="G205" s="58"/>
      <c r="H205" s="58"/>
      <c r="I205" s="58"/>
      <c r="J205" s="58"/>
      <c r="K205" s="58"/>
      <c r="P205" s="175"/>
      <c r="Q205" s="176"/>
      <c r="R205" s="177"/>
      <c r="S205" s="175"/>
      <c r="T205" s="175"/>
      <c r="U205" s="175"/>
      <c r="V205" s="175"/>
      <c r="W205" s="175"/>
      <c r="X205" s="175"/>
      <c r="Y205" s="175"/>
      <c r="Z205" s="175"/>
      <c r="AA205" s="175"/>
      <c r="AB205" s="131"/>
      <c r="AC205" s="131"/>
      <c r="AD205" s="131"/>
      <c r="AE205" s="131"/>
      <c r="AF205" s="131"/>
      <c r="AG205" s="131"/>
      <c r="AH205" s="131"/>
      <c r="AI205" s="131"/>
      <c r="AJ205" s="131"/>
      <c r="AK205" s="131"/>
      <c r="AL205" s="131"/>
    </row>
    <row r="206" spans="1:38" s="62" customFormat="1" x14ac:dyDescent="0.2">
      <c r="A206" s="57"/>
      <c r="B206" s="58"/>
      <c r="C206" s="58"/>
      <c r="E206" s="59"/>
      <c r="F206" s="58"/>
      <c r="G206" s="58"/>
      <c r="H206" s="58"/>
      <c r="I206" s="58"/>
      <c r="J206" s="58"/>
      <c r="K206" s="58"/>
      <c r="L206" s="61"/>
      <c r="M206" s="61"/>
      <c r="N206" s="61"/>
      <c r="O206" s="61"/>
      <c r="P206" s="175"/>
      <c r="Q206" s="176"/>
      <c r="R206" s="177"/>
      <c r="S206" s="179"/>
      <c r="T206" s="179"/>
      <c r="U206" s="179"/>
      <c r="V206" s="179"/>
      <c r="W206" s="179"/>
      <c r="X206" s="179"/>
      <c r="Y206" s="179"/>
      <c r="Z206" s="179"/>
      <c r="AA206" s="179"/>
      <c r="AB206" s="131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</row>
    <row r="207" spans="1:38" s="61" customFormat="1" x14ac:dyDescent="0.2">
      <c r="A207" s="81" t="s">
        <v>740</v>
      </c>
      <c r="B207" s="58"/>
      <c r="C207" s="58"/>
      <c r="E207" s="59"/>
      <c r="F207" s="58"/>
      <c r="G207" s="58"/>
      <c r="H207" s="58"/>
      <c r="I207" s="58"/>
      <c r="J207" s="58"/>
      <c r="K207" s="58"/>
      <c r="P207" s="175"/>
      <c r="Q207" s="176"/>
      <c r="R207" s="177"/>
      <c r="S207" s="175"/>
      <c r="T207" s="175"/>
      <c r="U207" s="175"/>
      <c r="V207" s="175"/>
      <c r="W207" s="175"/>
      <c r="X207" s="175"/>
      <c r="Y207" s="175"/>
      <c r="Z207" s="175"/>
      <c r="AA207" s="175"/>
      <c r="AB207" s="133"/>
      <c r="AC207" s="131"/>
      <c r="AD207" s="131"/>
      <c r="AE207" s="131"/>
      <c r="AF207" s="131"/>
      <c r="AG207" s="131"/>
      <c r="AH207" s="131"/>
      <c r="AI207" s="131"/>
      <c r="AJ207" s="131"/>
      <c r="AK207" s="131"/>
      <c r="AL207" s="131"/>
    </row>
    <row r="208" spans="1:38" s="61" customFormat="1" x14ac:dyDescent="0.2">
      <c r="A208" s="81" t="s">
        <v>741</v>
      </c>
      <c r="B208" s="58"/>
      <c r="C208" s="58"/>
      <c r="E208" s="59"/>
      <c r="F208" s="58"/>
      <c r="G208" s="58"/>
      <c r="H208" s="58"/>
      <c r="I208" s="58"/>
      <c r="J208" s="58"/>
      <c r="K208" s="58"/>
      <c r="P208" s="175"/>
      <c r="Q208" s="176"/>
      <c r="R208" s="177"/>
      <c r="S208" s="175"/>
      <c r="T208" s="175"/>
      <c r="U208" s="175"/>
      <c r="V208" s="175"/>
      <c r="W208" s="175"/>
      <c r="X208" s="175"/>
      <c r="Y208" s="175"/>
      <c r="Z208" s="175"/>
      <c r="AA208" s="175"/>
      <c r="AB208" s="131"/>
      <c r="AC208" s="131"/>
      <c r="AD208" s="131"/>
      <c r="AE208" s="131"/>
      <c r="AF208" s="131"/>
      <c r="AG208" s="131"/>
      <c r="AH208" s="131"/>
      <c r="AI208" s="131"/>
      <c r="AJ208" s="131"/>
      <c r="AK208" s="131"/>
      <c r="AL208" s="131"/>
    </row>
    <row r="209" spans="1:38" s="61" customFormat="1" x14ac:dyDescent="0.2">
      <c r="A209" s="81"/>
      <c r="B209" s="58"/>
      <c r="C209" s="58"/>
      <c r="E209" s="59"/>
      <c r="F209" s="58"/>
      <c r="G209" s="58"/>
      <c r="H209" s="58"/>
      <c r="I209" s="58"/>
      <c r="J209" s="58"/>
      <c r="K209" s="58"/>
      <c r="P209" s="175"/>
      <c r="Q209" s="176"/>
      <c r="R209" s="177"/>
      <c r="S209" s="175"/>
      <c r="T209" s="175"/>
      <c r="U209" s="175"/>
      <c r="V209" s="175"/>
      <c r="W209" s="175"/>
      <c r="X209" s="175"/>
      <c r="Y209" s="175"/>
      <c r="Z209" s="175"/>
      <c r="AA209" s="175"/>
      <c r="AB209" s="131"/>
      <c r="AC209" s="131"/>
      <c r="AD209" s="131"/>
      <c r="AE209" s="131"/>
      <c r="AF209" s="131"/>
      <c r="AG209" s="131"/>
      <c r="AH209" s="131"/>
      <c r="AI209" s="131"/>
      <c r="AJ209" s="131"/>
      <c r="AK209" s="131"/>
      <c r="AL209" s="131"/>
    </row>
    <row r="210" spans="1:38" s="61" customFormat="1" x14ac:dyDescent="0.2">
      <c r="A210" s="81" t="s">
        <v>742</v>
      </c>
      <c r="B210" s="58"/>
      <c r="C210" s="58"/>
      <c r="E210" s="59"/>
      <c r="F210" s="58"/>
      <c r="G210" s="58"/>
      <c r="H210" s="58"/>
      <c r="I210" s="58"/>
      <c r="J210" s="58"/>
      <c r="K210" s="58"/>
      <c r="P210" s="175"/>
      <c r="Q210" s="176"/>
      <c r="R210" s="177"/>
      <c r="S210" s="175"/>
      <c r="T210" s="175"/>
      <c r="U210" s="175"/>
      <c r="V210" s="175"/>
      <c r="W210" s="175"/>
      <c r="X210" s="175"/>
      <c r="Y210" s="175"/>
      <c r="Z210" s="175"/>
      <c r="AA210" s="175"/>
      <c r="AB210" s="131"/>
      <c r="AC210" s="131"/>
      <c r="AD210" s="131"/>
      <c r="AE210" s="131"/>
      <c r="AF210" s="131"/>
      <c r="AG210" s="131"/>
      <c r="AH210" s="131"/>
      <c r="AI210" s="131"/>
      <c r="AJ210" s="131"/>
      <c r="AK210" s="131"/>
      <c r="AL210" s="131"/>
    </row>
    <row r="211" spans="1:38" s="61" customFormat="1" x14ac:dyDescent="0.2">
      <c r="A211" s="81"/>
      <c r="B211" s="58"/>
      <c r="C211" s="58"/>
      <c r="E211" s="59"/>
      <c r="F211" s="58"/>
      <c r="G211" s="58"/>
      <c r="H211" s="58"/>
      <c r="I211" s="58"/>
      <c r="J211" s="58"/>
      <c r="K211" s="58"/>
      <c r="P211" s="175"/>
      <c r="Q211" s="176"/>
      <c r="R211" s="177"/>
      <c r="S211" s="175"/>
      <c r="T211" s="175"/>
      <c r="U211" s="175"/>
      <c r="V211" s="175"/>
      <c r="W211" s="175"/>
      <c r="X211" s="175"/>
      <c r="Y211" s="175"/>
      <c r="Z211" s="175"/>
      <c r="AA211" s="175"/>
      <c r="AB211" s="131"/>
      <c r="AC211" s="131"/>
      <c r="AD211" s="131"/>
      <c r="AE211" s="131"/>
      <c r="AF211" s="131"/>
      <c r="AG211" s="131"/>
      <c r="AH211" s="131"/>
      <c r="AI211" s="131"/>
      <c r="AJ211" s="131"/>
      <c r="AK211" s="131"/>
      <c r="AL211" s="131"/>
    </row>
    <row r="212" spans="1:38" s="317" customFormat="1" x14ac:dyDescent="0.2">
      <c r="A212" s="54" t="s">
        <v>738</v>
      </c>
      <c r="B212" s="315"/>
      <c r="C212" s="316"/>
      <c r="E212" s="318"/>
      <c r="F212" s="315"/>
      <c r="G212" s="315"/>
      <c r="H212" s="315"/>
      <c r="I212" s="315"/>
      <c r="J212" s="315"/>
      <c r="K212" s="315"/>
      <c r="L212" s="315"/>
      <c r="M212" s="315"/>
      <c r="N212" s="315"/>
      <c r="O212" s="315"/>
      <c r="P212" s="291"/>
      <c r="Q212" s="297"/>
      <c r="R212" s="298"/>
      <c r="S212" s="291"/>
      <c r="T212" s="291"/>
      <c r="U212" s="291"/>
      <c r="V212" s="291"/>
      <c r="W212" s="291"/>
      <c r="X212" s="291"/>
      <c r="Y212" s="291"/>
      <c r="Z212" s="291"/>
      <c r="AA212" s="291"/>
      <c r="AB212" s="131"/>
      <c r="AC212" s="299"/>
      <c r="AD212" s="299"/>
      <c r="AE212" s="299"/>
      <c r="AF212" s="299"/>
      <c r="AG212" s="299"/>
      <c r="AH212" s="299"/>
      <c r="AI212" s="299"/>
      <c r="AJ212" s="299"/>
      <c r="AK212" s="299"/>
      <c r="AL212" s="299"/>
    </row>
    <row r="213" spans="1:38" s="317" customFormat="1" x14ac:dyDescent="0.2">
      <c r="A213" s="55" t="s">
        <v>503</v>
      </c>
      <c r="B213" s="315"/>
      <c r="C213" s="316"/>
      <c r="E213" s="318"/>
      <c r="F213" s="315"/>
      <c r="G213" s="315"/>
      <c r="H213" s="315"/>
      <c r="I213" s="315"/>
      <c r="J213" s="315"/>
      <c r="K213" s="315"/>
      <c r="L213" s="315"/>
      <c r="M213" s="315"/>
      <c r="N213" s="315"/>
      <c r="O213" s="315"/>
      <c r="P213" s="192" t="s">
        <v>21</v>
      </c>
      <c r="Q213" s="249" t="s">
        <v>622</v>
      </c>
      <c r="R213" s="249" t="s">
        <v>623</v>
      </c>
      <c r="S213" s="300"/>
      <c r="T213" s="203">
        <f ca="1">IF(P213="Y",VLOOKUP(Q213,INDIRECT($P$2),4,0)*PercIncrApril2021,VLOOKUP(Q213,INDIRECT($P$2),4,0))</f>
        <v>9.5</v>
      </c>
      <c r="U213" s="291"/>
      <c r="V213" s="291"/>
      <c r="W213" s="291"/>
      <c r="X213" s="291"/>
      <c r="Y213" s="291"/>
      <c r="Z213" s="291"/>
      <c r="AA213" s="291"/>
      <c r="AB213" s="311" t="str">
        <f>Q213</f>
        <v>CNRBIL</v>
      </c>
      <c r="AC213" s="299" t="str">
        <f>R213</f>
        <v>Bi-lingual Premium Pay</v>
      </c>
      <c r="AD213" s="299"/>
      <c r="AE213" s="341">
        <f ca="1">ROUND(T213,3)</f>
        <v>9.5</v>
      </c>
      <c r="AF213" s="299"/>
      <c r="AG213" s="299"/>
      <c r="AH213" s="299"/>
      <c r="AI213" s="299"/>
      <c r="AJ213" s="299"/>
      <c r="AK213" s="299"/>
      <c r="AL213" s="299"/>
    </row>
    <row r="214" spans="1:38" s="317" customFormat="1" x14ac:dyDescent="0.2">
      <c r="A214" s="213" t="str">
        <f ca="1">TEXT(T213,"$0.000")&amp;" per day when assigned and used."</f>
        <v>$9.500 per day when assigned and used.</v>
      </c>
      <c r="B214" s="315"/>
      <c r="C214" s="316"/>
      <c r="E214" s="318"/>
      <c r="F214" s="315"/>
      <c r="G214" s="315"/>
      <c r="H214" s="315"/>
      <c r="I214" s="315"/>
      <c r="J214" s="315"/>
      <c r="K214" s="315"/>
      <c r="L214" s="315"/>
      <c r="M214" s="315"/>
      <c r="N214" s="315"/>
      <c r="O214" s="315"/>
      <c r="P214" s="291"/>
      <c r="Q214" s="297"/>
      <c r="R214" s="298"/>
      <c r="S214" s="291"/>
      <c r="T214" s="291"/>
      <c r="U214" s="291"/>
      <c r="V214" s="291"/>
      <c r="W214" s="291"/>
      <c r="X214" s="291"/>
      <c r="Y214" s="291"/>
      <c r="Z214" s="291"/>
      <c r="AA214" s="291"/>
      <c r="AB214" s="311"/>
      <c r="AC214" s="299"/>
      <c r="AD214" s="299"/>
      <c r="AE214" s="299"/>
      <c r="AF214" s="299"/>
      <c r="AG214" s="299"/>
      <c r="AH214" s="299"/>
      <c r="AI214" s="299"/>
      <c r="AJ214" s="299"/>
      <c r="AK214" s="299"/>
      <c r="AL214" s="299"/>
    </row>
    <row r="215" spans="1:38" s="62" customFormat="1" x14ac:dyDescent="0.2">
      <c r="A215" s="57"/>
      <c r="B215" s="58"/>
      <c r="C215" s="58"/>
      <c r="E215" s="59"/>
      <c r="F215" s="58"/>
      <c r="G215" s="58"/>
      <c r="H215" s="58"/>
      <c r="I215" s="58"/>
      <c r="J215" s="58"/>
      <c r="K215" s="58"/>
      <c r="L215" s="61"/>
      <c r="M215" s="61"/>
      <c r="N215" s="61"/>
      <c r="O215" s="61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  <c r="AB215" s="311"/>
      <c r="AC215" s="125"/>
      <c r="AD215" s="125"/>
      <c r="AE215" s="125"/>
      <c r="AF215" s="125"/>
      <c r="AG215" s="125"/>
      <c r="AH215" s="125"/>
      <c r="AI215" s="125"/>
      <c r="AJ215" s="125"/>
      <c r="AK215" s="125"/>
      <c r="AL215" s="125"/>
    </row>
    <row r="216" spans="1:38" s="62" customFormat="1" x14ac:dyDescent="0.2">
      <c r="A216" s="76" t="s">
        <v>736</v>
      </c>
      <c r="B216" s="58"/>
      <c r="C216" s="58"/>
      <c r="E216" s="59"/>
      <c r="F216" s="58"/>
      <c r="G216" s="58"/>
      <c r="H216" s="58"/>
      <c r="I216" s="58"/>
      <c r="J216" s="58"/>
      <c r="K216" s="58"/>
      <c r="L216" s="61"/>
      <c r="M216" s="61"/>
      <c r="N216" s="61"/>
      <c r="O216" s="61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79"/>
      <c r="AB216" s="311"/>
      <c r="AC216" s="125"/>
      <c r="AD216" s="125"/>
      <c r="AE216" s="125"/>
      <c r="AF216" s="125"/>
      <c r="AG216" s="125"/>
      <c r="AH216" s="125"/>
      <c r="AI216" s="125"/>
      <c r="AJ216" s="125"/>
      <c r="AK216" s="125"/>
      <c r="AL216" s="125"/>
    </row>
    <row r="217" spans="1:38" s="58" customFormat="1" x14ac:dyDescent="0.2">
      <c r="A217" s="81" t="s">
        <v>743</v>
      </c>
      <c r="E217" s="59"/>
      <c r="L217" s="61"/>
      <c r="M217" s="61"/>
      <c r="N217" s="61"/>
      <c r="O217" s="61"/>
      <c r="P217" s="175"/>
      <c r="Q217" s="179"/>
      <c r="R217" s="179"/>
      <c r="S217" s="179"/>
      <c r="T217" s="179"/>
      <c r="U217" s="179"/>
      <c r="V217" s="179"/>
      <c r="W217" s="179"/>
      <c r="X217" s="179"/>
      <c r="Y217" s="179"/>
      <c r="Z217" s="179"/>
      <c r="AA217" s="179"/>
      <c r="AB217" s="133"/>
      <c r="AC217" s="133"/>
      <c r="AD217" s="133"/>
      <c r="AE217" s="133"/>
      <c r="AF217" s="133"/>
      <c r="AG217" s="133"/>
      <c r="AH217" s="133"/>
      <c r="AI217" s="133"/>
      <c r="AJ217" s="133"/>
      <c r="AK217" s="133"/>
      <c r="AL217" s="133"/>
    </row>
    <row r="218" spans="1:38" s="58" customFormat="1" x14ac:dyDescent="0.2">
      <c r="A218" s="63" t="str">
        <f ca="1">"Employees who are scheduled to work a full shift which begins between the 12:00 noon and 1:29 p.m. shall be paid an additional "&amp;TEXT(T218,"$0.000")&amp;" cents per hour"</f>
        <v>Employees who are scheduled to work a full shift which begins between the 12:00 noon and 1:29 p.m. shall be paid an additional $0.429 cents per hour</v>
      </c>
      <c r="B218" s="62"/>
      <c r="E218" s="59"/>
      <c r="L218" s="61"/>
      <c r="M218" s="61"/>
      <c r="N218" s="61"/>
      <c r="O218" s="61"/>
      <c r="P218" s="175" t="s">
        <v>600</v>
      </c>
      <c r="Q218" s="249" t="s">
        <v>611</v>
      </c>
      <c r="R218" s="249" t="s">
        <v>612</v>
      </c>
      <c r="S218" s="250"/>
      <c r="T218" s="203">
        <f ca="1">IF(P218="Y",VLOOKUP(Q218,INDIRECT($P$2),4,0)*PercIncrApril2021,VLOOKUP(Q218,INDIRECT($P$2),4,0))</f>
        <v>0.42934499999999992</v>
      </c>
      <c r="U218" s="179"/>
      <c r="V218" s="179"/>
      <c r="W218" s="179"/>
      <c r="X218" s="179"/>
      <c r="Y218" s="179"/>
      <c r="Z218" s="179"/>
      <c r="AA218" s="179"/>
      <c r="AB218" s="311" t="str">
        <f>Q218</f>
        <v>CNREVE</v>
      </c>
      <c r="AC218" s="299" t="str">
        <f>R218</f>
        <v>TL-Evening Shift Premium-CNR</v>
      </c>
      <c r="AD218" s="299"/>
      <c r="AE218" s="341">
        <f ca="1">ROUND(T218,3)</f>
        <v>0.42899999999999999</v>
      </c>
      <c r="AF218" s="133"/>
      <c r="AG218" s="133"/>
      <c r="AH218" s="133"/>
      <c r="AI218" s="133"/>
      <c r="AJ218" s="133"/>
      <c r="AK218" s="133"/>
      <c r="AL218" s="133"/>
    </row>
    <row r="219" spans="1:38" s="58" customFormat="1" x14ac:dyDescent="0.2">
      <c r="A219" s="81" t="s">
        <v>255</v>
      </c>
      <c r="E219" s="59"/>
      <c r="L219" s="61"/>
      <c r="M219" s="61"/>
      <c r="N219" s="61"/>
      <c r="O219" s="61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  <c r="AB219" s="133"/>
      <c r="AC219" s="133"/>
      <c r="AD219" s="133"/>
      <c r="AE219" s="133"/>
      <c r="AF219" s="133"/>
      <c r="AG219" s="133"/>
      <c r="AH219" s="133"/>
      <c r="AI219" s="133"/>
      <c r="AJ219" s="133"/>
      <c r="AK219" s="133"/>
      <c r="AL219" s="133"/>
    </row>
    <row r="220" spans="1:38" s="58" customFormat="1" x14ac:dyDescent="0.2">
      <c r="A220" s="214" t="str">
        <f ca="1">"adjacent to such a shift, the "&amp;(TEXT(T218,"$0.000")&amp;" differential shall also be applied to those overtime hours.")</f>
        <v>adjacent to such a shift, the $0.429 differential shall also be applied to those overtime hours.</v>
      </c>
      <c r="B220" s="79"/>
      <c r="E220" s="59"/>
      <c r="L220" s="61"/>
      <c r="M220" s="61"/>
      <c r="N220" s="61"/>
      <c r="O220" s="61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  <c r="AB220" s="133"/>
      <c r="AC220" s="133"/>
      <c r="AD220" s="133"/>
      <c r="AE220" s="133"/>
      <c r="AF220" s="133"/>
      <c r="AG220" s="133"/>
      <c r="AH220" s="133"/>
      <c r="AI220" s="133"/>
      <c r="AJ220" s="133"/>
      <c r="AK220" s="133"/>
      <c r="AL220" s="133"/>
    </row>
    <row r="221" spans="1:38" s="58" customFormat="1" x14ac:dyDescent="0.2">
      <c r="A221" s="85"/>
      <c r="B221" s="79"/>
      <c r="E221" s="59"/>
      <c r="L221" s="61"/>
      <c r="M221" s="61"/>
      <c r="N221" s="61"/>
      <c r="O221" s="61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  <c r="AB221" s="133"/>
      <c r="AC221" s="133"/>
      <c r="AD221" s="133"/>
      <c r="AE221" s="133"/>
      <c r="AF221" s="133"/>
      <c r="AG221" s="133"/>
      <c r="AH221" s="133"/>
      <c r="AI221" s="133"/>
      <c r="AJ221" s="133"/>
      <c r="AK221" s="133"/>
      <c r="AL221" s="133"/>
    </row>
    <row r="222" spans="1:38" s="58" customFormat="1" x14ac:dyDescent="0.2">
      <c r="A222" s="214" t="str">
        <f ca="1">"Employees who are scheduled to work a full shift which begins between the 1:30 p.m. and 1:59 a.m. shall be paid an additional "&amp;TEXT(T222,"$0.000")&amp;" per hour"</f>
        <v>Employees who are scheduled to work a full shift which begins between the 1:30 p.m. and 1:59 a.m. shall be paid an additional $1.016 per hour</v>
      </c>
      <c r="E222" s="59"/>
      <c r="L222" s="61"/>
      <c r="M222" s="61"/>
      <c r="N222" s="61"/>
      <c r="O222" s="61"/>
      <c r="P222" s="175" t="s">
        <v>600</v>
      </c>
      <c r="Q222" s="249" t="s">
        <v>613</v>
      </c>
      <c r="R222" s="249" t="s">
        <v>614</v>
      </c>
      <c r="S222" s="250"/>
      <c r="T222" s="203">
        <f ca="1">IF(P222="Y",VLOOKUP(Q222,INDIRECT($P$2),4,0)*PercIncrApril2021,VLOOKUP(Q222,INDIRECT($P$2),4,0))</f>
        <v>1.0160149999999999</v>
      </c>
      <c r="U222" s="179"/>
      <c r="V222" s="179"/>
      <c r="W222" s="179"/>
      <c r="X222" s="179"/>
      <c r="Y222" s="179"/>
      <c r="Z222" s="179"/>
      <c r="AA222" s="179"/>
      <c r="AB222" s="311" t="str">
        <f>Q222</f>
        <v>CNRNIT</v>
      </c>
      <c r="AC222" s="299" t="str">
        <f>R222</f>
        <v>TL-Night Shift Premium-CNR</v>
      </c>
      <c r="AD222" s="299"/>
      <c r="AE222" s="341">
        <f ca="1">ROUND(T222,3)</f>
        <v>1.016</v>
      </c>
      <c r="AF222" s="133"/>
      <c r="AG222" s="133"/>
      <c r="AH222" s="133"/>
      <c r="AI222" s="133"/>
      <c r="AJ222" s="133"/>
      <c r="AK222" s="133"/>
      <c r="AL222" s="133"/>
    </row>
    <row r="223" spans="1:38" s="58" customFormat="1" x14ac:dyDescent="0.2">
      <c r="A223" s="85" t="s">
        <v>255</v>
      </c>
      <c r="E223" s="59"/>
      <c r="L223" s="61"/>
      <c r="M223" s="61"/>
      <c r="N223" s="61"/>
      <c r="O223" s="61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  <c r="AB223" s="133"/>
      <c r="AC223" s="133"/>
      <c r="AD223" s="133"/>
      <c r="AE223" s="133"/>
      <c r="AF223" s="133"/>
      <c r="AG223" s="133"/>
      <c r="AH223" s="133"/>
      <c r="AI223" s="133"/>
      <c r="AJ223" s="133"/>
      <c r="AK223" s="133"/>
      <c r="AL223" s="133"/>
    </row>
    <row r="224" spans="1:38" s="58" customFormat="1" x14ac:dyDescent="0.2">
      <c r="A224" s="214" t="str">
        <f ca="1">"adjacent to such a shift, the "&amp;TEXT(T222,"$0.000")&amp;" differential shall also be applied to those overtime hours."</f>
        <v>adjacent to such a shift, the $1.016 differential shall also be applied to those overtime hours.</v>
      </c>
      <c r="E224" s="59"/>
      <c r="L224" s="61"/>
      <c r="M224" s="61"/>
      <c r="N224" s="61"/>
      <c r="O224" s="61"/>
      <c r="P224" s="175"/>
      <c r="Q224" s="176"/>
      <c r="R224" s="177"/>
      <c r="S224" s="179"/>
      <c r="T224" s="179"/>
      <c r="U224" s="179"/>
      <c r="V224" s="179"/>
      <c r="W224" s="179"/>
      <c r="X224" s="179"/>
      <c r="Y224" s="179"/>
      <c r="Z224" s="179"/>
      <c r="AA224" s="179"/>
      <c r="AB224" s="133"/>
      <c r="AC224" s="133"/>
      <c r="AD224" s="133"/>
      <c r="AE224" s="133"/>
      <c r="AF224" s="133"/>
      <c r="AG224" s="133"/>
      <c r="AH224" s="133"/>
      <c r="AI224" s="133"/>
      <c r="AJ224" s="133"/>
      <c r="AK224" s="133"/>
      <c r="AL224" s="133"/>
    </row>
    <row r="225" spans="1:38" s="58" customFormat="1" x14ac:dyDescent="0.2">
      <c r="A225" s="214"/>
      <c r="E225" s="59"/>
      <c r="L225" s="61"/>
      <c r="M225" s="61"/>
      <c r="N225" s="61"/>
      <c r="O225" s="61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  <c r="AB225" s="133"/>
      <c r="AC225" s="133"/>
      <c r="AD225" s="133"/>
      <c r="AE225" s="133"/>
      <c r="AF225" s="133"/>
      <c r="AG225" s="133"/>
      <c r="AH225" s="133"/>
      <c r="AI225" s="133"/>
      <c r="AJ225" s="133"/>
      <c r="AK225" s="133"/>
      <c r="AL225" s="133"/>
    </row>
    <row r="226" spans="1:38" s="62" customFormat="1" x14ac:dyDescent="0.2">
      <c r="A226" s="76" t="s">
        <v>807</v>
      </c>
      <c r="B226" s="58"/>
      <c r="C226" s="58"/>
      <c r="E226" s="59"/>
      <c r="F226" s="58"/>
      <c r="G226" s="58"/>
      <c r="H226" s="58"/>
      <c r="I226" s="58"/>
      <c r="J226" s="58"/>
      <c r="K226" s="58"/>
      <c r="L226" s="61"/>
      <c r="M226" s="61"/>
      <c r="N226" s="61"/>
      <c r="O226" s="61"/>
      <c r="P226" s="175"/>
      <c r="Q226" s="176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33"/>
      <c r="AC226" s="125"/>
      <c r="AD226" s="125"/>
      <c r="AE226" s="125"/>
      <c r="AF226" s="125"/>
      <c r="AG226" s="125"/>
      <c r="AH226" s="125"/>
      <c r="AI226" s="125"/>
      <c r="AJ226" s="125"/>
      <c r="AK226" s="125"/>
      <c r="AL226" s="125"/>
    </row>
    <row r="227" spans="1:38" s="58" customFormat="1" x14ac:dyDescent="0.2">
      <c r="A227" s="81" t="s">
        <v>744</v>
      </c>
      <c r="E227" s="59"/>
      <c r="L227" s="61"/>
      <c r="M227" s="61"/>
      <c r="N227" s="61"/>
      <c r="O227" s="61"/>
      <c r="P227" s="175"/>
      <c r="Q227" s="176"/>
      <c r="R227" s="177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33"/>
      <c r="AC227" s="133"/>
      <c r="AD227" s="133"/>
      <c r="AE227" s="133"/>
      <c r="AF227" s="133"/>
      <c r="AG227" s="133"/>
      <c r="AH227" s="133"/>
      <c r="AI227" s="133"/>
      <c r="AJ227" s="133"/>
      <c r="AK227" s="133"/>
      <c r="AL227" s="133"/>
    </row>
    <row r="228" spans="1:38" s="58" customFormat="1" x14ac:dyDescent="0.2">
      <c r="A228" s="81" t="s">
        <v>260</v>
      </c>
      <c r="E228" s="59"/>
      <c r="L228" s="61"/>
      <c r="M228" s="61"/>
      <c r="N228" s="61"/>
      <c r="O228" s="61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  <c r="AB228" s="133"/>
      <c r="AC228" s="133"/>
      <c r="AD228" s="133"/>
      <c r="AE228" s="133"/>
      <c r="AF228" s="133"/>
      <c r="AG228" s="133"/>
      <c r="AH228" s="133"/>
      <c r="AI228" s="133"/>
      <c r="AJ228" s="133"/>
      <c r="AK228" s="133"/>
      <c r="AL228" s="133"/>
    </row>
    <row r="229" spans="1:38" s="58" customFormat="1" x14ac:dyDescent="0.2">
      <c r="A229" s="81" t="s">
        <v>261</v>
      </c>
      <c r="E229" s="59"/>
      <c r="L229" s="61"/>
      <c r="M229" s="61"/>
      <c r="N229" s="61"/>
      <c r="O229" s="61"/>
      <c r="P229" s="175"/>
      <c r="Q229" s="176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33"/>
      <c r="AC229" s="133"/>
      <c r="AD229" s="133"/>
      <c r="AE229" s="133"/>
      <c r="AF229" s="133"/>
      <c r="AG229" s="133"/>
      <c r="AH229" s="133"/>
      <c r="AI229" s="133"/>
      <c r="AJ229" s="133"/>
      <c r="AK229" s="133"/>
      <c r="AL229" s="133"/>
    </row>
    <row r="230" spans="1:38" s="58" customFormat="1" x14ac:dyDescent="0.2">
      <c r="A230" s="81" t="s">
        <v>262</v>
      </c>
      <c r="E230" s="59"/>
      <c r="L230" s="61"/>
      <c r="M230" s="61"/>
      <c r="N230" s="61"/>
      <c r="O230" s="61"/>
      <c r="P230" s="175"/>
      <c r="Q230" s="176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33"/>
      <c r="AC230" s="133"/>
      <c r="AD230" s="133"/>
      <c r="AE230" s="133"/>
      <c r="AF230" s="133"/>
      <c r="AG230" s="133"/>
      <c r="AH230" s="133"/>
      <c r="AI230" s="133"/>
      <c r="AJ230" s="133"/>
      <c r="AK230" s="133"/>
      <c r="AL230" s="133"/>
    </row>
    <row r="231" spans="1:38" s="58" customFormat="1" x14ac:dyDescent="0.2">
      <c r="A231" s="81"/>
      <c r="E231" s="59"/>
      <c r="L231" s="61"/>
      <c r="M231" s="61"/>
      <c r="N231" s="61"/>
      <c r="O231" s="61"/>
      <c r="P231" s="175"/>
      <c r="Q231" s="176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33"/>
      <c r="AC231" s="133"/>
      <c r="AD231" s="133"/>
      <c r="AE231" s="133"/>
      <c r="AF231" s="133"/>
      <c r="AG231" s="133"/>
      <c r="AH231" s="133"/>
      <c r="AI231" s="133"/>
      <c r="AJ231" s="133"/>
      <c r="AK231" s="133"/>
      <c r="AL231" s="133"/>
    </row>
    <row r="232" spans="1:38" s="58" customFormat="1" x14ac:dyDescent="0.2">
      <c r="A232" s="76" t="s">
        <v>263</v>
      </c>
      <c r="E232" s="59"/>
      <c r="L232" s="61"/>
      <c r="M232" s="61"/>
      <c r="N232" s="61"/>
      <c r="O232" s="61"/>
      <c r="P232" s="175"/>
      <c r="Q232" s="176"/>
      <c r="R232" s="177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33"/>
      <c r="AC232" s="133"/>
      <c r="AD232" s="133"/>
      <c r="AE232" s="133"/>
      <c r="AF232" s="133"/>
      <c r="AG232" s="133"/>
      <c r="AH232" s="133"/>
      <c r="AI232" s="133"/>
      <c r="AJ232" s="133"/>
      <c r="AK232" s="133"/>
      <c r="AL232" s="133"/>
    </row>
    <row r="233" spans="1:38" s="58" customFormat="1" x14ac:dyDescent="0.2">
      <c r="A233" s="64" t="s">
        <v>755</v>
      </c>
      <c r="B233" s="62"/>
      <c r="C233" s="276"/>
      <c r="E233" s="59"/>
      <c r="L233" s="61"/>
      <c r="M233" s="61"/>
      <c r="N233" s="61"/>
      <c r="O233" s="61"/>
      <c r="P233" s="175" t="s">
        <v>21</v>
      </c>
      <c r="Q233" s="176" t="s">
        <v>263</v>
      </c>
      <c r="R233" s="177"/>
      <c r="S233" s="179"/>
      <c r="T233" s="203">
        <f ca="1">IF(P233="Y",VLOOKUP(Q233,INDIRECT($P$2),4,0)*PercIncrApril2021,VLOOKUP(Q233,INDIRECT($P$2),4,0))</f>
        <v>100</v>
      </c>
      <c r="U233" s="179"/>
      <c r="V233" s="179"/>
      <c r="W233" s="179"/>
      <c r="X233" s="179"/>
      <c r="Y233" s="179"/>
      <c r="Z233" s="179"/>
      <c r="AA233" s="179"/>
      <c r="AB233" s="311" t="str">
        <f>Q233</f>
        <v>Safety Shoes</v>
      </c>
      <c r="AC233" s="299">
        <f>R233</f>
        <v>0</v>
      </c>
      <c r="AD233" s="299"/>
      <c r="AE233" s="341">
        <f ca="1">ROUND(T233,3)</f>
        <v>100</v>
      </c>
      <c r="AF233" s="133"/>
      <c r="AG233" s="133"/>
      <c r="AH233" s="133"/>
      <c r="AI233" s="133"/>
      <c r="AJ233" s="133"/>
      <c r="AK233" s="133"/>
      <c r="AL233" s="133"/>
    </row>
    <row r="234" spans="1:38" s="58" customFormat="1" x14ac:dyDescent="0.2">
      <c r="A234" s="81" t="s">
        <v>265</v>
      </c>
      <c r="E234" s="59"/>
      <c r="L234" s="61"/>
      <c r="M234" s="61"/>
      <c r="N234" s="61"/>
      <c r="O234" s="61"/>
      <c r="P234" s="175"/>
      <c r="Q234" s="176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33"/>
      <c r="AC234" s="133"/>
      <c r="AD234" s="133"/>
      <c r="AE234" s="133"/>
      <c r="AF234" s="133"/>
      <c r="AG234" s="133"/>
      <c r="AH234" s="133"/>
      <c r="AI234" s="133"/>
      <c r="AJ234" s="133"/>
      <c r="AK234" s="133"/>
      <c r="AL234" s="133"/>
    </row>
    <row r="235" spans="1:38" s="58" customFormat="1" x14ac:dyDescent="0.2">
      <c r="A235" s="63" t="str">
        <f ca="1">TEXT(T233,"$#,###")&amp;" per 12 months actually worked. "</f>
        <v xml:space="preserve">$100 per 12 months actually worked. </v>
      </c>
      <c r="E235" s="59"/>
      <c r="L235" s="61"/>
      <c r="M235" s="61"/>
      <c r="N235" s="61"/>
      <c r="O235" s="61"/>
      <c r="P235" s="175"/>
      <c r="Q235" s="176"/>
      <c r="R235" s="177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33"/>
      <c r="AC235" s="133"/>
      <c r="AD235" s="133"/>
      <c r="AE235" s="133"/>
      <c r="AF235" s="133"/>
      <c r="AG235" s="133"/>
      <c r="AH235" s="133"/>
      <c r="AI235" s="133"/>
      <c r="AJ235" s="133"/>
      <c r="AK235" s="133"/>
      <c r="AL235" s="133"/>
    </row>
    <row r="236" spans="1:38" s="58" customFormat="1" x14ac:dyDescent="0.2">
      <c r="A236" s="57"/>
      <c r="E236" s="59"/>
      <c r="L236" s="61"/>
      <c r="M236" s="61"/>
      <c r="N236" s="61"/>
      <c r="O236" s="61"/>
      <c r="P236" s="175"/>
      <c r="Q236" s="176"/>
      <c r="R236" s="177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33"/>
      <c r="AC236" s="133"/>
      <c r="AD236" s="133"/>
      <c r="AE236" s="133"/>
      <c r="AF236" s="133"/>
      <c r="AG236" s="133"/>
      <c r="AH236" s="133"/>
      <c r="AI236" s="133"/>
      <c r="AJ236" s="133"/>
      <c r="AK236" s="133"/>
      <c r="AL236" s="133"/>
    </row>
    <row r="237" spans="1:38" s="58" customFormat="1" x14ac:dyDescent="0.2">
      <c r="A237" s="76" t="s">
        <v>732</v>
      </c>
      <c r="E237" s="59"/>
      <c r="L237" s="61"/>
      <c r="M237" s="61"/>
      <c r="N237" s="61"/>
      <c r="O237" s="61"/>
      <c r="P237" s="175"/>
      <c r="Q237" s="176"/>
      <c r="R237" s="177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33"/>
      <c r="AC237" s="133"/>
      <c r="AD237" s="133"/>
      <c r="AE237" s="133"/>
      <c r="AF237" s="133"/>
      <c r="AG237" s="133"/>
      <c r="AH237" s="133"/>
      <c r="AI237" s="133"/>
      <c r="AJ237" s="133"/>
      <c r="AK237" s="133"/>
      <c r="AL237" s="133"/>
    </row>
    <row r="238" spans="1:38" s="58" customFormat="1" x14ac:dyDescent="0.2">
      <c r="A238" s="81" t="s">
        <v>745</v>
      </c>
      <c r="E238" s="59"/>
      <c r="L238" s="61"/>
      <c r="M238" s="61"/>
      <c r="N238" s="61"/>
      <c r="O238" s="61"/>
      <c r="P238" s="175"/>
      <c r="Q238" s="176"/>
      <c r="R238" s="177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33"/>
      <c r="AC238" s="133"/>
      <c r="AD238" s="133"/>
      <c r="AE238" s="133"/>
      <c r="AF238" s="133"/>
      <c r="AG238" s="133"/>
      <c r="AH238" s="133"/>
      <c r="AI238" s="133"/>
      <c r="AJ238" s="133"/>
      <c r="AK238" s="133"/>
      <c r="AL238" s="133"/>
    </row>
    <row r="239" spans="1:38" s="58" customFormat="1" x14ac:dyDescent="0.2">
      <c r="A239" s="215" t="s">
        <v>733</v>
      </c>
      <c r="E239" s="59"/>
      <c r="L239" s="61"/>
      <c r="M239" s="61"/>
      <c r="N239" s="61"/>
      <c r="O239" s="61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33"/>
      <c r="AC239" s="133"/>
      <c r="AD239" s="133"/>
      <c r="AE239" s="133"/>
      <c r="AF239" s="133"/>
      <c r="AG239" s="133"/>
      <c r="AH239" s="133"/>
      <c r="AI239" s="133"/>
      <c r="AJ239" s="133"/>
      <c r="AK239" s="133"/>
      <c r="AL239" s="133"/>
    </row>
    <row r="240" spans="1:38" s="58" customFormat="1" x14ac:dyDescent="0.2">
      <c r="A240" s="215" t="s">
        <v>734</v>
      </c>
      <c r="E240" s="59"/>
      <c r="L240" s="61"/>
      <c r="M240" s="61"/>
      <c r="N240" s="61"/>
      <c r="O240" s="61"/>
      <c r="P240" s="175"/>
      <c r="Q240" s="176"/>
      <c r="R240" s="177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33"/>
      <c r="AC240" s="133"/>
      <c r="AD240" s="133"/>
      <c r="AE240" s="133"/>
      <c r="AF240" s="133"/>
      <c r="AG240" s="133"/>
      <c r="AH240" s="133"/>
      <c r="AI240" s="133"/>
      <c r="AJ240" s="133"/>
      <c r="AK240" s="133"/>
      <c r="AL240" s="133"/>
    </row>
    <row r="241" spans="1:38" s="58" customFormat="1" x14ac:dyDescent="0.2">
      <c r="A241" s="81" t="s">
        <v>735</v>
      </c>
      <c r="E241" s="59"/>
      <c r="L241" s="61"/>
      <c r="M241" s="61"/>
      <c r="N241" s="61"/>
      <c r="O241" s="61"/>
      <c r="P241" s="175"/>
      <c r="Q241" s="176"/>
      <c r="R241" s="177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33"/>
      <c r="AC241" s="133"/>
      <c r="AD241" s="133"/>
      <c r="AE241" s="133"/>
      <c r="AF241" s="133"/>
      <c r="AG241" s="133"/>
      <c r="AH241" s="133"/>
      <c r="AI241" s="133"/>
      <c r="AJ241" s="133"/>
      <c r="AK241" s="133"/>
      <c r="AL241" s="133"/>
    </row>
    <row r="242" spans="1:38" s="58" customFormat="1" x14ac:dyDescent="0.2">
      <c r="A242" s="216" t="s">
        <v>746</v>
      </c>
      <c r="B242" s="79" t="str">
        <f ca="1">"An employee will receive "&amp;TEXT(T244,"$0.000")&amp;" for each weekday the employee is on call.  The employee will receive "&amp;TEXT(T245,"$0.000")&amp;" for each weekend day (Saturday or"</f>
        <v>An employee will receive $35.000 for each weekday the employee is on call.  The employee will receive $45.000 for each weekend day (Saturday or</v>
      </c>
      <c r="E242" s="59"/>
      <c r="L242" s="61"/>
      <c r="M242" s="61"/>
      <c r="N242" s="61"/>
      <c r="O242" s="61"/>
      <c r="P242" s="175"/>
      <c r="Q242" s="176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133"/>
      <c r="AD242" s="133"/>
      <c r="AE242" s="133"/>
      <c r="AF242" s="133"/>
      <c r="AG242" s="133"/>
      <c r="AH242" s="133"/>
      <c r="AI242" s="133"/>
      <c r="AJ242" s="133"/>
      <c r="AK242" s="133"/>
      <c r="AL242" s="133"/>
    </row>
    <row r="243" spans="1:38" s="58" customFormat="1" x14ac:dyDescent="0.2">
      <c r="A243" s="57"/>
      <c r="B243" s="215" t="s">
        <v>747</v>
      </c>
      <c r="E243" s="59"/>
      <c r="L243" s="61"/>
      <c r="M243" s="61"/>
      <c r="N243" s="61"/>
      <c r="O243" s="61"/>
      <c r="P243" s="175"/>
      <c r="Q243" s="176"/>
      <c r="R243" s="177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33"/>
      <c r="AC243" s="133"/>
      <c r="AD243" s="133"/>
      <c r="AE243" s="133"/>
      <c r="AF243" s="133"/>
      <c r="AG243" s="133"/>
      <c r="AH243" s="133"/>
      <c r="AI243" s="133"/>
      <c r="AJ243" s="133"/>
      <c r="AK243" s="133"/>
      <c r="AL243" s="133"/>
    </row>
    <row r="244" spans="1:38" s="58" customFormat="1" x14ac:dyDescent="0.2">
      <c r="A244" s="216" t="s">
        <v>748</v>
      </c>
      <c r="B244" s="79" t="s">
        <v>749</v>
      </c>
      <c r="E244" s="59"/>
      <c r="L244" s="61"/>
      <c r="M244" s="61"/>
      <c r="N244" s="61"/>
      <c r="O244" s="61"/>
      <c r="P244" s="175" t="s">
        <v>21</v>
      </c>
      <c r="Q244" s="249" t="s">
        <v>617</v>
      </c>
      <c r="R244" s="249" t="s">
        <v>618</v>
      </c>
      <c r="S244" s="250"/>
      <c r="T244" s="203">
        <f ca="1">IF(P244="Y",VLOOKUP(Q244,INDIRECT($P$2),4,0)*PercIncrApril2021,VLOOKUP(Q244,INDIRECT($P$2),4,0))</f>
        <v>35</v>
      </c>
      <c r="U244" s="179"/>
      <c r="V244" s="179"/>
      <c r="W244" s="179"/>
      <c r="X244" s="179"/>
      <c r="Y244" s="179"/>
      <c r="Z244" s="179"/>
      <c r="AA244" s="179"/>
      <c r="AB244" s="311" t="str">
        <f t="shared" ref="AB244:AB250" si="103">Q244</f>
        <v>CNRCDY</v>
      </c>
      <c r="AC244" s="299" t="str">
        <f t="shared" ref="AC244:AC250" si="104">R244</f>
        <v>TL-On call by the day-CNR</v>
      </c>
      <c r="AD244" s="299"/>
      <c r="AE244" s="341">
        <f ca="1">ROUND(T244,3)</f>
        <v>35</v>
      </c>
      <c r="AF244" s="133"/>
      <c r="AG244" s="133"/>
      <c r="AH244" s="133"/>
      <c r="AI244" s="133"/>
      <c r="AJ244" s="133"/>
      <c r="AK244" s="133"/>
      <c r="AL244" s="133"/>
    </row>
    <row r="245" spans="1:38" s="58" customFormat="1" x14ac:dyDescent="0.2">
      <c r="A245" s="57"/>
      <c r="B245" s="79" t="s">
        <v>751</v>
      </c>
      <c r="E245" s="59"/>
      <c r="L245" s="61"/>
      <c r="M245" s="61"/>
      <c r="N245" s="61"/>
      <c r="O245" s="61"/>
      <c r="P245" s="175" t="s">
        <v>21</v>
      </c>
      <c r="Q245" s="249" t="s">
        <v>616</v>
      </c>
      <c r="R245" s="249" t="s">
        <v>619</v>
      </c>
      <c r="S245" s="250"/>
      <c r="T245" s="203">
        <f ca="1">IF(P245="Y",VLOOKUP(Q245,INDIRECT($P$2),4,0)*PercIncrApril2021,VLOOKUP(Q245,INDIRECT($P$2),4,0))</f>
        <v>45</v>
      </c>
      <c r="U245" s="179"/>
      <c r="V245" s="179"/>
      <c r="W245" s="179"/>
      <c r="X245" s="179"/>
      <c r="Y245" s="179"/>
      <c r="Z245" s="179"/>
      <c r="AA245" s="179"/>
      <c r="AB245" s="311" t="str">
        <f t="shared" si="103"/>
        <v>CNRCWE</v>
      </c>
      <c r="AC245" s="299" t="str">
        <f t="shared" si="104"/>
        <v>TL-On call by day Weekend-CNR</v>
      </c>
      <c r="AD245" s="299"/>
      <c r="AE245" s="341">
        <f ca="1">ROUND(T245,3)</f>
        <v>45</v>
      </c>
      <c r="AF245" s="133"/>
      <c r="AG245" s="133"/>
      <c r="AH245" s="133"/>
      <c r="AI245" s="133"/>
      <c r="AJ245" s="133"/>
      <c r="AK245" s="133"/>
      <c r="AL245" s="133"/>
    </row>
    <row r="246" spans="1:38" s="58" customFormat="1" x14ac:dyDescent="0.2">
      <c r="A246" s="216" t="s">
        <v>750</v>
      </c>
      <c r="B246" s="217" t="s">
        <v>752</v>
      </c>
      <c r="E246" s="59"/>
      <c r="L246" s="61"/>
      <c r="M246" s="61"/>
      <c r="N246" s="61"/>
      <c r="O246" s="61"/>
      <c r="P246" s="175"/>
      <c r="Q246" s="176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311"/>
      <c r="AC246" s="299"/>
      <c r="AD246" s="299"/>
      <c r="AE246" s="341"/>
      <c r="AF246" s="133"/>
      <c r="AG246" s="133"/>
      <c r="AH246" s="133"/>
      <c r="AI246" s="133"/>
      <c r="AJ246" s="133"/>
      <c r="AK246" s="133"/>
      <c r="AL246" s="133"/>
    </row>
    <row r="247" spans="1:38" s="58" customFormat="1" x14ac:dyDescent="0.2">
      <c r="A247" s="57"/>
      <c r="B247" s="217" t="s">
        <v>753</v>
      </c>
      <c r="E247" s="59"/>
      <c r="L247" s="61"/>
      <c r="M247" s="61"/>
      <c r="N247" s="61"/>
      <c r="O247" s="61"/>
      <c r="P247" s="175" t="s">
        <v>21</v>
      </c>
      <c r="Q247" s="249" t="s">
        <v>726</v>
      </c>
      <c r="R247" s="249" t="s">
        <v>727</v>
      </c>
      <c r="S247" s="250"/>
      <c r="T247" s="203">
        <f ca="1">IF(P247="Y",VLOOKUP(Q247,INDIRECT($P$2),4,0)*PercIncrApril2021,VLOOKUP(Q247,INDIRECT($P$2),4,0))</f>
        <v>2</v>
      </c>
      <c r="U247" s="179"/>
      <c r="V247" s="179"/>
      <c r="W247" s="179"/>
      <c r="X247" s="179"/>
      <c r="Y247" s="179"/>
      <c r="Z247" s="179"/>
      <c r="AA247" s="179"/>
      <c r="AB247" s="311" t="str">
        <f t="shared" si="103"/>
        <v>CNRLDS</v>
      </c>
      <c r="AC247" s="299" t="str">
        <f t="shared" si="104"/>
        <v>MOD-Premium Pay</v>
      </c>
      <c r="AD247" s="299"/>
      <c r="AE247" s="341">
        <f ca="1">ROUND(T247,3)</f>
        <v>2</v>
      </c>
      <c r="AF247" s="133"/>
      <c r="AG247" s="133"/>
      <c r="AH247" s="133"/>
      <c r="AI247" s="133"/>
      <c r="AJ247" s="133"/>
      <c r="AK247" s="133"/>
      <c r="AL247" s="133"/>
    </row>
    <row r="248" spans="1:38" s="78" customFormat="1" x14ac:dyDescent="0.2">
      <c r="A248" s="57"/>
      <c r="B248" s="58"/>
      <c r="C248" s="58"/>
      <c r="E248" s="59"/>
      <c r="F248" s="58"/>
      <c r="G248" s="58"/>
      <c r="H248" s="58"/>
      <c r="I248" s="58"/>
      <c r="J248" s="58"/>
      <c r="K248" s="58"/>
      <c r="L248" s="61"/>
      <c r="M248" s="61"/>
      <c r="N248" s="61"/>
      <c r="O248" s="61"/>
      <c r="P248" s="175"/>
      <c r="Q248" s="176"/>
      <c r="R248" s="177"/>
      <c r="S248" s="192"/>
      <c r="T248" s="192"/>
      <c r="U248" s="192"/>
      <c r="V248" s="192"/>
      <c r="W248" s="192"/>
      <c r="X248" s="192"/>
      <c r="Y248" s="192"/>
      <c r="Z248" s="192"/>
      <c r="AA248" s="192"/>
      <c r="AB248" s="311"/>
      <c r="AC248" s="299"/>
      <c r="AD248" s="299"/>
      <c r="AE248" s="341"/>
      <c r="AF248" s="134"/>
      <c r="AG248" s="134"/>
      <c r="AH248" s="134"/>
      <c r="AI248" s="134"/>
      <c r="AJ248" s="134"/>
      <c r="AK248" s="134"/>
      <c r="AL248" s="134"/>
    </row>
    <row r="249" spans="1:38" s="78" customFormat="1" x14ac:dyDescent="0.2">
      <c r="A249" s="76" t="s">
        <v>268</v>
      </c>
      <c r="B249" s="58"/>
      <c r="C249" s="58"/>
      <c r="E249" s="59"/>
      <c r="F249" s="58"/>
      <c r="G249" s="58"/>
      <c r="H249" s="58"/>
      <c r="I249" s="58"/>
      <c r="J249" s="58"/>
      <c r="K249" s="58"/>
      <c r="L249" s="61"/>
      <c r="M249" s="61"/>
      <c r="N249" s="61"/>
      <c r="O249" s="61"/>
      <c r="P249" s="175"/>
      <c r="Q249" s="176"/>
      <c r="R249" s="177"/>
      <c r="S249" s="192"/>
      <c r="T249" s="192"/>
      <c r="U249" s="192"/>
      <c r="V249" s="192"/>
      <c r="W249" s="192"/>
      <c r="X249" s="192"/>
      <c r="Y249" s="192"/>
      <c r="Z249" s="192"/>
      <c r="AA249" s="192"/>
      <c r="AB249" s="311"/>
      <c r="AC249" s="299"/>
      <c r="AD249" s="299"/>
      <c r="AE249" s="341"/>
      <c r="AF249" s="134"/>
      <c r="AG249" s="134"/>
      <c r="AH249" s="134"/>
      <c r="AI249" s="134"/>
      <c r="AJ249" s="134"/>
      <c r="AK249" s="134"/>
      <c r="AL249" s="134"/>
    </row>
    <row r="250" spans="1:38" s="78" customFormat="1" x14ac:dyDescent="0.2">
      <c r="A250" s="63" t="str">
        <f ca="1">"Effective July 1, 2014, Shift Supervisors, 311 Call Center shall be paid fifty-eight cents "&amp;TEXT(T250,"$0.000")&amp;" per hour for all hours worked"</f>
        <v>Effective July 1, 2014, Shift Supervisors, 311 Call Center shall be paid fifty-eight cents $0.589 per hour for all hours worked</v>
      </c>
      <c r="B250" s="58"/>
      <c r="C250" s="58"/>
      <c r="E250" s="59"/>
      <c r="F250" s="58"/>
      <c r="G250" s="58"/>
      <c r="H250" s="58"/>
      <c r="I250" s="58"/>
      <c r="J250" s="58"/>
      <c r="K250" s="58"/>
      <c r="L250" s="61"/>
      <c r="M250" s="61"/>
      <c r="N250" s="61"/>
      <c r="O250" s="61"/>
      <c r="P250" s="175" t="s">
        <v>600</v>
      </c>
      <c r="Q250" s="249" t="s">
        <v>620</v>
      </c>
      <c r="R250" s="249" t="s">
        <v>621</v>
      </c>
      <c r="S250" s="250"/>
      <c r="T250" s="203">
        <f ca="1">IF(P250="Y",VLOOKUP(Q250,INDIRECT($P$2),4,0)*PercIncrApril2021,VLOOKUP(Q250,INDIRECT($P$2),4,0))</f>
        <v>0.58869999999999989</v>
      </c>
      <c r="U250" s="192"/>
      <c r="V250" s="192"/>
      <c r="W250" s="192"/>
      <c r="X250" s="192"/>
      <c r="Y250" s="192"/>
      <c r="Z250" s="192"/>
      <c r="AA250" s="192"/>
      <c r="AB250" s="311" t="str">
        <f t="shared" si="103"/>
        <v>CNRWKE</v>
      </c>
      <c r="AC250" s="299" t="str">
        <f t="shared" si="104"/>
        <v>TL-Weekend Shift-CNR</v>
      </c>
      <c r="AD250" s="299"/>
      <c r="AE250" s="341">
        <f ca="1">ROUND(T250,3)</f>
        <v>0.58899999999999997</v>
      </c>
      <c r="AF250" s="134"/>
      <c r="AG250" s="134"/>
      <c r="AH250" s="134"/>
      <c r="AI250" s="134"/>
      <c r="AJ250" s="134"/>
      <c r="AK250" s="134"/>
      <c r="AL250" s="134"/>
    </row>
    <row r="251" spans="1:38" s="78" customFormat="1" x14ac:dyDescent="0.2">
      <c r="A251" s="81" t="s">
        <v>270</v>
      </c>
      <c r="B251" s="58"/>
      <c r="C251" s="58"/>
      <c r="E251" s="59"/>
      <c r="F251" s="58"/>
      <c r="G251" s="58"/>
      <c r="H251" s="58"/>
      <c r="I251" s="58"/>
      <c r="J251" s="58"/>
      <c r="K251" s="58"/>
      <c r="L251" s="61"/>
      <c r="M251" s="61"/>
      <c r="N251" s="61"/>
      <c r="O251" s="61"/>
      <c r="P251" s="175"/>
      <c r="Q251" s="176"/>
      <c r="R251" s="177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34"/>
      <c r="AC251" s="134"/>
      <c r="AD251" s="134"/>
      <c r="AE251" s="134"/>
      <c r="AF251" s="134"/>
      <c r="AG251" s="134"/>
      <c r="AH251" s="134"/>
      <c r="AI251" s="134"/>
      <c r="AJ251" s="134"/>
      <c r="AK251" s="134"/>
      <c r="AL251" s="134"/>
    </row>
    <row r="252" spans="1:38" s="78" customFormat="1" x14ac:dyDescent="0.2">
      <c r="A252" s="81" t="s">
        <v>271</v>
      </c>
      <c r="B252" s="58"/>
      <c r="C252" s="58"/>
      <c r="E252" s="59"/>
      <c r="F252" s="58"/>
      <c r="G252" s="58"/>
      <c r="H252" s="58"/>
      <c r="I252" s="58"/>
      <c r="J252" s="58"/>
      <c r="K252" s="58"/>
      <c r="L252" s="61"/>
      <c r="M252" s="61"/>
      <c r="N252" s="61"/>
      <c r="O252" s="61"/>
      <c r="P252" s="175"/>
      <c r="Q252" s="176"/>
      <c r="R252" s="177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34"/>
      <c r="AC252" s="134"/>
      <c r="AD252" s="134"/>
      <c r="AE252" s="134"/>
      <c r="AF252" s="134"/>
      <c r="AG252" s="134"/>
      <c r="AH252" s="134"/>
      <c r="AI252" s="134"/>
      <c r="AJ252" s="134"/>
      <c r="AK252" s="134"/>
      <c r="AL252" s="134"/>
    </row>
    <row r="253" spans="1:38" s="78" customFormat="1" x14ac:dyDescent="0.2">
      <c r="A253" s="81" t="s">
        <v>272</v>
      </c>
      <c r="B253" s="58"/>
      <c r="C253" s="58"/>
      <c r="E253" s="59"/>
      <c r="F253" s="58"/>
      <c r="G253" s="58"/>
      <c r="H253" s="58"/>
      <c r="I253" s="58"/>
      <c r="J253" s="58"/>
      <c r="K253" s="58"/>
      <c r="L253" s="61"/>
      <c r="M253" s="61"/>
      <c r="N253" s="61"/>
      <c r="O253" s="61"/>
      <c r="P253" s="175"/>
      <c r="Q253" s="176"/>
      <c r="R253" s="177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34"/>
      <c r="AC253" s="134"/>
      <c r="AD253" s="134"/>
      <c r="AE253" s="134"/>
      <c r="AF253" s="134"/>
      <c r="AG253" s="134"/>
      <c r="AH253" s="134"/>
      <c r="AI253" s="134"/>
      <c r="AJ253" s="134"/>
      <c r="AK253" s="134"/>
      <c r="AL253" s="134"/>
    </row>
    <row r="254" spans="1:38" s="62" customFormat="1" x14ac:dyDescent="0.2">
      <c r="A254" s="58"/>
      <c r="B254" s="57"/>
      <c r="C254" s="58"/>
      <c r="D254" s="58"/>
      <c r="E254" s="59"/>
      <c r="F254" s="58"/>
      <c r="G254" s="58"/>
      <c r="H254" s="58"/>
      <c r="I254" s="58"/>
      <c r="J254" s="58"/>
      <c r="K254" s="58"/>
      <c r="L254" s="61"/>
      <c r="M254" s="61"/>
      <c r="N254" s="61"/>
      <c r="O254" s="61"/>
      <c r="P254" s="175"/>
      <c r="Q254" s="176"/>
      <c r="R254" s="177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34"/>
      <c r="AC254" s="125"/>
      <c r="AD254" s="125"/>
      <c r="AE254" s="125"/>
      <c r="AF254" s="125"/>
      <c r="AG254" s="125"/>
      <c r="AH254" s="125"/>
      <c r="AI254" s="125"/>
      <c r="AJ254" s="125"/>
      <c r="AK254" s="125"/>
      <c r="AL254" s="125"/>
    </row>
    <row r="255" spans="1:38" s="62" customFormat="1" x14ac:dyDescent="0.2">
      <c r="A255" s="58"/>
      <c r="B255" s="57"/>
      <c r="C255" s="58"/>
      <c r="D255" s="58"/>
      <c r="E255" s="59"/>
      <c r="F255" s="58"/>
      <c r="G255" s="58"/>
      <c r="H255" s="58"/>
      <c r="I255" s="58"/>
      <c r="J255" s="58"/>
      <c r="K255" s="58"/>
      <c r="L255" s="61"/>
      <c r="M255" s="61"/>
      <c r="N255" s="61"/>
      <c r="O255" s="61"/>
      <c r="P255" s="175"/>
      <c r="Q255" s="176"/>
      <c r="R255" s="177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33"/>
      <c r="AC255" s="125"/>
      <c r="AD255" s="125"/>
      <c r="AE255" s="125"/>
      <c r="AF255" s="125"/>
      <c r="AG255" s="125"/>
      <c r="AH255" s="125"/>
      <c r="AI255" s="125"/>
      <c r="AJ255" s="125"/>
      <c r="AK255" s="125"/>
      <c r="AL255" s="125"/>
    </row>
    <row r="256" spans="1:38" s="62" customFormat="1" x14ac:dyDescent="0.2">
      <c r="B256" s="57"/>
      <c r="C256" s="58"/>
      <c r="D256" s="58"/>
      <c r="E256" s="59"/>
      <c r="F256" s="58"/>
      <c r="G256" s="58"/>
      <c r="H256" s="58"/>
      <c r="I256" s="58"/>
      <c r="J256" s="58"/>
      <c r="K256" s="58"/>
      <c r="L256" s="61"/>
      <c r="M256" s="61"/>
      <c r="N256" s="61"/>
      <c r="O256" s="61"/>
      <c r="P256" s="175"/>
      <c r="Q256" s="176"/>
      <c r="R256" s="177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125"/>
      <c r="AD256" s="125"/>
      <c r="AE256" s="125"/>
      <c r="AF256" s="125"/>
      <c r="AG256" s="125"/>
      <c r="AH256" s="125"/>
      <c r="AI256" s="125"/>
      <c r="AJ256" s="125"/>
      <c r="AK256" s="125"/>
      <c r="AL256" s="125"/>
    </row>
    <row r="257" spans="1:38" s="62" customFormat="1" ht="13.5" thickBot="1" x14ac:dyDescent="0.25">
      <c r="A257" s="350"/>
      <c r="B257" s="351"/>
      <c r="C257" s="352"/>
      <c r="D257" s="352"/>
      <c r="E257" s="353"/>
      <c r="F257" s="352"/>
      <c r="G257" s="352"/>
      <c r="H257" s="352"/>
      <c r="I257" s="352"/>
      <c r="J257" s="352"/>
      <c r="K257" s="352"/>
      <c r="L257" s="354"/>
      <c r="M257" s="354"/>
      <c r="N257" s="354"/>
      <c r="O257" s="61"/>
      <c r="P257" s="175"/>
      <c r="Q257" s="176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125"/>
      <c r="AD257" s="125"/>
      <c r="AE257" s="125"/>
      <c r="AF257" s="125"/>
      <c r="AG257" s="125"/>
      <c r="AH257" s="125"/>
      <c r="AI257" s="125"/>
      <c r="AJ257" s="125"/>
      <c r="AK257" s="125"/>
      <c r="AL257" s="125"/>
    </row>
    <row r="258" spans="1:38" s="62" customFormat="1" x14ac:dyDescent="0.2">
      <c r="A258" s="56" t="s">
        <v>273</v>
      </c>
      <c r="B258" s="57"/>
      <c r="C258" s="58"/>
      <c r="D258" s="58"/>
      <c r="E258" s="59"/>
      <c r="F258" s="58"/>
      <c r="G258" s="58"/>
      <c r="H258" s="58"/>
      <c r="I258" s="58"/>
      <c r="J258" s="58"/>
      <c r="K258" s="58"/>
      <c r="L258" s="61"/>
      <c r="M258" s="61"/>
      <c r="N258" s="61"/>
      <c r="O258" s="61"/>
      <c r="P258" s="175"/>
      <c r="Q258" s="176"/>
      <c r="R258" s="177"/>
      <c r="S258" s="179"/>
      <c r="T258" s="180"/>
      <c r="U258" s="180"/>
      <c r="V258" s="180"/>
      <c r="W258" s="180"/>
      <c r="X258" s="180"/>
      <c r="Y258" s="180"/>
      <c r="Z258" s="180"/>
      <c r="AA258" s="180"/>
      <c r="AB258" s="133"/>
      <c r="AC258" s="125"/>
      <c r="AD258" s="125"/>
      <c r="AE258" s="125"/>
      <c r="AF258" s="125"/>
      <c r="AG258" s="125"/>
      <c r="AH258" s="125"/>
      <c r="AI258" s="125"/>
      <c r="AJ258" s="125"/>
      <c r="AK258" s="125"/>
      <c r="AL258" s="125"/>
    </row>
    <row r="259" spans="1:38" s="62" customFormat="1" x14ac:dyDescent="0.2">
      <c r="A259" s="142" t="s">
        <v>546</v>
      </c>
      <c r="D259" s="276"/>
      <c r="E259" s="59"/>
      <c r="F259" s="86"/>
      <c r="G259" s="86"/>
      <c r="H259" s="86"/>
      <c r="I259" s="86"/>
      <c r="J259" s="86"/>
      <c r="K259" s="86"/>
      <c r="L259" s="87"/>
      <c r="M259" s="87"/>
      <c r="N259" s="87"/>
      <c r="O259" s="87"/>
      <c r="P259" s="198"/>
      <c r="Q259" s="199"/>
      <c r="R259" s="200"/>
      <c r="S259" s="179"/>
      <c r="T259" s="179">
        <v>4</v>
      </c>
      <c r="U259" s="179">
        <f t="shared" ref="U259:Z259" si="105">T259+1</f>
        <v>5</v>
      </c>
      <c r="V259" s="179">
        <f t="shared" si="105"/>
        <v>6</v>
      </c>
      <c r="W259" s="179">
        <f t="shared" si="105"/>
        <v>7</v>
      </c>
      <c r="X259" s="179">
        <f t="shared" si="105"/>
        <v>8</v>
      </c>
      <c r="Y259" s="179">
        <f t="shared" si="105"/>
        <v>9</v>
      </c>
      <c r="Z259" s="179">
        <f t="shared" si="105"/>
        <v>10</v>
      </c>
      <c r="AA259" s="179">
        <v>11</v>
      </c>
      <c r="AB259" s="133"/>
      <c r="AC259" s="125"/>
      <c r="AD259" s="125"/>
      <c r="AE259" s="125"/>
      <c r="AF259" s="125"/>
      <c r="AG259" s="125"/>
      <c r="AH259" s="125"/>
      <c r="AI259" s="125"/>
      <c r="AJ259" s="125"/>
      <c r="AK259" s="125"/>
      <c r="AL259" s="125"/>
    </row>
    <row r="260" spans="1:38" s="62" customFormat="1" ht="38.25" x14ac:dyDescent="0.2">
      <c r="A260" s="118" t="s">
        <v>4</v>
      </c>
      <c r="B260" s="66" t="s">
        <v>274</v>
      </c>
      <c r="C260" s="118" t="s">
        <v>6</v>
      </c>
      <c r="D260" s="280"/>
      <c r="E260" s="118"/>
      <c r="F260" s="319" t="s">
        <v>7</v>
      </c>
      <c r="G260" s="118" t="s">
        <v>772</v>
      </c>
      <c r="H260" s="118" t="s">
        <v>773</v>
      </c>
      <c r="I260" s="252" t="s">
        <v>12</v>
      </c>
      <c r="J260" s="252" t="s">
        <v>13</v>
      </c>
      <c r="K260" s="252" t="s">
        <v>14</v>
      </c>
      <c r="L260" s="252" t="s">
        <v>15</v>
      </c>
      <c r="M260" s="253" t="s">
        <v>16</v>
      </c>
      <c r="N260" s="253" t="s">
        <v>275</v>
      </c>
      <c r="O260" s="87"/>
      <c r="P260" s="321" t="s">
        <v>599</v>
      </c>
      <c r="Q260" s="301" t="s">
        <v>6</v>
      </c>
      <c r="R260" s="322" t="s">
        <v>797</v>
      </c>
      <c r="S260" s="288" t="s">
        <v>274</v>
      </c>
      <c r="T260" s="272" t="s">
        <v>10</v>
      </c>
      <c r="U260" s="303" t="s">
        <v>11</v>
      </c>
      <c r="V260" s="303" t="s">
        <v>12</v>
      </c>
      <c r="W260" s="303" t="s">
        <v>13</v>
      </c>
      <c r="X260" s="303" t="s">
        <v>14</v>
      </c>
      <c r="Y260" s="303" t="s">
        <v>15</v>
      </c>
      <c r="Z260" s="303" t="s">
        <v>16</v>
      </c>
      <c r="AA260" s="303" t="s">
        <v>275</v>
      </c>
      <c r="AB260" s="306" t="s">
        <v>6</v>
      </c>
      <c r="AC260" s="323" t="s">
        <v>797</v>
      </c>
      <c r="AD260" s="308" t="s">
        <v>274</v>
      </c>
      <c r="AE260" s="126" t="s">
        <v>10</v>
      </c>
      <c r="AF260" s="309" t="s">
        <v>11</v>
      </c>
      <c r="AG260" s="309" t="s">
        <v>12</v>
      </c>
      <c r="AH260" s="309" t="s">
        <v>13</v>
      </c>
      <c r="AI260" s="309" t="s">
        <v>14</v>
      </c>
      <c r="AJ260" s="309" t="s">
        <v>15</v>
      </c>
      <c r="AK260" s="309" t="s">
        <v>16</v>
      </c>
      <c r="AL260" s="309" t="s">
        <v>275</v>
      </c>
    </row>
    <row r="261" spans="1:38" s="78" customFormat="1" x14ac:dyDescent="0.2">
      <c r="A261" s="58" t="s">
        <v>276</v>
      </c>
      <c r="B261" s="57" t="s">
        <v>277</v>
      </c>
      <c r="C261" s="58" t="s">
        <v>278</v>
      </c>
      <c r="E261" s="59"/>
      <c r="F261" s="79" t="s">
        <v>279</v>
      </c>
      <c r="G261" s="240" t="s">
        <v>766</v>
      </c>
      <c r="H261" s="212">
        <f t="shared" ref="H261:N261" ca="1" si="106">U261</f>
        <v>25.42</v>
      </c>
      <c r="I261" s="212">
        <f t="shared" ca="1" si="106"/>
        <v>0</v>
      </c>
      <c r="J261" s="212">
        <f t="shared" ca="1" si="106"/>
        <v>0</v>
      </c>
      <c r="K261" s="212">
        <f t="shared" ca="1" si="106"/>
        <v>0</v>
      </c>
      <c r="L261" s="212">
        <f t="shared" ca="1" si="106"/>
        <v>0</v>
      </c>
      <c r="M261" s="212">
        <f t="shared" ca="1" si="106"/>
        <v>0</v>
      </c>
      <c r="N261" s="212">
        <f t="shared" ca="1" si="106"/>
        <v>0</v>
      </c>
      <c r="O261" s="61"/>
      <c r="P261" s="175" t="s">
        <v>21</v>
      </c>
      <c r="Q261" s="176" t="str">
        <f>C261</f>
        <v>C08906</v>
      </c>
      <c r="R261" s="209" t="str">
        <f t="shared" ref="R261:R267" si="107">F261</f>
        <v>Saeks' Fellow (MN Law Public Interest Residency Program)</v>
      </c>
      <c r="S261" s="192" t="str">
        <f>B261</f>
        <v>01J</v>
      </c>
      <c r="T261" s="186" cm="1">
        <f t="array" aca="1" ref="T261" ca="1">ROUND(IF($P261="Y",VLOOKUP('4-29-2021'!$Q261, RatesJuly2020,T$259,0)*INDIRECT($P$1),VLOOKUP('4-29-2021'!$Q261, RatesJuly2020,T$259,0)),IF($A261="E",0,3))</f>
        <v>0</v>
      </c>
      <c r="U261" s="186" cm="1">
        <f t="array" aca="1" ref="U261" ca="1">ROUND(IF($P261="Y",VLOOKUP('4-29-2021'!$Q261, RatesJuly2020,U$259,0)*INDIRECT($P$1),VLOOKUP('4-29-2021'!$Q261, RatesJuly2020,U$259,0)),IF($A261="E",0,3))</f>
        <v>25.42</v>
      </c>
      <c r="V261" s="186" cm="1">
        <f t="array" aca="1" ref="V261" ca="1">ROUND(IF($P261="Y",VLOOKUP('4-29-2021'!$Q261, RatesJuly2020,V$259,0)*INDIRECT($P$1),VLOOKUP('4-29-2021'!$Q261, RatesJuly2020,V$259,0)),IF($A261="E",0,3))</f>
        <v>0</v>
      </c>
      <c r="W261" s="186" cm="1">
        <f t="array" aca="1" ref="W261" ca="1">ROUND(IF($P261="Y",VLOOKUP('4-29-2021'!$Q261, RatesJuly2020,W$259,0)*INDIRECT($P$1),VLOOKUP('4-29-2021'!$Q261, RatesJuly2020,W$259,0)),IF($A261="E",0,3))</f>
        <v>0</v>
      </c>
      <c r="X261" s="186" cm="1">
        <f t="array" aca="1" ref="X261" ca="1">ROUND(IF($P261="Y",VLOOKUP('4-29-2021'!$Q261, RatesJuly2020,X$259,0)*INDIRECT($P$1),VLOOKUP('4-29-2021'!$Q261, RatesJuly2020,X$259,0)),IF($A261="E",0,3))</f>
        <v>0</v>
      </c>
      <c r="Y261" s="186" cm="1">
        <f t="array" aca="1" ref="Y261" ca="1">ROUND(IF($P261="Y",VLOOKUP('4-29-2021'!$Q261, RatesJuly2020,Y$259,0)*INDIRECT($P$1),VLOOKUP('4-29-2021'!$Q261, RatesJuly2020,Y$259,0)),IF($A261="E",0,3))</f>
        <v>0</v>
      </c>
      <c r="Z261" s="186" cm="1">
        <f t="array" aca="1" ref="Z261" ca="1">ROUND(IF($P261="Y",VLOOKUP('4-29-2021'!$Q261, RatesJuly2020,Z$259,0)*INDIRECT($P$1),VLOOKUP('4-29-2021'!$Q261, RatesJuly2020,Z$259,0)),IF($A261="E",0,3))</f>
        <v>0</v>
      </c>
      <c r="AA261" s="186" cm="1">
        <f t="array" aca="1" ref="AA261" ca="1">ROUND(IF($P261="Y",VLOOKUP('4-29-2021'!$Q261, RatesJuly2020,AA$259,0)*INDIRECT($P$1),VLOOKUP('4-29-2021'!$Q261, RatesJuly2020,AA$259,0)),IF($A261="E",0,3))</f>
        <v>0</v>
      </c>
      <c r="AB261" s="133" t="str">
        <f>C261</f>
        <v>C08906</v>
      </c>
      <c r="AC261" s="134" t="str">
        <f>F261</f>
        <v>Saeks' Fellow (MN Law Public Interest Residency Program)</v>
      </c>
      <c r="AD261" s="134" t="str">
        <f>B261</f>
        <v>01J</v>
      </c>
      <c r="AE261" s="324" t="str">
        <f t="shared" ref="AE261:AL261" ca="1" si="108">IF(T261=0,"",T261)</f>
        <v/>
      </c>
      <c r="AF261" s="324">
        <f t="shared" ca="1" si="108"/>
        <v>25.42</v>
      </c>
      <c r="AG261" s="324" t="str">
        <f t="shared" ca="1" si="108"/>
        <v/>
      </c>
      <c r="AH261" s="324" t="str">
        <f t="shared" ca="1" si="108"/>
        <v/>
      </c>
      <c r="AI261" s="324" t="str">
        <f t="shared" ca="1" si="108"/>
        <v/>
      </c>
      <c r="AJ261" s="324" t="str">
        <f t="shared" ca="1" si="108"/>
        <v/>
      </c>
      <c r="AK261" s="324" t="str">
        <f t="shared" ca="1" si="108"/>
        <v/>
      </c>
      <c r="AL261" s="324" t="str">
        <f t="shared" ca="1" si="108"/>
        <v/>
      </c>
    </row>
    <row r="262" spans="1:38" s="78" customFormat="1" x14ac:dyDescent="0.2">
      <c r="A262" s="58" t="s">
        <v>276</v>
      </c>
      <c r="B262" s="57" t="s">
        <v>281</v>
      </c>
      <c r="C262" s="58" t="s">
        <v>282</v>
      </c>
      <c r="E262" s="90"/>
      <c r="F262" s="79" t="s">
        <v>283</v>
      </c>
      <c r="G262" s="235">
        <v>23</v>
      </c>
      <c r="H262" s="212">
        <f t="shared" ref="H262:M262" ca="1" si="109">U262</f>
        <v>24</v>
      </c>
      <c r="I262" s="212">
        <f t="shared" ca="1" si="109"/>
        <v>25</v>
      </c>
      <c r="J262" s="212">
        <f t="shared" ca="1" si="109"/>
        <v>0</v>
      </c>
      <c r="K262" s="212">
        <f t="shared" ca="1" si="109"/>
        <v>0</v>
      </c>
      <c r="L262" s="212">
        <f t="shared" ca="1" si="109"/>
        <v>0</v>
      </c>
      <c r="M262" s="212">
        <f t="shared" ca="1" si="109"/>
        <v>0</v>
      </c>
      <c r="N262" s="212">
        <f t="shared" ref="N262:N267" ca="1" si="110">AA262</f>
        <v>0</v>
      </c>
      <c r="O262" s="92"/>
      <c r="P262" s="201" t="s">
        <v>21</v>
      </c>
      <c r="Q262" s="176" t="str">
        <f t="shared" ref="Q262:Q267" si="111">C262</f>
        <v>04352C</v>
      </c>
      <c r="R262" s="209" t="str">
        <f t="shared" si="107"/>
        <v>Financial Graduate Fellowship</v>
      </c>
      <c r="S262" s="192" t="str">
        <f t="shared" ref="S262:S267" si="112">B262</f>
        <v>01N</v>
      </c>
      <c r="T262" s="186" cm="1">
        <f t="array" aca="1" ref="T262" ca="1">ROUND(IF($P262="Y",VLOOKUP('4-29-2021'!$Q262, RatesJuly2020,T$259,0)*INDIRECT($P$1),VLOOKUP('4-29-2021'!$Q262, RatesJuly2020,T$259,0)),IF($A262="E",0,3))</f>
        <v>23</v>
      </c>
      <c r="U262" s="186" cm="1">
        <f t="array" aca="1" ref="U262" ca="1">ROUND(IF($P262="Y",VLOOKUP('4-29-2021'!$Q262, RatesJuly2020,U$259,0)*INDIRECT($P$1),VLOOKUP('4-29-2021'!$Q262, RatesJuly2020,U$259,0)),IF($A262="E",0,3))</f>
        <v>24</v>
      </c>
      <c r="V262" s="186" cm="1">
        <f t="array" aca="1" ref="V262" ca="1">ROUND(IF($P262="Y",VLOOKUP('4-29-2021'!$Q262, RatesJuly2020,V$259,0)*INDIRECT($P$1),VLOOKUP('4-29-2021'!$Q262, RatesJuly2020,V$259,0)),IF($A262="E",0,3))</f>
        <v>25</v>
      </c>
      <c r="W262" s="186" cm="1">
        <f t="array" aca="1" ref="W262" ca="1">ROUND(IF($P262="Y",VLOOKUP('4-29-2021'!$Q262, RatesJuly2020,W$259,0)*INDIRECT($P$1),VLOOKUP('4-29-2021'!$Q262, RatesJuly2020,W$259,0)),IF($A262="E",0,3))</f>
        <v>0</v>
      </c>
      <c r="X262" s="186" cm="1">
        <f t="array" aca="1" ref="X262" ca="1">ROUND(IF($P262="Y",VLOOKUP('4-29-2021'!$Q262, RatesJuly2020,X$259,0)*INDIRECT($P$1),VLOOKUP('4-29-2021'!$Q262, RatesJuly2020,X$259,0)),IF($A262="E",0,3))</f>
        <v>0</v>
      </c>
      <c r="Y262" s="186" cm="1">
        <f t="array" aca="1" ref="Y262" ca="1">ROUND(IF($P262="Y",VLOOKUP('4-29-2021'!$Q262, RatesJuly2020,Y$259,0)*INDIRECT($P$1),VLOOKUP('4-29-2021'!$Q262, RatesJuly2020,Y$259,0)),IF($A262="E",0,3))</f>
        <v>0</v>
      </c>
      <c r="Z262" s="186" cm="1">
        <f t="array" aca="1" ref="Z262" ca="1">ROUND(IF($P262="Y",VLOOKUP('4-29-2021'!$Q262, RatesJuly2020,Z$259,0)*INDIRECT($P$1),VLOOKUP('4-29-2021'!$Q262, RatesJuly2020,Z$259,0)),IF($A262="E",0,3))</f>
        <v>0</v>
      </c>
      <c r="AA262" s="186" cm="1">
        <f t="array" aca="1" ref="AA262" ca="1">ROUND(IF($P262="Y",VLOOKUP('4-29-2021'!$Q262, RatesJuly2020,AA$259,0)*INDIRECT($P$1),VLOOKUP('4-29-2021'!$Q262, RatesJuly2020,AA$259,0)),IF($A262="E",0,3))</f>
        <v>0</v>
      </c>
      <c r="AB262" s="133" t="str">
        <f t="shared" ref="AB262:AB267" si="113">C262</f>
        <v>04352C</v>
      </c>
      <c r="AC262" s="134" t="str">
        <f t="shared" ref="AC262:AC267" si="114">F262</f>
        <v>Financial Graduate Fellowship</v>
      </c>
      <c r="AD262" s="134" t="str">
        <f t="shared" ref="AD262:AD267" si="115">B262</f>
        <v>01N</v>
      </c>
      <c r="AE262" s="324">
        <f t="shared" ref="AE262:AE267" ca="1" si="116">IF(T262=0,"",T262)</f>
        <v>23</v>
      </c>
      <c r="AF262" s="324">
        <f t="shared" ref="AF262:AF267" ca="1" si="117">IF(U262=0,"",U262)</f>
        <v>24</v>
      </c>
      <c r="AG262" s="324">
        <f t="shared" ref="AG262:AG267" ca="1" si="118">IF(V262=0,"",V262)</f>
        <v>25</v>
      </c>
      <c r="AH262" s="324" t="str">
        <f t="shared" ref="AH262:AH267" ca="1" si="119">IF(W262=0,"",W262)</f>
        <v/>
      </c>
      <c r="AI262" s="324" t="str">
        <f t="shared" ref="AI262:AI267" ca="1" si="120">IF(X262=0,"",X262)</f>
        <v/>
      </c>
      <c r="AJ262" s="324" t="str">
        <f t="shared" ref="AJ262:AJ267" ca="1" si="121">IF(Y262=0,"",Y262)</f>
        <v/>
      </c>
      <c r="AK262" s="324" t="str">
        <f t="shared" ref="AK262:AK267" ca="1" si="122">IF(Z262=0,"",Z262)</f>
        <v/>
      </c>
      <c r="AL262" s="324" t="str">
        <f t="shared" ref="AL262:AL267" ca="1" si="123">IF(AA262=0,"",AA262)</f>
        <v/>
      </c>
    </row>
    <row r="263" spans="1:38" s="78" customFormat="1" x14ac:dyDescent="0.2">
      <c r="A263" s="58" t="s">
        <v>276</v>
      </c>
      <c r="B263" s="57" t="s">
        <v>284</v>
      </c>
      <c r="C263" s="58" t="s">
        <v>285</v>
      </c>
      <c r="E263" s="90"/>
      <c r="F263" s="79" t="s">
        <v>286</v>
      </c>
      <c r="G263" s="231">
        <v>14.25</v>
      </c>
      <c r="H263" s="212">
        <v>14.5</v>
      </c>
      <c r="I263" s="212">
        <v>14.75</v>
      </c>
      <c r="J263" s="212">
        <v>15</v>
      </c>
      <c r="K263" s="212">
        <f t="shared" ref="K263:M267" ca="1" si="124">X263</f>
        <v>0</v>
      </c>
      <c r="L263" s="212">
        <f t="shared" ca="1" si="124"/>
        <v>0</v>
      </c>
      <c r="M263" s="212">
        <f t="shared" ca="1" si="124"/>
        <v>0</v>
      </c>
      <c r="N263" s="212">
        <f t="shared" ca="1" si="110"/>
        <v>0</v>
      </c>
      <c r="O263" s="92"/>
      <c r="P263" s="201" t="s">
        <v>21</v>
      </c>
      <c r="Q263" s="176" t="str">
        <f t="shared" si="111"/>
        <v>C09480</v>
      </c>
      <c r="R263" s="209" t="str">
        <f t="shared" si="107"/>
        <v>Student Intern - High School (enrolled)</v>
      </c>
      <c r="S263" s="192" t="str">
        <f t="shared" si="112"/>
        <v>01K</v>
      </c>
      <c r="T263" s="186">
        <v>14.25</v>
      </c>
      <c r="U263" s="186">
        <v>14.5</v>
      </c>
      <c r="V263" s="186">
        <v>14.75</v>
      </c>
      <c r="W263" s="186">
        <v>15</v>
      </c>
      <c r="X263" s="186" cm="1">
        <f t="array" aca="1" ref="X263" ca="1">ROUND(IF($P263="Y",VLOOKUP('4-29-2021'!$Q263, RatesJuly2020,X$259,0)*INDIRECT($P$1),VLOOKUP('4-29-2021'!$Q263, RatesJuly2020,X$259,0)),IF($A263="E",0,3))</f>
        <v>0</v>
      </c>
      <c r="Y263" s="186" cm="1">
        <f t="array" aca="1" ref="Y263" ca="1">ROUND(IF($P263="Y",VLOOKUP('4-29-2021'!$Q263, RatesJuly2020,Y$259,0)*INDIRECT($P$1),VLOOKUP('4-29-2021'!$Q263, RatesJuly2020,Y$259,0)),IF($A263="E",0,3))</f>
        <v>0</v>
      </c>
      <c r="Z263" s="186" cm="1">
        <f t="array" aca="1" ref="Z263" ca="1">ROUND(IF($P263="Y",VLOOKUP('4-29-2021'!$Q263, RatesJuly2020,Z$259,0)*INDIRECT($P$1),VLOOKUP('4-29-2021'!$Q263, RatesJuly2020,Z$259,0)),IF($A263="E",0,3))</f>
        <v>0</v>
      </c>
      <c r="AA263" s="186" cm="1">
        <f t="array" aca="1" ref="AA263" ca="1">ROUND(IF($P263="Y",VLOOKUP('4-29-2021'!$Q263, RatesJuly2020,AA$259,0)*INDIRECT($P$1),VLOOKUP('4-29-2021'!$Q263, RatesJuly2020,AA$259,0)),IF($A263="E",0,3))</f>
        <v>0</v>
      </c>
      <c r="AB263" s="133" t="str">
        <f t="shared" si="113"/>
        <v>C09480</v>
      </c>
      <c r="AC263" s="134" t="str">
        <f t="shared" si="114"/>
        <v>Student Intern - High School (enrolled)</v>
      </c>
      <c r="AD263" s="134" t="str">
        <f t="shared" si="115"/>
        <v>01K</v>
      </c>
      <c r="AE263" s="324">
        <f t="shared" si="116"/>
        <v>14.25</v>
      </c>
      <c r="AF263" s="324">
        <f t="shared" si="117"/>
        <v>14.5</v>
      </c>
      <c r="AG263" s="324">
        <f t="shared" si="118"/>
        <v>14.75</v>
      </c>
      <c r="AH263" s="324">
        <f t="shared" si="119"/>
        <v>15</v>
      </c>
      <c r="AI263" s="324" t="str">
        <f t="shared" ca="1" si="120"/>
        <v/>
      </c>
      <c r="AJ263" s="324" t="str">
        <f t="shared" ca="1" si="121"/>
        <v/>
      </c>
      <c r="AK263" s="324" t="str">
        <f t="shared" ca="1" si="122"/>
        <v/>
      </c>
      <c r="AL263" s="324" t="str">
        <f t="shared" ca="1" si="123"/>
        <v/>
      </c>
    </row>
    <row r="264" spans="1:38" s="78" customFormat="1" x14ac:dyDescent="0.2">
      <c r="A264" s="58" t="s">
        <v>276</v>
      </c>
      <c r="B264" s="57" t="s">
        <v>287</v>
      </c>
      <c r="C264" s="58" t="s">
        <v>288</v>
      </c>
      <c r="E264" s="90"/>
      <c r="F264" s="79" t="s">
        <v>310</v>
      </c>
      <c r="G264" s="231">
        <v>14.5</v>
      </c>
      <c r="H264" s="212">
        <v>14.75</v>
      </c>
      <c r="I264" s="212">
        <f t="shared" ref="I264:J267" ca="1" si="125">V264</f>
        <v>15</v>
      </c>
      <c r="J264" s="212">
        <f t="shared" ca="1" si="125"/>
        <v>16</v>
      </c>
      <c r="K264" s="212">
        <f t="shared" ca="1" si="124"/>
        <v>17</v>
      </c>
      <c r="L264" s="212">
        <f t="shared" ca="1" si="124"/>
        <v>18</v>
      </c>
      <c r="M264" s="212">
        <f t="shared" ca="1" si="124"/>
        <v>19</v>
      </c>
      <c r="N264" s="212">
        <f t="shared" ca="1" si="110"/>
        <v>20</v>
      </c>
      <c r="O264" s="92"/>
      <c r="P264" s="201" t="s">
        <v>21</v>
      </c>
      <c r="Q264" s="176" t="str">
        <f t="shared" si="111"/>
        <v>C09485</v>
      </c>
      <c r="R264" s="209" t="str">
        <f t="shared" si="107"/>
        <v>Student Intern - Undergrad (enrolled)</v>
      </c>
      <c r="S264" s="192" t="str">
        <f t="shared" si="112"/>
        <v>01L</v>
      </c>
      <c r="T264" s="186">
        <v>14.5</v>
      </c>
      <c r="U264" s="186">
        <v>14.75</v>
      </c>
      <c r="V264" s="186" cm="1">
        <f t="array" aca="1" ref="V264" ca="1">ROUND(IF($P264="Y",VLOOKUP('4-29-2021'!$Q264, RatesJuly2020,V$259,0)*INDIRECT($P$1),VLOOKUP('4-29-2021'!$Q264, RatesJuly2020,V$259,0)),IF($A264="E",0,3))</f>
        <v>15</v>
      </c>
      <c r="W264" s="186" cm="1">
        <f t="array" aca="1" ref="W264" ca="1">ROUND(IF($P264="Y",VLOOKUP('4-29-2021'!$Q264, RatesJuly2020,W$259,0)*INDIRECT($P$1),VLOOKUP('4-29-2021'!$Q264, RatesJuly2020,W$259,0)),IF($A264="E",0,3))</f>
        <v>16</v>
      </c>
      <c r="X264" s="186" cm="1">
        <f t="array" aca="1" ref="X264" ca="1">ROUND(IF($P264="Y",VLOOKUP('4-29-2021'!$Q264, RatesJuly2020,X$259,0)*INDIRECT($P$1),VLOOKUP('4-29-2021'!$Q264, RatesJuly2020,X$259,0)),IF($A264="E",0,3))</f>
        <v>17</v>
      </c>
      <c r="Y264" s="186" cm="1">
        <f t="array" aca="1" ref="Y264" ca="1">ROUND(IF($P264="Y",VLOOKUP('4-29-2021'!$Q264, RatesJuly2020,Y$259,0)*INDIRECT($P$1),VLOOKUP('4-29-2021'!$Q264, RatesJuly2020,Y$259,0)),IF($A264="E",0,3))</f>
        <v>18</v>
      </c>
      <c r="Z264" s="186" cm="1">
        <f t="array" aca="1" ref="Z264" ca="1">ROUND(IF($P264="Y",VLOOKUP('4-29-2021'!$Q264, RatesJuly2020,Z$259,0)*INDIRECT($P$1),VLOOKUP('4-29-2021'!$Q264, RatesJuly2020,Z$259,0)),IF($A264="E",0,3))</f>
        <v>19</v>
      </c>
      <c r="AA264" s="186" cm="1">
        <f t="array" aca="1" ref="AA264" ca="1">ROUND(IF($P264="Y",VLOOKUP('4-29-2021'!$Q264, RatesJuly2020,AA$259,0)*INDIRECT($P$1),VLOOKUP('4-29-2021'!$Q264, RatesJuly2020,AA$259,0)),IF($A264="E",0,3))</f>
        <v>20</v>
      </c>
      <c r="AB264" s="133" t="str">
        <f t="shared" si="113"/>
        <v>C09485</v>
      </c>
      <c r="AC264" s="134" t="str">
        <f t="shared" si="114"/>
        <v>Student Intern - Undergrad (enrolled)</v>
      </c>
      <c r="AD264" s="134" t="str">
        <f t="shared" si="115"/>
        <v>01L</v>
      </c>
      <c r="AE264" s="324">
        <f t="shared" si="116"/>
        <v>14.5</v>
      </c>
      <c r="AF264" s="324">
        <f t="shared" si="117"/>
        <v>14.75</v>
      </c>
      <c r="AG264" s="324">
        <f t="shared" ca="1" si="118"/>
        <v>15</v>
      </c>
      <c r="AH264" s="324">
        <f t="shared" ca="1" si="119"/>
        <v>16</v>
      </c>
      <c r="AI264" s="324">
        <f t="shared" ca="1" si="120"/>
        <v>17</v>
      </c>
      <c r="AJ264" s="324">
        <f t="shared" ca="1" si="121"/>
        <v>18</v>
      </c>
      <c r="AK264" s="324">
        <f t="shared" ca="1" si="122"/>
        <v>19</v>
      </c>
      <c r="AL264" s="324">
        <f t="shared" ca="1" si="123"/>
        <v>20</v>
      </c>
    </row>
    <row r="265" spans="1:38" s="78" customFormat="1" x14ac:dyDescent="0.2">
      <c r="A265" s="58" t="s">
        <v>276</v>
      </c>
      <c r="B265" s="57" t="s">
        <v>289</v>
      </c>
      <c r="C265" s="58" t="s">
        <v>290</v>
      </c>
      <c r="E265" s="90"/>
      <c r="F265" s="79" t="s">
        <v>311</v>
      </c>
      <c r="G265" s="235">
        <v>15</v>
      </c>
      <c r="H265" s="212">
        <f ca="1">U265</f>
        <v>16.5</v>
      </c>
      <c r="I265" s="212">
        <f t="shared" ca="1" si="125"/>
        <v>18</v>
      </c>
      <c r="J265" s="212">
        <f t="shared" ca="1" si="125"/>
        <v>19.5</v>
      </c>
      <c r="K265" s="212">
        <f t="shared" ca="1" si="124"/>
        <v>21</v>
      </c>
      <c r="L265" s="212">
        <f t="shared" ca="1" si="124"/>
        <v>22.5</v>
      </c>
      <c r="M265" s="212">
        <f t="shared" ca="1" si="124"/>
        <v>24</v>
      </c>
      <c r="N265" s="212">
        <f t="shared" ca="1" si="110"/>
        <v>25.5</v>
      </c>
      <c r="O265" s="92"/>
      <c r="P265" s="201" t="s">
        <v>21</v>
      </c>
      <c r="Q265" s="176" t="str">
        <f t="shared" si="111"/>
        <v>C09475</v>
      </c>
      <c r="R265" s="209" t="str">
        <f t="shared" si="107"/>
        <v>Student Intern - Graduate (enrolled)</v>
      </c>
      <c r="S265" s="192" t="str">
        <f t="shared" si="112"/>
        <v>01M</v>
      </c>
      <c r="T265" s="186" cm="1">
        <f t="array" aca="1" ref="T265" ca="1">ROUND(IF($P265="Y",VLOOKUP('4-29-2021'!$Q265, RatesJuly2020,T$259,0)*INDIRECT($P$1),VLOOKUP('4-29-2021'!$Q265, RatesJuly2020,T$259,0)),IF($A265="E",0,3))</f>
        <v>15</v>
      </c>
      <c r="U265" s="186" cm="1">
        <f t="array" aca="1" ref="U265" ca="1">ROUND(IF($P265="Y",VLOOKUP('4-29-2021'!$Q265, RatesJuly2020,U$259,0)*INDIRECT($P$1),VLOOKUP('4-29-2021'!$Q265, RatesJuly2020,U$259,0)),IF($A265="E",0,3))</f>
        <v>16.5</v>
      </c>
      <c r="V265" s="186" cm="1">
        <f t="array" aca="1" ref="V265" ca="1">ROUND(IF($P265="Y",VLOOKUP('4-29-2021'!$Q265, RatesJuly2020,V$259,0)*INDIRECT($P$1),VLOOKUP('4-29-2021'!$Q265, RatesJuly2020,V$259,0)),IF($A265="E",0,3))</f>
        <v>18</v>
      </c>
      <c r="W265" s="186" cm="1">
        <f t="array" aca="1" ref="W265" ca="1">ROUND(IF($P265="Y",VLOOKUP('4-29-2021'!$Q265, RatesJuly2020,W$259,0)*INDIRECT($P$1),VLOOKUP('4-29-2021'!$Q265, RatesJuly2020,W$259,0)),IF($A265="E",0,3))</f>
        <v>19.5</v>
      </c>
      <c r="X265" s="186" cm="1">
        <f t="array" aca="1" ref="X265" ca="1">ROUND(IF($P265="Y",VLOOKUP('4-29-2021'!$Q265, RatesJuly2020,X$259,0)*INDIRECT($P$1),VLOOKUP('4-29-2021'!$Q265, RatesJuly2020,X$259,0)),IF($A265="E",0,3))</f>
        <v>21</v>
      </c>
      <c r="Y265" s="186" cm="1">
        <f t="array" aca="1" ref="Y265" ca="1">ROUND(IF($P265="Y",VLOOKUP('4-29-2021'!$Q265, RatesJuly2020,Y$259,0)*INDIRECT($P$1),VLOOKUP('4-29-2021'!$Q265, RatesJuly2020,Y$259,0)),IF($A265="E",0,3))</f>
        <v>22.5</v>
      </c>
      <c r="Z265" s="186" cm="1">
        <f t="array" aca="1" ref="Z265" ca="1">ROUND(IF($P265="Y",VLOOKUP('4-29-2021'!$Q265, RatesJuly2020,Z$259,0)*INDIRECT($P$1),VLOOKUP('4-29-2021'!$Q265, RatesJuly2020,Z$259,0)),IF($A265="E",0,3))</f>
        <v>24</v>
      </c>
      <c r="AA265" s="186" cm="1">
        <f t="array" aca="1" ref="AA265" ca="1">ROUND(IF($P265="Y",VLOOKUP('4-29-2021'!$Q265, RatesJuly2020,AA$259,0)*INDIRECT($P$1),VLOOKUP('4-29-2021'!$Q265, RatesJuly2020,AA$259,0)),IF($A265="E",0,3))</f>
        <v>25.5</v>
      </c>
      <c r="AB265" s="133" t="str">
        <f t="shared" si="113"/>
        <v>C09475</v>
      </c>
      <c r="AC265" s="134" t="str">
        <f t="shared" si="114"/>
        <v>Student Intern - Graduate (enrolled)</v>
      </c>
      <c r="AD265" s="134" t="str">
        <f t="shared" si="115"/>
        <v>01M</v>
      </c>
      <c r="AE265" s="324">
        <f t="shared" ca="1" si="116"/>
        <v>15</v>
      </c>
      <c r="AF265" s="324">
        <f t="shared" ca="1" si="117"/>
        <v>16.5</v>
      </c>
      <c r="AG265" s="324">
        <f t="shared" ca="1" si="118"/>
        <v>18</v>
      </c>
      <c r="AH265" s="324">
        <f t="shared" ca="1" si="119"/>
        <v>19.5</v>
      </c>
      <c r="AI265" s="324">
        <f t="shared" ca="1" si="120"/>
        <v>21</v>
      </c>
      <c r="AJ265" s="324">
        <f t="shared" ca="1" si="121"/>
        <v>22.5</v>
      </c>
      <c r="AK265" s="324">
        <f t="shared" ca="1" si="122"/>
        <v>24</v>
      </c>
      <c r="AL265" s="324">
        <f t="shared" ca="1" si="123"/>
        <v>25.5</v>
      </c>
    </row>
    <row r="266" spans="1:38" s="78" customFormat="1" x14ac:dyDescent="0.2">
      <c r="A266" s="58" t="s">
        <v>276</v>
      </c>
      <c r="B266" s="57" t="s">
        <v>291</v>
      </c>
      <c r="C266" s="58" t="s">
        <v>292</v>
      </c>
      <c r="E266" s="90"/>
      <c r="F266" s="79" t="s">
        <v>293</v>
      </c>
      <c r="G266" s="235">
        <v>16</v>
      </c>
      <c r="H266" s="212">
        <f ca="1">U266</f>
        <v>17</v>
      </c>
      <c r="I266" s="212">
        <f t="shared" ca="1" si="125"/>
        <v>18</v>
      </c>
      <c r="J266" s="212">
        <f t="shared" ca="1" si="125"/>
        <v>0</v>
      </c>
      <c r="K266" s="212">
        <f t="shared" ca="1" si="124"/>
        <v>0</v>
      </c>
      <c r="L266" s="212">
        <f t="shared" ca="1" si="124"/>
        <v>0</v>
      </c>
      <c r="M266" s="212">
        <f t="shared" ca="1" si="124"/>
        <v>0</v>
      </c>
      <c r="N266" s="212">
        <f t="shared" ca="1" si="110"/>
        <v>0</v>
      </c>
      <c r="O266" s="92"/>
      <c r="P266" s="201" t="s">
        <v>21</v>
      </c>
      <c r="Q266" s="176" t="str">
        <f t="shared" si="111"/>
        <v>C09495</v>
      </c>
      <c r="R266" s="209" t="str">
        <f t="shared" si="107"/>
        <v>Urban Scholar College Undergraduate</v>
      </c>
      <c r="S266" s="192" t="str">
        <f t="shared" si="112"/>
        <v>01G</v>
      </c>
      <c r="T266" s="186" cm="1">
        <f t="array" aca="1" ref="T266" ca="1">ROUND(IF($P266="Y",VLOOKUP('4-29-2021'!$Q266, RatesJuly2020,T$259,0)*INDIRECT($P$1),VLOOKUP('4-29-2021'!$Q266, RatesJuly2020,T$259,0)),IF($A266="E",0,3))</f>
        <v>16</v>
      </c>
      <c r="U266" s="186" cm="1">
        <f t="array" aca="1" ref="U266" ca="1">ROUND(IF($P266="Y",VLOOKUP('4-29-2021'!$Q266, RatesJuly2020,U$259,0)*INDIRECT($P$1),VLOOKUP('4-29-2021'!$Q266, RatesJuly2020,U$259,0)),IF($A266="E",0,3))</f>
        <v>17</v>
      </c>
      <c r="V266" s="186" cm="1">
        <f t="array" aca="1" ref="V266" ca="1">ROUND(IF($P266="Y",VLOOKUP('4-29-2021'!$Q266, RatesJuly2020,V$259,0)*INDIRECT($P$1),VLOOKUP('4-29-2021'!$Q266, RatesJuly2020,V$259,0)),IF($A266="E",0,3))</f>
        <v>18</v>
      </c>
      <c r="W266" s="186" cm="1">
        <f t="array" aca="1" ref="W266" ca="1">ROUND(IF($P266="Y",VLOOKUP('4-29-2021'!$Q266, RatesJuly2020,W$259,0)*INDIRECT($P$1),VLOOKUP('4-29-2021'!$Q266, RatesJuly2020,W$259,0)),IF($A266="E",0,3))</f>
        <v>0</v>
      </c>
      <c r="X266" s="186" cm="1">
        <f t="array" aca="1" ref="X266" ca="1">ROUND(IF($P266="Y",VLOOKUP('4-29-2021'!$Q266, RatesJuly2020,X$259,0)*INDIRECT($P$1),VLOOKUP('4-29-2021'!$Q266, RatesJuly2020,X$259,0)),IF($A266="E",0,3))</f>
        <v>0</v>
      </c>
      <c r="Y266" s="186" cm="1">
        <f t="array" aca="1" ref="Y266" ca="1">ROUND(IF($P266="Y",VLOOKUP('4-29-2021'!$Q266, RatesJuly2020,Y$259,0)*INDIRECT($P$1),VLOOKUP('4-29-2021'!$Q266, RatesJuly2020,Y$259,0)),IF($A266="E",0,3))</f>
        <v>0</v>
      </c>
      <c r="Z266" s="186" cm="1">
        <f t="array" aca="1" ref="Z266" ca="1">ROUND(IF($P266="Y",VLOOKUP('4-29-2021'!$Q266, RatesJuly2020,Z$259,0)*INDIRECT($P$1),VLOOKUP('4-29-2021'!$Q266, RatesJuly2020,Z$259,0)),IF($A266="E",0,3))</f>
        <v>0</v>
      </c>
      <c r="AA266" s="186" cm="1">
        <f t="array" aca="1" ref="AA266" ca="1">ROUND(IF($P266="Y",VLOOKUP('4-29-2021'!$Q266, RatesJuly2020,AA$259,0)*INDIRECT($P$1),VLOOKUP('4-29-2021'!$Q266, RatesJuly2020,AA$259,0)),IF($A266="E",0,3))</f>
        <v>0</v>
      </c>
      <c r="AB266" s="133" t="str">
        <f t="shared" si="113"/>
        <v>C09495</v>
      </c>
      <c r="AC266" s="134" t="str">
        <f t="shared" si="114"/>
        <v>Urban Scholar College Undergraduate</v>
      </c>
      <c r="AD266" s="134" t="str">
        <f t="shared" si="115"/>
        <v>01G</v>
      </c>
      <c r="AE266" s="324">
        <f t="shared" ca="1" si="116"/>
        <v>16</v>
      </c>
      <c r="AF266" s="324">
        <f t="shared" ca="1" si="117"/>
        <v>17</v>
      </c>
      <c r="AG266" s="324">
        <f t="shared" ca="1" si="118"/>
        <v>18</v>
      </c>
      <c r="AH266" s="324" t="str">
        <f t="shared" ca="1" si="119"/>
        <v/>
      </c>
      <c r="AI266" s="324" t="str">
        <f t="shared" ca="1" si="120"/>
        <v/>
      </c>
      <c r="AJ266" s="324" t="str">
        <f t="shared" ca="1" si="121"/>
        <v/>
      </c>
      <c r="AK266" s="324" t="str">
        <f t="shared" ca="1" si="122"/>
        <v/>
      </c>
      <c r="AL266" s="324" t="str">
        <f t="shared" ca="1" si="123"/>
        <v/>
      </c>
    </row>
    <row r="267" spans="1:38" s="78" customFormat="1" x14ac:dyDescent="0.2">
      <c r="A267" s="58" t="s">
        <v>276</v>
      </c>
      <c r="B267" s="57" t="s">
        <v>294</v>
      </c>
      <c r="C267" s="58" t="s">
        <v>295</v>
      </c>
      <c r="E267" s="90"/>
      <c r="F267" s="79" t="s">
        <v>296</v>
      </c>
      <c r="G267" s="235">
        <v>19.75</v>
      </c>
      <c r="H267" s="212">
        <f ca="1">U267</f>
        <v>21.25</v>
      </c>
      <c r="I267" s="212">
        <f t="shared" ca="1" si="125"/>
        <v>22.75</v>
      </c>
      <c r="J267" s="212">
        <f t="shared" ca="1" si="125"/>
        <v>0</v>
      </c>
      <c r="K267" s="212">
        <f t="shared" ca="1" si="124"/>
        <v>0</v>
      </c>
      <c r="L267" s="212">
        <f t="shared" ca="1" si="124"/>
        <v>0</v>
      </c>
      <c r="M267" s="212">
        <f t="shared" ca="1" si="124"/>
        <v>0</v>
      </c>
      <c r="N267" s="212">
        <f t="shared" ca="1" si="110"/>
        <v>0</v>
      </c>
      <c r="O267" s="92"/>
      <c r="P267" s="201" t="s">
        <v>21</v>
      </c>
      <c r="Q267" s="176" t="str">
        <f t="shared" si="111"/>
        <v>C09490</v>
      </c>
      <c r="R267" s="209" t="str">
        <f t="shared" si="107"/>
        <v>Urban Scholar Graduate School</v>
      </c>
      <c r="S267" s="192" t="str">
        <f t="shared" si="112"/>
        <v>01F</v>
      </c>
      <c r="T267" s="186" cm="1">
        <f t="array" aca="1" ref="T267" ca="1">ROUND(IF($P267="Y",VLOOKUP('4-29-2021'!$Q267, RatesJuly2020,T$259,0)*INDIRECT($P$1),VLOOKUP('4-29-2021'!$Q267, RatesJuly2020,T$259,0)),IF($A267="E",0,3))</f>
        <v>19.75</v>
      </c>
      <c r="U267" s="186" cm="1">
        <f t="array" aca="1" ref="U267" ca="1">ROUND(IF($P267="Y",VLOOKUP('4-29-2021'!$Q267, RatesJuly2020,U$259,0)*INDIRECT($P$1),VLOOKUP('4-29-2021'!$Q267, RatesJuly2020,U$259,0)),IF($A267="E",0,3))</f>
        <v>21.25</v>
      </c>
      <c r="V267" s="186" cm="1">
        <f t="array" aca="1" ref="V267" ca="1">ROUND(IF($P267="Y",VLOOKUP('4-29-2021'!$Q267, RatesJuly2020,V$259,0)*INDIRECT($P$1),VLOOKUP('4-29-2021'!$Q267, RatesJuly2020,V$259,0)),IF($A267="E",0,3))</f>
        <v>22.75</v>
      </c>
      <c r="W267" s="186" cm="1">
        <f t="array" aca="1" ref="W267" ca="1">ROUND(IF($P267="Y",VLOOKUP('4-29-2021'!$Q267, RatesJuly2020,W$259,0)*INDIRECT($P$1),VLOOKUP('4-29-2021'!$Q267, RatesJuly2020,W$259,0)),IF($A267="E",0,3))</f>
        <v>0</v>
      </c>
      <c r="X267" s="186" cm="1">
        <f t="array" aca="1" ref="X267" ca="1">ROUND(IF($P267="Y",VLOOKUP('4-29-2021'!$Q267, RatesJuly2020,X$259,0)*INDIRECT($P$1),VLOOKUP('4-29-2021'!$Q267, RatesJuly2020,X$259,0)),IF($A267="E",0,3))</f>
        <v>0</v>
      </c>
      <c r="Y267" s="186" cm="1">
        <f t="array" aca="1" ref="Y267" ca="1">ROUND(IF($P267="Y",VLOOKUP('4-29-2021'!$Q267, RatesJuly2020,Y$259,0)*INDIRECT($P$1),VLOOKUP('4-29-2021'!$Q267, RatesJuly2020,Y$259,0)),IF($A267="E",0,3))</f>
        <v>0</v>
      </c>
      <c r="Z267" s="186" cm="1">
        <f t="array" aca="1" ref="Z267" ca="1">ROUND(IF($P267="Y",VLOOKUP('4-29-2021'!$Q267, RatesJuly2020,Z$259,0)*INDIRECT($P$1),VLOOKUP('4-29-2021'!$Q267, RatesJuly2020,Z$259,0)),IF($A267="E",0,3))</f>
        <v>0</v>
      </c>
      <c r="AA267" s="186" cm="1">
        <f t="array" aca="1" ref="AA267" ca="1">ROUND(IF($P267="Y",VLOOKUP('4-29-2021'!$Q267, RatesJuly2020,AA$259,0)*INDIRECT($P$1),VLOOKUP('4-29-2021'!$Q267, RatesJuly2020,AA$259,0)),IF($A267="E",0,3))</f>
        <v>0</v>
      </c>
      <c r="AB267" s="133" t="str">
        <f t="shared" si="113"/>
        <v>C09490</v>
      </c>
      <c r="AC267" s="134" t="str">
        <f t="shared" si="114"/>
        <v>Urban Scholar Graduate School</v>
      </c>
      <c r="AD267" s="134" t="str">
        <f t="shared" si="115"/>
        <v>01F</v>
      </c>
      <c r="AE267" s="324">
        <f t="shared" ca="1" si="116"/>
        <v>19.75</v>
      </c>
      <c r="AF267" s="324">
        <f t="shared" ca="1" si="117"/>
        <v>21.25</v>
      </c>
      <c r="AG267" s="324">
        <f t="shared" ca="1" si="118"/>
        <v>22.75</v>
      </c>
      <c r="AH267" s="324" t="str">
        <f t="shared" ca="1" si="119"/>
        <v/>
      </c>
      <c r="AI267" s="324" t="str">
        <f t="shared" ca="1" si="120"/>
        <v/>
      </c>
      <c r="AJ267" s="324" t="str">
        <f t="shared" ca="1" si="121"/>
        <v/>
      </c>
      <c r="AK267" s="324" t="str">
        <f t="shared" ca="1" si="122"/>
        <v/>
      </c>
      <c r="AL267" s="324" t="str">
        <f t="shared" ca="1" si="123"/>
        <v/>
      </c>
    </row>
    <row r="268" spans="1:38" s="71" customFormat="1" x14ac:dyDescent="0.2">
      <c r="A268" s="69"/>
      <c r="B268" s="70"/>
      <c r="C268" s="69"/>
      <c r="D268" s="277"/>
      <c r="E268" s="69"/>
      <c r="F268" s="121"/>
      <c r="G268" s="275" t="s">
        <v>767</v>
      </c>
      <c r="H268" s="121"/>
      <c r="I268" s="121"/>
      <c r="J268" s="121"/>
      <c r="K268" s="121"/>
      <c r="L268" s="121"/>
      <c r="M268" s="93"/>
      <c r="N268" s="93"/>
      <c r="O268" s="93"/>
      <c r="P268" s="191"/>
      <c r="Q268" s="176"/>
      <c r="R268" s="203"/>
      <c r="S268" s="192"/>
      <c r="T268" s="192"/>
      <c r="U268" s="192"/>
      <c r="V268" s="192"/>
      <c r="W268" s="192"/>
      <c r="X268" s="192"/>
      <c r="Y268" s="192"/>
      <c r="Z268" s="192"/>
      <c r="AA268" s="192"/>
      <c r="AB268" s="283"/>
      <c r="AC268" s="129"/>
      <c r="AD268" s="129"/>
      <c r="AE268" s="129"/>
      <c r="AF268" s="129"/>
      <c r="AG268" s="129"/>
      <c r="AH268" s="129"/>
      <c r="AI268" s="129"/>
      <c r="AJ268" s="129"/>
      <c r="AK268" s="129"/>
      <c r="AL268" s="129"/>
    </row>
    <row r="269" spans="1:38" x14ac:dyDescent="0.2">
      <c r="A269" s="75"/>
      <c r="B269" s="70"/>
      <c r="C269" s="75"/>
      <c r="D269" s="278"/>
      <c r="E269" s="75"/>
      <c r="F269" s="121"/>
      <c r="Q269" s="176"/>
      <c r="R269" s="203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34"/>
    </row>
    <row r="270" spans="1:38" x14ac:dyDescent="0.2">
      <c r="A270" s="75"/>
      <c r="B270" s="218" t="s">
        <v>762</v>
      </c>
      <c r="C270" s="75"/>
      <c r="D270" s="278"/>
      <c r="E270" s="75"/>
      <c r="F270" s="121"/>
      <c r="Q270" s="176"/>
      <c r="R270" s="203"/>
      <c r="S270" s="192"/>
      <c r="T270" s="192"/>
      <c r="U270" s="192"/>
      <c r="V270" s="192"/>
      <c r="W270" s="192"/>
      <c r="X270" s="192"/>
      <c r="Y270" s="192"/>
      <c r="Z270" s="192"/>
      <c r="AA270" s="192"/>
    </row>
    <row r="271" spans="1:38" s="78" customFormat="1" x14ac:dyDescent="0.2">
      <c r="A271" s="58"/>
      <c r="B271" s="81" t="s">
        <v>756</v>
      </c>
      <c r="C271" s="58"/>
      <c r="D271" s="58"/>
      <c r="E271" s="59"/>
      <c r="F271" s="58"/>
      <c r="G271" s="58"/>
      <c r="H271" s="58"/>
      <c r="I271" s="58"/>
      <c r="J271" s="58"/>
      <c r="K271" s="58"/>
      <c r="L271" s="61"/>
      <c r="M271" s="61"/>
      <c r="N271" s="61"/>
      <c r="O271" s="61"/>
      <c r="P271" s="175"/>
      <c r="Q271" s="176"/>
      <c r="R271" s="203"/>
      <c r="S271" s="192"/>
      <c r="T271" s="192"/>
      <c r="U271" s="192"/>
      <c r="V271" s="192"/>
      <c r="W271" s="192"/>
      <c r="X271" s="192"/>
      <c r="Y271" s="192"/>
      <c r="Z271" s="192"/>
      <c r="AA271" s="192"/>
      <c r="AB271" s="283"/>
      <c r="AC271" s="134"/>
      <c r="AD271" s="134"/>
      <c r="AE271" s="134"/>
      <c r="AF271" s="134"/>
      <c r="AG271" s="134"/>
      <c r="AH271" s="134"/>
      <c r="AI271" s="134"/>
      <c r="AJ271" s="134"/>
      <c r="AK271" s="134"/>
      <c r="AL271" s="134"/>
    </row>
    <row r="272" spans="1:38" s="78" customFormat="1" x14ac:dyDescent="0.2">
      <c r="A272" s="58"/>
      <c r="B272" s="81" t="s">
        <v>298</v>
      </c>
      <c r="C272" s="58"/>
      <c r="D272" s="58"/>
      <c r="E272" s="59"/>
      <c r="F272" s="58"/>
      <c r="G272" s="58"/>
      <c r="H272" s="58"/>
      <c r="I272" s="58"/>
      <c r="J272" s="58"/>
      <c r="K272" s="58"/>
      <c r="L272" s="61"/>
      <c r="M272" s="61"/>
      <c r="N272" s="61"/>
      <c r="O272" s="61"/>
      <c r="P272" s="175"/>
      <c r="Q272" s="176"/>
      <c r="R272" s="203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34"/>
      <c r="AC272" s="134"/>
      <c r="AD272" s="134"/>
      <c r="AE272" s="134"/>
      <c r="AF272" s="134"/>
      <c r="AG272" s="134"/>
      <c r="AH272" s="134"/>
      <c r="AI272" s="134"/>
      <c r="AJ272" s="134"/>
      <c r="AK272" s="134"/>
      <c r="AL272" s="134"/>
    </row>
    <row r="273" spans="1:38" s="78" customFormat="1" x14ac:dyDescent="0.2">
      <c r="A273" s="58"/>
      <c r="B273" s="81" t="s">
        <v>760</v>
      </c>
      <c r="C273" s="58"/>
      <c r="D273" s="58"/>
      <c r="E273" s="59"/>
      <c r="F273" s="58"/>
      <c r="G273" s="58"/>
      <c r="H273" s="58"/>
      <c r="I273" s="58"/>
      <c r="J273" s="58"/>
      <c r="K273" s="58"/>
      <c r="L273" s="61"/>
      <c r="M273" s="61"/>
      <c r="N273" s="61"/>
      <c r="O273" s="61"/>
      <c r="P273" s="175"/>
      <c r="Q273" s="176"/>
      <c r="R273" s="177"/>
      <c r="S273" s="192"/>
      <c r="T273" s="192"/>
      <c r="U273" s="192"/>
      <c r="V273" s="192"/>
      <c r="W273" s="192"/>
      <c r="X273" s="192"/>
      <c r="Y273" s="192"/>
      <c r="Z273" s="192"/>
      <c r="AA273" s="192"/>
      <c r="AB273" s="134"/>
      <c r="AC273" s="134"/>
      <c r="AD273" s="134"/>
      <c r="AE273" s="134"/>
      <c r="AF273" s="134"/>
      <c r="AG273" s="134"/>
      <c r="AH273" s="134"/>
      <c r="AI273" s="134"/>
      <c r="AJ273" s="134"/>
      <c r="AK273" s="134"/>
      <c r="AL273" s="134"/>
    </row>
    <row r="274" spans="1:38" s="78" customFormat="1" x14ac:dyDescent="0.2">
      <c r="A274" s="58"/>
      <c r="B274" s="81"/>
      <c r="C274" s="58"/>
      <c r="D274" s="58"/>
      <c r="E274" s="59"/>
      <c r="F274" s="58"/>
      <c r="G274" s="58"/>
      <c r="H274" s="58"/>
      <c r="I274" s="58"/>
      <c r="J274" s="58"/>
      <c r="K274" s="58"/>
      <c r="L274" s="61"/>
      <c r="M274" s="61"/>
      <c r="N274" s="61"/>
      <c r="O274" s="61"/>
      <c r="P274" s="175"/>
      <c r="Q274" s="176"/>
      <c r="R274" s="177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34"/>
      <c r="AC274" s="134"/>
      <c r="AD274" s="134"/>
      <c r="AE274" s="134"/>
      <c r="AF274" s="134"/>
      <c r="AG274" s="134"/>
      <c r="AH274" s="134"/>
      <c r="AI274" s="134"/>
      <c r="AJ274" s="134"/>
      <c r="AK274" s="134"/>
      <c r="AL274" s="134"/>
    </row>
    <row r="275" spans="1:38" s="78" customFormat="1" x14ac:dyDescent="0.2">
      <c r="A275" s="58"/>
      <c r="B275" s="76" t="s">
        <v>763</v>
      </c>
      <c r="C275" s="58"/>
      <c r="D275" s="58"/>
      <c r="E275" s="59"/>
      <c r="F275" s="58"/>
      <c r="G275" s="58"/>
      <c r="H275" s="58"/>
      <c r="I275" s="58"/>
      <c r="J275" s="58"/>
      <c r="K275" s="58"/>
      <c r="L275" s="61"/>
      <c r="M275" s="61"/>
      <c r="N275" s="61"/>
      <c r="O275" s="61"/>
      <c r="P275" s="175"/>
      <c r="Q275" s="176"/>
      <c r="R275" s="177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34"/>
      <c r="AC275" s="134"/>
      <c r="AD275" s="134"/>
      <c r="AE275" s="134"/>
      <c r="AF275" s="134"/>
      <c r="AG275" s="134"/>
      <c r="AH275" s="134"/>
      <c r="AI275" s="134"/>
      <c r="AJ275" s="134"/>
      <c r="AK275" s="134"/>
      <c r="AL275" s="134"/>
    </row>
    <row r="276" spans="1:38" s="78" customFormat="1" x14ac:dyDescent="0.2">
      <c r="A276" s="58"/>
      <c r="B276" s="81" t="s">
        <v>757</v>
      </c>
      <c r="C276" s="58"/>
      <c r="D276" s="58"/>
      <c r="E276" s="59"/>
      <c r="F276" s="58"/>
      <c r="G276" s="58"/>
      <c r="H276" s="58"/>
      <c r="I276" s="58"/>
      <c r="J276" s="58"/>
      <c r="K276" s="58"/>
      <c r="L276" s="61"/>
      <c r="M276" s="61"/>
      <c r="N276" s="61"/>
      <c r="O276" s="61"/>
      <c r="P276" s="175"/>
      <c r="Q276" s="176"/>
      <c r="R276" s="177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34"/>
      <c r="AC276" s="134"/>
      <c r="AD276" s="134"/>
      <c r="AE276" s="134"/>
      <c r="AF276" s="134"/>
      <c r="AG276" s="134"/>
      <c r="AH276" s="134"/>
      <c r="AI276" s="134"/>
      <c r="AJ276" s="134"/>
      <c r="AK276" s="134"/>
      <c r="AL276" s="134"/>
    </row>
    <row r="277" spans="1:38" s="58" customFormat="1" x14ac:dyDescent="0.2">
      <c r="B277" s="81" t="s">
        <v>301</v>
      </c>
      <c r="E277" s="59"/>
      <c r="L277" s="61"/>
      <c r="M277" s="61"/>
      <c r="N277" s="61"/>
      <c r="O277" s="61"/>
      <c r="P277" s="175"/>
      <c r="Q277" s="176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4"/>
      <c r="AC277" s="133"/>
      <c r="AD277" s="133"/>
      <c r="AE277" s="133"/>
      <c r="AF277" s="133"/>
      <c r="AG277" s="133"/>
      <c r="AH277" s="133"/>
      <c r="AI277" s="133"/>
      <c r="AJ277" s="133"/>
      <c r="AK277" s="133"/>
      <c r="AL277" s="133"/>
    </row>
    <row r="278" spans="1:38" s="58" customFormat="1" x14ac:dyDescent="0.2">
      <c r="B278" s="81"/>
      <c r="E278" s="59"/>
      <c r="L278" s="61"/>
      <c r="M278" s="61"/>
      <c r="N278" s="61"/>
      <c r="O278" s="61"/>
      <c r="P278" s="175"/>
      <c r="Q278" s="176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133"/>
      <c r="AD278" s="133"/>
      <c r="AE278" s="133"/>
      <c r="AF278" s="133"/>
      <c r="AG278" s="133"/>
      <c r="AH278" s="133"/>
      <c r="AI278" s="133"/>
      <c r="AJ278" s="133"/>
      <c r="AK278" s="133"/>
      <c r="AL278" s="133"/>
    </row>
    <row r="279" spans="1:38" s="58" customFormat="1" x14ac:dyDescent="0.2">
      <c r="B279" s="76" t="s">
        <v>737</v>
      </c>
      <c r="E279" s="59"/>
      <c r="L279" s="61"/>
      <c r="M279" s="61"/>
      <c r="N279" s="61"/>
      <c r="O279" s="61"/>
      <c r="P279" s="175"/>
      <c r="Q279" s="176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133"/>
      <c r="AD279" s="133"/>
      <c r="AE279" s="133"/>
      <c r="AF279" s="133"/>
      <c r="AG279" s="133"/>
      <c r="AH279" s="133"/>
      <c r="AI279" s="133"/>
      <c r="AJ279" s="133"/>
      <c r="AK279" s="133"/>
      <c r="AL279" s="133"/>
    </row>
    <row r="280" spans="1:38" s="58" customFormat="1" x14ac:dyDescent="0.2">
      <c r="B280" s="81" t="s">
        <v>758</v>
      </c>
      <c r="E280" s="59"/>
      <c r="L280" s="61"/>
      <c r="M280" s="61"/>
      <c r="N280" s="61"/>
      <c r="O280" s="61"/>
      <c r="P280" s="175"/>
      <c r="Q280" s="176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133"/>
      <c r="AD280" s="133"/>
      <c r="AE280" s="133"/>
      <c r="AF280" s="133"/>
      <c r="AG280" s="133"/>
      <c r="AH280" s="133"/>
      <c r="AI280" s="133"/>
      <c r="AJ280" s="133"/>
      <c r="AK280" s="133"/>
      <c r="AL280" s="133"/>
    </row>
    <row r="281" spans="1:38" s="58" customFormat="1" x14ac:dyDescent="0.2">
      <c r="B281" s="81" t="s">
        <v>303</v>
      </c>
      <c r="E281" s="59"/>
      <c r="L281" s="61"/>
      <c r="M281" s="61"/>
      <c r="N281" s="61"/>
      <c r="O281" s="61"/>
      <c r="P281" s="175"/>
      <c r="Q281" s="176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133"/>
      <c r="AD281" s="133"/>
      <c r="AE281" s="133"/>
      <c r="AF281" s="133"/>
      <c r="AG281" s="133"/>
      <c r="AH281" s="133"/>
      <c r="AI281" s="133"/>
      <c r="AJ281" s="133"/>
      <c r="AK281" s="133"/>
      <c r="AL281" s="133"/>
    </row>
    <row r="282" spans="1:38" s="58" customFormat="1" x14ac:dyDescent="0.2">
      <c r="B282" s="81"/>
      <c r="E282" s="59"/>
      <c r="L282" s="61"/>
      <c r="M282" s="61"/>
      <c r="N282" s="61"/>
      <c r="O282" s="61"/>
      <c r="P282" s="175"/>
      <c r="Q282" s="176"/>
      <c r="R282" s="177"/>
      <c r="S282" s="179"/>
      <c r="T282" s="179"/>
      <c r="U282" s="179"/>
      <c r="V282" s="179"/>
      <c r="W282" s="179"/>
      <c r="X282" s="179"/>
      <c r="Y282" s="179"/>
      <c r="Z282" s="179"/>
      <c r="AA282" s="179"/>
      <c r="AB282" s="133"/>
      <c r="AC282" s="133"/>
      <c r="AD282" s="133"/>
      <c r="AE282" s="133"/>
      <c r="AF282" s="133"/>
      <c r="AG282" s="133"/>
      <c r="AH282" s="133"/>
      <c r="AI282" s="133"/>
      <c r="AJ282" s="133"/>
      <c r="AK282" s="133"/>
      <c r="AL282" s="133"/>
    </row>
    <row r="283" spans="1:38" s="58" customFormat="1" x14ac:dyDescent="0.2">
      <c r="B283" s="76" t="s">
        <v>732</v>
      </c>
      <c r="E283" s="59"/>
      <c r="L283" s="61"/>
      <c r="M283" s="61"/>
      <c r="N283" s="61"/>
      <c r="O283" s="61"/>
      <c r="P283" s="175"/>
      <c r="Q283" s="176"/>
      <c r="R283" s="177"/>
      <c r="S283" s="179"/>
      <c r="T283" s="179"/>
      <c r="U283" s="179"/>
      <c r="V283" s="179"/>
      <c r="W283" s="179"/>
      <c r="X283" s="179"/>
      <c r="Y283" s="179"/>
      <c r="Z283" s="179"/>
      <c r="AA283" s="179"/>
      <c r="AB283" s="133"/>
      <c r="AC283" s="133"/>
      <c r="AD283" s="133"/>
      <c r="AE283" s="133"/>
      <c r="AF283" s="133"/>
      <c r="AG283" s="133"/>
      <c r="AH283" s="133"/>
      <c r="AI283" s="133"/>
      <c r="AJ283" s="133"/>
      <c r="AK283" s="133"/>
      <c r="AL283" s="133"/>
    </row>
    <row r="284" spans="1:38" s="58" customFormat="1" x14ac:dyDescent="0.2">
      <c r="B284" s="81" t="s">
        <v>759</v>
      </c>
      <c r="E284" s="59"/>
      <c r="L284" s="61"/>
      <c r="M284" s="61"/>
      <c r="N284" s="61"/>
      <c r="O284" s="61"/>
      <c r="P284" s="175"/>
      <c r="Q284" s="176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133"/>
      <c r="AD284" s="133"/>
      <c r="AE284" s="133"/>
      <c r="AF284" s="133"/>
      <c r="AG284" s="133"/>
      <c r="AH284" s="133"/>
      <c r="AI284" s="133"/>
      <c r="AJ284" s="133"/>
      <c r="AK284" s="133"/>
      <c r="AL284" s="133"/>
    </row>
    <row r="285" spans="1:38" s="58" customFormat="1" x14ac:dyDescent="0.2">
      <c r="B285" s="81"/>
      <c r="E285" s="59"/>
      <c r="L285" s="61"/>
      <c r="M285" s="61"/>
      <c r="N285" s="61"/>
      <c r="O285" s="61"/>
      <c r="P285" s="175"/>
      <c r="Q285" s="176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133"/>
      <c r="AC285" s="133"/>
      <c r="AD285" s="133"/>
      <c r="AE285" s="133"/>
      <c r="AF285" s="133"/>
      <c r="AG285" s="133"/>
      <c r="AH285" s="133"/>
      <c r="AI285" s="133"/>
      <c r="AJ285" s="133"/>
      <c r="AK285" s="133"/>
      <c r="AL285" s="133"/>
    </row>
    <row r="286" spans="1:38" s="58" customFormat="1" x14ac:dyDescent="0.2">
      <c r="B286" s="76" t="s">
        <v>764</v>
      </c>
      <c r="E286" s="59"/>
      <c r="L286" s="61"/>
      <c r="M286" s="61"/>
      <c r="N286" s="61"/>
      <c r="O286" s="61"/>
      <c r="P286" s="175"/>
      <c r="Q286" s="176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</row>
    <row r="287" spans="1:38" s="58" customFormat="1" x14ac:dyDescent="0.2">
      <c r="B287" s="64" t="s">
        <v>761</v>
      </c>
      <c r="E287" s="59"/>
      <c r="L287" s="61"/>
      <c r="M287" s="61"/>
      <c r="N287" s="61"/>
      <c r="O287" s="61"/>
      <c r="P287" s="175"/>
      <c r="Q287" s="176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</row>
    <row r="288" spans="1:38" s="58" customFormat="1" x14ac:dyDescent="0.2">
      <c r="B288" s="81" t="s">
        <v>307</v>
      </c>
      <c r="E288" s="59"/>
      <c r="L288" s="61"/>
      <c r="M288" s="61"/>
      <c r="N288" s="61"/>
      <c r="O288" s="61"/>
      <c r="P288" s="175"/>
      <c r="Q288" s="176"/>
      <c r="R288" s="177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</row>
    <row r="289" spans="2:38" s="58" customFormat="1" x14ac:dyDescent="0.2">
      <c r="B289" s="81" t="s">
        <v>308</v>
      </c>
      <c r="E289" s="59"/>
      <c r="L289" s="61"/>
      <c r="M289" s="61"/>
      <c r="N289" s="61"/>
      <c r="O289" s="61"/>
      <c r="P289" s="175"/>
      <c r="Q289" s="176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</row>
    <row r="290" spans="2:38" x14ac:dyDescent="0.2">
      <c r="AB290" s="133"/>
    </row>
  </sheetData>
  <sheetProtection autoFilter="0"/>
  <autoFilter ref="A7:AL189" xr:uid="{5AABB247-84D9-4056-90E0-42B783E2AF19}"/>
  <sortState xmlns:xlrd2="http://schemas.microsoft.com/office/spreadsheetml/2017/richdata2" ref="A8:AD189">
    <sortCondition ref="D8:D189"/>
  </sortState>
  <conditionalFormatting sqref="G8:M189">
    <cfRule type="cellIs" dxfId="168" priority="21" operator="greaterThanOrEqual">
      <formula>100</formula>
    </cfRule>
    <cfRule type="cellIs" dxfId="167" priority="22" operator="lessThan">
      <formula>100</formula>
    </cfRule>
    <cfRule type="cellIs" dxfId="166" priority="23" operator="equal">
      <formula>0</formula>
    </cfRule>
    <cfRule type="cellIs" dxfId="165" priority="24" operator="greaterThan">
      <formula>100</formula>
    </cfRule>
    <cfRule type="cellIs" dxfId="164" priority="25" operator="lessThanOrEqual">
      <formula>100</formula>
    </cfRule>
    <cfRule type="cellIs" dxfId="163" priority="26" operator="greaterThan">
      <formula>150</formula>
    </cfRule>
  </conditionalFormatting>
  <conditionalFormatting sqref="H261:N267">
    <cfRule type="cellIs" dxfId="162" priority="29" operator="equal">
      <formula>0</formula>
    </cfRule>
    <cfRule type="cellIs" dxfId="161" priority="30" operator="lessThan">
      <formula>100</formula>
    </cfRule>
  </conditionalFormatting>
  <conditionalFormatting sqref="T213:T216">
    <cfRule type="cellIs" dxfId="160" priority="15" operator="greaterThanOrEqual">
      <formula>100</formula>
    </cfRule>
    <cfRule type="cellIs" dxfId="159" priority="16" operator="lessThan">
      <formula>100</formula>
    </cfRule>
  </conditionalFormatting>
  <conditionalFormatting sqref="T218:T250">
    <cfRule type="cellIs" dxfId="158" priority="1" operator="greaterThanOrEqual">
      <formula>100</formula>
    </cfRule>
    <cfRule type="cellIs" dxfId="157" priority="2" operator="lessThan">
      <formula>100</formula>
    </cfRule>
  </conditionalFormatting>
  <conditionalFormatting sqref="T1:AA5 T7:AA212 U213:AA250 T251:AA257">
    <cfRule type="cellIs" dxfId="156" priority="33" operator="greaterThanOrEqual">
      <formula>100</formula>
    </cfRule>
    <cfRule type="cellIs" dxfId="155" priority="34" operator="lessThan">
      <formula>100</formula>
    </cfRule>
  </conditionalFormatting>
  <conditionalFormatting sqref="T261:AA1048576">
    <cfRule type="cellIs" dxfId="154" priority="27" operator="greaterThanOrEqual">
      <formula>100</formula>
    </cfRule>
    <cfRule type="cellIs" dxfId="153" priority="28" operator="lessThan">
      <formula>100</formula>
    </cfRule>
  </conditionalFormatting>
  <conditionalFormatting sqref="AE7:AK7">
    <cfRule type="cellIs" dxfId="152" priority="19" operator="greaterThanOrEqual">
      <formula>100</formula>
    </cfRule>
    <cfRule type="cellIs" dxfId="151" priority="20" operator="lessThan">
      <formula>100</formula>
    </cfRule>
  </conditionalFormatting>
  <pageMargins left="0.25" right="0.25" top="0.75" bottom="0.75" header="0.3" footer="0.3"/>
  <pageSetup scale="2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16E8F-942F-45B1-B4B5-789419501ADF}">
  <sheetPr codeName="Sheet6">
    <pageSetUpPr fitToPage="1"/>
  </sheetPr>
  <dimension ref="A1:AA271"/>
  <sheetViews>
    <sheetView showGridLines="0" topLeftCell="A121" workbookViewId="0">
      <selection activeCell="C146" sqref="C146:D146"/>
    </sheetView>
  </sheetViews>
  <sheetFormatPr defaultColWidth="8.5703125" defaultRowHeight="12.75" x14ac:dyDescent="0.2"/>
  <cols>
    <col min="1" max="1" width="5.5703125" style="69" customWidth="1"/>
    <col min="2" max="2" width="8.5703125" style="70" customWidth="1"/>
    <col min="3" max="3" width="8.28515625" style="69" bestFit="1" customWidth="1"/>
    <col min="4" max="4" width="48.5703125" style="71" bestFit="1" customWidth="1"/>
    <col min="5" max="5" width="5.5703125" style="69" bestFit="1" customWidth="1"/>
    <col min="6" max="11" width="12.28515625" style="121" customWidth="1"/>
    <col min="12" max="12" width="8.5703125" style="121" bestFit="1" customWidth="1"/>
    <col min="13" max="13" width="9.5703125" style="121" bestFit="1" customWidth="1"/>
    <col min="14" max="14" width="5.5703125" style="93" bestFit="1" customWidth="1"/>
    <col min="15" max="15" width="17.5703125" style="93" hidden="1" customWidth="1"/>
    <col min="16" max="16" width="11.28515625" style="191" bestFit="1" customWidth="1"/>
    <col min="17" max="17" width="15.28515625" style="202" bestFit="1" customWidth="1"/>
    <col min="18" max="18" width="55.28515625" style="189" bestFit="1" customWidth="1"/>
    <col min="19" max="19" width="12.5703125" style="186" bestFit="1" customWidth="1"/>
    <col min="20" max="26" width="10.5703125" style="186" bestFit="1" customWidth="1"/>
    <col min="27" max="27" width="7.28515625" style="190" bestFit="1" customWidth="1"/>
    <col min="28" max="28" width="8.5703125" style="71" customWidth="1"/>
    <col min="29" max="16384" width="8.5703125" style="71"/>
  </cols>
  <sheetData>
    <row r="1" spans="1:27" s="62" customFormat="1" x14ac:dyDescent="0.2">
      <c r="A1" s="56" t="s">
        <v>0</v>
      </c>
      <c r="B1" s="57"/>
      <c r="C1" s="58"/>
      <c r="D1" s="59"/>
      <c r="E1" s="59"/>
      <c r="F1" s="60"/>
      <c r="G1" s="60"/>
      <c r="H1" s="60"/>
      <c r="I1" s="60"/>
      <c r="J1" s="60"/>
      <c r="K1" s="58"/>
      <c r="L1" s="61"/>
      <c r="M1" s="61"/>
      <c r="N1" s="61"/>
      <c r="O1" s="61"/>
      <c r="P1" s="175"/>
      <c r="Q1" s="176" t="s">
        <v>731</v>
      </c>
      <c r="R1" s="177" t="s">
        <v>730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27" s="62" customFormat="1" x14ac:dyDescent="0.2">
      <c r="A2" s="142" t="s">
        <v>776</v>
      </c>
      <c r="B2" s="57"/>
      <c r="C2" s="58"/>
      <c r="D2" s="59"/>
      <c r="E2" s="59"/>
      <c r="F2" s="58"/>
      <c r="G2" s="58"/>
      <c r="H2" s="58"/>
      <c r="I2" s="58"/>
      <c r="J2" s="58"/>
      <c r="K2" s="58"/>
      <c r="L2" s="61"/>
      <c r="M2" s="123"/>
      <c r="N2" s="123">
        <v>2.35E-2</v>
      </c>
      <c r="O2" s="123"/>
      <c r="P2" s="175"/>
      <c r="Q2" s="176"/>
      <c r="R2" s="177"/>
      <c r="S2" s="244"/>
      <c r="T2" s="179"/>
      <c r="U2" s="179"/>
      <c r="V2" s="179"/>
      <c r="W2" s="179"/>
      <c r="X2" s="179"/>
      <c r="Y2" s="179"/>
      <c r="Z2" s="179"/>
      <c r="AA2" s="180"/>
    </row>
    <row r="3" spans="1:27" s="62" customFormat="1" x14ac:dyDescent="0.2">
      <c r="A3" s="63" t="s">
        <v>2</v>
      </c>
      <c r="B3" s="64"/>
      <c r="C3" s="58"/>
      <c r="D3" s="59"/>
      <c r="E3" s="59"/>
      <c r="F3" s="58"/>
      <c r="G3" s="58"/>
      <c r="H3" s="58"/>
      <c r="I3" s="58"/>
      <c r="J3" s="58"/>
      <c r="K3" s="58"/>
      <c r="L3" s="61"/>
      <c r="M3" s="61"/>
      <c r="N3" s="61"/>
      <c r="O3" s="61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27" s="62" customFormat="1" x14ac:dyDescent="0.2">
      <c r="A4" s="142" t="s">
        <v>693</v>
      </c>
      <c r="B4" s="57"/>
      <c r="C4" s="58"/>
      <c r="D4" s="59"/>
      <c r="E4" s="59"/>
      <c r="F4" s="58"/>
      <c r="G4" s="58"/>
      <c r="H4" s="58"/>
      <c r="I4" s="58"/>
      <c r="J4" s="58"/>
      <c r="K4" s="58"/>
      <c r="L4" s="61"/>
      <c r="M4" s="61"/>
      <c r="N4" s="61"/>
      <c r="O4" s="61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27" s="62" customFormat="1" x14ac:dyDescent="0.2">
      <c r="B5" s="57"/>
      <c r="C5" s="58"/>
      <c r="D5" s="59"/>
      <c r="E5" s="59"/>
      <c r="F5" s="58"/>
      <c r="G5" s="58"/>
      <c r="H5" s="58"/>
      <c r="I5" s="58"/>
      <c r="J5" s="58"/>
      <c r="K5" s="58"/>
      <c r="L5" s="61"/>
      <c r="M5" s="61"/>
      <c r="N5" s="61"/>
      <c r="O5" s="61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27" s="62" customFormat="1" x14ac:dyDescent="0.2">
      <c r="A6" s="56" t="s">
        <v>3</v>
      </c>
      <c r="B6" s="57"/>
      <c r="C6" s="58"/>
      <c r="D6" s="59"/>
      <c r="E6" s="59"/>
      <c r="F6" s="58"/>
      <c r="G6" s="58"/>
      <c r="H6" s="58"/>
      <c r="I6" s="58"/>
      <c r="J6" s="58"/>
      <c r="K6" s="58"/>
      <c r="L6" s="61"/>
      <c r="M6" s="61"/>
      <c r="N6" s="61"/>
      <c r="O6" s="61"/>
      <c r="P6" s="175"/>
      <c r="Q6" s="176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180"/>
    </row>
    <row r="7" spans="1:27" s="68" customFormat="1" ht="38.25" x14ac:dyDescent="0.2">
      <c r="A7" s="65" t="s">
        <v>4</v>
      </c>
      <c r="B7" s="66" t="s">
        <v>5</v>
      </c>
      <c r="C7" s="65" t="s">
        <v>6</v>
      </c>
      <c r="D7" s="65" t="s">
        <v>7</v>
      </c>
      <c r="E7" s="65" t="s">
        <v>632</v>
      </c>
      <c r="F7" s="143" t="s">
        <v>9</v>
      </c>
      <c r="G7" s="143" t="s">
        <v>10</v>
      </c>
      <c r="H7" s="143" t="s">
        <v>11</v>
      </c>
      <c r="I7" s="143" t="s">
        <v>12</v>
      </c>
      <c r="J7" s="143" t="s">
        <v>13</v>
      </c>
      <c r="K7" s="143" t="s">
        <v>14</v>
      </c>
      <c r="L7" s="143" t="s">
        <v>15</v>
      </c>
      <c r="M7" s="143" t="s">
        <v>16</v>
      </c>
      <c r="N7" s="67"/>
      <c r="O7" s="67"/>
      <c r="P7" s="181" t="s">
        <v>599</v>
      </c>
      <c r="Q7" s="182" t="s">
        <v>6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1"/>
    </row>
    <row r="8" spans="1:27" s="73" customFormat="1" x14ac:dyDescent="0.2">
      <c r="A8" s="69" t="s">
        <v>17</v>
      </c>
      <c r="B8" s="70" t="s">
        <v>18</v>
      </c>
      <c r="C8" s="69" t="s">
        <v>19</v>
      </c>
      <c r="D8" s="71" t="s">
        <v>312</v>
      </c>
      <c r="E8" s="69">
        <v>488</v>
      </c>
      <c r="F8" s="221">
        <v>10</v>
      </c>
      <c r="G8" s="74">
        <f ca="1">T8</f>
        <v>80112</v>
      </c>
      <c r="H8" s="74">
        <f t="shared" ref="H8:M8" ca="1" si="1">U8</f>
        <v>84328</v>
      </c>
      <c r="I8" s="74">
        <f t="shared" ca="1" si="1"/>
        <v>88766</v>
      </c>
      <c r="J8" s="74">
        <f t="shared" ca="1" si="1"/>
        <v>93438</v>
      </c>
      <c r="K8" s="74">
        <f t="shared" ca="1" si="1"/>
        <v>96052</v>
      </c>
      <c r="L8" s="74">
        <f t="shared" ca="1" si="1"/>
        <v>98745</v>
      </c>
      <c r="M8" s="74">
        <f t="shared" ca="1" si="1"/>
        <v>101558</v>
      </c>
      <c r="N8" s="72"/>
      <c r="O8" s="72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RatesApril2021,T$6,0)*INDIRECT($Q$1),VLOOKUP($Q8, RatesApril2021,T$6,0)),IF($A8="E",0,3))</f>
        <v>80112</v>
      </c>
      <c r="U8" s="186" cm="1">
        <f t="array" aca="1" ref="U8" ca="1">ROUND(IF($P8="Y",VLOOKUP($Q8, RatesApril2021,U$6,0)*INDIRECT($Q$1),VLOOKUP($Q8, RatesApril2021,U$6,0)),IF($A8="E",0,3))</f>
        <v>84328</v>
      </c>
      <c r="V8" s="186" cm="1">
        <f t="array" aca="1" ref="V8" ca="1">ROUND(IF($P8="Y",VLOOKUP($Q8, RatesApril2021,V$6,0)*INDIRECT($Q$1),VLOOKUP($Q8, RatesApril2021,V$6,0)),IF($A8="E",0,3))</f>
        <v>88766</v>
      </c>
      <c r="W8" s="186" cm="1">
        <f t="array" aca="1" ref="W8" ca="1">ROUND(IF($P8="Y",VLOOKUP($Q8, RatesApril2021,W$6,0)*INDIRECT($Q$1),VLOOKUP($Q8, RatesApril2021,W$6,0)),IF($A8="E",0,3))</f>
        <v>93438</v>
      </c>
      <c r="X8" s="186" cm="1">
        <f t="array" aca="1" ref="X8" ca="1">ROUND(IF($P8="Y",VLOOKUP($Q8, RatesApril2021,X$6,0)*INDIRECT($Q$1),VLOOKUP($Q8, RatesApril2021,X$6,0)),IF($A8="E",0,3))</f>
        <v>96052</v>
      </c>
      <c r="Y8" s="186" cm="1">
        <f t="array" aca="1" ref="Y8" ca="1">ROUND(IF($P8="Y",VLOOKUP($Q8, RatesApril2021,Y$6,0)*INDIRECT($Q$1),VLOOKUP($Q8, RatesApril2021,Y$6,0)),IF($A8="E",0,3))</f>
        <v>98745</v>
      </c>
      <c r="Z8" s="186" cm="1">
        <f t="array" aca="1" ref="Z8" ca="1">ROUND(IF($P8="Y",VLOOKUP($Q8, RatesApril2021,Z$6,0)*INDIRECT($Q$1),VLOOKUP($Q8, RatesApril2021,Z$6,0)),IF($A8="E",0,3))</f>
        <v>101558</v>
      </c>
      <c r="AA8" s="190"/>
    </row>
    <row r="9" spans="1:27" s="73" customFormat="1" x14ac:dyDescent="0.2">
      <c r="A9" s="69" t="s">
        <v>17</v>
      </c>
      <c r="B9" s="70" t="s">
        <v>18</v>
      </c>
      <c r="C9" s="69" t="s">
        <v>20</v>
      </c>
      <c r="D9" s="71" t="s">
        <v>313</v>
      </c>
      <c r="E9" s="69">
        <v>485</v>
      </c>
      <c r="F9" s="219">
        <v>10</v>
      </c>
      <c r="G9" s="74">
        <f t="shared" ref="G9:G72" ca="1" si="2">T9</f>
        <v>80112</v>
      </c>
      <c r="H9" s="74">
        <f t="shared" ref="H9:H72" ca="1" si="3">U9</f>
        <v>84328</v>
      </c>
      <c r="I9" s="74">
        <f t="shared" ref="I9:I72" ca="1" si="4">V9</f>
        <v>88766</v>
      </c>
      <c r="J9" s="74">
        <f t="shared" ref="J9:J72" ca="1" si="5">W9</f>
        <v>93438</v>
      </c>
      <c r="K9" s="74">
        <f t="shared" ref="K9:K72" ca="1" si="6">X9</f>
        <v>96052</v>
      </c>
      <c r="L9" s="74">
        <f t="shared" ref="L9:L72" ca="1" si="7">Y9</f>
        <v>98745</v>
      </c>
      <c r="M9" s="74">
        <f t="shared" ref="M9:M72" ca="1" si="8">Z9</f>
        <v>101558</v>
      </c>
      <c r="N9" s="72"/>
      <c r="O9" s="72"/>
      <c r="P9" s="186" t="s">
        <v>600</v>
      </c>
      <c r="Q9" s="187" t="str">
        <f t="shared" ref="Q9:Q40" si="9">C9</f>
        <v>00017C</v>
      </c>
      <c r="R9" s="188" t="str">
        <f t="shared" ref="R9:R40" si="10">D9</f>
        <v xml:space="preserve">911 Operations Manager </v>
      </c>
      <c r="S9" s="189" t="str">
        <f t="shared" ref="S9:S72" si="11">B9</f>
        <v>83</v>
      </c>
      <c r="T9" s="186" cm="1">
        <f t="array" aca="1" ref="T9" ca="1">ROUND(IF($P9="Y",VLOOKUP($Q9, RatesApril2021,T$6,0)*INDIRECT($Q$1),VLOOKUP($Q9, RatesApril2021,T$6,0)),IF($A9="E",0,3))</f>
        <v>80112</v>
      </c>
      <c r="U9" s="186" cm="1">
        <f t="array" aca="1" ref="U9" ca="1">ROUND(IF($P9="Y",VLOOKUP($Q9, RatesApril2021,U$6,0)*INDIRECT($Q$1),VLOOKUP($Q9, RatesApril2021,U$6,0)),IF($A9="E",0,3))</f>
        <v>84328</v>
      </c>
      <c r="V9" s="186" cm="1">
        <f t="array" aca="1" ref="V9" ca="1">ROUND(IF($P9="Y",VLOOKUP($Q9, RatesApril2021,V$6,0)*INDIRECT($Q$1),VLOOKUP($Q9, RatesApril2021,V$6,0)),IF($A9="E",0,3))</f>
        <v>88766</v>
      </c>
      <c r="W9" s="186" cm="1">
        <f t="array" aca="1" ref="W9" ca="1">ROUND(IF($P9="Y",VLOOKUP($Q9, RatesApril2021,W$6,0)*INDIRECT($Q$1),VLOOKUP($Q9, RatesApril2021,W$6,0)),IF($A9="E",0,3))</f>
        <v>93438</v>
      </c>
      <c r="X9" s="186" cm="1">
        <f t="array" aca="1" ref="X9" ca="1">ROUND(IF($P9="Y",VLOOKUP($Q9, RatesApril2021,X$6,0)*INDIRECT($Q$1),VLOOKUP($Q9, RatesApril2021,X$6,0)),IF($A9="E",0,3))</f>
        <v>96052</v>
      </c>
      <c r="Y9" s="186" cm="1">
        <f t="array" aca="1" ref="Y9" ca="1">ROUND(IF($P9="Y",VLOOKUP($Q9, RatesApril2021,Y$6,0)*INDIRECT($Q$1),VLOOKUP($Q9, RatesApril2021,Y$6,0)),IF($A9="E",0,3))</f>
        <v>98745</v>
      </c>
      <c r="Z9" s="186" cm="1">
        <f t="array" aca="1" ref="Z9" ca="1">ROUND(IF($P9="Y",VLOOKUP($Q9, RatesApril2021,Z$6,0)*INDIRECT($Q$1),VLOOKUP($Q9, RatesApril2021,Z$6,0)),IF($A9="E",0,3))</f>
        <v>101558</v>
      </c>
      <c r="AA9" s="190"/>
    </row>
    <row r="10" spans="1:27" s="73" customFormat="1" x14ac:dyDescent="0.2">
      <c r="A10" s="69" t="s">
        <v>21</v>
      </c>
      <c r="B10" s="70" t="s">
        <v>22</v>
      </c>
      <c r="C10" s="69" t="s">
        <v>23</v>
      </c>
      <c r="D10" s="71" t="s">
        <v>314</v>
      </c>
      <c r="E10" s="69">
        <v>340</v>
      </c>
      <c r="F10" s="219">
        <v>7</v>
      </c>
      <c r="G10" s="74">
        <f t="shared" ca="1" si="2"/>
        <v>26.963000000000001</v>
      </c>
      <c r="H10" s="74">
        <f t="shared" ca="1" si="3"/>
        <v>28.384</v>
      </c>
      <c r="I10" s="74">
        <f t="shared" ca="1" si="4"/>
        <v>29.876999999999999</v>
      </c>
      <c r="J10" s="74">
        <f t="shared" ca="1" si="5"/>
        <v>31.45</v>
      </c>
      <c r="K10" s="74">
        <f t="shared" ca="1" si="6"/>
        <v>32.331000000000003</v>
      </c>
      <c r="L10" s="74">
        <f t="shared" ca="1" si="7"/>
        <v>33.235999999999997</v>
      </c>
      <c r="M10" s="74">
        <f t="shared" ca="1" si="8"/>
        <v>34.183</v>
      </c>
      <c r="N10" s="72"/>
      <c r="O10" s="72"/>
      <c r="P10" s="186" t="s">
        <v>600</v>
      </c>
      <c r="Q10" s="187" t="str">
        <f t="shared" si="9"/>
        <v>09800C</v>
      </c>
      <c r="R10" s="188" t="str">
        <f t="shared" si="10"/>
        <v>Account Maintenance Supervisor</v>
      </c>
      <c r="S10" s="189" t="str">
        <f t="shared" si="11"/>
        <v>13</v>
      </c>
      <c r="T10" s="186" cm="1">
        <f t="array" aca="1" ref="T10" ca="1">ROUND(IF($P10="Y",VLOOKUP($Q10, RatesApril2021,T$6,0)*INDIRECT($Q$1),VLOOKUP($Q10, RatesApril2021,T$6,0)),IF($A10="E",0,3))</f>
        <v>26.963000000000001</v>
      </c>
      <c r="U10" s="186" cm="1">
        <f t="array" aca="1" ref="U10" ca="1">ROUND(IF($P10="Y",VLOOKUP($Q10, RatesApril2021,U$6,0)*INDIRECT($Q$1),VLOOKUP($Q10, RatesApril2021,U$6,0)),IF($A10="E",0,3))</f>
        <v>28.384</v>
      </c>
      <c r="V10" s="186" cm="1">
        <f t="array" aca="1" ref="V10" ca="1">ROUND(IF($P10="Y",VLOOKUP($Q10, RatesApril2021,V$6,0)*INDIRECT($Q$1),VLOOKUP($Q10, RatesApril2021,V$6,0)),IF($A10="E",0,3))</f>
        <v>29.876999999999999</v>
      </c>
      <c r="W10" s="186" cm="1">
        <f t="array" aca="1" ref="W10" ca="1">ROUND(IF($P10="Y",VLOOKUP($Q10, RatesApril2021,W$6,0)*INDIRECT($Q$1),VLOOKUP($Q10, RatesApril2021,W$6,0)),IF($A10="E",0,3))</f>
        <v>31.45</v>
      </c>
      <c r="X10" s="186" cm="1">
        <f t="array" aca="1" ref="X10" ca="1">ROUND(IF($P10="Y",VLOOKUP($Q10, RatesApril2021,X$6,0)*INDIRECT($Q$1),VLOOKUP($Q10, RatesApril2021,X$6,0)),IF($A10="E",0,3))</f>
        <v>32.331000000000003</v>
      </c>
      <c r="Y10" s="186" cm="1">
        <f t="array" aca="1" ref="Y10" ca="1">ROUND(IF($P10="Y",VLOOKUP($Q10, RatesApril2021,Y$6,0)*INDIRECT($Q$1),VLOOKUP($Q10, RatesApril2021,Y$6,0)),IF($A10="E",0,3))</f>
        <v>33.235999999999997</v>
      </c>
      <c r="Z10" s="186" cm="1">
        <f t="array" aca="1" ref="Z10" ca="1">ROUND(IF($P10="Y",VLOOKUP($Q10, RatesApril2021,Z$6,0)*INDIRECT($Q$1),VLOOKUP($Q10, RatesApril2021,Z$6,0)),IF($A10="E",0,3))</f>
        <v>34.183</v>
      </c>
      <c r="AA10" s="190"/>
    </row>
    <row r="11" spans="1:27" s="73" customFormat="1" x14ac:dyDescent="0.2">
      <c r="A11" s="69" t="s">
        <v>17</v>
      </c>
      <c r="B11" s="70" t="s">
        <v>24</v>
      </c>
      <c r="C11" s="69" t="s">
        <v>25</v>
      </c>
      <c r="D11" s="71" t="s">
        <v>315</v>
      </c>
      <c r="E11" s="69">
        <v>425</v>
      </c>
      <c r="F11" s="219">
        <v>9</v>
      </c>
      <c r="G11" s="74">
        <f t="shared" ca="1" si="2"/>
        <v>71382</v>
      </c>
      <c r="H11" s="74">
        <f t="shared" ca="1" si="3"/>
        <v>75138</v>
      </c>
      <c r="I11" s="74">
        <f t="shared" ca="1" si="4"/>
        <v>79092</v>
      </c>
      <c r="J11" s="74">
        <f t="shared" ca="1" si="5"/>
        <v>83256</v>
      </c>
      <c r="K11" s="74">
        <f t="shared" ca="1" si="6"/>
        <v>85588</v>
      </c>
      <c r="L11" s="74">
        <f t="shared" ca="1" si="7"/>
        <v>87984</v>
      </c>
      <c r="M11" s="74">
        <f t="shared" ca="1" si="8"/>
        <v>90493</v>
      </c>
      <c r="N11" s="72"/>
      <c r="O11" s="72"/>
      <c r="P11" s="186" t="s">
        <v>600</v>
      </c>
      <c r="Q11" s="187" t="str">
        <f t="shared" si="9"/>
        <v>00221C</v>
      </c>
      <c r="R11" s="188" t="str">
        <f t="shared" si="10"/>
        <v>Accountant Il  (Supervisory)</v>
      </c>
      <c r="S11" s="189" t="str">
        <f t="shared" si="11"/>
        <v>86</v>
      </c>
      <c r="T11" s="186" cm="1">
        <f t="array" aca="1" ref="T11" ca="1">ROUND(IF($P11="Y",VLOOKUP($Q11, RatesApril2021,T$6,0)*INDIRECT($Q$1),VLOOKUP($Q11, RatesApril2021,T$6,0)),IF($A11="E",0,3))</f>
        <v>71382</v>
      </c>
      <c r="U11" s="186" cm="1">
        <f t="array" aca="1" ref="U11" ca="1">ROUND(IF($P11="Y",VLOOKUP($Q11, RatesApril2021,U$6,0)*INDIRECT($Q$1),VLOOKUP($Q11, RatesApril2021,U$6,0)),IF($A11="E",0,3))</f>
        <v>75138</v>
      </c>
      <c r="V11" s="186" cm="1">
        <f t="array" aca="1" ref="V11" ca="1">ROUND(IF($P11="Y",VLOOKUP($Q11, RatesApril2021,V$6,0)*INDIRECT($Q$1),VLOOKUP($Q11, RatesApril2021,V$6,0)),IF($A11="E",0,3))</f>
        <v>79092</v>
      </c>
      <c r="W11" s="186" cm="1">
        <f t="array" aca="1" ref="W11" ca="1">ROUND(IF($P11="Y",VLOOKUP($Q11, RatesApril2021,W$6,0)*INDIRECT($Q$1),VLOOKUP($Q11, RatesApril2021,W$6,0)),IF($A11="E",0,3))</f>
        <v>83256</v>
      </c>
      <c r="X11" s="186" cm="1">
        <f t="array" aca="1" ref="X11" ca="1">ROUND(IF($P11="Y",VLOOKUP($Q11, RatesApril2021,X$6,0)*INDIRECT($Q$1),VLOOKUP($Q11, RatesApril2021,X$6,0)),IF($A11="E",0,3))</f>
        <v>85588</v>
      </c>
      <c r="Y11" s="186" cm="1">
        <f t="array" aca="1" ref="Y11" ca="1">ROUND(IF($P11="Y",VLOOKUP($Q11, RatesApril2021,Y$6,0)*INDIRECT($Q$1),VLOOKUP($Q11, RatesApril2021,Y$6,0)),IF($A11="E",0,3))</f>
        <v>87984</v>
      </c>
      <c r="Z11" s="186" cm="1">
        <f t="array" aca="1" ref="Z11" ca="1">ROUND(IF($P11="Y",VLOOKUP($Q11, RatesApril2021,Z$6,0)*INDIRECT($Q$1),VLOOKUP($Q11, RatesApril2021,Z$6,0)),IF($A11="E",0,3))</f>
        <v>90493</v>
      </c>
      <c r="AA11" s="190"/>
    </row>
    <row r="12" spans="1:27" s="73" customFormat="1" x14ac:dyDescent="0.2">
      <c r="A12" s="69" t="s">
        <v>17</v>
      </c>
      <c r="B12" s="70" t="s">
        <v>28</v>
      </c>
      <c r="C12" s="69" t="s">
        <v>29</v>
      </c>
      <c r="D12" s="71" t="s">
        <v>316</v>
      </c>
      <c r="E12" s="69">
        <v>398</v>
      </c>
      <c r="F12" s="219">
        <v>8</v>
      </c>
      <c r="G12" s="74">
        <f t="shared" ca="1" si="2"/>
        <v>65434</v>
      </c>
      <c r="H12" s="74">
        <f t="shared" ca="1" si="3"/>
        <v>68053</v>
      </c>
      <c r="I12" s="74">
        <f t="shared" ca="1" si="4"/>
        <v>70773</v>
      </c>
      <c r="J12" s="74">
        <f t="shared" ca="1" si="5"/>
        <v>73604</v>
      </c>
      <c r="K12" s="74">
        <f t="shared" ca="1" si="6"/>
        <v>76549</v>
      </c>
      <c r="L12" s="74">
        <f t="shared" ca="1" si="7"/>
        <v>79611</v>
      </c>
      <c r="M12" s="74">
        <f t="shared" ca="1" si="8"/>
        <v>82794</v>
      </c>
      <c r="N12" s="72"/>
      <c r="O12" s="72"/>
      <c r="P12" s="186" t="s">
        <v>600</v>
      </c>
      <c r="Q12" s="187" t="str">
        <f t="shared" si="9"/>
        <v>00351C</v>
      </c>
      <c r="R12" s="188" t="str">
        <f t="shared" si="10"/>
        <v>Administrative Analyst II Supervisory</v>
      </c>
      <c r="S12" s="189" t="str">
        <f t="shared" si="11"/>
        <v>99</v>
      </c>
      <c r="T12" s="186" cm="1">
        <f t="array" aca="1" ref="T12" ca="1">ROUND(IF($P12="Y",VLOOKUP($Q12, RatesApril2021,T$6,0)*INDIRECT($Q$1),VLOOKUP($Q12, RatesApril2021,T$6,0)),IF($A12="E",0,3))</f>
        <v>65434</v>
      </c>
      <c r="U12" s="186" cm="1">
        <f t="array" aca="1" ref="U12" ca="1">ROUND(IF($P12="Y",VLOOKUP($Q12, RatesApril2021,U$6,0)*INDIRECT($Q$1),VLOOKUP($Q12, RatesApril2021,U$6,0)),IF($A12="E",0,3))</f>
        <v>68053</v>
      </c>
      <c r="V12" s="186" cm="1">
        <f t="array" aca="1" ref="V12" ca="1">ROUND(IF($P12="Y",VLOOKUP($Q12, RatesApril2021,V$6,0)*INDIRECT($Q$1),VLOOKUP($Q12, RatesApril2021,V$6,0)),IF($A12="E",0,3))</f>
        <v>70773</v>
      </c>
      <c r="W12" s="186" cm="1">
        <f t="array" aca="1" ref="W12" ca="1">ROUND(IF($P12="Y",VLOOKUP($Q12, RatesApril2021,W$6,0)*INDIRECT($Q$1),VLOOKUP($Q12, RatesApril2021,W$6,0)),IF($A12="E",0,3))</f>
        <v>73604</v>
      </c>
      <c r="X12" s="186" cm="1">
        <f t="array" aca="1" ref="X12" ca="1">ROUND(IF($P12="Y",VLOOKUP($Q12, RatesApril2021,X$6,0)*INDIRECT($Q$1),VLOOKUP($Q12, RatesApril2021,X$6,0)),IF($A12="E",0,3))</f>
        <v>76549</v>
      </c>
      <c r="Y12" s="186" cm="1">
        <f t="array" aca="1" ref="Y12" ca="1">ROUND(IF($P12="Y",VLOOKUP($Q12, RatesApril2021,Y$6,0)*INDIRECT($Q$1),VLOOKUP($Q12, RatesApril2021,Y$6,0)),IF($A12="E",0,3))</f>
        <v>79611</v>
      </c>
      <c r="Z12" s="186" cm="1">
        <f t="array" aca="1" ref="Z12" ca="1">ROUND(IF($P12="Y",VLOOKUP($Q12, RatesApril2021,Z$6,0)*INDIRECT($Q$1),VLOOKUP($Q12, RatesApril2021,Z$6,0)),IF($A12="E",0,3))</f>
        <v>82794</v>
      </c>
      <c r="AA12" s="190"/>
    </row>
    <row r="13" spans="1:27" s="73" customFormat="1" x14ac:dyDescent="0.2">
      <c r="A13" s="75" t="s">
        <v>21</v>
      </c>
      <c r="B13" s="70" t="s">
        <v>26</v>
      </c>
      <c r="C13" s="75" t="s">
        <v>27</v>
      </c>
      <c r="D13" s="73" t="s">
        <v>317</v>
      </c>
      <c r="E13" s="75">
        <v>358</v>
      </c>
      <c r="F13" s="219">
        <v>7</v>
      </c>
      <c r="G13" s="74">
        <f t="shared" ca="1" si="2"/>
        <v>31.298999999999999</v>
      </c>
      <c r="H13" s="74">
        <f t="shared" ca="1" si="3"/>
        <v>32.552</v>
      </c>
      <c r="I13" s="74">
        <f t="shared" ca="1" si="4"/>
        <v>33.854999999999997</v>
      </c>
      <c r="J13" s="74">
        <f t="shared" ca="1" si="5"/>
        <v>35.210999999999999</v>
      </c>
      <c r="K13" s="74">
        <f t="shared" ca="1" si="6"/>
        <v>36.621000000000002</v>
      </c>
      <c r="L13" s="74">
        <f t="shared" ca="1" si="7"/>
        <v>0</v>
      </c>
      <c r="M13" s="74">
        <f t="shared" ca="1" si="8"/>
        <v>0</v>
      </c>
      <c r="N13" s="60"/>
      <c r="O13" s="60"/>
      <c r="P13" s="191" t="s">
        <v>600</v>
      </c>
      <c r="Q13" s="187" t="str">
        <f t="shared" si="9"/>
        <v>00361C</v>
      </c>
      <c r="R13" s="188" t="str">
        <f t="shared" si="10"/>
        <v>Administrative Assistant to Police Administration</v>
      </c>
      <c r="S13" s="189" t="str">
        <f t="shared" si="11"/>
        <v>98</v>
      </c>
      <c r="T13" s="186" cm="1">
        <f t="array" aca="1" ref="T13" ca="1">ROUND(IF($P13="Y",VLOOKUP($Q13, RatesApril2021,T$6,0)*INDIRECT($Q$1),VLOOKUP($Q13, RatesApril2021,T$6,0)),IF($A13="E",0,3))</f>
        <v>31.298999999999999</v>
      </c>
      <c r="U13" s="186" cm="1">
        <f t="array" aca="1" ref="U13" ca="1">ROUND(IF($P13="Y",VLOOKUP($Q13, RatesApril2021,U$6,0)*INDIRECT($Q$1),VLOOKUP($Q13, RatesApril2021,U$6,0)),IF($A13="E",0,3))</f>
        <v>32.552</v>
      </c>
      <c r="V13" s="186" cm="1">
        <f t="array" aca="1" ref="V13" ca="1">ROUND(IF($P13="Y",VLOOKUP($Q13, RatesApril2021,V$6,0)*INDIRECT($Q$1),VLOOKUP($Q13, RatesApril2021,V$6,0)),IF($A13="E",0,3))</f>
        <v>33.854999999999997</v>
      </c>
      <c r="W13" s="186" cm="1">
        <f t="array" aca="1" ref="W13" ca="1">ROUND(IF($P13="Y",VLOOKUP($Q13, RatesApril2021,W$6,0)*INDIRECT($Q$1),VLOOKUP($Q13, RatesApril2021,W$6,0)),IF($A13="E",0,3))</f>
        <v>35.210999999999999</v>
      </c>
      <c r="X13" s="186" cm="1">
        <f t="array" aca="1" ref="X13" ca="1">ROUND(IF($P13="Y",VLOOKUP($Q13, RatesApril2021,X$6,0)*INDIRECT($Q$1),VLOOKUP($Q13, RatesApril2021,X$6,0)),IF($A13="E",0,3))</f>
        <v>36.621000000000002</v>
      </c>
      <c r="Y13" s="186" cm="1">
        <f t="array" aca="1" ref="Y13" ca="1">ROUND(IF($P13="Y",VLOOKUP($Q13, RatesApril2021,Y$6,0)*INDIRECT($Q$1),VLOOKUP($Q13, RatesApril2021,Y$6,0)),IF($A13="E",0,3))</f>
        <v>0</v>
      </c>
      <c r="Z13" s="186" cm="1">
        <f t="array" aca="1" ref="Z13" ca="1">ROUND(IF($P13="Y",VLOOKUP($Q13, RatesApril2021,Z$6,0)*INDIRECT($Q$1),VLOOKUP($Q13, RatesApril2021,Z$6,0)),IF($A13="E",0,3))</f>
        <v>0</v>
      </c>
      <c r="AA13" s="190"/>
    </row>
    <row r="14" spans="1:27" x14ac:dyDescent="0.2">
      <c r="A14" s="69" t="s">
        <v>17</v>
      </c>
      <c r="B14" s="70" t="s">
        <v>30</v>
      </c>
      <c r="C14" s="69" t="s">
        <v>31</v>
      </c>
      <c r="D14" s="71" t="s">
        <v>318</v>
      </c>
      <c r="E14" s="69">
        <v>393</v>
      </c>
      <c r="F14" s="219">
        <v>8</v>
      </c>
      <c r="G14" s="74">
        <f t="shared" ca="1" si="2"/>
        <v>64113</v>
      </c>
      <c r="H14" s="74">
        <f t="shared" ca="1" si="3"/>
        <v>67554</v>
      </c>
      <c r="I14" s="74">
        <f t="shared" ca="1" si="4"/>
        <v>71138</v>
      </c>
      <c r="J14" s="74">
        <f t="shared" ca="1" si="5"/>
        <v>76175</v>
      </c>
      <c r="K14" s="74">
        <f t="shared" ca="1" si="6"/>
        <v>78308</v>
      </c>
      <c r="L14" s="74">
        <f t="shared" ca="1" si="7"/>
        <v>80501</v>
      </c>
      <c r="M14" s="74">
        <f t="shared" ca="1" si="8"/>
        <v>82796</v>
      </c>
      <c r="N14" s="72"/>
      <c r="O14" s="72"/>
      <c r="P14" s="191" t="s">
        <v>600</v>
      </c>
      <c r="Q14" s="187" t="str">
        <f t="shared" si="9"/>
        <v>00469C</v>
      </c>
      <c r="R14" s="188" t="str">
        <f t="shared" si="10"/>
        <v>Aide to the Finance Officer</v>
      </c>
      <c r="S14" s="189" t="str">
        <f t="shared" si="11"/>
        <v>21</v>
      </c>
      <c r="T14" s="186" cm="1">
        <f t="array" aca="1" ref="T14" ca="1">ROUND(IF($P14="Y",VLOOKUP($Q14, RatesApril2021,T$6,0)*INDIRECT($Q$1),VLOOKUP($Q14, RatesApril2021,T$6,0)),IF($A14="E",0,3))</f>
        <v>64113</v>
      </c>
      <c r="U14" s="186" cm="1">
        <f t="array" aca="1" ref="U14" ca="1">ROUND(IF($P14="Y",VLOOKUP($Q14, RatesApril2021,U$6,0)*INDIRECT($Q$1),VLOOKUP($Q14, RatesApril2021,U$6,0)),IF($A14="E",0,3))</f>
        <v>67554</v>
      </c>
      <c r="V14" s="186" cm="1">
        <f t="array" aca="1" ref="V14" ca="1">ROUND(IF($P14="Y",VLOOKUP($Q14, RatesApril2021,V$6,0)*INDIRECT($Q$1),VLOOKUP($Q14, RatesApril2021,V$6,0)),IF($A14="E",0,3))</f>
        <v>71138</v>
      </c>
      <c r="W14" s="186" cm="1">
        <f t="array" aca="1" ref="W14" ca="1">ROUND(IF($P14="Y",VLOOKUP($Q14, RatesApril2021,W$6,0)*INDIRECT($Q$1),VLOOKUP($Q14, RatesApril2021,W$6,0)),IF($A14="E",0,3))</f>
        <v>76175</v>
      </c>
      <c r="X14" s="186" cm="1">
        <f t="array" aca="1" ref="X14" ca="1">ROUND(IF($P14="Y",VLOOKUP($Q14, RatesApril2021,X$6,0)*INDIRECT($Q$1),VLOOKUP($Q14, RatesApril2021,X$6,0)),IF($A14="E",0,3))</f>
        <v>78308</v>
      </c>
      <c r="Y14" s="186" cm="1">
        <f t="array" aca="1" ref="Y14" ca="1">ROUND(IF($P14="Y",VLOOKUP($Q14, RatesApril2021,Y$6,0)*INDIRECT($Q$1),VLOOKUP($Q14, RatesApril2021,Y$6,0)),IF($A14="E",0,3))</f>
        <v>80501</v>
      </c>
      <c r="Z14" s="186" cm="1">
        <f t="array" aca="1" ref="Z14" ca="1">ROUND(IF($P14="Y",VLOOKUP($Q14, RatesApril2021,Z$6,0)*INDIRECT($Q$1),VLOOKUP($Q14, RatesApril2021,Z$6,0)),IF($A14="E",0,3))</f>
        <v>82796</v>
      </c>
    </row>
    <row r="15" spans="1:27" x14ac:dyDescent="0.2">
      <c r="A15" s="69" t="s">
        <v>17</v>
      </c>
      <c r="B15" s="70" t="s">
        <v>32</v>
      </c>
      <c r="C15" s="69" t="s">
        <v>33</v>
      </c>
      <c r="D15" s="71" t="s">
        <v>319</v>
      </c>
      <c r="E15" s="69">
        <v>583</v>
      </c>
      <c r="F15" s="219">
        <v>12</v>
      </c>
      <c r="G15" s="74">
        <f t="shared" ca="1" si="2"/>
        <v>102872</v>
      </c>
      <c r="H15" s="74">
        <f t="shared" ca="1" si="3"/>
        <v>106986</v>
      </c>
      <c r="I15" s="74">
        <f t="shared" ca="1" si="4"/>
        <v>111265</v>
      </c>
      <c r="J15" s="74">
        <f t="shared" ca="1" si="5"/>
        <v>115716</v>
      </c>
      <c r="K15" s="74">
        <f t="shared" ca="1" si="6"/>
        <v>120344</v>
      </c>
      <c r="L15" s="74">
        <f t="shared" ca="1" si="7"/>
        <v>0</v>
      </c>
      <c r="M15" s="74">
        <f t="shared" ca="1" si="8"/>
        <v>0</v>
      </c>
      <c r="N15" s="72"/>
      <c r="O15" s="72"/>
      <c r="P15" s="191" t="s">
        <v>600</v>
      </c>
      <c r="Q15" s="187" t="str">
        <f t="shared" si="9"/>
        <v>00590C</v>
      </c>
      <c r="R15" s="188" t="str">
        <f t="shared" si="10"/>
        <v>Assistant Building Official</v>
      </c>
      <c r="S15" s="189" t="str">
        <f t="shared" si="11"/>
        <v>105</v>
      </c>
      <c r="T15" s="186" cm="1">
        <f t="array" aca="1" ref="T15" ca="1">ROUND(IF($P15="Y",VLOOKUP($Q15, RatesApril2021,T$6,0)*INDIRECT($Q$1),VLOOKUP($Q15, RatesApril2021,T$6,0)),IF($A15="E",0,3))</f>
        <v>102872</v>
      </c>
      <c r="U15" s="186" cm="1">
        <f t="array" aca="1" ref="U15" ca="1">ROUND(IF($P15="Y",VLOOKUP($Q15, RatesApril2021,U$6,0)*INDIRECT($Q$1),VLOOKUP($Q15, RatesApril2021,U$6,0)),IF($A15="E",0,3))</f>
        <v>106986</v>
      </c>
      <c r="V15" s="186" cm="1">
        <f t="array" aca="1" ref="V15" ca="1">ROUND(IF($P15="Y",VLOOKUP($Q15, RatesApril2021,V$6,0)*INDIRECT($Q$1),VLOOKUP($Q15, RatesApril2021,V$6,0)),IF($A15="E",0,3))</f>
        <v>111265</v>
      </c>
      <c r="W15" s="186" cm="1">
        <f t="array" aca="1" ref="W15" ca="1">ROUND(IF($P15="Y",VLOOKUP($Q15, RatesApril2021,W$6,0)*INDIRECT($Q$1),VLOOKUP($Q15, RatesApril2021,W$6,0)),IF($A15="E",0,3))</f>
        <v>115716</v>
      </c>
      <c r="X15" s="186" cm="1">
        <f t="array" aca="1" ref="X15" ca="1">ROUND(IF($P15="Y",VLOOKUP($Q15, RatesApril2021,X$6,0)*INDIRECT($Q$1),VLOOKUP($Q15, RatesApril2021,X$6,0)),IF($A15="E",0,3))</f>
        <v>120344</v>
      </c>
      <c r="Y15" s="186" cm="1">
        <f t="array" aca="1" ref="Y15" ca="1">ROUND(IF($P15="Y",VLOOKUP($Q15, RatesApril2021,Y$6,0)*INDIRECT($Q$1),VLOOKUP($Q15, RatesApril2021,Y$6,0)),IF($A15="E",0,3))</f>
        <v>0</v>
      </c>
      <c r="Z15" s="186" cm="1">
        <f t="array" aca="1" ref="Z15" ca="1">ROUND(IF($P15="Y",VLOOKUP($Q15, RatesApril2021,Z$6,0)*INDIRECT($Q$1),VLOOKUP($Q15, RatesApril2021,Z$6,0)),IF($A15="E",0,3))</f>
        <v>0</v>
      </c>
    </row>
    <row r="16" spans="1:27" x14ac:dyDescent="0.2">
      <c r="A16" s="69" t="s">
        <v>17</v>
      </c>
      <c r="B16" s="70" t="s">
        <v>35</v>
      </c>
      <c r="C16" s="69" t="s">
        <v>36</v>
      </c>
      <c r="D16" s="71" t="s">
        <v>320</v>
      </c>
      <c r="E16" s="69">
        <v>543</v>
      </c>
      <c r="F16" s="219">
        <v>12</v>
      </c>
      <c r="G16" s="74">
        <f t="shared" ca="1" si="2"/>
        <v>109510</v>
      </c>
      <c r="H16" s="74">
        <f t="shared" ca="1" si="3"/>
        <v>115485</v>
      </c>
      <c r="I16" s="74">
        <f t="shared" ca="1" si="4"/>
        <v>121678</v>
      </c>
      <c r="J16" s="74">
        <f t="shared" ca="1" si="5"/>
        <v>125926</v>
      </c>
      <c r="K16" s="74">
        <f t="shared" ca="1" si="6"/>
        <v>129450</v>
      </c>
      <c r="L16" s="74">
        <f t="shared" ca="1" si="7"/>
        <v>133074</v>
      </c>
      <c r="M16" s="74">
        <f t="shared" ca="1" si="8"/>
        <v>136868</v>
      </c>
      <c r="N16" s="72"/>
      <c r="O16" s="72"/>
      <c r="P16" s="191" t="s">
        <v>600</v>
      </c>
      <c r="Q16" s="187" t="str">
        <f t="shared" si="9"/>
        <v>00637C</v>
      </c>
      <c r="R16" s="188" t="str">
        <f t="shared" si="10"/>
        <v>Assistant City Attorney II HR/LR</v>
      </c>
      <c r="S16" s="189" t="str">
        <f t="shared" si="11"/>
        <v>59</v>
      </c>
      <c r="T16" s="186" cm="1">
        <f t="array" aca="1" ref="T16" ca="1">ROUND(IF($P16="Y",VLOOKUP($Q16, RatesApril2021,T$6,0)*INDIRECT($Q$1),VLOOKUP($Q16, RatesApril2021,T$6,0)),IF($A16="E",0,3))</f>
        <v>109510</v>
      </c>
      <c r="U16" s="186" cm="1">
        <f t="array" aca="1" ref="U16" ca="1">ROUND(IF($P16="Y",VLOOKUP($Q16, RatesApril2021,U$6,0)*INDIRECT($Q$1),VLOOKUP($Q16, RatesApril2021,U$6,0)),IF($A16="E",0,3))</f>
        <v>115485</v>
      </c>
      <c r="V16" s="186" cm="1">
        <f t="array" aca="1" ref="V16" ca="1">ROUND(IF($P16="Y",VLOOKUP($Q16, RatesApril2021,V$6,0)*INDIRECT($Q$1),VLOOKUP($Q16, RatesApril2021,V$6,0)),IF($A16="E",0,3))</f>
        <v>121678</v>
      </c>
      <c r="W16" s="186" cm="1">
        <f t="array" aca="1" ref="W16" ca="1">ROUND(IF($P16="Y",VLOOKUP($Q16, RatesApril2021,W$6,0)*INDIRECT($Q$1),VLOOKUP($Q16, RatesApril2021,W$6,0)),IF($A16="E",0,3))</f>
        <v>125926</v>
      </c>
      <c r="X16" s="186" cm="1">
        <f t="array" aca="1" ref="X16" ca="1">ROUND(IF($P16="Y",VLOOKUP($Q16, RatesApril2021,X$6,0)*INDIRECT($Q$1),VLOOKUP($Q16, RatesApril2021,X$6,0)),IF($A16="E",0,3))</f>
        <v>129450</v>
      </c>
      <c r="Y16" s="186" cm="1">
        <f t="array" aca="1" ref="Y16" ca="1">ROUND(IF($P16="Y",VLOOKUP($Q16, RatesApril2021,Y$6,0)*INDIRECT($Q$1),VLOOKUP($Q16, RatesApril2021,Y$6,0)),IF($A16="E",0,3))</f>
        <v>133074</v>
      </c>
      <c r="Z16" s="186" cm="1">
        <f t="array" aca="1" ref="Z16" ca="1">ROUND(IF($P16="Y",VLOOKUP($Q16, RatesApril2021,Z$6,0)*INDIRECT($Q$1),VLOOKUP($Q16, RatesApril2021,Z$6,0)),IF($A16="E",0,3))</f>
        <v>136868</v>
      </c>
    </row>
    <row r="17" spans="1:27" x14ac:dyDescent="0.2">
      <c r="A17" s="69" t="s">
        <v>21</v>
      </c>
      <c r="B17" s="70" t="s">
        <v>22</v>
      </c>
      <c r="C17" s="69" t="s">
        <v>37</v>
      </c>
      <c r="D17" s="71" t="s">
        <v>321</v>
      </c>
      <c r="E17" s="69">
        <v>341</v>
      </c>
      <c r="F17" s="219">
        <v>7</v>
      </c>
      <c r="G17" s="74">
        <f t="shared" ca="1" si="2"/>
        <v>26.963000000000001</v>
      </c>
      <c r="H17" s="74">
        <f t="shared" ca="1" si="3"/>
        <v>28.384</v>
      </c>
      <c r="I17" s="74">
        <f t="shared" ca="1" si="4"/>
        <v>29.876999999999999</v>
      </c>
      <c r="J17" s="74">
        <f t="shared" ca="1" si="5"/>
        <v>31.45</v>
      </c>
      <c r="K17" s="74">
        <f t="shared" ca="1" si="6"/>
        <v>32.331000000000003</v>
      </c>
      <c r="L17" s="74">
        <f t="shared" ca="1" si="7"/>
        <v>33.235999999999997</v>
      </c>
      <c r="M17" s="74">
        <f t="shared" ca="1" si="8"/>
        <v>34.183</v>
      </c>
      <c r="N17" s="72"/>
      <c r="O17" s="72"/>
      <c r="P17" s="191" t="s">
        <v>600</v>
      </c>
      <c r="Q17" s="187" t="str">
        <f t="shared" si="9"/>
        <v>00965C</v>
      </c>
      <c r="R17" s="188" t="str">
        <f t="shared" si="10"/>
        <v>Assistant Supervisor Police Record Services</v>
      </c>
      <c r="S17" s="189" t="str">
        <f t="shared" si="11"/>
        <v>13</v>
      </c>
      <c r="T17" s="186" cm="1">
        <f t="array" aca="1" ref="T17" ca="1">ROUND(IF($P17="Y",VLOOKUP($Q17, RatesApril2021,T$6,0)*INDIRECT($Q$1),VLOOKUP($Q17, RatesApril2021,T$6,0)),IF($A17="E",0,3))</f>
        <v>26.963000000000001</v>
      </c>
      <c r="U17" s="186" cm="1">
        <f t="array" aca="1" ref="U17" ca="1">ROUND(IF($P17="Y",VLOOKUP($Q17, RatesApril2021,U$6,0)*INDIRECT($Q$1),VLOOKUP($Q17, RatesApril2021,U$6,0)),IF($A17="E",0,3))</f>
        <v>28.384</v>
      </c>
      <c r="V17" s="186" cm="1">
        <f t="array" aca="1" ref="V17" ca="1">ROUND(IF($P17="Y",VLOOKUP($Q17, RatesApril2021,V$6,0)*INDIRECT($Q$1),VLOOKUP($Q17, RatesApril2021,V$6,0)),IF($A17="E",0,3))</f>
        <v>29.876999999999999</v>
      </c>
      <c r="W17" s="186" cm="1">
        <f t="array" aca="1" ref="W17" ca="1">ROUND(IF($P17="Y",VLOOKUP($Q17, RatesApril2021,W$6,0)*INDIRECT($Q$1),VLOOKUP($Q17, RatesApril2021,W$6,0)),IF($A17="E",0,3))</f>
        <v>31.45</v>
      </c>
      <c r="X17" s="186" cm="1">
        <f t="array" aca="1" ref="X17" ca="1">ROUND(IF($P17="Y",VLOOKUP($Q17, RatesApril2021,X$6,0)*INDIRECT($Q$1),VLOOKUP($Q17, RatesApril2021,X$6,0)),IF($A17="E",0,3))</f>
        <v>32.331000000000003</v>
      </c>
      <c r="Y17" s="186" cm="1">
        <f t="array" aca="1" ref="Y17" ca="1">ROUND(IF($P17="Y",VLOOKUP($Q17, RatesApril2021,Y$6,0)*INDIRECT($Q$1),VLOOKUP($Q17, RatesApril2021,Y$6,0)),IF($A17="E",0,3))</f>
        <v>33.235999999999997</v>
      </c>
      <c r="Z17" s="186" cm="1">
        <f t="array" aca="1" ref="Z17" ca="1">ROUND(IF($P17="Y",VLOOKUP($Q17, RatesApril2021,Z$6,0)*INDIRECT($Q$1),VLOOKUP($Q17, RatesApril2021,Z$6,0)),IF($A17="E",0,3))</f>
        <v>34.183</v>
      </c>
    </row>
    <row r="18" spans="1:27" s="73" customFormat="1" x14ac:dyDescent="0.2">
      <c r="A18" s="75" t="s">
        <v>17</v>
      </c>
      <c r="B18" s="70" t="s">
        <v>572</v>
      </c>
      <c r="C18" s="75" t="s">
        <v>471</v>
      </c>
      <c r="D18" s="73" t="s">
        <v>465</v>
      </c>
      <c r="E18" s="75">
        <v>423</v>
      </c>
      <c r="F18" s="219">
        <v>9</v>
      </c>
      <c r="G18" s="74">
        <f t="shared" ca="1" si="2"/>
        <v>77341</v>
      </c>
      <c r="H18" s="74">
        <f t="shared" ca="1" si="3"/>
        <v>80439</v>
      </c>
      <c r="I18" s="74">
        <f t="shared" ca="1" si="4"/>
        <v>83660</v>
      </c>
      <c r="J18" s="74">
        <f t="shared" ca="1" si="5"/>
        <v>87009</v>
      </c>
      <c r="K18" s="74">
        <f t="shared" ca="1" si="6"/>
        <v>90492</v>
      </c>
      <c r="L18" s="74">
        <f t="shared" ca="1" si="7"/>
        <v>0</v>
      </c>
      <c r="M18" s="74">
        <f t="shared" ca="1" si="8"/>
        <v>0</v>
      </c>
      <c r="N18" s="60"/>
      <c r="O18" s="60"/>
      <c r="P18" s="191" t="s">
        <v>600</v>
      </c>
      <c r="Q18" s="187" t="str">
        <f t="shared" si="9"/>
        <v>52933C</v>
      </c>
      <c r="R18" s="188" t="str">
        <f t="shared" si="10"/>
        <v>Budget and Evaluation Analyst</v>
      </c>
      <c r="S18" s="189" t="str">
        <f t="shared" si="11"/>
        <v>086</v>
      </c>
      <c r="T18" s="186" cm="1">
        <f t="array" aca="1" ref="T18" ca="1">ROUND(IF($P18="Y",VLOOKUP($Q18, RatesApril2021,T$6,0)*INDIRECT($Q$1),VLOOKUP($Q18, RatesApril2021,T$6,0)),IF($A18="E",0,3))</f>
        <v>77341</v>
      </c>
      <c r="U18" s="186" cm="1">
        <f t="array" aca="1" ref="U18" ca="1">ROUND(IF($P18="Y",VLOOKUP($Q18, RatesApril2021,U$6,0)*INDIRECT($Q$1),VLOOKUP($Q18, RatesApril2021,U$6,0)),IF($A18="E",0,3))</f>
        <v>80439</v>
      </c>
      <c r="V18" s="186" cm="1">
        <f t="array" aca="1" ref="V18" ca="1">ROUND(IF($P18="Y",VLOOKUP($Q18, RatesApril2021,V$6,0)*INDIRECT($Q$1),VLOOKUP($Q18, RatesApril2021,V$6,0)),IF($A18="E",0,3))</f>
        <v>83660</v>
      </c>
      <c r="W18" s="186" cm="1">
        <f t="array" aca="1" ref="W18" ca="1">ROUND(IF($P18="Y",VLOOKUP($Q18, RatesApril2021,W$6,0)*INDIRECT($Q$1),VLOOKUP($Q18, RatesApril2021,W$6,0)),IF($A18="E",0,3))</f>
        <v>87009</v>
      </c>
      <c r="X18" s="186" cm="1">
        <f t="array" aca="1" ref="X18" ca="1">ROUND(IF($P18="Y",VLOOKUP($Q18, RatesApril2021,X$6,0)*INDIRECT($Q$1),VLOOKUP($Q18, RatesApril2021,X$6,0)),IF($A18="E",0,3))</f>
        <v>90492</v>
      </c>
      <c r="Y18" s="186" cm="1">
        <f t="array" aca="1" ref="Y18" ca="1">ROUND(IF($P18="Y",VLOOKUP($Q18, RatesApril2021,Y$6,0)*INDIRECT($Q$1),VLOOKUP($Q18, RatesApril2021,Y$6,0)),IF($A18="E",0,3))</f>
        <v>0</v>
      </c>
      <c r="Z18" s="186" cm="1">
        <f t="array" aca="1" ref="Z18" ca="1">ROUND(IF($P18="Y",VLOOKUP($Q18, RatesApril2021,Z$6,0)*INDIRECT($Q$1),VLOOKUP($Q18, RatesApril2021,Z$6,0)),IF($A18="E",0,3))</f>
        <v>0</v>
      </c>
      <c r="AA18" s="190"/>
    </row>
    <row r="19" spans="1:27" x14ac:dyDescent="0.2">
      <c r="A19" s="69" t="s">
        <v>17</v>
      </c>
      <c r="B19" s="70" t="s">
        <v>40</v>
      </c>
      <c r="C19" s="69" t="s">
        <v>41</v>
      </c>
      <c r="D19" s="71" t="s">
        <v>323</v>
      </c>
      <c r="E19" s="69">
        <v>650</v>
      </c>
      <c r="F19" s="219">
        <v>14</v>
      </c>
      <c r="G19" s="74">
        <f t="shared" ca="1" si="2"/>
        <v>113345</v>
      </c>
      <c r="H19" s="74">
        <f t="shared" ca="1" si="3"/>
        <v>117879</v>
      </c>
      <c r="I19" s="74">
        <f t="shared" ca="1" si="4"/>
        <v>122594</v>
      </c>
      <c r="J19" s="74">
        <f t="shared" ca="1" si="5"/>
        <v>127497</v>
      </c>
      <c r="K19" s="74">
        <f t="shared" ca="1" si="6"/>
        <v>132596</v>
      </c>
      <c r="L19" s="74">
        <f t="shared" ca="1" si="7"/>
        <v>0</v>
      </c>
      <c r="M19" s="74">
        <f t="shared" ca="1" si="8"/>
        <v>0</v>
      </c>
      <c r="N19" s="72"/>
      <c r="O19" s="72"/>
      <c r="P19" s="191" t="s">
        <v>600</v>
      </c>
      <c r="Q19" s="187" t="str">
        <f t="shared" si="9"/>
        <v>01449C</v>
      </c>
      <c r="R19" s="188" t="str">
        <f t="shared" si="10"/>
        <v xml:space="preserve">Building Official </v>
      </c>
      <c r="S19" s="189" t="str">
        <f t="shared" si="11"/>
        <v>106</v>
      </c>
      <c r="T19" s="186" cm="1">
        <f t="array" aca="1" ref="T19" ca="1">ROUND(IF($P19="Y",VLOOKUP($Q19, RatesApril2021,T$6,0)*INDIRECT($Q$1),VLOOKUP($Q19, RatesApril2021,T$6,0)),IF($A19="E",0,3))</f>
        <v>113345</v>
      </c>
      <c r="U19" s="186" cm="1">
        <f t="array" aca="1" ref="U19" ca="1">ROUND(IF($P19="Y",VLOOKUP($Q19, RatesApril2021,U$6,0)*INDIRECT($Q$1),VLOOKUP($Q19, RatesApril2021,U$6,0)),IF($A19="E",0,3))</f>
        <v>117879</v>
      </c>
      <c r="V19" s="186" cm="1">
        <f t="array" aca="1" ref="V19" ca="1">ROUND(IF($P19="Y",VLOOKUP($Q19, RatesApril2021,V$6,0)*INDIRECT($Q$1),VLOOKUP($Q19, RatesApril2021,V$6,0)),IF($A19="E",0,3))</f>
        <v>122594</v>
      </c>
      <c r="W19" s="186" cm="1">
        <f t="array" aca="1" ref="W19" ca="1">ROUND(IF($P19="Y",VLOOKUP($Q19, RatesApril2021,W$6,0)*INDIRECT($Q$1),VLOOKUP($Q19, RatesApril2021,W$6,0)),IF($A19="E",0,3))</f>
        <v>127497</v>
      </c>
      <c r="X19" s="186" cm="1">
        <f t="array" aca="1" ref="X19" ca="1">ROUND(IF($P19="Y",VLOOKUP($Q19, RatesApril2021,X$6,0)*INDIRECT($Q$1),VLOOKUP($Q19, RatesApril2021,X$6,0)),IF($A19="E",0,3))</f>
        <v>132596</v>
      </c>
      <c r="Y19" s="186" cm="1">
        <f t="array" aca="1" ref="Y19" ca="1">ROUND(IF($P19="Y",VLOOKUP($Q19, RatesApril2021,Y$6,0)*INDIRECT($Q$1),VLOOKUP($Q19, RatesApril2021,Y$6,0)),IF($A19="E",0,3))</f>
        <v>0</v>
      </c>
      <c r="Z19" s="186" cm="1">
        <f t="array" aca="1" ref="Z19" ca="1">ROUND(IF($P19="Y",VLOOKUP($Q19, RatesApril2021,Z$6,0)*INDIRECT($Q$1),VLOOKUP($Q19, RatesApril2021,Z$6,0)),IF($A19="E",0,3))</f>
        <v>0</v>
      </c>
    </row>
    <row r="20" spans="1:27" s="73" customFormat="1" ht="12" customHeight="1" x14ac:dyDescent="0.2">
      <c r="A20" s="75" t="s">
        <v>17</v>
      </c>
      <c r="B20" s="70" t="s">
        <v>573</v>
      </c>
      <c r="C20" s="75" t="s">
        <v>43</v>
      </c>
      <c r="D20" s="73" t="s">
        <v>324</v>
      </c>
      <c r="E20" s="75">
        <v>468</v>
      </c>
      <c r="F20" s="219">
        <v>10</v>
      </c>
      <c r="G20" s="74">
        <f t="shared" ca="1" si="2"/>
        <v>86259</v>
      </c>
      <c r="H20" s="74">
        <f t="shared" ca="1" si="3"/>
        <v>89713</v>
      </c>
      <c r="I20" s="74">
        <f t="shared" ca="1" si="4"/>
        <v>93304</v>
      </c>
      <c r="J20" s="74">
        <f t="shared" ca="1" si="5"/>
        <v>97041</v>
      </c>
      <c r="K20" s="74">
        <f t="shared" ca="1" si="6"/>
        <v>100926</v>
      </c>
      <c r="L20" s="74">
        <f t="shared" ca="1" si="7"/>
        <v>0</v>
      </c>
      <c r="M20" s="74">
        <f t="shared" ca="1" si="8"/>
        <v>0</v>
      </c>
      <c r="N20" s="60"/>
      <c r="O20" s="60"/>
      <c r="P20" s="191" t="s">
        <v>600</v>
      </c>
      <c r="Q20" s="187" t="str">
        <f t="shared" si="9"/>
        <v>01457C</v>
      </c>
      <c r="R20" s="188" t="str">
        <f t="shared" si="10"/>
        <v>Business Application Manager - Supervisory</v>
      </c>
      <c r="S20" s="189" t="str">
        <f t="shared" si="11"/>
        <v>085</v>
      </c>
      <c r="T20" s="186" cm="1">
        <f t="array" aca="1" ref="T20" ca="1">ROUND(IF($P20="Y",VLOOKUP($Q20, RatesApril2021,T$6,0)*INDIRECT($Q$1),VLOOKUP($Q20, RatesApril2021,T$6,0)),IF($A20="E",0,3))</f>
        <v>86259</v>
      </c>
      <c r="U20" s="186" cm="1">
        <f t="array" aca="1" ref="U20" ca="1">ROUND(IF($P20="Y",VLOOKUP($Q20, RatesApril2021,U$6,0)*INDIRECT($Q$1),VLOOKUP($Q20, RatesApril2021,U$6,0)),IF($A20="E",0,3))</f>
        <v>89713</v>
      </c>
      <c r="V20" s="186" cm="1">
        <f t="array" aca="1" ref="V20" ca="1">ROUND(IF($P20="Y",VLOOKUP($Q20, RatesApril2021,V$6,0)*INDIRECT($Q$1),VLOOKUP($Q20, RatesApril2021,V$6,0)),IF($A20="E",0,3))</f>
        <v>93304</v>
      </c>
      <c r="W20" s="186" cm="1">
        <f t="array" aca="1" ref="W20" ca="1">ROUND(IF($P20="Y",VLOOKUP($Q20, RatesApril2021,W$6,0)*INDIRECT($Q$1),VLOOKUP($Q20, RatesApril2021,W$6,0)),IF($A20="E",0,3))</f>
        <v>97041</v>
      </c>
      <c r="X20" s="186" cm="1">
        <f t="array" aca="1" ref="X20" ca="1">ROUND(IF($P20="Y",VLOOKUP($Q20, RatesApril2021,X$6,0)*INDIRECT($Q$1),VLOOKUP($Q20, RatesApril2021,X$6,0)),IF($A20="E",0,3))</f>
        <v>100926</v>
      </c>
      <c r="Y20" s="186" cm="1">
        <f t="array" aca="1" ref="Y20" ca="1">ROUND(IF($P20="Y",VLOOKUP($Q20, RatesApril2021,Y$6,0)*INDIRECT($Q$1),VLOOKUP($Q20, RatesApril2021,Y$6,0)),IF($A20="E",0,3))</f>
        <v>0</v>
      </c>
      <c r="Z20" s="186" cm="1">
        <f t="array" aca="1" ref="Z20" ca="1">ROUND(IF($P20="Y",VLOOKUP($Q20, RatesApril2021,Z$6,0)*INDIRECT($Q$1),VLOOKUP($Q20, RatesApril2021,Z$6,0)),IF($A20="E",0,3))</f>
        <v>0</v>
      </c>
      <c r="AA20" s="190"/>
    </row>
    <row r="21" spans="1:27" x14ac:dyDescent="0.2">
      <c r="A21" s="69" t="s">
        <v>17</v>
      </c>
      <c r="B21" s="70" t="s">
        <v>44</v>
      </c>
      <c r="C21" s="69" t="s">
        <v>45</v>
      </c>
      <c r="D21" s="71" t="s">
        <v>325</v>
      </c>
      <c r="E21" s="69">
        <v>460</v>
      </c>
      <c r="F21" s="219">
        <v>10</v>
      </c>
      <c r="G21" s="74">
        <f t="shared" ca="1" si="2"/>
        <v>75583</v>
      </c>
      <c r="H21" s="74">
        <f t="shared" ca="1" si="3"/>
        <v>79486</v>
      </c>
      <c r="I21" s="74">
        <f t="shared" ca="1" si="4"/>
        <v>83537</v>
      </c>
      <c r="J21" s="74">
        <f t="shared" ca="1" si="5"/>
        <v>89192</v>
      </c>
      <c r="K21" s="74">
        <f t="shared" ca="1" si="6"/>
        <v>91690</v>
      </c>
      <c r="L21" s="74">
        <f t="shared" ca="1" si="7"/>
        <v>94257</v>
      </c>
      <c r="M21" s="74">
        <f t="shared" ca="1" si="8"/>
        <v>96945</v>
      </c>
      <c r="N21" s="72"/>
      <c r="O21" s="72"/>
      <c r="P21" s="191" t="s">
        <v>600</v>
      </c>
      <c r="Q21" s="187" t="str">
        <f t="shared" si="9"/>
        <v>01545C</v>
      </c>
      <c r="R21" s="188" t="str">
        <f t="shared" si="10"/>
        <v>Cash Manager</v>
      </c>
      <c r="S21" s="189" t="str">
        <f t="shared" si="11"/>
        <v>34D</v>
      </c>
      <c r="T21" s="186" cm="1">
        <f t="array" aca="1" ref="T21" ca="1">ROUND(IF($P21="Y",VLOOKUP($Q21, RatesApril2021,T$6,0)*INDIRECT($Q$1),VLOOKUP($Q21, RatesApril2021,T$6,0)),IF($A21="E",0,3))</f>
        <v>75583</v>
      </c>
      <c r="U21" s="186" cm="1">
        <f t="array" aca="1" ref="U21" ca="1">ROUND(IF($P21="Y",VLOOKUP($Q21, RatesApril2021,U$6,0)*INDIRECT($Q$1),VLOOKUP($Q21, RatesApril2021,U$6,0)),IF($A21="E",0,3))</f>
        <v>79486</v>
      </c>
      <c r="V21" s="186" cm="1">
        <f t="array" aca="1" ref="V21" ca="1">ROUND(IF($P21="Y",VLOOKUP($Q21, RatesApril2021,V$6,0)*INDIRECT($Q$1),VLOOKUP($Q21, RatesApril2021,V$6,0)),IF($A21="E",0,3))</f>
        <v>83537</v>
      </c>
      <c r="W21" s="186" cm="1">
        <f t="array" aca="1" ref="W21" ca="1">ROUND(IF($P21="Y",VLOOKUP($Q21, RatesApril2021,W$6,0)*INDIRECT($Q$1),VLOOKUP($Q21, RatesApril2021,W$6,0)),IF($A21="E",0,3))</f>
        <v>89192</v>
      </c>
      <c r="X21" s="186" cm="1">
        <f t="array" aca="1" ref="X21" ca="1">ROUND(IF($P21="Y",VLOOKUP($Q21, RatesApril2021,X$6,0)*INDIRECT($Q$1),VLOOKUP($Q21, RatesApril2021,X$6,0)),IF($A21="E",0,3))</f>
        <v>91690</v>
      </c>
      <c r="Y21" s="186" cm="1">
        <f t="array" aca="1" ref="Y21" ca="1">ROUND(IF($P21="Y",VLOOKUP($Q21, RatesApril2021,Y$6,0)*INDIRECT($Q$1),VLOOKUP($Q21, RatesApril2021,Y$6,0)),IF($A21="E",0,3))</f>
        <v>94257</v>
      </c>
      <c r="Z21" s="186" cm="1">
        <f t="array" aca="1" ref="Z21" ca="1">ROUND(IF($P21="Y",VLOOKUP($Q21, RatesApril2021,Z$6,0)*INDIRECT($Q$1),VLOOKUP($Q21, RatesApril2021,Z$6,0)),IF($A21="E",0,3))</f>
        <v>96945</v>
      </c>
    </row>
    <row r="22" spans="1:27" x14ac:dyDescent="0.2">
      <c r="A22" s="69" t="s">
        <v>21</v>
      </c>
      <c r="B22" s="70" t="s">
        <v>46</v>
      </c>
      <c r="C22" s="69" t="s">
        <v>47</v>
      </c>
      <c r="D22" s="71" t="s">
        <v>326</v>
      </c>
      <c r="E22" s="69">
        <v>160</v>
      </c>
      <c r="F22" s="219">
        <v>3</v>
      </c>
      <c r="G22" s="74">
        <f t="shared" ca="1" si="2"/>
        <v>16.439</v>
      </c>
      <c r="H22" s="74">
        <f t="shared" ca="1" si="3"/>
        <v>16.898</v>
      </c>
      <c r="I22" s="74">
        <f t="shared" ca="1" si="4"/>
        <v>17.372</v>
      </c>
      <c r="J22" s="74">
        <f t="shared" ca="1" si="5"/>
        <v>17.864999999999998</v>
      </c>
      <c r="K22" s="74">
        <f t="shared" ca="1" si="6"/>
        <v>0</v>
      </c>
      <c r="L22" s="74">
        <f t="shared" ca="1" si="7"/>
        <v>0</v>
      </c>
      <c r="M22" s="74">
        <f t="shared" ca="1" si="8"/>
        <v>0</v>
      </c>
      <c r="N22" s="72"/>
      <c r="O22" s="72"/>
      <c r="P22" s="191" t="s">
        <v>600</v>
      </c>
      <c r="Q22" s="187" t="str">
        <f t="shared" si="9"/>
        <v>01556C</v>
      </c>
      <c r="R22" s="188" t="str">
        <f t="shared" si="10"/>
        <v xml:space="preserve">Cashier - Ticket Sales </v>
      </c>
      <c r="S22" s="189" t="str">
        <f t="shared" si="11"/>
        <v>03</v>
      </c>
      <c r="T22" s="186" cm="1">
        <f t="array" aca="1" ref="T22" ca="1">ROUND(IF($P22="Y",VLOOKUP($Q22, RatesApril2021,T$6,0)*INDIRECT($Q$1),VLOOKUP($Q22, RatesApril2021,T$6,0)),IF($A22="E",0,3))</f>
        <v>16.439</v>
      </c>
      <c r="U22" s="186" cm="1">
        <f t="array" aca="1" ref="U22" ca="1">ROUND(IF($P22="Y",VLOOKUP($Q22, RatesApril2021,U$6,0)*INDIRECT($Q$1),VLOOKUP($Q22, RatesApril2021,U$6,0)),IF($A22="E",0,3))</f>
        <v>16.898</v>
      </c>
      <c r="V22" s="186" cm="1">
        <f t="array" aca="1" ref="V22" ca="1">ROUND(IF($P22="Y",VLOOKUP($Q22, RatesApril2021,V$6,0)*INDIRECT($Q$1),VLOOKUP($Q22, RatesApril2021,V$6,0)),IF($A22="E",0,3))</f>
        <v>17.372</v>
      </c>
      <c r="W22" s="186" cm="1">
        <f t="array" aca="1" ref="W22" ca="1">ROUND(IF($P22="Y",VLOOKUP($Q22, RatesApril2021,W$6,0)*INDIRECT($Q$1),VLOOKUP($Q22, RatesApril2021,W$6,0)),IF($A22="E",0,3))</f>
        <v>17.864999999999998</v>
      </c>
      <c r="X22" s="186" cm="1">
        <f t="array" aca="1" ref="X22" ca="1">ROUND(IF($P22="Y",VLOOKUP($Q22, RatesApril2021,X$6,0)*INDIRECT($Q$1),VLOOKUP($Q22, RatesApril2021,X$6,0)),IF($A22="E",0,3))</f>
        <v>0</v>
      </c>
      <c r="Y22" s="186" cm="1">
        <f t="array" aca="1" ref="Y22" ca="1">ROUND(IF($P22="Y",VLOOKUP($Q22, RatesApril2021,Y$6,0)*INDIRECT($Q$1),VLOOKUP($Q22, RatesApril2021,Y$6,0)),IF($A22="E",0,3))</f>
        <v>0</v>
      </c>
      <c r="Z22" s="186" cm="1">
        <f t="array" aca="1" ref="Z22" ca="1">ROUND(IF($P22="Y",VLOOKUP($Q22, RatesApril2021,Z$6,0)*INDIRECT($Q$1),VLOOKUP($Q22, RatesApril2021,Z$6,0)),IF($A22="E",0,3))</f>
        <v>0</v>
      </c>
    </row>
    <row r="23" spans="1:27" x14ac:dyDescent="0.2">
      <c r="A23" s="69" t="s">
        <v>17</v>
      </c>
      <c r="B23" s="70" t="s">
        <v>42</v>
      </c>
      <c r="C23" s="69" t="s">
        <v>49</v>
      </c>
      <c r="D23" s="71" t="s">
        <v>327</v>
      </c>
      <c r="E23" s="69">
        <v>470</v>
      </c>
      <c r="F23" s="219">
        <v>10</v>
      </c>
      <c r="G23" s="74">
        <f t="shared" ca="1" si="2"/>
        <v>75670</v>
      </c>
      <c r="H23" s="74">
        <f t="shared" ca="1" si="3"/>
        <v>79650</v>
      </c>
      <c r="I23" s="74">
        <f t="shared" ca="1" si="4"/>
        <v>83853</v>
      </c>
      <c r="J23" s="74">
        <f t="shared" ca="1" si="5"/>
        <v>92857</v>
      </c>
      <c r="K23" s="74">
        <f t="shared" ca="1" si="6"/>
        <v>95456</v>
      </c>
      <c r="L23" s="74">
        <f t="shared" ca="1" si="7"/>
        <v>98129</v>
      </c>
      <c r="M23" s="74">
        <f t="shared" ca="1" si="8"/>
        <v>100925</v>
      </c>
      <c r="N23" s="72"/>
      <c r="O23" s="72"/>
      <c r="P23" s="191" t="s">
        <v>600</v>
      </c>
      <c r="Q23" s="187" t="str">
        <f t="shared" si="9"/>
        <v>08703C</v>
      </c>
      <c r="R23" s="188" t="str">
        <f t="shared" si="10"/>
        <v xml:space="preserve">City Records Manager </v>
      </c>
      <c r="S23" s="189" t="str">
        <f t="shared" si="11"/>
        <v>85</v>
      </c>
      <c r="T23" s="186" cm="1">
        <f t="array" aca="1" ref="T23" ca="1">ROUND(IF($P23="Y",VLOOKUP($Q23, RatesApril2021,T$6,0)*INDIRECT($Q$1),VLOOKUP($Q23, RatesApril2021,T$6,0)),IF($A23="E",0,3))</f>
        <v>75670</v>
      </c>
      <c r="U23" s="186" cm="1">
        <f t="array" aca="1" ref="U23" ca="1">ROUND(IF($P23="Y",VLOOKUP($Q23, RatesApril2021,U$6,0)*INDIRECT($Q$1),VLOOKUP($Q23, RatesApril2021,U$6,0)),IF($A23="E",0,3))</f>
        <v>79650</v>
      </c>
      <c r="V23" s="186" cm="1">
        <f t="array" aca="1" ref="V23" ca="1">ROUND(IF($P23="Y",VLOOKUP($Q23, RatesApril2021,V$6,0)*INDIRECT($Q$1),VLOOKUP($Q23, RatesApril2021,V$6,0)),IF($A23="E",0,3))</f>
        <v>83853</v>
      </c>
      <c r="W23" s="186" cm="1">
        <f t="array" aca="1" ref="W23" ca="1">ROUND(IF($P23="Y",VLOOKUP($Q23, RatesApril2021,W$6,0)*INDIRECT($Q$1),VLOOKUP($Q23, RatesApril2021,W$6,0)),IF($A23="E",0,3))</f>
        <v>92857</v>
      </c>
      <c r="X23" s="186" cm="1">
        <f t="array" aca="1" ref="X23" ca="1">ROUND(IF($P23="Y",VLOOKUP($Q23, RatesApril2021,X$6,0)*INDIRECT($Q$1),VLOOKUP($Q23, RatesApril2021,X$6,0)),IF($A23="E",0,3))</f>
        <v>95456</v>
      </c>
      <c r="Y23" s="186" cm="1">
        <f t="array" aca="1" ref="Y23" ca="1">ROUND(IF($P23="Y",VLOOKUP($Q23, RatesApril2021,Y$6,0)*INDIRECT($Q$1),VLOOKUP($Q23, RatesApril2021,Y$6,0)),IF($A23="E",0,3))</f>
        <v>98129</v>
      </c>
      <c r="Z23" s="186" cm="1">
        <f t="array" aca="1" ref="Z23" ca="1">ROUND(IF($P23="Y",VLOOKUP($Q23, RatesApril2021,Z$6,0)*INDIRECT($Q$1),VLOOKUP($Q23, RatesApril2021,Z$6,0)),IF($A23="E",0,3))</f>
        <v>100925</v>
      </c>
    </row>
    <row r="24" spans="1:27" s="73" customFormat="1" x14ac:dyDescent="0.2">
      <c r="A24" s="75" t="s">
        <v>17</v>
      </c>
      <c r="B24" s="70" t="s">
        <v>56</v>
      </c>
      <c r="C24" s="75" t="s">
        <v>633</v>
      </c>
      <c r="D24" s="73" t="s">
        <v>634</v>
      </c>
      <c r="E24" s="75">
        <v>410</v>
      </c>
      <c r="F24" s="219">
        <v>9</v>
      </c>
      <c r="G24" s="74">
        <f t="shared" ca="1" si="2"/>
        <v>69200</v>
      </c>
      <c r="H24" s="74">
        <f t="shared" ca="1" si="3"/>
        <v>72848</v>
      </c>
      <c r="I24" s="74">
        <f t="shared" ca="1" si="4"/>
        <v>77204</v>
      </c>
      <c r="J24" s="74">
        <f t="shared" ca="1" si="5"/>
        <v>81562</v>
      </c>
      <c r="K24" s="74">
        <f t="shared" ca="1" si="6"/>
        <v>83846</v>
      </c>
      <c r="L24" s="74">
        <f t="shared" ca="1" si="7"/>
        <v>86195</v>
      </c>
      <c r="M24" s="74">
        <f t="shared" ca="1" si="8"/>
        <v>88652</v>
      </c>
      <c r="N24" s="60"/>
      <c r="O24" s="60"/>
      <c r="P24" s="186" t="s">
        <v>600</v>
      </c>
      <c r="Q24" s="187" t="str">
        <f t="shared" si="9"/>
        <v>59403C</v>
      </c>
      <c r="R24" s="188" t="str">
        <f t="shared" si="10"/>
        <v>Civil Paralegal Program Supervisor</v>
      </c>
      <c r="S24" s="189" t="str">
        <f t="shared" si="11"/>
        <v>25</v>
      </c>
      <c r="T24" s="186" cm="1">
        <f t="array" aca="1" ref="T24" ca="1">ROUND(IF($P24="Y",VLOOKUP($Q24, RatesApril2021,T$6,0)*INDIRECT($Q$1),VLOOKUP($Q24, RatesApril2021,T$6,0)),IF($A24="E",0,3))</f>
        <v>69200</v>
      </c>
      <c r="U24" s="186" cm="1">
        <f t="array" aca="1" ref="U24" ca="1">ROUND(IF($P24="Y",VLOOKUP($Q24, RatesApril2021,U$6,0)*INDIRECT($Q$1),VLOOKUP($Q24, RatesApril2021,U$6,0)),IF($A24="E",0,3))</f>
        <v>72848</v>
      </c>
      <c r="V24" s="186" cm="1">
        <f t="array" aca="1" ref="V24" ca="1">ROUND(IF($P24="Y",VLOOKUP($Q24, RatesApril2021,V$6,0)*INDIRECT($Q$1),VLOOKUP($Q24, RatesApril2021,V$6,0)),IF($A24="E",0,3))</f>
        <v>77204</v>
      </c>
      <c r="W24" s="186" cm="1">
        <f t="array" aca="1" ref="W24" ca="1">ROUND(IF($P24="Y",VLOOKUP($Q24, RatesApril2021,W$6,0)*INDIRECT($Q$1),VLOOKUP($Q24, RatesApril2021,W$6,0)),IF($A24="E",0,3))</f>
        <v>81562</v>
      </c>
      <c r="X24" s="186" cm="1">
        <f t="array" aca="1" ref="X24" ca="1">ROUND(IF($P24="Y",VLOOKUP($Q24, RatesApril2021,X$6,0)*INDIRECT($Q$1),VLOOKUP($Q24, RatesApril2021,X$6,0)),IF($A24="E",0,3))</f>
        <v>83846</v>
      </c>
      <c r="Y24" s="186" cm="1">
        <f t="array" aca="1" ref="Y24" ca="1">ROUND(IF($P24="Y",VLOOKUP($Q24, RatesApril2021,Y$6,0)*INDIRECT($Q$1),VLOOKUP($Q24, RatesApril2021,Y$6,0)),IF($A24="E",0,3))</f>
        <v>86195</v>
      </c>
      <c r="Z24" s="186" cm="1">
        <f t="array" aca="1" ref="Z24" ca="1">ROUND(IF($P24="Y",VLOOKUP($Q24, RatesApril2021,Z$6,0)*INDIRECT($Q$1),VLOOKUP($Q24, RatesApril2021,Z$6,0)),IF($A24="E",0,3))</f>
        <v>88652</v>
      </c>
      <c r="AA24" s="190"/>
    </row>
    <row r="25" spans="1:27" x14ac:dyDescent="0.2">
      <c r="A25" s="69" t="s">
        <v>17</v>
      </c>
      <c r="B25" s="70" t="s">
        <v>50</v>
      </c>
      <c r="C25" s="69" t="s">
        <v>52</v>
      </c>
      <c r="D25" s="71" t="s">
        <v>328</v>
      </c>
      <c r="E25" s="69">
        <v>465</v>
      </c>
      <c r="F25" s="219">
        <v>10</v>
      </c>
      <c r="G25" s="74">
        <f t="shared" ca="1" si="2"/>
        <v>78200</v>
      </c>
      <c r="H25" s="74">
        <f t="shared" ca="1" si="3"/>
        <v>82109</v>
      </c>
      <c r="I25" s="74">
        <f t="shared" ca="1" si="4"/>
        <v>86216</v>
      </c>
      <c r="J25" s="74">
        <f t="shared" ca="1" si="5"/>
        <v>92591</v>
      </c>
      <c r="K25" s="74">
        <f t="shared" ca="1" si="6"/>
        <v>95184</v>
      </c>
      <c r="L25" s="74">
        <f t="shared" ca="1" si="7"/>
        <v>97896</v>
      </c>
      <c r="M25" s="74">
        <f t="shared" ca="1" si="8"/>
        <v>0</v>
      </c>
      <c r="N25" s="72"/>
      <c r="O25" s="72"/>
      <c r="P25" s="191" t="s">
        <v>600</v>
      </c>
      <c r="Q25" s="187" t="str">
        <f t="shared" si="9"/>
        <v>52810C</v>
      </c>
      <c r="R25" s="188" t="str">
        <f t="shared" si="10"/>
        <v xml:space="preserve">Construction Management Coordinator </v>
      </c>
      <c r="S25" s="189" t="str">
        <f t="shared" si="11"/>
        <v>33</v>
      </c>
      <c r="T25" s="186" cm="1">
        <f t="array" aca="1" ref="T25" ca="1">ROUND(IF($P25="Y",VLOOKUP($Q25, RatesApril2021,T$6,0)*INDIRECT($Q$1),VLOOKUP($Q25, RatesApril2021,T$6,0)),IF($A25="E",0,3))</f>
        <v>78200</v>
      </c>
      <c r="U25" s="186" cm="1">
        <f t="array" aca="1" ref="U25" ca="1">ROUND(IF($P25="Y",VLOOKUP($Q25, RatesApril2021,U$6,0)*INDIRECT($Q$1),VLOOKUP($Q25, RatesApril2021,U$6,0)),IF($A25="E",0,3))</f>
        <v>82109</v>
      </c>
      <c r="V25" s="186" cm="1">
        <f t="array" aca="1" ref="V25" ca="1">ROUND(IF($P25="Y",VLOOKUP($Q25, RatesApril2021,V$6,0)*INDIRECT($Q$1),VLOOKUP($Q25, RatesApril2021,V$6,0)),IF($A25="E",0,3))</f>
        <v>86216</v>
      </c>
      <c r="W25" s="186" cm="1">
        <f t="array" aca="1" ref="W25" ca="1">ROUND(IF($P25="Y",VLOOKUP($Q25, RatesApril2021,W$6,0)*INDIRECT($Q$1),VLOOKUP($Q25, RatesApril2021,W$6,0)),IF($A25="E",0,3))</f>
        <v>92591</v>
      </c>
      <c r="X25" s="186" cm="1">
        <f t="array" aca="1" ref="X25" ca="1">ROUND(IF($P25="Y",VLOOKUP($Q25, RatesApril2021,X$6,0)*INDIRECT($Q$1),VLOOKUP($Q25, RatesApril2021,X$6,0)),IF($A25="E",0,3))</f>
        <v>95184</v>
      </c>
      <c r="Y25" s="186" cm="1">
        <f t="array" aca="1" ref="Y25" ca="1">ROUND(IF($P25="Y",VLOOKUP($Q25, RatesApril2021,Y$6,0)*INDIRECT($Q$1),VLOOKUP($Q25, RatesApril2021,Y$6,0)),IF($A25="E",0,3))</f>
        <v>97896</v>
      </c>
      <c r="Z25" s="186" cm="1">
        <f t="array" aca="1" ref="Z25" ca="1">ROUND(IF($P25="Y",VLOOKUP($Q25, RatesApril2021,Z$6,0)*INDIRECT($Q$1),VLOOKUP($Q25, RatesApril2021,Z$6,0)),IF($A25="E",0,3))</f>
        <v>0</v>
      </c>
    </row>
    <row r="26" spans="1:27" x14ac:dyDescent="0.2">
      <c r="A26" s="69" t="s">
        <v>17</v>
      </c>
      <c r="B26" s="70" t="s">
        <v>50</v>
      </c>
      <c r="C26" s="69" t="s">
        <v>51</v>
      </c>
      <c r="D26" s="71" t="s">
        <v>329</v>
      </c>
      <c r="E26" s="69">
        <v>465</v>
      </c>
      <c r="F26" s="219">
        <v>10</v>
      </c>
      <c r="G26" s="74">
        <f t="shared" ca="1" si="2"/>
        <v>78200</v>
      </c>
      <c r="H26" s="74">
        <f t="shared" ca="1" si="3"/>
        <v>82109</v>
      </c>
      <c r="I26" s="74">
        <f t="shared" ca="1" si="4"/>
        <v>86216</v>
      </c>
      <c r="J26" s="74">
        <f t="shared" ca="1" si="5"/>
        <v>92591</v>
      </c>
      <c r="K26" s="74">
        <f t="shared" ca="1" si="6"/>
        <v>95184</v>
      </c>
      <c r="L26" s="74">
        <f t="shared" ca="1" si="7"/>
        <v>97896</v>
      </c>
      <c r="M26" s="74">
        <f t="shared" ca="1" si="8"/>
        <v>0</v>
      </c>
      <c r="N26" s="72"/>
      <c r="O26" s="72"/>
      <c r="P26" s="191" t="s">
        <v>600</v>
      </c>
      <c r="Q26" s="187" t="str">
        <f t="shared" si="9"/>
        <v>02618C</v>
      </c>
      <c r="R26" s="188" t="str">
        <f t="shared" si="10"/>
        <v>Construction Management Coordinator - PW</v>
      </c>
      <c r="S26" s="189" t="str">
        <f t="shared" si="11"/>
        <v>33</v>
      </c>
      <c r="T26" s="186" cm="1">
        <f t="array" aca="1" ref="T26" ca="1">ROUND(IF($P26="Y",VLOOKUP($Q26, RatesApril2021,T$6,0)*INDIRECT($Q$1),VLOOKUP($Q26, RatesApril2021,T$6,0)),IF($A26="E",0,3))</f>
        <v>78200</v>
      </c>
      <c r="U26" s="186" cm="1">
        <f t="array" aca="1" ref="U26" ca="1">ROUND(IF($P26="Y",VLOOKUP($Q26, RatesApril2021,U$6,0)*INDIRECT($Q$1),VLOOKUP($Q26, RatesApril2021,U$6,0)),IF($A26="E",0,3))</f>
        <v>82109</v>
      </c>
      <c r="V26" s="186" cm="1">
        <f t="array" aca="1" ref="V26" ca="1">ROUND(IF($P26="Y",VLOOKUP($Q26, RatesApril2021,V$6,0)*INDIRECT($Q$1),VLOOKUP($Q26, RatesApril2021,V$6,0)),IF($A26="E",0,3))</f>
        <v>86216</v>
      </c>
      <c r="W26" s="186" cm="1">
        <f t="array" aca="1" ref="W26" ca="1">ROUND(IF($P26="Y",VLOOKUP($Q26, RatesApril2021,W$6,0)*INDIRECT($Q$1),VLOOKUP($Q26, RatesApril2021,W$6,0)),IF($A26="E",0,3))</f>
        <v>92591</v>
      </c>
      <c r="X26" s="186" cm="1">
        <f t="array" aca="1" ref="X26" ca="1">ROUND(IF($P26="Y",VLOOKUP($Q26, RatesApril2021,X$6,0)*INDIRECT($Q$1),VLOOKUP($Q26, RatesApril2021,X$6,0)),IF($A26="E",0,3))</f>
        <v>95184</v>
      </c>
      <c r="Y26" s="186" cm="1">
        <f t="array" aca="1" ref="Y26" ca="1">ROUND(IF($P26="Y",VLOOKUP($Q26, RatesApril2021,Y$6,0)*INDIRECT($Q$1),VLOOKUP($Q26, RatesApril2021,Y$6,0)),IF($A26="E",0,3))</f>
        <v>97896</v>
      </c>
      <c r="Z26" s="186" cm="1">
        <f t="array" aca="1" ref="Z26" ca="1">ROUND(IF($P26="Y",VLOOKUP($Q26, RatesApril2021,Z$6,0)*INDIRECT($Q$1),VLOOKUP($Q26, RatesApril2021,Z$6,0)),IF($A26="E",0,3))</f>
        <v>0</v>
      </c>
    </row>
    <row r="27" spans="1:27" x14ac:dyDescent="0.2">
      <c r="A27" s="69" t="s">
        <v>17</v>
      </c>
      <c r="B27" s="70" t="s">
        <v>44</v>
      </c>
      <c r="C27" s="69" t="s">
        <v>53</v>
      </c>
      <c r="D27" s="71" t="s">
        <v>330</v>
      </c>
      <c r="E27" s="69">
        <v>483</v>
      </c>
      <c r="F27" s="219">
        <v>10</v>
      </c>
      <c r="G27" s="74">
        <f t="shared" ca="1" si="2"/>
        <v>75583</v>
      </c>
      <c r="H27" s="74">
        <f t="shared" ca="1" si="3"/>
        <v>79486</v>
      </c>
      <c r="I27" s="74">
        <f t="shared" ca="1" si="4"/>
        <v>83537</v>
      </c>
      <c r="J27" s="74">
        <f t="shared" ca="1" si="5"/>
        <v>89192</v>
      </c>
      <c r="K27" s="74">
        <f t="shared" ca="1" si="6"/>
        <v>91690</v>
      </c>
      <c r="L27" s="74">
        <f t="shared" ca="1" si="7"/>
        <v>94257</v>
      </c>
      <c r="M27" s="74">
        <f t="shared" ca="1" si="8"/>
        <v>96945</v>
      </c>
      <c r="N27" s="72"/>
      <c r="O27" s="72"/>
      <c r="P27" s="191" t="s">
        <v>600</v>
      </c>
      <c r="Q27" s="187" t="str">
        <f t="shared" si="9"/>
        <v>02625C</v>
      </c>
      <c r="R27" s="188" t="str">
        <f t="shared" si="10"/>
        <v>Contract Administrator</v>
      </c>
      <c r="S27" s="189" t="str">
        <f t="shared" si="11"/>
        <v>34D</v>
      </c>
      <c r="T27" s="186" cm="1">
        <f t="array" aca="1" ref="T27" ca="1">ROUND(IF($P27="Y",VLOOKUP($Q27, RatesApril2021,T$6,0)*INDIRECT($Q$1),VLOOKUP($Q27, RatesApril2021,T$6,0)),IF($A27="E",0,3))</f>
        <v>75583</v>
      </c>
      <c r="U27" s="186" cm="1">
        <f t="array" aca="1" ref="U27" ca="1">ROUND(IF($P27="Y",VLOOKUP($Q27, RatesApril2021,U$6,0)*INDIRECT($Q$1),VLOOKUP($Q27, RatesApril2021,U$6,0)),IF($A27="E",0,3))</f>
        <v>79486</v>
      </c>
      <c r="V27" s="186" cm="1">
        <f t="array" aca="1" ref="V27" ca="1">ROUND(IF($P27="Y",VLOOKUP($Q27, RatesApril2021,V$6,0)*INDIRECT($Q$1),VLOOKUP($Q27, RatesApril2021,V$6,0)),IF($A27="E",0,3))</f>
        <v>83537</v>
      </c>
      <c r="W27" s="186" cm="1">
        <f t="array" aca="1" ref="W27" ca="1">ROUND(IF($P27="Y",VLOOKUP($Q27, RatesApril2021,W$6,0)*INDIRECT($Q$1),VLOOKUP($Q27, RatesApril2021,W$6,0)),IF($A27="E",0,3))</f>
        <v>89192</v>
      </c>
      <c r="X27" s="186" cm="1">
        <f t="array" aca="1" ref="X27" ca="1">ROUND(IF($P27="Y",VLOOKUP($Q27, RatesApril2021,X$6,0)*INDIRECT($Q$1),VLOOKUP($Q27, RatesApril2021,X$6,0)),IF($A27="E",0,3))</f>
        <v>91690</v>
      </c>
      <c r="Y27" s="186" cm="1">
        <f t="array" aca="1" ref="Y27" ca="1">ROUND(IF($P27="Y",VLOOKUP($Q27, RatesApril2021,Y$6,0)*INDIRECT($Q$1),VLOOKUP($Q27, RatesApril2021,Y$6,0)),IF($A27="E",0,3))</f>
        <v>94257</v>
      </c>
      <c r="Z27" s="186" cm="1">
        <f t="array" aca="1" ref="Z27" ca="1">ROUND(IF($P27="Y",VLOOKUP($Q27, RatesApril2021,Z$6,0)*INDIRECT($Q$1),VLOOKUP($Q27, RatesApril2021,Z$6,0)),IF($A27="E",0,3))</f>
        <v>96945</v>
      </c>
    </row>
    <row r="28" spans="1:27" x14ac:dyDescent="0.2">
      <c r="A28" s="75" t="s">
        <v>17</v>
      </c>
      <c r="B28" s="70" t="s">
        <v>56</v>
      </c>
      <c r="C28" s="75" t="s">
        <v>57</v>
      </c>
      <c r="D28" s="73" t="s">
        <v>332</v>
      </c>
      <c r="E28" s="75">
        <v>410</v>
      </c>
      <c r="F28" s="219">
        <v>9</v>
      </c>
      <c r="G28" s="74">
        <f t="shared" ca="1" si="2"/>
        <v>69200</v>
      </c>
      <c r="H28" s="74">
        <f t="shared" ca="1" si="3"/>
        <v>72848</v>
      </c>
      <c r="I28" s="74">
        <f t="shared" ca="1" si="4"/>
        <v>77204</v>
      </c>
      <c r="J28" s="74">
        <f t="shared" ca="1" si="5"/>
        <v>81562</v>
      </c>
      <c r="K28" s="74">
        <f t="shared" ca="1" si="6"/>
        <v>83846</v>
      </c>
      <c r="L28" s="74">
        <f t="shared" ca="1" si="7"/>
        <v>86195</v>
      </c>
      <c r="M28" s="74">
        <f t="shared" ca="1" si="8"/>
        <v>88652</v>
      </c>
      <c r="N28" s="72"/>
      <c r="O28" s="72"/>
      <c r="P28" s="191" t="s">
        <v>600</v>
      </c>
      <c r="Q28" s="187" t="str">
        <f t="shared" si="9"/>
        <v>02672C</v>
      </c>
      <c r="R28" s="188" t="str">
        <f t="shared" si="10"/>
        <v>Coordinator Legal Processes</v>
      </c>
      <c r="S28" s="189" t="str">
        <f t="shared" si="11"/>
        <v>25</v>
      </c>
      <c r="T28" s="186" cm="1">
        <f t="array" aca="1" ref="T28" ca="1">ROUND(IF($P28="Y",VLOOKUP($Q28, RatesApril2021,T$6,0)*INDIRECT($Q$1),VLOOKUP($Q28, RatesApril2021,T$6,0)),IF($A28="E",0,3))</f>
        <v>69200</v>
      </c>
      <c r="U28" s="186" cm="1">
        <f t="array" aca="1" ref="U28" ca="1">ROUND(IF($P28="Y",VLOOKUP($Q28, RatesApril2021,U$6,0)*INDIRECT($Q$1),VLOOKUP($Q28, RatesApril2021,U$6,0)),IF($A28="E",0,3))</f>
        <v>72848</v>
      </c>
      <c r="V28" s="186" cm="1">
        <f t="array" aca="1" ref="V28" ca="1">ROUND(IF($P28="Y",VLOOKUP($Q28, RatesApril2021,V$6,0)*INDIRECT($Q$1),VLOOKUP($Q28, RatesApril2021,V$6,0)),IF($A28="E",0,3))</f>
        <v>77204</v>
      </c>
      <c r="W28" s="186" cm="1">
        <f t="array" aca="1" ref="W28" ca="1">ROUND(IF($P28="Y",VLOOKUP($Q28, RatesApril2021,W$6,0)*INDIRECT($Q$1),VLOOKUP($Q28, RatesApril2021,W$6,0)),IF($A28="E",0,3))</f>
        <v>81562</v>
      </c>
      <c r="X28" s="186" cm="1">
        <f t="array" aca="1" ref="X28" ca="1">ROUND(IF($P28="Y",VLOOKUP($Q28, RatesApril2021,X$6,0)*INDIRECT($Q$1),VLOOKUP($Q28, RatesApril2021,X$6,0)),IF($A28="E",0,3))</f>
        <v>83846</v>
      </c>
      <c r="Y28" s="186" cm="1">
        <f t="array" aca="1" ref="Y28" ca="1">ROUND(IF($P28="Y",VLOOKUP($Q28, RatesApril2021,Y$6,0)*INDIRECT($Q$1),VLOOKUP($Q28, RatesApril2021,Y$6,0)),IF($A28="E",0,3))</f>
        <v>86195</v>
      </c>
      <c r="Z28" s="186" cm="1">
        <f t="array" aca="1" ref="Z28" ca="1">ROUND(IF($P28="Y",VLOOKUP($Q28, RatesApril2021,Z$6,0)*INDIRECT($Q$1),VLOOKUP($Q28, RatesApril2021,Z$6,0)),IF($A28="E",0,3))</f>
        <v>88652</v>
      </c>
    </row>
    <row r="29" spans="1:27" s="73" customFormat="1" x14ac:dyDescent="0.2">
      <c r="A29" s="69" t="s">
        <v>17</v>
      </c>
      <c r="B29" s="70" t="s">
        <v>38</v>
      </c>
      <c r="C29" s="69" t="s">
        <v>58</v>
      </c>
      <c r="D29" s="71" t="s">
        <v>333</v>
      </c>
      <c r="E29" s="69">
        <v>458</v>
      </c>
      <c r="F29" s="219">
        <v>10</v>
      </c>
      <c r="G29" s="74">
        <f t="shared" ca="1" si="2"/>
        <v>71570</v>
      </c>
      <c r="H29" s="74">
        <f t="shared" ca="1" si="3"/>
        <v>75168</v>
      </c>
      <c r="I29" s="74">
        <f t="shared" ca="1" si="4"/>
        <v>79228</v>
      </c>
      <c r="J29" s="74">
        <f t="shared" ca="1" si="5"/>
        <v>85847</v>
      </c>
      <c r="K29" s="74">
        <f t="shared" ca="1" si="6"/>
        <v>88252</v>
      </c>
      <c r="L29" s="74">
        <f t="shared" ca="1" si="7"/>
        <v>92874</v>
      </c>
      <c r="M29" s="74">
        <f t="shared" ca="1" si="8"/>
        <v>98200</v>
      </c>
      <c r="N29" s="72"/>
      <c r="O29" s="72"/>
      <c r="P29" s="186" t="s">
        <v>600</v>
      </c>
      <c r="Q29" s="187" t="str">
        <f t="shared" si="9"/>
        <v>01333C</v>
      </c>
      <c r="R29" s="188" t="str">
        <f t="shared" si="10"/>
        <v>CPED Interagency Coordinator</v>
      </c>
      <c r="S29" s="189" t="str">
        <f t="shared" si="11"/>
        <v>65</v>
      </c>
      <c r="T29" s="186" cm="1">
        <f t="array" aca="1" ref="T29" ca="1">ROUND(IF($P29="Y",VLOOKUP($Q29, RatesApril2021,T$6,0)*INDIRECT($Q$1),VLOOKUP($Q29, RatesApril2021,T$6,0)),IF($A29="E",0,3))</f>
        <v>71570</v>
      </c>
      <c r="U29" s="186" cm="1">
        <f t="array" aca="1" ref="U29" ca="1">ROUND(IF($P29="Y",VLOOKUP($Q29, RatesApril2021,U$6,0)*INDIRECT($Q$1),VLOOKUP($Q29, RatesApril2021,U$6,0)),IF($A29="E",0,3))</f>
        <v>75168</v>
      </c>
      <c r="V29" s="186" cm="1">
        <f t="array" aca="1" ref="V29" ca="1">ROUND(IF($P29="Y",VLOOKUP($Q29, RatesApril2021,V$6,0)*INDIRECT($Q$1),VLOOKUP($Q29, RatesApril2021,V$6,0)),IF($A29="E",0,3))</f>
        <v>79228</v>
      </c>
      <c r="W29" s="186" cm="1">
        <f t="array" aca="1" ref="W29" ca="1">ROUND(IF($P29="Y",VLOOKUP($Q29, RatesApril2021,W$6,0)*INDIRECT($Q$1),VLOOKUP($Q29, RatesApril2021,W$6,0)),IF($A29="E",0,3))</f>
        <v>85847</v>
      </c>
      <c r="X29" s="186" cm="1">
        <f t="array" aca="1" ref="X29" ca="1">ROUND(IF($P29="Y",VLOOKUP($Q29, RatesApril2021,X$6,0)*INDIRECT($Q$1),VLOOKUP($Q29, RatesApril2021,X$6,0)),IF($A29="E",0,3))</f>
        <v>88252</v>
      </c>
      <c r="Y29" s="186" cm="1">
        <f t="array" aca="1" ref="Y29" ca="1">ROUND(IF($P29="Y",VLOOKUP($Q29, RatesApril2021,Y$6,0)*INDIRECT($Q$1),VLOOKUP($Q29, RatesApril2021,Y$6,0)),IF($A29="E",0,3))</f>
        <v>92874</v>
      </c>
      <c r="Z29" s="186" cm="1">
        <f t="array" aca="1" ref="Z29" ca="1">ROUND(IF($P29="Y",VLOOKUP($Q29, RatesApril2021,Z$6,0)*INDIRECT($Q$1),VLOOKUP($Q29, RatesApril2021,Z$6,0)),IF($A29="E",0,3))</f>
        <v>98200</v>
      </c>
      <c r="AA29" s="190"/>
    </row>
    <row r="30" spans="1:27" x14ac:dyDescent="0.2">
      <c r="A30" s="69" t="s">
        <v>21</v>
      </c>
      <c r="B30" s="70" t="s">
        <v>22</v>
      </c>
      <c r="C30" s="69" t="s">
        <v>59</v>
      </c>
      <c r="D30" s="71" t="s">
        <v>334</v>
      </c>
      <c r="E30" s="69">
        <v>333</v>
      </c>
      <c r="F30" s="219">
        <v>7</v>
      </c>
      <c r="G30" s="74">
        <f t="shared" ca="1" si="2"/>
        <v>26.963000000000001</v>
      </c>
      <c r="H30" s="74">
        <f t="shared" ca="1" si="3"/>
        <v>28.384</v>
      </c>
      <c r="I30" s="74">
        <f t="shared" ca="1" si="4"/>
        <v>29.876999999999999</v>
      </c>
      <c r="J30" s="74">
        <f t="shared" ca="1" si="5"/>
        <v>31.45</v>
      </c>
      <c r="K30" s="74">
        <f t="shared" ca="1" si="6"/>
        <v>32.331000000000003</v>
      </c>
      <c r="L30" s="74">
        <f t="shared" ca="1" si="7"/>
        <v>33.235999999999997</v>
      </c>
      <c r="M30" s="74">
        <f t="shared" ca="1" si="8"/>
        <v>34.183</v>
      </c>
      <c r="N30" s="72"/>
      <c r="O30" s="72"/>
      <c r="P30" s="191" t="s">
        <v>600</v>
      </c>
      <c r="Q30" s="187" t="str">
        <f t="shared" si="9"/>
        <v>09930C</v>
      </c>
      <c r="R30" s="188" t="str">
        <f t="shared" si="10"/>
        <v>Customer Services Supervisor</v>
      </c>
      <c r="S30" s="189" t="str">
        <f t="shared" si="11"/>
        <v>13</v>
      </c>
      <c r="T30" s="186" cm="1">
        <f t="array" aca="1" ref="T30" ca="1">ROUND(IF($P30="Y",VLOOKUP($Q30, RatesApril2021,T$6,0)*INDIRECT($Q$1),VLOOKUP($Q30, RatesApril2021,T$6,0)),IF($A30="E",0,3))</f>
        <v>26.963000000000001</v>
      </c>
      <c r="U30" s="186" cm="1">
        <f t="array" aca="1" ref="U30" ca="1">ROUND(IF($P30="Y",VLOOKUP($Q30, RatesApril2021,U$6,0)*INDIRECT($Q$1),VLOOKUP($Q30, RatesApril2021,U$6,0)),IF($A30="E",0,3))</f>
        <v>28.384</v>
      </c>
      <c r="V30" s="186" cm="1">
        <f t="array" aca="1" ref="V30" ca="1">ROUND(IF($P30="Y",VLOOKUP($Q30, RatesApril2021,V$6,0)*INDIRECT($Q$1),VLOOKUP($Q30, RatesApril2021,V$6,0)),IF($A30="E",0,3))</f>
        <v>29.876999999999999</v>
      </c>
      <c r="W30" s="186" cm="1">
        <f t="array" aca="1" ref="W30" ca="1">ROUND(IF($P30="Y",VLOOKUP($Q30, RatesApril2021,W$6,0)*INDIRECT($Q$1),VLOOKUP($Q30, RatesApril2021,W$6,0)),IF($A30="E",0,3))</f>
        <v>31.45</v>
      </c>
      <c r="X30" s="186" cm="1">
        <f t="array" aca="1" ref="X30" ca="1">ROUND(IF($P30="Y",VLOOKUP($Q30, RatesApril2021,X$6,0)*INDIRECT($Q$1),VLOOKUP($Q30, RatesApril2021,X$6,0)),IF($A30="E",0,3))</f>
        <v>32.331000000000003</v>
      </c>
      <c r="Y30" s="186" cm="1">
        <f t="array" aca="1" ref="Y30" ca="1">ROUND(IF($P30="Y",VLOOKUP($Q30, RatesApril2021,Y$6,0)*INDIRECT($Q$1),VLOOKUP($Q30, RatesApril2021,Y$6,0)),IF($A30="E",0,3))</f>
        <v>33.235999999999997</v>
      </c>
      <c r="Z30" s="186" cm="1">
        <f t="array" aca="1" ref="Z30" ca="1">ROUND(IF($P30="Y",VLOOKUP($Q30, RatesApril2021,Z$6,0)*INDIRECT($Q$1),VLOOKUP($Q30, RatesApril2021,Z$6,0)),IF($A30="E",0,3))</f>
        <v>34.183</v>
      </c>
    </row>
    <row r="31" spans="1:27" s="73" customFormat="1" x14ac:dyDescent="0.2">
      <c r="A31" s="75" t="s">
        <v>17</v>
      </c>
      <c r="B31" s="70" t="s">
        <v>574</v>
      </c>
      <c r="C31" s="75" t="s">
        <v>61</v>
      </c>
      <c r="D31" s="73" t="s">
        <v>335</v>
      </c>
      <c r="E31" s="75">
        <v>545</v>
      </c>
      <c r="F31" s="219">
        <v>12</v>
      </c>
      <c r="G31" s="74">
        <f t="shared" ca="1" si="2"/>
        <v>99675</v>
      </c>
      <c r="H31" s="74">
        <f t="shared" ca="1" si="3"/>
        <v>103666</v>
      </c>
      <c r="I31" s="74">
        <f t="shared" ca="1" si="4"/>
        <v>107817</v>
      </c>
      <c r="J31" s="74">
        <f t="shared" ca="1" si="5"/>
        <v>112134</v>
      </c>
      <c r="K31" s="74">
        <f t="shared" ca="1" si="6"/>
        <v>116625</v>
      </c>
      <c r="L31" s="74">
        <f t="shared" ca="1" si="7"/>
        <v>0</v>
      </c>
      <c r="M31" s="74">
        <f t="shared" ca="1" si="8"/>
        <v>0</v>
      </c>
      <c r="N31" s="60"/>
      <c r="O31" s="60"/>
      <c r="P31" s="191" t="s">
        <v>600</v>
      </c>
      <c r="Q31" s="187" t="str">
        <f t="shared" si="9"/>
        <v>03016C</v>
      </c>
      <c r="R31" s="188" t="str">
        <f t="shared" si="10"/>
        <v>Deputy Controller</v>
      </c>
      <c r="S31" s="189" t="str">
        <f t="shared" si="11"/>
        <v>044</v>
      </c>
      <c r="T31" s="186" cm="1">
        <f t="array" aca="1" ref="T31" ca="1">ROUND(IF($P31="Y",VLOOKUP($Q31, RatesApril2021,T$6,0)*INDIRECT($Q$1),VLOOKUP($Q31, RatesApril2021,T$6,0)),IF($A31="E",0,3))</f>
        <v>99675</v>
      </c>
      <c r="U31" s="186" cm="1">
        <f t="array" aca="1" ref="U31" ca="1">ROUND(IF($P31="Y",VLOOKUP($Q31, RatesApril2021,U$6,0)*INDIRECT($Q$1),VLOOKUP($Q31, RatesApril2021,U$6,0)),IF($A31="E",0,3))</f>
        <v>103666</v>
      </c>
      <c r="V31" s="186" cm="1">
        <f t="array" aca="1" ref="V31" ca="1">ROUND(IF($P31="Y",VLOOKUP($Q31, RatesApril2021,V$6,0)*INDIRECT($Q$1),VLOOKUP($Q31, RatesApril2021,V$6,0)),IF($A31="E",0,3))</f>
        <v>107817</v>
      </c>
      <c r="W31" s="186" cm="1">
        <f t="array" aca="1" ref="W31" ca="1">ROUND(IF($P31="Y",VLOOKUP($Q31, RatesApril2021,W$6,0)*INDIRECT($Q$1),VLOOKUP($Q31, RatesApril2021,W$6,0)),IF($A31="E",0,3))</f>
        <v>112134</v>
      </c>
      <c r="X31" s="186" cm="1">
        <f t="array" aca="1" ref="X31" ca="1">ROUND(IF($P31="Y",VLOOKUP($Q31, RatesApril2021,X$6,0)*INDIRECT($Q$1),VLOOKUP($Q31, RatesApril2021,X$6,0)),IF($A31="E",0,3))</f>
        <v>116625</v>
      </c>
      <c r="Y31" s="186" cm="1">
        <f t="array" aca="1" ref="Y31" ca="1">ROUND(IF($P31="Y",VLOOKUP($Q31, RatesApril2021,Y$6,0)*INDIRECT($Q$1),VLOOKUP($Q31, RatesApril2021,Y$6,0)),IF($A31="E",0,3))</f>
        <v>0</v>
      </c>
      <c r="Z31" s="186" cm="1">
        <f t="array" aca="1" ref="Z31" ca="1">ROUND(IF($P31="Y",VLOOKUP($Q31, RatesApril2021,Z$6,0)*INDIRECT($Q$1),VLOOKUP($Q31, RatesApril2021,Z$6,0)),IF($A31="E",0,3))</f>
        <v>0</v>
      </c>
      <c r="AA31" s="190"/>
    </row>
    <row r="32" spans="1:27" x14ac:dyDescent="0.2">
      <c r="A32" s="69" t="s">
        <v>17</v>
      </c>
      <c r="B32" s="70" t="s">
        <v>44</v>
      </c>
      <c r="C32" s="69" t="s">
        <v>62</v>
      </c>
      <c r="D32" s="71" t="s">
        <v>336</v>
      </c>
      <c r="E32" s="69">
        <v>460</v>
      </c>
      <c r="F32" s="219">
        <v>10</v>
      </c>
      <c r="G32" s="74">
        <f t="shared" ca="1" si="2"/>
        <v>75583</v>
      </c>
      <c r="H32" s="74">
        <f t="shared" ca="1" si="3"/>
        <v>79486</v>
      </c>
      <c r="I32" s="74">
        <f t="shared" ca="1" si="4"/>
        <v>83537</v>
      </c>
      <c r="J32" s="74">
        <f t="shared" ca="1" si="5"/>
        <v>89192</v>
      </c>
      <c r="K32" s="74">
        <f t="shared" ca="1" si="6"/>
        <v>91690</v>
      </c>
      <c r="L32" s="74">
        <f t="shared" ca="1" si="7"/>
        <v>94257</v>
      </c>
      <c r="M32" s="74">
        <f t="shared" ca="1" si="8"/>
        <v>96945</v>
      </c>
      <c r="N32" s="72"/>
      <c r="O32" s="72"/>
      <c r="P32" s="191" t="s">
        <v>600</v>
      </c>
      <c r="Q32" s="187" t="str">
        <f t="shared" si="9"/>
        <v>03057C</v>
      </c>
      <c r="R32" s="188" t="str">
        <f t="shared" si="10"/>
        <v>Development Coordinator III</v>
      </c>
      <c r="S32" s="189" t="str">
        <f t="shared" si="11"/>
        <v>34D</v>
      </c>
      <c r="T32" s="186" cm="1">
        <f t="array" aca="1" ref="T32" ca="1">ROUND(IF($P32="Y",VLOOKUP($Q32, RatesApril2021,T$6,0)*INDIRECT($Q$1),VLOOKUP($Q32, RatesApril2021,T$6,0)),IF($A32="E",0,3))</f>
        <v>75583</v>
      </c>
      <c r="U32" s="186" cm="1">
        <f t="array" aca="1" ref="U32" ca="1">ROUND(IF($P32="Y",VLOOKUP($Q32, RatesApril2021,U$6,0)*INDIRECT($Q$1),VLOOKUP($Q32, RatesApril2021,U$6,0)),IF($A32="E",0,3))</f>
        <v>79486</v>
      </c>
      <c r="V32" s="186" cm="1">
        <f t="array" aca="1" ref="V32" ca="1">ROUND(IF($P32="Y",VLOOKUP($Q32, RatesApril2021,V$6,0)*INDIRECT($Q$1),VLOOKUP($Q32, RatesApril2021,V$6,0)),IF($A32="E",0,3))</f>
        <v>83537</v>
      </c>
      <c r="W32" s="186" cm="1">
        <f t="array" aca="1" ref="W32" ca="1">ROUND(IF($P32="Y",VLOOKUP($Q32, RatesApril2021,W$6,0)*INDIRECT($Q$1),VLOOKUP($Q32, RatesApril2021,W$6,0)),IF($A32="E",0,3))</f>
        <v>89192</v>
      </c>
      <c r="X32" s="186" cm="1">
        <f t="array" aca="1" ref="X32" ca="1">ROUND(IF($P32="Y",VLOOKUP($Q32, RatesApril2021,X$6,0)*INDIRECT($Q$1),VLOOKUP($Q32, RatesApril2021,X$6,0)),IF($A32="E",0,3))</f>
        <v>91690</v>
      </c>
      <c r="Y32" s="186" cm="1">
        <f t="array" aca="1" ref="Y32" ca="1">ROUND(IF($P32="Y",VLOOKUP($Q32, RatesApril2021,Y$6,0)*INDIRECT($Q$1),VLOOKUP($Q32, RatesApril2021,Y$6,0)),IF($A32="E",0,3))</f>
        <v>94257</v>
      </c>
      <c r="Z32" s="186" cm="1">
        <f t="array" aca="1" ref="Z32" ca="1">ROUND(IF($P32="Y",VLOOKUP($Q32, RatesApril2021,Z$6,0)*INDIRECT($Q$1),VLOOKUP($Q32, RatesApril2021,Z$6,0)),IF($A32="E",0,3))</f>
        <v>96945</v>
      </c>
    </row>
    <row r="33" spans="1:27" x14ac:dyDescent="0.2">
      <c r="A33" s="69" t="s">
        <v>21</v>
      </c>
      <c r="B33" s="70" t="s">
        <v>63</v>
      </c>
      <c r="C33" s="69" t="s">
        <v>64</v>
      </c>
      <c r="D33" s="71" t="s">
        <v>337</v>
      </c>
      <c r="E33" s="69">
        <v>110</v>
      </c>
      <c r="F33" s="219">
        <v>2</v>
      </c>
      <c r="G33" s="74">
        <f t="shared" ca="1" si="2"/>
        <v>16.641999999999999</v>
      </c>
      <c r="H33" s="74">
        <f t="shared" ca="1" si="3"/>
        <v>17.117000000000001</v>
      </c>
      <c r="I33" s="74">
        <f t="shared" ca="1" si="4"/>
        <v>0</v>
      </c>
      <c r="J33" s="74">
        <f t="shared" ca="1" si="5"/>
        <v>0</v>
      </c>
      <c r="K33" s="74">
        <f t="shared" ca="1" si="6"/>
        <v>0</v>
      </c>
      <c r="L33" s="74">
        <f t="shared" ca="1" si="7"/>
        <v>0</v>
      </c>
      <c r="M33" s="74">
        <f t="shared" ca="1" si="8"/>
        <v>0</v>
      </c>
      <c r="N33" s="72"/>
      <c r="O33" s="72"/>
      <c r="P33" s="191" t="s">
        <v>600</v>
      </c>
      <c r="Q33" s="187" t="str">
        <f t="shared" si="9"/>
        <v>03800C</v>
      </c>
      <c r="R33" s="188" t="str">
        <f t="shared" si="10"/>
        <v>Election Helper</v>
      </c>
      <c r="S33" s="189" t="str">
        <f t="shared" si="11"/>
        <v>05</v>
      </c>
      <c r="T33" s="186" cm="1">
        <f t="array" aca="1" ref="T33" ca="1">ROUND(IF($P33="Y",VLOOKUP($Q33, RatesApril2021,T$6,0)*INDIRECT($Q$1),VLOOKUP($Q33, RatesApril2021,T$6,0)),IF($A33="E",0,3))</f>
        <v>16.641999999999999</v>
      </c>
      <c r="U33" s="186" cm="1">
        <f t="array" aca="1" ref="U33" ca="1">ROUND(IF($P33="Y",VLOOKUP($Q33, RatesApril2021,U$6,0)*INDIRECT($Q$1),VLOOKUP($Q33, RatesApril2021,U$6,0)),IF($A33="E",0,3))</f>
        <v>17.117000000000001</v>
      </c>
      <c r="V33" s="186" cm="1">
        <f t="array" aca="1" ref="V33" ca="1">ROUND(IF($P33="Y",VLOOKUP($Q33, RatesApril2021,V$6,0)*INDIRECT($Q$1),VLOOKUP($Q33, RatesApril2021,V$6,0)),IF($A33="E",0,3))</f>
        <v>0</v>
      </c>
      <c r="W33" s="186" cm="1">
        <f t="array" aca="1" ref="W33" ca="1">ROUND(IF($P33="Y",VLOOKUP($Q33, RatesApril2021,W$6,0)*INDIRECT($Q$1),VLOOKUP($Q33, RatesApril2021,W$6,0)),IF($A33="E",0,3))</f>
        <v>0</v>
      </c>
      <c r="X33" s="186" cm="1">
        <f t="array" aca="1" ref="X33" ca="1">ROUND(IF($P33="Y",VLOOKUP($Q33, RatesApril2021,X$6,0)*INDIRECT($Q$1),VLOOKUP($Q33, RatesApril2021,X$6,0)),IF($A33="E",0,3))</f>
        <v>0</v>
      </c>
      <c r="Y33" s="186" cm="1">
        <f t="array" aca="1" ref="Y33" ca="1">ROUND(IF($P33="Y",VLOOKUP($Q33, RatesApril2021,Y$6,0)*INDIRECT($Q$1),VLOOKUP($Q33, RatesApril2021,Y$6,0)),IF($A33="E",0,3))</f>
        <v>0</v>
      </c>
      <c r="Z33" s="186" cm="1">
        <f t="array" aca="1" ref="Z33" ca="1">ROUND(IF($P33="Y",VLOOKUP($Q33, RatesApril2021,Z$6,0)*INDIRECT($Q$1),VLOOKUP($Q33, RatesApril2021,Z$6,0)),IF($A33="E",0,3))</f>
        <v>0</v>
      </c>
    </row>
    <row r="34" spans="1:27" x14ac:dyDescent="0.2">
      <c r="A34" s="69" t="s">
        <v>17</v>
      </c>
      <c r="B34" s="70" t="s">
        <v>65</v>
      </c>
      <c r="C34" s="69" t="s">
        <v>66</v>
      </c>
      <c r="D34" s="71" t="s">
        <v>338</v>
      </c>
      <c r="E34" s="69">
        <v>513</v>
      </c>
      <c r="F34" s="219">
        <v>11</v>
      </c>
      <c r="G34" s="74">
        <f t="shared" ca="1" si="2"/>
        <v>83407</v>
      </c>
      <c r="H34" s="74">
        <f t="shared" ca="1" si="3"/>
        <v>87798</v>
      </c>
      <c r="I34" s="74">
        <f t="shared" ca="1" si="4"/>
        <v>92418</v>
      </c>
      <c r="J34" s="74">
        <f t="shared" ca="1" si="5"/>
        <v>98702</v>
      </c>
      <c r="K34" s="74">
        <f t="shared" ca="1" si="6"/>
        <v>101467</v>
      </c>
      <c r="L34" s="74">
        <f t="shared" ca="1" si="7"/>
        <v>104309</v>
      </c>
      <c r="M34" s="74">
        <f t="shared" ca="1" si="8"/>
        <v>107282</v>
      </c>
      <c r="N34" s="72"/>
      <c r="O34" s="72"/>
      <c r="P34" s="191" t="s">
        <v>600</v>
      </c>
      <c r="Q34" s="187" t="str">
        <f t="shared" si="9"/>
        <v>03951C</v>
      </c>
      <c r="R34" s="188" t="str">
        <f t="shared" si="10"/>
        <v>Emergency Management Planning Administrative Supervisor</v>
      </c>
      <c r="S34" s="189" t="str">
        <f t="shared" si="11"/>
        <v>41C</v>
      </c>
      <c r="T34" s="186" cm="1">
        <f t="array" aca="1" ref="T34" ca="1">ROUND(IF($P34="Y",VLOOKUP($Q34, RatesApril2021,T$6,0)*INDIRECT($Q$1),VLOOKUP($Q34, RatesApril2021,T$6,0)),IF($A34="E",0,3))</f>
        <v>83407</v>
      </c>
      <c r="U34" s="186" cm="1">
        <f t="array" aca="1" ref="U34" ca="1">ROUND(IF($P34="Y",VLOOKUP($Q34, RatesApril2021,U$6,0)*INDIRECT($Q$1),VLOOKUP($Q34, RatesApril2021,U$6,0)),IF($A34="E",0,3))</f>
        <v>87798</v>
      </c>
      <c r="V34" s="186" cm="1">
        <f t="array" aca="1" ref="V34" ca="1">ROUND(IF($P34="Y",VLOOKUP($Q34, RatesApril2021,V$6,0)*INDIRECT($Q$1),VLOOKUP($Q34, RatesApril2021,V$6,0)),IF($A34="E",0,3))</f>
        <v>92418</v>
      </c>
      <c r="W34" s="186" cm="1">
        <f t="array" aca="1" ref="W34" ca="1">ROUND(IF($P34="Y",VLOOKUP($Q34, RatesApril2021,W$6,0)*INDIRECT($Q$1),VLOOKUP($Q34, RatesApril2021,W$6,0)),IF($A34="E",0,3))</f>
        <v>98702</v>
      </c>
      <c r="X34" s="186" cm="1">
        <f t="array" aca="1" ref="X34" ca="1">ROUND(IF($P34="Y",VLOOKUP($Q34, RatesApril2021,X$6,0)*INDIRECT($Q$1),VLOOKUP($Q34, RatesApril2021,X$6,0)),IF($A34="E",0,3))</f>
        <v>101467</v>
      </c>
      <c r="Y34" s="186" cm="1">
        <f t="array" aca="1" ref="Y34" ca="1">ROUND(IF($P34="Y",VLOOKUP($Q34, RatesApril2021,Y$6,0)*INDIRECT($Q$1),VLOOKUP($Q34, RatesApril2021,Y$6,0)),IF($A34="E",0,3))</f>
        <v>104309</v>
      </c>
      <c r="Z34" s="186" cm="1">
        <f t="array" aca="1" ref="Z34" ca="1">ROUND(IF($P34="Y",VLOOKUP($Q34, RatesApril2021,Z$6,0)*INDIRECT($Q$1),VLOOKUP($Q34, RatesApril2021,Z$6,0)),IF($A34="E",0,3))</f>
        <v>107282</v>
      </c>
    </row>
    <row r="35" spans="1:27" x14ac:dyDescent="0.2">
      <c r="A35" s="69" t="s">
        <v>17</v>
      </c>
      <c r="B35" s="70" t="s">
        <v>18</v>
      </c>
      <c r="C35" s="69" t="s">
        <v>67</v>
      </c>
      <c r="D35" s="71" t="s">
        <v>339</v>
      </c>
      <c r="E35" s="69">
        <v>483</v>
      </c>
      <c r="F35" s="219">
        <v>10</v>
      </c>
      <c r="G35" s="74">
        <f t="shared" ca="1" si="2"/>
        <v>80112</v>
      </c>
      <c r="H35" s="74">
        <f t="shared" ca="1" si="3"/>
        <v>84328</v>
      </c>
      <c r="I35" s="74">
        <f t="shared" ca="1" si="4"/>
        <v>88766</v>
      </c>
      <c r="J35" s="74">
        <f t="shared" ca="1" si="5"/>
        <v>93438</v>
      </c>
      <c r="K35" s="74">
        <f t="shared" ca="1" si="6"/>
        <v>96052</v>
      </c>
      <c r="L35" s="74">
        <f t="shared" ca="1" si="7"/>
        <v>98745</v>
      </c>
      <c r="M35" s="74">
        <f t="shared" ca="1" si="8"/>
        <v>101558</v>
      </c>
      <c r="N35" s="72"/>
      <c r="O35" s="72"/>
      <c r="P35" s="191" t="s">
        <v>600</v>
      </c>
      <c r="Q35" s="187" t="str">
        <f t="shared" si="9"/>
        <v>04066C</v>
      </c>
      <c r="R35" s="188" t="str">
        <f t="shared" si="10"/>
        <v>Engineering Applications Manager</v>
      </c>
      <c r="S35" s="189" t="str">
        <f t="shared" si="11"/>
        <v>83</v>
      </c>
      <c r="T35" s="186" cm="1">
        <f t="array" aca="1" ref="T35" ca="1">ROUND(IF($P35="Y",VLOOKUP($Q35, RatesApril2021,T$6,0)*INDIRECT($Q$1),VLOOKUP($Q35, RatesApril2021,T$6,0)),IF($A35="E",0,3))</f>
        <v>80112</v>
      </c>
      <c r="U35" s="186" cm="1">
        <f t="array" aca="1" ref="U35" ca="1">ROUND(IF($P35="Y",VLOOKUP($Q35, RatesApril2021,U$6,0)*INDIRECT($Q$1),VLOOKUP($Q35, RatesApril2021,U$6,0)),IF($A35="E",0,3))</f>
        <v>84328</v>
      </c>
      <c r="V35" s="186" cm="1">
        <f t="array" aca="1" ref="V35" ca="1">ROUND(IF($P35="Y",VLOOKUP($Q35, RatesApril2021,V$6,0)*INDIRECT($Q$1),VLOOKUP($Q35, RatesApril2021,V$6,0)),IF($A35="E",0,3))</f>
        <v>88766</v>
      </c>
      <c r="W35" s="186" cm="1">
        <f t="array" aca="1" ref="W35" ca="1">ROUND(IF($P35="Y",VLOOKUP($Q35, RatesApril2021,W$6,0)*INDIRECT($Q$1),VLOOKUP($Q35, RatesApril2021,W$6,0)),IF($A35="E",0,3))</f>
        <v>93438</v>
      </c>
      <c r="X35" s="186" cm="1">
        <f t="array" aca="1" ref="X35" ca="1">ROUND(IF($P35="Y",VLOOKUP($Q35, RatesApril2021,X$6,0)*INDIRECT($Q$1),VLOOKUP($Q35, RatesApril2021,X$6,0)),IF($A35="E",0,3))</f>
        <v>96052</v>
      </c>
      <c r="Y35" s="186" cm="1">
        <f t="array" aca="1" ref="Y35" ca="1">ROUND(IF($P35="Y",VLOOKUP($Q35, RatesApril2021,Y$6,0)*INDIRECT($Q$1),VLOOKUP($Q35, RatesApril2021,Y$6,0)),IF($A35="E",0,3))</f>
        <v>98745</v>
      </c>
      <c r="Z35" s="186" cm="1">
        <f t="array" aca="1" ref="Z35" ca="1">ROUND(IF($P35="Y",VLOOKUP($Q35, RatesApril2021,Z$6,0)*INDIRECT($Q$1),VLOOKUP($Q35, RatesApril2021,Z$6,0)),IF($A35="E",0,3))</f>
        <v>101558</v>
      </c>
    </row>
    <row r="36" spans="1:27" s="73" customFormat="1" x14ac:dyDescent="0.2">
      <c r="A36" s="69" t="s">
        <v>17</v>
      </c>
      <c r="B36" s="70" t="s">
        <v>68</v>
      </c>
      <c r="C36" s="69" t="s">
        <v>69</v>
      </c>
      <c r="D36" s="71" t="s">
        <v>340</v>
      </c>
      <c r="E36" s="69">
        <v>490</v>
      </c>
      <c r="F36" s="219">
        <v>10</v>
      </c>
      <c r="G36" s="74">
        <f t="shared" ca="1" si="2"/>
        <v>79486</v>
      </c>
      <c r="H36" s="74">
        <f t="shared" ca="1" si="3"/>
        <v>83537</v>
      </c>
      <c r="I36" s="74">
        <f t="shared" ca="1" si="4"/>
        <v>89192</v>
      </c>
      <c r="J36" s="74">
        <f t="shared" ca="1" si="5"/>
        <v>91690</v>
      </c>
      <c r="K36" s="74">
        <f t="shared" ca="1" si="6"/>
        <v>94257</v>
      </c>
      <c r="L36" s="74">
        <f t="shared" ca="1" si="7"/>
        <v>96945</v>
      </c>
      <c r="M36" s="74">
        <f t="shared" ca="1" si="8"/>
        <v>99674</v>
      </c>
      <c r="N36" s="72"/>
      <c r="O36" s="72"/>
      <c r="P36" s="186" t="s">
        <v>600</v>
      </c>
      <c r="Q36" s="187" t="str">
        <f t="shared" si="9"/>
        <v>04103C</v>
      </c>
      <c r="R36" s="188" t="str">
        <f t="shared" si="10"/>
        <v>Enterprise Contract Adminstrator</v>
      </c>
      <c r="S36" s="189" t="str">
        <f t="shared" si="11"/>
        <v>90</v>
      </c>
      <c r="T36" s="186" cm="1">
        <f t="array" aca="1" ref="T36" ca="1">ROUND(IF($P36="Y",VLOOKUP($Q36, RatesApril2021,T$6,0)*INDIRECT($Q$1),VLOOKUP($Q36, RatesApril2021,T$6,0)),IF($A36="E",0,3))</f>
        <v>79486</v>
      </c>
      <c r="U36" s="186" cm="1">
        <f t="array" aca="1" ref="U36" ca="1">ROUND(IF($P36="Y",VLOOKUP($Q36, RatesApril2021,U$6,0)*INDIRECT($Q$1),VLOOKUP($Q36, RatesApril2021,U$6,0)),IF($A36="E",0,3))</f>
        <v>83537</v>
      </c>
      <c r="V36" s="186" cm="1">
        <f t="array" aca="1" ref="V36" ca="1">ROUND(IF($P36="Y",VLOOKUP($Q36, RatesApril2021,V$6,0)*INDIRECT($Q$1),VLOOKUP($Q36, RatesApril2021,V$6,0)),IF($A36="E",0,3))</f>
        <v>89192</v>
      </c>
      <c r="W36" s="186" cm="1">
        <f t="array" aca="1" ref="W36" ca="1">ROUND(IF($P36="Y",VLOOKUP($Q36, RatesApril2021,W$6,0)*INDIRECT($Q$1),VLOOKUP($Q36, RatesApril2021,W$6,0)),IF($A36="E",0,3))</f>
        <v>91690</v>
      </c>
      <c r="X36" s="186" cm="1">
        <f t="array" aca="1" ref="X36" ca="1">ROUND(IF($P36="Y",VLOOKUP($Q36, RatesApril2021,X$6,0)*INDIRECT($Q$1),VLOOKUP($Q36, RatesApril2021,X$6,0)),IF($A36="E",0,3))</f>
        <v>94257</v>
      </c>
      <c r="Y36" s="186" cm="1">
        <f t="array" aca="1" ref="Y36" ca="1">ROUND(IF($P36="Y",VLOOKUP($Q36, RatesApril2021,Y$6,0)*INDIRECT($Q$1),VLOOKUP($Q36, RatesApril2021,Y$6,0)),IF($A36="E",0,3))</f>
        <v>96945</v>
      </c>
      <c r="Z36" s="186" cm="1">
        <f t="array" aca="1" ref="Z36" ca="1">ROUND(IF($P36="Y",VLOOKUP($Q36, RatesApril2021,Z$6,0)*INDIRECT($Q$1),VLOOKUP($Q36, RatesApril2021,Z$6,0)),IF($A36="E",0,3))</f>
        <v>99674</v>
      </c>
      <c r="AA36" s="190"/>
    </row>
    <row r="37" spans="1:27" x14ac:dyDescent="0.2">
      <c r="A37" s="69" t="s">
        <v>17</v>
      </c>
      <c r="B37" s="70" t="s">
        <v>70</v>
      </c>
      <c r="C37" s="69" t="s">
        <v>71</v>
      </c>
      <c r="D37" s="71" t="s">
        <v>341</v>
      </c>
      <c r="E37" s="69">
        <v>455</v>
      </c>
      <c r="F37" s="219">
        <v>10</v>
      </c>
      <c r="G37" s="74">
        <f t="shared" ca="1" si="2"/>
        <v>77016</v>
      </c>
      <c r="H37" s="74">
        <f t="shared" ca="1" si="3"/>
        <v>80849</v>
      </c>
      <c r="I37" s="74">
        <f t="shared" ca="1" si="4"/>
        <v>84901</v>
      </c>
      <c r="J37" s="74">
        <f t="shared" ca="1" si="5"/>
        <v>90391</v>
      </c>
      <c r="K37" s="74">
        <f t="shared" ca="1" si="6"/>
        <v>92921</v>
      </c>
      <c r="L37" s="74">
        <f t="shared" ca="1" si="7"/>
        <v>95525</v>
      </c>
      <c r="M37" s="74">
        <f t="shared" ca="1" si="8"/>
        <v>98248</v>
      </c>
      <c r="N37" s="72"/>
      <c r="O37" s="72"/>
      <c r="P37" s="191" t="s">
        <v>600</v>
      </c>
      <c r="Q37" s="187" t="str">
        <f t="shared" si="9"/>
        <v>04112C</v>
      </c>
      <c r="R37" s="188" t="str">
        <f t="shared" si="10"/>
        <v>Enterprise Procurement Specialist</v>
      </c>
      <c r="S37" s="189" t="str">
        <f t="shared" si="11"/>
        <v>34M</v>
      </c>
      <c r="T37" s="186" cm="1">
        <f t="array" aca="1" ref="T37" ca="1">ROUND(IF($P37="Y",VLOOKUP($Q37, RatesApril2021,T$6,0)*INDIRECT($Q$1),VLOOKUP($Q37, RatesApril2021,T$6,0)),IF($A37="E",0,3))</f>
        <v>77016</v>
      </c>
      <c r="U37" s="186" cm="1">
        <f t="array" aca="1" ref="U37" ca="1">ROUND(IF($P37="Y",VLOOKUP($Q37, RatesApril2021,U$6,0)*INDIRECT($Q$1),VLOOKUP($Q37, RatesApril2021,U$6,0)),IF($A37="E",0,3))</f>
        <v>80849</v>
      </c>
      <c r="V37" s="186" cm="1">
        <f t="array" aca="1" ref="V37" ca="1">ROUND(IF($P37="Y",VLOOKUP($Q37, RatesApril2021,V$6,0)*INDIRECT($Q$1),VLOOKUP($Q37, RatesApril2021,V$6,0)),IF($A37="E",0,3))</f>
        <v>84901</v>
      </c>
      <c r="W37" s="186" cm="1">
        <f t="array" aca="1" ref="W37" ca="1">ROUND(IF($P37="Y",VLOOKUP($Q37, RatesApril2021,W$6,0)*INDIRECT($Q$1),VLOOKUP($Q37, RatesApril2021,W$6,0)),IF($A37="E",0,3))</f>
        <v>90391</v>
      </c>
      <c r="X37" s="186" cm="1">
        <f t="array" aca="1" ref="X37" ca="1">ROUND(IF($P37="Y",VLOOKUP($Q37, RatesApril2021,X$6,0)*INDIRECT($Q$1),VLOOKUP($Q37, RatesApril2021,X$6,0)),IF($A37="E",0,3))</f>
        <v>92921</v>
      </c>
      <c r="Y37" s="186" cm="1">
        <f t="array" aca="1" ref="Y37" ca="1">ROUND(IF($P37="Y",VLOOKUP($Q37, RatesApril2021,Y$6,0)*INDIRECT($Q$1),VLOOKUP($Q37, RatesApril2021,Y$6,0)),IF($A37="E",0,3))</f>
        <v>95525</v>
      </c>
      <c r="Z37" s="186" cm="1">
        <f t="array" aca="1" ref="Z37" ca="1">ROUND(IF($P37="Y",VLOOKUP($Q37, RatesApril2021,Z$6,0)*INDIRECT($Q$1),VLOOKUP($Q37, RatesApril2021,Z$6,0)),IF($A37="E",0,3))</f>
        <v>98248</v>
      </c>
    </row>
    <row r="38" spans="1:27" s="73" customFormat="1" x14ac:dyDescent="0.2">
      <c r="A38" s="75" t="s">
        <v>17</v>
      </c>
      <c r="B38" s="70" t="s">
        <v>576</v>
      </c>
      <c r="C38" s="75" t="s">
        <v>72</v>
      </c>
      <c r="D38" s="73" t="s">
        <v>342</v>
      </c>
      <c r="E38" s="75">
        <v>393</v>
      </c>
      <c r="F38" s="219">
        <v>8</v>
      </c>
      <c r="G38" s="74">
        <f t="shared" ca="1" si="2"/>
        <v>70761</v>
      </c>
      <c r="H38" s="74">
        <f t="shared" ca="1" si="3"/>
        <v>73596</v>
      </c>
      <c r="I38" s="74">
        <f t="shared" ca="1" si="4"/>
        <v>76541</v>
      </c>
      <c r="J38" s="74">
        <f t="shared" ca="1" si="5"/>
        <v>79606</v>
      </c>
      <c r="K38" s="74">
        <f t="shared" ca="1" si="6"/>
        <v>82795</v>
      </c>
      <c r="L38" s="74">
        <f t="shared" ca="1" si="7"/>
        <v>0</v>
      </c>
      <c r="M38" s="74">
        <f t="shared" ca="1" si="8"/>
        <v>0</v>
      </c>
      <c r="N38" s="60"/>
      <c r="O38" s="60"/>
      <c r="P38" s="191" t="s">
        <v>600</v>
      </c>
      <c r="Q38" s="187" t="str">
        <f t="shared" si="9"/>
        <v>04245C</v>
      </c>
      <c r="R38" s="188" t="str">
        <f t="shared" si="10"/>
        <v xml:space="preserve">Executive Assistant to Police Chief </v>
      </c>
      <c r="S38" s="189" t="str">
        <f t="shared" si="11"/>
        <v>099</v>
      </c>
      <c r="T38" s="186" cm="1">
        <f t="array" aca="1" ref="T38" ca="1">ROUND(IF($P38="Y",VLOOKUP($Q38, RatesApril2021,T$6,0)*INDIRECT($Q$1),VLOOKUP($Q38, RatesApril2021,T$6,0)),IF($A38="E",0,3))</f>
        <v>70761</v>
      </c>
      <c r="U38" s="186" cm="1">
        <f t="array" aca="1" ref="U38" ca="1">ROUND(IF($P38="Y",VLOOKUP($Q38, RatesApril2021,U$6,0)*INDIRECT($Q$1),VLOOKUP($Q38, RatesApril2021,U$6,0)),IF($A38="E",0,3))</f>
        <v>73596</v>
      </c>
      <c r="V38" s="186" cm="1">
        <f t="array" aca="1" ref="V38" ca="1">ROUND(IF($P38="Y",VLOOKUP($Q38, RatesApril2021,V$6,0)*INDIRECT($Q$1),VLOOKUP($Q38, RatesApril2021,V$6,0)),IF($A38="E",0,3))</f>
        <v>76541</v>
      </c>
      <c r="W38" s="186" cm="1">
        <f t="array" aca="1" ref="W38" ca="1">ROUND(IF($P38="Y",VLOOKUP($Q38, RatesApril2021,W$6,0)*INDIRECT($Q$1),VLOOKUP($Q38, RatesApril2021,W$6,0)),IF($A38="E",0,3))</f>
        <v>79606</v>
      </c>
      <c r="X38" s="186" cm="1">
        <f t="array" aca="1" ref="X38" ca="1">ROUND(IF($P38="Y",VLOOKUP($Q38, RatesApril2021,X$6,0)*INDIRECT($Q$1),VLOOKUP($Q38, RatesApril2021,X$6,0)),IF($A38="E",0,3))</f>
        <v>82795</v>
      </c>
      <c r="Y38" s="186" cm="1">
        <f t="array" aca="1" ref="Y38" ca="1">ROUND(IF($P38="Y",VLOOKUP($Q38, RatesApril2021,Y$6,0)*INDIRECT($Q$1),VLOOKUP($Q38, RatesApril2021,Y$6,0)),IF($A38="E",0,3))</f>
        <v>0</v>
      </c>
      <c r="Z38" s="186" cm="1">
        <f t="array" aca="1" ref="Z38" ca="1">ROUND(IF($P38="Y",VLOOKUP($Q38, RatesApril2021,Z$6,0)*INDIRECT($Q$1),VLOOKUP($Q38, RatesApril2021,Z$6,0)),IF($A38="E",0,3))</f>
        <v>0</v>
      </c>
      <c r="AA38" s="190"/>
    </row>
    <row r="39" spans="1:27" s="73" customFormat="1" x14ac:dyDescent="0.2">
      <c r="A39" s="75" t="s">
        <v>17</v>
      </c>
      <c r="B39" s="70" t="s">
        <v>76</v>
      </c>
      <c r="C39" s="75" t="s">
        <v>73</v>
      </c>
      <c r="D39" s="73" t="s">
        <v>545</v>
      </c>
      <c r="E39" s="75">
        <v>590</v>
      </c>
      <c r="F39" s="219">
        <v>13</v>
      </c>
      <c r="G39" s="74">
        <f t="shared" ca="1" si="2"/>
        <v>103205</v>
      </c>
      <c r="H39" s="74">
        <f t="shared" ca="1" si="3"/>
        <v>107332</v>
      </c>
      <c r="I39" s="74">
        <f t="shared" ca="1" si="4"/>
        <v>111625</v>
      </c>
      <c r="J39" s="74">
        <f t="shared" ca="1" si="5"/>
        <v>116090</v>
      </c>
      <c r="K39" s="74">
        <f t="shared" ca="1" si="6"/>
        <v>120735</v>
      </c>
      <c r="L39" s="74">
        <f t="shared" ca="1" si="7"/>
        <v>0</v>
      </c>
      <c r="M39" s="74">
        <f t="shared" ca="1" si="8"/>
        <v>0</v>
      </c>
      <c r="N39" s="60"/>
      <c r="O39" s="60"/>
      <c r="P39" s="186" t="s">
        <v>600</v>
      </c>
      <c r="Q39" s="187" t="str">
        <f t="shared" si="9"/>
        <v>03400C</v>
      </c>
      <c r="R39" s="188" t="str">
        <f t="shared" si="10"/>
        <v>Executive Manager Minneapolis Employment and Training Program</v>
      </c>
      <c r="S39" s="189" t="str">
        <f t="shared" si="11"/>
        <v>63</v>
      </c>
      <c r="T39" s="186" cm="1">
        <f t="array" aca="1" ref="T39" ca="1">ROUND(IF($P39="Y",VLOOKUP($Q39, RatesApril2021,T$6,0)*INDIRECT($Q$1),VLOOKUP($Q39, RatesApril2021,T$6,0)),IF($A39="E",0,3))</f>
        <v>103205</v>
      </c>
      <c r="U39" s="186" cm="1">
        <f t="array" aca="1" ref="U39" ca="1">ROUND(IF($P39="Y",VLOOKUP($Q39, RatesApril2021,U$6,0)*INDIRECT($Q$1),VLOOKUP($Q39, RatesApril2021,U$6,0)),IF($A39="E",0,3))</f>
        <v>107332</v>
      </c>
      <c r="V39" s="186" cm="1">
        <f t="array" aca="1" ref="V39" ca="1">ROUND(IF($P39="Y",VLOOKUP($Q39, RatesApril2021,V$6,0)*INDIRECT($Q$1),VLOOKUP($Q39, RatesApril2021,V$6,0)),IF($A39="E",0,3))</f>
        <v>111625</v>
      </c>
      <c r="W39" s="186" cm="1">
        <f t="array" aca="1" ref="W39" ca="1">ROUND(IF($P39="Y",VLOOKUP($Q39, RatesApril2021,W$6,0)*INDIRECT($Q$1),VLOOKUP($Q39, RatesApril2021,W$6,0)),IF($A39="E",0,3))</f>
        <v>116090</v>
      </c>
      <c r="X39" s="186" cm="1">
        <f t="array" aca="1" ref="X39" ca="1">ROUND(IF($P39="Y",VLOOKUP($Q39, RatesApril2021,X$6,0)*INDIRECT($Q$1),VLOOKUP($Q39, RatesApril2021,X$6,0)),IF($A39="E",0,3))</f>
        <v>120735</v>
      </c>
      <c r="Y39" s="186" cm="1">
        <f t="array" aca="1" ref="Y39" ca="1">ROUND(IF($P39="Y",VLOOKUP($Q39, RatesApril2021,Y$6,0)*INDIRECT($Q$1),VLOOKUP($Q39, RatesApril2021,Y$6,0)),IF($A39="E",0,3))</f>
        <v>0</v>
      </c>
      <c r="Z39" s="186" cm="1">
        <f t="array" aca="1" ref="Z39" ca="1">ROUND(IF($P39="Y",VLOOKUP($Q39, RatesApril2021,Z$6,0)*INDIRECT($Q$1),VLOOKUP($Q39, RatesApril2021,Z$6,0)),IF($A39="E",0,3))</f>
        <v>0</v>
      </c>
      <c r="AA39" s="190"/>
    </row>
    <row r="40" spans="1:27" s="73" customFormat="1" x14ac:dyDescent="0.2">
      <c r="A40" s="75" t="s">
        <v>17</v>
      </c>
      <c r="B40" s="70" t="s">
        <v>577</v>
      </c>
      <c r="C40" s="75" t="s">
        <v>74</v>
      </c>
      <c r="D40" s="73" t="s">
        <v>344</v>
      </c>
      <c r="E40" s="75">
        <v>505</v>
      </c>
      <c r="F40" s="219">
        <v>11</v>
      </c>
      <c r="G40" s="74">
        <f t="shared" ca="1" si="2"/>
        <v>91691</v>
      </c>
      <c r="H40" s="74">
        <f t="shared" ca="1" si="3"/>
        <v>95362</v>
      </c>
      <c r="I40" s="74">
        <f t="shared" ca="1" si="4"/>
        <v>99181</v>
      </c>
      <c r="J40" s="74">
        <f t="shared" ca="1" si="5"/>
        <v>103152</v>
      </c>
      <c r="K40" s="74">
        <f t="shared" ca="1" si="6"/>
        <v>107282</v>
      </c>
      <c r="L40" s="74">
        <f t="shared" ca="1" si="7"/>
        <v>0</v>
      </c>
      <c r="M40" s="74">
        <f t="shared" ca="1" si="8"/>
        <v>0</v>
      </c>
      <c r="N40" s="60"/>
      <c r="O40" s="60"/>
      <c r="P40" s="191" t="s">
        <v>600</v>
      </c>
      <c r="Q40" s="187" t="str">
        <f t="shared" si="9"/>
        <v>04239C</v>
      </c>
      <c r="R40" s="188" t="str">
        <f t="shared" si="10"/>
        <v>Executive Manager of Arts</v>
      </c>
      <c r="S40" s="189" t="str">
        <f t="shared" si="11"/>
        <v>041</v>
      </c>
      <c r="T40" s="186" cm="1">
        <f t="array" aca="1" ref="T40" ca="1">ROUND(IF($P40="Y",VLOOKUP($Q40, RatesApril2021,T$6,0)*INDIRECT($Q$1),VLOOKUP($Q40, RatesApril2021,T$6,0)),IF($A40="E",0,3))</f>
        <v>91691</v>
      </c>
      <c r="U40" s="186" cm="1">
        <f t="array" aca="1" ref="U40" ca="1">ROUND(IF($P40="Y",VLOOKUP($Q40, RatesApril2021,U$6,0)*INDIRECT($Q$1),VLOOKUP($Q40, RatesApril2021,U$6,0)),IF($A40="E",0,3))</f>
        <v>95362</v>
      </c>
      <c r="V40" s="186" cm="1">
        <f t="array" aca="1" ref="V40" ca="1">ROUND(IF($P40="Y",VLOOKUP($Q40, RatesApril2021,V$6,0)*INDIRECT($Q$1),VLOOKUP($Q40, RatesApril2021,V$6,0)),IF($A40="E",0,3))</f>
        <v>99181</v>
      </c>
      <c r="W40" s="186" cm="1">
        <f t="array" aca="1" ref="W40" ca="1">ROUND(IF($P40="Y",VLOOKUP($Q40, RatesApril2021,W$6,0)*INDIRECT($Q$1),VLOOKUP($Q40, RatesApril2021,W$6,0)),IF($A40="E",0,3))</f>
        <v>103152</v>
      </c>
      <c r="X40" s="186" cm="1">
        <f t="array" aca="1" ref="X40" ca="1">ROUND(IF($P40="Y",VLOOKUP($Q40, RatesApril2021,X$6,0)*INDIRECT($Q$1),VLOOKUP($Q40, RatesApril2021,X$6,0)),IF($A40="E",0,3))</f>
        <v>107282</v>
      </c>
      <c r="Y40" s="186" cm="1">
        <f t="array" aca="1" ref="Y40" ca="1">ROUND(IF($P40="Y",VLOOKUP($Q40, RatesApril2021,Y$6,0)*INDIRECT($Q$1),VLOOKUP($Q40, RatesApril2021,Y$6,0)),IF($A40="E",0,3))</f>
        <v>0</v>
      </c>
      <c r="Z40" s="186" cm="1">
        <f t="array" aca="1" ref="Z40" ca="1">ROUND(IF($P40="Y",VLOOKUP($Q40, RatesApril2021,Z$6,0)*INDIRECT($Q$1),VLOOKUP($Q40, RatesApril2021,Z$6,0)),IF($A40="E",0,3))</f>
        <v>0</v>
      </c>
      <c r="AA40" s="190"/>
    </row>
    <row r="41" spans="1:27" x14ac:dyDescent="0.2">
      <c r="A41" s="69" t="s">
        <v>17</v>
      </c>
      <c r="B41" s="70" t="s">
        <v>30</v>
      </c>
      <c r="C41" s="69" t="s">
        <v>75</v>
      </c>
      <c r="D41" s="71" t="s">
        <v>345</v>
      </c>
      <c r="E41" s="69">
        <v>393</v>
      </c>
      <c r="F41" s="219">
        <v>8</v>
      </c>
      <c r="G41" s="74">
        <f t="shared" ca="1" si="2"/>
        <v>64113</v>
      </c>
      <c r="H41" s="74">
        <f t="shared" ca="1" si="3"/>
        <v>67554</v>
      </c>
      <c r="I41" s="74">
        <f t="shared" ca="1" si="4"/>
        <v>71138</v>
      </c>
      <c r="J41" s="74">
        <f t="shared" ca="1" si="5"/>
        <v>76175</v>
      </c>
      <c r="K41" s="74">
        <f t="shared" ca="1" si="6"/>
        <v>78308</v>
      </c>
      <c r="L41" s="74">
        <f t="shared" ca="1" si="7"/>
        <v>80501</v>
      </c>
      <c r="M41" s="74">
        <f t="shared" ca="1" si="8"/>
        <v>82796</v>
      </c>
      <c r="N41" s="72"/>
      <c r="O41" s="72"/>
      <c r="P41" s="191" t="s">
        <v>600</v>
      </c>
      <c r="Q41" s="187" t="str">
        <f t="shared" ref="Q41:Q72" si="12">C41</f>
        <v>00463C</v>
      </c>
      <c r="R41" s="188" t="str">
        <f t="shared" ref="R41:R72" si="13">D41</f>
        <v>Executive Secrretary to City Coordinator</v>
      </c>
      <c r="S41" s="189" t="str">
        <f t="shared" si="11"/>
        <v>21</v>
      </c>
      <c r="T41" s="186" cm="1">
        <f t="array" aca="1" ref="T41" ca="1">ROUND(IF($P41="Y",VLOOKUP($Q41, RatesApril2021,T$6,0)*INDIRECT($Q$1),VLOOKUP($Q41, RatesApril2021,T$6,0)),IF($A41="E",0,3))</f>
        <v>64113</v>
      </c>
      <c r="U41" s="186" cm="1">
        <f t="array" aca="1" ref="U41" ca="1">ROUND(IF($P41="Y",VLOOKUP($Q41, RatesApril2021,U$6,0)*INDIRECT($Q$1),VLOOKUP($Q41, RatesApril2021,U$6,0)),IF($A41="E",0,3))</f>
        <v>67554</v>
      </c>
      <c r="V41" s="186" cm="1">
        <f t="array" aca="1" ref="V41" ca="1">ROUND(IF($P41="Y",VLOOKUP($Q41, RatesApril2021,V$6,0)*INDIRECT($Q$1),VLOOKUP($Q41, RatesApril2021,V$6,0)),IF($A41="E",0,3))</f>
        <v>71138</v>
      </c>
      <c r="W41" s="186" cm="1">
        <f t="array" aca="1" ref="W41" ca="1">ROUND(IF($P41="Y",VLOOKUP($Q41, RatesApril2021,W$6,0)*INDIRECT($Q$1),VLOOKUP($Q41, RatesApril2021,W$6,0)),IF($A41="E",0,3))</f>
        <v>76175</v>
      </c>
      <c r="X41" s="186" cm="1">
        <f t="array" aca="1" ref="X41" ca="1">ROUND(IF($P41="Y",VLOOKUP($Q41, RatesApril2021,X$6,0)*INDIRECT($Q$1),VLOOKUP($Q41, RatesApril2021,X$6,0)),IF($A41="E",0,3))</f>
        <v>78308</v>
      </c>
      <c r="Y41" s="186" cm="1">
        <f t="array" aca="1" ref="Y41" ca="1">ROUND(IF($P41="Y",VLOOKUP($Q41, RatesApril2021,Y$6,0)*INDIRECT($Q$1),VLOOKUP($Q41, RatesApril2021,Y$6,0)),IF($A41="E",0,3))</f>
        <v>80501</v>
      </c>
      <c r="Z41" s="186" cm="1">
        <f t="array" aca="1" ref="Z41" ca="1">ROUND(IF($P41="Y",VLOOKUP($Q41, RatesApril2021,Z$6,0)*INDIRECT($Q$1),VLOOKUP($Q41, RatesApril2021,Z$6,0)),IF($A41="E",0,3))</f>
        <v>82796</v>
      </c>
    </row>
    <row r="42" spans="1:27" x14ac:dyDescent="0.2">
      <c r="A42" s="69" t="s">
        <v>17</v>
      </c>
      <c r="B42" s="70" t="s">
        <v>76</v>
      </c>
      <c r="C42" s="69" t="s">
        <v>77</v>
      </c>
      <c r="D42" s="71" t="s">
        <v>346</v>
      </c>
      <c r="E42" s="69">
        <v>598</v>
      </c>
      <c r="F42" s="219">
        <v>13</v>
      </c>
      <c r="G42" s="74">
        <f t="shared" ca="1" si="2"/>
        <v>103205</v>
      </c>
      <c r="H42" s="74">
        <f t="shared" ca="1" si="3"/>
        <v>107332</v>
      </c>
      <c r="I42" s="74">
        <f t="shared" ca="1" si="4"/>
        <v>111625</v>
      </c>
      <c r="J42" s="74">
        <f t="shared" ca="1" si="5"/>
        <v>116090</v>
      </c>
      <c r="K42" s="74">
        <f t="shared" ca="1" si="6"/>
        <v>120735</v>
      </c>
      <c r="L42" s="74">
        <f t="shared" ca="1" si="7"/>
        <v>0</v>
      </c>
      <c r="M42" s="74">
        <f t="shared" ca="1" si="8"/>
        <v>0</v>
      </c>
      <c r="N42" s="72"/>
      <c r="O42" s="72"/>
      <c r="P42" s="191" t="s">
        <v>600</v>
      </c>
      <c r="Q42" s="187" t="str">
        <f t="shared" si="12"/>
        <v>04295C</v>
      </c>
      <c r="R42" s="188" t="str">
        <f t="shared" si="13"/>
        <v>Facility Manager</v>
      </c>
      <c r="S42" s="189" t="str">
        <f t="shared" si="11"/>
        <v>63</v>
      </c>
      <c r="T42" s="186" cm="1">
        <f t="array" aca="1" ref="T42" ca="1">ROUND(IF($P42="Y",VLOOKUP($Q42, RatesApril2021,T$6,0)*INDIRECT($Q$1),VLOOKUP($Q42, RatesApril2021,T$6,0)),IF($A42="E",0,3))</f>
        <v>103205</v>
      </c>
      <c r="U42" s="186" cm="1">
        <f t="array" aca="1" ref="U42" ca="1">ROUND(IF($P42="Y",VLOOKUP($Q42, RatesApril2021,U$6,0)*INDIRECT($Q$1),VLOOKUP($Q42, RatesApril2021,U$6,0)),IF($A42="E",0,3))</f>
        <v>107332</v>
      </c>
      <c r="V42" s="186" cm="1">
        <f t="array" aca="1" ref="V42" ca="1">ROUND(IF($P42="Y",VLOOKUP($Q42, RatesApril2021,V$6,0)*INDIRECT($Q$1),VLOOKUP($Q42, RatesApril2021,V$6,0)),IF($A42="E",0,3))</f>
        <v>111625</v>
      </c>
      <c r="W42" s="186" cm="1">
        <f t="array" aca="1" ref="W42" ca="1">ROUND(IF($P42="Y",VLOOKUP($Q42, RatesApril2021,W$6,0)*INDIRECT($Q$1),VLOOKUP($Q42, RatesApril2021,W$6,0)),IF($A42="E",0,3))</f>
        <v>116090</v>
      </c>
      <c r="X42" s="186" cm="1">
        <f t="array" aca="1" ref="X42" ca="1">ROUND(IF($P42="Y",VLOOKUP($Q42, RatesApril2021,X$6,0)*INDIRECT($Q$1),VLOOKUP($Q42, RatesApril2021,X$6,0)),IF($A42="E",0,3))</f>
        <v>120735</v>
      </c>
      <c r="Y42" s="186" cm="1">
        <f t="array" aca="1" ref="Y42" ca="1">ROUND(IF($P42="Y",VLOOKUP($Q42, RatesApril2021,Y$6,0)*INDIRECT($Q$1),VLOOKUP($Q42, RatesApril2021,Y$6,0)),IF($A42="E",0,3))</f>
        <v>0</v>
      </c>
      <c r="Z42" s="186" cm="1">
        <f t="array" aca="1" ref="Z42" ca="1">ROUND(IF($P42="Y",VLOOKUP($Q42, RatesApril2021,Z$6,0)*INDIRECT($Q$1),VLOOKUP($Q42, RatesApril2021,Z$6,0)),IF($A42="E",0,3))</f>
        <v>0</v>
      </c>
    </row>
    <row r="43" spans="1:27" x14ac:dyDescent="0.2">
      <c r="A43" s="69" t="s">
        <v>21</v>
      </c>
      <c r="B43" s="70" t="s">
        <v>78</v>
      </c>
      <c r="C43" s="69" t="s">
        <v>79</v>
      </c>
      <c r="D43" s="71" t="s">
        <v>347</v>
      </c>
      <c r="E43" s="69">
        <v>110</v>
      </c>
      <c r="F43" s="219">
        <v>2</v>
      </c>
      <c r="G43" s="74">
        <f t="shared" ca="1" si="2"/>
        <v>15.225</v>
      </c>
      <c r="H43" s="74">
        <f t="shared" ca="1" si="3"/>
        <v>16.239999999999998</v>
      </c>
      <c r="I43" s="74">
        <f t="shared" ca="1" si="4"/>
        <v>0</v>
      </c>
      <c r="J43" s="74">
        <f t="shared" ca="1" si="5"/>
        <v>0</v>
      </c>
      <c r="K43" s="74">
        <f t="shared" ca="1" si="6"/>
        <v>0</v>
      </c>
      <c r="L43" s="74">
        <f t="shared" ca="1" si="7"/>
        <v>0</v>
      </c>
      <c r="M43" s="74">
        <f t="shared" ca="1" si="8"/>
        <v>0</v>
      </c>
      <c r="N43" s="72"/>
      <c r="O43" s="72"/>
      <c r="P43" s="191" t="s">
        <v>600</v>
      </c>
      <c r="Q43" s="187" t="str">
        <f t="shared" si="12"/>
        <v>02230C</v>
      </c>
      <c r="R43" s="188" t="str">
        <f t="shared" si="13"/>
        <v xml:space="preserve">Guest Services Ambassador </v>
      </c>
      <c r="S43" s="189" t="str">
        <f t="shared" si="11"/>
        <v>03A</v>
      </c>
      <c r="T43" s="186" cm="1">
        <f t="array" aca="1" ref="T43" ca="1">ROUND(IF($P43="Y",VLOOKUP($Q43, RatesApril2021,T$6,0)*INDIRECT($Q$1),VLOOKUP($Q43, RatesApril2021,T$6,0)),IF($A43="E",0,3))</f>
        <v>15.225</v>
      </c>
      <c r="U43" s="186" cm="1">
        <f t="array" aca="1" ref="U43" ca="1">ROUND(IF($P43="Y",VLOOKUP($Q43, RatesApril2021,U$6,0)*INDIRECT($Q$1),VLOOKUP($Q43, RatesApril2021,U$6,0)),IF($A43="E",0,3))</f>
        <v>16.239999999999998</v>
      </c>
      <c r="V43" s="186" cm="1">
        <f t="array" aca="1" ref="V43" ca="1">ROUND(IF($P43="Y",VLOOKUP($Q43, RatesApril2021,V$6,0)*INDIRECT($Q$1),VLOOKUP($Q43, RatesApril2021,V$6,0)),IF($A43="E",0,3))</f>
        <v>0</v>
      </c>
      <c r="W43" s="186" cm="1">
        <f t="array" aca="1" ref="W43" ca="1">ROUND(IF($P43="Y",VLOOKUP($Q43, RatesApril2021,W$6,0)*INDIRECT($Q$1),VLOOKUP($Q43, RatesApril2021,W$6,0)),IF($A43="E",0,3))</f>
        <v>0</v>
      </c>
      <c r="X43" s="186" cm="1">
        <f t="array" aca="1" ref="X43" ca="1">ROUND(IF($P43="Y",VLOOKUP($Q43, RatesApril2021,X$6,0)*INDIRECT($Q$1),VLOOKUP($Q43, RatesApril2021,X$6,0)),IF($A43="E",0,3))</f>
        <v>0</v>
      </c>
      <c r="Y43" s="186" cm="1">
        <f t="array" aca="1" ref="Y43" ca="1">ROUND(IF($P43="Y",VLOOKUP($Q43, RatesApril2021,Y$6,0)*INDIRECT($Q$1),VLOOKUP($Q43, RatesApril2021,Y$6,0)),IF($A43="E",0,3))</f>
        <v>0</v>
      </c>
      <c r="Z43" s="186" cm="1">
        <f t="array" aca="1" ref="Z43" ca="1">ROUND(IF($P43="Y",VLOOKUP($Q43, RatesApril2021,Z$6,0)*INDIRECT($Q$1),VLOOKUP($Q43, RatesApril2021,Z$6,0)),IF($A43="E",0,3))</f>
        <v>0</v>
      </c>
    </row>
    <row r="44" spans="1:27" s="73" customFormat="1" x14ac:dyDescent="0.2">
      <c r="A44" s="75" t="s">
        <v>17</v>
      </c>
      <c r="B44" s="70" t="s">
        <v>571</v>
      </c>
      <c r="C44" s="75" t="s">
        <v>483</v>
      </c>
      <c r="D44" s="73" t="s">
        <v>547</v>
      </c>
      <c r="E44" s="75">
        <v>458</v>
      </c>
      <c r="F44" s="219">
        <v>10</v>
      </c>
      <c r="G44" s="74">
        <f t="shared" ca="1" si="2"/>
        <v>83928</v>
      </c>
      <c r="H44" s="74">
        <f t="shared" ca="1" si="3"/>
        <v>87289</v>
      </c>
      <c r="I44" s="74">
        <f t="shared" ca="1" si="4"/>
        <v>90785</v>
      </c>
      <c r="J44" s="74">
        <f t="shared" ca="1" si="5"/>
        <v>94419</v>
      </c>
      <c r="K44" s="74">
        <f t="shared" ca="1" si="6"/>
        <v>98200</v>
      </c>
      <c r="L44" s="74">
        <f t="shared" ca="1" si="7"/>
        <v>0</v>
      </c>
      <c r="M44" s="74">
        <f t="shared" ca="1" si="8"/>
        <v>0</v>
      </c>
      <c r="N44" s="60"/>
      <c r="O44" s="60"/>
      <c r="P44" s="191" t="s">
        <v>600</v>
      </c>
      <c r="Q44" s="187" t="str">
        <f t="shared" si="12"/>
        <v xml:space="preserve">52946C </v>
      </c>
      <c r="R44" s="188" t="str">
        <f t="shared" si="13"/>
        <v>Health Program Coordinator</v>
      </c>
      <c r="S44" s="189" t="str">
        <f t="shared" si="11"/>
        <v>065</v>
      </c>
      <c r="T44" s="186" cm="1">
        <f t="array" aca="1" ref="T44" ca="1">ROUND(IF($P44="Y",VLOOKUP($Q44, RatesApril2021,T$6,0)*INDIRECT($Q$1),VLOOKUP($Q44, RatesApril2021,T$6,0)),IF($A44="E",0,3))</f>
        <v>83928</v>
      </c>
      <c r="U44" s="186" cm="1">
        <f t="array" aca="1" ref="U44" ca="1">ROUND(IF($P44="Y",VLOOKUP($Q44, RatesApril2021,U$6,0)*INDIRECT($Q$1),VLOOKUP($Q44, RatesApril2021,U$6,0)),IF($A44="E",0,3))</f>
        <v>87289</v>
      </c>
      <c r="V44" s="186" cm="1">
        <f t="array" aca="1" ref="V44" ca="1">ROUND(IF($P44="Y",VLOOKUP($Q44, RatesApril2021,V$6,0)*INDIRECT($Q$1),VLOOKUP($Q44, RatesApril2021,V$6,0)),IF($A44="E",0,3))</f>
        <v>90785</v>
      </c>
      <c r="W44" s="186" cm="1">
        <f t="array" aca="1" ref="W44" ca="1">ROUND(IF($P44="Y",VLOOKUP($Q44, RatesApril2021,W$6,0)*INDIRECT($Q$1),VLOOKUP($Q44, RatesApril2021,W$6,0)),IF($A44="E",0,3))</f>
        <v>94419</v>
      </c>
      <c r="X44" s="186" cm="1">
        <f t="array" aca="1" ref="X44" ca="1">ROUND(IF($P44="Y",VLOOKUP($Q44, RatesApril2021,X$6,0)*INDIRECT($Q$1),VLOOKUP($Q44, RatesApril2021,X$6,0)),IF($A44="E",0,3))</f>
        <v>98200</v>
      </c>
      <c r="Y44" s="186" cm="1">
        <f t="array" aca="1" ref="Y44" ca="1">ROUND(IF($P44="Y",VLOOKUP($Q44, RatesApril2021,Y$6,0)*INDIRECT($Q$1),VLOOKUP($Q44, RatesApril2021,Y$6,0)),IF($A44="E",0,3))</f>
        <v>0</v>
      </c>
      <c r="Z44" s="186" cm="1">
        <f t="array" aca="1" ref="Z44" ca="1">ROUND(IF($P44="Y",VLOOKUP($Q44, RatesApril2021,Z$6,0)*INDIRECT($Q$1),VLOOKUP($Q44, RatesApril2021,Z$6,0)),IF($A44="E",0,3))</f>
        <v>0</v>
      </c>
      <c r="AA44" s="190"/>
    </row>
    <row r="45" spans="1:27" s="73" customFormat="1" x14ac:dyDescent="0.2">
      <c r="A45" s="75" t="s">
        <v>17</v>
      </c>
      <c r="B45" s="70" t="s">
        <v>70</v>
      </c>
      <c r="C45" s="75" t="s">
        <v>80</v>
      </c>
      <c r="D45" s="73" t="s">
        <v>348</v>
      </c>
      <c r="E45" s="75">
        <v>465</v>
      </c>
      <c r="F45" s="219">
        <v>10</v>
      </c>
      <c r="G45" s="74">
        <f t="shared" ca="1" si="2"/>
        <v>77016</v>
      </c>
      <c r="H45" s="74">
        <f t="shared" ca="1" si="3"/>
        <v>80849</v>
      </c>
      <c r="I45" s="74">
        <f t="shared" ca="1" si="4"/>
        <v>84901</v>
      </c>
      <c r="J45" s="74">
        <f t="shared" ca="1" si="5"/>
        <v>90391</v>
      </c>
      <c r="K45" s="74">
        <f t="shared" ca="1" si="6"/>
        <v>92921</v>
      </c>
      <c r="L45" s="74">
        <f t="shared" ca="1" si="7"/>
        <v>95525</v>
      </c>
      <c r="M45" s="74">
        <f t="shared" ca="1" si="8"/>
        <v>98248</v>
      </c>
      <c r="N45" s="60"/>
      <c r="O45" s="60"/>
      <c r="P45" s="191" t="s">
        <v>600</v>
      </c>
      <c r="Q45" s="187" t="str">
        <f t="shared" si="12"/>
        <v>05403C</v>
      </c>
      <c r="R45" s="188" t="str">
        <f t="shared" si="13"/>
        <v xml:space="preserve">Health Program Manager </v>
      </c>
      <c r="S45" s="189" t="str">
        <f t="shared" si="11"/>
        <v>34M</v>
      </c>
      <c r="T45" s="186" cm="1">
        <f t="array" aca="1" ref="T45" ca="1">ROUND(IF($P45="Y",VLOOKUP($Q45, RatesApril2021,T$6,0)*INDIRECT($Q$1),VLOOKUP($Q45, RatesApril2021,T$6,0)),IF($A45="E",0,3))</f>
        <v>77016</v>
      </c>
      <c r="U45" s="186" cm="1">
        <f t="array" aca="1" ref="U45" ca="1">ROUND(IF($P45="Y",VLOOKUP($Q45, RatesApril2021,U$6,0)*INDIRECT($Q$1),VLOOKUP($Q45, RatesApril2021,U$6,0)),IF($A45="E",0,3))</f>
        <v>80849</v>
      </c>
      <c r="V45" s="186" cm="1">
        <f t="array" aca="1" ref="V45" ca="1">ROUND(IF($P45="Y",VLOOKUP($Q45, RatesApril2021,V$6,0)*INDIRECT($Q$1),VLOOKUP($Q45, RatesApril2021,V$6,0)),IF($A45="E",0,3))</f>
        <v>84901</v>
      </c>
      <c r="W45" s="186" cm="1">
        <f t="array" aca="1" ref="W45" ca="1">ROUND(IF($P45="Y",VLOOKUP($Q45, RatesApril2021,W$6,0)*INDIRECT($Q$1),VLOOKUP($Q45, RatesApril2021,W$6,0)),IF($A45="E",0,3))</f>
        <v>90391</v>
      </c>
      <c r="X45" s="186" cm="1">
        <f t="array" aca="1" ref="X45" ca="1">ROUND(IF($P45="Y",VLOOKUP($Q45, RatesApril2021,X$6,0)*INDIRECT($Q$1),VLOOKUP($Q45, RatesApril2021,X$6,0)),IF($A45="E",0,3))</f>
        <v>92921</v>
      </c>
      <c r="Y45" s="186" cm="1">
        <f t="array" aca="1" ref="Y45" ca="1">ROUND(IF($P45="Y",VLOOKUP($Q45, RatesApril2021,Y$6,0)*INDIRECT($Q$1),VLOOKUP($Q45, RatesApril2021,Y$6,0)),IF($A45="E",0,3))</f>
        <v>95525</v>
      </c>
      <c r="Z45" s="186" cm="1">
        <f t="array" aca="1" ref="Z45" ca="1">ROUND(IF($P45="Y",VLOOKUP($Q45, RatesApril2021,Z$6,0)*INDIRECT($Q$1),VLOOKUP($Q45, RatesApril2021,Z$6,0)),IF($A45="E",0,3))</f>
        <v>98248</v>
      </c>
      <c r="AA45" s="190"/>
    </row>
    <row r="46" spans="1:27" s="73" customFormat="1" x14ac:dyDescent="0.2">
      <c r="A46" s="75" t="s">
        <v>21</v>
      </c>
      <c r="B46" s="70" t="s">
        <v>578</v>
      </c>
      <c r="C46" s="75" t="s">
        <v>84</v>
      </c>
      <c r="D46" s="73" t="s">
        <v>551</v>
      </c>
      <c r="E46" s="75">
        <v>323</v>
      </c>
      <c r="F46" s="219">
        <v>7</v>
      </c>
      <c r="G46" s="74">
        <f t="shared" ca="1" si="2"/>
        <v>29.45</v>
      </c>
      <c r="H46" s="74">
        <f t="shared" ca="1" si="3"/>
        <v>30.63</v>
      </c>
      <c r="I46" s="74">
        <f t="shared" ca="1" si="4"/>
        <v>31.856000000000002</v>
      </c>
      <c r="J46" s="74">
        <f t="shared" ca="1" si="5"/>
        <v>33.131999999999998</v>
      </c>
      <c r="K46" s="74">
        <f t="shared" ca="1" si="6"/>
        <v>34.457999999999998</v>
      </c>
      <c r="L46" s="74">
        <f t="shared" ca="1" si="7"/>
        <v>0</v>
      </c>
      <c r="M46" s="74">
        <f t="shared" ca="1" si="8"/>
        <v>0</v>
      </c>
      <c r="N46" s="60"/>
      <c r="O46" s="60"/>
      <c r="P46" s="191" t="s">
        <v>600</v>
      </c>
      <c r="Q46" s="187" t="str">
        <f t="shared" si="12"/>
        <v>05416C</v>
      </c>
      <c r="R46" s="188" t="str">
        <f t="shared" si="13"/>
        <v>HR Associate Representative</v>
      </c>
      <c r="S46" s="189" t="str">
        <f t="shared" si="11"/>
        <v>059</v>
      </c>
      <c r="T46" s="186" cm="1">
        <f t="array" aca="1" ref="T46" ca="1">ROUND(IF($P46="Y",VLOOKUP($Q46, RatesApril2021,T$6,0)*INDIRECT($Q$1),VLOOKUP($Q46, RatesApril2021,T$6,0)),IF($A46="E",0,3))</f>
        <v>29.45</v>
      </c>
      <c r="U46" s="186" cm="1">
        <f t="array" aca="1" ref="U46" ca="1">ROUND(IF($P46="Y",VLOOKUP($Q46, RatesApril2021,U$6,0)*INDIRECT($Q$1),VLOOKUP($Q46, RatesApril2021,U$6,0)),IF($A46="E",0,3))</f>
        <v>30.63</v>
      </c>
      <c r="V46" s="186" cm="1">
        <f t="array" aca="1" ref="V46" ca="1">ROUND(IF($P46="Y",VLOOKUP($Q46, RatesApril2021,V$6,0)*INDIRECT($Q$1),VLOOKUP($Q46, RatesApril2021,V$6,0)),IF($A46="E",0,3))</f>
        <v>31.856000000000002</v>
      </c>
      <c r="W46" s="186" cm="1">
        <f t="array" aca="1" ref="W46" ca="1">ROUND(IF($P46="Y",VLOOKUP($Q46, RatesApril2021,W$6,0)*INDIRECT($Q$1),VLOOKUP($Q46, RatesApril2021,W$6,0)),IF($A46="E",0,3))</f>
        <v>33.131999999999998</v>
      </c>
      <c r="X46" s="186" cm="1">
        <f t="array" aca="1" ref="X46" ca="1">ROUND(IF($P46="Y",VLOOKUP($Q46, RatesApril2021,X$6,0)*INDIRECT($Q$1),VLOOKUP($Q46, RatesApril2021,X$6,0)),IF($A46="E",0,3))</f>
        <v>34.457999999999998</v>
      </c>
      <c r="Y46" s="186" cm="1">
        <f t="array" aca="1" ref="Y46" ca="1">ROUND(IF($P46="Y",VLOOKUP($Q46, RatesApril2021,Y$6,0)*INDIRECT($Q$1),VLOOKUP($Q46, RatesApril2021,Y$6,0)),IF($A46="E",0,3))</f>
        <v>0</v>
      </c>
      <c r="Z46" s="186" cm="1">
        <f t="array" aca="1" ref="Z46" ca="1">ROUND(IF($P46="Y",VLOOKUP($Q46, RatesApril2021,Z$6,0)*INDIRECT($Q$1),VLOOKUP($Q46, RatesApril2021,Z$6,0)),IF($A46="E",0,3))</f>
        <v>0</v>
      </c>
      <c r="AA46" s="190"/>
    </row>
    <row r="47" spans="1:27" s="73" customFormat="1" x14ac:dyDescent="0.2">
      <c r="A47" s="75" t="s">
        <v>21</v>
      </c>
      <c r="B47" s="70" t="s">
        <v>85</v>
      </c>
      <c r="C47" s="75" t="s">
        <v>86</v>
      </c>
      <c r="D47" s="73" t="s">
        <v>87</v>
      </c>
      <c r="E47" s="75">
        <v>208</v>
      </c>
      <c r="F47" s="219">
        <v>4</v>
      </c>
      <c r="G47" s="74">
        <f t="shared" ca="1" si="2"/>
        <v>19.555</v>
      </c>
      <c r="H47" s="74">
        <f t="shared" ca="1" si="3"/>
        <v>20.265000000000001</v>
      </c>
      <c r="I47" s="74">
        <f t="shared" ca="1" si="4"/>
        <v>21</v>
      </c>
      <c r="J47" s="74">
        <f t="shared" ca="1" si="5"/>
        <v>0</v>
      </c>
      <c r="K47" s="74">
        <f t="shared" ca="1" si="6"/>
        <v>0</v>
      </c>
      <c r="L47" s="74">
        <f t="shared" ca="1" si="7"/>
        <v>0</v>
      </c>
      <c r="M47" s="74">
        <f t="shared" ca="1" si="8"/>
        <v>0</v>
      </c>
      <c r="N47" s="60"/>
      <c r="O47" s="60"/>
      <c r="P47" s="191" t="s">
        <v>600</v>
      </c>
      <c r="Q47" s="187" t="str">
        <f t="shared" si="12"/>
        <v>52908C</v>
      </c>
      <c r="R47" s="188" t="str">
        <f t="shared" si="13"/>
        <v>HR Associate Trainee</v>
      </c>
      <c r="S47" s="189" t="str">
        <f t="shared" si="11"/>
        <v>110</v>
      </c>
      <c r="T47" s="186" cm="1">
        <f t="array" aca="1" ref="T47" ca="1">ROUND(IF($P47="Y",VLOOKUP($Q47, RatesApril2021,T$6,0)*INDIRECT($Q$1),VLOOKUP($Q47, RatesApril2021,T$6,0)),IF($A47="E",0,3))</f>
        <v>19.555</v>
      </c>
      <c r="U47" s="186" cm="1">
        <f t="array" aca="1" ref="U47" ca="1">ROUND(IF($P47="Y",VLOOKUP($Q47, RatesApril2021,U$6,0)*INDIRECT($Q$1),VLOOKUP($Q47, RatesApril2021,U$6,0)),IF($A47="E",0,3))</f>
        <v>20.265000000000001</v>
      </c>
      <c r="V47" s="186" cm="1">
        <f t="array" aca="1" ref="V47" ca="1">ROUND(IF($P47="Y",VLOOKUP($Q47, RatesApril2021,V$6,0)*INDIRECT($Q$1),VLOOKUP($Q47, RatesApril2021,V$6,0)),IF($A47="E",0,3))</f>
        <v>21</v>
      </c>
      <c r="W47" s="186" cm="1">
        <f t="array" aca="1" ref="W47" ca="1">ROUND(IF($P47="Y",VLOOKUP($Q47, RatesApril2021,W$6,0)*INDIRECT($Q$1),VLOOKUP($Q47, RatesApril2021,W$6,0)),IF($A47="E",0,3))</f>
        <v>0</v>
      </c>
      <c r="X47" s="186" cm="1">
        <f t="array" aca="1" ref="X47" ca="1">ROUND(IF($P47="Y",VLOOKUP($Q47, RatesApril2021,X$6,0)*INDIRECT($Q$1),VLOOKUP($Q47, RatesApril2021,X$6,0)),IF($A47="E",0,3))</f>
        <v>0</v>
      </c>
      <c r="Y47" s="186" cm="1">
        <f t="array" aca="1" ref="Y47" ca="1">ROUND(IF($P47="Y",VLOOKUP($Q47, RatesApril2021,Y$6,0)*INDIRECT($Q$1),VLOOKUP($Q47, RatesApril2021,Y$6,0)),IF($A47="E",0,3))</f>
        <v>0</v>
      </c>
      <c r="Z47" s="186" cm="1">
        <f t="array" aca="1" ref="Z47" ca="1">ROUND(IF($P47="Y",VLOOKUP($Q47, RatesApril2021,Z$6,0)*INDIRECT($Q$1),VLOOKUP($Q47, RatesApril2021,Z$6,0)),IF($A47="E",0,3))</f>
        <v>0</v>
      </c>
      <c r="AA47" s="190"/>
    </row>
    <row r="48" spans="1:27" s="73" customFormat="1" x14ac:dyDescent="0.2">
      <c r="A48" s="75" t="s">
        <v>17</v>
      </c>
      <c r="B48" s="70" t="s">
        <v>143</v>
      </c>
      <c r="C48" s="75" t="s">
        <v>99</v>
      </c>
      <c r="D48" s="73" t="s">
        <v>507</v>
      </c>
      <c r="E48" s="75">
        <v>475</v>
      </c>
      <c r="F48" s="219">
        <v>10</v>
      </c>
      <c r="G48" s="74">
        <f t="shared" ca="1" si="2"/>
        <v>85473</v>
      </c>
      <c r="H48" s="74">
        <f t="shared" ca="1" si="3"/>
        <v>87868</v>
      </c>
      <c r="I48" s="74">
        <f t="shared" ca="1" si="4"/>
        <v>90328</v>
      </c>
      <c r="J48" s="74">
        <f t="shared" ca="1" si="5"/>
        <v>92857</v>
      </c>
      <c r="K48" s="74">
        <f t="shared" ca="1" si="6"/>
        <v>95456</v>
      </c>
      <c r="L48" s="74">
        <f t="shared" ca="1" si="7"/>
        <v>98133</v>
      </c>
      <c r="M48" s="74">
        <f t="shared" ca="1" si="8"/>
        <v>100926</v>
      </c>
      <c r="N48" s="60"/>
      <c r="O48" s="60"/>
      <c r="P48" s="191" t="s">
        <v>600</v>
      </c>
      <c r="Q48" s="187" t="str">
        <f t="shared" si="12"/>
        <v>05420C</v>
      </c>
      <c r="R48" s="188" t="str">
        <f t="shared" si="13"/>
        <v>HR Business Partner</v>
      </c>
      <c r="S48" s="189" t="str">
        <f t="shared" si="11"/>
        <v>121</v>
      </c>
      <c r="T48" s="186" cm="1">
        <f t="array" aca="1" ref="T48" ca="1">ROUND(IF($P48="Y",VLOOKUP($Q48, RatesApril2021,T$6,0)*INDIRECT($Q$1),VLOOKUP($Q48, RatesApril2021,T$6,0)),IF($A48="E",0,3))</f>
        <v>85473</v>
      </c>
      <c r="U48" s="186" cm="1">
        <f t="array" aca="1" ref="U48" ca="1">ROUND(IF($P48="Y",VLOOKUP($Q48, RatesApril2021,U$6,0)*INDIRECT($Q$1),VLOOKUP($Q48, RatesApril2021,U$6,0)),IF($A48="E",0,3))</f>
        <v>87868</v>
      </c>
      <c r="V48" s="186" cm="1">
        <f t="array" aca="1" ref="V48" ca="1">ROUND(IF($P48="Y",VLOOKUP($Q48, RatesApril2021,V$6,0)*INDIRECT($Q$1),VLOOKUP($Q48, RatesApril2021,V$6,0)),IF($A48="E",0,3))</f>
        <v>90328</v>
      </c>
      <c r="W48" s="186" cm="1">
        <f t="array" aca="1" ref="W48" ca="1">ROUND(IF($P48="Y",VLOOKUP($Q48, RatesApril2021,W$6,0)*INDIRECT($Q$1),VLOOKUP($Q48, RatesApril2021,W$6,0)),IF($A48="E",0,3))</f>
        <v>92857</v>
      </c>
      <c r="X48" s="186" cm="1">
        <f t="array" aca="1" ref="X48" ca="1">ROUND(IF($P48="Y",VLOOKUP($Q48, RatesApril2021,X$6,0)*INDIRECT($Q$1),VLOOKUP($Q48, RatesApril2021,X$6,0)),IF($A48="E",0,3))</f>
        <v>95456</v>
      </c>
      <c r="Y48" s="186" cm="1">
        <f t="array" aca="1" ref="Y48" ca="1">ROUND(IF($P48="Y",VLOOKUP($Q48, RatesApril2021,Y$6,0)*INDIRECT($Q$1),VLOOKUP($Q48, RatesApril2021,Y$6,0)),IF($A48="E",0,3))</f>
        <v>98133</v>
      </c>
      <c r="Z48" s="186" cm="1">
        <f t="array" aca="1" ref="Z48" ca="1">ROUND(IF($P48="Y",VLOOKUP($Q48, RatesApril2021,Z$6,0)*INDIRECT($Q$1),VLOOKUP($Q48, RatesApril2021,Z$6,0)),IF($A48="E",0,3))</f>
        <v>100926</v>
      </c>
      <c r="AA48" s="190"/>
    </row>
    <row r="49" spans="1:27" s="73" customFormat="1" x14ac:dyDescent="0.2">
      <c r="A49" s="75" t="s">
        <v>17</v>
      </c>
      <c r="B49" s="70" t="s">
        <v>164</v>
      </c>
      <c r="C49" s="75" t="s">
        <v>508</v>
      </c>
      <c r="D49" s="73" t="s">
        <v>509</v>
      </c>
      <c r="E49" s="75">
        <v>505</v>
      </c>
      <c r="F49" s="219">
        <v>11</v>
      </c>
      <c r="G49" s="74">
        <f t="shared" ca="1" si="2"/>
        <v>91705</v>
      </c>
      <c r="H49" s="74">
        <f t="shared" ca="1" si="3"/>
        <v>95371</v>
      </c>
      <c r="I49" s="74">
        <f t="shared" ca="1" si="4"/>
        <v>99188</v>
      </c>
      <c r="J49" s="74">
        <f t="shared" ca="1" si="5"/>
        <v>103155</v>
      </c>
      <c r="K49" s="74">
        <f t="shared" ca="1" si="6"/>
        <v>107282</v>
      </c>
      <c r="L49" s="74">
        <f t="shared" ca="1" si="7"/>
        <v>0</v>
      </c>
      <c r="M49" s="74">
        <f t="shared" ca="1" si="8"/>
        <v>0</v>
      </c>
      <c r="N49" s="60"/>
      <c r="O49" s="60"/>
      <c r="P49" s="191" t="s">
        <v>600</v>
      </c>
      <c r="Q49" s="187" t="str">
        <f t="shared" si="12"/>
        <v>52967C</v>
      </c>
      <c r="R49" s="188" t="str">
        <f t="shared" si="13"/>
        <v>HR Compensation &amp; Classification Manager</v>
      </c>
      <c r="S49" s="189" t="str">
        <f t="shared" si="11"/>
        <v>103</v>
      </c>
      <c r="T49" s="186" cm="1">
        <f t="array" aca="1" ref="T49" ca="1">ROUND(IF($P49="Y",VLOOKUP($Q49, RatesApril2021,T$6,0)*INDIRECT($Q$1),VLOOKUP($Q49, RatesApril2021,T$6,0)),IF($A49="E",0,3))</f>
        <v>91705</v>
      </c>
      <c r="U49" s="186" cm="1">
        <f t="array" aca="1" ref="U49" ca="1">ROUND(IF($P49="Y",VLOOKUP($Q49, RatesApril2021,U$6,0)*INDIRECT($Q$1),VLOOKUP($Q49, RatesApril2021,U$6,0)),IF($A49="E",0,3))</f>
        <v>95371</v>
      </c>
      <c r="V49" s="186" cm="1">
        <f t="array" aca="1" ref="V49" ca="1">ROUND(IF($P49="Y",VLOOKUP($Q49, RatesApril2021,V$6,0)*INDIRECT($Q$1),VLOOKUP($Q49, RatesApril2021,V$6,0)),IF($A49="E",0,3))</f>
        <v>99188</v>
      </c>
      <c r="W49" s="186" cm="1">
        <f t="array" aca="1" ref="W49" ca="1">ROUND(IF($P49="Y",VLOOKUP($Q49, RatesApril2021,W$6,0)*INDIRECT($Q$1),VLOOKUP($Q49, RatesApril2021,W$6,0)),IF($A49="E",0,3))</f>
        <v>103155</v>
      </c>
      <c r="X49" s="186" cm="1">
        <f t="array" aca="1" ref="X49" ca="1">ROUND(IF($P49="Y",VLOOKUP($Q49, RatesApril2021,X$6,0)*INDIRECT($Q$1),VLOOKUP($Q49, RatesApril2021,X$6,0)),IF($A49="E",0,3))</f>
        <v>107282</v>
      </c>
      <c r="Y49" s="186" cm="1">
        <f t="array" aca="1" ref="Y49" ca="1">ROUND(IF($P49="Y",VLOOKUP($Q49, RatesApril2021,Y$6,0)*INDIRECT($Q$1),VLOOKUP($Q49, RatesApril2021,Y$6,0)),IF($A49="E",0,3))</f>
        <v>0</v>
      </c>
      <c r="Z49" s="186" cm="1">
        <f t="array" aca="1" ref="Z49" ca="1">ROUND(IF($P49="Y",VLOOKUP($Q49, RatesApril2021,Z$6,0)*INDIRECT($Q$1),VLOOKUP($Q49, RatesApril2021,Z$6,0)),IF($A49="E",0,3))</f>
        <v>0</v>
      </c>
      <c r="AA49" s="190"/>
    </row>
    <row r="50" spans="1:27" s="73" customFormat="1" x14ac:dyDescent="0.2">
      <c r="A50" s="75" t="s">
        <v>21</v>
      </c>
      <c r="B50" s="70" t="s">
        <v>629</v>
      </c>
      <c r="C50" s="75" t="s">
        <v>510</v>
      </c>
      <c r="D50" s="73" t="s">
        <v>511</v>
      </c>
      <c r="E50" s="75">
        <v>328</v>
      </c>
      <c r="F50" s="219">
        <v>7</v>
      </c>
      <c r="G50" s="74">
        <f t="shared" ca="1" si="2"/>
        <v>29.882000000000001</v>
      </c>
      <c r="H50" s="74">
        <f t="shared" ca="1" si="3"/>
        <v>31.077999999999999</v>
      </c>
      <c r="I50" s="74">
        <f t="shared" ca="1" si="4"/>
        <v>32.323</v>
      </c>
      <c r="J50" s="74">
        <f t="shared" ca="1" si="5"/>
        <v>33.616999999999997</v>
      </c>
      <c r="K50" s="74">
        <f t="shared" ca="1" si="6"/>
        <v>34.963000000000001</v>
      </c>
      <c r="L50" s="74">
        <f t="shared" ca="1" si="7"/>
        <v>0</v>
      </c>
      <c r="M50" s="74">
        <f t="shared" ca="1" si="8"/>
        <v>0</v>
      </c>
      <c r="N50" s="60"/>
      <c r="O50" s="60"/>
      <c r="P50" s="191" t="s">
        <v>600</v>
      </c>
      <c r="Q50" s="187" t="str">
        <f t="shared" si="12"/>
        <v>52955C</v>
      </c>
      <c r="R50" s="188" t="str">
        <f t="shared" si="13"/>
        <v>HR Coordinator</v>
      </c>
      <c r="S50" s="189" t="str">
        <f t="shared" si="11"/>
        <v>081</v>
      </c>
      <c r="T50" s="186" cm="1">
        <f t="array" aca="1" ref="T50" ca="1">ROUND(IF($P50="Y",VLOOKUP($Q50, RatesApril2021,T$6,0)*INDIRECT($Q$1),VLOOKUP($Q50, RatesApril2021,T$6,0)),IF($A50="E",0,3))</f>
        <v>29.882000000000001</v>
      </c>
      <c r="U50" s="186" cm="1">
        <f t="array" aca="1" ref="U50" ca="1">ROUND(IF($P50="Y",VLOOKUP($Q50, RatesApril2021,U$6,0)*INDIRECT($Q$1),VLOOKUP($Q50, RatesApril2021,U$6,0)),IF($A50="E",0,3))</f>
        <v>31.077999999999999</v>
      </c>
      <c r="V50" s="186" cm="1">
        <f t="array" aca="1" ref="V50" ca="1">ROUND(IF($P50="Y",VLOOKUP($Q50, RatesApril2021,V$6,0)*INDIRECT($Q$1),VLOOKUP($Q50, RatesApril2021,V$6,0)),IF($A50="E",0,3))</f>
        <v>32.323</v>
      </c>
      <c r="W50" s="186" cm="1">
        <f t="array" aca="1" ref="W50" ca="1">ROUND(IF($P50="Y",VLOOKUP($Q50, RatesApril2021,W$6,0)*INDIRECT($Q$1),VLOOKUP($Q50, RatesApril2021,W$6,0)),IF($A50="E",0,3))</f>
        <v>33.616999999999997</v>
      </c>
      <c r="X50" s="186" cm="1">
        <f t="array" aca="1" ref="X50" ca="1">ROUND(IF($P50="Y",VLOOKUP($Q50, RatesApril2021,X$6,0)*INDIRECT($Q$1),VLOOKUP($Q50, RatesApril2021,X$6,0)),IF($A50="E",0,3))</f>
        <v>34.963000000000001</v>
      </c>
      <c r="Y50" s="186" cm="1">
        <f t="array" aca="1" ref="Y50" ca="1">ROUND(IF($P50="Y",VLOOKUP($Q50, RatesApril2021,Y$6,0)*INDIRECT($Q$1),VLOOKUP($Q50, RatesApril2021,Y$6,0)),IF($A50="E",0,3))</f>
        <v>0</v>
      </c>
      <c r="Z50" s="186" cm="1">
        <f t="array" aca="1" ref="Z50" ca="1">ROUND(IF($P50="Y",VLOOKUP($Q50, RatesApril2021,Z$6,0)*INDIRECT($Q$1),VLOOKUP($Q50, RatesApril2021,Z$6,0)),IF($A50="E",0,3))</f>
        <v>0</v>
      </c>
      <c r="AA50" s="190"/>
    </row>
    <row r="51" spans="1:27" s="73" customFormat="1" x14ac:dyDescent="0.2">
      <c r="A51" s="75" t="s">
        <v>17</v>
      </c>
      <c r="B51" s="70" t="s">
        <v>164</v>
      </c>
      <c r="C51" s="75" t="s">
        <v>512</v>
      </c>
      <c r="D51" s="73" t="s">
        <v>513</v>
      </c>
      <c r="E51" s="75">
        <v>505</v>
      </c>
      <c r="F51" s="219">
        <v>11</v>
      </c>
      <c r="G51" s="74">
        <f t="shared" ca="1" si="2"/>
        <v>91705</v>
      </c>
      <c r="H51" s="74">
        <f t="shared" ca="1" si="3"/>
        <v>95371</v>
      </c>
      <c r="I51" s="74">
        <f t="shared" ca="1" si="4"/>
        <v>99188</v>
      </c>
      <c r="J51" s="74">
        <f t="shared" ca="1" si="5"/>
        <v>103155</v>
      </c>
      <c r="K51" s="74">
        <f t="shared" ca="1" si="6"/>
        <v>107282</v>
      </c>
      <c r="L51" s="74">
        <f t="shared" ca="1" si="7"/>
        <v>0</v>
      </c>
      <c r="M51" s="74">
        <f t="shared" ca="1" si="8"/>
        <v>0</v>
      </c>
      <c r="N51" s="60"/>
      <c r="O51" s="60"/>
      <c r="P51" s="191" t="s">
        <v>600</v>
      </c>
      <c r="Q51" s="187" t="str">
        <f t="shared" si="12"/>
        <v>52969C</v>
      </c>
      <c r="R51" s="188" t="str">
        <f t="shared" si="13"/>
        <v>HR Employee Benefits Manager</v>
      </c>
      <c r="S51" s="189" t="str">
        <f t="shared" si="11"/>
        <v>103</v>
      </c>
      <c r="T51" s="186" cm="1">
        <f t="array" aca="1" ref="T51" ca="1">ROUND(IF($P51="Y",VLOOKUP($Q51, RatesApril2021,T$6,0)*INDIRECT($Q$1),VLOOKUP($Q51, RatesApril2021,T$6,0)),IF($A51="E",0,3))</f>
        <v>91705</v>
      </c>
      <c r="U51" s="186" cm="1">
        <f t="array" aca="1" ref="U51" ca="1">ROUND(IF($P51="Y",VLOOKUP($Q51, RatesApril2021,U$6,0)*INDIRECT($Q$1),VLOOKUP($Q51, RatesApril2021,U$6,0)),IF($A51="E",0,3))</f>
        <v>95371</v>
      </c>
      <c r="V51" s="186" cm="1">
        <f t="array" aca="1" ref="V51" ca="1">ROUND(IF($P51="Y",VLOOKUP($Q51, RatesApril2021,V$6,0)*INDIRECT($Q$1),VLOOKUP($Q51, RatesApril2021,V$6,0)),IF($A51="E",0,3))</f>
        <v>99188</v>
      </c>
      <c r="W51" s="186" cm="1">
        <f t="array" aca="1" ref="W51" ca="1">ROUND(IF($P51="Y",VLOOKUP($Q51, RatesApril2021,W$6,0)*INDIRECT($Q$1),VLOOKUP($Q51, RatesApril2021,W$6,0)),IF($A51="E",0,3))</f>
        <v>103155</v>
      </c>
      <c r="X51" s="186" cm="1">
        <f t="array" aca="1" ref="X51" ca="1">ROUND(IF($P51="Y",VLOOKUP($Q51, RatesApril2021,X$6,0)*INDIRECT($Q$1),VLOOKUP($Q51, RatesApril2021,X$6,0)),IF($A51="E",0,3))</f>
        <v>107282</v>
      </c>
      <c r="Y51" s="186" cm="1">
        <f t="array" aca="1" ref="Y51" ca="1">ROUND(IF($P51="Y",VLOOKUP($Q51, RatesApril2021,Y$6,0)*INDIRECT($Q$1),VLOOKUP($Q51, RatesApril2021,Y$6,0)),IF($A51="E",0,3))</f>
        <v>0</v>
      </c>
      <c r="Z51" s="186" cm="1">
        <f t="array" aca="1" ref="Z51" ca="1">ROUND(IF($P51="Y",VLOOKUP($Q51, RatesApril2021,Z$6,0)*INDIRECT($Q$1),VLOOKUP($Q51, RatesApril2021,Z$6,0)),IF($A51="E",0,3))</f>
        <v>0</v>
      </c>
      <c r="AA51" s="190"/>
    </row>
    <row r="52" spans="1:27" s="73" customFormat="1" x14ac:dyDescent="0.2">
      <c r="A52" s="75" t="s">
        <v>21</v>
      </c>
      <c r="B52" s="70" t="s">
        <v>514</v>
      </c>
      <c r="C52" s="75" t="s">
        <v>515</v>
      </c>
      <c r="D52" s="73" t="s">
        <v>516</v>
      </c>
      <c r="E52" s="75">
        <v>338</v>
      </c>
      <c r="F52" s="219">
        <v>7</v>
      </c>
      <c r="G52" s="74">
        <f t="shared" ca="1" si="2"/>
        <v>29.878</v>
      </c>
      <c r="H52" s="74">
        <f t="shared" ca="1" si="3"/>
        <v>31.451000000000001</v>
      </c>
      <c r="I52" s="74">
        <f t="shared" ca="1" si="4"/>
        <v>32.332000000000001</v>
      </c>
      <c r="J52" s="74">
        <f t="shared" ca="1" si="5"/>
        <v>33.235999999999997</v>
      </c>
      <c r="K52" s="74">
        <f t="shared" ca="1" si="6"/>
        <v>34.183999999999997</v>
      </c>
      <c r="L52" s="74">
        <f t="shared" ca="1" si="7"/>
        <v>0</v>
      </c>
      <c r="M52" s="74">
        <f t="shared" ca="1" si="8"/>
        <v>0</v>
      </c>
      <c r="N52" s="60"/>
      <c r="O52" s="60"/>
      <c r="P52" s="191" t="s">
        <v>600</v>
      </c>
      <c r="Q52" s="187" t="str">
        <f t="shared" si="12"/>
        <v>52952C</v>
      </c>
      <c r="R52" s="188" t="str">
        <f t="shared" si="13"/>
        <v>HR Employee Benefits Specialist</v>
      </c>
      <c r="S52" s="189" t="str">
        <f t="shared" si="11"/>
        <v>108</v>
      </c>
      <c r="T52" s="186" cm="1">
        <f t="array" aca="1" ref="T52" ca="1">ROUND(IF($P52="Y",VLOOKUP($Q52, RatesApril2021,T$6,0)*INDIRECT($Q$1),VLOOKUP($Q52, RatesApril2021,T$6,0)),IF($A52="E",0,3))</f>
        <v>29.878</v>
      </c>
      <c r="U52" s="186" cm="1">
        <f t="array" aca="1" ref="U52" ca="1">ROUND(IF($P52="Y",VLOOKUP($Q52, RatesApril2021,U$6,0)*INDIRECT($Q$1),VLOOKUP($Q52, RatesApril2021,U$6,0)),IF($A52="E",0,3))</f>
        <v>31.451000000000001</v>
      </c>
      <c r="V52" s="186" cm="1">
        <f t="array" aca="1" ref="V52" ca="1">ROUND(IF($P52="Y",VLOOKUP($Q52, RatesApril2021,V$6,0)*INDIRECT($Q$1),VLOOKUP($Q52, RatesApril2021,V$6,0)),IF($A52="E",0,3))</f>
        <v>32.332000000000001</v>
      </c>
      <c r="W52" s="186" cm="1">
        <f t="array" aca="1" ref="W52" ca="1">ROUND(IF($P52="Y",VLOOKUP($Q52, RatesApril2021,W$6,0)*INDIRECT($Q$1),VLOOKUP($Q52, RatesApril2021,W$6,0)),IF($A52="E",0,3))</f>
        <v>33.235999999999997</v>
      </c>
      <c r="X52" s="186" cm="1">
        <f t="array" aca="1" ref="X52" ca="1">ROUND(IF($P52="Y",VLOOKUP($Q52, RatesApril2021,X$6,0)*INDIRECT($Q$1),VLOOKUP($Q52, RatesApril2021,X$6,0)),IF($A52="E",0,3))</f>
        <v>34.183999999999997</v>
      </c>
      <c r="Y52" s="186" cm="1">
        <f t="array" aca="1" ref="Y52" ca="1">ROUND(IF($P52="Y",VLOOKUP($Q52, RatesApril2021,Y$6,0)*INDIRECT($Q$1),VLOOKUP($Q52, RatesApril2021,Y$6,0)),IF($A52="E",0,3))</f>
        <v>0</v>
      </c>
      <c r="Z52" s="186" cm="1">
        <f t="array" aca="1" ref="Z52" ca="1">ROUND(IF($P52="Y",VLOOKUP($Q52, RatesApril2021,Z$6,0)*INDIRECT($Q$1),VLOOKUP($Q52, RatesApril2021,Z$6,0)),IF($A52="E",0,3))</f>
        <v>0</v>
      </c>
      <c r="AA52" s="190"/>
    </row>
    <row r="53" spans="1:27" s="73" customFormat="1" x14ac:dyDescent="0.2">
      <c r="A53" s="75" t="s">
        <v>21</v>
      </c>
      <c r="B53" s="70" t="s">
        <v>514</v>
      </c>
      <c r="C53" s="75" t="s">
        <v>650</v>
      </c>
      <c r="D53" s="73" t="s">
        <v>651</v>
      </c>
      <c r="E53" s="75">
        <v>338</v>
      </c>
      <c r="F53" s="219">
        <v>7</v>
      </c>
      <c r="G53" s="74">
        <f t="shared" ca="1" si="2"/>
        <v>29.878</v>
      </c>
      <c r="H53" s="74">
        <f t="shared" ca="1" si="3"/>
        <v>31.451000000000001</v>
      </c>
      <c r="I53" s="74">
        <f t="shared" ca="1" si="4"/>
        <v>32.332000000000001</v>
      </c>
      <c r="J53" s="74">
        <f t="shared" ca="1" si="5"/>
        <v>33.235999999999997</v>
      </c>
      <c r="K53" s="74">
        <f t="shared" ca="1" si="6"/>
        <v>34.183999999999997</v>
      </c>
      <c r="L53" s="74">
        <f t="shared" ca="1" si="7"/>
        <v>0</v>
      </c>
      <c r="M53" s="74">
        <f t="shared" ca="1" si="8"/>
        <v>0</v>
      </c>
      <c r="N53" s="60"/>
      <c r="O53" s="60"/>
      <c r="P53" s="186" t="s">
        <v>600</v>
      </c>
      <c r="Q53" s="187" t="str">
        <f t="shared" si="12"/>
        <v>52989C</v>
      </c>
      <c r="R53" s="188" t="str">
        <f t="shared" si="13"/>
        <v>HR Investigations Specialist</v>
      </c>
      <c r="S53" s="189" t="str">
        <f t="shared" si="11"/>
        <v>108</v>
      </c>
      <c r="T53" s="186" cm="1">
        <f t="array" aca="1" ref="T53" ca="1">ROUND(IF($P53="Y",VLOOKUP($Q53, RatesApril2021,T$6,0)*INDIRECT($Q$1),VLOOKUP($Q53, RatesApril2021,T$6,0)),IF($A53="E",0,3))</f>
        <v>29.878</v>
      </c>
      <c r="U53" s="186" cm="1">
        <f t="array" aca="1" ref="U53" ca="1">ROUND(IF($P53="Y",VLOOKUP($Q53, RatesApril2021,U$6,0)*INDIRECT($Q$1),VLOOKUP($Q53, RatesApril2021,U$6,0)),IF($A53="E",0,3))</f>
        <v>31.451000000000001</v>
      </c>
      <c r="V53" s="186" cm="1">
        <f t="array" aca="1" ref="V53" ca="1">ROUND(IF($P53="Y",VLOOKUP($Q53, RatesApril2021,V$6,0)*INDIRECT($Q$1),VLOOKUP($Q53, RatesApril2021,V$6,0)),IF($A53="E",0,3))</f>
        <v>32.332000000000001</v>
      </c>
      <c r="W53" s="186" cm="1">
        <f t="array" aca="1" ref="W53" ca="1">ROUND(IF($P53="Y",VLOOKUP($Q53, RatesApril2021,W$6,0)*INDIRECT($Q$1),VLOOKUP($Q53, RatesApril2021,W$6,0)),IF($A53="E",0,3))</f>
        <v>33.235999999999997</v>
      </c>
      <c r="X53" s="186" cm="1">
        <f t="array" aca="1" ref="X53" ca="1">ROUND(IF($P53="Y",VLOOKUP($Q53, RatesApril2021,X$6,0)*INDIRECT($Q$1),VLOOKUP($Q53, RatesApril2021,X$6,0)),IF($A53="E",0,3))</f>
        <v>34.183999999999997</v>
      </c>
      <c r="Y53" s="186" cm="1">
        <f t="array" aca="1" ref="Y53" ca="1">ROUND(IF($P53="Y",VLOOKUP($Q53, RatesApril2021,Y$6,0)*INDIRECT($Q$1),VLOOKUP($Q53, RatesApril2021,Y$6,0)),IF($A53="E",0,3))</f>
        <v>0</v>
      </c>
      <c r="Z53" s="186" cm="1">
        <f t="array" aca="1" ref="Z53" ca="1">ROUND(IF($P53="Y",VLOOKUP($Q53, RatesApril2021,Z$6,0)*INDIRECT($Q$1),VLOOKUP($Q53, RatesApril2021,Z$6,0)),IF($A53="E",0,3))</f>
        <v>0</v>
      </c>
      <c r="AA53" s="190"/>
    </row>
    <row r="54" spans="1:27" x14ac:dyDescent="0.2">
      <c r="A54" s="69" t="s">
        <v>17</v>
      </c>
      <c r="B54" s="70" t="s">
        <v>30</v>
      </c>
      <c r="C54" s="69" t="s">
        <v>567</v>
      </c>
      <c r="D54" s="71" t="s">
        <v>566</v>
      </c>
      <c r="E54" s="69">
        <v>393</v>
      </c>
      <c r="F54" s="219">
        <v>8</v>
      </c>
      <c r="G54" s="74">
        <f t="shared" ca="1" si="2"/>
        <v>64113</v>
      </c>
      <c r="H54" s="74">
        <f t="shared" ca="1" si="3"/>
        <v>67554</v>
      </c>
      <c r="I54" s="74">
        <f t="shared" ca="1" si="4"/>
        <v>71138</v>
      </c>
      <c r="J54" s="74">
        <f t="shared" ca="1" si="5"/>
        <v>76175</v>
      </c>
      <c r="K54" s="74">
        <f t="shared" ca="1" si="6"/>
        <v>78308</v>
      </c>
      <c r="L54" s="74">
        <f t="shared" ca="1" si="7"/>
        <v>80501</v>
      </c>
      <c r="M54" s="74">
        <f t="shared" ca="1" si="8"/>
        <v>82796</v>
      </c>
      <c r="N54" s="72"/>
      <c r="O54" s="72"/>
      <c r="P54" s="191" t="s">
        <v>600</v>
      </c>
      <c r="Q54" s="187" t="str">
        <f t="shared" si="12"/>
        <v>52954C</v>
      </c>
      <c r="R54" s="188" t="str">
        <f t="shared" si="13"/>
        <v>HR Investigator</v>
      </c>
      <c r="S54" s="189" t="str">
        <f t="shared" si="11"/>
        <v>21</v>
      </c>
      <c r="T54" s="186" cm="1">
        <f t="array" aca="1" ref="T54" ca="1">ROUND(IF($P54="Y",VLOOKUP($Q54, RatesApril2021,T$6,0)*INDIRECT($Q$1),VLOOKUP($Q54, RatesApril2021,T$6,0)),IF($A54="E",0,3))</f>
        <v>64113</v>
      </c>
      <c r="U54" s="186" cm="1">
        <f t="array" aca="1" ref="U54" ca="1">ROUND(IF($P54="Y",VLOOKUP($Q54, RatesApril2021,U$6,0)*INDIRECT($Q$1),VLOOKUP($Q54, RatesApril2021,U$6,0)),IF($A54="E",0,3))</f>
        <v>67554</v>
      </c>
      <c r="V54" s="186" cm="1">
        <f t="array" aca="1" ref="V54" ca="1">ROUND(IF($P54="Y",VLOOKUP($Q54, RatesApril2021,V$6,0)*INDIRECT($Q$1),VLOOKUP($Q54, RatesApril2021,V$6,0)),IF($A54="E",0,3))</f>
        <v>71138</v>
      </c>
      <c r="W54" s="186" cm="1">
        <f t="array" aca="1" ref="W54" ca="1">ROUND(IF($P54="Y",VLOOKUP($Q54, RatesApril2021,W$6,0)*INDIRECT($Q$1),VLOOKUP($Q54, RatesApril2021,W$6,0)),IF($A54="E",0,3))</f>
        <v>76175</v>
      </c>
      <c r="X54" s="186" cm="1">
        <f t="array" aca="1" ref="X54" ca="1">ROUND(IF($P54="Y",VLOOKUP($Q54, RatesApril2021,X$6,0)*INDIRECT($Q$1),VLOOKUP($Q54, RatesApril2021,X$6,0)),IF($A54="E",0,3))</f>
        <v>78308</v>
      </c>
      <c r="Y54" s="186" cm="1">
        <f t="array" aca="1" ref="Y54" ca="1">ROUND(IF($P54="Y",VLOOKUP($Q54, RatesApril2021,Y$6,0)*INDIRECT($Q$1),VLOOKUP($Q54, RatesApril2021,Y$6,0)),IF($A54="E",0,3))</f>
        <v>80501</v>
      </c>
      <c r="Z54" s="186" cm="1">
        <f t="array" aca="1" ref="Z54" ca="1">ROUND(IF($P54="Y",VLOOKUP($Q54, RatesApril2021,Z$6,0)*INDIRECT($Q$1),VLOOKUP($Q54, RatesApril2021,Z$6,0)),IF($A54="E",0,3))</f>
        <v>82796</v>
      </c>
    </row>
    <row r="55" spans="1:27" s="73" customFormat="1" x14ac:dyDescent="0.2">
      <c r="A55" s="75" t="s">
        <v>21</v>
      </c>
      <c r="B55" s="70" t="s">
        <v>514</v>
      </c>
      <c r="C55" s="75" t="s">
        <v>517</v>
      </c>
      <c r="D55" s="73" t="s">
        <v>518</v>
      </c>
      <c r="E55" s="75">
        <v>338</v>
      </c>
      <c r="F55" s="219">
        <v>7</v>
      </c>
      <c r="G55" s="74">
        <f t="shared" ca="1" si="2"/>
        <v>29.878</v>
      </c>
      <c r="H55" s="74">
        <f t="shared" ca="1" si="3"/>
        <v>31.451000000000001</v>
      </c>
      <c r="I55" s="74">
        <f t="shared" ca="1" si="4"/>
        <v>32.332000000000001</v>
      </c>
      <c r="J55" s="74">
        <f t="shared" ca="1" si="5"/>
        <v>33.235999999999997</v>
      </c>
      <c r="K55" s="74">
        <f t="shared" ca="1" si="6"/>
        <v>34.183999999999997</v>
      </c>
      <c r="L55" s="74">
        <f t="shared" ca="1" si="7"/>
        <v>0</v>
      </c>
      <c r="M55" s="74">
        <f t="shared" ca="1" si="8"/>
        <v>0</v>
      </c>
      <c r="N55" s="60"/>
      <c r="O55" s="60"/>
      <c r="P55" s="191" t="s">
        <v>600</v>
      </c>
      <c r="Q55" s="187" t="str">
        <f t="shared" si="12"/>
        <v>52961C</v>
      </c>
      <c r="R55" s="188" t="str">
        <f t="shared" si="13"/>
        <v>HR Labor Relations Specialist</v>
      </c>
      <c r="S55" s="189" t="str">
        <f t="shared" si="11"/>
        <v>108</v>
      </c>
      <c r="T55" s="186" cm="1">
        <f t="array" aca="1" ref="T55" ca="1">ROUND(IF($P55="Y",VLOOKUP($Q55, RatesApril2021,T$6,0)*INDIRECT($Q$1),VLOOKUP($Q55, RatesApril2021,T$6,0)),IF($A55="E",0,3))</f>
        <v>29.878</v>
      </c>
      <c r="U55" s="186" cm="1">
        <f t="array" aca="1" ref="U55" ca="1">ROUND(IF($P55="Y",VLOOKUP($Q55, RatesApril2021,U$6,0)*INDIRECT($Q$1),VLOOKUP($Q55, RatesApril2021,U$6,0)),IF($A55="E",0,3))</f>
        <v>31.451000000000001</v>
      </c>
      <c r="V55" s="186" cm="1">
        <f t="array" aca="1" ref="V55" ca="1">ROUND(IF($P55="Y",VLOOKUP($Q55, RatesApril2021,V$6,0)*INDIRECT($Q$1),VLOOKUP($Q55, RatesApril2021,V$6,0)),IF($A55="E",0,3))</f>
        <v>32.332000000000001</v>
      </c>
      <c r="W55" s="186" cm="1">
        <f t="array" aca="1" ref="W55" ca="1">ROUND(IF($P55="Y",VLOOKUP($Q55, RatesApril2021,W$6,0)*INDIRECT($Q$1),VLOOKUP($Q55, RatesApril2021,W$6,0)),IF($A55="E",0,3))</f>
        <v>33.235999999999997</v>
      </c>
      <c r="X55" s="186" cm="1">
        <f t="array" aca="1" ref="X55" ca="1">ROUND(IF($P55="Y",VLOOKUP($Q55, RatesApril2021,X$6,0)*INDIRECT($Q$1),VLOOKUP($Q55, RatesApril2021,X$6,0)),IF($A55="E",0,3))</f>
        <v>34.183999999999997</v>
      </c>
      <c r="Y55" s="186" cm="1">
        <f t="array" aca="1" ref="Y55" ca="1">ROUND(IF($P55="Y",VLOOKUP($Q55, RatesApril2021,Y$6,0)*INDIRECT($Q$1),VLOOKUP($Q55, RatesApril2021,Y$6,0)),IF($A55="E",0,3))</f>
        <v>0</v>
      </c>
      <c r="Z55" s="186" cm="1">
        <f t="array" aca="1" ref="Z55" ca="1">ROUND(IF($P55="Y",VLOOKUP($Q55, RatesApril2021,Z$6,0)*INDIRECT($Q$1),VLOOKUP($Q55, RatesApril2021,Z$6,0)),IF($A55="E",0,3))</f>
        <v>0</v>
      </c>
      <c r="AA55" s="190"/>
    </row>
    <row r="56" spans="1:27" s="73" customFormat="1" x14ac:dyDescent="0.2">
      <c r="A56" s="75" t="s">
        <v>17</v>
      </c>
      <c r="B56" s="70" t="s">
        <v>65</v>
      </c>
      <c r="C56" s="75" t="s">
        <v>100</v>
      </c>
      <c r="D56" s="73" t="s">
        <v>519</v>
      </c>
      <c r="E56" s="75">
        <v>513</v>
      </c>
      <c r="F56" s="219">
        <v>11</v>
      </c>
      <c r="G56" s="74">
        <f t="shared" ca="1" si="2"/>
        <v>83407</v>
      </c>
      <c r="H56" s="74">
        <f t="shared" ca="1" si="3"/>
        <v>87798</v>
      </c>
      <c r="I56" s="74">
        <f t="shared" ca="1" si="4"/>
        <v>92418</v>
      </c>
      <c r="J56" s="74">
        <f t="shared" ca="1" si="5"/>
        <v>98702</v>
      </c>
      <c r="K56" s="74">
        <f t="shared" ca="1" si="6"/>
        <v>101467</v>
      </c>
      <c r="L56" s="74">
        <f t="shared" ca="1" si="7"/>
        <v>104309</v>
      </c>
      <c r="M56" s="74">
        <f t="shared" ca="1" si="8"/>
        <v>107282</v>
      </c>
      <c r="N56" s="60"/>
      <c r="O56" s="60"/>
      <c r="P56" s="191" t="s">
        <v>600</v>
      </c>
      <c r="Q56" s="187" t="str">
        <f t="shared" si="12"/>
        <v>06063C</v>
      </c>
      <c r="R56" s="188" t="str">
        <f t="shared" si="13"/>
        <v>HR Leadership &amp; Change Manager</v>
      </c>
      <c r="S56" s="189" t="str">
        <f t="shared" si="11"/>
        <v>41C</v>
      </c>
      <c r="T56" s="186" cm="1">
        <f t="array" aca="1" ref="T56" ca="1">ROUND(IF($P56="Y",VLOOKUP($Q56, RatesApril2021,T$6,0)*INDIRECT($Q$1),VLOOKUP($Q56, RatesApril2021,T$6,0)),IF($A56="E",0,3))</f>
        <v>83407</v>
      </c>
      <c r="U56" s="186" cm="1">
        <f t="array" aca="1" ref="U56" ca="1">ROUND(IF($P56="Y",VLOOKUP($Q56, RatesApril2021,U$6,0)*INDIRECT($Q$1),VLOOKUP($Q56, RatesApril2021,U$6,0)),IF($A56="E",0,3))</f>
        <v>87798</v>
      </c>
      <c r="V56" s="186" cm="1">
        <f t="array" aca="1" ref="V56" ca="1">ROUND(IF($P56="Y",VLOOKUP($Q56, RatesApril2021,V$6,0)*INDIRECT($Q$1),VLOOKUP($Q56, RatesApril2021,V$6,0)),IF($A56="E",0,3))</f>
        <v>92418</v>
      </c>
      <c r="W56" s="186" cm="1">
        <f t="array" aca="1" ref="W56" ca="1">ROUND(IF($P56="Y",VLOOKUP($Q56, RatesApril2021,W$6,0)*INDIRECT($Q$1),VLOOKUP($Q56, RatesApril2021,W$6,0)),IF($A56="E",0,3))</f>
        <v>98702</v>
      </c>
      <c r="X56" s="186" cm="1">
        <f t="array" aca="1" ref="X56" ca="1">ROUND(IF($P56="Y",VLOOKUP($Q56, RatesApril2021,X$6,0)*INDIRECT($Q$1),VLOOKUP($Q56, RatesApril2021,X$6,0)),IF($A56="E",0,3))</f>
        <v>101467</v>
      </c>
      <c r="Y56" s="186" cm="1">
        <f t="array" aca="1" ref="Y56" ca="1">ROUND(IF($P56="Y",VLOOKUP($Q56, RatesApril2021,Y$6,0)*INDIRECT($Q$1),VLOOKUP($Q56, RatesApril2021,Y$6,0)),IF($A56="E",0,3))</f>
        <v>104309</v>
      </c>
      <c r="Z56" s="186" cm="1">
        <f t="array" aca="1" ref="Z56" ca="1">ROUND(IF($P56="Y",VLOOKUP($Q56, RatesApril2021,Z$6,0)*INDIRECT($Q$1),VLOOKUP($Q56, RatesApril2021,Z$6,0)),IF($A56="E",0,3))</f>
        <v>107282</v>
      </c>
      <c r="AA56" s="190"/>
    </row>
    <row r="57" spans="1:27" s="73" customFormat="1" x14ac:dyDescent="0.2">
      <c r="A57" s="75" t="s">
        <v>17</v>
      </c>
      <c r="B57" s="70" t="s">
        <v>571</v>
      </c>
      <c r="C57" s="75" t="s">
        <v>520</v>
      </c>
      <c r="D57" s="73" t="s">
        <v>521</v>
      </c>
      <c r="E57" s="75">
        <v>458</v>
      </c>
      <c r="F57" s="219">
        <v>10</v>
      </c>
      <c r="G57" s="74">
        <f t="shared" ca="1" si="2"/>
        <v>83928</v>
      </c>
      <c r="H57" s="74">
        <f t="shared" ca="1" si="3"/>
        <v>87289</v>
      </c>
      <c r="I57" s="74">
        <f t="shared" ca="1" si="4"/>
        <v>90785</v>
      </c>
      <c r="J57" s="74">
        <f t="shared" ca="1" si="5"/>
        <v>94419</v>
      </c>
      <c r="K57" s="74">
        <f t="shared" ca="1" si="6"/>
        <v>98200</v>
      </c>
      <c r="L57" s="74">
        <f t="shared" ca="1" si="7"/>
        <v>0</v>
      </c>
      <c r="M57" s="74">
        <f t="shared" ca="1" si="8"/>
        <v>0</v>
      </c>
      <c r="N57" s="60"/>
      <c r="O57" s="60"/>
      <c r="P57" s="191" t="s">
        <v>600</v>
      </c>
      <c r="Q57" s="187" t="str">
        <f t="shared" si="12"/>
        <v>52963C</v>
      </c>
      <c r="R57" s="188" t="str">
        <f t="shared" si="13"/>
        <v>HR Learning Technologies Specialist</v>
      </c>
      <c r="S57" s="189" t="str">
        <f t="shared" si="11"/>
        <v>065</v>
      </c>
      <c r="T57" s="186" cm="1">
        <f t="array" aca="1" ref="T57" ca="1">ROUND(IF($P57="Y",VLOOKUP($Q57, RatesApril2021,T$6,0)*INDIRECT($Q$1),VLOOKUP($Q57, RatesApril2021,T$6,0)),IF($A57="E",0,3))</f>
        <v>83928</v>
      </c>
      <c r="U57" s="186" cm="1">
        <f t="array" aca="1" ref="U57" ca="1">ROUND(IF($P57="Y",VLOOKUP($Q57, RatesApril2021,U$6,0)*INDIRECT($Q$1),VLOOKUP($Q57, RatesApril2021,U$6,0)),IF($A57="E",0,3))</f>
        <v>87289</v>
      </c>
      <c r="V57" s="186" cm="1">
        <f t="array" aca="1" ref="V57" ca="1">ROUND(IF($P57="Y",VLOOKUP($Q57, RatesApril2021,V$6,0)*INDIRECT($Q$1),VLOOKUP($Q57, RatesApril2021,V$6,0)),IF($A57="E",0,3))</f>
        <v>90785</v>
      </c>
      <c r="W57" s="186" cm="1">
        <f t="array" aca="1" ref="W57" ca="1">ROUND(IF($P57="Y",VLOOKUP($Q57, RatesApril2021,W$6,0)*INDIRECT($Q$1),VLOOKUP($Q57, RatesApril2021,W$6,0)),IF($A57="E",0,3))</f>
        <v>94419</v>
      </c>
      <c r="X57" s="186" cm="1">
        <f t="array" aca="1" ref="X57" ca="1">ROUND(IF($P57="Y",VLOOKUP($Q57, RatesApril2021,X$6,0)*INDIRECT($Q$1),VLOOKUP($Q57, RatesApril2021,X$6,0)),IF($A57="E",0,3))</f>
        <v>98200</v>
      </c>
      <c r="Y57" s="186" cm="1">
        <f t="array" aca="1" ref="Y57" ca="1">ROUND(IF($P57="Y",VLOOKUP($Q57, RatesApril2021,Y$6,0)*INDIRECT($Q$1),VLOOKUP($Q57, RatesApril2021,Y$6,0)),IF($A57="E",0,3))</f>
        <v>0</v>
      </c>
      <c r="Z57" s="186" cm="1">
        <f t="array" aca="1" ref="Z57" ca="1">ROUND(IF($P57="Y",VLOOKUP($Q57, RatesApril2021,Z$6,0)*INDIRECT($Q$1),VLOOKUP($Q57, RatesApril2021,Z$6,0)),IF($A57="E",0,3))</f>
        <v>0</v>
      </c>
      <c r="AA57" s="190"/>
    </row>
    <row r="58" spans="1:27" s="73" customFormat="1" x14ac:dyDescent="0.2">
      <c r="A58" s="75" t="s">
        <v>17</v>
      </c>
      <c r="B58" s="70" t="s">
        <v>70</v>
      </c>
      <c r="C58" s="75" t="s">
        <v>522</v>
      </c>
      <c r="D58" s="73" t="s">
        <v>523</v>
      </c>
      <c r="E58" s="75">
        <v>463</v>
      </c>
      <c r="F58" s="219">
        <v>10</v>
      </c>
      <c r="G58" s="74">
        <f t="shared" ca="1" si="2"/>
        <v>77016</v>
      </c>
      <c r="H58" s="74">
        <f t="shared" ca="1" si="3"/>
        <v>80849</v>
      </c>
      <c r="I58" s="74">
        <f t="shared" ca="1" si="4"/>
        <v>84901</v>
      </c>
      <c r="J58" s="74">
        <f t="shared" ca="1" si="5"/>
        <v>90391</v>
      </c>
      <c r="K58" s="74">
        <f t="shared" ca="1" si="6"/>
        <v>92921</v>
      </c>
      <c r="L58" s="74">
        <f t="shared" ca="1" si="7"/>
        <v>95525</v>
      </c>
      <c r="M58" s="74">
        <f t="shared" ca="1" si="8"/>
        <v>98248</v>
      </c>
      <c r="N58" s="60"/>
      <c r="O58" s="60"/>
      <c r="P58" s="191" t="s">
        <v>600</v>
      </c>
      <c r="Q58" s="187" t="str">
        <f t="shared" si="12"/>
        <v>52964C</v>
      </c>
      <c r="R58" s="188" t="str">
        <f t="shared" si="13"/>
        <v>HR Managing Lead Investigator</v>
      </c>
      <c r="S58" s="189" t="str">
        <f t="shared" si="11"/>
        <v>34M</v>
      </c>
      <c r="T58" s="186" cm="1">
        <f t="array" aca="1" ref="T58" ca="1">ROUND(IF($P58="Y",VLOOKUP($Q58, RatesApril2021,T$6,0)*INDIRECT($Q$1),VLOOKUP($Q58, RatesApril2021,T$6,0)),IF($A58="E",0,3))</f>
        <v>77016</v>
      </c>
      <c r="U58" s="186" cm="1">
        <f t="array" aca="1" ref="U58" ca="1">ROUND(IF($P58="Y",VLOOKUP($Q58, RatesApril2021,U$6,0)*INDIRECT($Q$1),VLOOKUP($Q58, RatesApril2021,U$6,0)),IF($A58="E",0,3))</f>
        <v>80849</v>
      </c>
      <c r="V58" s="186" cm="1">
        <f t="array" aca="1" ref="V58" ca="1">ROUND(IF($P58="Y",VLOOKUP($Q58, RatesApril2021,V$6,0)*INDIRECT($Q$1),VLOOKUP($Q58, RatesApril2021,V$6,0)),IF($A58="E",0,3))</f>
        <v>84901</v>
      </c>
      <c r="W58" s="186" cm="1">
        <f t="array" aca="1" ref="W58" ca="1">ROUND(IF($P58="Y",VLOOKUP($Q58, RatesApril2021,W$6,0)*INDIRECT($Q$1),VLOOKUP($Q58, RatesApril2021,W$6,0)),IF($A58="E",0,3))</f>
        <v>90391</v>
      </c>
      <c r="X58" s="186" cm="1">
        <f t="array" aca="1" ref="X58" ca="1">ROUND(IF($P58="Y",VLOOKUP($Q58, RatesApril2021,X$6,0)*INDIRECT($Q$1),VLOOKUP($Q58, RatesApril2021,X$6,0)),IF($A58="E",0,3))</f>
        <v>92921</v>
      </c>
      <c r="Y58" s="186" cm="1">
        <f t="array" aca="1" ref="Y58" ca="1">ROUND(IF($P58="Y",VLOOKUP($Q58, RatesApril2021,Y$6,0)*INDIRECT($Q$1),VLOOKUP($Q58, RatesApril2021,Y$6,0)),IF($A58="E",0,3))</f>
        <v>95525</v>
      </c>
      <c r="Z58" s="186" cm="1">
        <f t="array" aca="1" ref="Z58" ca="1">ROUND(IF($P58="Y",VLOOKUP($Q58, RatesApril2021,Z$6,0)*INDIRECT($Q$1),VLOOKUP($Q58, RatesApril2021,Z$6,0)),IF($A58="E",0,3))</f>
        <v>98248</v>
      </c>
      <c r="AA58" s="190"/>
    </row>
    <row r="59" spans="1:27" s="73" customFormat="1" x14ac:dyDescent="0.2">
      <c r="A59" s="75" t="s">
        <v>17</v>
      </c>
      <c r="B59" s="70" t="s">
        <v>524</v>
      </c>
      <c r="C59" s="75" t="s">
        <v>525</v>
      </c>
      <c r="D59" s="73" t="s">
        <v>526</v>
      </c>
      <c r="E59" s="75">
        <v>395</v>
      </c>
      <c r="F59" s="219">
        <v>8</v>
      </c>
      <c r="G59" s="74">
        <f t="shared" ca="1" si="2"/>
        <v>70761</v>
      </c>
      <c r="H59" s="74">
        <f t="shared" ca="1" si="3"/>
        <v>73595</v>
      </c>
      <c r="I59" s="74">
        <f t="shared" ca="1" si="4"/>
        <v>76541</v>
      </c>
      <c r="J59" s="74">
        <f t="shared" ca="1" si="5"/>
        <v>79606</v>
      </c>
      <c r="K59" s="74">
        <f t="shared" ca="1" si="6"/>
        <v>82794</v>
      </c>
      <c r="L59" s="74">
        <f t="shared" ca="1" si="7"/>
        <v>0</v>
      </c>
      <c r="M59" s="74">
        <f t="shared" ca="1" si="8"/>
        <v>0</v>
      </c>
      <c r="N59" s="60"/>
      <c r="O59" s="60"/>
      <c r="P59" s="191" t="s">
        <v>600</v>
      </c>
      <c r="Q59" s="187" t="str">
        <f t="shared" si="12"/>
        <v>52959C</v>
      </c>
      <c r="R59" s="188" t="str">
        <f t="shared" si="13"/>
        <v>HR Recruiter</v>
      </c>
      <c r="S59" s="189" t="str">
        <f t="shared" si="11"/>
        <v>109</v>
      </c>
      <c r="T59" s="186" cm="1">
        <f t="array" aca="1" ref="T59" ca="1">ROUND(IF($P59="Y",VLOOKUP($Q59, RatesApril2021,T$6,0)*INDIRECT($Q$1),VLOOKUP($Q59, RatesApril2021,T$6,0)),IF($A59="E",0,3))</f>
        <v>70761</v>
      </c>
      <c r="U59" s="186" cm="1">
        <f t="array" aca="1" ref="U59" ca="1">ROUND(IF($P59="Y",VLOOKUP($Q59, RatesApril2021,U$6,0)*INDIRECT($Q$1),VLOOKUP($Q59, RatesApril2021,U$6,0)),IF($A59="E",0,3))</f>
        <v>73595</v>
      </c>
      <c r="V59" s="186" cm="1">
        <f t="array" aca="1" ref="V59" ca="1">ROUND(IF($P59="Y",VLOOKUP($Q59, RatesApril2021,V$6,0)*INDIRECT($Q$1),VLOOKUP($Q59, RatesApril2021,V$6,0)),IF($A59="E",0,3))</f>
        <v>76541</v>
      </c>
      <c r="W59" s="186" cm="1">
        <f t="array" aca="1" ref="W59" ca="1">ROUND(IF($P59="Y",VLOOKUP($Q59, RatesApril2021,W$6,0)*INDIRECT($Q$1),VLOOKUP($Q59, RatesApril2021,W$6,0)),IF($A59="E",0,3))</f>
        <v>79606</v>
      </c>
      <c r="X59" s="186" cm="1">
        <f t="array" aca="1" ref="X59" ca="1">ROUND(IF($P59="Y",VLOOKUP($Q59, RatesApril2021,X$6,0)*INDIRECT($Q$1),VLOOKUP($Q59, RatesApril2021,X$6,0)),IF($A59="E",0,3))</f>
        <v>82794</v>
      </c>
      <c r="Y59" s="186" cm="1">
        <f t="array" aca="1" ref="Y59" ca="1">ROUND(IF($P59="Y",VLOOKUP($Q59, RatesApril2021,Y$6,0)*INDIRECT($Q$1),VLOOKUP($Q59, RatesApril2021,Y$6,0)),IF($A59="E",0,3))</f>
        <v>0</v>
      </c>
      <c r="Z59" s="186" cm="1">
        <f t="array" aca="1" ref="Z59" ca="1">ROUND(IF($P59="Y",VLOOKUP($Q59, RatesApril2021,Z$6,0)*INDIRECT($Q$1),VLOOKUP($Q59, RatesApril2021,Z$6,0)),IF($A59="E",0,3))</f>
        <v>0</v>
      </c>
      <c r="AA59" s="190"/>
    </row>
    <row r="60" spans="1:27" s="73" customFormat="1" x14ac:dyDescent="0.2">
      <c r="A60" s="75" t="s">
        <v>17</v>
      </c>
      <c r="B60" s="70" t="s">
        <v>88</v>
      </c>
      <c r="C60" s="75" t="s">
        <v>90</v>
      </c>
      <c r="D60" s="73" t="s">
        <v>527</v>
      </c>
      <c r="E60" s="75">
        <v>400</v>
      </c>
      <c r="F60" s="219">
        <v>8</v>
      </c>
      <c r="G60" s="74">
        <f t="shared" ca="1" si="2"/>
        <v>61289</v>
      </c>
      <c r="H60" s="74">
        <f t="shared" ca="1" si="3"/>
        <v>64654</v>
      </c>
      <c r="I60" s="74">
        <f t="shared" ca="1" si="4"/>
        <v>68014</v>
      </c>
      <c r="J60" s="74">
        <f t="shared" ca="1" si="5"/>
        <v>71612</v>
      </c>
      <c r="K60" s="74">
        <f t="shared" ca="1" si="6"/>
        <v>75395</v>
      </c>
      <c r="L60" s="74">
        <f t="shared" ca="1" si="7"/>
        <v>80078</v>
      </c>
      <c r="M60" s="74">
        <f t="shared" ca="1" si="8"/>
        <v>84760</v>
      </c>
      <c r="N60" s="60"/>
      <c r="O60" s="60"/>
      <c r="P60" s="191" t="s">
        <v>600</v>
      </c>
      <c r="Q60" s="187" t="str">
        <f t="shared" si="12"/>
        <v>05418C</v>
      </c>
      <c r="R60" s="188" t="str">
        <f t="shared" si="13"/>
        <v>HR Representative</v>
      </c>
      <c r="S60" s="189" t="str">
        <f t="shared" si="11"/>
        <v>60M</v>
      </c>
      <c r="T60" s="186" cm="1">
        <f t="array" aca="1" ref="T60" ca="1">ROUND(IF($P60="Y",VLOOKUP($Q60, RatesApril2021,T$6,0)*INDIRECT($Q$1),VLOOKUP($Q60, RatesApril2021,T$6,0)),IF($A60="E",0,3))</f>
        <v>61289</v>
      </c>
      <c r="U60" s="186" cm="1">
        <f t="array" aca="1" ref="U60" ca="1">ROUND(IF($P60="Y",VLOOKUP($Q60, RatesApril2021,U$6,0)*INDIRECT($Q$1),VLOOKUP($Q60, RatesApril2021,U$6,0)),IF($A60="E",0,3))</f>
        <v>64654</v>
      </c>
      <c r="V60" s="186" cm="1">
        <f t="array" aca="1" ref="V60" ca="1">ROUND(IF($P60="Y",VLOOKUP($Q60, RatesApril2021,V$6,0)*INDIRECT($Q$1),VLOOKUP($Q60, RatesApril2021,V$6,0)),IF($A60="E",0,3))</f>
        <v>68014</v>
      </c>
      <c r="W60" s="186" cm="1">
        <f t="array" aca="1" ref="W60" ca="1">ROUND(IF($P60="Y",VLOOKUP($Q60, RatesApril2021,W$6,0)*INDIRECT($Q$1),VLOOKUP($Q60, RatesApril2021,W$6,0)),IF($A60="E",0,3))</f>
        <v>71612</v>
      </c>
      <c r="X60" s="186" cm="1">
        <f t="array" aca="1" ref="X60" ca="1">ROUND(IF($P60="Y",VLOOKUP($Q60, RatesApril2021,X$6,0)*INDIRECT($Q$1),VLOOKUP($Q60, RatesApril2021,X$6,0)),IF($A60="E",0,3))</f>
        <v>75395</v>
      </c>
      <c r="Y60" s="186" cm="1">
        <f t="array" aca="1" ref="Y60" ca="1">ROUND(IF($P60="Y",VLOOKUP($Q60, RatesApril2021,Y$6,0)*INDIRECT($Q$1),VLOOKUP($Q60, RatesApril2021,Y$6,0)),IF($A60="E",0,3))</f>
        <v>80078</v>
      </c>
      <c r="Z60" s="186" cm="1">
        <f t="array" aca="1" ref="Z60" ca="1">ROUND(IF($P60="Y",VLOOKUP($Q60, RatesApril2021,Z$6,0)*INDIRECT($Q$1),VLOOKUP($Q60, RatesApril2021,Z$6,0)),IF($A60="E",0,3))</f>
        <v>84760</v>
      </c>
      <c r="AA60" s="190"/>
    </row>
    <row r="61" spans="1:27" s="73" customFormat="1" x14ac:dyDescent="0.2">
      <c r="A61" s="75" t="s">
        <v>21</v>
      </c>
      <c r="B61" s="70" t="s">
        <v>95</v>
      </c>
      <c r="C61" s="75" t="s">
        <v>96</v>
      </c>
      <c r="D61" s="73" t="s">
        <v>554</v>
      </c>
      <c r="E61" s="75">
        <v>308</v>
      </c>
      <c r="F61" s="219">
        <v>6</v>
      </c>
      <c r="G61" s="74">
        <f t="shared" ca="1" si="2"/>
        <v>25.850999999999999</v>
      </c>
      <c r="H61" s="74">
        <f t="shared" ca="1" si="3"/>
        <v>27.143000000000001</v>
      </c>
      <c r="I61" s="74">
        <f t="shared" ca="1" si="4"/>
        <v>28.5</v>
      </c>
      <c r="J61" s="74">
        <f t="shared" ca="1" si="5"/>
        <v>29.925000000000001</v>
      </c>
      <c r="K61" s="74">
        <f t="shared" ca="1" si="6"/>
        <v>31.420999999999999</v>
      </c>
      <c r="L61" s="74">
        <f t="shared" ca="1" si="7"/>
        <v>32.993000000000002</v>
      </c>
      <c r="M61" s="74">
        <f t="shared" ca="1" si="8"/>
        <v>0</v>
      </c>
      <c r="N61" s="60"/>
      <c r="O61" s="60"/>
      <c r="P61" s="186" t="s">
        <v>600</v>
      </c>
      <c r="Q61" s="187" t="str">
        <f t="shared" si="12"/>
        <v>05426C</v>
      </c>
      <c r="R61" s="188" t="str">
        <f t="shared" si="13"/>
        <v>HR Sr Associate</v>
      </c>
      <c r="S61" s="189" t="str">
        <f t="shared" si="11"/>
        <v>04</v>
      </c>
      <c r="T61" s="186" cm="1">
        <f t="array" aca="1" ref="T61" ca="1">ROUND(IF($P61="Y",VLOOKUP($Q61, RatesApril2021,T$6,0)*INDIRECT($Q$1),VLOOKUP($Q61, RatesApril2021,T$6,0)),IF($A61="E",0,3))</f>
        <v>25.850999999999999</v>
      </c>
      <c r="U61" s="186" cm="1">
        <f t="array" aca="1" ref="U61" ca="1">ROUND(IF($P61="Y",VLOOKUP($Q61, RatesApril2021,U$6,0)*INDIRECT($Q$1),VLOOKUP($Q61, RatesApril2021,U$6,0)),IF($A61="E",0,3))</f>
        <v>27.143000000000001</v>
      </c>
      <c r="V61" s="186" cm="1">
        <f t="array" aca="1" ref="V61" ca="1">ROUND(IF($P61="Y",VLOOKUP($Q61, RatesApril2021,V$6,0)*INDIRECT($Q$1),VLOOKUP($Q61, RatesApril2021,V$6,0)),IF($A61="E",0,3))</f>
        <v>28.5</v>
      </c>
      <c r="W61" s="186" cm="1">
        <f t="array" aca="1" ref="W61" ca="1">ROUND(IF($P61="Y",VLOOKUP($Q61, RatesApril2021,W$6,0)*INDIRECT($Q$1),VLOOKUP($Q61, RatesApril2021,W$6,0)),IF($A61="E",0,3))</f>
        <v>29.925000000000001</v>
      </c>
      <c r="X61" s="186" cm="1">
        <f t="array" aca="1" ref="X61" ca="1">ROUND(IF($P61="Y",VLOOKUP($Q61, RatesApril2021,X$6,0)*INDIRECT($Q$1),VLOOKUP($Q61, RatesApril2021,X$6,0)),IF($A61="E",0,3))</f>
        <v>31.420999999999999</v>
      </c>
      <c r="Y61" s="186" cm="1">
        <f t="array" aca="1" ref="Y61" ca="1">ROUND(IF($P61="Y",VLOOKUP($Q61, RatesApril2021,Y$6,0)*INDIRECT($Q$1),VLOOKUP($Q61, RatesApril2021,Y$6,0)),IF($A61="E",0,3))</f>
        <v>32.993000000000002</v>
      </c>
      <c r="Z61" s="186" cm="1">
        <f t="array" aca="1" ref="Z61" ca="1">ROUND(IF($P61="Y",VLOOKUP($Q61, RatesApril2021,Z$6,0)*INDIRECT($Q$1),VLOOKUP($Q61, RatesApril2021,Z$6,0)),IF($A61="E",0,3))</f>
        <v>0</v>
      </c>
      <c r="AA61" s="190"/>
    </row>
    <row r="62" spans="1:27" s="73" customFormat="1" x14ac:dyDescent="0.2">
      <c r="A62" s="75" t="s">
        <v>17</v>
      </c>
      <c r="B62" s="70" t="s">
        <v>571</v>
      </c>
      <c r="C62" s="75" t="s">
        <v>528</v>
      </c>
      <c r="D62" s="73" t="s">
        <v>529</v>
      </c>
      <c r="E62" s="75">
        <v>458</v>
      </c>
      <c r="F62" s="219">
        <v>10</v>
      </c>
      <c r="G62" s="74">
        <f t="shared" ca="1" si="2"/>
        <v>83928</v>
      </c>
      <c r="H62" s="74">
        <f t="shared" ca="1" si="3"/>
        <v>87289</v>
      </c>
      <c r="I62" s="74">
        <f t="shared" ca="1" si="4"/>
        <v>90785</v>
      </c>
      <c r="J62" s="74">
        <f t="shared" ca="1" si="5"/>
        <v>94419</v>
      </c>
      <c r="K62" s="74">
        <f t="shared" ca="1" si="6"/>
        <v>98200</v>
      </c>
      <c r="L62" s="74">
        <f t="shared" ca="1" si="7"/>
        <v>0</v>
      </c>
      <c r="M62" s="74">
        <f t="shared" ca="1" si="8"/>
        <v>0</v>
      </c>
      <c r="N62" s="60"/>
      <c r="O62" s="60"/>
      <c r="P62" s="191" t="s">
        <v>600</v>
      </c>
      <c r="Q62" s="187" t="str">
        <f t="shared" si="12"/>
        <v>52968C</v>
      </c>
      <c r="R62" s="188" t="str">
        <f t="shared" si="13"/>
        <v>HR Sr Health &amp; Wellness Representative</v>
      </c>
      <c r="S62" s="189" t="str">
        <f t="shared" si="11"/>
        <v>065</v>
      </c>
      <c r="T62" s="186" cm="1">
        <f t="array" aca="1" ref="T62" ca="1">ROUND(IF($P62="Y",VLOOKUP($Q62, RatesApril2021,T$6,0)*INDIRECT($Q$1),VLOOKUP($Q62, RatesApril2021,T$6,0)),IF($A62="E",0,3))</f>
        <v>83928</v>
      </c>
      <c r="U62" s="186" cm="1">
        <f t="array" aca="1" ref="U62" ca="1">ROUND(IF($P62="Y",VLOOKUP($Q62, RatesApril2021,U$6,0)*INDIRECT($Q$1),VLOOKUP($Q62, RatesApril2021,U$6,0)),IF($A62="E",0,3))</f>
        <v>87289</v>
      </c>
      <c r="V62" s="186" cm="1">
        <f t="array" aca="1" ref="V62" ca="1">ROUND(IF($P62="Y",VLOOKUP($Q62, RatesApril2021,V$6,0)*INDIRECT($Q$1),VLOOKUP($Q62, RatesApril2021,V$6,0)),IF($A62="E",0,3))</f>
        <v>90785</v>
      </c>
      <c r="W62" s="186" cm="1">
        <f t="array" aca="1" ref="W62" ca="1">ROUND(IF($P62="Y",VLOOKUP($Q62, RatesApril2021,W$6,0)*INDIRECT($Q$1),VLOOKUP($Q62, RatesApril2021,W$6,0)),IF($A62="E",0,3))</f>
        <v>94419</v>
      </c>
      <c r="X62" s="186" cm="1">
        <f t="array" aca="1" ref="X62" ca="1">ROUND(IF($P62="Y",VLOOKUP($Q62, RatesApril2021,X$6,0)*INDIRECT($Q$1),VLOOKUP($Q62, RatesApril2021,X$6,0)),IF($A62="E",0,3))</f>
        <v>98200</v>
      </c>
      <c r="Y62" s="186" cm="1">
        <f t="array" aca="1" ref="Y62" ca="1">ROUND(IF($P62="Y",VLOOKUP($Q62, RatesApril2021,Y$6,0)*INDIRECT($Q$1),VLOOKUP($Q62, RatesApril2021,Y$6,0)),IF($A62="E",0,3))</f>
        <v>0</v>
      </c>
      <c r="Z62" s="186" cm="1">
        <f t="array" aca="1" ref="Z62" ca="1">ROUND(IF($P62="Y",VLOOKUP($Q62, RatesApril2021,Z$6,0)*INDIRECT($Q$1),VLOOKUP($Q62, RatesApril2021,Z$6,0)),IF($A62="E",0,3))</f>
        <v>0</v>
      </c>
      <c r="AA62" s="190"/>
    </row>
    <row r="63" spans="1:27" s="73" customFormat="1" x14ac:dyDescent="0.2">
      <c r="A63" s="75" t="s">
        <v>17</v>
      </c>
      <c r="B63" s="70" t="s">
        <v>38</v>
      </c>
      <c r="C63" s="75" t="s">
        <v>530</v>
      </c>
      <c r="D63" s="73" t="s">
        <v>531</v>
      </c>
      <c r="E63" s="75">
        <v>458</v>
      </c>
      <c r="F63" s="219">
        <v>10</v>
      </c>
      <c r="G63" s="74">
        <f t="shared" ca="1" si="2"/>
        <v>83928</v>
      </c>
      <c r="H63" s="74">
        <f t="shared" ca="1" si="3"/>
        <v>87289</v>
      </c>
      <c r="I63" s="74">
        <f t="shared" ca="1" si="4"/>
        <v>90785</v>
      </c>
      <c r="J63" s="74">
        <f t="shared" ca="1" si="5"/>
        <v>94419</v>
      </c>
      <c r="K63" s="74">
        <f t="shared" ca="1" si="6"/>
        <v>98200</v>
      </c>
      <c r="L63" s="74">
        <f t="shared" ca="1" si="7"/>
        <v>0</v>
      </c>
      <c r="M63" s="74">
        <f t="shared" ca="1" si="8"/>
        <v>0</v>
      </c>
      <c r="N63" s="60"/>
      <c r="O63" s="60"/>
      <c r="P63" s="191" t="s">
        <v>600</v>
      </c>
      <c r="Q63" s="187" t="str">
        <f t="shared" si="12"/>
        <v>52966C</v>
      </c>
      <c r="R63" s="188" t="str">
        <f t="shared" si="13"/>
        <v>HR Sr Job Classification Analyst</v>
      </c>
      <c r="S63" s="189" t="str">
        <f t="shared" si="11"/>
        <v>65</v>
      </c>
      <c r="T63" s="186" cm="1">
        <f t="array" aca="1" ref="T63" ca="1">ROUND(IF($P63="Y",VLOOKUP($Q63, RatesApril2021,T$6,0)*INDIRECT($Q$1),VLOOKUP($Q63, RatesApril2021,T$6,0)),IF($A63="E",0,3))</f>
        <v>83928</v>
      </c>
      <c r="U63" s="186" cm="1">
        <f t="array" aca="1" ref="U63" ca="1">ROUND(IF($P63="Y",VLOOKUP($Q63, RatesApril2021,U$6,0)*INDIRECT($Q$1),VLOOKUP($Q63, RatesApril2021,U$6,0)),IF($A63="E",0,3))</f>
        <v>87289</v>
      </c>
      <c r="V63" s="186" cm="1">
        <f t="array" aca="1" ref="V63" ca="1">ROUND(IF($P63="Y",VLOOKUP($Q63, RatesApril2021,V$6,0)*INDIRECT($Q$1),VLOOKUP($Q63, RatesApril2021,V$6,0)),IF($A63="E",0,3))</f>
        <v>90785</v>
      </c>
      <c r="W63" s="186" cm="1">
        <f t="array" aca="1" ref="W63" ca="1">ROUND(IF($P63="Y",VLOOKUP($Q63, RatesApril2021,W$6,0)*INDIRECT($Q$1),VLOOKUP($Q63, RatesApril2021,W$6,0)),IF($A63="E",0,3))</f>
        <v>94419</v>
      </c>
      <c r="X63" s="186" cm="1">
        <f t="array" aca="1" ref="X63" ca="1">ROUND(IF($P63="Y",VLOOKUP($Q63, RatesApril2021,X$6,0)*INDIRECT($Q$1),VLOOKUP($Q63, RatesApril2021,X$6,0)),IF($A63="E",0,3))</f>
        <v>98200</v>
      </c>
      <c r="Y63" s="186" cm="1">
        <f t="array" aca="1" ref="Y63" ca="1">ROUND(IF($P63="Y",VLOOKUP($Q63, RatesApril2021,Y$6,0)*INDIRECT($Q$1),VLOOKUP($Q63, RatesApril2021,Y$6,0)),IF($A63="E",0,3))</f>
        <v>0</v>
      </c>
      <c r="Z63" s="186" cm="1">
        <f t="array" aca="1" ref="Z63" ca="1">ROUND(IF($P63="Y",VLOOKUP($Q63, RatesApril2021,Z$6,0)*INDIRECT($Q$1),VLOOKUP($Q63, RatesApril2021,Z$6,0)),IF($A63="E",0,3))</f>
        <v>0</v>
      </c>
      <c r="AA63" s="190"/>
    </row>
    <row r="64" spans="1:27" s="73" customFormat="1" x14ac:dyDescent="0.2">
      <c r="A64" s="75" t="s">
        <v>17</v>
      </c>
      <c r="B64" s="70" t="s">
        <v>571</v>
      </c>
      <c r="C64" s="75" t="s">
        <v>532</v>
      </c>
      <c r="D64" s="73" t="s">
        <v>533</v>
      </c>
      <c r="E64" s="75">
        <v>458</v>
      </c>
      <c r="F64" s="219">
        <v>10</v>
      </c>
      <c r="G64" s="74">
        <f t="shared" ca="1" si="2"/>
        <v>83928</v>
      </c>
      <c r="H64" s="74">
        <f t="shared" ca="1" si="3"/>
        <v>87289</v>
      </c>
      <c r="I64" s="74">
        <f t="shared" ca="1" si="4"/>
        <v>90785</v>
      </c>
      <c r="J64" s="74">
        <f t="shared" ca="1" si="5"/>
        <v>94419</v>
      </c>
      <c r="K64" s="74">
        <f t="shared" ca="1" si="6"/>
        <v>98200</v>
      </c>
      <c r="L64" s="74">
        <f t="shared" ca="1" si="7"/>
        <v>0</v>
      </c>
      <c r="M64" s="74">
        <f t="shared" ca="1" si="8"/>
        <v>0</v>
      </c>
      <c r="N64" s="60"/>
      <c r="O64" s="60"/>
      <c r="P64" s="191" t="s">
        <v>600</v>
      </c>
      <c r="Q64" s="187" t="str">
        <f t="shared" si="12"/>
        <v>52962C</v>
      </c>
      <c r="R64" s="188" t="str">
        <f t="shared" si="13"/>
        <v>HR Sr Learning Specialist</v>
      </c>
      <c r="S64" s="189" t="str">
        <f t="shared" si="11"/>
        <v>065</v>
      </c>
      <c r="T64" s="186" cm="1">
        <f t="array" aca="1" ref="T64" ca="1">ROUND(IF($P64="Y",VLOOKUP($Q64, RatesApril2021,T$6,0)*INDIRECT($Q$1),VLOOKUP($Q64, RatesApril2021,T$6,0)),IF($A64="E",0,3))</f>
        <v>83928</v>
      </c>
      <c r="U64" s="186" cm="1">
        <f t="array" aca="1" ref="U64" ca="1">ROUND(IF($P64="Y",VLOOKUP($Q64, RatesApril2021,U$6,0)*INDIRECT($Q$1),VLOOKUP($Q64, RatesApril2021,U$6,0)),IF($A64="E",0,3))</f>
        <v>87289</v>
      </c>
      <c r="V64" s="186" cm="1">
        <f t="array" aca="1" ref="V64" ca="1">ROUND(IF($P64="Y",VLOOKUP($Q64, RatesApril2021,V$6,0)*INDIRECT($Q$1),VLOOKUP($Q64, RatesApril2021,V$6,0)),IF($A64="E",0,3))</f>
        <v>90785</v>
      </c>
      <c r="W64" s="186" cm="1">
        <f t="array" aca="1" ref="W64" ca="1">ROUND(IF($P64="Y",VLOOKUP($Q64, RatesApril2021,W$6,0)*INDIRECT($Q$1),VLOOKUP($Q64, RatesApril2021,W$6,0)),IF($A64="E",0,3))</f>
        <v>94419</v>
      </c>
      <c r="X64" s="186" cm="1">
        <f t="array" aca="1" ref="X64" ca="1">ROUND(IF($P64="Y",VLOOKUP($Q64, RatesApril2021,X$6,0)*INDIRECT($Q$1),VLOOKUP($Q64, RatesApril2021,X$6,0)),IF($A64="E",0,3))</f>
        <v>98200</v>
      </c>
      <c r="Y64" s="186" cm="1">
        <f t="array" aca="1" ref="Y64" ca="1">ROUND(IF($P64="Y",VLOOKUP($Q64, RatesApril2021,Y$6,0)*INDIRECT($Q$1),VLOOKUP($Q64, RatesApril2021,Y$6,0)),IF($A64="E",0,3))</f>
        <v>0</v>
      </c>
      <c r="Z64" s="186" cm="1">
        <f t="array" aca="1" ref="Z64" ca="1">ROUND(IF($P64="Y",VLOOKUP($Q64, RatesApril2021,Z$6,0)*INDIRECT($Q$1),VLOOKUP($Q64, RatesApril2021,Z$6,0)),IF($A64="E",0,3))</f>
        <v>0</v>
      </c>
      <c r="AA64" s="190"/>
    </row>
    <row r="65" spans="1:27" s="73" customFormat="1" x14ac:dyDescent="0.2">
      <c r="A65" s="75" t="s">
        <v>21</v>
      </c>
      <c r="B65" s="70" t="s">
        <v>578</v>
      </c>
      <c r="C65" s="75" t="s">
        <v>534</v>
      </c>
      <c r="D65" s="73" t="s">
        <v>535</v>
      </c>
      <c r="E65" s="75">
        <v>323</v>
      </c>
      <c r="F65" s="219">
        <v>7</v>
      </c>
      <c r="G65" s="74">
        <f t="shared" ca="1" si="2"/>
        <v>29.45</v>
      </c>
      <c r="H65" s="74">
        <f t="shared" ca="1" si="3"/>
        <v>30.63</v>
      </c>
      <c r="I65" s="74">
        <f t="shared" ca="1" si="4"/>
        <v>31.856000000000002</v>
      </c>
      <c r="J65" s="74">
        <f t="shared" ca="1" si="5"/>
        <v>33.131999999999998</v>
      </c>
      <c r="K65" s="74">
        <f t="shared" ca="1" si="6"/>
        <v>34.457999999999998</v>
      </c>
      <c r="L65" s="74">
        <f t="shared" ca="1" si="7"/>
        <v>0</v>
      </c>
      <c r="M65" s="74">
        <f t="shared" ca="1" si="8"/>
        <v>0</v>
      </c>
      <c r="N65" s="60"/>
      <c r="O65" s="60"/>
      <c r="P65" s="191" t="s">
        <v>600</v>
      </c>
      <c r="Q65" s="187" t="str">
        <f t="shared" si="12"/>
        <v>52958C</v>
      </c>
      <c r="R65" s="188" t="str">
        <f t="shared" si="13"/>
        <v>HR Staffing Specialist</v>
      </c>
      <c r="S65" s="189" t="str">
        <f t="shared" si="11"/>
        <v>059</v>
      </c>
      <c r="T65" s="186" cm="1">
        <f t="array" aca="1" ref="T65" ca="1">ROUND(IF($P65="Y",VLOOKUP($Q65, RatesApril2021,T$6,0)*INDIRECT($Q$1),VLOOKUP($Q65, RatesApril2021,T$6,0)),IF($A65="E",0,3))</f>
        <v>29.45</v>
      </c>
      <c r="U65" s="186" cm="1">
        <f t="array" aca="1" ref="U65" ca="1">ROUND(IF($P65="Y",VLOOKUP($Q65, RatesApril2021,U$6,0)*INDIRECT($Q$1),VLOOKUP($Q65, RatesApril2021,U$6,0)),IF($A65="E",0,3))</f>
        <v>30.63</v>
      </c>
      <c r="V65" s="186" cm="1">
        <f t="array" aca="1" ref="V65" ca="1">ROUND(IF($P65="Y",VLOOKUP($Q65, RatesApril2021,V$6,0)*INDIRECT($Q$1),VLOOKUP($Q65, RatesApril2021,V$6,0)),IF($A65="E",0,3))</f>
        <v>31.856000000000002</v>
      </c>
      <c r="W65" s="186" cm="1">
        <f t="array" aca="1" ref="W65" ca="1">ROUND(IF($P65="Y",VLOOKUP($Q65, RatesApril2021,W$6,0)*INDIRECT($Q$1),VLOOKUP($Q65, RatesApril2021,W$6,0)),IF($A65="E",0,3))</f>
        <v>33.131999999999998</v>
      </c>
      <c r="X65" s="186" cm="1">
        <f t="array" aca="1" ref="X65" ca="1">ROUND(IF($P65="Y",VLOOKUP($Q65, RatesApril2021,X$6,0)*INDIRECT($Q$1),VLOOKUP($Q65, RatesApril2021,X$6,0)),IF($A65="E",0,3))</f>
        <v>34.457999999999998</v>
      </c>
      <c r="Y65" s="186" cm="1">
        <f t="array" aca="1" ref="Y65" ca="1">ROUND(IF($P65="Y",VLOOKUP($Q65, RatesApril2021,Y$6,0)*INDIRECT($Q$1),VLOOKUP($Q65, RatesApril2021,Y$6,0)),IF($A65="E",0,3))</f>
        <v>0</v>
      </c>
      <c r="Z65" s="186" cm="1">
        <f t="array" aca="1" ref="Z65" ca="1">ROUND(IF($P65="Y",VLOOKUP($Q65, RatesApril2021,Z$6,0)*INDIRECT($Q$1),VLOOKUP($Q65, RatesApril2021,Z$6,0)),IF($A65="E",0,3))</f>
        <v>0</v>
      </c>
      <c r="AA65" s="190"/>
    </row>
    <row r="66" spans="1:27" s="73" customFormat="1" x14ac:dyDescent="0.2">
      <c r="A66" s="75" t="s">
        <v>21</v>
      </c>
      <c r="B66" s="70" t="s">
        <v>579</v>
      </c>
      <c r="C66" s="75" t="s">
        <v>536</v>
      </c>
      <c r="D66" s="73" t="s">
        <v>537</v>
      </c>
      <c r="E66" s="75">
        <v>308</v>
      </c>
      <c r="F66" s="219">
        <v>6</v>
      </c>
      <c r="G66" s="74">
        <f t="shared" ca="1" si="2"/>
        <v>28.199000000000002</v>
      </c>
      <c r="H66" s="74">
        <f t="shared" ca="1" si="3"/>
        <v>29.327000000000002</v>
      </c>
      <c r="I66" s="74">
        <f t="shared" ca="1" si="4"/>
        <v>30.501999999999999</v>
      </c>
      <c r="J66" s="74">
        <f t="shared" ca="1" si="5"/>
        <v>31.724</v>
      </c>
      <c r="K66" s="74">
        <f t="shared" ca="1" si="6"/>
        <v>32.994</v>
      </c>
      <c r="L66" s="74">
        <f t="shared" ca="1" si="7"/>
        <v>0</v>
      </c>
      <c r="M66" s="74">
        <f t="shared" ca="1" si="8"/>
        <v>0</v>
      </c>
      <c r="N66" s="60"/>
      <c r="O66" s="60"/>
      <c r="P66" s="191" t="s">
        <v>600</v>
      </c>
      <c r="Q66" s="187" t="str">
        <f t="shared" si="12"/>
        <v>52970C</v>
      </c>
      <c r="R66" s="188" t="str">
        <f t="shared" si="13"/>
        <v>HR Training Coordinator</v>
      </c>
      <c r="S66" s="189" t="str">
        <f t="shared" si="11"/>
        <v>040</v>
      </c>
      <c r="T66" s="186" cm="1">
        <f t="array" aca="1" ref="T66" ca="1">ROUND(IF($P66="Y",VLOOKUP($Q66, RatesApril2021,T$6,0)*INDIRECT($Q$1),VLOOKUP($Q66, RatesApril2021,T$6,0)),IF($A66="E",0,3))</f>
        <v>28.199000000000002</v>
      </c>
      <c r="U66" s="186" cm="1">
        <f t="array" aca="1" ref="U66" ca="1">ROUND(IF($P66="Y",VLOOKUP($Q66, RatesApril2021,U$6,0)*INDIRECT($Q$1),VLOOKUP($Q66, RatesApril2021,U$6,0)),IF($A66="E",0,3))</f>
        <v>29.327000000000002</v>
      </c>
      <c r="V66" s="186" cm="1">
        <f t="array" aca="1" ref="V66" ca="1">ROUND(IF($P66="Y",VLOOKUP($Q66, RatesApril2021,V$6,0)*INDIRECT($Q$1),VLOOKUP($Q66, RatesApril2021,V$6,0)),IF($A66="E",0,3))</f>
        <v>30.501999999999999</v>
      </c>
      <c r="W66" s="186" cm="1">
        <f t="array" aca="1" ref="W66" ca="1">ROUND(IF($P66="Y",VLOOKUP($Q66, RatesApril2021,W$6,0)*INDIRECT($Q$1),VLOOKUP($Q66, RatesApril2021,W$6,0)),IF($A66="E",0,3))</f>
        <v>31.724</v>
      </c>
      <c r="X66" s="186" cm="1">
        <f t="array" aca="1" ref="X66" ca="1">ROUND(IF($P66="Y",VLOOKUP($Q66, RatesApril2021,X$6,0)*INDIRECT($Q$1),VLOOKUP($Q66, RatesApril2021,X$6,0)),IF($A66="E",0,3))</f>
        <v>32.994</v>
      </c>
      <c r="Y66" s="186" cm="1">
        <f t="array" aca="1" ref="Y66" ca="1">ROUND(IF($P66="Y",VLOOKUP($Q66, RatesApril2021,Y$6,0)*INDIRECT($Q$1),VLOOKUP($Q66, RatesApril2021,Y$6,0)),IF($A66="E",0,3))</f>
        <v>0</v>
      </c>
      <c r="Z66" s="186" cm="1">
        <f t="array" aca="1" ref="Z66" ca="1">ROUND(IF($P66="Y",VLOOKUP($Q66, RatesApril2021,Z$6,0)*INDIRECT($Q$1),VLOOKUP($Q66, RatesApril2021,Z$6,0)),IF($A66="E",0,3))</f>
        <v>0</v>
      </c>
      <c r="AA66" s="190"/>
    </row>
    <row r="67" spans="1:27" s="73" customFormat="1" x14ac:dyDescent="0.2">
      <c r="A67" s="75" t="s">
        <v>17</v>
      </c>
      <c r="B67" s="70" t="s">
        <v>580</v>
      </c>
      <c r="C67" s="75" t="s">
        <v>98</v>
      </c>
      <c r="D67" s="73" t="s">
        <v>357</v>
      </c>
      <c r="E67" s="75">
        <v>463</v>
      </c>
      <c r="F67" s="219">
        <v>10</v>
      </c>
      <c r="G67" s="74">
        <f t="shared" ca="1" si="2"/>
        <v>83970</v>
      </c>
      <c r="H67" s="74">
        <f t="shared" ca="1" si="3"/>
        <v>87333</v>
      </c>
      <c r="I67" s="74">
        <f t="shared" ca="1" si="4"/>
        <v>90829</v>
      </c>
      <c r="J67" s="74">
        <f t="shared" ca="1" si="5"/>
        <v>94466</v>
      </c>
      <c r="K67" s="74">
        <f t="shared" ca="1" si="6"/>
        <v>98249</v>
      </c>
      <c r="L67" s="74">
        <f t="shared" ca="1" si="7"/>
        <v>0</v>
      </c>
      <c r="M67" s="74">
        <f t="shared" ca="1" si="8"/>
        <v>0</v>
      </c>
      <c r="N67" s="60"/>
      <c r="O67" s="60"/>
      <c r="P67" s="191" t="s">
        <v>600</v>
      </c>
      <c r="Q67" s="187" t="str">
        <f t="shared" si="12"/>
        <v>05423C</v>
      </c>
      <c r="R67" s="188" t="str">
        <f t="shared" si="13"/>
        <v>HR Workforce Data Analyst</v>
      </c>
      <c r="S67" s="189" t="str">
        <f t="shared" si="11"/>
        <v>034</v>
      </c>
      <c r="T67" s="186" cm="1">
        <f t="array" aca="1" ref="T67" ca="1">ROUND(IF($P67="Y",VLOOKUP($Q67, RatesApril2021,T$6,0)*INDIRECT($Q$1),VLOOKUP($Q67, RatesApril2021,T$6,0)),IF($A67="E",0,3))</f>
        <v>83970</v>
      </c>
      <c r="U67" s="186" cm="1">
        <f t="array" aca="1" ref="U67" ca="1">ROUND(IF($P67="Y",VLOOKUP($Q67, RatesApril2021,U$6,0)*INDIRECT($Q$1),VLOOKUP($Q67, RatesApril2021,U$6,0)),IF($A67="E",0,3))</f>
        <v>87333</v>
      </c>
      <c r="V67" s="186" cm="1">
        <f t="array" aca="1" ref="V67" ca="1">ROUND(IF($P67="Y",VLOOKUP($Q67, RatesApril2021,V$6,0)*INDIRECT($Q$1),VLOOKUP($Q67, RatesApril2021,V$6,0)),IF($A67="E",0,3))</f>
        <v>90829</v>
      </c>
      <c r="W67" s="186" cm="1">
        <f t="array" aca="1" ref="W67" ca="1">ROUND(IF($P67="Y",VLOOKUP($Q67, RatesApril2021,W$6,0)*INDIRECT($Q$1),VLOOKUP($Q67, RatesApril2021,W$6,0)),IF($A67="E",0,3))</f>
        <v>94466</v>
      </c>
      <c r="X67" s="186" cm="1">
        <f t="array" aca="1" ref="X67" ca="1">ROUND(IF($P67="Y",VLOOKUP($Q67, RatesApril2021,X$6,0)*INDIRECT($Q$1),VLOOKUP($Q67, RatesApril2021,X$6,0)),IF($A67="E",0,3))</f>
        <v>98249</v>
      </c>
      <c r="Y67" s="186" cm="1">
        <f t="array" aca="1" ref="Y67" ca="1">ROUND(IF($P67="Y",VLOOKUP($Q67, RatesApril2021,Y$6,0)*INDIRECT($Q$1),VLOOKUP($Q67, RatesApril2021,Y$6,0)),IF($A67="E",0,3))</f>
        <v>0</v>
      </c>
      <c r="Z67" s="186" cm="1">
        <f t="array" aca="1" ref="Z67" ca="1">ROUND(IF($P67="Y",VLOOKUP($Q67, RatesApril2021,Z$6,0)*INDIRECT($Q$1),VLOOKUP($Q67, RatesApril2021,Z$6,0)),IF($A67="E",0,3))</f>
        <v>0</v>
      </c>
      <c r="AA67" s="190"/>
    </row>
    <row r="68" spans="1:27" s="73" customFormat="1" x14ac:dyDescent="0.2">
      <c r="A68" s="75" t="s">
        <v>17</v>
      </c>
      <c r="B68" s="70" t="s">
        <v>581</v>
      </c>
      <c r="C68" s="75" t="s">
        <v>538</v>
      </c>
      <c r="D68" s="73" t="s">
        <v>539</v>
      </c>
      <c r="E68" s="75">
        <v>450</v>
      </c>
      <c r="F68" s="219">
        <v>9</v>
      </c>
      <c r="G68" s="74">
        <f t="shared" ca="1" si="2"/>
        <v>79755</v>
      </c>
      <c r="H68" s="74">
        <f t="shared" ca="1" si="3"/>
        <v>82949</v>
      </c>
      <c r="I68" s="74">
        <f t="shared" ca="1" si="4"/>
        <v>86270</v>
      </c>
      <c r="J68" s="74">
        <f t="shared" ca="1" si="5"/>
        <v>89724</v>
      </c>
      <c r="K68" s="74">
        <f t="shared" ca="1" si="6"/>
        <v>93317</v>
      </c>
      <c r="L68" s="74">
        <f t="shared" ca="1" si="7"/>
        <v>0</v>
      </c>
      <c r="M68" s="74">
        <f t="shared" ca="1" si="8"/>
        <v>0</v>
      </c>
      <c r="N68" s="60"/>
      <c r="O68" s="60"/>
      <c r="P68" s="191" t="s">
        <v>600</v>
      </c>
      <c r="Q68" s="187" t="str">
        <f t="shared" si="12"/>
        <v>52965C</v>
      </c>
      <c r="R68" s="188" t="str">
        <f t="shared" si="13"/>
        <v>HRIS Analyst - Employee Benefits</v>
      </c>
      <c r="S68" s="189" t="str">
        <f t="shared" si="11"/>
        <v>035</v>
      </c>
      <c r="T68" s="186" cm="1">
        <f t="array" aca="1" ref="T68" ca="1">ROUND(IF($P68="Y",VLOOKUP($Q68, RatesApril2021,T$6,0)*INDIRECT($Q$1),VLOOKUP($Q68, RatesApril2021,T$6,0)),IF($A68="E",0,3))</f>
        <v>79755</v>
      </c>
      <c r="U68" s="186" cm="1">
        <f t="array" aca="1" ref="U68" ca="1">ROUND(IF($P68="Y",VLOOKUP($Q68, RatesApril2021,U$6,0)*INDIRECT($Q$1),VLOOKUP($Q68, RatesApril2021,U$6,0)),IF($A68="E",0,3))</f>
        <v>82949</v>
      </c>
      <c r="V68" s="186" cm="1">
        <f t="array" aca="1" ref="V68" ca="1">ROUND(IF($P68="Y",VLOOKUP($Q68, RatesApril2021,V$6,0)*INDIRECT($Q$1),VLOOKUP($Q68, RatesApril2021,V$6,0)),IF($A68="E",0,3))</f>
        <v>86270</v>
      </c>
      <c r="W68" s="186" cm="1">
        <f t="array" aca="1" ref="W68" ca="1">ROUND(IF($P68="Y",VLOOKUP($Q68, RatesApril2021,W$6,0)*INDIRECT($Q$1),VLOOKUP($Q68, RatesApril2021,W$6,0)),IF($A68="E",0,3))</f>
        <v>89724</v>
      </c>
      <c r="X68" s="186" cm="1">
        <f t="array" aca="1" ref="X68" ca="1">ROUND(IF($P68="Y",VLOOKUP($Q68, RatesApril2021,X$6,0)*INDIRECT($Q$1),VLOOKUP($Q68, RatesApril2021,X$6,0)),IF($A68="E",0,3))</f>
        <v>93317</v>
      </c>
      <c r="Y68" s="186" cm="1">
        <f t="array" aca="1" ref="Y68" ca="1">ROUND(IF($P68="Y",VLOOKUP($Q68, RatesApril2021,Y$6,0)*INDIRECT($Q$1),VLOOKUP($Q68, RatesApril2021,Y$6,0)),IF($A68="E",0,3))</f>
        <v>0</v>
      </c>
      <c r="Z68" s="186" cm="1">
        <f t="array" aca="1" ref="Z68" ca="1">ROUND(IF($P68="Y",VLOOKUP($Q68, RatesApril2021,Z$6,0)*INDIRECT($Q$1),VLOOKUP($Q68, RatesApril2021,Z$6,0)),IF($A68="E",0,3))</f>
        <v>0</v>
      </c>
      <c r="AA68" s="190"/>
    </row>
    <row r="69" spans="1:27" s="73" customFormat="1" x14ac:dyDescent="0.2">
      <c r="A69" s="75" t="s">
        <v>17</v>
      </c>
      <c r="B69" s="70" t="s">
        <v>124</v>
      </c>
      <c r="C69" s="75" t="s">
        <v>133</v>
      </c>
      <c r="D69" s="73" t="s">
        <v>540</v>
      </c>
      <c r="E69" s="75">
        <v>510</v>
      </c>
      <c r="F69" s="219">
        <v>11</v>
      </c>
      <c r="G69" s="74">
        <f t="shared" ca="1" si="2"/>
        <v>91705</v>
      </c>
      <c r="H69" s="74">
        <f t="shared" ca="1" si="3"/>
        <v>95372</v>
      </c>
      <c r="I69" s="74">
        <f t="shared" ca="1" si="4"/>
        <v>99188</v>
      </c>
      <c r="J69" s="74">
        <f t="shared" ca="1" si="5"/>
        <v>103155</v>
      </c>
      <c r="K69" s="74">
        <f t="shared" ca="1" si="6"/>
        <v>107282</v>
      </c>
      <c r="L69" s="74">
        <f t="shared" ca="1" si="7"/>
        <v>0</v>
      </c>
      <c r="M69" s="74">
        <f t="shared" ca="1" si="8"/>
        <v>0</v>
      </c>
      <c r="N69" s="60"/>
      <c r="O69" s="60"/>
      <c r="P69" s="191" t="s">
        <v>600</v>
      </c>
      <c r="Q69" s="187" t="str">
        <f t="shared" si="12"/>
        <v>52912C</v>
      </c>
      <c r="R69" s="188" t="str">
        <f t="shared" si="13"/>
        <v>HRIS Manager</v>
      </c>
      <c r="S69" s="189" t="str">
        <f t="shared" si="11"/>
        <v>104</v>
      </c>
      <c r="T69" s="186" cm="1">
        <f t="array" aca="1" ref="T69" ca="1">ROUND(IF($P69="Y",VLOOKUP($Q69, RatesApril2021,T$6,0)*INDIRECT($Q$1),VLOOKUP($Q69, RatesApril2021,T$6,0)),IF($A69="E",0,3))</f>
        <v>91705</v>
      </c>
      <c r="U69" s="186" cm="1">
        <f t="array" aca="1" ref="U69" ca="1">ROUND(IF($P69="Y",VLOOKUP($Q69, RatesApril2021,U$6,0)*INDIRECT($Q$1),VLOOKUP($Q69, RatesApril2021,U$6,0)),IF($A69="E",0,3))</f>
        <v>95372</v>
      </c>
      <c r="V69" s="186" cm="1">
        <f t="array" aca="1" ref="V69" ca="1">ROUND(IF($P69="Y",VLOOKUP($Q69, RatesApril2021,V$6,0)*INDIRECT($Q$1),VLOOKUP($Q69, RatesApril2021,V$6,0)),IF($A69="E",0,3))</f>
        <v>99188</v>
      </c>
      <c r="W69" s="186" cm="1">
        <f t="array" aca="1" ref="W69" ca="1">ROUND(IF($P69="Y",VLOOKUP($Q69, RatesApril2021,W$6,0)*INDIRECT($Q$1),VLOOKUP($Q69, RatesApril2021,W$6,0)),IF($A69="E",0,3))</f>
        <v>103155</v>
      </c>
      <c r="X69" s="186" cm="1">
        <f t="array" aca="1" ref="X69" ca="1">ROUND(IF($P69="Y",VLOOKUP($Q69, RatesApril2021,X$6,0)*INDIRECT($Q$1),VLOOKUP($Q69, RatesApril2021,X$6,0)),IF($A69="E",0,3))</f>
        <v>107282</v>
      </c>
      <c r="Y69" s="186" cm="1">
        <f t="array" aca="1" ref="Y69" ca="1">ROUND(IF($P69="Y",VLOOKUP($Q69, RatesApril2021,Y$6,0)*INDIRECT($Q$1),VLOOKUP($Q69, RatesApril2021,Y$6,0)),IF($A69="E",0,3))</f>
        <v>0</v>
      </c>
      <c r="Z69" s="186" cm="1">
        <f t="array" aca="1" ref="Z69" ca="1">ROUND(IF($P69="Y",VLOOKUP($Q69, RatesApril2021,Z$6,0)*INDIRECT($Q$1),VLOOKUP($Q69, RatesApril2021,Z$6,0)),IF($A69="E",0,3))</f>
        <v>0</v>
      </c>
      <c r="AA69" s="190"/>
    </row>
    <row r="70" spans="1:27" s="73" customFormat="1" x14ac:dyDescent="0.2">
      <c r="A70" s="75" t="s">
        <v>21</v>
      </c>
      <c r="B70" s="70" t="s">
        <v>514</v>
      </c>
      <c r="C70" s="75" t="s">
        <v>92</v>
      </c>
      <c r="D70" s="73" t="s">
        <v>541</v>
      </c>
      <c r="E70" s="75">
        <v>338</v>
      </c>
      <c r="F70" s="219">
        <v>7</v>
      </c>
      <c r="G70" s="74">
        <f t="shared" ca="1" si="2"/>
        <v>29.878</v>
      </c>
      <c r="H70" s="74">
        <f t="shared" ca="1" si="3"/>
        <v>31.451000000000001</v>
      </c>
      <c r="I70" s="74">
        <f t="shared" ca="1" si="4"/>
        <v>32.332000000000001</v>
      </c>
      <c r="J70" s="74">
        <f t="shared" ca="1" si="5"/>
        <v>33.235999999999997</v>
      </c>
      <c r="K70" s="74">
        <f t="shared" ca="1" si="6"/>
        <v>34.183999999999997</v>
      </c>
      <c r="L70" s="74">
        <f t="shared" ca="1" si="7"/>
        <v>0</v>
      </c>
      <c r="M70" s="74">
        <f t="shared" ca="1" si="8"/>
        <v>0</v>
      </c>
      <c r="N70" s="60"/>
      <c r="O70" s="60"/>
      <c r="P70" s="191" t="s">
        <v>600</v>
      </c>
      <c r="Q70" s="187" t="str">
        <f t="shared" si="12"/>
        <v>05411C</v>
      </c>
      <c r="R70" s="188" t="str">
        <f t="shared" si="13"/>
        <v>HRIS Specialist</v>
      </c>
      <c r="S70" s="189" t="str">
        <f t="shared" si="11"/>
        <v>108</v>
      </c>
      <c r="T70" s="186" cm="1">
        <f t="array" aca="1" ref="T70" ca="1">ROUND(IF($P70="Y",VLOOKUP($Q70, RatesApril2021,T$6,0)*INDIRECT($Q$1),VLOOKUP($Q70, RatesApril2021,T$6,0)),IF($A70="E",0,3))</f>
        <v>29.878</v>
      </c>
      <c r="U70" s="186" cm="1">
        <f t="array" aca="1" ref="U70" ca="1">ROUND(IF($P70="Y",VLOOKUP($Q70, RatesApril2021,U$6,0)*INDIRECT($Q$1),VLOOKUP($Q70, RatesApril2021,U$6,0)),IF($A70="E",0,3))</f>
        <v>31.451000000000001</v>
      </c>
      <c r="V70" s="186" cm="1">
        <f t="array" aca="1" ref="V70" ca="1">ROUND(IF($P70="Y",VLOOKUP($Q70, RatesApril2021,V$6,0)*INDIRECT($Q$1),VLOOKUP($Q70, RatesApril2021,V$6,0)),IF($A70="E",0,3))</f>
        <v>32.332000000000001</v>
      </c>
      <c r="W70" s="186" cm="1">
        <f t="array" aca="1" ref="W70" ca="1">ROUND(IF($P70="Y",VLOOKUP($Q70, RatesApril2021,W$6,0)*INDIRECT($Q$1),VLOOKUP($Q70, RatesApril2021,W$6,0)),IF($A70="E",0,3))</f>
        <v>33.235999999999997</v>
      </c>
      <c r="X70" s="186" cm="1">
        <f t="array" aca="1" ref="X70" ca="1">ROUND(IF($P70="Y",VLOOKUP($Q70, RatesApril2021,X$6,0)*INDIRECT($Q$1),VLOOKUP($Q70, RatesApril2021,X$6,0)),IF($A70="E",0,3))</f>
        <v>34.183999999999997</v>
      </c>
      <c r="Y70" s="186" cm="1">
        <f t="array" aca="1" ref="Y70" ca="1">ROUND(IF($P70="Y",VLOOKUP($Q70, RatesApril2021,Y$6,0)*INDIRECT($Q$1),VLOOKUP($Q70, RatesApril2021,Y$6,0)),IF($A70="E",0,3))</f>
        <v>0</v>
      </c>
      <c r="Z70" s="186" cm="1">
        <f t="array" aca="1" ref="Z70" ca="1">ROUND(IF($P70="Y",VLOOKUP($Q70, RatesApril2021,Z$6,0)*INDIRECT($Q$1),VLOOKUP($Q70, RatesApril2021,Z$6,0)),IF($A70="E",0,3))</f>
        <v>0</v>
      </c>
      <c r="AA70" s="190"/>
    </row>
    <row r="71" spans="1:27" s="73" customFormat="1" x14ac:dyDescent="0.2">
      <c r="A71" s="75" t="s">
        <v>17</v>
      </c>
      <c r="B71" s="70" t="s">
        <v>571</v>
      </c>
      <c r="C71" s="75" t="s">
        <v>39</v>
      </c>
      <c r="D71" s="73" t="s">
        <v>641</v>
      </c>
      <c r="E71" s="75">
        <v>458</v>
      </c>
      <c r="F71" s="219">
        <v>10</v>
      </c>
      <c r="G71" s="74">
        <f t="shared" ca="1" si="2"/>
        <v>83928</v>
      </c>
      <c r="H71" s="74">
        <f t="shared" ca="1" si="3"/>
        <v>87289</v>
      </c>
      <c r="I71" s="74">
        <f t="shared" ca="1" si="4"/>
        <v>90785</v>
      </c>
      <c r="J71" s="74">
        <f t="shared" ca="1" si="5"/>
        <v>94419</v>
      </c>
      <c r="K71" s="74">
        <f t="shared" ca="1" si="6"/>
        <v>98200</v>
      </c>
      <c r="L71" s="74">
        <f t="shared" ca="1" si="7"/>
        <v>0</v>
      </c>
      <c r="M71" s="74">
        <f t="shared" ca="1" si="8"/>
        <v>0</v>
      </c>
      <c r="N71" s="60"/>
      <c r="O71" s="60"/>
      <c r="P71" s="191" t="s">
        <v>600</v>
      </c>
      <c r="Q71" s="187" t="str">
        <f t="shared" si="12"/>
        <v>01334C</v>
      </c>
      <c r="R71" s="188" t="str">
        <f t="shared" si="13"/>
        <v>IT Interagency Coordinator</v>
      </c>
      <c r="S71" s="189" t="str">
        <f t="shared" si="11"/>
        <v>065</v>
      </c>
      <c r="T71" s="186" cm="1">
        <f t="array" aca="1" ref="T71" ca="1">ROUND(IF($P71="Y",VLOOKUP($Q71, RatesApril2021,T$6,0)*INDIRECT($Q$1),VLOOKUP($Q71, RatesApril2021,T$6,0)),IF($A71="E",0,3))</f>
        <v>83928</v>
      </c>
      <c r="U71" s="186" cm="1">
        <f t="array" aca="1" ref="U71" ca="1">ROUND(IF($P71="Y",VLOOKUP($Q71, RatesApril2021,U$6,0)*INDIRECT($Q$1),VLOOKUP($Q71, RatesApril2021,U$6,0)),IF($A71="E",0,3))</f>
        <v>87289</v>
      </c>
      <c r="V71" s="186" cm="1">
        <f t="array" aca="1" ref="V71" ca="1">ROUND(IF($P71="Y",VLOOKUP($Q71, RatesApril2021,V$6,0)*INDIRECT($Q$1),VLOOKUP($Q71, RatesApril2021,V$6,0)),IF($A71="E",0,3))</f>
        <v>90785</v>
      </c>
      <c r="W71" s="186" cm="1">
        <f t="array" aca="1" ref="W71" ca="1">ROUND(IF($P71="Y",VLOOKUP($Q71, RatesApril2021,W$6,0)*INDIRECT($Q$1),VLOOKUP($Q71, RatesApril2021,W$6,0)),IF($A71="E",0,3))</f>
        <v>94419</v>
      </c>
      <c r="X71" s="186" cm="1">
        <f t="array" aca="1" ref="X71" ca="1">ROUND(IF($P71="Y",VLOOKUP($Q71, RatesApril2021,X$6,0)*INDIRECT($Q$1),VLOOKUP($Q71, RatesApril2021,X$6,0)),IF($A71="E",0,3))</f>
        <v>98200</v>
      </c>
      <c r="Y71" s="186" cm="1">
        <f t="array" aca="1" ref="Y71" ca="1">ROUND(IF($P71="Y",VLOOKUP($Q71, RatesApril2021,Y$6,0)*INDIRECT($Q$1),VLOOKUP($Q71, RatesApril2021,Y$6,0)),IF($A71="E",0,3))</f>
        <v>0</v>
      </c>
      <c r="Z71" s="186" cm="1">
        <f t="array" aca="1" ref="Z71" ca="1">ROUND(IF($P71="Y",VLOOKUP($Q71, RatesApril2021,Z$6,0)*INDIRECT($Q$1),VLOOKUP($Q71, RatesApril2021,Z$6,0)),IF($A71="E",0,3))</f>
        <v>0</v>
      </c>
      <c r="AA71" s="190"/>
    </row>
    <row r="72" spans="1:27" x14ac:dyDescent="0.2">
      <c r="A72" s="69" t="s">
        <v>17</v>
      </c>
      <c r="B72" s="70" t="s">
        <v>112</v>
      </c>
      <c r="C72" s="69" t="s">
        <v>113</v>
      </c>
      <c r="D72" s="71" t="s">
        <v>647</v>
      </c>
      <c r="E72" s="69">
        <v>560</v>
      </c>
      <c r="F72" s="219">
        <v>12</v>
      </c>
      <c r="G72" s="74">
        <f t="shared" ca="1" si="2"/>
        <v>105240</v>
      </c>
      <c r="H72" s="74">
        <f t="shared" ca="1" si="3"/>
        <v>110813</v>
      </c>
      <c r="I72" s="74">
        <f t="shared" ca="1" si="4"/>
        <v>118298</v>
      </c>
      <c r="J72" s="74">
        <f t="shared" ca="1" si="5"/>
        <v>121608</v>
      </c>
      <c r="K72" s="74">
        <f t="shared" ca="1" si="6"/>
        <v>125016</v>
      </c>
      <c r="L72" s="74">
        <f t="shared" ca="1" si="7"/>
        <v>128579</v>
      </c>
      <c r="M72" s="74">
        <f t="shared" ca="1" si="8"/>
        <v>0</v>
      </c>
      <c r="N72" s="72"/>
      <c r="O72" s="72"/>
      <c r="P72" s="191" t="s">
        <v>600</v>
      </c>
      <c r="Q72" s="187" t="str">
        <f t="shared" si="12"/>
        <v>06785C</v>
      </c>
      <c r="R72" s="188" t="str">
        <f t="shared" si="13"/>
        <v>IT Manager</v>
      </c>
      <c r="S72" s="189" t="str">
        <f t="shared" si="11"/>
        <v>53A</v>
      </c>
      <c r="T72" s="186" cm="1">
        <f t="array" aca="1" ref="T72" ca="1">ROUND(IF($P72="Y",VLOOKUP($Q72, RatesApril2021,T$6,0)*INDIRECT($Q$1),VLOOKUP($Q72, RatesApril2021,T$6,0)),IF($A72="E",0,3))</f>
        <v>105240</v>
      </c>
      <c r="U72" s="186" cm="1">
        <f t="array" aca="1" ref="U72" ca="1">ROUND(IF($P72="Y",VLOOKUP($Q72, RatesApril2021,U$6,0)*INDIRECT($Q$1),VLOOKUP($Q72, RatesApril2021,U$6,0)),IF($A72="E",0,3))</f>
        <v>110813</v>
      </c>
      <c r="V72" s="186" cm="1">
        <f t="array" aca="1" ref="V72" ca="1">ROUND(IF($P72="Y",VLOOKUP($Q72, RatesApril2021,V$6,0)*INDIRECT($Q$1),VLOOKUP($Q72, RatesApril2021,V$6,0)),IF($A72="E",0,3))</f>
        <v>118298</v>
      </c>
      <c r="W72" s="186" cm="1">
        <f t="array" aca="1" ref="W72" ca="1">ROUND(IF($P72="Y",VLOOKUP($Q72, RatesApril2021,W$6,0)*INDIRECT($Q$1),VLOOKUP($Q72, RatesApril2021,W$6,0)),IF($A72="E",0,3))</f>
        <v>121608</v>
      </c>
      <c r="X72" s="186" cm="1">
        <f t="array" aca="1" ref="X72" ca="1">ROUND(IF($P72="Y",VLOOKUP($Q72, RatesApril2021,X$6,0)*INDIRECT($Q$1),VLOOKUP($Q72, RatesApril2021,X$6,0)),IF($A72="E",0,3))</f>
        <v>125016</v>
      </c>
      <c r="Y72" s="186" cm="1">
        <f t="array" aca="1" ref="Y72" ca="1">ROUND(IF($P72="Y",VLOOKUP($Q72, RatesApril2021,Y$6,0)*INDIRECT($Q$1),VLOOKUP($Q72, RatesApril2021,Y$6,0)),IF($A72="E",0,3))</f>
        <v>128579</v>
      </c>
      <c r="Z72" s="186" cm="1">
        <f t="array" aca="1" ref="Z72" ca="1">ROUND(IF($P72="Y",VLOOKUP($Q72, RatesApril2021,Z$6,0)*INDIRECT($Q$1),VLOOKUP($Q72, RatesApril2021,Z$6,0)),IF($A72="E",0,3))</f>
        <v>0</v>
      </c>
    </row>
    <row r="73" spans="1:27" s="73" customFormat="1" x14ac:dyDescent="0.2">
      <c r="A73" s="75" t="s">
        <v>17</v>
      </c>
      <c r="B73" s="70" t="s">
        <v>60</v>
      </c>
      <c r="C73" s="75" t="s">
        <v>565</v>
      </c>
      <c r="D73" s="73" t="s">
        <v>557</v>
      </c>
      <c r="E73" s="75">
        <v>550</v>
      </c>
      <c r="F73" s="219">
        <v>12</v>
      </c>
      <c r="G73" s="74">
        <f t="shared" ref="G73:G136" ca="1" si="14">T73</f>
        <v>95108</v>
      </c>
      <c r="H73" s="74">
        <f t="shared" ref="H73:H136" ca="1" si="15">U73</f>
        <v>100413</v>
      </c>
      <c r="I73" s="74">
        <f t="shared" ref="I73:I136" ca="1" si="16">V73</f>
        <v>107297</v>
      </c>
      <c r="J73" s="74">
        <f t="shared" ref="J73:J136" ca="1" si="17">W73</f>
        <v>110301</v>
      </c>
      <c r="K73" s="74">
        <f t="shared" ref="K73:K136" ca="1" si="18">X73</f>
        <v>113389</v>
      </c>
      <c r="L73" s="74">
        <f t="shared" ref="L73:L136" ca="1" si="19">Y73</f>
        <v>116623</v>
      </c>
      <c r="M73" s="74">
        <f t="shared" ref="M73:M136" ca="1" si="20">Z73</f>
        <v>0</v>
      </c>
      <c r="N73" s="60"/>
      <c r="O73" s="60"/>
      <c r="P73" s="186" t="s">
        <v>600</v>
      </c>
      <c r="Q73" s="187" t="str">
        <f t="shared" ref="Q73:Q104" si="21">C73</f>
        <v>52982C</v>
      </c>
      <c r="R73" s="188" t="str">
        <f t="shared" ref="R73:R104" si="22">D73</f>
        <v>IT Project Manager Supervisor</v>
      </c>
      <c r="S73" s="189" t="str">
        <f t="shared" ref="S73:S136" si="23">B73</f>
        <v>44</v>
      </c>
      <c r="T73" s="186" cm="1">
        <f t="array" aca="1" ref="T73" ca="1">ROUND(IF($P73="Y",VLOOKUP($Q73, RatesApril2021,T$6,0)*INDIRECT($Q$1),VLOOKUP($Q73, RatesApril2021,T$6,0)),IF($A73="E",0,3))</f>
        <v>95108</v>
      </c>
      <c r="U73" s="186" cm="1">
        <f t="array" aca="1" ref="U73" ca="1">ROUND(IF($P73="Y",VLOOKUP($Q73, RatesApril2021,U$6,0)*INDIRECT($Q$1),VLOOKUP($Q73, RatesApril2021,U$6,0)),IF($A73="E",0,3))</f>
        <v>100413</v>
      </c>
      <c r="V73" s="186" cm="1">
        <f t="array" aca="1" ref="V73" ca="1">ROUND(IF($P73="Y",VLOOKUP($Q73, RatesApril2021,V$6,0)*INDIRECT($Q$1),VLOOKUP($Q73, RatesApril2021,V$6,0)),IF($A73="E",0,3))</f>
        <v>107297</v>
      </c>
      <c r="W73" s="186" cm="1">
        <f t="array" aca="1" ref="W73" ca="1">ROUND(IF($P73="Y",VLOOKUP($Q73, RatesApril2021,W$6,0)*INDIRECT($Q$1),VLOOKUP($Q73, RatesApril2021,W$6,0)),IF($A73="E",0,3))</f>
        <v>110301</v>
      </c>
      <c r="X73" s="186" cm="1">
        <f t="array" aca="1" ref="X73" ca="1">ROUND(IF($P73="Y",VLOOKUP($Q73, RatesApril2021,X$6,0)*INDIRECT($Q$1),VLOOKUP($Q73, RatesApril2021,X$6,0)),IF($A73="E",0,3))</f>
        <v>113389</v>
      </c>
      <c r="Y73" s="186" cm="1">
        <f t="array" aca="1" ref="Y73" ca="1">ROUND(IF($P73="Y",VLOOKUP($Q73, RatesApril2021,Y$6,0)*INDIRECT($Q$1),VLOOKUP($Q73, RatesApril2021,Y$6,0)),IF($A73="E",0,3))</f>
        <v>116623</v>
      </c>
      <c r="Z73" s="186" cm="1">
        <f t="array" aca="1" ref="Z73" ca="1">ROUND(IF($P73="Y",VLOOKUP($Q73, RatesApril2021,Z$6,0)*INDIRECT($Q$1),VLOOKUP($Q73, RatesApril2021,Z$6,0)),IF($A73="E",0,3))</f>
        <v>0</v>
      </c>
      <c r="AA73" s="190"/>
    </row>
    <row r="74" spans="1:27" x14ac:dyDescent="0.2">
      <c r="A74" s="69" t="s">
        <v>17</v>
      </c>
      <c r="B74" s="70" t="s">
        <v>70</v>
      </c>
      <c r="C74" s="69" t="s">
        <v>101</v>
      </c>
      <c r="D74" s="71" t="s">
        <v>360</v>
      </c>
      <c r="E74" s="69">
        <v>478</v>
      </c>
      <c r="F74" s="219">
        <v>10</v>
      </c>
      <c r="G74" s="74">
        <f t="shared" ca="1" si="14"/>
        <v>77016</v>
      </c>
      <c r="H74" s="74">
        <f t="shared" ca="1" si="15"/>
        <v>80849</v>
      </c>
      <c r="I74" s="74">
        <f t="shared" ca="1" si="16"/>
        <v>84901</v>
      </c>
      <c r="J74" s="74">
        <f t="shared" ca="1" si="17"/>
        <v>90391</v>
      </c>
      <c r="K74" s="74">
        <f t="shared" ca="1" si="18"/>
        <v>92921</v>
      </c>
      <c r="L74" s="74">
        <f t="shared" ca="1" si="19"/>
        <v>95525</v>
      </c>
      <c r="M74" s="74">
        <f t="shared" ca="1" si="20"/>
        <v>98248</v>
      </c>
      <c r="N74" s="72"/>
      <c r="O74" s="72"/>
      <c r="P74" s="191" t="s">
        <v>600</v>
      </c>
      <c r="Q74" s="187" t="str">
        <f t="shared" si="21"/>
        <v>06400C</v>
      </c>
      <c r="R74" s="188" t="str">
        <f t="shared" si="22"/>
        <v>Loss Control Coordinator</v>
      </c>
      <c r="S74" s="189" t="str">
        <f t="shared" si="23"/>
        <v>34M</v>
      </c>
      <c r="T74" s="186" cm="1">
        <f t="array" aca="1" ref="T74" ca="1">ROUND(IF($P74="Y",VLOOKUP($Q74, RatesApril2021,T$6,0)*INDIRECT($Q$1),VLOOKUP($Q74, RatesApril2021,T$6,0)),IF($A74="E",0,3))</f>
        <v>77016</v>
      </c>
      <c r="U74" s="186" cm="1">
        <f t="array" aca="1" ref="U74" ca="1">ROUND(IF($P74="Y",VLOOKUP($Q74, RatesApril2021,U$6,0)*INDIRECT($Q$1),VLOOKUP($Q74, RatesApril2021,U$6,0)),IF($A74="E",0,3))</f>
        <v>80849</v>
      </c>
      <c r="V74" s="186" cm="1">
        <f t="array" aca="1" ref="V74" ca="1">ROUND(IF($P74="Y",VLOOKUP($Q74, RatesApril2021,V$6,0)*INDIRECT($Q$1),VLOOKUP($Q74, RatesApril2021,V$6,0)),IF($A74="E",0,3))</f>
        <v>84901</v>
      </c>
      <c r="W74" s="186" cm="1">
        <f t="array" aca="1" ref="W74" ca="1">ROUND(IF($P74="Y",VLOOKUP($Q74, RatesApril2021,W$6,0)*INDIRECT($Q$1),VLOOKUP($Q74, RatesApril2021,W$6,0)),IF($A74="E",0,3))</f>
        <v>90391</v>
      </c>
      <c r="X74" s="186" cm="1">
        <f t="array" aca="1" ref="X74" ca="1">ROUND(IF($P74="Y",VLOOKUP($Q74, RatesApril2021,X$6,0)*INDIRECT($Q$1),VLOOKUP($Q74, RatesApril2021,X$6,0)),IF($A74="E",0,3))</f>
        <v>92921</v>
      </c>
      <c r="Y74" s="186" cm="1">
        <f t="array" aca="1" ref="Y74" ca="1">ROUND(IF($P74="Y",VLOOKUP($Q74, RatesApril2021,Y$6,0)*INDIRECT($Q$1),VLOOKUP($Q74, RatesApril2021,Y$6,0)),IF($A74="E",0,3))</f>
        <v>95525</v>
      </c>
      <c r="Z74" s="186" cm="1">
        <f t="array" aca="1" ref="Z74" ca="1">ROUND(IF($P74="Y",VLOOKUP($Q74, RatesApril2021,Z$6,0)*INDIRECT($Q$1),VLOOKUP($Q74, RatesApril2021,Z$6,0)),IF($A74="E",0,3))</f>
        <v>98248</v>
      </c>
    </row>
    <row r="75" spans="1:27" x14ac:dyDescent="0.2">
      <c r="A75" s="69" t="s">
        <v>17</v>
      </c>
      <c r="B75" s="70" t="s">
        <v>234</v>
      </c>
      <c r="C75" s="69" t="s">
        <v>487</v>
      </c>
      <c r="D75" s="71" t="s">
        <v>486</v>
      </c>
      <c r="E75" s="69">
        <v>413</v>
      </c>
      <c r="F75" s="219">
        <v>9</v>
      </c>
      <c r="G75" s="74">
        <f t="shared" ca="1" si="14"/>
        <v>69987</v>
      </c>
      <c r="H75" s="74">
        <f t="shared" ca="1" si="15"/>
        <v>73671</v>
      </c>
      <c r="I75" s="74">
        <f t="shared" ca="1" si="16"/>
        <v>77547</v>
      </c>
      <c r="J75" s="74">
        <f t="shared" ca="1" si="17"/>
        <v>81629</v>
      </c>
      <c r="K75" s="74">
        <f t="shared" ca="1" si="18"/>
        <v>83915</v>
      </c>
      <c r="L75" s="74">
        <f t="shared" ca="1" si="19"/>
        <v>86264</v>
      </c>
      <c r="M75" s="74">
        <f t="shared" ca="1" si="20"/>
        <v>88723</v>
      </c>
      <c r="N75" s="72"/>
      <c r="O75" s="72"/>
      <c r="P75" s="191" t="s">
        <v>600</v>
      </c>
      <c r="Q75" s="187" t="str">
        <f t="shared" si="21"/>
        <v xml:space="preserve">06999C </v>
      </c>
      <c r="R75" s="188" t="str">
        <f t="shared" si="22"/>
        <v>Manager 911 Training &amp; Quality Assurance</v>
      </c>
      <c r="S75" s="189" t="str">
        <f t="shared" si="23"/>
        <v>84</v>
      </c>
      <c r="T75" s="186" cm="1">
        <f t="array" aca="1" ref="T75" ca="1">ROUND(IF($P75="Y",VLOOKUP($Q75, RatesApril2021,T$6,0)*INDIRECT($Q$1),VLOOKUP($Q75, RatesApril2021,T$6,0)),IF($A75="E",0,3))</f>
        <v>69987</v>
      </c>
      <c r="U75" s="186" cm="1">
        <f t="array" aca="1" ref="U75" ca="1">ROUND(IF($P75="Y",VLOOKUP($Q75, RatesApril2021,U$6,0)*INDIRECT($Q$1),VLOOKUP($Q75, RatesApril2021,U$6,0)),IF($A75="E",0,3))</f>
        <v>73671</v>
      </c>
      <c r="V75" s="186" cm="1">
        <f t="array" aca="1" ref="V75" ca="1">ROUND(IF($P75="Y",VLOOKUP($Q75, RatesApril2021,V$6,0)*INDIRECT($Q$1),VLOOKUP($Q75, RatesApril2021,V$6,0)),IF($A75="E",0,3))</f>
        <v>77547</v>
      </c>
      <c r="W75" s="186" cm="1">
        <f t="array" aca="1" ref="W75" ca="1">ROUND(IF($P75="Y",VLOOKUP($Q75, RatesApril2021,W$6,0)*INDIRECT($Q$1),VLOOKUP($Q75, RatesApril2021,W$6,0)),IF($A75="E",0,3))</f>
        <v>81629</v>
      </c>
      <c r="X75" s="186" cm="1">
        <f t="array" aca="1" ref="X75" ca="1">ROUND(IF($P75="Y",VLOOKUP($Q75, RatesApril2021,X$6,0)*INDIRECT($Q$1),VLOOKUP($Q75, RatesApril2021,X$6,0)),IF($A75="E",0,3))</f>
        <v>83915</v>
      </c>
      <c r="Y75" s="186" cm="1">
        <f t="array" aca="1" ref="Y75" ca="1">ROUND(IF($P75="Y",VLOOKUP($Q75, RatesApril2021,Y$6,0)*INDIRECT($Q$1),VLOOKUP($Q75, RatesApril2021,Y$6,0)),IF($A75="E",0,3))</f>
        <v>86264</v>
      </c>
      <c r="Z75" s="186" cm="1">
        <f t="array" aca="1" ref="Z75" ca="1">ROUND(IF($P75="Y",VLOOKUP($Q75, RatesApril2021,Z$6,0)*INDIRECT($Q$1),VLOOKUP($Q75, RatesApril2021,Z$6,0)),IF($A75="E",0,3))</f>
        <v>88723</v>
      </c>
    </row>
    <row r="76" spans="1:27" x14ac:dyDescent="0.2">
      <c r="A76" s="69" t="s">
        <v>17</v>
      </c>
      <c r="B76" s="70" t="s">
        <v>44</v>
      </c>
      <c r="C76" s="69" t="s">
        <v>102</v>
      </c>
      <c r="D76" s="71" t="s">
        <v>361</v>
      </c>
      <c r="E76" s="69">
        <v>453</v>
      </c>
      <c r="F76" s="219">
        <v>10</v>
      </c>
      <c r="G76" s="74">
        <f t="shared" ca="1" si="14"/>
        <v>75583</v>
      </c>
      <c r="H76" s="74">
        <f t="shared" ca="1" si="15"/>
        <v>79486</v>
      </c>
      <c r="I76" s="74">
        <f t="shared" ca="1" si="16"/>
        <v>83537</v>
      </c>
      <c r="J76" s="74">
        <f t="shared" ca="1" si="17"/>
        <v>89192</v>
      </c>
      <c r="K76" s="74">
        <f t="shared" ca="1" si="18"/>
        <v>91690</v>
      </c>
      <c r="L76" s="74">
        <f t="shared" ca="1" si="19"/>
        <v>94257</v>
      </c>
      <c r="M76" s="74">
        <f t="shared" ca="1" si="20"/>
        <v>96945</v>
      </c>
      <c r="N76" s="72"/>
      <c r="O76" s="72"/>
      <c r="P76" s="191" t="s">
        <v>600</v>
      </c>
      <c r="Q76" s="187" t="str">
        <f t="shared" si="21"/>
        <v>06510C</v>
      </c>
      <c r="R76" s="188" t="str">
        <f t="shared" si="22"/>
        <v>Manager Accounting</v>
      </c>
      <c r="S76" s="189" t="str">
        <f t="shared" si="23"/>
        <v>34D</v>
      </c>
      <c r="T76" s="186" cm="1">
        <f t="array" aca="1" ref="T76" ca="1">ROUND(IF($P76="Y",VLOOKUP($Q76, RatesApril2021,T$6,0)*INDIRECT($Q$1),VLOOKUP($Q76, RatesApril2021,T$6,0)),IF($A76="E",0,3))</f>
        <v>75583</v>
      </c>
      <c r="U76" s="186" cm="1">
        <f t="array" aca="1" ref="U76" ca="1">ROUND(IF($P76="Y",VLOOKUP($Q76, RatesApril2021,U$6,0)*INDIRECT($Q$1),VLOOKUP($Q76, RatesApril2021,U$6,0)),IF($A76="E",0,3))</f>
        <v>79486</v>
      </c>
      <c r="V76" s="186" cm="1">
        <f t="array" aca="1" ref="V76" ca="1">ROUND(IF($P76="Y",VLOOKUP($Q76, RatesApril2021,V$6,0)*INDIRECT($Q$1),VLOOKUP($Q76, RatesApril2021,V$6,0)),IF($A76="E",0,3))</f>
        <v>83537</v>
      </c>
      <c r="W76" s="186" cm="1">
        <f t="array" aca="1" ref="W76" ca="1">ROUND(IF($P76="Y",VLOOKUP($Q76, RatesApril2021,W$6,0)*INDIRECT($Q$1),VLOOKUP($Q76, RatesApril2021,W$6,0)),IF($A76="E",0,3))</f>
        <v>89192</v>
      </c>
      <c r="X76" s="186" cm="1">
        <f t="array" aca="1" ref="X76" ca="1">ROUND(IF($P76="Y",VLOOKUP($Q76, RatesApril2021,X$6,0)*INDIRECT($Q$1),VLOOKUP($Q76, RatesApril2021,X$6,0)),IF($A76="E",0,3))</f>
        <v>91690</v>
      </c>
      <c r="Y76" s="186" cm="1">
        <f t="array" aca="1" ref="Y76" ca="1">ROUND(IF($P76="Y",VLOOKUP($Q76, RatesApril2021,Y$6,0)*INDIRECT($Q$1),VLOOKUP($Q76, RatesApril2021,Y$6,0)),IF($A76="E",0,3))</f>
        <v>94257</v>
      </c>
      <c r="Z76" s="186" cm="1">
        <f t="array" aca="1" ref="Z76" ca="1">ROUND(IF($P76="Y",VLOOKUP($Q76, RatesApril2021,Z$6,0)*INDIRECT($Q$1),VLOOKUP($Q76, RatesApril2021,Z$6,0)),IF($A76="E",0,3))</f>
        <v>96945</v>
      </c>
    </row>
    <row r="77" spans="1:27" x14ac:dyDescent="0.2">
      <c r="A77" s="69" t="s">
        <v>17</v>
      </c>
      <c r="B77" s="70" t="s">
        <v>44</v>
      </c>
      <c r="C77" s="69" t="s">
        <v>103</v>
      </c>
      <c r="D77" s="71" t="s">
        <v>362</v>
      </c>
      <c r="E77" s="69">
        <v>455</v>
      </c>
      <c r="F77" s="219">
        <v>10</v>
      </c>
      <c r="G77" s="74">
        <f t="shared" ca="1" si="14"/>
        <v>75583</v>
      </c>
      <c r="H77" s="74">
        <f t="shared" ca="1" si="15"/>
        <v>79486</v>
      </c>
      <c r="I77" s="74">
        <f t="shared" ca="1" si="16"/>
        <v>83537</v>
      </c>
      <c r="J77" s="74">
        <f t="shared" ca="1" si="17"/>
        <v>89192</v>
      </c>
      <c r="K77" s="74">
        <f t="shared" ca="1" si="18"/>
        <v>91690</v>
      </c>
      <c r="L77" s="74">
        <f t="shared" ca="1" si="19"/>
        <v>94257</v>
      </c>
      <c r="M77" s="74">
        <f t="shared" ca="1" si="20"/>
        <v>96945</v>
      </c>
      <c r="N77" s="72"/>
      <c r="O77" s="72"/>
      <c r="P77" s="191" t="s">
        <v>600</v>
      </c>
      <c r="Q77" s="187" t="str">
        <f t="shared" si="21"/>
        <v>06514C</v>
      </c>
      <c r="R77" s="188" t="str">
        <f t="shared" si="22"/>
        <v xml:space="preserve">Manager Accounts Payable </v>
      </c>
      <c r="S77" s="189" t="str">
        <f t="shared" si="23"/>
        <v>34D</v>
      </c>
      <c r="T77" s="186" cm="1">
        <f t="array" aca="1" ref="T77" ca="1">ROUND(IF($P77="Y",VLOOKUP($Q77, RatesApril2021,T$6,0)*INDIRECT($Q$1),VLOOKUP($Q77, RatesApril2021,T$6,0)),IF($A77="E",0,3))</f>
        <v>75583</v>
      </c>
      <c r="U77" s="186" cm="1">
        <f t="array" aca="1" ref="U77" ca="1">ROUND(IF($P77="Y",VLOOKUP($Q77, RatesApril2021,U$6,0)*INDIRECT($Q$1),VLOOKUP($Q77, RatesApril2021,U$6,0)),IF($A77="E",0,3))</f>
        <v>79486</v>
      </c>
      <c r="V77" s="186" cm="1">
        <f t="array" aca="1" ref="V77" ca="1">ROUND(IF($P77="Y",VLOOKUP($Q77, RatesApril2021,V$6,0)*INDIRECT($Q$1),VLOOKUP($Q77, RatesApril2021,V$6,0)),IF($A77="E",0,3))</f>
        <v>83537</v>
      </c>
      <c r="W77" s="186" cm="1">
        <f t="array" aca="1" ref="W77" ca="1">ROUND(IF($P77="Y",VLOOKUP($Q77, RatesApril2021,W$6,0)*INDIRECT($Q$1),VLOOKUP($Q77, RatesApril2021,W$6,0)),IF($A77="E",0,3))</f>
        <v>89192</v>
      </c>
      <c r="X77" s="186" cm="1">
        <f t="array" aca="1" ref="X77" ca="1">ROUND(IF($P77="Y",VLOOKUP($Q77, RatesApril2021,X$6,0)*INDIRECT($Q$1),VLOOKUP($Q77, RatesApril2021,X$6,0)),IF($A77="E",0,3))</f>
        <v>91690</v>
      </c>
      <c r="Y77" s="186" cm="1">
        <f t="array" aca="1" ref="Y77" ca="1">ROUND(IF($P77="Y",VLOOKUP($Q77, RatesApril2021,Y$6,0)*INDIRECT($Q$1),VLOOKUP($Q77, RatesApril2021,Y$6,0)),IF($A77="E",0,3))</f>
        <v>94257</v>
      </c>
      <c r="Z77" s="186" cm="1">
        <f t="array" aca="1" ref="Z77" ca="1">ROUND(IF($P77="Y",VLOOKUP($Q77, RatesApril2021,Z$6,0)*INDIRECT($Q$1),VLOOKUP($Q77, RatesApril2021,Z$6,0)),IF($A77="E",0,3))</f>
        <v>96945</v>
      </c>
    </row>
    <row r="78" spans="1:27" x14ac:dyDescent="0.2">
      <c r="A78" s="69" t="s">
        <v>17</v>
      </c>
      <c r="B78" s="70" t="s">
        <v>44</v>
      </c>
      <c r="C78" s="69" t="s">
        <v>104</v>
      </c>
      <c r="D78" s="71" t="s">
        <v>363</v>
      </c>
      <c r="E78" s="69">
        <v>460</v>
      </c>
      <c r="F78" s="219">
        <v>10</v>
      </c>
      <c r="G78" s="74">
        <f t="shared" ca="1" si="14"/>
        <v>75583</v>
      </c>
      <c r="H78" s="74">
        <f t="shared" ca="1" si="15"/>
        <v>79486</v>
      </c>
      <c r="I78" s="74">
        <f t="shared" ca="1" si="16"/>
        <v>83537</v>
      </c>
      <c r="J78" s="74">
        <f t="shared" ca="1" si="17"/>
        <v>89192</v>
      </c>
      <c r="K78" s="74">
        <f t="shared" ca="1" si="18"/>
        <v>91690</v>
      </c>
      <c r="L78" s="74">
        <f t="shared" ca="1" si="19"/>
        <v>94257</v>
      </c>
      <c r="M78" s="74">
        <f t="shared" ca="1" si="20"/>
        <v>96945</v>
      </c>
      <c r="N78" s="72"/>
      <c r="O78" s="72"/>
      <c r="P78" s="191" t="s">
        <v>600</v>
      </c>
      <c r="Q78" s="187" t="str">
        <f t="shared" si="21"/>
        <v>06515C</v>
      </c>
      <c r="R78" s="188" t="str">
        <f t="shared" si="22"/>
        <v>Manager Accounts Receivable</v>
      </c>
      <c r="S78" s="189" t="str">
        <f t="shared" si="23"/>
        <v>34D</v>
      </c>
      <c r="T78" s="186" cm="1">
        <f t="array" aca="1" ref="T78" ca="1">ROUND(IF($P78="Y",VLOOKUP($Q78, RatesApril2021,T$6,0)*INDIRECT($Q$1),VLOOKUP($Q78, RatesApril2021,T$6,0)),IF($A78="E",0,3))</f>
        <v>75583</v>
      </c>
      <c r="U78" s="186" cm="1">
        <f t="array" aca="1" ref="U78" ca="1">ROUND(IF($P78="Y",VLOOKUP($Q78, RatesApril2021,U$6,0)*INDIRECT($Q$1),VLOOKUP($Q78, RatesApril2021,U$6,0)),IF($A78="E",0,3))</f>
        <v>79486</v>
      </c>
      <c r="V78" s="186" cm="1">
        <f t="array" aca="1" ref="V78" ca="1">ROUND(IF($P78="Y",VLOOKUP($Q78, RatesApril2021,V$6,0)*INDIRECT($Q$1),VLOOKUP($Q78, RatesApril2021,V$6,0)),IF($A78="E",0,3))</f>
        <v>83537</v>
      </c>
      <c r="W78" s="186" cm="1">
        <f t="array" aca="1" ref="W78" ca="1">ROUND(IF($P78="Y",VLOOKUP($Q78, RatesApril2021,W$6,0)*INDIRECT($Q$1),VLOOKUP($Q78, RatesApril2021,W$6,0)),IF($A78="E",0,3))</f>
        <v>89192</v>
      </c>
      <c r="X78" s="186" cm="1">
        <f t="array" aca="1" ref="X78" ca="1">ROUND(IF($P78="Y",VLOOKUP($Q78, RatesApril2021,X$6,0)*INDIRECT($Q$1),VLOOKUP($Q78, RatesApril2021,X$6,0)),IF($A78="E",0,3))</f>
        <v>91690</v>
      </c>
      <c r="Y78" s="186" cm="1">
        <f t="array" aca="1" ref="Y78" ca="1">ROUND(IF($P78="Y",VLOOKUP($Q78, RatesApril2021,Y$6,0)*INDIRECT($Q$1),VLOOKUP($Q78, RatesApril2021,Y$6,0)),IF($A78="E",0,3))</f>
        <v>94257</v>
      </c>
      <c r="Z78" s="186" cm="1">
        <f t="array" aca="1" ref="Z78" ca="1">ROUND(IF($P78="Y",VLOOKUP($Q78, RatesApril2021,Z$6,0)*INDIRECT($Q$1),VLOOKUP($Q78, RatesApril2021,Z$6,0)),IF($A78="E",0,3))</f>
        <v>96945</v>
      </c>
    </row>
    <row r="79" spans="1:27" x14ac:dyDescent="0.2">
      <c r="A79" s="69" t="s">
        <v>17</v>
      </c>
      <c r="B79" s="70" t="s">
        <v>68</v>
      </c>
      <c r="C79" s="69" t="s">
        <v>105</v>
      </c>
      <c r="D79" s="71" t="s">
        <v>364</v>
      </c>
      <c r="E79" s="69">
        <v>493</v>
      </c>
      <c r="F79" s="219">
        <v>10</v>
      </c>
      <c r="G79" s="74">
        <f t="shared" ca="1" si="14"/>
        <v>79486</v>
      </c>
      <c r="H79" s="74">
        <f t="shared" ca="1" si="15"/>
        <v>83537</v>
      </c>
      <c r="I79" s="74">
        <f t="shared" ca="1" si="16"/>
        <v>89192</v>
      </c>
      <c r="J79" s="74">
        <f t="shared" ca="1" si="17"/>
        <v>91690</v>
      </c>
      <c r="K79" s="74">
        <f t="shared" ca="1" si="18"/>
        <v>94257</v>
      </c>
      <c r="L79" s="74">
        <f t="shared" ca="1" si="19"/>
        <v>96945</v>
      </c>
      <c r="M79" s="74">
        <f t="shared" ca="1" si="20"/>
        <v>99674</v>
      </c>
      <c r="N79" s="72"/>
      <c r="O79" s="72"/>
      <c r="P79" s="191" t="s">
        <v>600</v>
      </c>
      <c r="Q79" s="187" t="str">
        <f t="shared" si="21"/>
        <v>06523C</v>
      </c>
      <c r="R79" s="188" t="str">
        <f t="shared" si="22"/>
        <v>Manager Admin &amp; Data Quality</v>
      </c>
      <c r="S79" s="189" t="str">
        <f t="shared" si="23"/>
        <v>90</v>
      </c>
      <c r="T79" s="186" cm="1">
        <f t="array" aca="1" ref="T79" ca="1">ROUND(IF($P79="Y",VLOOKUP($Q79, RatesApril2021,T$6,0)*INDIRECT($Q$1),VLOOKUP($Q79, RatesApril2021,T$6,0)),IF($A79="E",0,3))</f>
        <v>79486</v>
      </c>
      <c r="U79" s="186" cm="1">
        <f t="array" aca="1" ref="U79" ca="1">ROUND(IF($P79="Y",VLOOKUP($Q79, RatesApril2021,U$6,0)*INDIRECT($Q$1),VLOOKUP($Q79, RatesApril2021,U$6,0)),IF($A79="E",0,3))</f>
        <v>83537</v>
      </c>
      <c r="V79" s="186" cm="1">
        <f t="array" aca="1" ref="V79" ca="1">ROUND(IF($P79="Y",VLOOKUP($Q79, RatesApril2021,V$6,0)*INDIRECT($Q$1),VLOOKUP($Q79, RatesApril2021,V$6,0)),IF($A79="E",0,3))</f>
        <v>89192</v>
      </c>
      <c r="W79" s="186" cm="1">
        <f t="array" aca="1" ref="W79" ca="1">ROUND(IF($P79="Y",VLOOKUP($Q79, RatesApril2021,W$6,0)*INDIRECT($Q$1),VLOOKUP($Q79, RatesApril2021,W$6,0)),IF($A79="E",0,3))</f>
        <v>91690</v>
      </c>
      <c r="X79" s="186" cm="1">
        <f t="array" aca="1" ref="X79" ca="1">ROUND(IF($P79="Y",VLOOKUP($Q79, RatesApril2021,X$6,0)*INDIRECT($Q$1),VLOOKUP($Q79, RatesApril2021,X$6,0)),IF($A79="E",0,3))</f>
        <v>94257</v>
      </c>
      <c r="Y79" s="186" cm="1">
        <f t="array" aca="1" ref="Y79" ca="1">ROUND(IF($P79="Y",VLOOKUP($Q79, RatesApril2021,Y$6,0)*INDIRECT($Q$1),VLOOKUP($Q79, RatesApril2021,Y$6,0)),IF($A79="E",0,3))</f>
        <v>96945</v>
      </c>
      <c r="Z79" s="186" cm="1">
        <f t="array" aca="1" ref="Z79" ca="1">ROUND(IF($P79="Y",VLOOKUP($Q79, RatesApril2021,Z$6,0)*INDIRECT($Q$1),VLOOKUP($Q79, RatesApril2021,Z$6,0)),IF($A79="E",0,3))</f>
        <v>99674</v>
      </c>
    </row>
    <row r="80" spans="1:27" x14ac:dyDescent="0.2">
      <c r="A80" s="69" t="s">
        <v>17</v>
      </c>
      <c r="B80" s="70" t="s">
        <v>65</v>
      </c>
      <c r="C80" s="69" t="s">
        <v>106</v>
      </c>
      <c r="D80" s="71" t="s">
        <v>365</v>
      </c>
      <c r="E80" s="69">
        <v>498</v>
      </c>
      <c r="F80" s="219">
        <v>11</v>
      </c>
      <c r="G80" s="74">
        <f t="shared" ca="1" si="14"/>
        <v>83407</v>
      </c>
      <c r="H80" s="74">
        <f t="shared" ca="1" si="15"/>
        <v>87798</v>
      </c>
      <c r="I80" s="74">
        <f t="shared" ca="1" si="16"/>
        <v>92418</v>
      </c>
      <c r="J80" s="74">
        <f t="shared" ca="1" si="17"/>
        <v>98702</v>
      </c>
      <c r="K80" s="74">
        <f t="shared" ca="1" si="18"/>
        <v>101467</v>
      </c>
      <c r="L80" s="74">
        <f t="shared" ca="1" si="19"/>
        <v>104309</v>
      </c>
      <c r="M80" s="74">
        <f t="shared" ca="1" si="20"/>
        <v>107282</v>
      </c>
      <c r="N80" s="72"/>
      <c r="O80" s="72"/>
      <c r="P80" s="191" t="s">
        <v>600</v>
      </c>
      <c r="Q80" s="187" t="str">
        <f t="shared" si="21"/>
        <v>06520C</v>
      </c>
      <c r="R80" s="188" t="str">
        <f t="shared" si="22"/>
        <v>Manager Administration City Attorney's Office</v>
      </c>
      <c r="S80" s="189" t="str">
        <f t="shared" si="23"/>
        <v>41C</v>
      </c>
      <c r="T80" s="186" cm="1">
        <f t="array" aca="1" ref="T80" ca="1">ROUND(IF($P80="Y",VLOOKUP($Q80, RatesApril2021,T$6,0)*INDIRECT($Q$1),VLOOKUP($Q80, RatesApril2021,T$6,0)),IF($A80="E",0,3))</f>
        <v>83407</v>
      </c>
      <c r="U80" s="186" cm="1">
        <f t="array" aca="1" ref="U80" ca="1">ROUND(IF($P80="Y",VLOOKUP($Q80, RatesApril2021,U$6,0)*INDIRECT($Q$1),VLOOKUP($Q80, RatesApril2021,U$6,0)),IF($A80="E",0,3))</f>
        <v>87798</v>
      </c>
      <c r="V80" s="186" cm="1">
        <f t="array" aca="1" ref="V80" ca="1">ROUND(IF($P80="Y",VLOOKUP($Q80, RatesApril2021,V$6,0)*INDIRECT($Q$1),VLOOKUP($Q80, RatesApril2021,V$6,0)),IF($A80="E",0,3))</f>
        <v>92418</v>
      </c>
      <c r="W80" s="186" cm="1">
        <f t="array" aca="1" ref="W80" ca="1">ROUND(IF($P80="Y",VLOOKUP($Q80, RatesApril2021,W$6,0)*INDIRECT($Q$1),VLOOKUP($Q80, RatesApril2021,W$6,0)),IF($A80="E",0,3))</f>
        <v>98702</v>
      </c>
      <c r="X80" s="186" cm="1">
        <f t="array" aca="1" ref="X80" ca="1">ROUND(IF($P80="Y",VLOOKUP($Q80, RatesApril2021,X$6,0)*INDIRECT($Q$1),VLOOKUP($Q80, RatesApril2021,X$6,0)),IF($A80="E",0,3))</f>
        <v>101467</v>
      </c>
      <c r="Y80" s="186" cm="1">
        <f t="array" aca="1" ref="Y80" ca="1">ROUND(IF($P80="Y",VLOOKUP($Q80, RatesApril2021,Y$6,0)*INDIRECT($Q$1),VLOOKUP($Q80, RatesApril2021,Y$6,0)),IF($A80="E",0,3))</f>
        <v>104309</v>
      </c>
      <c r="Z80" s="186" cm="1">
        <f t="array" aca="1" ref="Z80" ca="1">ROUND(IF($P80="Y",VLOOKUP($Q80, RatesApril2021,Z$6,0)*INDIRECT($Q$1),VLOOKUP($Q80, RatesApril2021,Z$6,0)),IF($A80="E",0,3))</f>
        <v>107282</v>
      </c>
    </row>
    <row r="81" spans="1:27" x14ac:dyDescent="0.2">
      <c r="A81" s="69" t="s">
        <v>17</v>
      </c>
      <c r="B81" s="70" t="s">
        <v>70</v>
      </c>
      <c r="C81" s="69" t="s">
        <v>107</v>
      </c>
      <c r="D81" s="71" t="s">
        <v>366</v>
      </c>
      <c r="E81" s="69">
        <v>460</v>
      </c>
      <c r="F81" s="219">
        <v>10</v>
      </c>
      <c r="G81" s="74">
        <f t="shared" ca="1" si="14"/>
        <v>77016</v>
      </c>
      <c r="H81" s="74">
        <f t="shared" ca="1" si="15"/>
        <v>80849</v>
      </c>
      <c r="I81" s="74">
        <f t="shared" ca="1" si="16"/>
        <v>84901</v>
      </c>
      <c r="J81" s="74">
        <f t="shared" ca="1" si="17"/>
        <v>90391</v>
      </c>
      <c r="K81" s="74">
        <f t="shared" ca="1" si="18"/>
        <v>92921</v>
      </c>
      <c r="L81" s="74">
        <f t="shared" ca="1" si="19"/>
        <v>95525</v>
      </c>
      <c r="M81" s="74">
        <f t="shared" ca="1" si="20"/>
        <v>98248</v>
      </c>
      <c r="N81" s="72"/>
      <c r="O81" s="72"/>
      <c r="P81" s="191" t="s">
        <v>600</v>
      </c>
      <c r="Q81" s="187" t="str">
        <f t="shared" si="21"/>
        <v>06542C</v>
      </c>
      <c r="R81" s="188" t="str">
        <f t="shared" si="22"/>
        <v>Manager Administrative Services</v>
      </c>
      <c r="S81" s="189" t="str">
        <f t="shared" si="23"/>
        <v>34M</v>
      </c>
      <c r="T81" s="186" cm="1">
        <f t="array" aca="1" ref="T81" ca="1">ROUND(IF($P81="Y",VLOOKUP($Q81, RatesApril2021,T$6,0)*INDIRECT($Q$1),VLOOKUP($Q81, RatesApril2021,T$6,0)),IF($A81="E",0,3))</f>
        <v>77016</v>
      </c>
      <c r="U81" s="186" cm="1">
        <f t="array" aca="1" ref="U81" ca="1">ROUND(IF($P81="Y",VLOOKUP($Q81, RatesApril2021,U$6,0)*INDIRECT($Q$1),VLOOKUP($Q81, RatesApril2021,U$6,0)),IF($A81="E",0,3))</f>
        <v>80849</v>
      </c>
      <c r="V81" s="186" cm="1">
        <f t="array" aca="1" ref="V81" ca="1">ROUND(IF($P81="Y",VLOOKUP($Q81, RatesApril2021,V$6,0)*INDIRECT($Q$1),VLOOKUP($Q81, RatesApril2021,V$6,0)),IF($A81="E",0,3))</f>
        <v>84901</v>
      </c>
      <c r="W81" s="186" cm="1">
        <f t="array" aca="1" ref="W81" ca="1">ROUND(IF($P81="Y",VLOOKUP($Q81, RatesApril2021,W$6,0)*INDIRECT($Q$1),VLOOKUP($Q81, RatesApril2021,W$6,0)),IF($A81="E",0,3))</f>
        <v>90391</v>
      </c>
      <c r="X81" s="186" cm="1">
        <f t="array" aca="1" ref="X81" ca="1">ROUND(IF($P81="Y",VLOOKUP($Q81, RatesApril2021,X$6,0)*INDIRECT($Q$1),VLOOKUP($Q81, RatesApril2021,X$6,0)),IF($A81="E",0,3))</f>
        <v>92921</v>
      </c>
      <c r="Y81" s="186" cm="1">
        <f t="array" aca="1" ref="Y81" ca="1">ROUND(IF($P81="Y",VLOOKUP($Q81, RatesApril2021,Y$6,0)*INDIRECT($Q$1),VLOOKUP($Q81, RatesApril2021,Y$6,0)),IF($A81="E",0,3))</f>
        <v>95525</v>
      </c>
      <c r="Z81" s="186" cm="1">
        <f t="array" aca="1" ref="Z81" ca="1">ROUND(IF($P81="Y",VLOOKUP($Q81, RatesApril2021,Z$6,0)*INDIRECT($Q$1),VLOOKUP($Q81, RatesApril2021,Z$6,0)),IF($A81="E",0,3))</f>
        <v>98248</v>
      </c>
    </row>
    <row r="82" spans="1:27" x14ac:dyDescent="0.2">
      <c r="A82" s="69" t="s">
        <v>17</v>
      </c>
      <c r="B82" s="70" t="s">
        <v>108</v>
      </c>
      <c r="C82" s="69" t="s">
        <v>109</v>
      </c>
      <c r="D82" s="71" t="s">
        <v>367</v>
      </c>
      <c r="E82" s="69">
        <v>563</v>
      </c>
      <c r="F82" s="219">
        <v>12</v>
      </c>
      <c r="G82" s="74">
        <f t="shared" ca="1" si="14"/>
        <v>88425</v>
      </c>
      <c r="H82" s="74">
        <f t="shared" ca="1" si="15"/>
        <v>92845</v>
      </c>
      <c r="I82" s="74">
        <f t="shared" ca="1" si="16"/>
        <v>97490</v>
      </c>
      <c r="J82" s="74">
        <f t="shared" ca="1" si="17"/>
        <v>102646</v>
      </c>
      <c r="K82" s="74">
        <f t="shared" ca="1" si="18"/>
        <v>105521</v>
      </c>
      <c r="L82" s="74">
        <f t="shared" ca="1" si="19"/>
        <v>108475</v>
      </c>
      <c r="M82" s="74">
        <f t="shared" ca="1" si="20"/>
        <v>111567</v>
      </c>
      <c r="N82" s="72"/>
      <c r="O82" s="72"/>
      <c r="P82" s="191" t="s">
        <v>600</v>
      </c>
      <c r="Q82" s="187" t="str">
        <f t="shared" si="21"/>
        <v>06560C</v>
      </c>
      <c r="R82" s="188" t="str">
        <f t="shared" si="22"/>
        <v>Manager Assessment Services</v>
      </c>
      <c r="S82" s="189" t="str">
        <f t="shared" si="23"/>
        <v>47</v>
      </c>
      <c r="T82" s="186" cm="1">
        <f t="array" aca="1" ref="T82" ca="1">ROUND(IF($P82="Y",VLOOKUP($Q82, RatesApril2021,T$6,0)*INDIRECT($Q$1),VLOOKUP($Q82, RatesApril2021,T$6,0)),IF($A82="E",0,3))</f>
        <v>88425</v>
      </c>
      <c r="U82" s="186" cm="1">
        <f t="array" aca="1" ref="U82" ca="1">ROUND(IF($P82="Y",VLOOKUP($Q82, RatesApril2021,U$6,0)*INDIRECT($Q$1),VLOOKUP($Q82, RatesApril2021,U$6,0)),IF($A82="E",0,3))</f>
        <v>92845</v>
      </c>
      <c r="V82" s="186" cm="1">
        <f t="array" aca="1" ref="V82" ca="1">ROUND(IF($P82="Y",VLOOKUP($Q82, RatesApril2021,V$6,0)*INDIRECT($Q$1),VLOOKUP($Q82, RatesApril2021,V$6,0)),IF($A82="E",0,3))</f>
        <v>97490</v>
      </c>
      <c r="W82" s="186" cm="1">
        <f t="array" aca="1" ref="W82" ca="1">ROUND(IF($P82="Y",VLOOKUP($Q82, RatesApril2021,W$6,0)*INDIRECT($Q$1),VLOOKUP($Q82, RatesApril2021,W$6,0)),IF($A82="E",0,3))</f>
        <v>102646</v>
      </c>
      <c r="X82" s="186" cm="1">
        <f t="array" aca="1" ref="X82" ca="1">ROUND(IF($P82="Y",VLOOKUP($Q82, RatesApril2021,X$6,0)*INDIRECT($Q$1),VLOOKUP($Q82, RatesApril2021,X$6,0)),IF($A82="E",0,3))</f>
        <v>105521</v>
      </c>
      <c r="Y82" s="186" cm="1">
        <f t="array" aca="1" ref="Y82" ca="1">ROUND(IF($P82="Y",VLOOKUP($Q82, RatesApril2021,Y$6,0)*INDIRECT($Q$1),VLOOKUP($Q82, RatesApril2021,Y$6,0)),IF($A82="E",0,3))</f>
        <v>108475</v>
      </c>
      <c r="Z82" s="186" cm="1">
        <f t="array" aca="1" ref="Z82" ca="1">ROUND(IF($P82="Y",VLOOKUP($Q82, RatesApril2021,Z$6,0)*INDIRECT($Q$1),VLOOKUP($Q82, RatesApril2021,Z$6,0)),IF($A82="E",0,3))</f>
        <v>111567</v>
      </c>
    </row>
    <row r="83" spans="1:27" s="73" customFormat="1" x14ac:dyDescent="0.2">
      <c r="A83" s="75" t="s">
        <v>17</v>
      </c>
      <c r="B83" s="70" t="s">
        <v>580</v>
      </c>
      <c r="C83" s="75" t="s">
        <v>110</v>
      </c>
      <c r="D83" s="73" t="s">
        <v>368</v>
      </c>
      <c r="E83" s="75">
        <v>473</v>
      </c>
      <c r="F83" s="219">
        <v>10</v>
      </c>
      <c r="G83" s="74">
        <f t="shared" ca="1" si="14"/>
        <v>83970</v>
      </c>
      <c r="H83" s="74">
        <f t="shared" ca="1" si="15"/>
        <v>87333</v>
      </c>
      <c r="I83" s="74">
        <f t="shared" ca="1" si="16"/>
        <v>90829</v>
      </c>
      <c r="J83" s="74">
        <f t="shared" ca="1" si="17"/>
        <v>94466</v>
      </c>
      <c r="K83" s="74">
        <f t="shared" ca="1" si="18"/>
        <v>98249</v>
      </c>
      <c r="L83" s="74">
        <f t="shared" ca="1" si="19"/>
        <v>0</v>
      </c>
      <c r="M83" s="74">
        <f t="shared" ca="1" si="20"/>
        <v>0</v>
      </c>
      <c r="N83" s="60"/>
      <c r="O83" s="60"/>
      <c r="P83" s="191" t="s">
        <v>600</v>
      </c>
      <c r="Q83" s="187" t="str">
        <f t="shared" si="21"/>
        <v>06583C</v>
      </c>
      <c r="R83" s="188" t="str">
        <f t="shared" si="22"/>
        <v xml:space="preserve">Manager Business Analysis </v>
      </c>
      <c r="S83" s="189" t="str">
        <f t="shared" si="23"/>
        <v>034</v>
      </c>
      <c r="T83" s="186" cm="1">
        <f t="array" aca="1" ref="T83" ca="1">ROUND(IF($P83="Y",VLOOKUP($Q83, RatesApril2021,T$6,0)*INDIRECT($Q$1),VLOOKUP($Q83, RatesApril2021,T$6,0)),IF($A83="E",0,3))</f>
        <v>83970</v>
      </c>
      <c r="U83" s="186" cm="1">
        <f t="array" aca="1" ref="U83" ca="1">ROUND(IF($P83="Y",VLOOKUP($Q83, RatesApril2021,U$6,0)*INDIRECT($Q$1),VLOOKUP($Q83, RatesApril2021,U$6,0)),IF($A83="E",0,3))</f>
        <v>87333</v>
      </c>
      <c r="V83" s="186" cm="1">
        <f t="array" aca="1" ref="V83" ca="1">ROUND(IF($P83="Y",VLOOKUP($Q83, RatesApril2021,V$6,0)*INDIRECT($Q$1),VLOOKUP($Q83, RatesApril2021,V$6,0)),IF($A83="E",0,3))</f>
        <v>90829</v>
      </c>
      <c r="W83" s="186" cm="1">
        <f t="array" aca="1" ref="W83" ca="1">ROUND(IF($P83="Y",VLOOKUP($Q83, RatesApril2021,W$6,0)*INDIRECT($Q$1),VLOOKUP($Q83, RatesApril2021,W$6,0)),IF($A83="E",0,3))</f>
        <v>94466</v>
      </c>
      <c r="X83" s="186" cm="1">
        <f t="array" aca="1" ref="X83" ca="1">ROUND(IF($P83="Y",VLOOKUP($Q83, RatesApril2021,X$6,0)*INDIRECT($Q$1),VLOOKUP($Q83, RatesApril2021,X$6,0)),IF($A83="E",0,3))</f>
        <v>98249</v>
      </c>
      <c r="Y83" s="186" cm="1">
        <f t="array" aca="1" ref="Y83" ca="1">ROUND(IF($P83="Y",VLOOKUP($Q83, RatesApril2021,Y$6,0)*INDIRECT($Q$1),VLOOKUP($Q83, RatesApril2021,Y$6,0)),IF($A83="E",0,3))</f>
        <v>0</v>
      </c>
      <c r="Z83" s="186" cm="1">
        <f t="array" aca="1" ref="Z83" ca="1">ROUND(IF($P83="Y",VLOOKUP($Q83, RatesApril2021,Z$6,0)*INDIRECT($Q$1),VLOOKUP($Q83, RatesApril2021,Z$6,0)),IF($A83="E",0,3))</f>
        <v>0</v>
      </c>
      <c r="AA83" s="190"/>
    </row>
    <row r="84" spans="1:27" x14ac:dyDescent="0.2">
      <c r="A84" s="69" t="s">
        <v>17</v>
      </c>
      <c r="B84" s="70" t="s">
        <v>32</v>
      </c>
      <c r="C84" s="69" t="s">
        <v>111</v>
      </c>
      <c r="D84" s="71" t="s">
        <v>369</v>
      </c>
      <c r="E84" s="69">
        <v>585</v>
      </c>
      <c r="F84" s="219">
        <v>12</v>
      </c>
      <c r="G84" s="74">
        <f t="shared" ca="1" si="14"/>
        <v>102872</v>
      </c>
      <c r="H84" s="74">
        <f t="shared" ca="1" si="15"/>
        <v>106986</v>
      </c>
      <c r="I84" s="74">
        <f t="shared" ca="1" si="16"/>
        <v>111265</v>
      </c>
      <c r="J84" s="74">
        <f t="shared" ca="1" si="17"/>
        <v>115716</v>
      </c>
      <c r="K84" s="74">
        <f t="shared" ca="1" si="18"/>
        <v>120344</v>
      </c>
      <c r="L84" s="74">
        <f t="shared" ca="1" si="19"/>
        <v>0</v>
      </c>
      <c r="M84" s="74">
        <f t="shared" ca="1" si="20"/>
        <v>0</v>
      </c>
      <c r="N84" s="72"/>
      <c r="O84" s="72"/>
      <c r="P84" s="191" t="s">
        <v>600</v>
      </c>
      <c r="Q84" s="187" t="str">
        <f t="shared" si="21"/>
        <v>52580C</v>
      </c>
      <c r="R84" s="188" t="str">
        <f t="shared" si="22"/>
        <v>Manager Business Finance</v>
      </c>
      <c r="S84" s="189" t="str">
        <f t="shared" si="23"/>
        <v>105</v>
      </c>
      <c r="T84" s="186" cm="1">
        <f t="array" aca="1" ref="T84" ca="1">ROUND(IF($P84="Y",VLOOKUP($Q84, RatesApril2021,T$6,0)*INDIRECT($Q$1),VLOOKUP($Q84, RatesApril2021,T$6,0)),IF($A84="E",0,3))</f>
        <v>102872</v>
      </c>
      <c r="U84" s="186" cm="1">
        <f t="array" aca="1" ref="U84" ca="1">ROUND(IF($P84="Y",VLOOKUP($Q84, RatesApril2021,U$6,0)*INDIRECT($Q$1),VLOOKUP($Q84, RatesApril2021,U$6,0)),IF($A84="E",0,3))</f>
        <v>106986</v>
      </c>
      <c r="V84" s="186" cm="1">
        <f t="array" aca="1" ref="V84" ca="1">ROUND(IF($P84="Y",VLOOKUP($Q84, RatesApril2021,V$6,0)*INDIRECT($Q$1),VLOOKUP($Q84, RatesApril2021,V$6,0)),IF($A84="E",0,3))</f>
        <v>111265</v>
      </c>
      <c r="W84" s="186" cm="1">
        <f t="array" aca="1" ref="W84" ca="1">ROUND(IF($P84="Y",VLOOKUP($Q84, RatesApril2021,W$6,0)*INDIRECT($Q$1),VLOOKUP($Q84, RatesApril2021,W$6,0)),IF($A84="E",0,3))</f>
        <v>115716</v>
      </c>
      <c r="X84" s="186" cm="1">
        <f t="array" aca="1" ref="X84" ca="1">ROUND(IF($P84="Y",VLOOKUP($Q84, RatesApril2021,X$6,0)*INDIRECT($Q$1),VLOOKUP($Q84, RatesApril2021,X$6,0)),IF($A84="E",0,3))</f>
        <v>120344</v>
      </c>
      <c r="Y84" s="186" cm="1">
        <f t="array" aca="1" ref="Y84" ca="1">ROUND(IF($P84="Y",VLOOKUP($Q84, RatesApril2021,Y$6,0)*INDIRECT($Q$1),VLOOKUP($Q84, RatesApril2021,Y$6,0)),IF($A84="E",0,3))</f>
        <v>0</v>
      </c>
      <c r="Z84" s="186" cm="1">
        <f t="array" aca="1" ref="Z84" ca="1">ROUND(IF($P84="Y",VLOOKUP($Q84, RatesApril2021,Z$6,0)*INDIRECT($Q$1),VLOOKUP($Q84, RatesApril2021,Z$6,0)),IF($A84="E",0,3))</f>
        <v>0</v>
      </c>
    </row>
    <row r="85" spans="1:27" x14ac:dyDescent="0.2">
      <c r="A85" s="69" t="s">
        <v>17</v>
      </c>
      <c r="B85" s="70" t="s">
        <v>76</v>
      </c>
      <c r="C85" s="69" t="s">
        <v>114</v>
      </c>
      <c r="D85" s="71" t="s">
        <v>371</v>
      </c>
      <c r="E85" s="69">
        <v>590</v>
      </c>
      <c r="F85" s="219">
        <v>13</v>
      </c>
      <c r="G85" s="74">
        <f t="shared" ca="1" si="14"/>
        <v>103205</v>
      </c>
      <c r="H85" s="74">
        <f t="shared" ca="1" si="15"/>
        <v>107332</v>
      </c>
      <c r="I85" s="74">
        <f t="shared" ca="1" si="16"/>
        <v>111625</v>
      </c>
      <c r="J85" s="74">
        <f t="shared" ca="1" si="17"/>
        <v>116090</v>
      </c>
      <c r="K85" s="74">
        <f t="shared" ca="1" si="18"/>
        <v>120735</v>
      </c>
      <c r="L85" s="74">
        <f t="shared" ca="1" si="19"/>
        <v>0</v>
      </c>
      <c r="M85" s="74">
        <f t="shared" ca="1" si="20"/>
        <v>0</v>
      </c>
      <c r="N85" s="72"/>
      <c r="O85" s="72"/>
      <c r="P85" s="191" t="s">
        <v>600</v>
      </c>
      <c r="Q85" s="187" t="str">
        <f t="shared" si="21"/>
        <v>06590C</v>
      </c>
      <c r="R85" s="188" t="str">
        <f t="shared" si="22"/>
        <v>Manager Business Licensing</v>
      </c>
      <c r="S85" s="189" t="str">
        <f t="shared" si="23"/>
        <v>63</v>
      </c>
      <c r="T85" s="186" cm="1">
        <f t="array" aca="1" ref="T85" ca="1">ROUND(IF($P85="Y",VLOOKUP($Q85, RatesApril2021,T$6,0)*INDIRECT($Q$1),VLOOKUP($Q85, RatesApril2021,T$6,0)),IF($A85="E",0,3))</f>
        <v>103205</v>
      </c>
      <c r="U85" s="186" cm="1">
        <f t="array" aca="1" ref="U85" ca="1">ROUND(IF($P85="Y",VLOOKUP($Q85, RatesApril2021,U$6,0)*INDIRECT($Q$1),VLOOKUP($Q85, RatesApril2021,U$6,0)),IF($A85="E",0,3))</f>
        <v>107332</v>
      </c>
      <c r="V85" s="186" cm="1">
        <f t="array" aca="1" ref="V85" ca="1">ROUND(IF($P85="Y",VLOOKUP($Q85, RatesApril2021,V$6,0)*INDIRECT($Q$1),VLOOKUP($Q85, RatesApril2021,V$6,0)),IF($A85="E",0,3))</f>
        <v>111625</v>
      </c>
      <c r="W85" s="186" cm="1">
        <f t="array" aca="1" ref="W85" ca="1">ROUND(IF($P85="Y",VLOOKUP($Q85, RatesApril2021,W$6,0)*INDIRECT($Q$1),VLOOKUP($Q85, RatesApril2021,W$6,0)),IF($A85="E",0,3))</f>
        <v>116090</v>
      </c>
      <c r="X85" s="186" cm="1">
        <f t="array" aca="1" ref="X85" ca="1">ROUND(IF($P85="Y",VLOOKUP($Q85, RatesApril2021,X$6,0)*INDIRECT($Q$1),VLOOKUP($Q85, RatesApril2021,X$6,0)),IF($A85="E",0,3))</f>
        <v>120735</v>
      </c>
      <c r="Y85" s="186" cm="1">
        <f t="array" aca="1" ref="Y85" ca="1">ROUND(IF($P85="Y",VLOOKUP($Q85, RatesApril2021,Y$6,0)*INDIRECT($Q$1),VLOOKUP($Q85, RatesApril2021,Y$6,0)),IF($A85="E",0,3))</f>
        <v>0</v>
      </c>
      <c r="Z85" s="186" cm="1">
        <f t="array" aca="1" ref="Z85" ca="1">ROUND(IF($P85="Y",VLOOKUP($Q85, RatesApril2021,Z$6,0)*INDIRECT($Q$1),VLOOKUP($Q85, RatesApril2021,Z$6,0)),IF($A85="E",0,3))</f>
        <v>0</v>
      </c>
    </row>
    <row r="86" spans="1:27" x14ac:dyDescent="0.2">
      <c r="A86" s="69" t="s">
        <v>17</v>
      </c>
      <c r="B86" s="70" t="s">
        <v>65</v>
      </c>
      <c r="C86" s="69" t="s">
        <v>115</v>
      </c>
      <c r="D86" s="71" t="s">
        <v>372</v>
      </c>
      <c r="E86" s="69">
        <v>498</v>
      </c>
      <c r="F86" s="219">
        <v>11</v>
      </c>
      <c r="G86" s="74">
        <f t="shared" ca="1" si="14"/>
        <v>83407</v>
      </c>
      <c r="H86" s="74">
        <f t="shared" ca="1" si="15"/>
        <v>87798</v>
      </c>
      <c r="I86" s="74">
        <f t="shared" ca="1" si="16"/>
        <v>92418</v>
      </c>
      <c r="J86" s="74">
        <f t="shared" ca="1" si="17"/>
        <v>98702</v>
      </c>
      <c r="K86" s="74">
        <f t="shared" ca="1" si="18"/>
        <v>101467</v>
      </c>
      <c r="L86" s="74">
        <f t="shared" ca="1" si="19"/>
        <v>104309</v>
      </c>
      <c r="M86" s="74">
        <f t="shared" ca="1" si="20"/>
        <v>107282</v>
      </c>
      <c r="N86" s="72"/>
      <c r="O86" s="72"/>
      <c r="P86" s="191" t="s">
        <v>600</v>
      </c>
      <c r="Q86" s="187" t="str">
        <f t="shared" si="21"/>
        <v>06595C</v>
      </c>
      <c r="R86" s="188" t="str">
        <f t="shared" si="22"/>
        <v xml:space="preserve">Manager Buying Services </v>
      </c>
      <c r="S86" s="189" t="str">
        <f t="shared" si="23"/>
        <v>41C</v>
      </c>
      <c r="T86" s="186" cm="1">
        <f t="array" aca="1" ref="T86" ca="1">ROUND(IF($P86="Y",VLOOKUP($Q86, RatesApril2021,T$6,0)*INDIRECT($Q$1),VLOOKUP($Q86, RatesApril2021,T$6,0)),IF($A86="E",0,3))</f>
        <v>83407</v>
      </c>
      <c r="U86" s="186" cm="1">
        <f t="array" aca="1" ref="U86" ca="1">ROUND(IF($P86="Y",VLOOKUP($Q86, RatesApril2021,U$6,0)*INDIRECT($Q$1),VLOOKUP($Q86, RatesApril2021,U$6,0)),IF($A86="E",0,3))</f>
        <v>87798</v>
      </c>
      <c r="V86" s="186" cm="1">
        <f t="array" aca="1" ref="V86" ca="1">ROUND(IF($P86="Y",VLOOKUP($Q86, RatesApril2021,V$6,0)*INDIRECT($Q$1),VLOOKUP($Q86, RatesApril2021,V$6,0)),IF($A86="E",0,3))</f>
        <v>92418</v>
      </c>
      <c r="W86" s="186" cm="1">
        <f t="array" aca="1" ref="W86" ca="1">ROUND(IF($P86="Y",VLOOKUP($Q86, RatesApril2021,W$6,0)*INDIRECT($Q$1),VLOOKUP($Q86, RatesApril2021,W$6,0)),IF($A86="E",0,3))</f>
        <v>98702</v>
      </c>
      <c r="X86" s="186" cm="1">
        <f t="array" aca="1" ref="X86" ca="1">ROUND(IF($P86="Y",VLOOKUP($Q86, RatesApril2021,X$6,0)*INDIRECT($Q$1),VLOOKUP($Q86, RatesApril2021,X$6,0)),IF($A86="E",0,3))</f>
        <v>101467</v>
      </c>
      <c r="Y86" s="186" cm="1">
        <f t="array" aca="1" ref="Y86" ca="1">ROUND(IF($P86="Y",VLOOKUP($Q86, RatesApril2021,Y$6,0)*INDIRECT($Q$1),VLOOKUP($Q86, RatesApril2021,Y$6,0)),IF($A86="E",0,3))</f>
        <v>104309</v>
      </c>
      <c r="Z86" s="186" cm="1">
        <f t="array" aca="1" ref="Z86" ca="1">ROUND(IF($P86="Y",VLOOKUP($Q86, RatesApril2021,Z$6,0)*INDIRECT($Q$1),VLOOKUP($Q86, RatesApril2021,Z$6,0)),IF($A86="E",0,3))</f>
        <v>107282</v>
      </c>
    </row>
    <row r="87" spans="1:27" x14ac:dyDescent="0.2">
      <c r="A87" s="69" t="s">
        <v>17</v>
      </c>
      <c r="B87" s="70" t="s">
        <v>44</v>
      </c>
      <c r="C87" s="69" t="s">
        <v>116</v>
      </c>
      <c r="D87" s="71" t="s">
        <v>373</v>
      </c>
      <c r="E87" s="69">
        <v>455</v>
      </c>
      <c r="F87" s="219">
        <v>10</v>
      </c>
      <c r="G87" s="74">
        <f t="shared" ca="1" si="14"/>
        <v>75583</v>
      </c>
      <c r="H87" s="74">
        <f t="shared" ca="1" si="15"/>
        <v>79486</v>
      </c>
      <c r="I87" s="74">
        <f t="shared" ca="1" si="16"/>
        <v>83537</v>
      </c>
      <c r="J87" s="74">
        <f t="shared" ca="1" si="17"/>
        <v>89192</v>
      </c>
      <c r="K87" s="74">
        <f t="shared" ca="1" si="18"/>
        <v>91690</v>
      </c>
      <c r="L87" s="74">
        <f t="shared" ca="1" si="19"/>
        <v>94257</v>
      </c>
      <c r="M87" s="74">
        <f t="shared" ca="1" si="20"/>
        <v>96945</v>
      </c>
      <c r="N87" s="72"/>
      <c r="O87" s="72"/>
      <c r="P87" s="191" t="s">
        <v>600</v>
      </c>
      <c r="Q87" s="187" t="str">
        <f t="shared" si="21"/>
        <v>06638C</v>
      </c>
      <c r="R87" s="188" t="str">
        <f t="shared" si="22"/>
        <v>Manager Community Engagement</v>
      </c>
      <c r="S87" s="189" t="str">
        <f t="shared" si="23"/>
        <v>34D</v>
      </c>
      <c r="T87" s="186" cm="1">
        <f t="array" aca="1" ref="T87" ca="1">ROUND(IF($P87="Y",VLOOKUP($Q87, RatesApril2021,T$6,0)*INDIRECT($Q$1),VLOOKUP($Q87, RatesApril2021,T$6,0)),IF($A87="E",0,3))</f>
        <v>75583</v>
      </c>
      <c r="U87" s="186" cm="1">
        <f t="array" aca="1" ref="U87" ca="1">ROUND(IF($P87="Y",VLOOKUP($Q87, RatesApril2021,U$6,0)*INDIRECT($Q$1),VLOOKUP($Q87, RatesApril2021,U$6,0)),IF($A87="E",0,3))</f>
        <v>79486</v>
      </c>
      <c r="V87" s="186" cm="1">
        <f t="array" aca="1" ref="V87" ca="1">ROUND(IF($P87="Y",VLOOKUP($Q87, RatesApril2021,V$6,0)*INDIRECT($Q$1),VLOOKUP($Q87, RatesApril2021,V$6,0)),IF($A87="E",0,3))</f>
        <v>83537</v>
      </c>
      <c r="W87" s="186" cm="1">
        <f t="array" aca="1" ref="W87" ca="1">ROUND(IF($P87="Y",VLOOKUP($Q87, RatesApril2021,W$6,0)*INDIRECT($Q$1),VLOOKUP($Q87, RatesApril2021,W$6,0)),IF($A87="E",0,3))</f>
        <v>89192</v>
      </c>
      <c r="X87" s="186" cm="1">
        <f t="array" aca="1" ref="X87" ca="1">ROUND(IF($P87="Y",VLOOKUP($Q87, RatesApril2021,X$6,0)*INDIRECT($Q$1),VLOOKUP($Q87, RatesApril2021,X$6,0)),IF($A87="E",0,3))</f>
        <v>91690</v>
      </c>
      <c r="Y87" s="186" cm="1">
        <f t="array" aca="1" ref="Y87" ca="1">ROUND(IF($P87="Y",VLOOKUP($Q87, RatesApril2021,Y$6,0)*INDIRECT($Q$1),VLOOKUP($Q87, RatesApril2021,Y$6,0)),IF($A87="E",0,3))</f>
        <v>94257</v>
      </c>
      <c r="Z87" s="186" cm="1">
        <f t="array" aca="1" ref="Z87" ca="1">ROUND(IF($P87="Y",VLOOKUP($Q87, RatesApril2021,Z$6,0)*INDIRECT($Q$1),VLOOKUP($Q87, RatesApril2021,Z$6,0)),IF($A87="E",0,3))</f>
        <v>96945</v>
      </c>
    </row>
    <row r="88" spans="1:27" x14ac:dyDescent="0.2">
      <c r="A88" s="69" t="s">
        <v>17</v>
      </c>
      <c r="B88" s="70" t="s">
        <v>65</v>
      </c>
      <c r="C88" s="69" t="s">
        <v>119</v>
      </c>
      <c r="D88" s="71" t="s">
        <v>374</v>
      </c>
      <c r="E88" s="69">
        <v>518</v>
      </c>
      <c r="F88" s="219">
        <v>11</v>
      </c>
      <c r="G88" s="74">
        <f t="shared" ca="1" si="14"/>
        <v>83407</v>
      </c>
      <c r="H88" s="74">
        <f t="shared" ca="1" si="15"/>
        <v>87798</v>
      </c>
      <c r="I88" s="74">
        <f t="shared" ca="1" si="16"/>
        <v>92418</v>
      </c>
      <c r="J88" s="74">
        <f t="shared" ca="1" si="17"/>
        <v>98702</v>
      </c>
      <c r="K88" s="74">
        <f t="shared" ca="1" si="18"/>
        <v>101467</v>
      </c>
      <c r="L88" s="74">
        <f t="shared" ca="1" si="19"/>
        <v>104309</v>
      </c>
      <c r="M88" s="74">
        <f t="shared" ca="1" si="20"/>
        <v>107282</v>
      </c>
      <c r="N88" s="72"/>
      <c r="O88" s="72"/>
      <c r="P88" s="191" t="s">
        <v>600</v>
      </c>
      <c r="Q88" s="187" t="str">
        <f t="shared" si="21"/>
        <v>06643C</v>
      </c>
      <c r="R88" s="188" t="str">
        <f t="shared" si="22"/>
        <v>Manager Development Coordination</v>
      </c>
      <c r="S88" s="189" t="str">
        <f t="shared" si="23"/>
        <v>41C</v>
      </c>
      <c r="T88" s="186" cm="1">
        <f t="array" aca="1" ref="T88" ca="1">ROUND(IF($P88="Y",VLOOKUP($Q88, RatesApril2021,T$6,0)*INDIRECT($Q$1),VLOOKUP($Q88, RatesApril2021,T$6,0)),IF($A88="E",0,3))</f>
        <v>83407</v>
      </c>
      <c r="U88" s="186" cm="1">
        <f t="array" aca="1" ref="U88" ca="1">ROUND(IF($P88="Y",VLOOKUP($Q88, RatesApril2021,U$6,0)*INDIRECT($Q$1),VLOOKUP($Q88, RatesApril2021,U$6,0)),IF($A88="E",0,3))</f>
        <v>87798</v>
      </c>
      <c r="V88" s="186" cm="1">
        <f t="array" aca="1" ref="V88" ca="1">ROUND(IF($P88="Y",VLOOKUP($Q88, RatesApril2021,V$6,0)*INDIRECT($Q$1),VLOOKUP($Q88, RatesApril2021,V$6,0)),IF($A88="E",0,3))</f>
        <v>92418</v>
      </c>
      <c r="W88" s="186" cm="1">
        <f t="array" aca="1" ref="W88" ca="1">ROUND(IF($P88="Y",VLOOKUP($Q88, RatesApril2021,W$6,0)*INDIRECT($Q$1),VLOOKUP($Q88, RatesApril2021,W$6,0)),IF($A88="E",0,3))</f>
        <v>98702</v>
      </c>
      <c r="X88" s="186" cm="1">
        <f t="array" aca="1" ref="X88" ca="1">ROUND(IF($P88="Y",VLOOKUP($Q88, RatesApril2021,X$6,0)*INDIRECT($Q$1),VLOOKUP($Q88, RatesApril2021,X$6,0)),IF($A88="E",0,3))</f>
        <v>101467</v>
      </c>
      <c r="Y88" s="186" cm="1">
        <f t="array" aca="1" ref="Y88" ca="1">ROUND(IF($P88="Y",VLOOKUP($Q88, RatesApril2021,Y$6,0)*INDIRECT($Q$1),VLOOKUP($Q88, RatesApril2021,Y$6,0)),IF($A88="E",0,3))</f>
        <v>104309</v>
      </c>
      <c r="Z88" s="186" cm="1">
        <f t="array" aca="1" ref="Z88" ca="1">ROUND(IF($P88="Y",VLOOKUP($Q88, RatesApril2021,Z$6,0)*INDIRECT($Q$1),VLOOKUP($Q88, RatesApril2021,Z$6,0)),IF($A88="E",0,3))</f>
        <v>107282</v>
      </c>
    </row>
    <row r="89" spans="1:27" x14ac:dyDescent="0.2">
      <c r="A89" s="69" t="s">
        <v>17</v>
      </c>
      <c r="B89" s="70" t="s">
        <v>120</v>
      </c>
      <c r="C89" s="69" t="s">
        <v>121</v>
      </c>
      <c r="D89" s="71" t="s">
        <v>375</v>
      </c>
      <c r="E89" s="69">
        <v>552</v>
      </c>
      <c r="F89" s="219">
        <v>12</v>
      </c>
      <c r="G89" s="74">
        <f t="shared" ca="1" si="14"/>
        <v>90316</v>
      </c>
      <c r="H89" s="74">
        <f t="shared" ca="1" si="15"/>
        <v>94832</v>
      </c>
      <c r="I89" s="74">
        <f t="shared" ca="1" si="16"/>
        <v>99572</v>
      </c>
      <c r="J89" s="74">
        <f t="shared" ca="1" si="17"/>
        <v>106076</v>
      </c>
      <c r="K89" s="74">
        <f t="shared" ca="1" si="18"/>
        <v>109048</v>
      </c>
      <c r="L89" s="74">
        <f t="shared" ca="1" si="19"/>
        <v>112103</v>
      </c>
      <c r="M89" s="74">
        <f t="shared" ca="1" si="20"/>
        <v>115297</v>
      </c>
      <c r="N89" s="72"/>
      <c r="O89" s="72"/>
      <c r="P89" s="191" t="s">
        <v>600</v>
      </c>
      <c r="Q89" s="187" t="str">
        <f t="shared" si="21"/>
        <v>06644C</v>
      </c>
      <c r="R89" s="188" t="str">
        <f t="shared" si="22"/>
        <v>Manager Development Finance</v>
      </c>
      <c r="S89" s="189" t="str">
        <f t="shared" si="23"/>
        <v>50</v>
      </c>
      <c r="T89" s="186" cm="1">
        <f t="array" aca="1" ref="T89" ca="1">ROUND(IF($P89="Y",VLOOKUP($Q89, RatesApril2021,T$6,0)*INDIRECT($Q$1),VLOOKUP($Q89, RatesApril2021,T$6,0)),IF($A89="E",0,3))</f>
        <v>90316</v>
      </c>
      <c r="U89" s="186" cm="1">
        <f t="array" aca="1" ref="U89" ca="1">ROUND(IF($P89="Y",VLOOKUP($Q89, RatesApril2021,U$6,0)*INDIRECT($Q$1),VLOOKUP($Q89, RatesApril2021,U$6,0)),IF($A89="E",0,3))</f>
        <v>94832</v>
      </c>
      <c r="V89" s="186" cm="1">
        <f t="array" aca="1" ref="V89" ca="1">ROUND(IF($P89="Y",VLOOKUP($Q89, RatesApril2021,V$6,0)*INDIRECT($Q$1),VLOOKUP($Q89, RatesApril2021,V$6,0)),IF($A89="E",0,3))</f>
        <v>99572</v>
      </c>
      <c r="W89" s="186" cm="1">
        <f t="array" aca="1" ref="W89" ca="1">ROUND(IF($P89="Y",VLOOKUP($Q89, RatesApril2021,W$6,0)*INDIRECT($Q$1),VLOOKUP($Q89, RatesApril2021,W$6,0)),IF($A89="E",0,3))</f>
        <v>106076</v>
      </c>
      <c r="X89" s="186" cm="1">
        <f t="array" aca="1" ref="X89" ca="1">ROUND(IF($P89="Y",VLOOKUP($Q89, RatesApril2021,X$6,0)*INDIRECT($Q$1),VLOOKUP($Q89, RatesApril2021,X$6,0)),IF($A89="E",0,3))</f>
        <v>109048</v>
      </c>
      <c r="Y89" s="186" cm="1">
        <f t="array" aca="1" ref="Y89" ca="1">ROUND(IF($P89="Y",VLOOKUP($Q89, RatesApril2021,Y$6,0)*INDIRECT($Q$1),VLOOKUP($Q89, RatesApril2021,Y$6,0)),IF($A89="E",0,3))</f>
        <v>112103</v>
      </c>
      <c r="Z89" s="186" cm="1">
        <f t="array" aca="1" ref="Z89" ca="1">ROUND(IF($P89="Y",VLOOKUP($Q89, RatesApril2021,Z$6,0)*INDIRECT($Q$1),VLOOKUP($Q89, RatesApril2021,Z$6,0)),IF($A89="E",0,3))</f>
        <v>115297</v>
      </c>
    </row>
    <row r="90" spans="1:27" x14ac:dyDescent="0.2">
      <c r="A90" s="69" t="s">
        <v>17</v>
      </c>
      <c r="B90" s="70" t="s">
        <v>76</v>
      </c>
      <c r="C90" s="69" t="s">
        <v>122</v>
      </c>
      <c r="D90" s="71" t="s">
        <v>377</v>
      </c>
      <c r="E90" s="69">
        <v>598</v>
      </c>
      <c r="F90" s="219">
        <v>13</v>
      </c>
      <c r="G90" s="74">
        <f t="shared" ca="1" si="14"/>
        <v>103205</v>
      </c>
      <c r="H90" s="74">
        <f t="shared" ca="1" si="15"/>
        <v>107332</v>
      </c>
      <c r="I90" s="74">
        <f t="shared" ca="1" si="16"/>
        <v>111625</v>
      </c>
      <c r="J90" s="74">
        <f t="shared" ca="1" si="17"/>
        <v>116090</v>
      </c>
      <c r="K90" s="74">
        <f t="shared" ca="1" si="18"/>
        <v>120735</v>
      </c>
      <c r="L90" s="74">
        <f t="shared" ca="1" si="19"/>
        <v>0</v>
      </c>
      <c r="M90" s="74">
        <f t="shared" ca="1" si="20"/>
        <v>0</v>
      </c>
      <c r="N90" s="72"/>
      <c r="O90" s="72"/>
      <c r="P90" s="191" t="s">
        <v>600</v>
      </c>
      <c r="Q90" s="187" t="str">
        <f t="shared" si="21"/>
        <v>52570C</v>
      </c>
      <c r="R90" s="188" t="str">
        <f t="shared" si="22"/>
        <v>Manager Economic Development (CPED)</v>
      </c>
      <c r="S90" s="189" t="str">
        <f t="shared" si="23"/>
        <v>63</v>
      </c>
      <c r="T90" s="186" cm="1">
        <f t="array" aca="1" ref="T90" ca="1">ROUND(IF($P90="Y",VLOOKUP($Q90, RatesApril2021,T$6,0)*INDIRECT($Q$1),VLOOKUP($Q90, RatesApril2021,T$6,0)),IF($A90="E",0,3))</f>
        <v>103205</v>
      </c>
      <c r="U90" s="186" cm="1">
        <f t="array" aca="1" ref="U90" ca="1">ROUND(IF($P90="Y",VLOOKUP($Q90, RatesApril2021,U$6,0)*INDIRECT($Q$1),VLOOKUP($Q90, RatesApril2021,U$6,0)),IF($A90="E",0,3))</f>
        <v>107332</v>
      </c>
      <c r="V90" s="186" cm="1">
        <f t="array" aca="1" ref="V90" ca="1">ROUND(IF($P90="Y",VLOOKUP($Q90, RatesApril2021,V$6,0)*INDIRECT($Q$1),VLOOKUP($Q90, RatesApril2021,V$6,0)),IF($A90="E",0,3))</f>
        <v>111625</v>
      </c>
      <c r="W90" s="186" cm="1">
        <f t="array" aca="1" ref="W90" ca="1">ROUND(IF($P90="Y",VLOOKUP($Q90, RatesApril2021,W$6,0)*INDIRECT($Q$1),VLOOKUP($Q90, RatesApril2021,W$6,0)),IF($A90="E",0,3))</f>
        <v>116090</v>
      </c>
      <c r="X90" s="186" cm="1">
        <f t="array" aca="1" ref="X90" ca="1">ROUND(IF($P90="Y",VLOOKUP($Q90, RatesApril2021,X$6,0)*INDIRECT($Q$1),VLOOKUP($Q90, RatesApril2021,X$6,0)),IF($A90="E",0,3))</f>
        <v>120735</v>
      </c>
      <c r="Y90" s="186" cm="1">
        <f t="array" aca="1" ref="Y90" ca="1">ROUND(IF($P90="Y",VLOOKUP($Q90, RatesApril2021,Y$6,0)*INDIRECT($Q$1),VLOOKUP($Q90, RatesApril2021,Y$6,0)),IF($A90="E",0,3))</f>
        <v>0</v>
      </c>
      <c r="Z90" s="186" cm="1">
        <f t="array" aca="1" ref="Z90" ca="1">ROUND(IF($P90="Y",VLOOKUP($Q90, RatesApril2021,Z$6,0)*INDIRECT($Q$1),VLOOKUP($Q90, RatesApril2021,Z$6,0)),IF($A90="E",0,3))</f>
        <v>0</v>
      </c>
    </row>
    <row r="91" spans="1:27" s="73" customFormat="1" x14ac:dyDescent="0.2">
      <c r="A91" s="75" t="s">
        <v>17</v>
      </c>
      <c r="B91" s="70" t="s">
        <v>574</v>
      </c>
      <c r="C91" s="75" t="s">
        <v>123</v>
      </c>
      <c r="D91" s="73" t="s">
        <v>378</v>
      </c>
      <c r="E91" s="75">
        <v>543</v>
      </c>
      <c r="F91" s="219">
        <v>12</v>
      </c>
      <c r="G91" s="74">
        <f t="shared" ca="1" si="14"/>
        <v>99675</v>
      </c>
      <c r="H91" s="74">
        <f t="shared" ca="1" si="15"/>
        <v>103666</v>
      </c>
      <c r="I91" s="74">
        <f t="shared" ca="1" si="16"/>
        <v>107817</v>
      </c>
      <c r="J91" s="74">
        <f t="shared" ca="1" si="17"/>
        <v>112134</v>
      </c>
      <c r="K91" s="74">
        <f t="shared" ca="1" si="18"/>
        <v>116625</v>
      </c>
      <c r="L91" s="74">
        <f t="shared" ca="1" si="19"/>
        <v>0</v>
      </c>
      <c r="M91" s="74">
        <f t="shared" ca="1" si="20"/>
        <v>0</v>
      </c>
      <c r="N91" s="60"/>
      <c r="O91" s="60"/>
      <c r="P91" s="191" t="s">
        <v>600</v>
      </c>
      <c r="Q91" s="187" t="str">
        <f t="shared" si="21"/>
        <v>06708C</v>
      </c>
      <c r="R91" s="188" t="str">
        <f t="shared" si="22"/>
        <v>Manager Equity and Inclusion</v>
      </c>
      <c r="S91" s="189" t="str">
        <f t="shared" si="23"/>
        <v>044</v>
      </c>
      <c r="T91" s="186" cm="1">
        <f t="array" aca="1" ref="T91" ca="1">ROUND(IF($P91="Y",VLOOKUP($Q91, RatesApril2021,T$6,0)*INDIRECT($Q$1),VLOOKUP($Q91, RatesApril2021,T$6,0)),IF($A91="E",0,3))</f>
        <v>99675</v>
      </c>
      <c r="U91" s="186" cm="1">
        <f t="array" aca="1" ref="U91" ca="1">ROUND(IF($P91="Y",VLOOKUP($Q91, RatesApril2021,U$6,0)*INDIRECT($Q$1),VLOOKUP($Q91, RatesApril2021,U$6,0)),IF($A91="E",0,3))</f>
        <v>103666</v>
      </c>
      <c r="V91" s="186" cm="1">
        <f t="array" aca="1" ref="V91" ca="1">ROUND(IF($P91="Y",VLOOKUP($Q91, RatesApril2021,V$6,0)*INDIRECT($Q$1),VLOOKUP($Q91, RatesApril2021,V$6,0)),IF($A91="E",0,3))</f>
        <v>107817</v>
      </c>
      <c r="W91" s="186" cm="1">
        <f t="array" aca="1" ref="W91" ca="1">ROUND(IF($P91="Y",VLOOKUP($Q91, RatesApril2021,W$6,0)*INDIRECT($Q$1),VLOOKUP($Q91, RatesApril2021,W$6,0)),IF($A91="E",0,3))</f>
        <v>112134</v>
      </c>
      <c r="X91" s="186" cm="1">
        <f t="array" aca="1" ref="X91" ca="1">ROUND(IF($P91="Y",VLOOKUP($Q91, RatesApril2021,X$6,0)*INDIRECT($Q$1),VLOOKUP($Q91, RatesApril2021,X$6,0)),IF($A91="E",0,3))</f>
        <v>116625</v>
      </c>
      <c r="Y91" s="186" cm="1">
        <f t="array" aca="1" ref="Y91" ca="1">ROUND(IF($P91="Y",VLOOKUP($Q91, RatesApril2021,Y$6,0)*INDIRECT($Q$1),VLOOKUP($Q91, RatesApril2021,Y$6,0)),IF($A91="E",0,3))</f>
        <v>0</v>
      </c>
      <c r="Z91" s="186" cm="1">
        <f t="array" aca="1" ref="Z91" ca="1">ROUND(IF($P91="Y",VLOOKUP($Q91, RatesApril2021,Z$6,0)*INDIRECT($Q$1),VLOOKUP($Q91, RatesApril2021,Z$6,0)),IF($A91="E",0,3))</f>
        <v>0</v>
      </c>
      <c r="AA91" s="190"/>
    </row>
    <row r="92" spans="1:27" s="73" customFormat="1" x14ac:dyDescent="0.2">
      <c r="A92" s="75" t="s">
        <v>17</v>
      </c>
      <c r="B92" s="70" t="s">
        <v>126</v>
      </c>
      <c r="C92" s="75" t="s">
        <v>127</v>
      </c>
      <c r="D92" s="73" t="s">
        <v>379</v>
      </c>
      <c r="E92" s="75">
        <v>528</v>
      </c>
      <c r="F92" s="219">
        <v>11</v>
      </c>
      <c r="G92" s="74">
        <f t="shared" ca="1" si="14"/>
        <v>83751</v>
      </c>
      <c r="H92" s="74">
        <f t="shared" ca="1" si="15"/>
        <v>88051</v>
      </c>
      <c r="I92" s="74">
        <f t="shared" ca="1" si="16"/>
        <v>92530</v>
      </c>
      <c r="J92" s="74">
        <f t="shared" ca="1" si="17"/>
        <v>98719</v>
      </c>
      <c r="K92" s="74">
        <f t="shared" ca="1" si="18"/>
        <v>101483</v>
      </c>
      <c r="L92" s="74">
        <f t="shared" ca="1" si="19"/>
        <v>104326</v>
      </c>
      <c r="M92" s="74">
        <f t="shared" ca="1" si="20"/>
        <v>107300</v>
      </c>
      <c r="N92" s="60"/>
      <c r="O92" s="60"/>
      <c r="P92" s="191" t="s">
        <v>600</v>
      </c>
      <c r="Q92" s="187" t="str">
        <f t="shared" si="21"/>
        <v>06710C</v>
      </c>
      <c r="R92" s="188" t="str">
        <f t="shared" si="22"/>
        <v>Manager Finance</v>
      </c>
      <c r="S92" s="189" t="str">
        <f t="shared" si="23"/>
        <v>39</v>
      </c>
      <c r="T92" s="186" cm="1">
        <f t="array" aca="1" ref="T92" ca="1">ROUND(IF($P92="Y",VLOOKUP($Q92, RatesApril2021,T$6,0)*INDIRECT($Q$1),VLOOKUP($Q92, RatesApril2021,T$6,0)),IF($A92="E",0,3))</f>
        <v>83751</v>
      </c>
      <c r="U92" s="186" cm="1">
        <f t="array" aca="1" ref="U92" ca="1">ROUND(IF($P92="Y",VLOOKUP($Q92, RatesApril2021,U$6,0)*INDIRECT($Q$1),VLOOKUP($Q92, RatesApril2021,U$6,0)),IF($A92="E",0,3))</f>
        <v>88051</v>
      </c>
      <c r="V92" s="186" cm="1">
        <f t="array" aca="1" ref="V92" ca="1">ROUND(IF($P92="Y",VLOOKUP($Q92, RatesApril2021,V$6,0)*INDIRECT($Q$1),VLOOKUP($Q92, RatesApril2021,V$6,0)),IF($A92="E",0,3))</f>
        <v>92530</v>
      </c>
      <c r="W92" s="186" cm="1">
        <f t="array" aca="1" ref="W92" ca="1">ROUND(IF($P92="Y",VLOOKUP($Q92, RatesApril2021,W$6,0)*INDIRECT($Q$1),VLOOKUP($Q92, RatesApril2021,W$6,0)),IF($A92="E",0,3))</f>
        <v>98719</v>
      </c>
      <c r="X92" s="186" cm="1">
        <f t="array" aca="1" ref="X92" ca="1">ROUND(IF($P92="Y",VLOOKUP($Q92, RatesApril2021,X$6,0)*INDIRECT($Q$1),VLOOKUP($Q92, RatesApril2021,X$6,0)),IF($A92="E",0,3))</f>
        <v>101483</v>
      </c>
      <c r="Y92" s="186" cm="1">
        <f t="array" aca="1" ref="Y92" ca="1">ROUND(IF($P92="Y",VLOOKUP($Q92, RatesApril2021,Y$6,0)*INDIRECT($Q$1),VLOOKUP($Q92, RatesApril2021,Y$6,0)),IF($A92="E",0,3))</f>
        <v>104326</v>
      </c>
      <c r="Z92" s="186" cm="1">
        <f t="array" aca="1" ref="Z92" ca="1">ROUND(IF($P92="Y",VLOOKUP($Q92, RatesApril2021,Z$6,0)*INDIRECT($Q$1),VLOOKUP($Q92, RatesApril2021,Z$6,0)),IF($A92="E",0,3))</f>
        <v>107300</v>
      </c>
      <c r="AA92" s="190"/>
    </row>
    <row r="93" spans="1:27" x14ac:dyDescent="0.2">
      <c r="A93" s="69" t="s">
        <v>17</v>
      </c>
      <c r="B93" s="70" t="s">
        <v>124</v>
      </c>
      <c r="C93" s="69" t="s">
        <v>125</v>
      </c>
      <c r="D93" s="71" t="s">
        <v>380</v>
      </c>
      <c r="E93" s="69">
        <v>518</v>
      </c>
      <c r="F93" s="219">
        <v>11</v>
      </c>
      <c r="G93" s="74">
        <f t="shared" ca="1" si="14"/>
        <v>91705</v>
      </c>
      <c r="H93" s="74">
        <f t="shared" ca="1" si="15"/>
        <v>95372</v>
      </c>
      <c r="I93" s="74">
        <f t="shared" ca="1" si="16"/>
        <v>99188</v>
      </c>
      <c r="J93" s="74">
        <f t="shared" ca="1" si="17"/>
        <v>103155</v>
      </c>
      <c r="K93" s="74">
        <f t="shared" ca="1" si="18"/>
        <v>107282</v>
      </c>
      <c r="L93" s="74">
        <f t="shared" ca="1" si="19"/>
        <v>0</v>
      </c>
      <c r="M93" s="74">
        <f t="shared" ca="1" si="20"/>
        <v>0</v>
      </c>
      <c r="N93" s="72"/>
      <c r="O93" s="72"/>
      <c r="P93" s="191" t="s">
        <v>600</v>
      </c>
      <c r="Q93" s="187" t="str">
        <f t="shared" si="21"/>
        <v>06716C</v>
      </c>
      <c r="R93" s="188" t="str">
        <f t="shared" si="22"/>
        <v>Manager Finance Systems Services</v>
      </c>
      <c r="S93" s="189" t="str">
        <f t="shared" si="23"/>
        <v>104</v>
      </c>
      <c r="T93" s="186" cm="1">
        <f t="array" aca="1" ref="T93" ca="1">ROUND(IF($P93="Y",VLOOKUP($Q93, RatesApril2021,T$6,0)*INDIRECT($Q$1),VLOOKUP($Q93, RatesApril2021,T$6,0)),IF($A93="E",0,3))</f>
        <v>91705</v>
      </c>
      <c r="U93" s="186" cm="1">
        <f t="array" aca="1" ref="U93" ca="1">ROUND(IF($P93="Y",VLOOKUP($Q93, RatesApril2021,U$6,0)*INDIRECT($Q$1),VLOOKUP($Q93, RatesApril2021,U$6,0)),IF($A93="E",0,3))</f>
        <v>95372</v>
      </c>
      <c r="V93" s="186" cm="1">
        <f t="array" aca="1" ref="V93" ca="1">ROUND(IF($P93="Y",VLOOKUP($Q93, RatesApril2021,V$6,0)*INDIRECT($Q$1),VLOOKUP($Q93, RatesApril2021,V$6,0)),IF($A93="E",0,3))</f>
        <v>99188</v>
      </c>
      <c r="W93" s="186" cm="1">
        <f t="array" aca="1" ref="W93" ca="1">ROUND(IF($P93="Y",VLOOKUP($Q93, RatesApril2021,W$6,0)*INDIRECT($Q$1),VLOOKUP($Q93, RatesApril2021,W$6,0)),IF($A93="E",0,3))</f>
        <v>103155</v>
      </c>
      <c r="X93" s="186" cm="1">
        <f t="array" aca="1" ref="X93" ca="1">ROUND(IF($P93="Y",VLOOKUP($Q93, RatesApril2021,X$6,0)*INDIRECT($Q$1),VLOOKUP($Q93, RatesApril2021,X$6,0)),IF($A93="E",0,3))</f>
        <v>107282</v>
      </c>
      <c r="Y93" s="186" cm="1">
        <f t="array" aca="1" ref="Y93" ca="1">ROUND(IF($P93="Y",VLOOKUP($Q93, RatesApril2021,Y$6,0)*INDIRECT($Q$1),VLOOKUP($Q93, RatesApril2021,Y$6,0)),IF($A93="E",0,3))</f>
        <v>0</v>
      </c>
      <c r="Z93" s="186" cm="1">
        <f t="array" aca="1" ref="Z93" ca="1">ROUND(IF($P93="Y",VLOOKUP($Q93, RatesApril2021,Z$6,0)*INDIRECT($Q$1),VLOOKUP($Q93, RatesApril2021,Z$6,0)),IF($A93="E",0,3))</f>
        <v>0</v>
      </c>
    </row>
    <row r="94" spans="1:27" x14ac:dyDescent="0.2">
      <c r="A94" s="75" t="s">
        <v>17</v>
      </c>
      <c r="B94" s="70" t="s">
        <v>162</v>
      </c>
      <c r="C94" s="75" t="s">
        <v>163</v>
      </c>
      <c r="D94" s="73" t="s">
        <v>381</v>
      </c>
      <c r="E94" s="75">
        <v>483</v>
      </c>
      <c r="F94" s="219">
        <v>10</v>
      </c>
      <c r="G94" s="74">
        <f t="shared" ca="1" si="14"/>
        <v>86813</v>
      </c>
      <c r="H94" s="74">
        <f t="shared" ca="1" si="15"/>
        <v>90285</v>
      </c>
      <c r="I94" s="74">
        <f t="shared" ca="1" si="16"/>
        <v>93896</v>
      </c>
      <c r="J94" s="74">
        <f t="shared" ca="1" si="17"/>
        <v>97651</v>
      </c>
      <c r="K94" s="74">
        <f t="shared" ca="1" si="18"/>
        <v>101558</v>
      </c>
      <c r="L94" s="74">
        <f t="shared" ca="1" si="19"/>
        <v>0</v>
      </c>
      <c r="M94" s="74">
        <f t="shared" ca="1" si="20"/>
        <v>0</v>
      </c>
      <c r="N94" s="72"/>
      <c r="O94" s="72"/>
      <c r="P94" s="191" t="s">
        <v>600</v>
      </c>
      <c r="Q94" s="187" t="str">
        <f t="shared" si="21"/>
        <v>52904C</v>
      </c>
      <c r="R94" s="188" t="str">
        <f t="shared" si="22"/>
        <v>Manager Financial Operations and Business Analysis</v>
      </c>
      <c r="S94" s="189" t="str">
        <f t="shared" si="23"/>
        <v>10</v>
      </c>
      <c r="T94" s="186" cm="1">
        <f t="array" aca="1" ref="T94" ca="1">ROUND(IF($P94="Y",VLOOKUP($Q94, RatesApril2021,T$6,0)*INDIRECT($Q$1),VLOOKUP($Q94, RatesApril2021,T$6,0)),IF($A94="E",0,3))</f>
        <v>86813</v>
      </c>
      <c r="U94" s="186" cm="1">
        <f t="array" aca="1" ref="U94" ca="1">ROUND(IF($P94="Y",VLOOKUP($Q94, RatesApril2021,U$6,0)*INDIRECT($Q$1),VLOOKUP($Q94, RatesApril2021,U$6,0)),IF($A94="E",0,3))</f>
        <v>90285</v>
      </c>
      <c r="V94" s="186" cm="1">
        <f t="array" aca="1" ref="V94" ca="1">ROUND(IF($P94="Y",VLOOKUP($Q94, RatesApril2021,V$6,0)*INDIRECT($Q$1),VLOOKUP($Q94, RatesApril2021,V$6,0)),IF($A94="E",0,3))</f>
        <v>93896</v>
      </c>
      <c r="W94" s="186" cm="1">
        <f t="array" aca="1" ref="W94" ca="1">ROUND(IF($P94="Y",VLOOKUP($Q94, RatesApril2021,W$6,0)*INDIRECT($Q$1),VLOOKUP($Q94, RatesApril2021,W$6,0)),IF($A94="E",0,3))</f>
        <v>97651</v>
      </c>
      <c r="X94" s="186" cm="1">
        <f t="array" aca="1" ref="X94" ca="1">ROUND(IF($P94="Y",VLOOKUP($Q94, RatesApril2021,X$6,0)*INDIRECT($Q$1),VLOOKUP($Q94, RatesApril2021,X$6,0)),IF($A94="E",0,3))</f>
        <v>101558</v>
      </c>
      <c r="Y94" s="186" cm="1">
        <f t="array" aca="1" ref="Y94" ca="1">ROUND(IF($P94="Y",VLOOKUP($Q94, RatesApril2021,Y$6,0)*INDIRECT($Q$1),VLOOKUP($Q94, RatesApril2021,Y$6,0)),IF($A94="E",0,3))</f>
        <v>0</v>
      </c>
      <c r="Z94" s="186" cm="1">
        <f t="array" aca="1" ref="Z94" ca="1">ROUND(IF($P94="Y",VLOOKUP($Q94, RatesApril2021,Z$6,0)*INDIRECT($Q$1),VLOOKUP($Q94, RatesApril2021,Z$6,0)),IF($A94="E",0,3))</f>
        <v>0</v>
      </c>
    </row>
    <row r="95" spans="1:27" x14ac:dyDescent="0.2">
      <c r="A95" s="69" t="s">
        <v>17</v>
      </c>
      <c r="B95" s="70" t="s">
        <v>124</v>
      </c>
      <c r="C95" s="69" t="s">
        <v>128</v>
      </c>
      <c r="D95" s="71" t="s">
        <v>129</v>
      </c>
      <c r="E95" s="69">
        <v>563</v>
      </c>
      <c r="F95" s="219">
        <v>12</v>
      </c>
      <c r="G95" s="74">
        <f t="shared" ca="1" si="14"/>
        <v>91705</v>
      </c>
      <c r="H95" s="74">
        <f t="shared" ca="1" si="15"/>
        <v>95372</v>
      </c>
      <c r="I95" s="74">
        <f t="shared" ca="1" si="16"/>
        <v>99188</v>
      </c>
      <c r="J95" s="74">
        <f t="shared" ca="1" si="17"/>
        <v>103155</v>
      </c>
      <c r="K95" s="74">
        <f t="shared" ca="1" si="18"/>
        <v>107282</v>
      </c>
      <c r="L95" s="74">
        <f t="shared" ca="1" si="19"/>
        <v>0</v>
      </c>
      <c r="M95" s="74">
        <f t="shared" ca="1" si="20"/>
        <v>0</v>
      </c>
      <c r="N95" s="72"/>
      <c r="O95" s="72"/>
      <c r="P95" s="191" t="s">
        <v>600</v>
      </c>
      <c r="Q95" s="187" t="str">
        <f t="shared" si="21"/>
        <v>59222C</v>
      </c>
      <c r="R95" s="188" t="str">
        <f t="shared" si="22"/>
        <v>Manager Financial Services</v>
      </c>
      <c r="S95" s="189" t="str">
        <f t="shared" si="23"/>
        <v>104</v>
      </c>
      <c r="T95" s="186" cm="1">
        <f t="array" aca="1" ref="T95" ca="1">ROUND(IF($P95="Y",VLOOKUP($Q95, RatesApril2021,T$6,0)*INDIRECT($Q$1),VLOOKUP($Q95, RatesApril2021,T$6,0)),IF($A95="E",0,3))</f>
        <v>91705</v>
      </c>
      <c r="U95" s="186" cm="1">
        <f t="array" aca="1" ref="U95" ca="1">ROUND(IF($P95="Y",VLOOKUP($Q95, RatesApril2021,U$6,0)*INDIRECT($Q$1),VLOOKUP($Q95, RatesApril2021,U$6,0)),IF($A95="E",0,3))</f>
        <v>95372</v>
      </c>
      <c r="V95" s="186" cm="1">
        <f t="array" aca="1" ref="V95" ca="1">ROUND(IF($P95="Y",VLOOKUP($Q95, RatesApril2021,V$6,0)*INDIRECT($Q$1),VLOOKUP($Q95, RatesApril2021,V$6,0)),IF($A95="E",0,3))</f>
        <v>99188</v>
      </c>
      <c r="W95" s="186" cm="1">
        <f t="array" aca="1" ref="W95" ca="1">ROUND(IF($P95="Y",VLOOKUP($Q95, RatesApril2021,W$6,0)*INDIRECT($Q$1),VLOOKUP($Q95, RatesApril2021,W$6,0)),IF($A95="E",0,3))</f>
        <v>103155</v>
      </c>
      <c r="X95" s="186" cm="1">
        <f t="array" aca="1" ref="X95" ca="1">ROUND(IF($P95="Y",VLOOKUP($Q95, RatesApril2021,X$6,0)*INDIRECT($Q$1),VLOOKUP($Q95, RatesApril2021,X$6,0)),IF($A95="E",0,3))</f>
        <v>107282</v>
      </c>
      <c r="Y95" s="186" cm="1">
        <f t="array" aca="1" ref="Y95" ca="1">ROUND(IF($P95="Y",VLOOKUP($Q95, RatesApril2021,Y$6,0)*INDIRECT($Q$1),VLOOKUP($Q95, RatesApril2021,Y$6,0)),IF($A95="E",0,3))</f>
        <v>0</v>
      </c>
      <c r="Z95" s="186" cm="1">
        <f t="array" aca="1" ref="Z95" ca="1">ROUND(IF($P95="Y",VLOOKUP($Q95, RatesApril2021,Z$6,0)*INDIRECT($Q$1),VLOOKUP($Q95, RatesApril2021,Z$6,0)),IF($A95="E",0,3))</f>
        <v>0</v>
      </c>
    </row>
    <row r="96" spans="1:27" x14ac:dyDescent="0.2">
      <c r="A96" s="69" t="s">
        <v>17</v>
      </c>
      <c r="B96" s="70" t="s">
        <v>164</v>
      </c>
      <c r="C96" s="69" t="s">
        <v>165</v>
      </c>
      <c r="D96" s="71" t="s">
        <v>382</v>
      </c>
      <c r="E96" s="69">
        <v>505</v>
      </c>
      <c r="F96" s="219">
        <v>11</v>
      </c>
      <c r="G96" s="74">
        <f t="shared" ca="1" si="14"/>
        <v>91705</v>
      </c>
      <c r="H96" s="74">
        <f t="shared" ca="1" si="15"/>
        <v>95371</v>
      </c>
      <c r="I96" s="74">
        <f t="shared" ca="1" si="16"/>
        <v>99188</v>
      </c>
      <c r="J96" s="74">
        <f t="shared" ca="1" si="17"/>
        <v>103155</v>
      </c>
      <c r="K96" s="74">
        <f t="shared" ca="1" si="18"/>
        <v>107282</v>
      </c>
      <c r="L96" s="74">
        <f t="shared" ca="1" si="19"/>
        <v>0</v>
      </c>
      <c r="M96" s="74">
        <f t="shared" ca="1" si="20"/>
        <v>0</v>
      </c>
      <c r="N96" s="72"/>
      <c r="O96" s="72"/>
      <c r="P96" s="191" t="s">
        <v>600</v>
      </c>
      <c r="Q96" s="187" t="str">
        <f t="shared" si="21"/>
        <v>02657C</v>
      </c>
      <c r="R96" s="188" t="str">
        <f t="shared" si="22"/>
        <v>Manager Grants &amp; Community Engagement</v>
      </c>
      <c r="S96" s="189" t="str">
        <f t="shared" si="23"/>
        <v>103</v>
      </c>
      <c r="T96" s="186" cm="1">
        <f t="array" aca="1" ref="T96" ca="1">ROUND(IF($P96="Y",VLOOKUP($Q96, RatesApril2021,T$6,0)*INDIRECT($Q$1),VLOOKUP($Q96, RatesApril2021,T$6,0)),IF($A96="E",0,3))</f>
        <v>91705</v>
      </c>
      <c r="U96" s="186" cm="1">
        <f t="array" aca="1" ref="U96" ca="1">ROUND(IF($P96="Y",VLOOKUP($Q96, RatesApril2021,U$6,0)*INDIRECT($Q$1),VLOOKUP($Q96, RatesApril2021,U$6,0)),IF($A96="E",0,3))</f>
        <v>95371</v>
      </c>
      <c r="V96" s="186" cm="1">
        <f t="array" aca="1" ref="V96" ca="1">ROUND(IF($P96="Y",VLOOKUP($Q96, RatesApril2021,V$6,0)*INDIRECT($Q$1),VLOOKUP($Q96, RatesApril2021,V$6,0)),IF($A96="E",0,3))</f>
        <v>99188</v>
      </c>
      <c r="W96" s="186" cm="1">
        <f t="array" aca="1" ref="W96" ca="1">ROUND(IF($P96="Y",VLOOKUP($Q96, RatesApril2021,W$6,0)*INDIRECT($Q$1),VLOOKUP($Q96, RatesApril2021,W$6,0)),IF($A96="E",0,3))</f>
        <v>103155</v>
      </c>
      <c r="X96" s="186" cm="1">
        <f t="array" aca="1" ref="X96" ca="1">ROUND(IF($P96="Y",VLOOKUP($Q96, RatesApril2021,X$6,0)*INDIRECT($Q$1),VLOOKUP($Q96, RatesApril2021,X$6,0)),IF($A96="E",0,3))</f>
        <v>107282</v>
      </c>
      <c r="Y96" s="186" cm="1">
        <f t="array" aca="1" ref="Y96" ca="1">ROUND(IF($P96="Y",VLOOKUP($Q96, RatesApril2021,Y$6,0)*INDIRECT($Q$1),VLOOKUP($Q96, RatesApril2021,Y$6,0)),IF($A96="E",0,3))</f>
        <v>0</v>
      </c>
      <c r="Z96" s="186" cm="1">
        <f t="array" aca="1" ref="Z96" ca="1">ROUND(IF($P96="Y",VLOOKUP($Q96, RatesApril2021,Z$6,0)*INDIRECT($Q$1),VLOOKUP($Q96, RatesApril2021,Z$6,0)),IF($A96="E",0,3))</f>
        <v>0</v>
      </c>
    </row>
    <row r="97" spans="1:27" x14ac:dyDescent="0.2">
      <c r="A97" s="69" t="s">
        <v>17</v>
      </c>
      <c r="B97" s="70" t="s">
        <v>124</v>
      </c>
      <c r="C97" s="69" t="s">
        <v>130</v>
      </c>
      <c r="D97" s="71" t="s">
        <v>383</v>
      </c>
      <c r="E97" s="69">
        <v>513</v>
      </c>
      <c r="F97" s="219">
        <v>11</v>
      </c>
      <c r="G97" s="74">
        <f t="shared" ca="1" si="14"/>
        <v>91705</v>
      </c>
      <c r="H97" s="74">
        <f t="shared" ca="1" si="15"/>
        <v>95372</v>
      </c>
      <c r="I97" s="74">
        <f t="shared" ca="1" si="16"/>
        <v>99188</v>
      </c>
      <c r="J97" s="74">
        <f t="shared" ca="1" si="17"/>
        <v>103155</v>
      </c>
      <c r="K97" s="74">
        <f t="shared" ca="1" si="18"/>
        <v>107282</v>
      </c>
      <c r="L97" s="74">
        <f t="shared" ca="1" si="19"/>
        <v>0</v>
      </c>
      <c r="M97" s="74">
        <f t="shared" ca="1" si="20"/>
        <v>0</v>
      </c>
      <c r="N97" s="72"/>
      <c r="O97" s="72"/>
      <c r="P97" s="191" t="s">
        <v>600</v>
      </c>
      <c r="Q97" s="187" t="str">
        <f t="shared" si="21"/>
        <v>06739C</v>
      </c>
      <c r="R97" s="188" t="str">
        <f t="shared" si="22"/>
        <v>Manager Health Administration</v>
      </c>
      <c r="S97" s="189" t="str">
        <f t="shared" si="23"/>
        <v>104</v>
      </c>
      <c r="T97" s="186" cm="1">
        <f t="array" aca="1" ref="T97" ca="1">ROUND(IF($P97="Y",VLOOKUP($Q97, RatesApril2021,T$6,0)*INDIRECT($Q$1),VLOOKUP($Q97, RatesApril2021,T$6,0)),IF($A97="E",0,3))</f>
        <v>91705</v>
      </c>
      <c r="U97" s="186" cm="1">
        <f t="array" aca="1" ref="U97" ca="1">ROUND(IF($P97="Y",VLOOKUP($Q97, RatesApril2021,U$6,0)*INDIRECT($Q$1),VLOOKUP($Q97, RatesApril2021,U$6,0)),IF($A97="E",0,3))</f>
        <v>95372</v>
      </c>
      <c r="V97" s="186" cm="1">
        <f t="array" aca="1" ref="V97" ca="1">ROUND(IF($P97="Y",VLOOKUP($Q97, RatesApril2021,V$6,0)*INDIRECT($Q$1),VLOOKUP($Q97, RatesApril2021,V$6,0)),IF($A97="E",0,3))</f>
        <v>99188</v>
      </c>
      <c r="W97" s="186" cm="1">
        <f t="array" aca="1" ref="W97" ca="1">ROUND(IF($P97="Y",VLOOKUP($Q97, RatesApril2021,W$6,0)*INDIRECT($Q$1),VLOOKUP($Q97, RatesApril2021,W$6,0)),IF($A97="E",0,3))</f>
        <v>103155</v>
      </c>
      <c r="X97" s="186" cm="1">
        <f t="array" aca="1" ref="X97" ca="1">ROUND(IF($P97="Y",VLOOKUP($Q97, RatesApril2021,X$6,0)*INDIRECT($Q$1),VLOOKUP($Q97, RatesApril2021,X$6,0)),IF($A97="E",0,3))</f>
        <v>107282</v>
      </c>
      <c r="Y97" s="186" cm="1">
        <f t="array" aca="1" ref="Y97" ca="1">ROUND(IF($P97="Y",VLOOKUP($Q97, RatesApril2021,Y$6,0)*INDIRECT($Q$1),VLOOKUP($Q97, RatesApril2021,Y$6,0)),IF($A97="E",0,3))</f>
        <v>0</v>
      </c>
      <c r="Z97" s="186" cm="1">
        <f t="array" aca="1" ref="Z97" ca="1">ROUND(IF($P97="Y",VLOOKUP($Q97, RatesApril2021,Z$6,0)*INDIRECT($Q$1),VLOOKUP($Q97, RatesApril2021,Z$6,0)),IF($A97="E",0,3))</f>
        <v>0</v>
      </c>
    </row>
    <row r="98" spans="1:27" x14ac:dyDescent="0.2">
      <c r="A98" s="69" t="s">
        <v>17</v>
      </c>
      <c r="B98" s="70" t="s">
        <v>65</v>
      </c>
      <c r="C98" s="69" t="s">
        <v>158</v>
      </c>
      <c r="D98" s="71" t="s">
        <v>384</v>
      </c>
      <c r="E98" s="69">
        <v>498</v>
      </c>
      <c r="F98" s="219">
        <v>11</v>
      </c>
      <c r="G98" s="74">
        <f t="shared" ca="1" si="14"/>
        <v>83407</v>
      </c>
      <c r="H98" s="74">
        <f t="shared" ca="1" si="15"/>
        <v>87798</v>
      </c>
      <c r="I98" s="74">
        <f t="shared" ca="1" si="16"/>
        <v>92418</v>
      </c>
      <c r="J98" s="74">
        <f t="shared" ca="1" si="17"/>
        <v>98702</v>
      </c>
      <c r="K98" s="74">
        <f t="shared" ca="1" si="18"/>
        <v>101467</v>
      </c>
      <c r="L98" s="74">
        <f t="shared" ca="1" si="19"/>
        <v>104309</v>
      </c>
      <c r="M98" s="74">
        <f t="shared" ca="1" si="20"/>
        <v>107282</v>
      </c>
      <c r="N98" s="72"/>
      <c r="O98" s="72"/>
      <c r="P98" s="191" t="s">
        <v>600</v>
      </c>
      <c r="Q98" s="187" t="str">
        <f t="shared" si="21"/>
        <v>06743C</v>
      </c>
      <c r="R98" s="188" t="str">
        <f t="shared" si="22"/>
        <v>Manager Healthy Living Program</v>
      </c>
      <c r="S98" s="189" t="str">
        <f t="shared" si="23"/>
        <v>41C</v>
      </c>
      <c r="T98" s="186" cm="1">
        <f t="array" aca="1" ref="T98" ca="1">ROUND(IF($P98="Y",VLOOKUP($Q98, RatesApril2021,T$6,0)*INDIRECT($Q$1),VLOOKUP($Q98, RatesApril2021,T$6,0)),IF($A98="E",0,3))</f>
        <v>83407</v>
      </c>
      <c r="U98" s="186" cm="1">
        <f t="array" aca="1" ref="U98" ca="1">ROUND(IF($P98="Y",VLOOKUP($Q98, RatesApril2021,U$6,0)*INDIRECT($Q$1),VLOOKUP($Q98, RatesApril2021,U$6,0)),IF($A98="E",0,3))</f>
        <v>87798</v>
      </c>
      <c r="V98" s="186" cm="1">
        <f t="array" aca="1" ref="V98" ca="1">ROUND(IF($P98="Y",VLOOKUP($Q98, RatesApril2021,V$6,0)*INDIRECT($Q$1),VLOOKUP($Q98, RatesApril2021,V$6,0)),IF($A98="E",0,3))</f>
        <v>92418</v>
      </c>
      <c r="W98" s="186" cm="1">
        <f t="array" aca="1" ref="W98" ca="1">ROUND(IF($P98="Y",VLOOKUP($Q98, RatesApril2021,W$6,0)*INDIRECT($Q$1),VLOOKUP($Q98, RatesApril2021,W$6,0)),IF($A98="E",0,3))</f>
        <v>98702</v>
      </c>
      <c r="X98" s="186" cm="1">
        <f t="array" aca="1" ref="X98" ca="1">ROUND(IF($P98="Y",VLOOKUP($Q98, RatesApril2021,X$6,0)*INDIRECT($Q$1),VLOOKUP($Q98, RatesApril2021,X$6,0)),IF($A98="E",0,3))</f>
        <v>101467</v>
      </c>
      <c r="Y98" s="186" cm="1">
        <f t="array" aca="1" ref="Y98" ca="1">ROUND(IF($P98="Y",VLOOKUP($Q98, RatesApril2021,Y$6,0)*INDIRECT($Q$1),VLOOKUP($Q98, RatesApril2021,Y$6,0)),IF($A98="E",0,3))</f>
        <v>104309</v>
      </c>
      <c r="Z98" s="186" cm="1">
        <f t="array" aca="1" ref="Z98" ca="1">ROUND(IF($P98="Y",VLOOKUP($Q98, RatesApril2021,Z$6,0)*INDIRECT($Q$1),VLOOKUP($Q98, RatesApril2021,Z$6,0)),IF($A98="E",0,3))</f>
        <v>107282</v>
      </c>
    </row>
    <row r="99" spans="1:27" x14ac:dyDescent="0.2">
      <c r="A99" s="69" t="s">
        <v>17</v>
      </c>
      <c r="B99" s="70" t="s">
        <v>70</v>
      </c>
      <c r="C99" s="69" t="s">
        <v>131</v>
      </c>
      <c r="D99" s="71" t="s">
        <v>385</v>
      </c>
      <c r="E99" s="69">
        <v>465</v>
      </c>
      <c r="F99" s="219">
        <v>10</v>
      </c>
      <c r="G99" s="74">
        <f t="shared" ca="1" si="14"/>
        <v>77016</v>
      </c>
      <c r="H99" s="74">
        <f t="shared" ca="1" si="15"/>
        <v>80849</v>
      </c>
      <c r="I99" s="74">
        <f t="shared" ca="1" si="16"/>
        <v>84901</v>
      </c>
      <c r="J99" s="74">
        <f t="shared" ca="1" si="17"/>
        <v>90391</v>
      </c>
      <c r="K99" s="74">
        <f t="shared" ca="1" si="18"/>
        <v>92921</v>
      </c>
      <c r="L99" s="74">
        <f t="shared" ca="1" si="19"/>
        <v>95525</v>
      </c>
      <c r="M99" s="74">
        <f t="shared" ca="1" si="20"/>
        <v>98248</v>
      </c>
      <c r="N99" s="72"/>
      <c r="O99" s="72"/>
      <c r="P99" s="191" t="s">
        <v>600</v>
      </c>
      <c r="Q99" s="187" t="str">
        <f t="shared" si="21"/>
        <v>06744C</v>
      </c>
      <c r="R99" s="188" t="str">
        <f t="shared" si="22"/>
        <v>Manager Healthy Start</v>
      </c>
      <c r="S99" s="189" t="str">
        <f t="shared" si="23"/>
        <v>34M</v>
      </c>
      <c r="T99" s="186" cm="1">
        <f t="array" aca="1" ref="T99" ca="1">ROUND(IF($P99="Y",VLOOKUP($Q99, RatesApril2021,T$6,0)*INDIRECT($Q$1),VLOOKUP($Q99, RatesApril2021,T$6,0)),IF($A99="E",0,3))</f>
        <v>77016</v>
      </c>
      <c r="U99" s="186" cm="1">
        <f t="array" aca="1" ref="U99" ca="1">ROUND(IF($P99="Y",VLOOKUP($Q99, RatesApril2021,U$6,0)*INDIRECT($Q$1),VLOOKUP($Q99, RatesApril2021,U$6,0)),IF($A99="E",0,3))</f>
        <v>80849</v>
      </c>
      <c r="V99" s="186" cm="1">
        <f t="array" aca="1" ref="V99" ca="1">ROUND(IF($P99="Y",VLOOKUP($Q99, RatesApril2021,V$6,0)*INDIRECT($Q$1),VLOOKUP($Q99, RatesApril2021,V$6,0)),IF($A99="E",0,3))</f>
        <v>84901</v>
      </c>
      <c r="W99" s="186" cm="1">
        <f t="array" aca="1" ref="W99" ca="1">ROUND(IF($P99="Y",VLOOKUP($Q99, RatesApril2021,W$6,0)*INDIRECT($Q$1),VLOOKUP($Q99, RatesApril2021,W$6,0)),IF($A99="E",0,3))</f>
        <v>90391</v>
      </c>
      <c r="X99" s="186" cm="1">
        <f t="array" aca="1" ref="X99" ca="1">ROUND(IF($P99="Y",VLOOKUP($Q99, RatesApril2021,X$6,0)*INDIRECT($Q$1),VLOOKUP($Q99, RatesApril2021,X$6,0)),IF($A99="E",0,3))</f>
        <v>92921</v>
      </c>
      <c r="Y99" s="186" cm="1">
        <f t="array" aca="1" ref="Y99" ca="1">ROUND(IF($P99="Y",VLOOKUP($Q99, RatesApril2021,Y$6,0)*INDIRECT($Q$1),VLOOKUP($Q99, RatesApril2021,Y$6,0)),IF($A99="E",0,3))</f>
        <v>95525</v>
      </c>
      <c r="Z99" s="186" cm="1">
        <f t="array" aca="1" ref="Z99" ca="1">ROUND(IF($P99="Y",VLOOKUP($Q99, RatesApril2021,Z$6,0)*INDIRECT($Q$1),VLOOKUP($Q99, RatesApril2021,Z$6,0)),IF($A99="E",0,3))</f>
        <v>98248</v>
      </c>
    </row>
    <row r="100" spans="1:27" x14ac:dyDescent="0.2">
      <c r="A100" s="69" t="s">
        <v>17</v>
      </c>
      <c r="B100" s="70" t="s">
        <v>76</v>
      </c>
      <c r="C100" s="69" t="s">
        <v>132</v>
      </c>
      <c r="D100" s="71" t="s">
        <v>386</v>
      </c>
      <c r="E100" s="69">
        <v>588</v>
      </c>
      <c r="F100" s="219">
        <v>13</v>
      </c>
      <c r="G100" s="74">
        <f t="shared" ca="1" si="14"/>
        <v>103205</v>
      </c>
      <c r="H100" s="74">
        <f t="shared" ca="1" si="15"/>
        <v>107332</v>
      </c>
      <c r="I100" s="74">
        <f t="shared" ca="1" si="16"/>
        <v>111625</v>
      </c>
      <c r="J100" s="74">
        <f t="shared" ca="1" si="17"/>
        <v>116090</v>
      </c>
      <c r="K100" s="74">
        <f t="shared" ca="1" si="18"/>
        <v>120735</v>
      </c>
      <c r="L100" s="74">
        <f t="shared" ca="1" si="19"/>
        <v>0</v>
      </c>
      <c r="M100" s="74">
        <f t="shared" ca="1" si="20"/>
        <v>0</v>
      </c>
      <c r="N100" s="72"/>
      <c r="O100" s="72"/>
      <c r="P100" s="191" t="s">
        <v>600</v>
      </c>
      <c r="Q100" s="187" t="str">
        <f t="shared" si="21"/>
        <v>52600C</v>
      </c>
      <c r="R100" s="188" t="str">
        <f t="shared" si="22"/>
        <v>Manager Housing Development</v>
      </c>
      <c r="S100" s="189" t="str">
        <f t="shared" si="23"/>
        <v>63</v>
      </c>
      <c r="T100" s="186" cm="1">
        <f t="array" aca="1" ref="T100" ca="1">ROUND(IF($P100="Y",VLOOKUP($Q100, RatesApril2021,T$6,0)*INDIRECT($Q$1),VLOOKUP($Q100, RatesApril2021,T$6,0)),IF($A100="E",0,3))</f>
        <v>103205</v>
      </c>
      <c r="U100" s="186" cm="1">
        <f t="array" aca="1" ref="U100" ca="1">ROUND(IF($P100="Y",VLOOKUP($Q100, RatesApril2021,U$6,0)*INDIRECT($Q$1),VLOOKUP($Q100, RatesApril2021,U$6,0)),IF($A100="E",0,3))</f>
        <v>107332</v>
      </c>
      <c r="V100" s="186" cm="1">
        <f t="array" aca="1" ref="V100" ca="1">ROUND(IF($P100="Y",VLOOKUP($Q100, RatesApril2021,V$6,0)*INDIRECT($Q$1),VLOOKUP($Q100, RatesApril2021,V$6,0)),IF($A100="E",0,3))</f>
        <v>111625</v>
      </c>
      <c r="W100" s="186" cm="1">
        <f t="array" aca="1" ref="W100" ca="1">ROUND(IF($P100="Y",VLOOKUP($Q100, RatesApril2021,W$6,0)*INDIRECT($Q$1),VLOOKUP($Q100, RatesApril2021,W$6,0)),IF($A100="E",0,3))</f>
        <v>116090</v>
      </c>
      <c r="X100" s="186" cm="1">
        <f t="array" aca="1" ref="X100" ca="1">ROUND(IF($P100="Y",VLOOKUP($Q100, RatesApril2021,X$6,0)*INDIRECT($Q$1),VLOOKUP($Q100, RatesApril2021,X$6,0)),IF($A100="E",0,3))</f>
        <v>120735</v>
      </c>
      <c r="Y100" s="186" cm="1">
        <f t="array" aca="1" ref="Y100" ca="1">ROUND(IF($P100="Y",VLOOKUP($Q100, RatesApril2021,Y$6,0)*INDIRECT($Q$1),VLOOKUP($Q100, RatesApril2021,Y$6,0)),IF($A100="E",0,3))</f>
        <v>0</v>
      </c>
      <c r="Z100" s="186" cm="1">
        <f t="array" aca="1" ref="Z100" ca="1">ROUND(IF($P100="Y",VLOOKUP($Q100, RatesApril2021,Z$6,0)*INDIRECT($Q$1),VLOOKUP($Q100, RatesApril2021,Z$6,0)),IF($A100="E",0,3))</f>
        <v>0</v>
      </c>
    </row>
    <row r="101" spans="1:27" s="73" customFormat="1" x14ac:dyDescent="0.2">
      <c r="A101" s="75" t="s">
        <v>17</v>
      </c>
      <c r="B101" s="70" t="s">
        <v>135</v>
      </c>
      <c r="C101" s="75" t="s">
        <v>136</v>
      </c>
      <c r="D101" s="73" t="s">
        <v>387</v>
      </c>
      <c r="E101" s="75">
        <v>513</v>
      </c>
      <c r="F101" s="219">
        <v>11</v>
      </c>
      <c r="G101" s="74">
        <f t="shared" ca="1" si="14"/>
        <v>100239</v>
      </c>
      <c r="H101" s="74">
        <f t="shared" ca="1" si="15"/>
        <v>104253</v>
      </c>
      <c r="I101" s="74">
        <f t="shared" ca="1" si="16"/>
        <v>108427</v>
      </c>
      <c r="J101" s="74">
        <f t="shared" ca="1" si="17"/>
        <v>112769</v>
      </c>
      <c r="K101" s="74">
        <f t="shared" ca="1" si="18"/>
        <v>117284</v>
      </c>
      <c r="L101" s="74">
        <f t="shared" ca="1" si="19"/>
        <v>0</v>
      </c>
      <c r="M101" s="74">
        <f t="shared" ca="1" si="20"/>
        <v>0</v>
      </c>
      <c r="N101" s="60"/>
      <c r="O101" s="60"/>
      <c r="P101" s="191" t="s">
        <v>600</v>
      </c>
      <c r="Q101" s="187" t="str">
        <f t="shared" si="21"/>
        <v>06795C</v>
      </c>
      <c r="R101" s="188" t="str">
        <f t="shared" si="22"/>
        <v xml:space="preserve">Manager Internal Audit </v>
      </c>
      <c r="S101" s="189" t="str">
        <f t="shared" si="23"/>
        <v>045</v>
      </c>
      <c r="T101" s="186" cm="1">
        <f t="array" aca="1" ref="T101" ca="1">ROUND(IF($P101="Y",VLOOKUP($Q101, RatesApril2021,T$6,0)*INDIRECT($Q$1),VLOOKUP($Q101, RatesApril2021,T$6,0)),IF($A101="E",0,3))</f>
        <v>100239</v>
      </c>
      <c r="U101" s="186" cm="1">
        <f t="array" aca="1" ref="U101" ca="1">ROUND(IF($P101="Y",VLOOKUP($Q101, RatesApril2021,U$6,0)*INDIRECT($Q$1),VLOOKUP($Q101, RatesApril2021,U$6,0)),IF($A101="E",0,3))</f>
        <v>104253</v>
      </c>
      <c r="V101" s="186" cm="1">
        <f t="array" aca="1" ref="V101" ca="1">ROUND(IF($P101="Y",VLOOKUP($Q101, RatesApril2021,V$6,0)*INDIRECT($Q$1),VLOOKUP($Q101, RatesApril2021,V$6,0)),IF($A101="E",0,3))</f>
        <v>108427</v>
      </c>
      <c r="W101" s="186" cm="1">
        <f t="array" aca="1" ref="W101" ca="1">ROUND(IF($P101="Y",VLOOKUP($Q101, RatesApril2021,W$6,0)*INDIRECT($Q$1),VLOOKUP($Q101, RatesApril2021,W$6,0)),IF($A101="E",0,3))</f>
        <v>112769</v>
      </c>
      <c r="X101" s="186" cm="1">
        <f t="array" aca="1" ref="X101" ca="1">ROUND(IF($P101="Y",VLOOKUP($Q101, RatesApril2021,X$6,0)*INDIRECT($Q$1),VLOOKUP($Q101, RatesApril2021,X$6,0)),IF($A101="E",0,3))</f>
        <v>117284</v>
      </c>
      <c r="Y101" s="186" cm="1">
        <f t="array" aca="1" ref="Y101" ca="1">ROUND(IF($P101="Y",VLOOKUP($Q101, RatesApril2021,Y$6,0)*INDIRECT($Q$1),VLOOKUP($Q101, RatesApril2021,Y$6,0)),IF($A101="E",0,3))</f>
        <v>0</v>
      </c>
      <c r="Z101" s="186" cm="1">
        <f t="array" aca="1" ref="Z101" ca="1">ROUND(IF($P101="Y",VLOOKUP($Q101, RatesApril2021,Z$6,0)*INDIRECT($Q$1),VLOOKUP($Q101, RatesApril2021,Z$6,0)),IF($A101="E",0,3))</f>
        <v>0</v>
      </c>
      <c r="AA101" s="190"/>
    </row>
    <row r="102" spans="1:27" s="73" customFormat="1" x14ac:dyDescent="0.2">
      <c r="A102" s="75" t="s">
        <v>17</v>
      </c>
      <c r="B102" s="70" t="s">
        <v>70</v>
      </c>
      <c r="C102" s="75" t="s">
        <v>48</v>
      </c>
      <c r="D102" s="73" t="s">
        <v>479</v>
      </c>
      <c r="E102" s="75">
        <v>473</v>
      </c>
      <c r="F102" s="219">
        <v>10</v>
      </c>
      <c r="G102" s="74">
        <f t="shared" ca="1" si="14"/>
        <v>77016</v>
      </c>
      <c r="H102" s="74">
        <f t="shared" ca="1" si="15"/>
        <v>80849</v>
      </c>
      <c r="I102" s="74">
        <f t="shared" ca="1" si="16"/>
        <v>84901</v>
      </c>
      <c r="J102" s="74">
        <f t="shared" ca="1" si="17"/>
        <v>90391</v>
      </c>
      <c r="K102" s="74">
        <f t="shared" ca="1" si="18"/>
        <v>92921</v>
      </c>
      <c r="L102" s="74">
        <f t="shared" ca="1" si="19"/>
        <v>95525</v>
      </c>
      <c r="M102" s="74">
        <f t="shared" ca="1" si="20"/>
        <v>98248</v>
      </c>
      <c r="N102" s="72"/>
      <c r="O102" s="72"/>
      <c r="P102" s="186" t="s">
        <v>600</v>
      </c>
      <c r="Q102" s="187" t="str">
        <f t="shared" si="21"/>
        <v>01680C</v>
      </c>
      <c r="R102" s="188" t="str">
        <f t="shared" si="22"/>
        <v>Manager Legislative Support Services</v>
      </c>
      <c r="S102" s="189" t="str">
        <f t="shared" si="23"/>
        <v>34M</v>
      </c>
      <c r="T102" s="186" cm="1">
        <f t="array" aca="1" ref="T102" ca="1">ROUND(IF($P102="Y",VLOOKUP($Q102, RatesApril2021,T$6,0)*INDIRECT($Q$1),VLOOKUP($Q102, RatesApril2021,T$6,0)),IF($A102="E",0,3))</f>
        <v>77016</v>
      </c>
      <c r="U102" s="186" cm="1">
        <f t="array" aca="1" ref="U102" ca="1">ROUND(IF($P102="Y",VLOOKUP($Q102, RatesApril2021,U$6,0)*INDIRECT($Q$1),VLOOKUP($Q102, RatesApril2021,U$6,0)),IF($A102="E",0,3))</f>
        <v>80849</v>
      </c>
      <c r="V102" s="186" cm="1">
        <f t="array" aca="1" ref="V102" ca="1">ROUND(IF($P102="Y",VLOOKUP($Q102, RatesApril2021,V$6,0)*INDIRECT($Q$1),VLOOKUP($Q102, RatesApril2021,V$6,0)),IF($A102="E",0,3))</f>
        <v>84901</v>
      </c>
      <c r="W102" s="186" cm="1">
        <f t="array" aca="1" ref="W102" ca="1">ROUND(IF($P102="Y",VLOOKUP($Q102, RatesApril2021,W$6,0)*INDIRECT($Q$1),VLOOKUP($Q102, RatesApril2021,W$6,0)),IF($A102="E",0,3))</f>
        <v>90391</v>
      </c>
      <c r="X102" s="186" cm="1">
        <f t="array" aca="1" ref="X102" ca="1">ROUND(IF($P102="Y",VLOOKUP($Q102, RatesApril2021,X$6,0)*INDIRECT($Q$1),VLOOKUP($Q102, RatesApril2021,X$6,0)),IF($A102="E",0,3))</f>
        <v>92921</v>
      </c>
      <c r="Y102" s="186" cm="1">
        <f t="array" aca="1" ref="Y102" ca="1">ROUND(IF($P102="Y",VLOOKUP($Q102, RatesApril2021,Y$6,0)*INDIRECT($Q$1),VLOOKUP($Q102, RatesApril2021,Y$6,0)),IF($A102="E",0,3))</f>
        <v>95525</v>
      </c>
      <c r="Z102" s="186" cm="1">
        <f t="array" aca="1" ref="Z102" ca="1">ROUND(IF($P102="Y",VLOOKUP($Q102, RatesApril2021,Z$6,0)*INDIRECT($Q$1),VLOOKUP($Q102, RatesApril2021,Z$6,0)),IF($A102="E",0,3))</f>
        <v>98248</v>
      </c>
      <c r="AA102" s="190"/>
    </row>
    <row r="103" spans="1:27" x14ac:dyDescent="0.2">
      <c r="A103" s="69" t="s">
        <v>17</v>
      </c>
      <c r="B103" s="70" t="s">
        <v>65</v>
      </c>
      <c r="C103" s="69" t="s">
        <v>137</v>
      </c>
      <c r="D103" s="71" t="s">
        <v>388</v>
      </c>
      <c r="E103" s="69">
        <v>498</v>
      </c>
      <c r="F103" s="219">
        <v>11</v>
      </c>
      <c r="G103" s="74">
        <f t="shared" ca="1" si="14"/>
        <v>83407</v>
      </c>
      <c r="H103" s="74">
        <f t="shared" ca="1" si="15"/>
        <v>87798</v>
      </c>
      <c r="I103" s="74">
        <f t="shared" ca="1" si="16"/>
        <v>92418</v>
      </c>
      <c r="J103" s="74">
        <f t="shared" ca="1" si="17"/>
        <v>98702</v>
      </c>
      <c r="K103" s="74">
        <f t="shared" ca="1" si="18"/>
        <v>101467</v>
      </c>
      <c r="L103" s="74">
        <f t="shared" ca="1" si="19"/>
        <v>104309</v>
      </c>
      <c r="M103" s="74">
        <f t="shared" ca="1" si="20"/>
        <v>107282</v>
      </c>
      <c r="N103" s="72"/>
      <c r="O103" s="72"/>
      <c r="P103" s="191" t="s">
        <v>600</v>
      </c>
      <c r="Q103" s="187" t="str">
        <f t="shared" si="21"/>
        <v>06825C</v>
      </c>
      <c r="R103" s="188" t="str">
        <f t="shared" si="22"/>
        <v>Manager MPD Intellectual Property</v>
      </c>
      <c r="S103" s="189" t="str">
        <f t="shared" si="23"/>
        <v>41C</v>
      </c>
      <c r="T103" s="186" cm="1">
        <f t="array" aca="1" ref="T103" ca="1">ROUND(IF($P103="Y",VLOOKUP($Q103, RatesApril2021,T$6,0)*INDIRECT($Q$1),VLOOKUP($Q103, RatesApril2021,T$6,0)),IF($A103="E",0,3))</f>
        <v>83407</v>
      </c>
      <c r="U103" s="186" cm="1">
        <f t="array" aca="1" ref="U103" ca="1">ROUND(IF($P103="Y",VLOOKUP($Q103, RatesApril2021,U$6,0)*INDIRECT($Q$1),VLOOKUP($Q103, RatesApril2021,U$6,0)),IF($A103="E",0,3))</f>
        <v>87798</v>
      </c>
      <c r="V103" s="186" cm="1">
        <f t="array" aca="1" ref="V103" ca="1">ROUND(IF($P103="Y",VLOOKUP($Q103, RatesApril2021,V$6,0)*INDIRECT($Q$1),VLOOKUP($Q103, RatesApril2021,V$6,0)),IF($A103="E",0,3))</f>
        <v>92418</v>
      </c>
      <c r="W103" s="186" cm="1">
        <f t="array" aca="1" ref="W103" ca="1">ROUND(IF($P103="Y",VLOOKUP($Q103, RatesApril2021,W$6,0)*INDIRECT($Q$1),VLOOKUP($Q103, RatesApril2021,W$6,0)),IF($A103="E",0,3))</f>
        <v>98702</v>
      </c>
      <c r="X103" s="186" cm="1">
        <f t="array" aca="1" ref="X103" ca="1">ROUND(IF($P103="Y",VLOOKUP($Q103, RatesApril2021,X$6,0)*INDIRECT($Q$1),VLOOKUP($Q103, RatesApril2021,X$6,0)),IF($A103="E",0,3))</f>
        <v>101467</v>
      </c>
      <c r="Y103" s="186" cm="1">
        <f t="array" aca="1" ref="Y103" ca="1">ROUND(IF($P103="Y",VLOOKUP($Q103, RatesApril2021,Y$6,0)*INDIRECT($Q$1),VLOOKUP($Q103, RatesApril2021,Y$6,0)),IF($A103="E",0,3))</f>
        <v>104309</v>
      </c>
      <c r="Z103" s="186" cm="1">
        <f t="array" aca="1" ref="Z103" ca="1">ROUND(IF($P103="Y",VLOOKUP($Q103, RatesApril2021,Z$6,0)*INDIRECT($Q$1),VLOOKUP($Q103, RatesApril2021,Z$6,0)),IF($A103="E",0,3))</f>
        <v>107282</v>
      </c>
    </row>
    <row r="104" spans="1:27" x14ac:dyDescent="0.2">
      <c r="A104" s="69" t="s">
        <v>17</v>
      </c>
      <c r="B104" s="70" t="s">
        <v>76</v>
      </c>
      <c r="C104" s="69" t="s">
        <v>166</v>
      </c>
      <c r="D104" s="71" t="s">
        <v>389</v>
      </c>
      <c r="E104" s="69">
        <v>588</v>
      </c>
      <c r="F104" s="219">
        <v>13</v>
      </c>
      <c r="G104" s="74">
        <f t="shared" ca="1" si="14"/>
        <v>103205</v>
      </c>
      <c r="H104" s="74">
        <f t="shared" ca="1" si="15"/>
        <v>107332</v>
      </c>
      <c r="I104" s="74">
        <f t="shared" ca="1" si="16"/>
        <v>111625</v>
      </c>
      <c r="J104" s="74">
        <f t="shared" ca="1" si="17"/>
        <v>116090</v>
      </c>
      <c r="K104" s="74">
        <f t="shared" ca="1" si="18"/>
        <v>120735</v>
      </c>
      <c r="L104" s="74">
        <f t="shared" ca="1" si="19"/>
        <v>0</v>
      </c>
      <c r="M104" s="74">
        <f t="shared" ca="1" si="20"/>
        <v>0</v>
      </c>
      <c r="N104" s="72"/>
      <c r="O104" s="72"/>
      <c r="P104" s="191" t="s">
        <v>600</v>
      </c>
      <c r="Q104" s="187" t="str">
        <f t="shared" si="21"/>
        <v>06830C</v>
      </c>
      <c r="R104" s="188" t="str">
        <f t="shared" si="22"/>
        <v>Manager MPLS Development Review</v>
      </c>
      <c r="S104" s="189" t="str">
        <f t="shared" si="23"/>
        <v>63</v>
      </c>
      <c r="T104" s="186" cm="1">
        <f t="array" aca="1" ref="T104" ca="1">ROUND(IF($P104="Y",VLOOKUP($Q104, RatesApril2021,T$6,0)*INDIRECT($Q$1),VLOOKUP($Q104, RatesApril2021,T$6,0)),IF($A104="E",0,3))</f>
        <v>103205</v>
      </c>
      <c r="U104" s="186" cm="1">
        <f t="array" aca="1" ref="U104" ca="1">ROUND(IF($P104="Y",VLOOKUP($Q104, RatesApril2021,U$6,0)*INDIRECT($Q$1),VLOOKUP($Q104, RatesApril2021,U$6,0)),IF($A104="E",0,3))</f>
        <v>107332</v>
      </c>
      <c r="V104" s="186" cm="1">
        <f t="array" aca="1" ref="V104" ca="1">ROUND(IF($P104="Y",VLOOKUP($Q104, RatesApril2021,V$6,0)*INDIRECT($Q$1),VLOOKUP($Q104, RatesApril2021,V$6,0)),IF($A104="E",0,3))</f>
        <v>111625</v>
      </c>
      <c r="W104" s="186" cm="1">
        <f t="array" aca="1" ref="W104" ca="1">ROUND(IF($P104="Y",VLOOKUP($Q104, RatesApril2021,W$6,0)*INDIRECT($Q$1),VLOOKUP($Q104, RatesApril2021,W$6,0)),IF($A104="E",0,3))</f>
        <v>116090</v>
      </c>
      <c r="X104" s="186" cm="1">
        <f t="array" aca="1" ref="X104" ca="1">ROUND(IF($P104="Y",VLOOKUP($Q104, RatesApril2021,X$6,0)*INDIRECT($Q$1),VLOOKUP($Q104, RatesApril2021,X$6,0)),IF($A104="E",0,3))</f>
        <v>120735</v>
      </c>
      <c r="Y104" s="186" cm="1">
        <f t="array" aca="1" ref="Y104" ca="1">ROUND(IF($P104="Y",VLOOKUP($Q104, RatesApril2021,Y$6,0)*INDIRECT($Q$1),VLOOKUP($Q104, RatesApril2021,Y$6,0)),IF($A104="E",0,3))</f>
        <v>0</v>
      </c>
      <c r="Z104" s="186" cm="1">
        <f t="array" aca="1" ref="Z104" ca="1">ROUND(IF($P104="Y",VLOOKUP($Q104, RatesApril2021,Z$6,0)*INDIRECT($Q$1),VLOOKUP($Q104, RatesApril2021,Z$6,0)),IF($A104="E",0,3))</f>
        <v>0</v>
      </c>
    </row>
    <row r="105" spans="1:27" x14ac:dyDescent="0.2">
      <c r="A105" s="69" t="s">
        <v>17</v>
      </c>
      <c r="B105" s="70" t="s">
        <v>18</v>
      </c>
      <c r="C105" s="69" t="s">
        <v>138</v>
      </c>
      <c r="D105" s="71" t="s">
        <v>390</v>
      </c>
      <c r="E105" s="69">
        <v>488</v>
      </c>
      <c r="F105" s="219">
        <v>10</v>
      </c>
      <c r="G105" s="74">
        <f t="shared" ca="1" si="14"/>
        <v>80112</v>
      </c>
      <c r="H105" s="74">
        <f t="shared" ca="1" si="15"/>
        <v>84328</v>
      </c>
      <c r="I105" s="74">
        <f t="shared" ca="1" si="16"/>
        <v>88766</v>
      </c>
      <c r="J105" s="74">
        <f t="shared" ca="1" si="17"/>
        <v>93438</v>
      </c>
      <c r="K105" s="74">
        <f t="shared" ca="1" si="18"/>
        <v>96052</v>
      </c>
      <c r="L105" s="74">
        <f t="shared" ca="1" si="19"/>
        <v>98745</v>
      </c>
      <c r="M105" s="74">
        <f t="shared" ca="1" si="20"/>
        <v>101558</v>
      </c>
      <c r="N105" s="72"/>
      <c r="O105" s="72"/>
      <c r="P105" s="191" t="s">
        <v>600</v>
      </c>
      <c r="Q105" s="187" t="str">
        <f t="shared" ref="Q105:Q136" si="24">C105</f>
        <v>06835C</v>
      </c>
      <c r="R105" s="188" t="str">
        <f t="shared" ref="R105:R136" si="25">D105</f>
        <v>Manager MPLS Workforce Development Program</v>
      </c>
      <c r="S105" s="189" t="str">
        <f t="shared" si="23"/>
        <v>83</v>
      </c>
      <c r="T105" s="186" cm="1">
        <f t="array" aca="1" ref="T105" ca="1">ROUND(IF($P105="Y",VLOOKUP($Q105, RatesApril2021,T$6,0)*INDIRECT($Q$1),VLOOKUP($Q105, RatesApril2021,T$6,0)),IF($A105="E",0,3))</f>
        <v>80112</v>
      </c>
      <c r="U105" s="186" cm="1">
        <f t="array" aca="1" ref="U105" ca="1">ROUND(IF($P105="Y",VLOOKUP($Q105, RatesApril2021,U$6,0)*INDIRECT($Q$1),VLOOKUP($Q105, RatesApril2021,U$6,0)),IF($A105="E",0,3))</f>
        <v>84328</v>
      </c>
      <c r="V105" s="186" cm="1">
        <f t="array" aca="1" ref="V105" ca="1">ROUND(IF($P105="Y",VLOOKUP($Q105, RatesApril2021,V$6,0)*INDIRECT($Q$1),VLOOKUP($Q105, RatesApril2021,V$6,0)),IF($A105="E",0,3))</f>
        <v>88766</v>
      </c>
      <c r="W105" s="186" cm="1">
        <f t="array" aca="1" ref="W105" ca="1">ROUND(IF($P105="Y",VLOOKUP($Q105, RatesApril2021,W$6,0)*INDIRECT($Q$1),VLOOKUP($Q105, RatesApril2021,W$6,0)),IF($A105="E",0,3))</f>
        <v>93438</v>
      </c>
      <c r="X105" s="186" cm="1">
        <f t="array" aca="1" ref="X105" ca="1">ROUND(IF($P105="Y",VLOOKUP($Q105, RatesApril2021,X$6,0)*INDIRECT($Q$1),VLOOKUP($Q105, RatesApril2021,X$6,0)),IF($A105="E",0,3))</f>
        <v>96052</v>
      </c>
      <c r="Y105" s="186" cm="1">
        <f t="array" aca="1" ref="Y105" ca="1">ROUND(IF($P105="Y",VLOOKUP($Q105, RatesApril2021,Y$6,0)*INDIRECT($Q$1),VLOOKUP($Q105, RatesApril2021,Y$6,0)),IF($A105="E",0,3))</f>
        <v>98745</v>
      </c>
      <c r="Z105" s="186" cm="1">
        <f t="array" aca="1" ref="Z105" ca="1">ROUND(IF($P105="Y",VLOOKUP($Q105, RatesApril2021,Z$6,0)*INDIRECT($Q$1),VLOOKUP($Q105, RatesApril2021,Z$6,0)),IF($A105="E",0,3))</f>
        <v>101558</v>
      </c>
    </row>
    <row r="106" spans="1:27" x14ac:dyDescent="0.2">
      <c r="A106" s="69" t="s">
        <v>17</v>
      </c>
      <c r="B106" s="70" t="s">
        <v>18</v>
      </c>
      <c r="C106" s="69" t="s">
        <v>139</v>
      </c>
      <c r="D106" s="71" t="s">
        <v>140</v>
      </c>
      <c r="E106" s="69">
        <v>490</v>
      </c>
      <c r="F106" s="219">
        <v>10</v>
      </c>
      <c r="G106" s="74">
        <f t="shared" ca="1" si="14"/>
        <v>80112</v>
      </c>
      <c r="H106" s="74">
        <f t="shared" ca="1" si="15"/>
        <v>84328</v>
      </c>
      <c r="I106" s="74">
        <f t="shared" ca="1" si="16"/>
        <v>88766</v>
      </c>
      <c r="J106" s="74">
        <f t="shared" ca="1" si="17"/>
        <v>93438</v>
      </c>
      <c r="K106" s="74">
        <f t="shared" ca="1" si="18"/>
        <v>96052</v>
      </c>
      <c r="L106" s="74">
        <f t="shared" ca="1" si="19"/>
        <v>98745</v>
      </c>
      <c r="M106" s="74">
        <f t="shared" ca="1" si="20"/>
        <v>101558</v>
      </c>
      <c r="N106" s="72"/>
      <c r="O106" s="72"/>
      <c r="P106" s="191" t="s">
        <v>600</v>
      </c>
      <c r="Q106" s="187" t="str">
        <f t="shared" si="24"/>
        <v>06839C</v>
      </c>
      <c r="R106" s="188" t="str">
        <f t="shared" si="25"/>
        <v>Manager Neighborhood Support</v>
      </c>
      <c r="S106" s="189" t="str">
        <f t="shared" si="23"/>
        <v>83</v>
      </c>
      <c r="T106" s="186" cm="1">
        <f t="array" aca="1" ref="T106" ca="1">ROUND(IF($P106="Y",VLOOKUP($Q106, RatesApril2021,T$6,0)*INDIRECT($Q$1),VLOOKUP($Q106, RatesApril2021,T$6,0)),IF($A106="E",0,3))</f>
        <v>80112</v>
      </c>
      <c r="U106" s="186" cm="1">
        <f t="array" aca="1" ref="U106" ca="1">ROUND(IF($P106="Y",VLOOKUP($Q106, RatesApril2021,U$6,0)*INDIRECT($Q$1),VLOOKUP($Q106, RatesApril2021,U$6,0)),IF($A106="E",0,3))</f>
        <v>84328</v>
      </c>
      <c r="V106" s="186" cm="1">
        <f t="array" aca="1" ref="V106" ca="1">ROUND(IF($P106="Y",VLOOKUP($Q106, RatesApril2021,V$6,0)*INDIRECT($Q$1),VLOOKUP($Q106, RatesApril2021,V$6,0)),IF($A106="E",0,3))</f>
        <v>88766</v>
      </c>
      <c r="W106" s="186" cm="1">
        <f t="array" aca="1" ref="W106" ca="1">ROUND(IF($P106="Y",VLOOKUP($Q106, RatesApril2021,W$6,0)*INDIRECT($Q$1),VLOOKUP($Q106, RatesApril2021,W$6,0)),IF($A106="E",0,3))</f>
        <v>93438</v>
      </c>
      <c r="X106" s="186" cm="1">
        <f t="array" aca="1" ref="X106" ca="1">ROUND(IF($P106="Y",VLOOKUP($Q106, RatesApril2021,X$6,0)*INDIRECT($Q$1),VLOOKUP($Q106, RatesApril2021,X$6,0)),IF($A106="E",0,3))</f>
        <v>96052</v>
      </c>
      <c r="Y106" s="186" cm="1">
        <f t="array" aca="1" ref="Y106" ca="1">ROUND(IF($P106="Y",VLOOKUP($Q106, RatesApril2021,Y$6,0)*INDIRECT($Q$1),VLOOKUP($Q106, RatesApril2021,Y$6,0)),IF($A106="E",0,3))</f>
        <v>98745</v>
      </c>
      <c r="Z106" s="186" cm="1">
        <f t="array" aca="1" ref="Z106" ca="1">ROUND(IF($P106="Y",VLOOKUP($Q106, RatesApril2021,Z$6,0)*INDIRECT($Q$1),VLOOKUP($Q106, RatesApril2021,Z$6,0)),IF($A106="E",0,3))</f>
        <v>101558</v>
      </c>
    </row>
    <row r="107" spans="1:27" x14ac:dyDescent="0.2">
      <c r="A107" s="69" t="s">
        <v>17</v>
      </c>
      <c r="B107" s="70" t="s">
        <v>65</v>
      </c>
      <c r="C107" s="69" t="s">
        <v>167</v>
      </c>
      <c r="D107" s="71" t="s">
        <v>391</v>
      </c>
      <c r="E107" s="69">
        <v>505</v>
      </c>
      <c r="F107" s="219">
        <v>11</v>
      </c>
      <c r="G107" s="74">
        <f t="shared" ca="1" si="14"/>
        <v>83407</v>
      </c>
      <c r="H107" s="74">
        <f t="shared" ca="1" si="15"/>
        <v>87798</v>
      </c>
      <c r="I107" s="74">
        <f t="shared" ca="1" si="16"/>
        <v>92418</v>
      </c>
      <c r="J107" s="74">
        <f t="shared" ca="1" si="17"/>
        <v>98702</v>
      </c>
      <c r="K107" s="74">
        <f t="shared" ca="1" si="18"/>
        <v>101467</v>
      </c>
      <c r="L107" s="74">
        <f t="shared" ca="1" si="19"/>
        <v>104309</v>
      </c>
      <c r="M107" s="74">
        <f t="shared" ca="1" si="20"/>
        <v>107282</v>
      </c>
      <c r="N107" s="72"/>
      <c r="O107" s="72"/>
      <c r="P107" s="191" t="s">
        <v>600</v>
      </c>
      <c r="Q107" s="187" t="str">
        <f t="shared" si="24"/>
        <v>52620C</v>
      </c>
      <c r="R107" s="188" t="str">
        <f t="shared" si="25"/>
        <v>Manager NRP &amp; Citizen Participation</v>
      </c>
      <c r="S107" s="189" t="str">
        <f t="shared" si="23"/>
        <v>41C</v>
      </c>
      <c r="T107" s="186" cm="1">
        <f t="array" aca="1" ref="T107" ca="1">ROUND(IF($P107="Y",VLOOKUP($Q107, RatesApril2021,T$6,0)*INDIRECT($Q$1),VLOOKUP($Q107, RatesApril2021,T$6,0)),IF($A107="E",0,3))</f>
        <v>83407</v>
      </c>
      <c r="U107" s="186" cm="1">
        <f t="array" aca="1" ref="U107" ca="1">ROUND(IF($P107="Y",VLOOKUP($Q107, RatesApril2021,U$6,0)*INDIRECT($Q$1),VLOOKUP($Q107, RatesApril2021,U$6,0)),IF($A107="E",0,3))</f>
        <v>87798</v>
      </c>
      <c r="V107" s="186" cm="1">
        <f t="array" aca="1" ref="V107" ca="1">ROUND(IF($P107="Y",VLOOKUP($Q107, RatesApril2021,V$6,0)*INDIRECT($Q$1),VLOOKUP($Q107, RatesApril2021,V$6,0)),IF($A107="E",0,3))</f>
        <v>92418</v>
      </c>
      <c r="W107" s="186" cm="1">
        <f t="array" aca="1" ref="W107" ca="1">ROUND(IF($P107="Y",VLOOKUP($Q107, RatesApril2021,W$6,0)*INDIRECT($Q$1),VLOOKUP($Q107, RatesApril2021,W$6,0)),IF($A107="E",0,3))</f>
        <v>98702</v>
      </c>
      <c r="X107" s="186" cm="1">
        <f t="array" aca="1" ref="X107" ca="1">ROUND(IF($P107="Y",VLOOKUP($Q107, RatesApril2021,X$6,0)*INDIRECT($Q$1),VLOOKUP($Q107, RatesApril2021,X$6,0)),IF($A107="E",0,3))</f>
        <v>101467</v>
      </c>
      <c r="Y107" s="186" cm="1">
        <f t="array" aca="1" ref="Y107" ca="1">ROUND(IF($P107="Y",VLOOKUP($Q107, RatesApril2021,Y$6,0)*INDIRECT($Q$1),VLOOKUP($Q107, RatesApril2021,Y$6,0)),IF($A107="E",0,3))</f>
        <v>104309</v>
      </c>
      <c r="Z107" s="186" cm="1">
        <f t="array" aca="1" ref="Z107" ca="1">ROUND(IF($P107="Y",VLOOKUP($Q107, RatesApril2021,Z$6,0)*INDIRECT($Q$1),VLOOKUP($Q107, RatesApril2021,Z$6,0)),IF($A107="E",0,3))</f>
        <v>107282</v>
      </c>
    </row>
    <row r="108" spans="1:27" x14ac:dyDescent="0.2">
      <c r="A108" s="69" t="s">
        <v>17</v>
      </c>
      <c r="B108" s="70" t="s">
        <v>60</v>
      </c>
      <c r="C108" s="69" t="s">
        <v>141</v>
      </c>
      <c r="D108" s="71" t="s">
        <v>392</v>
      </c>
      <c r="E108" s="69">
        <v>545</v>
      </c>
      <c r="F108" s="219">
        <v>12</v>
      </c>
      <c r="G108" s="74">
        <f t="shared" ca="1" si="14"/>
        <v>95108</v>
      </c>
      <c r="H108" s="74">
        <f t="shared" ca="1" si="15"/>
        <v>100413</v>
      </c>
      <c r="I108" s="74">
        <f t="shared" ca="1" si="16"/>
        <v>107297</v>
      </c>
      <c r="J108" s="74">
        <f t="shared" ca="1" si="17"/>
        <v>110301</v>
      </c>
      <c r="K108" s="74">
        <f t="shared" ca="1" si="18"/>
        <v>113389</v>
      </c>
      <c r="L108" s="74">
        <f t="shared" ca="1" si="19"/>
        <v>116623</v>
      </c>
      <c r="M108" s="74">
        <f t="shared" ca="1" si="20"/>
        <v>0</v>
      </c>
      <c r="N108" s="72"/>
      <c r="O108" s="72"/>
      <c r="P108" s="191" t="s">
        <v>600</v>
      </c>
      <c r="Q108" s="187" t="str">
        <f t="shared" si="24"/>
        <v>06856C</v>
      </c>
      <c r="R108" s="188" t="str">
        <f t="shared" si="25"/>
        <v>Manager Payroll</v>
      </c>
      <c r="S108" s="189" t="str">
        <f t="shared" si="23"/>
        <v>44</v>
      </c>
      <c r="T108" s="186" cm="1">
        <f t="array" aca="1" ref="T108" ca="1">ROUND(IF($P108="Y",VLOOKUP($Q108, RatesApril2021,T$6,0)*INDIRECT($Q$1),VLOOKUP($Q108, RatesApril2021,T$6,0)),IF($A108="E",0,3))</f>
        <v>95108</v>
      </c>
      <c r="U108" s="186" cm="1">
        <f t="array" aca="1" ref="U108" ca="1">ROUND(IF($P108="Y",VLOOKUP($Q108, RatesApril2021,U$6,0)*INDIRECT($Q$1),VLOOKUP($Q108, RatesApril2021,U$6,0)),IF($A108="E",0,3))</f>
        <v>100413</v>
      </c>
      <c r="V108" s="186" cm="1">
        <f t="array" aca="1" ref="V108" ca="1">ROUND(IF($P108="Y",VLOOKUP($Q108, RatesApril2021,V$6,0)*INDIRECT($Q$1),VLOOKUP($Q108, RatesApril2021,V$6,0)),IF($A108="E",0,3))</f>
        <v>107297</v>
      </c>
      <c r="W108" s="186" cm="1">
        <f t="array" aca="1" ref="W108" ca="1">ROUND(IF($P108="Y",VLOOKUP($Q108, RatesApril2021,W$6,0)*INDIRECT($Q$1),VLOOKUP($Q108, RatesApril2021,W$6,0)),IF($A108="E",0,3))</f>
        <v>110301</v>
      </c>
      <c r="X108" s="186" cm="1">
        <f t="array" aca="1" ref="X108" ca="1">ROUND(IF($P108="Y",VLOOKUP($Q108, RatesApril2021,X$6,0)*INDIRECT($Q$1),VLOOKUP($Q108, RatesApril2021,X$6,0)),IF($A108="E",0,3))</f>
        <v>113389</v>
      </c>
      <c r="Y108" s="186" cm="1">
        <f t="array" aca="1" ref="Y108" ca="1">ROUND(IF($P108="Y",VLOOKUP($Q108, RatesApril2021,Y$6,0)*INDIRECT($Q$1),VLOOKUP($Q108, RatesApril2021,Y$6,0)),IF($A108="E",0,3))</f>
        <v>116623</v>
      </c>
      <c r="Z108" s="186" cm="1">
        <f t="array" aca="1" ref="Z108" ca="1">ROUND(IF($P108="Y",VLOOKUP($Q108, RatesApril2021,Z$6,0)*INDIRECT($Q$1),VLOOKUP($Q108, RatesApril2021,Z$6,0)),IF($A108="E",0,3))</f>
        <v>0</v>
      </c>
    </row>
    <row r="109" spans="1:27" x14ac:dyDescent="0.2">
      <c r="A109" s="69" t="s">
        <v>17</v>
      </c>
      <c r="B109" s="70" t="s">
        <v>65</v>
      </c>
      <c r="C109" s="69" t="s">
        <v>168</v>
      </c>
      <c r="D109" s="71" t="s">
        <v>393</v>
      </c>
      <c r="E109" s="69">
        <v>510</v>
      </c>
      <c r="F109" s="219">
        <v>11</v>
      </c>
      <c r="G109" s="74">
        <f t="shared" ca="1" si="14"/>
        <v>83407</v>
      </c>
      <c r="H109" s="74">
        <f t="shared" ca="1" si="15"/>
        <v>87798</v>
      </c>
      <c r="I109" s="74">
        <f t="shared" ca="1" si="16"/>
        <v>92418</v>
      </c>
      <c r="J109" s="74">
        <f t="shared" ca="1" si="17"/>
        <v>98702</v>
      </c>
      <c r="K109" s="74">
        <f t="shared" ca="1" si="18"/>
        <v>101467</v>
      </c>
      <c r="L109" s="74">
        <f t="shared" ca="1" si="19"/>
        <v>104309</v>
      </c>
      <c r="M109" s="74">
        <f t="shared" ca="1" si="20"/>
        <v>107282</v>
      </c>
      <c r="N109" s="72"/>
      <c r="O109" s="72"/>
      <c r="P109" s="191" t="s">
        <v>600</v>
      </c>
      <c r="Q109" s="187" t="str">
        <f t="shared" si="24"/>
        <v>06846C</v>
      </c>
      <c r="R109" s="188" t="str">
        <f t="shared" si="25"/>
        <v>Manager Personel, Finance Technology &amp; Administration</v>
      </c>
      <c r="S109" s="189" t="str">
        <f t="shared" si="23"/>
        <v>41C</v>
      </c>
      <c r="T109" s="186" cm="1">
        <f t="array" aca="1" ref="T109" ca="1">ROUND(IF($P109="Y",VLOOKUP($Q109, RatesApril2021,T$6,0)*INDIRECT($Q$1),VLOOKUP($Q109, RatesApril2021,T$6,0)),IF($A109="E",0,3))</f>
        <v>83407</v>
      </c>
      <c r="U109" s="186" cm="1">
        <f t="array" aca="1" ref="U109" ca="1">ROUND(IF($P109="Y",VLOOKUP($Q109, RatesApril2021,U$6,0)*INDIRECT($Q$1),VLOOKUP($Q109, RatesApril2021,U$6,0)),IF($A109="E",0,3))</f>
        <v>87798</v>
      </c>
      <c r="V109" s="186" cm="1">
        <f t="array" aca="1" ref="V109" ca="1">ROUND(IF($P109="Y",VLOOKUP($Q109, RatesApril2021,V$6,0)*INDIRECT($Q$1),VLOOKUP($Q109, RatesApril2021,V$6,0)),IF($A109="E",0,3))</f>
        <v>92418</v>
      </c>
      <c r="W109" s="186" cm="1">
        <f t="array" aca="1" ref="W109" ca="1">ROUND(IF($P109="Y",VLOOKUP($Q109, RatesApril2021,W$6,0)*INDIRECT($Q$1),VLOOKUP($Q109, RatesApril2021,W$6,0)),IF($A109="E",0,3))</f>
        <v>98702</v>
      </c>
      <c r="X109" s="186" cm="1">
        <f t="array" aca="1" ref="X109" ca="1">ROUND(IF($P109="Y",VLOOKUP($Q109, RatesApril2021,X$6,0)*INDIRECT($Q$1),VLOOKUP($Q109, RatesApril2021,X$6,0)),IF($A109="E",0,3))</f>
        <v>101467</v>
      </c>
      <c r="Y109" s="186" cm="1">
        <f t="array" aca="1" ref="Y109" ca="1">ROUND(IF($P109="Y",VLOOKUP($Q109, RatesApril2021,Y$6,0)*INDIRECT($Q$1),VLOOKUP($Q109, RatesApril2021,Y$6,0)),IF($A109="E",0,3))</f>
        <v>104309</v>
      </c>
      <c r="Z109" s="186" cm="1">
        <f t="array" aca="1" ref="Z109" ca="1">ROUND(IF($P109="Y",VLOOKUP($Q109, RatesApril2021,Z$6,0)*INDIRECT($Q$1),VLOOKUP($Q109, RatesApril2021,Z$6,0)),IF($A109="E",0,3))</f>
        <v>107282</v>
      </c>
    </row>
    <row r="110" spans="1:27" x14ac:dyDescent="0.2">
      <c r="A110" s="69" t="s">
        <v>17</v>
      </c>
      <c r="B110" s="70" t="s">
        <v>60</v>
      </c>
      <c r="C110" s="69" t="s">
        <v>142</v>
      </c>
      <c r="D110" s="71" t="s">
        <v>394</v>
      </c>
      <c r="E110" s="69">
        <v>543</v>
      </c>
      <c r="F110" s="219">
        <v>12</v>
      </c>
      <c r="G110" s="74">
        <f t="shared" ca="1" si="14"/>
        <v>95108</v>
      </c>
      <c r="H110" s="74">
        <f t="shared" ca="1" si="15"/>
        <v>100413</v>
      </c>
      <c r="I110" s="74">
        <f t="shared" ca="1" si="16"/>
        <v>107297</v>
      </c>
      <c r="J110" s="74">
        <f t="shared" ca="1" si="17"/>
        <v>110301</v>
      </c>
      <c r="K110" s="74">
        <f t="shared" ca="1" si="18"/>
        <v>113389</v>
      </c>
      <c r="L110" s="74">
        <f t="shared" ca="1" si="19"/>
        <v>116623</v>
      </c>
      <c r="M110" s="74">
        <f t="shared" ca="1" si="20"/>
        <v>0</v>
      </c>
      <c r="N110" s="72"/>
      <c r="O110" s="72"/>
      <c r="P110" s="191" t="s">
        <v>600</v>
      </c>
      <c r="Q110" s="187" t="str">
        <f t="shared" si="24"/>
        <v>10160C</v>
      </c>
      <c r="R110" s="188" t="str">
        <f t="shared" si="25"/>
        <v>Manager Planning</v>
      </c>
      <c r="S110" s="189" t="str">
        <f t="shared" si="23"/>
        <v>44</v>
      </c>
      <c r="T110" s="186" cm="1">
        <f t="array" aca="1" ref="T110" ca="1">ROUND(IF($P110="Y",VLOOKUP($Q110, RatesApril2021,T$6,0)*INDIRECT($Q$1),VLOOKUP($Q110, RatesApril2021,T$6,0)),IF($A110="E",0,3))</f>
        <v>95108</v>
      </c>
      <c r="U110" s="186" cm="1">
        <f t="array" aca="1" ref="U110" ca="1">ROUND(IF($P110="Y",VLOOKUP($Q110, RatesApril2021,U$6,0)*INDIRECT($Q$1),VLOOKUP($Q110, RatesApril2021,U$6,0)),IF($A110="E",0,3))</f>
        <v>100413</v>
      </c>
      <c r="V110" s="186" cm="1">
        <f t="array" aca="1" ref="V110" ca="1">ROUND(IF($P110="Y",VLOOKUP($Q110, RatesApril2021,V$6,0)*INDIRECT($Q$1),VLOOKUP($Q110, RatesApril2021,V$6,0)),IF($A110="E",0,3))</f>
        <v>107297</v>
      </c>
      <c r="W110" s="186" cm="1">
        <f t="array" aca="1" ref="W110" ca="1">ROUND(IF($P110="Y",VLOOKUP($Q110, RatesApril2021,W$6,0)*INDIRECT($Q$1),VLOOKUP($Q110, RatesApril2021,W$6,0)),IF($A110="E",0,3))</f>
        <v>110301</v>
      </c>
      <c r="X110" s="186" cm="1">
        <f t="array" aca="1" ref="X110" ca="1">ROUND(IF($P110="Y",VLOOKUP($Q110, RatesApril2021,X$6,0)*INDIRECT($Q$1),VLOOKUP($Q110, RatesApril2021,X$6,0)),IF($A110="E",0,3))</f>
        <v>113389</v>
      </c>
      <c r="Y110" s="186" cm="1">
        <f t="array" aca="1" ref="Y110" ca="1">ROUND(IF($P110="Y",VLOOKUP($Q110, RatesApril2021,Y$6,0)*INDIRECT($Q$1),VLOOKUP($Q110, RatesApril2021,Y$6,0)),IF($A110="E",0,3))</f>
        <v>116623</v>
      </c>
      <c r="Z110" s="186" cm="1">
        <f t="array" aca="1" ref="Z110" ca="1">ROUND(IF($P110="Y",VLOOKUP($Q110, RatesApril2021,Z$6,0)*INDIRECT($Q$1),VLOOKUP($Q110, RatesApril2021,Z$6,0)),IF($A110="E",0,3))</f>
        <v>0</v>
      </c>
    </row>
    <row r="111" spans="1:27" x14ac:dyDescent="0.2">
      <c r="A111" s="69" t="s">
        <v>17</v>
      </c>
      <c r="B111" s="70" t="s">
        <v>143</v>
      </c>
      <c r="C111" s="69" t="s">
        <v>144</v>
      </c>
      <c r="D111" s="71" t="s">
        <v>395</v>
      </c>
      <c r="E111" s="69">
        <v>476</v>
      </c>
      <c r="F111" s="219">
        <v>10</v>
      </c>
      <c r="G111" s="74">
        <f t="shared" ca="1" si="14"/>
        <v>85473</v>
      </c>
      <c r="H111" s="74">
        <f t="shared" ca="1" si="15"/>
        <v>87868</v>
      </c>
      <c r="I111" s="74">
        <f t="shared" ca="1" si="16"/>
        <v>90328</v>
      </c>
      <c r="J111" s="74">
        <f t="shared" ca="1" si="17"/>
        <v>92857</v>
      </c>
      <c r="K111" s="74">
        <f t="shared" ca="1" si="18"/>
        <v>95456</v>
      </c>
      <c r="L111" s="74">
        <f t="shared" ca="1" si="19"/>
        <v>98133</v>
      </c>
      <c r="M111" s="74">
        <f t="shared" ca="1" si="20"/>
        <v>100926</v>
      </c>
      <c r="N111" s="72"/>
      <c r="O111" s="72"/>
      <c r="P111" s="191" t="s">
        <v>600</v>
      </c>
      <c r="Q111" s="187" t="str">
        <f t="shared" si="24"/>
        <v>10193C</v>
      </c>
      <c r="R111" s="188" t="str">
        <f t="shared" si="25"/>
        <v>Manager Police Record Services</v>
      </c>
      <c r="S111" s="189" t="str">
        <f t="shared" si="23"/>
        <v>121</v>
      </c>
      <c r="T111" s="186" cm="1">
        <f t="array" aca="1" ref="T111" ca="1">ROUND(IF($P111="Y",VLOOKUP($Q111, RatesApril2021,T$6,0)*INDIRECT($Q$1),VLOOKUP($Q111, RatesApril2021,T$6,0)),IF($A111="E",0,3))</f>
        <v>85473</v>
      </c>
      <c r="U111" s="186" cm="1">
        <f t="array" aca="1" ref="U111" ca="1">ROUND(IF($P111="Y",VLOOKUP($Q111, RatesApril2021,U$6,0)*INDIRECT($Q$1),VLOOKUP($Q111, RatesApril2021,U$6,0)),IF($A111="E",0,3))</f>
        <v>87868</v>
      </c>
      <c r="V111" s="186" cm="1">
        <f t="array" aca="1" ref="V111" ca="1">ROUND(IF($P111="Y",VLOOKUP($Q111, RatesApril2021,V$6,0)*INDIRECT($Q$1),VLOOKUP($Q111, RatesApril2021,V$6,0)),IF($A111="E",0,3))</f>
        <v>90328</v>
      </c>
      <c r="W111" s="186" cm="1">
        <f t="array" aca="1" ref="W111" ca="1">ROUND(IF($P111="Y",VLOOKUP($Q111, RatesApril2021,W$6,0)*INDIRECT($Q$1),VLOOKUP($Q111, RatesApril2021,W$6,0)),IF($A111="E",0,3))</f>
        <v>92857</v>
      </c>
      <c r="X111" s="186" cm="1">
        <f t="array" aca="1" ref="X111" ca="1">ROUND(IF($P111="Y",VLOOKUP($Q111, RatesApril2021,X$6,0)*INDIRECT($Q$1),VLOOKUP($Q111, RatesApril2021,X$6,0)),IF($A111="E",0,3))</f>
        <v>95456</v>
      </c>
      <c r="Y111" s="186" cm="1">
        <f t="array" aca="1" ref="Y111" ca="1">ROUND(IF($P111="Y",VLOOKUP($Q111, RatesApril2021,Y$6,0)*INDIRECT($Q$1),VLOOKUP($Q111, RatesApril2021,Y$6,0)),IF($A111="E",0,3))</f>
        <v>98133</v>
      </c>
      <c r="Z111" s="186" cm="1">
        <f t="array" aca="1" ref="Z111" ca="1">ROUND(IF($P111="Y",VLOOKUP($Q111, RatesApril2021,Z$6,0)*INDIRECT($Q$1),VLOOKUP($Q111, RatesApril2021,Z$6,0)),IF($A111="E",0,3))</f>
        <v>100926</v>
      </c>
    </row>
    <row r="112" spans="1:27" s="73" customFormat="1" x14ac:dyDescent="0.2">
      <c r="A112" s="75" t="s">
        <v>17</v>
      </c>
      <c r="B112" s="70" t="s">
        <v>630</v>
      </c>
      <c r="C112" s="75" t="s">
        <v>145</v>
      </c>
      <c r="D112" s="73" t="s">
        <v>396</v>
      </c>
      <c r="E112" s="75">
        <v>523</v>
      </c>
      <c r="F112" s="219">
        <v>11</v>
      </c>
      <c r="G112" s="74">
        <f t="shared" ca="1" si="14"/>
        <v>92234</v>
      </c>
      <c r="H112" s="74">
        <f t="shared" ca="1" si="15"/>
        <v>95922</v>
      </c>
      <c r="I112" s="74">
        <f t="shared" ca="1" si="16"/>
        <v>99760</v>
      </c>
      <c r="J112" s="74">
        <f t="shared" ca="1" si="17"/>
        <v>103751</v>
      </c>
      <c r="K112" s="74">
        <f t="shared" ca="1" si="18"/>
        <v>107901</v>
      </c>
      <c r="L112" s="74">
        <f t="shared" ca="1" si="19"/>
        <v>0</v>
      </c>
      <c r="M112" s="74">
        <f t="shared" ca="1" si="20"/>
        <v>0</v>
      </c>
      <c r="N112" s="60"/>
      <c r="O112" s="60"/>
      <c r="P112" s="191" t="s">
        <v>600</v>
      </c>
      <c r="Q112" s="187" t="str">
        <f t="shared" si="24"/>
        <v>06919C</v>
      </c>
      <c r="R112" s="188" t="str">
        <f t="shared" si="25"/>
        <v>Manager Public Health Emergency Response</v>
      </c>
      <c r="S112" s="189" t="str">
        <f t="shared" si="23"/>
        <v>64</v>
      </c>
      <c r="T112" s="186" cm="1">
        <f t="array" aca="1" ref="T112" ca="1">ROUND(IF($P112="Y",VLOOKUP($Q112, RatesApril2021,T$6,0)*INDIRECT($Q$1),VLOOKUP($Q112, RatesApril2021,T$6,0)),IF($A112="E",0,3))</f>
        <v>92234</v>
      </c>
      <c r="U112" s="186" cm="1">
        <f t="array" aca="1" ref="U112" ca="1">ROUND(IF($P112="Y",VLOOKUP($Q112, RatesApril2021,U$6,0)*INDIRECT($Q$1),VLOOKUP($Q112, RatesApril2021,U$6,0)),IF($A112="E",0,3))</f>
        <v>95922</v>
      </c>
      <c r="V112" s="186" cm="1">
        <f t="array" aca="1" ref="V112" ca="1">ROUND(IF($P112="Y",VLOOKUP($Q112, RatesApril2021,V$6,0)*INDIRECT($Q$1),VLOOKUP($Q112, RatesApril2021,V$6,0)),IF($A112="E",0,3))</f>
        <v>99760</v>
      </c>
      <c r="W112" s="186" cm="1">
        <f t="array" aca="1" ref="W112" ca="1">ROUND(IF($P112="Y",VLOOKUP($Q112, RatesApril2021,W$6,0)*INDIRECT($Q$1),VLOOKUP($Q112, RatesApril2021,W$6,0)),IF($A112="E",0,3))</f>
        <v>103751</v>
      </c>
      <c r="X112" s="186" cm="1">
        <f t="array" aca="1" ref="X112" ca="1">ROUND(IF($P112="Y",VLOOKUP($Q112, RatesApril2021,X$6,0)*INDIRECT($Q$1),VLOOKUP($Q112, RatesApril2021,X$6,0)),IF($A112="E",0,3))</f>
        <v>107901</v>
      </c>
      <c r="Y112" s="186" cm="1">
        <f t="array" aca="1" ref="Y112" ca="1">ROUND(IF($P112="Y",VLOOKUP($Q112, RatesApril2021,Y$6,0)*INDIRECT($Q$1),VLOOKUP($Q112, RatesApril2021,Y$6,0)),IF($A112="E",0,3))</f>
        <v>0</v>
      </c>
      <c r="Z112" s="186" cm="1">
        <f t="array" aca="1" ref="Z112" ca="1">ROUND(IF($P112="Y",VLOOKUP($Q112, RatesApril2021,Z$6,0)*INDIRECT($Q$1),VLOOKUP($Q112, RatesApril2021,Z$6,0)),IF($A112="E",0,3))</f>
        <v>0</v>
      </c>
      <c r="AA112" s="190"/>
    </row>
    <row r="113" spans="1:27" x14ac:dyDescent="0.2">
      <c r="A113" s="69" t="s">
        <v>17</v>
      </c>
      <c r="B113" s="70" t="s">
        <v>124</v>
      </c>
      <c r="C113" s="69" t="s">
        <v>492</v>
      </c>
      <c r="D113" s="71" t="s">
        <v>397</v>
      </c>
      <c r="E113" s="69">
        <v>505</v>
      </c>
      <c r="F113" s="219">
        <v>11</v>
      </c>
      <c r="G113" s="74">
        <f t="shared" ca="1" si="14"/>
        <v>91705</v>
      </c>
      <c r="H113" s="74">
        <f t="shared" ca="1" si="15"/>
        <v>95372</v>
      </c>
      <c r="I113" s="74">
        <f t="shared" ca="1" si="16"/>
        <v>99188</v>
      </c>
      <c r="J113" s="74">
        <f t="shared" ca="1" si="17"/>
        <v>103155</v>
      </c>
      <c r="K113" s="74">
        <f t="shared" ca="1" si="18"/>
        <v>107282</v>
      </c>
      <c r="L113" s="74">
        <f t="shared" ca="1" si="19"/>
        <v>0</v>
      </c>
      <c r="M113" s="74">
        <f t="shared" ca="1" si="20"/>
        <v>0</v>
      </c>
      <c r="N113" s="72"/>
      <c r="O113" s="72"/>
      <c r="P113" s="191" t="s">
        <v>600</v>
      </c>
      <c r="Q113" s="187" t="str">
        <f t="shared" si="24"/>
        <v>52924C</v>
      </c>
      <c r="R113" s="188" t="str">
        <f t="shared" si="25"/>
        <v>Manager Public Works Initiatives and Analysis</v>
      </c>
      <c r="S113" s="189" t="str">
        <f t="shared" si="23"/>
        <v>104</v>
      </c>
      <c r="T113" s="186" cm="1">
        <f t="array" aca="1" ref="T113" ca="1">ROUND(IF($P113="Y",VLOOKUP($Q113, RatesApril2021,T$6,0)*INDIRECT($Q$1),VLOOKUP($Q113, RatesApril2021,T$6,0)),IF($A113="E",0,3))</f>
        <v>91705</v>
      </c>
      <c r="U113" s="186" cm="1">
        <f t="array" aca="1" ref="U113" ca="1">ROUND(IF($P113="Y",VLOOKUP($Q113, RatesApril2021,U$6,0)*INDIRECT($Q$1),VLOOKUP($Q113, RatesApril2021,U$6,0)),IF($A113="E",0,3))</f>
        <v>95372</v>
      </c>
      <c r="V113" s="186" cm="1">
        <f t="array" aca="1" ref="V113" ca="1">ROUND(IF($P113="Y",VLOOKUP($Q113, RatesApril2021,V$6,0)*INDIRECT($Q$1),VLOOKUP($Q113, RatesApril2021,V$6,0)),IF($A113="E",0,3))</f>
        <v>99188</v>
      </c>
      <c r="W113" s="186" cm="1">
        <f t="array" aca="1" ref="W113" ca="1">ROUND(IF($P113="Y",VLOOKUP($Q113, RatesApril2021,W$6,0)*INDIRECT($Q$1),VLOOKUP($Q113, RatesApril2021,W$6,0)),IF($A113="E",0,3))</f>
        <v>103155</v>
      </c>
      <c r="X113" s="186" cm="1">
        <f t="array" aca="1" ref="X113" ca="1">ROUND(IF($P113="Y",VLOOKUP($Q113, RatesApril2021,X$6,0)*INDIRECT($Q$1),VLOOKUP($Q113, RatesApril2021,X$6,0)),IF($A113="E",0,3))</f>
        <v>107282</v>
      </c>
      <c r="Y113" s="186" cm="1">
        <f t="array" aca="1" ref="Y113" ca="1">ROUND(IF($P113="Y",VLOOKUP($Q113, RatesApril2021,Y$6,0)*INDIRECT($Q$1),VLOOKUP($Q113, RatesApril2021,Y$6,0)),IF($A113="E",0,3))</f>
        <v>0</v>
      </c>
      <c r="Z113" s="186" cm="1">
        <f t="array" aca="1" ref="Z113" ca="1">ROUND(IF($P113="Y",VLOOKUP($Q113, RatesApril2021,Z$6,0)*INDIRECT($Q$1),VLOOKUP($Q113, RatesApril2021,Z$6,0)),IF($A113="E",0,3))</f>
        <v>0</v>
      </c>
    </row>
    <row r="114" spans="1:27" x14ac:dyDescent="0.2">
      <c r="A114" s="69" t="s">
        <v>17</v>
      </c>
      <c r="B114" s="70" t="s">
        <v>124</v>
      </c>
      <c r="C114" s="69" t="s">
        <v>490</v>
      </c>
      <c r="D114" s="71" t="s">
        <v>489</v>
      </c>
      <c r="E114" s="69">
        <v>520</v>
      </c>
      <c r="F114" s="219">
        <v>11</v>
      </c>
      <c r="G114" s="74">
        <f t="shared" ca="1" si="14"/>
        <v>90316</v>
      </c>
      <c r="H114" s="74">
        <f t="shared" ca="1" si="15"/>
        <v>94832</v>
      </c>
      <c r="I114" s="74">
        <f t="shared" ca="1" si="16"/>
        <v>99572</v>
      </c>
      <c r="J114" s="74">
        <f t="shared" ca="1" si="17"/>
        <v>106076</v>
      </c>
      <c r="K114" s="74">
        <f t="shared" ca="1" si="18"/>
        <v>109048</v>
      </c>
      <c r="L114" s="74">
        <f t="shared" ca="1" si="19"/>
        <v>112103</v>
      </c>
      <c r="M114" s="74">
        <f t="shared" ca="1" si="20"/>
        <v>115297</v>
      </c>
      <c r="N114" s="72"/>
      <c r="O114" s="72"/>
      <c r="P114" s="191" t="s">
        <v>600</v>
      </c>
      <c r="Q114" s="187" t="str">
        <f t="shared" si="24"/>
        <v xml:space="preserve">52906C </v>
      </c>
      <c r="R114" s="188" t="str">
        <f t="shared" si="25"/>
        <v>Manager Research &amp; Evaluation - Health Dept</v>
      </c>
      <c r="S114" s="189" t="str">
        <f t="shared" si="23"/>
        <v>104</v>
      </c>
      <c r="T114" s="186" cm="1">
        <f t="array" aca="1" ref="T114" ca="1">ROUND(IF($P114="Y",VLOOKUP($Q114, RatesApril2021,T$6,0)*INDIRECT($Q$1),VLOOKUP($Q114, RatesApril2021,T$6,0)),IF($A114="E",0,3))</f>
        <v>90316</v>
      </c>
      <c r="U114" s="186" cm="1">
        <f t="array" aca="1" ref="U114" ca="1">ROUND(IF($P114="Y",VLOOKUP($Q114, RatesApril2021,U$6,0)*INDIRECT($Q$1),VLOOKUP($Q114, RatesApril2021,U$6,0)),IF($A114="E",0,3))</f>
        <v>94832</v>
      </c>
      <c r="V114" s="186" cm="1">
        <f t="array" aca="1" ref="V114" ca="1">ROUND(IF($P114="Y",VLOOKUP($Q114, RatesApril2021,V$6,0)*INDIRECT($Q$1),VLOOKUP($Q114, RatesApril2021,V$6,0)),IF($A114="E",0,3))</f>
        <v>99572</v>
      </c>
      <c r="W114" s="186" cm="1">
        <f t="array" aca="1" ref="W114" ca="1">ROUND(IF($P114="Y",VLOOKUP($Q114, RatesApril2021,W$6,0)*INDIRECT($Q$1),VLOOKUP($Q114, RatesApril2021,W$6,0)),IF($A114="E",0,3))</f>
        <v>106076</v>
      </c>
      <c r="X114" s="186" cm="1">
        <f t="array" aca="1" ref="X114" ca="1">ROUND(IF($P114="Y",VLOOKUP($Q114, RatesApril2021,X$6,0)*INDIRECT($Q$1),VLOOKUP($Q114, RatesApril2021,X$6,0)),IF($A114="E",0,3))</f>
        <v>109048</v>
      </c>
      <c r="Y114" s="186" cm="1">
        <f t="array" aca="1" ref="Y114" ca="1">ROUND(IF($P114="Y",VLOOKUP($Q114, RatesApril2021,Y$6,0)*INDIRECT($Q$1),VLOOKUP($Q114, RatesApril2021,Y$6,0)),IF($A114="E",0,3))</f>
        <v>112103</v>
      </c>
      <c r="Z114" s="186" cm="1">
        <f t="array" aca="1" ref="Z114" ca="1">ROUND(IF($P114="Y",VLOOKUP($Q114, RatesApril2021,Z$6,0)*INDIRECT($Q$1),VLOOKUP($Q114, RatesApril2021,Z$6,0)),IF($A114="E",0,3))</f>
        <v>115297</v>
      </c>
    </row>
    <row r="115" spans="1:27" x14ac:dyDescent="0.2">
      <c r="A115" s="69" t="s">
        <v>17</v>
      </c>
      <c r="B115" s="70" t="s">
        <v>60</v>
      </c>
      <c r="C115" s="69" t="s">
        <v>146</v>
      </c>
      <c r="D115" s="71" t="s">
        <v>398</v>
      </c>
      <c r="E115" s="69">
        <v>543</v>
      </c>
      <c r="F115" s="219">
        <v>12</v>
      </c>
      <c r="G115" s="74">
        <f t="shared" ca="1" si="14"/>
        <v>95108</v>
      </c>
      <c r="H115" s="74">
        <f t="shared" ca="1" si="15"/>
        <v>100413</v>
      </c>
      <c r="I115" s="74">
        <f t="shared" ca="1" si="16"/>
        <v>107297</v>
      </c>
      <c r="J115" s="74">
        <f t="shared" ca="1" si="17"/>
        <v>110301</v>
      </c>
      <c r="K115" s="74">
        <f t="shared" ca="1" si="18"/>
        <v>113389</v>
      </c>
      <c r="L115" s="74">
        <f t="shared" ca="1" si="19"/>
        <v>116623</v>
      </c>
      <c r="M115" s="74">
        <f t="shared" ca="1" si="20"/>
        <v>0</v>
      </c>
      <c r="N115" s="72"/>
      <c r="O115" s="72"/>
      <c r="P115" s="191" t="s">
        <v>600</v>
      </c>
      <c r="Q115" s="187" t="str">
        <f t="shared" si="24"/>
        <v>06934C</v>
      </c>
      <c r="R115" s="188" t="str">
        <f t="shared" si="25"/>
        <v>Manager Resource Coordinator</v>
      </c>
      <c r="S115" s="189" t="str">
        <f t="shared" si="23"/>
        <v>44</v>
      </c>
      <c r="T115" s="186" cm="1">
        <f t="array" aca="1" ref="T115" ca="1">ROUND(IF($P115="Y",VLOOKUP($Q115, RatesApril2021,T$6,0)*INDIRECT($Q$1),VLOOKUP($Q115, RatesApril2021,T$6,0)),IF($A115="E",0,3))</f>
        <v>95108</v>
      </c>
      <c r="U115" s="186" cm="1">
        <f t="array" aca="1" ref="U115" ca="1">ROUND(IF($P115="Y",VLOOKUP($Q115, RatesApril2021,U$6,0)*INDIRECT($Q$1),VLOOKUP($Q115, RatesApril2021,U$6,0)),IF($A115="E",0,3))</f>
        <v>100413</v>
      </c>
      <c r="V115" s="186" cm="1">
        <f t="array" aca="1" ref="V115" ca="1">ROUND(IF($P115="Y",VLOOKUP($Q115, RatesApril2021,V$6,0)*INDIRECT($Q$1),VLOOKUP($Q115, RatesApril2021,V$6,0)),IF($A115="E",0,3))</f>
        <v>107297</v>
      </c>
      <c r="W115" s="186" cm="1">
        <f t="array" aca="1" ref="W115" ca="1">ROUND(IF($P115="Y",VLOOKUP($Q115, RatesApril2021,W$6,0)*INDIRECT($Q$1),VLOOKUP($Q115, RatesApril2021,W$6,0)),IF($A115="E",0,3))</f>
        <v>110301</v>
      </c>
      <c r="X115" s="186" cm="1">
        <f t="array" aca="1" ref="X115" ca="1">ROUND(IF($P115="Y",VLOOKUP($Q115, RatesApril2021,X$6,0)*INDIRECT($Q$1),VLOOKUP($Q115, RatesApril2021,X$6,0)),IF($A115="E",0,3))</f>
        <v>113389</v>
      </c>
      <c r="Y115" s="186" cm="1">
        <f t="array" aca="1" ref="Y115" ca="1">ROUND(IF($P115="Y",VLOOKUP($Q115, RatesApril2021,Y$6,0)*INDIRECT($Q$1),VLOOKUP($Q115, RatesApril2021,Y$6,0)),IF($A115="E",0,3))</f>
        <v>116623</v>
      </c>
      <c r="Z115" s="186" cm="1">
        <f t="array" aca="1" ref="Z115" ca="1">ROUND(IF($P115="Y",VLOOKUP($Q115, RatesApril2021,Z$6,0)*INDIRECT($Q$1),VLOOKUP($Q115, RatesApril2021,Z$6,0)),IF($A115="E",0,3))</f>
        <v>0</v>
      </c>
    </row>
    <row r="116" spans="1:27" x14ac:dyDescent="0.2">
      <c r="A116" s="69" t="s">
        <v>17</v>
      </c>
      <c r="B116" s="70" t="s">
        <v>152</v>
      </c>
      <c r="C116" s="69" t="s">
        <v>169</v>
      </c>
      <c r="D116" s="71" t="s">
        <v>399</v>
      </c>
      <c r="E116" s="69">
        <v>553</v>
      </c>
      <c r="F116" s="219">
        <v>12</v>
      </c>
      <c r="G116" s="74">
        <f t="shared" ca="1" si="14"/>
        <v>99689</v>
      </c>
      <c r="H116" s="74">
        <f t="shared" ca="1" si="15"/>
        <v>103678</v>
      </c>
      <c r="I116" s="74">
        <f t="shared" ca="1" si="16"/>
        <v>107825</v>
      </c>
      <c r="J116" s="74">
        <f t="shared" ca="1" si="17"/>
        <v>112138</v>
      </c>
      <c r="K116" s="74">
        <f t="shared" ca="1" si="18"/>
        <v>116623</v>
      </c>
      <c r="L116" s="74">
        <f t="shared" ca="1" si="19"/>
        <v>0</v>
      </c>
      <c r="M116" s="74">
        <f t="shared" ca="1" si="20"/>
        <v>0</v>
      </c>
      <c r="N116" s="72"/>
      <c r="O116" s="72"/>
      <c r="P116" s="191" t="s">
        <v>600</v>
      </c>
      <c r="Q116" s="187" t="str">
        <f t="shared" si="24"/>
        <v>06720C</v>
      </c>
      <c r="R116" s="188" t="str">
        <f t="shared" si="25"/>
        <v>Manager Revenue &amp; Collections</v>
      </c>
      <c r="S116" s="189" t="str">
        <f t="shared" si="23"/>
        <v>44G</v>
      </c>
      <c r="T116" s="186" cm="1">
        <f t="array" aca="1" ref="T116" ca="1">ROUND(IF($P116="Y",VLOOKUP($Q116, RatesApril2021,T$6,0)*INDIRECT($Q$1),VLOOKUP($Q116, RatesApril2021,T$6,0)),IF($A116="E",0,3))</f>
        <v>99689</v>
      </c>
      <c r="U116" s="186" cm="1">
        <f t="array" aca="1" ref="U116" ca="1">ROUND(IF($P116="Y",VLOOKUP($Q116, RatesApril2021,U$6,0)*INDIRECT($Q$1),VLOOKUP($Q116, RatesApril2021,U$6,0)),IF($A116="E",0,3))</f>
        <v>103678</v>
      </c>
      <c r="V116" s="186" cm="1">
        <f t="array" aca="1" ref="V116" ca="1">ROUND(IF($P116="Y",VLOOKUP($Q116, RatesApril2021,V$6,0)*INDIRECT($Q$1),VLOOKUP($Q116, RatesApril2021,V$6,0)),IF($A116="E",0,3))</f>
        <v>107825</v>
      </c>
      <c r="W116" s="186" cm="1">
        <f t="array" aca="1" ref="W116" ca="1">ROUND(IF($P116="Y",VLOOKUP($Q116, RatesApril2021,W$6,0)*INDIRECT($Q$1),VLOOKUP($Q116, RatesApril2021,W$6,0)),IF($A116="E",0,3))</f>
        <v>112138</v>
      </c>
      <c r="X116" s="186" cm="1">
        <f t="array" aca="1" ref="X116" ca="1">ROUND(IF($P116="Y",VLOOKUP($Q116, RatesApril2021,X$6,0)*INDIRECT($Q$1),VLOOKUP($Q116, RatesApril2021,X$6,0)),IF($A116="E",0,3))</f>
        <v>116623</v>
      </c>
      <c r="Y116" s="186" cm="1">
        <f t="array" aca="1" ref="Y116" ca="1">ROUND(IF($P116="Y",VLOOKUP($Q116, RatesApril2021,Y$6,0)*INDIRECT($Q$1),VLOOKUP($Q116, RatesApril2021,Y$6,0)),IF($A116="E",0,3))</f>
        <v>0</v>
      </c>
      <c r="Z116" s="186" cm="1">
        <f t="array" aca="1" ref="Z116" ca="1">ROUND(IF($P116="Y",VLOOKUP($Q116, RatesApril2021,Z$6,0)*INDIRECT($Q$1),VLOOKUP($Q116, RatesApril2021,Z$6,0)),IF($A116="E",0,3))</f>
        <v>0</v>
      </c>
    </row>
    <row r="117" spans="1:27" x14ac:dyDescent="0.2">
      <c r="A117" s="69" t="s">
        <v>17</v>
      </c>
      <c r="B117" s="70" t="s">
        <v>44</v>
      </c>
      <c r="C117" s="69" t="s">
        <v>147</v>
      </c>
      <c r="D117" s="71" t="s">
        <v>400</v>
      </c>
      <c r="E117" s="69">
        <v>470</v>
      </c>
      <c r="F117" s="219">
        <v>10</v>
      </c>
      <c r="G117" s="74">
        <f t="shared" ca="1" si="14"/>
        <v>75583</v>
      </c>
      <c r="H117" s="74">
        <f t="shared" ca="1" si="15"/>
        <v>79486</v>
      </c>
      <c r="I117" s="74">
        <f t="shared" ca="1" si="16"/>
        <v>83537</v>
      </c>
      <c r="J117" s="74">
        <f t="shared" ca="1" si="17"/>
        <v>89192</v>
      </c>
      <c r="K117" s="74">
        <f t="shared" ca="1" si="18"/>
        <v>91690</v>
      </c>
      <c r="L117" s="74">
        <f t="shared" ca="1" si="19"/>
        <v>94257</v>
      </c>
      <c r="M117" s="74">
        <f t="shared" ca="1" si="20"/>
        <v>96945</v>
      </c>
      <c r="N117" s="72"/>
      <c r="O117" s="72"/>
      <c r="P117" s="191" t="s">
        <v>600</v>
      </c>
      <c r="Q117" s="187" t="str">
        <f t="shared" si="24"/>
        <v>06935C</v>
      </c>
      <c r="R117" s="188" t="str">
        <f t="shared" si="25"/>
        <v>Manager Safety Programs</v>
      </c>
      <c r="S117" s="189" t="str">
        <f t="shared" si="23"/>
        <v>34D</v>
      </c>
      <c r="T117" s="186" cm="1">
        <f t="array" aca="1" ref="T117" ca="1">ROUND(IF($P117="Y",VLOOKUP($Q117, RatesApril2021,T$6,0)*INDIRECT($Q$1),VLOOKUP($Q117, RatesApril2021,T$6,0)),IF($A117="E",0,3))</f>
        <v>75583</v>
      </c>
      <c r="U117" s="186" cm="1">
        <f t="array" aca="1" ref="U117" ca="1">ROUND(IF($P117="Y",VLOOKUP($Q117, RatesApril2021,U$6,0)*INDIRECT($Q$1),VLOOKUP($Q117, RatesApril2021,U$6,0)),IF($A117="E",0,3))</f>
        <v>79486</v>
      </c>
      <c r="V117" s="186" cm="1">
        <f t="array" aca="1" ref="V117" ca="1">ROUND(IF($P117="Y",VLOOKUP($Q117, RatesApril2021,V$6,0)*INDIRECT($Q$1),VLOOKUP($Q117, RatesApril2021,V$6,0)),IF($A117="E",0,3))</f>
        <v>83537</v>
      </c>
      <c r="W117" s="186" cm="1">
        <f t="array" aca="1" ref="W117" ca="1">ROUND(IF($P117="Y",VLOOKUP($Q117, RatesApril2021,W$6,0)*INDIRECT($Q$1),VLOOKUP($Q117, RatesApril2021,W$6,0)),IF($A117="E",0,3))</f>
        <v>89192</v>
      </c>
      <c r="X117" s="186" cm="1">
        <f t="array" aca="1" ref="X117" ca="1">ROUND(IF($P117="Y",VLOOKUP($Q117, RatesApril2021,X$6,0)*INDIRECT($Q$1),VLOOKUP($Q117, RatesApril2021,X$6,0)),IF($A117="E",0,3))</f>
        <v>91690</v>
      </c>
      <c r="Y117" s="186" cm="1">
        <f t="array" aca="1" ref="Y117" ca="1">ROUND(IF($P117="Y",VLOOKUP($Q117, RatesApril2021,Y$6,0)*INDIRECT($Q$1),VLOOKUP($Q117, RatesApril2021,Y$6,0)),IF($A117="E",0,3))</f>
        <v>94257</v>
      </c>
      <c r="Z117" s="186" cm="1">
        <f t="array" aca="1" ref="Z117" ca="1">ROUND(IF($P117="Y",VLOOKUP($Q117, RatesApril2021,Z$6,0)*INDIRECT($Q$1),VLOOKUP($Q117, RatesApril2021,Z$6,0)),IF($A117="E",0,3))</f>
        <v>96945</v>
      </c>
    </row>
    <row r="118" spans="1:27" s="73" customFormat="1" x14ac:dyDescent="0.2">
      <c r="A118" s="75" t="s">
        <v>17</v>
      </c>
      <c r="B118" s="70" t="s">
        <v>148</v>
      </c>
      <c r="C118" s="75" t="s">
        <v>149</v>
      </c>
      <c r="D118" s="73" t="s">
        <v>401</v>
      </c>
      <c r="E118" s="75">
        <v>525</v>
      </c>
      <c r="F118" s="219">
        <v>11</v>
      </c>
      <c r="G118" s="74">
        <f t="shared" ca="1" si="14"/>
        <v>94253</v>
      </c>
      <c r="H118" s="74">
        <f t="shared" ca="1" si="15"/>
        <v>98028</v>
      </c>
      <c r="I118" s="74">
        <f t="shared" ca="1" si="16"/>
        <v>101953</v>
      </c>
      <c r="J118" s="74">
        <f t="shared" ca="1" si="17"/>
        <v>106035</v>
      </c>
      <c r="K118" s="74">
        <f t="shared" ca="1" si="18"/>
        <v>110281</v>
      </c>
      <c r="L118" s="74">
        <f t="shared" ca="1" si="19"/>
        <v>0</v>
      </c>
      <c r="M118" s="74">
        <f t="shared" ca="1" si="20"/>
        <v>0</v>
      </c>
      <c r="N118" s="60"/>
      <c r="O118" s="60"/>
      <c r="P118" s="191" t="s">
        <v>600</v>
      </c>
      <c r="Q118" s="187" t="str">
        <f t="shared" si="24"/>
        <v>06938C</v>
      </c>
      <c r="R118" s="188" t="str">
        <f t="shared" si="25"/>
        <v>Manager School Health Services</v>
      </c>
      <c r="S118" s="189" t="str">
        <f t="shared" si="23"/>
        <v>42B</v>
      </c>
      <c r="T118" s="186" cm="1">
        <f t="array" aca="1" ref="T118" ca="1">ROUND(IF($P118="Y",VLOOKUP($Q118, RatesApril2021,T$6,0)*INDIRECT($Q$1),VLOOKUP($Q118, RatesApril2021,T$6,0)),IF($A118="E",0,3))</f>
        <v>94253</v>
      </c>
      <c r="U118" s="186" cm="1">
        <f t="array" aca="1" ref="U118" ca="1">ROUND(IF($P118="Y",VLOOKUP($Q118, RatesApril2021,U$6,0)*INDIRECT($Q$1),VLOOKUP($Q118, RatesApril2021,U$6,0)),IF($A118="E",0,3))</f>
        <v>98028</v>
      </c>
      <c r="V118" s="186" cm="1">
        <f t="array" aca="1" ref="V118" ca="1">ROUND(IF($P118="Y",VLOOKUP($Q118, RatesApril2021,V$6,0)*INDIRECT($Q$1),VLOOKUP($Q118, RatesApril2021,V$6,0)),IF($A118="E",0,3))</f>
        <v>101953</v>
      </c>
      <c r="W118" s="186" cm="1">
        <f t="array" aca="1" ref="W118" ca="1">ROUND(IF($P118="Y",VLOOKUP($Q118, RatesApril2021,W$6,0)*INDIRECT($Q$1),VLOOKUP($Q118, RatesApril2021,W$6,0)),IF($A118="E",0,3))</f>
        <v>106035</v>
      </c>
      <c r="X118" s="186" cm="1">
        <f t="array" aca="1" ref="X118" ca="1">ROUND(IF($P118="Y",VLOOKUP($Q118, RatesApril2021,X$6,0)*INDIRECT($Q$1),VLOOKUP($Q118, RatesApril2021,X$6,0)),IF($A118="E",0,3))</f>
        <v>110281</v>
      </c>
      <c r="Y118" s="186" cm="1">
        <f t="array" aca="1" ref="Y118" ca="1">ROUND(IF($P118="Y",VLOOKUP($Q118, RatesApril2021,Y$6,0)*INDIRECT($Q$1),VLOOKUP($Q118, RatesApril2021,Y$6,0)),IF($A118="E",0,3))</f>
        <v>0</v>
      </c>
      <c r="Z118" s="186" cm="1">
        <f t="array" aca="1" ref="Z118" ca="1">ROUND(IF($P118="Y",VLOOKUP($Q118, RatesApril2021,Z$6,0)*INDIRECT($Q$1),VLOOKUP($Q118, RatesApril2021,Z$6,0)),IF($A118="E",0,3))</f>
        <v>0</v>
      </c>
      <c r="AA118" s="190"/>
    </row>
    <row r="119" spans="1:27" x14ac:dyDescent="0.2">
      <c r="A119" s="69" t="s">
        <v>17</v>
      </c>
      <c r="B119" s="70" t="s">
        <v>124</v>
      </c>
      <c r="C119" s="69" t="s">
        <v>170</v>
      </c>
      <c r="D119" s="71" t="s">
        <v>402</v>
      </c>
      <c r="E119" s="69">
        <v>498</v>
      </c>
      <c r="F119" s="219">
        <v>11</v>
      </c>
      <c r="G119" s="74">
        <f t="shared" ca="1" si="14"/>
        <v>91705</v>
      </c>
      <c r="H119" s="74">
        <f t="shared" ca="1" si="15"/>
        <v>95372</v>
      </c>
      <c r="I119" s="74">
        <f t="shared" ca="1" si="16"/>
        <v>99188</v>
      </c>
      <c r="J119" s="74">
        <f t="shared" ca="1" si="17"/>
        <v>103155</v>
      </c>
      <c r="K119" s="74">
        <f t="shared" ca="1" si="18"/>
        <v>107282</v>
      </c>
      <c r="L119" s="74">
        <f t="shared" ca="1" si="19"/>
        <v>0</v>
      </c>
      <c r="M119" s="74">
        <f t="shared" ca="1" si="20"/>
        <v>0</v>
      </c>
      <c r="N119" s="72"/>
      <c r="O119" s="72"/>
      <c r="P119" s="191" t="s">
        <v>600</v>
      </c>
      <c r="Q119" s="187" t="str">
        <f t="shared" si="24"/>
        <v>59210C</v>
      </c>
      <c r="R119" s="188" t="str">
        <f t="shared" si="25"/>
        <v>Manager Small Business Program</v>
      </c>
      <c r="S119" s="189" t="str">
        <f t="shared" si="23"/>
        <v>104</v>
      </c>
      <c r="T119" s="186" cm="1">
        <f t="array" aca="1" ref="T119" ca="1">ROUND(IF($P119="Y",VLOOKUP($Q119, RatesApril2021,T$6,0)*INDIRECT($Q$1),VLOOKUP($Q119, RatesApril2021,T$6,0)),IF($A119="E",0,3))</f>
        <v>91705</v>
      </c>
      <c r="U119" s="186" cm="1">
        <f t="array" aca="1" ref="U119" ca="1">ROUND(IF($P119="Y",VLOOKUP($Q119, RatesApril2021,U$6,0)*INDIRECT($Q$1),VLOOKUP($Q119, RatesApril2021,U$6,0)),IF($A119="E",0,3))</f>
        <v>95372</v>
      </c>
      <c r="V119" s="186" cm="1">
        <f t="array" aca="1" ref="V119" ca="1">ROUND(IF($P119="Y",VLOOKUP($Q119, RatesApril2021,V$6,0)*INDIRECT($Q$1),VLOOKUP($Q119, RatesApril2021,V$6,0)),IF($A119="E",0,3))</f>
        <v>99188</v>
      </c>
      <c r="W119" s="186" cm="1">
        <f t="array" aca="1" ref="W119" ca="1">ROUND(IF($P119="Y",VLOOKUP($Q119, RatesApril2021,W$6,0)*INDIRECT($Q$1),VLOOKUP($Q119, RatesApril2021,W$6,0)),IF($A119="E",0,3))</f>
        <v>103155</v>
      </c>
      <c r="X119" s="186" cm="1">
        <f t="array" aca="1" ref="X119" ca="1">ROUND(IF($P119="Y",VLOOKUP($Q119, RatesApril2021,X$6,0)*INDIRECT($Q$1),VLOOKUP($Q119, RatesApril2021,X$6,0)),IF($A119="E",0,3))</f>
        <v>107282</v>
      </c>
      <c r="Y119" s="186" cm="1">
        <f t="array" aca="1" ref="Y119" ca="1">ROUND(IF($P119="Y",VLOOKUP($Q119, RatesApril2021,Y$6,0)*INDIRECT($Q$1),VLOOKUP($Q119, RatesApril2021,Y$6,0)),IF($A119="E",0,3))</f>
        <v>0</v>
      </c>
      <c r="Z119" s="186" cm="1">
        <f t="array" aca="1" ref="Z119" ca="1">ROUND(IF($P119="Y",VLOOKUP($Q119, RatesApril2021,Z$6,0)*INDIRECT($Q$1),VLOOKUP($Q119, RatesApril2021,Z$6,0)),IF($A119="E",0,3))</f>
        <v>0</v>
      </c>
    </row>
    <row r="120" spans="1:27" x14ac:dyDescent="0.2">
      <c r="A120" s="69" t="s">
        <v>17</v>
      </c>
      <c r="B120" s="70" t="s">
        <v>171</v>
      </c>
      <c r="C120" s="69" t="s">
        <v>172</v>
      </c>
      <c r="D120" s="71" t="s">
        <v>404</v>
      </c>
      <c r="E120" s="69">
        <v>543</v>
      </c>
      <c r="F120" s="219">
        <v>12</v>
      </c>
      <c r="G120" s="74">
        <f t="shared" ca="1" si="14"/>
        <v>99384</v>
      </c>
      <c r="H120" s="74">
        <f t="shared" ca="1" si="15"/>
        <v>102364</v>
      </c>
      <c r="I120" s="74">
        <f t="shared" ca="1" si="16"/>
        <v>105437</v>
      </c>
      <c r="J120" s="74">
        <f t="shared" ca="1" si="17"/>
        <v>108598</v>
      </c>
      <c r="K120" s="74">
        <f t="shared" ca="1" si="18"/>
        <v>0</v>
      </c>
      <c r="L120" s="74">
        <f t="shared" ca="1" si="19"/>
        <v>0</v>
      </c>
      <c r="M120" s="74">
        <f t="shared" ca="1" si="20"/>
        <v>0</v>
      </c>
      <c r="N120" s="72"/>
      <c r="O120" s="72"/>
      <c r="P120" s="191" t="s">
        <v>600</v>
      </c>
      <c r="Q120" s="187" t="str">
        <f t="shared" si="24"/>
        <v>06963C</v>
      </c>
      <c r="R120" s="188" t="str">
        <f t="shared" si="25"/>
        <v>Manager Special Projects &amp; Business Specialist</v>
      </c>
      <c r="S120" s="189" t="str">
        <f t="shared" si="23"/>
        <v>96</v>
      </c>
      <c r="T120" s="186" cm="1">
        <f t="array" aca="1" ref="T120" ca="1">ROUND(IF($P120="Y",VLOOKUP($Q120, RatesApril2021,T$6,0)*INDIRECT($Q$1),VLOOKUP($Q120, RatesApril2021,T$6,0)),IF($A120="E",0,3))</f>
        <v>99384</v>
      </c>
      <c r="U120" s="186" cm="1">
        <f t="array" aca="1" ref="U120" ca="1">ROUND(IF($P120="Y",VLOOKUP($Q120, RatesApril2021,U$6,0)*INDIRECT($Q$1),VLOOKUP($Q120, RatesApril2021,U$6,0)),IF($A120="E",0,3))</f>
        <v>102364</v>
      </c>
      <c r="V120" s="186" cm="1">
        <f t="array" aca="1" ref="V120" ca="1">ROUND(IF($P120="Y",VLOOKUP($Q120, RatesApril2021,V$6,0)*INDIRECT($Q$1),VLOOKUP($Q120, RatesApril2021,V$6,0)),IF($A120="E",0,3))</f>
        <v>105437</v>
      </c>
      <c r="W120" s="186" cm="1">
        <f t="array" aca="1" ref="W120" ca="1">ROUND(IF($P120="Y",VLOOKUP($Q120, RatesApril2021,W$6,0)*INDIRECT($Q$1),VLOOKUP($Q120, RatesApril2021,W$6,0)),IF($A120="E",0,3))</f>
        <v>108598</v>
      </c>
      <c r="X120" s="186" cm="1">
        <f t="array" aca="1" ref="X120" ca="1">ROUND(IF($P120="Y",VLOOKUP($Q120, RatesApril2021,X$6,0)*INDIRECT($Q$1),VLOOKUP($Q120, RatesApril2021,X$6,0)),IF($A120="E",0,3))</f>
        <v>0</v>
      </c>
      <c r="Y120" s="186" cm="1">
        <f t="array" aca="1" ref="Y120" ca="1">ROUND(IF($P120="Y",VLOOKUP($Q120, RatesApril2021,Y$6,0)*INDIRECT($Q$1),VLOOKUP($Q120, RatesApril2021,Y$6,0)),IF($A120="E",0,3))</f>
        <v>0</v>
      </c>
      <c r="Z120" s="186" cm="1">
        <f t="array" aca="1" ref="Z120" ca="1">ROUND(IF($P120="Y",VLOOKUP($Q120, RatesApril2021,Z$6,0)*INDIRECT($Q$1),VLOOKUP($Q120, RatesApril2021,Z$6,0)),IF($A120="E",0,3))</f>
        <v>0</v>
      </c>
    </row>
    <row r="121" spans="1:27" x14ac:dyDescent="0.2">
      <c r="A121" s="69" t="s">
        <v>17</v>
      </c>
      <c r="B121" s="70" t="s">
        <v>24</v>
      </c>
      <c r="C121" s="69" t="s">
        <v>173</v>
      </c>
      <c r="D121" s="71" t="s">
        <v>405</v>
      </c>
      <c r="E121" s="69">
        <v>423</v>
      </c>
      <c r="F121" s="219">
        <v>9</v>
      </c>
      <c r="G121" s="74">
        <f t="shared" ca="1" si="14"/>
        <v>71382</v>
      </c>
      <c r="H121" s="74">
        <f t="shared" ca="1" si="15"/>
        <v>75138</v>
      </c>
      <c r="I121" s="74">
        <f t="shared" ca="1" si="16"/>
        <v>79092</v>
      </c>
      <c r="J121" s="74">
        <f t="shared" ca="1" si="17"/>
        <v>83256</v>
      </c>
      <c r="K121" s="74">
        <f t="shared" ca="1" si="18"/>
        <v>85588</v>
      </c>
      <c r="L121" s="74">
        <f t="shared" ca="1" si="19"/>
        <v>87984</v>
      </c>
      <c r="M121" s="74">
        <f t="shared" ca="1" si="20"/>
        <v>90493</v>
      </c>
      <c r="N121" s="72"/>
      <c r="O121" s="72"/>
      <c r="P121" s="191" t="s">
        <v>600</v>
      </c>
      <c r="Q121" s="187" t="str">
        <f t="shared" si="24"/>
        <v>06608C</v>
      </c>
      <c r="R121" s="188" t="str">
        <f t="shared" si="25"/>
        <v>Manager Stores &amp; Central Requistions</v>
      </c>
      <c r="S121" s="189" t="str">
        <f t="shared" si="23"/>
        <v>86</v>
      </c>
      <c r="T121" s="186" cm="1">
        <f t="array" aca="1" ref="T121" ca="1">ROUND(IF($P121="Y",VLOOKUP($Q121, RatesApril2021,T$6,0)*INDIRECT($Q$1),VLOOKUP($Q121, RatesApril2021,T$6,0)),IF($A121="E",0,3))</f>
        <v>71382</v>
      </c>
      <c r="U121" s="186" cm="1">
        <f t="array" aca="1" ref="U121" ca="1">ROUND(IF($P121="Y",VLOOKUP($Q121, RatesApril2021,U$6,0)*INDIRECT($Q$1),VLOOKUP($Q121, RatesApril2021,U$6,0)),IF($A121="E",0,3))</f>
        <v>75138</v>
      </c>
      <c r="V121" s="186" cm="1">
        <f t="array" aca="1" ref="V121" ca="1">ROUND(IF($P121="Y",VLOOKUP($Q121, RatesApril2021,V$6,0)*INDIRECT($Q$1),VLOOKUP($Q121, RatesApril2021,V$6,0)),IF($A121="E",0,3))</f>
        <v>79092</v>
      </c>
      <c r="W121" s="186" cm="1">
        <f t="array" aca="1" ref="W121" ca="1">ROUND(IF($P121="Y",VLOOKUP($Q121, RatesApril2021,W$6,0)*INDIRECT($Q$1),VLOOKUP($Q121, RatesApril2021,W$6,0)),IF($A121="E",0,3))</f>
        <v>83256</v>
      </c>
      <c r="X121" s="186" cm="1">
        <f t="array" aca="1" ref="X121" ca="1">ROUND(IF($P121="Y",VLOOKUP($Q121, RatesApril2021,X$6,0)*INDIRECT($Q$1),VLOOKUP($Q121, RatesApril2021,X$6,0)),IF($A121="E",0,3))</f>
        <v>85588</v>
      </c>
      <c r="Y121" s="186" cm="1">
        <f t="array" aca="1" ref="Y121" ca="1">ROUND(IF($P121="Y",VLOOKUP($Q121, RatesApril2021,Y$6,0)*INDIRECT($Q$1),VLOOKUP($Q121, RatesApril2021,Y$6,0)),IF($A121="E",0,3))</f>
        <v>87984</v>
      </c>
      <c r="Z121" s="186" cm="1">
        <f t="array" aca="1" ref="Z121" ca="1">ROUND(IF($P121="Y",VLOOKUP($Q121, RatesApril2021,Z$6,0)*INDIRECT($Q$1),VLOOKUP($Q121, RatesApril2021,Z$6,0)),IF($A121="E",0,3))</f>
        <v>90493</v>
      </c>
    </row>
    <row r="122" spans="1:27" x14ac:dyDescent="0.2">
      <c r="A122" s="69" t="s">
        <v>17</v>
      </c>
      <c r="B122" s="70" t="s">
        <v>152</v>
      </c>
      <c r="C122" s="69" t="s">
        <v>153</v>
      </c>
      <c r="D122" s="71" t="s">
        <v>406</v>
      </c>
      <c r="E122" s="69">
        <v>543</v>
      </c>
      <c r="F122" s="219">
        <v>12</v>
      </c>
      <c r="G122" s="74">
        <f t="shared" ca="1" si="14"/>
        <v>99689</v>
      </c>
      <c r="H122" s="74">
        <f t="shared" ca="1" si="15"/>
        <v>103678</v>
      </c>
      <c r="I122" s="74">
        <f t="shared" ca="1" si="16"/>
        <v>107825</v>
      </c>
      <c r="J122" s="74">
        <f t="shared" ca="1" si="17"/>
        <v>112138</v>
      </c>
      <c r="K122" s="74">
        <f t="shared" ca="1" si="18"/>
        <v>116623</v>
      </c>
      <c r="L122" s="74">
        <f t="shared" ca="1" si="19"/>
        <v>0</v>
      </c>
      <c r="M122" s="74">
        <f t="shared" ca="1" si="20"/>
        <v>0</v>
      </c>
      <c r="N122" s="72"/>
      <c r="O122" s="72"/>
      <c r="P122" s="191" t="s">
        <v>600</v>
      </c>
      <c r="Q122" s="187" t="str">
        <f t="shared" si="24"/>
        <v>06670C</v>
      </c>
      <c r="R122" s="188" t="str">
        <f t="shared" si="25"/>
        <v>Manager Sustainability</v>
      </c>
      <c r="S122" s="189" t="str">
        <f t="shared" si="23"/>
        <v>44G</v>
      </c>
      <c r="T122" s="186" cm="1">
        <f t="array" aca="1" ref="T122" ca="1">ROUND(IF($P122="Y",VLOOKUP($Q122, RatesApril2021,T$6,0)*INDIRECT($Q$1),VLOOKUP($Q122, RatesApril2021,T$6,0)),IF($A122="E",0,3))</f>
        <v>99689</v>
      </c>
      <c r="U122" s="186" cm="1">
        <f t="array" aca="1" ref="U122" ca="1">ROUND(IF($P122="Y",VLOOKUP($Q122, RatesApril2021,U$6,0)*INDIRECT($Q$1),VLOOKUP($Q122, RatesApril2021,U$6,0)),IF($A122="E",0,3))</f>
        <v>103678</v>
      </c>
      <c r="V122" s="186" cm="1">
        <f t="array" aca="1" ref="V122" ca="1">ROUND(IF($P122="Y",VLOOKUP($Q122, RatesApril2021,V$6,0)*INDIRECT($Q$1),VLOOKUP($Q122, RatesApril2021,V$6,0)),IF($A122="E",0,3))</f>
        <v>107825</v>
      </c>
      <c r="W122" s="186" cm="1">
        <f t="array" aca="1" ref="W122" ca="1">ROUND(IF($P122="Y",VLOOKUP($Q122, RatesApril2021,W$6,0)*INDIRECT($Q$1),VLOOKUP($Q122, RatesApril2021,W$6,0)),IF($A122="E",0,3))</f>
        <v>112138</v>
      </c>
      <c r="X122" s="186" cm="1">
        <f t="array" aca="1" ref="X122" ca="1">ROUND(IF($P122="Y",VLOOKUP($Q122, RatesApril2021,X$6,0)*INDIRECT($Q$1),VLOOKUP($Q122, RatesApril2021,X$6,0)),IF($A122="E",0,3))</f>
        <v>116623</v>
      </c>
      <c r="Y122" s="186" cm="1">
        <f t="array" aca="1" ref="Y122" ca="1">ROUND(IF($P122="Y",VLOOKUP($Q122, RatesApril2021,Y$6,0)*INDIRECT($Q$1),VLOOKUP($Q122, RatesApril2021,Y$6,0)),IF($A122="E",0,3))</f>
        <v>0</v>
      </c>
      <c r="Z122" s="186" cm="1">
        <f t="array" aca="1" ref="Z122" ca="1">ROUND(IF($P122="Y",VLOOKUP($Q122, RatesApril2021,Z$6,0)*INDIRECT($Q$1),VLOOKUP($Q122, RatesApril2021,Z$6,0)),IF($A122="E",0,3))</f>
        <v>0</v>
      </c>
    </row>
    <row r="123" spans="1:27" x14ac:dyDescent="0.2">
      <c r="A123" s="69" t="s">
        <v>17</v>
      </c>
      <c r="B123" s="70" t="s">
        <v>120</v>
      </c>
      <c r="C123" s="69" t="s">
        <v>154</v>
      </c>
      <c r="D123" s="71" t="s">
        <v>407</v>
      </c>
      <c r="E123" s="69">
        <v>548</v>
      </c>
      <c r="F123" s="219">
        <v>12</v>
      </c>
      <c r="G123" s="74">
        <f t="shared" ca="1" si="14"/>
        <v>90316</v>
      </c>
      <c r="H123" s="74">
        <f t="shared" ca="1" si="15"/>
        <v>94832</v>
      </c>
      <c r="I123" s="74">
        <f t="shared" ca="1" si="16"/>
        <v>99572</v>
      </c>
      <c r="J123" s="74">
        <f t="shared" ca="1" si="17"/>
        <v>106076</v>
      </c>
      <c r="K123" s="74">
        <f t="shared" ca="1" si="18"/>
        <v>109048</v>
      </c>
      <c r="L123" s="74">
        <f t="shared" ca="1" si="19"/>
        <v>112103</v>
      </c>
      <c r="M123" s="74">
        <f t="shared" ca="1" si="20"/>
        <v>115297</v>
      </c>
      <c r="N123" s="72"/>
      <c r="O123" s="72"/>
      <c r="P123" s="191" t="s">
        <v>600</v>
      </c>
      <c r="Q123" s="187" t="str">
        <f t="shared" si="24"/>
        <v>00850C</v>
      </c>
      <c r="R123" s="188" t="str">
        <f t="shared" si="25"/>
        <v>Manager Treasury Operations</v>
      </c>
      <c r="S123" s="189" t="str">
        <f t="shared" si="23"/>
        <v>50</v>
      </c>
      <c r="T123" s="186" cm="1">
        <f t="array" aca="1" ref="T123" ca="1">ROUND(IF($P123="Y",VLOOKUP($Q123, RatesApril2021,T$6,0)*INDIRECT($Q$1),VLOOKUP($Q123, RatesApril2021,T$6,0)),IF($A123="E",0,3))</f>
        <v>90316</v>
      </c>
      <c r="U123" s="186" cm="1">
        <f t="array" aca="1" ref="U123" ca="1">ROUND(IF($P123="Y",VLOOKUP($Q123, RatesApril2021,U$6,0)*INDIRECT($Q$1),VLOOKUP($Q123, RatesApril2021,U$6,0)),IF($A123="E",0,3))</f>
        <v>94832</v>
      </c>
      <c r="V123" s="186" cm="1">
        <f t="array" aca="1" ref="V123" ca="1">ROUND(IF($P123="Y",VLOOKUP($Q123, RatesApril2021,V$6,0)*INDIRECT($Q$1),VLOOKUP($Q123, RatesApril2021,V$6,0)),IF($A123="E",0,3))</f>
        <v>99572</v>
      </c>
      <c r="W123" s="186" cm="1">
        <f t="array" aca="1" ref="W123" ca="1">ROUND(IF($P123="Y",VLOOKUP($Q123, RatesApril2021,W$6,0)*INDIRECT($Q$1),VLOOKUP($Q123, RatesApril2021,W$6,0)),IF($A123="E",0,3))</f>
        <v>106076</v>
      </c>
      <c r="X123" s="186" cm="1">
        <f t="array" aca="1" ref="X123" ca="1">ROUND(IF($P123="Y",VLOOKUP($Q123, RatesApril2021,X$6,0)*INDIRECT($Q$1),VLOOKUP($Q123, RatesApril2021,X$6,0)),IF($A123="E",0,3))</f>
        <v>109048</v>
      </c>
      <c r="Y123" s="186" cm="1">
        <f t="array" aca="1" ref="Y123" ca="1">ROUND(IF($P123="Y",VLOOKUP($Q123, RatesApril2021,Y$6,0)*INDIRECT($Q$1),VLOOKUP($Q123, RatesApril2021,Y$6,0)),IF($A123="E",0,3))</f>
        <v>112103</v>
      </c>
      <c r="Z123" s="186" cm="1">
        <f t="array" aca="1" ref="Z123" ca="1">ROUND(IF($P123="Y",VLOOKUP($Q123, RatesApril2021,Z$6,0)*INDIRECT($Q$1),VLOOKUP($Q123, RatesApril2021,Z$6,0)),IF($A123="E",0,3))</f>
        <v>115297</v>
      </c>
    </row>
    <row r="124" spans="1:27" x14ac:dyDescent="0.2">
      <c r="A124" s="69" t="s">
        <v>17</v>
      </c>
      <c r="B124" s="70" t="s">
        <v>44</v>
      </c>
      <c r="C124" s="69" t="s">
        <v>155</v>
      </c>
      <c r="D124" s="71" t="s">
        <v>408</v>
      </c>
      <c r="E124" s="69">
        <v>455</v>
      </c>
      <c r="F124" s="219">
        <v>10</v>
      </c>
      <c r="G124" s="74">
        <f t="shared" ca="1" si="14"/>
        <v>75583</v>
      </c>
      <c r="H124" s="74">
        <f t="shared" ca="1" si="15"/>
        <v>79486</v>
      </c>
      <c r="I124" s="74">
        <f t="shared" ca="1" si="16"/>
        <v>83537</v>
      </c>
      <c r="J124" s="74">
        <f t="shared" ca="1" si="17"/>
        <v>89192</v>
      </c>
      <c r="K124" s="74">
        <f t="shared" ca="1" si="18"/>
        <v>91690</v>
      </c>
      <c r="L124" s="74">
        <f t="shared" ca="1" si="19"/>
        <v>94257</v>
      </c>
      <c r="M124" s="74">
        <f t="shared" ca="1" si="20"/>
        <v>96945</v>
      </c>
      <c r="N124" s="72"/>
      <c r="O124" s="72"/>
      <c r="P124" s="191" t="s">
        <v>600</v>
      </c>
      <c r="Q124" s="187" t="str">
        <f t="shared" si="24"/>
        <v>07020C</v>
      </c>
      <c r="R124" s="188" t="str">
        <f t="shared" si="25"/>
        <v>Manager Utilities Billing</v>
      </c>
      <c r="S124" s="189" t="str">
        <f t="shared" si="23"/>
        <v>34D</v>
      </c>
      <c r="T124" s="186" cm="1">
        <f t="array" aca="1" ref="T124" ca="1">ROUND(IF($P124="Y",VLOOKUP($Q124, RatesApril2021,T$6,0)*INDIRECT($Q$1),VLOOKUP($Q124, RatesApril2021,T$6,0)),IF($A124="E",0,3))</f>
        <v>75583</v>
      </c>
      <c r="U124" s="186" cm="1">
        <f t="array" aca="1" ref="U124" ca="1">ROUND(IF($P124="Y",VLOOKUP($Q124, RatesApril2021,U$6,0)*INDIRECT($Q$1),VLOOKUP($Q124, RatesApril2021,U$6,0)),IF($A124="E",0,3))</f>
        <v>79486</v>
      </c>
      <c r="V124" s="186" cm="1">
        <f t="array" aca="1" ref="V124" ca="1">ROUND(IF($P124="Y",VLOOKUP($Q124, RatesApril2021,V$6,0)*INDIRECT($Q$1),VLOOKUP($Q124, RatesApril2021,V$6,0)),IF($A124="E",0,3))</f>
        <v>83537</v>
      </c>
      <c r="W124" s="186" cm="1">
        <f t="array" aca="1" ref="W124" ca="1">ROUND(IF($P124="Y",VLOOKUP($Q124, RatesApril2021,W$6,0)*INDIRECT($Q$1),VLOOKUP($Q124, RatesApril2021,W$6,0)),IF($A124="E",0,3))</f>
        <v>89192</v>
      </c>
      <c r="X124" s="186" cm="1">
        <f t="array" aca="1" ref="X124" ca="1">ROUND(IF($P124="Y",VLOOKUP($Q124, RatesApril2021,X$6,0)*INDIRECT($Q$1),VLOOKUP($Q124, RatesApril2021,X$6,0)),IF($A124="E",0,3))</f>
        <v>91690</v>
      </c>
      <c r="Y124" s="186" cm="1">
        <f t="array" aca="1" ref="Y124" ca="1">ROUND(IF($P124="Y",VLOOKUP($Q124, RatesApril2021,Y$6,0)*INDIRECT($Q$1),VLOOKUP($Q124, RatesApril2021,Y$6,0)),IF($A124="E",0,3))</f>
        <v>94257</v>
      </c>
      <c r="Z124" s="186" cm="1">
        <f t="array" aca="1" ref="Z124" ca="1">ROUND(IF($P124="Y",VLOOKUP($Q124, RatesApril2021,Z$6,0)*INDIRECT($Q$1),VLOOKUP($Q124, RatesApril2021,Z$6,0)),IF($A124="E",0,3))</f>
        <v>96945</v>
      </c>
    </row>
    <row r="125" spans="1:27" s="73" customFormat="1" x14ac:dyDescent="0.2">
      <c r="A125" s="75" t="s">
        <v>17</v>
      </c>
      <c r="B125" s="70" t="s">
        <v>70</v>
      </c>
      <c r="C125" s="75" t="s">
        <v>157</v>
      </c>
      <c r="D125" s="73" t="s">
        <v>409</v>
      </c>
      <c r="E125" s="75">
        <v>453</v>
      </c>
      <c r="F125" s="219">
        <v>10</v>
      </c>
      <c r="G125" s="74">
        <f t="shared" ca="1" si="14"/>
        <v>77016</v>
      </c>
      <c r="H125" s="74">
        <f t="shared" ca="1" si="15"/>
        <v>80849</v>
      </c>
      <c r="I125" s="74">
        <f t="shared" ca="1" si="16"/>
        <v>84901</v>
      </c>
      <c r="J125" s="74">
        <f t="shared" ca="1" si="17"/>
        <v>90391</v>
      </c>
      <c r="K125" s="74">
        <f t="shared" ca="1" si="18"/>
        <v>92921</v>
      </c>
      <c r="L125" s="74">
        <f t="shared" ca="1" si="19"/>
        <v>95525</v>
      </c>
      <c r="M125" s="74">
        <f t="shared" ca="1" si="20"/>
        <v>98248</v>
      </c>
      <c r="N125" s="60"/>
      <c r="O125" s="60"/>
      <c r="P125" s="191" t="s">
        <v>600</v>
      </c>
      <c r="Q125" s="187" t="str">
        <f t="shared" si="24"/>
        <v>07022C</v>
      </c>
      <c r="R125" s="188" t="str">
        <f t="shared" si="25"/>
        <v>Manager Video Services</v>
      </c>
      <c r="S125" s="189" t="str">
        <f t="shared" si="23"/>
        <v>34M</v>
      </c>
      <c r="T125" s="186" cm="1">
        <f t="array" aca="1" ref="T125" ca="1">ROUND(IF($P125="Y",VLOOKUP($Q125, RatesApril2021,T$6,0)*INDIRECT($Q$1),VLOOKUP($Q125, RatesApril2021,T$6,0)),IF($A125="E",0,3))</f>
        <v>77016</v>
      </c>
      <c r="U125" s="186" cm="1">
        <f t="array" aca="1" ref="U125" ca="1">ROUND(IF($P125="Y",VLOOKUP($Q125, RatesApril2021,U$6,0)*INDIRECT($Q$1),VLOOKUP($Q125, RatesApril2021,U$6,0)),IF($A125="E",0,3))</f>
        <v>80849</v>
      </c>
      <c r="V125" s="186" cm="1">
        <f t="array" aca="1" ref="V125" ca="1">ROUND(IF($P125="Y",VLOOKUP($Q125, RatesApril2021,V$6,0)*INDIRECT($Q$1),VLOOKUP($Q125, RatesApril2021,V$6,0)),IF($A125="E",0,3))</f>
        <v>84901</v>
      </c>
      <c r="W125" s="186" cm="1">
        <f t="array" aca="1" ref="W125" ca="1">ROUND(IF($P125="Y",VLOOKUP($Q125, RatesApril2021,W$6,0)*INDIRECT($Q$1),VLOOKUP($Q125, RatesApril2021,W$6,0)),IF($A125="E",0,3))</f>
        <v>90391</v>
      </c>
      <c r="X125" s="186" cm="1">
        <f t="array" aca="1" ref="X125" ca="1">ROUND(IF($P125="Y",VLOOKUP($Q125, RatesApril2021,X$6,0)*INDIRECT($Q$1),VLOOKUP($Q125, RatesApril2021,X$6,0)),IF($A125="E",0,3))</f>
        <v>92921</v>
      </c>
      <c r="Y125" s="186" cm="1">
        <f t="array" aca="1" ref="Y125" ca="1">ROUND(IF($P125="Y",VLOOKUP($Q125, RatesApril2021,Y$6,0)*INDIRECT($Q$1),VLOOKUP($Q125, RatesApril2021,Y$6,0)),IF($A125="E",0,3))</f>
        <v>95525</v>
      </c>
      <c r="Z125" s="186" cm="1">
        <f t="array" aca="1" ref="Z125" ca="1">ROUND(IF($P125="Y",VLOOKUP($Q125, RatesApril2021,Z$6,0)*INDIRECT($Q$1),VLOOKUP($Q125, RatesApril2021,Z$6,0)),IF($A125="E",0,3))</f>
        <v>98248</v>
      </c>
      <c r="AA125" s="190"/>
    </row>
    <row r="126" spans="1:27" x14ac:dyDescent="0.2">
      <c r="A126" s="69" t="s">
        <v>17</v>
      </c>
      <c r="B126" s="70" t="s">
        <v>93</v>
      </c>
      <c r="C126" s="69" t="s">
        <v>159</v>
      </c>
      <c r="D126" s="71" t="s">
        <v>410</v>
      </c>
      <c r="E126" s="69">
        <v>448</v>
      </c>
      <c r="F126" s="219">
        <v>9</v>
      </c>
      <c r="G126" s="74">
        <f t="shared" ca="1" si="14"/>
        <v>72742</v>
      </c>
      <c r="H126" s="74">
        <f t="shared" ca="1" si="15"/>
        <v>76571</v>
      </c>
      <c r="I126" s="74">
        <f t="shared" ca="1" si="16"/>
        <v>81212</v>
      </c>
      <c r="J126" s="74">
        <f t="shared" ca="1" si="17"/>
        <v>85856</v>
      </c>
      <c r="K126" s="74">
        <f t="shared" ca="1" si="18"/>
        <v>88258</v>
      </c>
      <c r="L126" s="74">
        <f t="shared" ca="1" si="19"/>
        <v>90730</v>
      </c>
      <c r="M126" s="74">
        <f t="shared" ca="1" si="20"/>
        <v>93317</v>
      </c>
      <c r="N126" s="72"/>
      <c r="O126" s="72"/>
      <c r="P126" s="191" t="s">
        <v>600</v>
      </c>
      <c r="Q126" s="187" t="str">
        <f t="shared" si="24"/>
        <v>42300C</v>
      </c>
      <c r="R126" s="188" t="str">
        <f t="shared" si="25"/>
        <v>Marketing &amp; Communication Manager</v>
      </c>
      <c r="S126" s="189" t="str">
        <f t="shared" si="23"/>
        <v>35</v>
      </c>
      <c r="T126" s="186" cm="1">
        <f t="array" aca="1" ref="T126" ca="1">ROUND(IF($P126="Y",VLOOKUP($Q126, RatesApril2021,T$6,0)*INDIRECT($Q$1),VLOOKUP($Q126, RatesApril2021,T$6,0)),IF($A126="E",0,3))</f>
        <v>72742</v>
      </c>
      <c r="U126" s="186" cm="1">
        <f t="array" aca="1" ref="U126" ca="1">ROUND(IF($P126="Y",VLOOKUP($Q126, RatesApril2021,U$6,0)*INDIRECT($Q$1),VLOOKUP($Q126, RatesApril2021,U$6,0)),IF($A126="E",0,3))</f>
        <v>76571</v>
      </c>
      <c r="V126" s="186" cm="1">
        <f t="array" aca="1" ref="V126" ca="1">ROUND(IF($P126="Y",VLOOKUP($Q126, RatesApril2021,V$6,0)*INDIRECT($Q$1),VLOOKUP($Q126, RatesApril2021,V$6,0)),IF($A126="E",0,3))</f>
        <v>81212</v>
      </c>
      <c r="W126" s="186" cm="1">
        <f t="array" aca="1" ref="W126" ca="1">ROUND(IF($P126="Y",VLOOKUP($Q126, RatesApril2021,W$6,0)*INDIRECT($Q$1),VLOOKUP($Q126, RatesApril2021,W$6,0)),IF($A126="E",0,3))</f>
        <v>85856</v>
      </c>
      <c r="X126" s="186" cm="1">
        <f t="array" aca="1" ref="X126" ca="1">ROUND(IF($P126="Y",VLOOKUP($Q126, RatesApril2021,X$6,0)*INDIRECT($Q$1),VLOOKUP($Q126, RatesApril2021,X$6,0)),IF($A126="E",0,3))</f>
        <v>88258</v>
      </c>
      <c r="Y126" s="186" cm="1">
        <f t="array" aca="1" ref="Y126" ca="1">ROUND(IF($P126="Y",VLOOKUP($Q126, RatesApril2021,Y$6,0)*INDIRECT($Q$1),VLOOKUP($Q126, RatesApril2021,Y$6,0)),IF($A126="E",0,3))</f>
        <v>90730</v>
      </c>
      <c r="Z126" s="186" cm="1">
        <f t="array" aca="1" ref="Z126" ca="1">ROUND(IF($P126="Y",VLOOKUP($Q126, RatesApril2021,Z$6,0)*INDIRECT($Q$1),VLOOKUP($Q126, RatesApril2021,Z$6,0)),IF($A126="E",0,3))</f>
        <v>93317</v>
      </c>
    </row>
    <row r="127" spans="1:27" s="73" customFormat="1" x14ac:dyDescent="0.2">
      <c r="A127" s="75" t="s">
        <v>17</v>
      </c>
      <c r="B127" s="70" t="s">
        <v>638</v>
      </c>
      <c r="C127" s="75" t="s">
        <v>639</v>
      </c>
      <c r="D127" s="73" t="s">
        <v>637</v>
      </c>
      <c r="E127" s="75">
        <v>360</v>
      </c>
      <c r="F127" s="219">
        <v>7</v>
      </c>
      <c r="G127" s="74">
        <f t="shared" ca="1" si="14"/>
        <v>65465</v>
      </c>
      <c r="H127" s="74">
        <f t="shared" ca="1" si="15"/>
        <v>68086</v>
      </c>
      <c r="I127" s="74">
        <f t="shared" ca="1" si="16"/>
        <v>70812</v>
      </c>
      <c r="J127" s="74">
        <f t="shared" ca="1" si="17"/>
        <v>73648</v>
      </c>
      <c r="K127" s="74">
        <f t="shared" ca="1" si="18"/>
        <v>76597</v>
      </c>
      <c r="L127" s="74">
        <f t="shared" ca="1" si="19"/>
        <v>0</v>
      </c>
      <c r="M127" s="74">
        <f t="shared" ca="1" si="20"/>
        <v>0</v>
      </c>
      <c r="N127" s="60"/>
      <c r="O127" s="60"/>
      <c r="P127" s="186" t="s">
        <v>600</v>
      </c>
      <c r="Q127" s="187" t="str">
        <f t="shared" si="24"/>
        <v>52985C</v>
      </c>
      <c r="R127" s="188" t="str">
        <f t="shared" si="25"/>
        <v>Medical Assistant Program Supervisor</v>
      </c>
      <c r="S127" s="189" t="str">
        <f t="shared" si="23"/>
        <v>070</v>
      </c>
      <c r="T127" s="186" cm="1">
        <f t="array" aca="1" ref="T127" ca="1">ROUND(IF($P127="Y",VLOOKUP($Q127, RatesApril2021,T$6,0)*INDIRECT($Q$1),VLOOKUP($Q127, RatesApril2021,T$6,0)),IF($A127="E",0,3))</f>
        <v>65465</v>
      </c>
      <c r="U127" s="186" cm="1">
        <f t="array" aca="1" ref="U127" ca="1">ROUND(IF($P127="Y",VLOOKUP($Q127, RatesApril2021,U$6,0)*INDIRECT($Q$1),VLOOKUP($Q127, RatesApril2021,U$6,0)),IF($A127="E",0,3))</f>
        <v>68086</v>
      </c>
      <c r="V127" s="186" cm="1">
        <f t="array" aca="1" ref="V127" ca="1">ROUND(IF($P127="Y",VLOOKUP($Q127, RatesApril2021,V$6,0)*INDIRECT($Q$1),VLOOKUP($Q127, RatesApril2021,V$6,0)),IF($A127="E",0,3))</f>
        <v>70812</v>
      </c>
      <c r="W127" s="186" cm="1">
        <f t="array" aca="1" ref="W127" ca="1">ROUND(IF($P127="Y",VLOOKUP($Q127, RatesApril2021,W$6,0)*INDIRECT($Q$1),VLOOKUP($Q127, RatesApril2021,W$6,0)),IF($A127="E",0,3))</f>
        <v>73648</v>
      </c>
      <c r="X127" s="186" cm="1">
        <f t="array" aca="1" ref="X127" ca="1">ROUND(IF($P127="Y",VLOOKUP($Q127, RatesApril2021,X$6,0)*INDIRECT($Q$1),VLOOKUP($Q127, RatesApril2021,X$6,0)),IF($A127="E",0,3))</f>
        <v>76597</v>
      </c>
      <c r="Y127" s="186" cm="1">
        <f t="array" aca="1" ref="Y127" ca="1">ROUND(IF($P127="Y",VLOOKUP($Q127, RatesApril2021,Y$6,0)*INDIRECT($Q$1),VLOOKUP($Q127, RatesApril2021,Y$6,0)),IF($A127="E",0,3))</f>
        <v>0</v>
      </c>
      <c r="Z127" s="186" cm="1">
        <f t="array" aca="1" ref="Z127" ca="1">ROUND(IF($P127="Y",VLOOKUP($Q127, RatesApril2021,Z$6,0)*INDIRECT($Q$1),VLOOKUP($Q127, RatesApril2021,Z$6,0)),IF($A127="E",0,3))</f>
        <v>0</v>
      </c>
      <c r="AA127" s="190"/>
    </row>
    <row r="128" spans="1:27" x14ac:dyDescent="0.2">
      <c r="A128" s="69" t="s">
        <v>17</v>
      </c>
      <c r="B128" s="70" t="s">
        <v>38</v>
      </c>
      <c r="C128" s="69" t="s">
        <v>161</v>
      </c>
      <c r="D128" s="71" t="s">
        <v>412</v>
      </c>
      <c r="E128" s="69">
        <v>458</v>
      </c>
      <c r="F128" s="219">
        <v>10</v>
      </c>
      <c r="G128" s="74">
        <f t="shared" ca="1" si="14"/>
        <v>71570</v>
      </c>
      <c r="H128" s="74">
        <f t="shared" ca="1" si="15"/>
        <v>75168</v>
      </c>
      <c r="I128" s="74">
        <f t="shared" ca="1" si="16"/>
        <v>79228</v>
      </c>
      <c r="J128" s="74">
        <f t="shared" ca="1" si="17"/>
        <v>85847</v>
      </c>
      <c r="K128" s="74">
        <f t="shared" ca="1" si="18"/>
        <v>88252</v>
      </c>
      <c r="L128" s="74">
        <f t="shared" ca="1" si="19"/>
        <v>92874</v>
      </c>
      <c r="M128" s="74">
        <f t="shared" ca="1" si="20"/>
        <v>98200</v>
      </c>
      <c r="N128" s="72"/>
      <c r="O128" s="72"/>
      <c r="P128" s="191" t="s">
        <v>600</v>
      </c>
      <c r="Q128" s="187" t="str">
        <f t="shared" si="24"/>
        <v>08855C</v>
      </c>
      <c r="R128" s="188" t="str">
        <f t="shared" si="25"/>
        <v>MFD Interagency Coordinator</v>
      </c>
      <c r="S128" s="189" t="str">
        <f t="shared" si="23"/>
        <v>65</v>
      </c>
      <c r="T128" s="186" cm="1">
        <f t="array" aca="1" ref="T128" ca="1">ROUND(IF($P128="Y",VLOOKUP($Q128, RatesApril2021,T$6,0)*INDIRECT($Q$1),VLOOKUP($Q128, RatesApril2021,T$6,0)),IF($A128="E",0,3))</f>
        <v>71570</v>
      </c>
      <c r="U128" s="186" cm="1">
        <f t="array" aca="1" ref="U128" ca="1">ROUND(IF($P128="Y",VLOOKUP($Q128, RatesApril2021,U$6,0)*INDIRECT($Q$1),VLOOKUP($Q128, RatesApril2021,U$6,0)),IF($A128="E",0,3))</f>
        <v>75168</v>
      </c>
      <c r="V128" s="186" cm="1">
        <f t="array" aca="1" ref="V128" ca="1">ROUND(IF($P128="Y",VLOOKUP($Q128, RatesApril2021,V$6,0)*INDIRECT($Q$1),VLOOKUP($Q128, RatesApril2021,V$6,0)),IF($A128="E",0,3))</f>
        <v>79228</v>
      </c>
      <c r="W128" s="186" cm="1">
        <f t="array" aca="1" ref="W128" ca="1">ROUND(IF($P128="Y",VLOOKUP($Q128, RatesApril2021,W$6,0)*INDIRECT($Q$1),VLOOKUP($Q128, RatesApril2021,W$6,0)),IF($A128="E",0,3))</f>
        <v>85847</v>
      </c>
      <c r="X128" s="186" cm="1">
        <f t="array" aca="1" ref="X128" ca="1">ROUND(IF($P128="Y",VLOOKUP($Q128, RatesApril2021,X$6,0)*INDIRECT($Q$1),VLOOKUP($Q128, RatesApril2021,X$6,0)),IF($A128="E",0,3))</f>
        <v>88252</v>
      </c>
      <c r="Y128" s="186" cm="1">
        <f t="array" aca="1" ref="Y128" ca="1">ROUND(IF($P128="Y",VLOOKUP($Q128, RatesApril2021,Y$6,0)*INDIRECT($Q$1),VLOOKUP($Q128, RatesApril2021,Y$6,0)),IF($A128="E",0,3))</f>
        <v>92874</v>
      </c>
      <c r="Z128" s="186" cm="1">
        <f t="array" aca="1" ref="Z128" ca="1">ROUND(IF($P128="Y",VLOOKUP($Q128, RatesApril2021,Z$6,0)*INDIRECT($Q$1),VLOOKUP($Q128, RatesApril2021,Z$6,0)),IF($A128="E",0,3))</f>
        <v>98200</v>
      </c>
    </row>
    <row r="129" spans="1:27" s="73" customFormat="1" x14ac:dyDescent="0.2">
      <c r="A129" s="75" t="s">
        <v>17</v>
      </c>
      <c r="B129" s="70" t="s">
        <v>582</v>
      </c>
      <c r="C129" s="75" t="s">
        <v>175</v>
      </c>
      <c r="D129" s="73" t="s">
        <v>413</v>
      </c>
      <c r="E129" s="75">
        <v>478</v>
      </c>
      <c r="F129" s="219">
        <v>10</v>
      </c>
      <c r="G129" s="74">
        <f t="shared" ca="1" si="14"/>
        <v>98577</v>
      </c>
      <c r="H129" s="74">
        <f t="shared" ca="1" si="15"/>
        <v>102153</v>
      </c>
      <c r="I129" s="74">
        <f t="shared" ca="1" si="16"/>
        <v>105857</v>
      </c>
      <c r="J129" s="74">
        <f t="shared" ca="1" si="17"/>
        <v>0</v>
      </c>
      <c r="K129" s="74">
        <f t="shared" ca="1" si="18"/>
        <v>0</v>
      </c>
      <c r="L129" s="74">
        <f t="shared" ca="1" si="19"/>
        <v>0</v>
      </c>
      <c r="M129" s="74">
        <f t="shared" ca="1" si="20"/>
        <v>0</v>
      </c>
      <c r="N129" s="60"/>
      <c r="O129" s="60"/>
      <c r="P129" s="191" t="s">
        <v>600</v>
      </c>
      <c r="Q129" s="187" t="str">
        <f t="shared" si="24"/>
        <v>07250C</v>
      </c>
      <c r="R129" s="188" t="str">
        <f t="shared" si="25"/>
        <v>Nurse Practitioner Physicisian's Assistant</v>
      </c>
      <c r="S129" s="189" t="str">
        <f t="shared" si="23"/>
        <v>049</v>
      </c>
      <c r="T129" s="186" cm="1">
        <f t="array" aca="1" ref="T129" ca="1">ROUND(IF($P129="Y",VLOOKUP($Q129, RatesApril2021,T$6,0)*INDIRECT($Q$1),VLOOKUP($Q129, RatesApril2021,T$6,0)),IF($A129="E",0,3))</f>
        <v>98577</v>
      </c>
      <c r="U129" s="186" cm="1">
        <f t="array" aca="1" ref="U129" ca="1">ROUND(IF($P129="Y",VLOOKUP($Q129, RatesApril2021,U$6,0)*INDIRECT($Q$1),VLOOKUP($Q129, RatesApril2021,U$6,0)),IF($A129="E",0,3))</f>
        <v>102153</v>
      </c>
      <c r="V129" s="186" cm="1">
        <f t="array" aca="1" ref="V129" ca="1">ROUND(IF($P129="Y",VLOOKUP($Q129, RatesApril2021,V$6,0)*INDIRECT($Q$1),VLOOKUP($Q129, RatesApril2021,V$6,0)),IF($A129="E",0,3))</f>
        <v>105857</v>
      </c>
      <c r="W129" s="186" cm="1">
        <f t="array" aca="1" ref="W129" ca="1">ROUND(IF($P129="Y",VLOOKUP($Q129, RatesApril2021,W$6,0)*INDIRECT($Q$1),VLOOKUP($Q129, RatesApril2021,W$6,0)),IF($A129="E",0,3))</f>
        <v>0</v>
      </c>
      <c r="X129" s="186" cm="1">
        <f t="array" aca="1" ref="X129" ca="1">ROUND(IF($P129="Y",VLOOKUP($Q129, RatesApril2021,X$6,0)*INDIRECT($Q$1),VLOOKUP($Q129, RatesApril2021,X$6,0)),IF($A129="E",0,3))</f>
        <v>0</v>
      </c>
      <c r="Y129" s="186" cm="1">
        <f t="array" aca="1" ref="Y129" ca="1">ROUND(IF($P129="Y",VLOOKUP($Q129, RatesApril2021,Y$6,0)*INDIRECT($Q$1),VLOOKUP($Q129, RatesApril2021,Y$6,0)),IF($A129="E",0,3))</f>
        <v>0</v>
      </c>
      <c r="Z129" s="186" cm="1">
        <f t="array" aca="1" ref="Z129" ca="1">ROUND(IF($P129="Y",VLOOKUP($Q129, RatesApril2021,Z$6,0)*INDIRECT($Q$1),VLOOKUP($Q129, RatesApril2021,Z$6,0)),IF($A129="E",0,3))</f>
        <v>0</v>
      </c>
      <c r="AA129" s="190"/>
    </row>
    <row r="130" spans="1:27" x14ac:dyDescent="0.2">
      <c r="A130" s="69" t="s">
        <v>17</v>
      </c>
      <c r="B130" s="70" t="s">
        <v>32</v>
      </c>
      <c r="C130" s="69" t="s">
        <v>176</v>
      </c>
      <c r="D130" s="71" t="s">
        <v>414</v>
      </c>
      <c r="E130" s="69">
        <v>573</v>
      </c>
      <c r="F130" s="219">
        <v>12</v>
      </c>
      <c r="G130" s="74">
        <f t="shared" ca="1" si="14"/>
        <v>102872</v>
      </c>
      <c r="H130" s="74">
        <f t="shared" ca="1" si="15"/>
        <v>106986</v>
      </c>
      <c r="I130" s="74">
        <f t="shared" ca="1" si="16"/>
        <v>111265</v>
      </c>
      <c r="J130" s="74">
        <f t="shared" ca="1" si="17"/>
        <v>115716</v>
      </c>
      <c r="K130" s="74">
        <f t="shared" ca="1" si="18"/>
        <v>120344</v>
      </c>
      <c r="L130" s="74">
        <f t="shared" ca="1" si="19"/>
        <v>0</v>
      </c>
      <c r="M130" s="74">
        <f t="shared" ca="1" si="20"/>
        <v>0</v>
      </c>
      <c r="N130" s="72"/>
      <c r="O130" s="72"/>
      <c r="P130" s="191" t="s">
        <v>600</v>
      </c>
      <c r="Q130" s="187" t="str">
        <f t="shared" si="24"/>
        <v>07455C</v>
      </c>
      <c r="R130" s="188" t="str">
        <f t="shared" si="25"/>
        <v xml:space="preserve">Parking System Manager </v>
      </c>
      <c r="S130" s="189" t="str">
        <f t="shared" si="23"/>
        <v>105</v>
      </c>
      <c r="T130" s="186" cm="1">
        <f t="array" aca="1" ref="T130" ca="1">ROUND(IF($P130="Y",VLOOKUP($Q130, RatesApril2021,T$6,0)*INDIRECT($Q$1),VLOOKUP($Q130, RatesApril2021,T$6,0)),IF($A130="E",0,3))</f>
        <v>102872</v>
      </c>
      <c r="U130" s="186" cm="1">
        <f t="array" aca="1" ref="U130" ca="1">ROUND(IF($P130="Y",VLOOKUP($Q130, RatesApril2021,U$6,0)*INDIRECT($Q$1),VLOOKUP($Q130, RatesApril2021,U$6,0)),IF($A130="E",0,3))</f>
        <v>106986</v>
      </c>
      <c r="V130" s="186" cm="1">
        <f t="array" aca="1" ref="V130" ca="1">ROUND(IF($P130="Y",VLOOKUP($Q130, RatesApril2021,V$6,0)*INDIRECT($Q$1),VLOOKUP($Q130, RatesApril2021,V$6,0)),IF($A130="E",0,3))</f>
        <v>111265</v>
      </c>
      <c r="W130" s="186" cm="1">
        <f t="array" aca="1" ref="W130" ca="1">ROUND(IF($P130="Y",VLOOKUP($Q130, RatesApril2021,W$6,0)*INDIRECT($Q$1),VLOOKUP($Q130, RatesApril2021,W$6,0)),IF($A130="E",0,3))</f>
        <v>115716</v>
      </c>
      <c r="X130" s="186" cm="1">
        <f t="array" aca="1" ref="X130" ca="1">ROUND(IF($P130="Y",VLOOKUP($Q130, RatesApril2021,X$6,0)*INDIRECT($Q$1),VLOOKUP($Q130, RatesApril2021,X$6,0)),IF($A130="E",0,3))</f>
        <v>120344</v>
      </c>
      <c r="Y130" s="186" cm="1">
        <f t="array" aca="1" ref="Y130" ca="1">ROUND(IF($P130="Y",VLOOKUP($Q130, RatesApril2021,Y$6,0)*INDIRECT($Q$1),VLOOKUP($Q130, RatesApril2021,Y$6,0)),IF($A130="E",0,3))</f>
        <v>0</v>
      </c>
      <c r="Z130" s="186" cm="1">
        <f t="array" aca="1" ref="Z130" ca="1">ROUND(IF($P130="Y",VLOOKUP($Q130, RatesApril2021,Z$6,0)*INDIRECT($Q$1),VLOOKUP($Q130, RatesApril2021,Z$6,0)),IF($A130="E",0,3))</f>
        <v>0</v>
      </c>
    </row>
    <row r="131" spans="1:27" x14ac:dyDescent="0.2">
      <c r="A131" s="69" t="s">
        <v>17</v>
      </c>
      <c r="B131" s="70" t="s">
        <v>150</v>
      </c>
      <c r="C131" s="69" t="s">
        <v>151</v>
      </c>
      <c r="D131" s="71" t="s">
        <v>645</v>
      </c>
      <c r="E131" s="69">
        <v>565</v>
      </c>
      <c r="F131" s="219">
        <v>12</v>
      </c>
      <c r="G131" s="74">
        <f t="shared" ca="1" si="14"/>
        <v>110703</v>
      </c>
      <c r="H131" s="74">
        <f t="shared" ca="1" si="15"/>
        <v>113801</v>
      </c>
      <c r="I131" s="74">
        <f t="shared" ca="1" si="16"/>
        <v>116989</v>
      </c>
      <c r="J131" s="74">
        <f t="shared" ca="1" si="17"/>
        <v>120323</v>
      </c>
      <c r="K131" s="74">
        <f t="shared" ca="1" si="18"/>
        <v>0</v>
      </c>
      <c r="L131" s="74">
        <f t="shared" ca="1" si="19"/>
        <v>0</v>
      </c>
      <c r="M131" s="74">
        <f t="shared" ca="1" si="20"/>
        <v>0</v>
      </c>
      <c r="N131" s="72"/>
      <c r="O131" s="72"/>
      <c r="P131" s="191" t="s">
        <v>600</v>
      </c>
      <c r="Q131" s="187" t="str">
        <f t="shared" si="24"/>
        <v>06965C</v>
      </c>
      <c r="R131" s="188" t="str">
        <f t="shared" si="25"/>
        <v>Policy, Research and Outreach Manager</v>
      </c>
      <c r="S131" s="189" t="str">
        <f t="shared" si="23"/>
        <v>54</v>
      </c>
      <c r="T131" s="186" cm="1">
        <f t="array" aca="1" ref="T131" ca="1">ROUND(IF($P131="Y",VLOOKUP($Q131, RatesApril2021,T$6,0)*INDIRECT($Q$1),VLOOKUP($Q131, RatesApril2021,T$6,0)),IF($A131="E",0,3))</f>
        <v>110703</v>
      </c>
      <c r="U131" s="186" cm="1">
        <f t="array" aca="1" ref="U131" ca="1">ROUND(IF($P131="Y",VLOOKUP($Q131, RatesApril2021,U$6,0)*INDIRECT($Q$1),VLOOKUP($Q131, RatesApril2021,U$6,0)),IF($A131="E",0,3))</f>
        <v>113801</v>
      </c>
      <c r="V131" s="186" cm="1">
        <f t="array" aca="1" ref="V131" ca="1">ROUND(IF($P131="Y",VLOOKUP($Q131, RatesApril2021,V$6,0)*INDIRECT($Q$1),VLOOKUP($Q131, RatesApril2021,V$6,0)),IF($A131="E",0,3))</f>
        <v>116989</v>
      </c>
      <c r="W131" s="186" cm="1">
        <f t="array" aca="1" ref="W131" ca="1">ROUND(IF($P131="Y",VLOOKUP($Q131, RatesApril2021,W$6,0)*INDIRECT($Q$1),VLOOKUP($Q131, RatesApril2021,W$6,0)),IF($A131="E",0,3))</f>
        <v>120323</v>
      </c>
      <c r="X131" s="186" cm="1">
        <f t="array" aca="1" ref="X131" ca="1">ROUND(IF($P131="Y",VLOOKUP($Q131, RatesApril2021,X$6,0)*INDIRECT($Q$1),VLOOKUP($Q131, RatesApril2021,X$6,0)),IF($A131="E",0,3))</f>
        <v>0</v>
      </c>
      <c r="Y131" s="186" cm="1">
        <f t="array" aca="1" ref="Y131" ca="1">ROUND(IF($P131="Y",VLOOKUP($Q131, RatesApril2021,Y$6,0)*INDIRECT($Q$1),VLOOKUP($Q131, RatesApril2021,Y$6,0)),IF($A131="E",0,3))</f>
        <v>0</v>
      </c>
      <c r="Z131" s="186" cm="1">
        <f t="array" aca="1" ref="Z131" ca="1">ROUND(IF($P131="Y",VLOOKUP($Q131, RatesApril2021,Z$6,0)*INDIRECT($Q$1),VLOOKUP($Q131, RatesApril2021,Z$6,0)),IF($A131="E",0,3))</f>
        <v>0</v>
      </c>
    </row>
    <row r="132" spans="1:27" x14ac:dyDescent="0.2">
      <c r="A132" s="69" t="s">
        <v>17</v>
      </c>
      <c r="B132" s="70" t="s">
        <v>65</v>
      </c>
      <c r="C132" s="69" t="s">
        <v>473</v>
      </c>
      <c r="D132" s="71" t="s">
        <v>467</v>
      </c>
      <c r="E132" s="69">
        <v>508</v>
      </c>
      <c r="F132" s="219">
        <v>11</v>
      </c>
      <c r="G132" s="74">
        <f t="shared" ca="1" si="14"/>
        <v>83407</v>
      </c>
      <c r="H132" s="74">
        <f t="shared" ca="1" si="15"/>
        <v>87798</v>
      </c>
      <c r="I132" s="74">
        <f t="shared" ca="1" si="16"/>
        <v>92418</v>
      </c>
      <c r="J132" s="74">
        <f t="shared" ca="1" si="17"/>
        <v>98702</v>
      </c>
      <c r="K132" s="74">
        <f t="shared" ca="1" si="18"/>
        <v>101467</v>
      </c>
      <c r="L132" s="74">
        <f t="shared" ca="1" si="19"/>
        <v>104309</v>
      </c>
      <c r="M132" s="74">
        <f t="shared" ca="1" si="20"/>
        <v>107282</v>
      </c>
      <c r="N132" s="72"/>
      <c r="O132" s="72"/>
      <c r="P132" s="191" t="s">
        <v>600</v>
      </c>
      <c r="Q132" s="187" t="str">
        <f t="shared" si="24"/>
        <v>52937C</v>
      </c>
      <c r="R132" s="188" t="str">
        <f t="shared" si="25"/>
        <v>Principal Budget and Evaluation Analyst</v>
      </c>
      <c r="S132" s="189" t="str">
        <f t="shared" si="23"/>
        <v>41C</v>
      </c>
      <c r="T132" s="186" cm="1">
        <f t="array" aca="1" ref="T132" ca="1">ROUND(IF($P132="Y",VLOOKUP($Q132, RatesApril2021,T$6,0)*INDIRECT($Q$1),VLOOKUP($Q132, RatesApril2021,T$6,0)),IF($A132="E",0,3))</f>
        <v>83407</v>
      </c>
      <c r="U132" s="186" cm="1">
        <f t="array" aca="1" ref="U132" ca="1">ROUND(IF($P132="Y",VLOOKUP($Q132, RatesApril2021,U$6,0)*INDIRECT($Q$1),VLOOKUP($Q132, RatesApril2021,U$6,0)),IF($A132="E",0,3))</f>
        <v>87798</v>
      </c>
      <c r="V132" s="186" cm="1">
        <f t="array" aca="1" ref="V132" ca="1">ROUND(IF($P132="Y",VLOOKUP($Q132, RatesApril2021,V$6,0)*INDIRECT($Q$1),VLOOKUP($Q132, RatesApril2021,V$6,0)),IF($A132="E",0,3))</f>
        <v>92418</v>
      </c>
      <c r="W132" s="186" cm="1">
        <f t="array" aca="1" ref="W132" ca="1">ROUND(IF($P132="Y",VLOOKUP($Q132, RatesApril2021,W$6,0)*INDIRECT($Q$1),VLOOKUP($Q132, RatesApril2021,W$6,0)),IF($A132="E",0,3))</f>
        <v>98702</v>
      </c>
      <c r="X132" s="186" cm="1">
        <f t="array" aca="1" ref="X132" ca="1">ROUND(IF($P132="Y",VLOOKUP($Q132, RatesApril2021,X$6,0)*INDIRECT($Q$1),VLOOKUP($Q132, RatesApril2021,X$6,0)),IF($A132="E",0,3))</f>
        <v>101467</v>
      </c>
      <c r="Y132" s="186" cm="1">
        <f t="array" aca="1" ref="Y132" ca="1">ROUND(IF($P132="Y",VLOOKUP($Q132, RatesApril2021,Y$6,0)*INDIRECT($Q$1),VLOOKUP($Q132, RatesApril2021,Y$6,0)),IF($A132="E",0,3))</f>
        <v>104309</v>
      </c>
      <c r="Z132" s="186" cm="1">
        <f t="array" aca="1" ref="Z132" ca="1">ROUND(IF($P132="Y",VLOOKUP($Q132, RatesApril2021,Z$6,0)*INDIRECT($Q$1),VLOOKUP($Q132, RatesApril2021,Z$6,0)),IF($A132="E",0,3))</f>
        <v>107282</v>
      </c>
    </row>
    <row r="133" spans="1:27" x14ac:dyDescent="0.2">
      <c r="A133" s="69" t="s">
        <v>21</v>
      </c>
      <c r="B133" s="70" t="s">
        <v>81</v>
      </c>
      <c r="C133" s="69" t="s">
        <v>177</v>
      </c>
      <c r="D133" s="71" t="s">
        <v>415</v>
      </c>
      <c r="E133" s="69">
        <v>325</v>
      </c>
      <c r="F133" s="219">
        <v>7</v>
      </c>
      <c r="G133" s="74">
        <f t="shared" ca="1" si="14"/>
        <v>27.178000000000001</v>
      </c>
      <c r="H133" s="74">
        <f t="shared" ca="1" si="15"/>
        <v>28.609000000000002</v>
      </c>
      <c r="I133" s="74">
        <f t="shared" ca="1" si="16"/>
        <v>30.114000000000001</v>
      </c>
      <c r="J133" s="74">
        <f t="shared" ca="1" si="17"/>
        <v>32.167999999999999</v>
      </c>
      <c r="K133" s="74">
        <f t="shared" ca="1" si="18"/>
        <v>33.069000000000003</v>
      </c>
      <c r="L133" s="74">
        <f t="shared" ca="1" si="19"/>
        <v>33.993000000000002</v>
      </c>
      <c r="M133" s="74">
        <f t="shared" ca="1" si="20"/>
        <v>34.963000000000001</v>
      </c>
      <c r="N133" s="72"/>
      <c r="O133" s="72"/>
      <c r="P133" s="191" t="s">
        <v>600</v>
      </c>
      <c r="Q133" s="187" t="str">
        <f t="shared" si="24"/>
        <v>08360C</v>
      </c>
      <c r="R133" s="188" t="str">
        <f t="shared" si="25"/>
        <v>Program Assistant</v>
      </c>
      <c r="S133" s="189" t="str">
        <f t="shared" si="23"/>
        <v>08</v>
      </c>
      <c r="T133" s="186" cm="1">
        <f t="array" aca="1" ref="T133" ca="1">ROUND(IF($P133="Y",VLOOKUP($Q133, RatesApril2021,T$6,0)*INDIRECT($Q$1),VLOOKUP($Q133, RatesApril2021,T$6,0)),IF($A133="E",0,3))</f>
        <v>27.178000000000001</v>
      </c>
      <c r="U133" s="186" cm="1">
        <f t="array" aca="1" ref="U133" ca="1">ROUND(IF($P133="Y",VLOOKUP($Q133, RatesApril2021,U$6,0)*INDIRECT($Q$1),VLOOKUP($Q133, RatesApril2021,U$6,0)),IF($A133="E",0,3))</f>
        <v>28.609000000000002</v>
      </c>
      <c r="V133" s="186" cm="1">
        <f t="array" aca="1" ref="V133" ca="1">ROUND(IF($P133="Y",VLOOKUP($Q133, RatesApril2021,V$6,0)*INDIRECT($Q$1),VLOOKUP($Q133, RatesApril2021,V$6,0)),IF($A133="E",0,3))</f>
        <v>30.114000000000001</v>
      </c>
      <c r="W133" s="186" cm="1">
        <f t="array" aca="1" ref="W133" ca="1">ROUND(IF($P133="Y",VLOOKUP($Q133, RatesApril2021,W$6,0)*INDIRECT($Q$1),VLOOKUP($Q133, RatesApril2021,W$6,0)),IF($A133="E",0,3))</f>
        <v>32.167999999999999</v>
      </c>
      <c r="X133" s="186" cm="1">
        <f t="array" aca="1" ref="X133" ca="1">ROUND(IF($P133="Y",VLOOKUP($Q133, RatesApril2021,X$6,0)*INDIRECT($Q$1),VLOOKUP($Q133, RatesApril2021,X$6,0)),IF($A133="E",0,3))</f>
        <v>33.069000000000003</v>
      </c>
      <c r="Y133" s="186" cm="1">
        <f t="array" aca="1" ref="Y133" ca="1">ROUND(IF($P133="Y",VLOOKUP($Q133, RatesApril2021,Y$6,0)*INDIRECT($Q$1),VLOOKUP($Q133, RatesApril2021,Y$6,0)),IF($A133="E",0,3))</f>
        <v>33.993000000000002</v>
      </c>
      <c r="Z133" s="186" cm="1">
        <f t="array" aca="1" ref="Z133" ca="1">ROUND(IF($P133="Y",VLOOKUP($Q133, RatesApril2021,Z$6,0)*INDIRECT($Q$1),VLOOKUP($Q133, RatesApril2021,Z$6,0)),IF($A133="E",0,3))</f>
        <v>34.963000000000001</v>
      </c>
    </row>
    <row r="134" spans="1:27" x14ac:dyDescent="0.2">
      <c r="A134" s="69" t="s">
        <v>17</v>
      </c>
      <c r="B134" s="70" t="s">
        <v>178</v>
      </c>
      <c r="C134" s="69" t="s">
        <v>179</v>
      </c>
      <c r="D134" s="71" t="s">
        <v>416</v>
      </c>
      <c r="E134" s="69">
        <v>425</v>
      </c>
      <c r="F134" s="219">
        <v>9</v>
      </c>
      <c r="G134" s="74">
        <f t="shared" ca="1" si="14"/>
        <v>77874</v>
      </c>
      <c r="H134" s="74">
        <f t="shared" ca="1" si="15"/>
        <v>83083</v>
      </c>
      <c r="I134" s="74">
        <f t="shared" ca="1" si="16"/>
        <v>85410</v>
      </c>
      <c r="J134" s="74">
        <f t="shared" ca="1" si="17"/>
        <v>87802</v>
      </c>
      <c r="K134" s="74">
        <f t="shared" ca="1" si="18"/>
        <v>90305</v>
      </c>
      <c r="L134" s="74">
        <f t="shared" ca="1" si="19"/>
        <v>0</v>
      </c>
      <c r="M134" s="74">
        <f t="shared" ca="1" si="20"/>
        <v>0</v>
      </c>
      <c r="N134" s="72"/>
      <c r="O134" s="72"/>
      <c r="P134" s="191" t="s">
        <v>600</v>
      </c>
      <c r="Q134" s="187" t="str">
        <f t="shared" si="24"/>
        <v>08433C</v>
      </c>
      <c r="R134" s="188" t="str">
        <f t="shared" si="25"/>
        <v>Project Coordinator (Supervisory)</v>
      </c>
      <c r="S134" s="189" t="str">
        <f t="shared" si="23"/>
        <v>36</v>
      </c>
      <c r="T134" s="186" cm="1">
        <f t="array" aca="1" ref="T134" ca="1">ROUND(IF($P134="Y",VLOOKUP($Q134, RatesApril2021,T$6,0)*INDIRECT($Q$1),VLOOKUP($Q134, RatesApril2021,T$6,0)),IF($A134="E",0,3))</f>
        <v>77874</v>
      </c>
      <c r="U134" s="186" cm="1">
        <f t="array" aca="1" ref="U134" ca="1">ROUND(IF($P134="Y",VLOOKUP($Q134, RatesApril2021,U$6,0)*INDIRECT($Q$1),VLOOKUP($Q134, RatesApril2021,U$6,0)),IF($A134="E",0,3))</f>
        <v>83083</v>
      </c>
      <c r="V134" s="186" cm="1">
        <f t="array" aca="1" ref="V134" ca="1">ROUND(IF($P134="Y",VLOOKUP($Q134, RatesApril2021,V$6,0)*INDIRECT($Q$1),VLOOKUP($Q134, RatesApril2021,V$6,0)),IF($A134="E",0,3))</f>
        <v>85410</v>
      </c>
      <c r="W134" s="186" cm="1">
        <f t="array" aca="1" ref="W134" ca="1">ROUND(IF($P134="Y",VLOOKUP($Q134, RatesApril2021,W$6,0)*INDIRECT($Q$1),VLOOKUP($Q134, RatesApril2021,W$6,0)),IF($A134="E",0,3))</f>
        <v>87802</v>
      </c>
      <c r="X134" s="186" cm="1">
        <f t="array" aca="1" ref="X134" ca="1">ROUND(IF($P134="Y",VLOOKUP($Q134, RatesApril2021,X$6,0)*INDIRECT($Q$1),VLOOKUP($Q134, RatesApril2021,X$6,0)),IF($A134="E",0,3))</f>
        <v>90305</v>
      </c>
      <c r="Y134" s="186" cm="1">
        <f t="array" aca="1" ref="Y134" ca="1">ROUND(IF($P134="Y",VLOOKUP($Q134, RatesApril2021,Y$6,0)*INDIRECT($Q$1),VLOOKUP($Q134, RatesApril2021,Y$6,0)),IF($A134="E",0,3))</f>
        <v>0</v>
      </c>
      <c r="Z134" s="186" cm="1">
        <f t="array" aca="1" ref="Z134" ca="1">ROUND(IF($P134="Y",VLOOKUP($Q134, RatesApril2021,Z$6,0)*INDIRECT($Q$1),VLOOKUP($Q134, RatesApril2021,Z$6,0)),IF($A134="E",0,3))</f>
        <v>0</v>
      </c>
    </row>
    <row r="135" spans="1:27" s="73" customFormat="1" x14ac:dyDescent="0.2">
      <c r="A135" s="75" t="s">
        <v>17</v>
      </c>
      <c r="B135" s="70" t="s">
        <v>44</v>
      </c>
      <c r="C135" s="75" t="s">
        <v>229</v>
      </c>
      <c r="D135" s="73" t="s">
        <v>642</v>
      </c>
      <c r="E135" s="75">
        <v>460</v>
      </c>
      <c r="F135" s="220">
        <v>10</v>
      </c>
      <c r="G135" s="74">
        <f t="shared" ca="1" si="14"/>
        <v>75583</v>
      </c>
      <c r="H135" s="74">
        <f t="shared" ca="1" si="15"/>
        <v>79486</v>
      </c>
      <c r="I135" s="74">
        <f t="shared" ca="1" si="16"/>
        <v>83537</v>
      </c>
      <c r="J135" s="74">
        <f t="shared" ca="1" si="17"/>
        <v>89192</v>
      </c>
      <c r="K135" s="74">
        <f t="shared" ca="1" si="18"/>
        <v>91690</v>
      </c>
      <c r="L135" s="74">
        <f t="shared" ca="1" si="19"/>
        <v>94257</v>
      </c>
      <c r="M135" s="74">
        <f t="shared" ca="1" si="20"/>
        <v>96945</v>
      </c>
      <c r="N135" s="60"/>
      <c r="O135" s="60"/>
      <c r="P135" s="191" t="s">
        <v>600</v>
      </c>
      <c r="Q135" s="187" t="str">
        <f t="shared" si="24"/>
        <v>10207C</v>
      </c>
      <c r="R135" s="188" t="str">
        <f t="shared" si="25"/>
        <v>Property and Evidence Manager</v>
      </c>
      <c r="S135" s="189" t="str">
        <f t="shared" si="23"/>
        <v>34D</v>
      </c>
      <c r="T135" s="186" cm="1">
        <f t="array" aca="1" ref="T135" ca="1">ROUND(IF($P135="Y",VLOOKUP($Q135, RatesApril2021,T$6,0)*INDIRECT($Q$1),VLOOKUP($Q135, RatesApril2021,T$6,0)),IF($A135="E",0,3))</f>
        <v>75583</v>
      </c>
      <c r="U135" s="186" cm="1">
        <f t="array" aca="1" ref="U135" ca="1">ROUND(IF($P135="Y",VLOOKUP($Q135, RatesApril2021,U$6,0)*INDIRECT($Q$1),VLOOKUP($Q135, RatesApril2021,U$6,0)),IF($A135="E",0,3))</f>
        <v>79486</v>
      </c>
      <c r="V135" s="186" cm="1">
        <f t="array" aca="1" ref="V135" ca="1">ROUND(IF($P135="Y",VLOOKUP($Q135, RatesApril2021,V$6,0)*INDIRECT($Q$1),VLOOKUP($Q135, RatesApril2021,V$6,0)),IF($A135="E",0,3))</f>
        <v>83537</v>
      </c>
      <c r="W135" s="186" cm="1">
        <f t="array" aca="1" ref="W135" ca="1">ROUND(IF($P135="Y",VLOOKUP($Q135, RatesApril2021,W$6,0)*INDIRECT($Q$1),VLOOKUP($Q135, RatesApril2021,W$6,0)),IF($A135="E",0,3))</f>
        <v>89192</v>
      </c>
      <c r="X135" s="186" cm="1">
        <f t="array" aca="1" ref="X135" ca="1">ROUND(IF($P135="Y",VLOOKUP($Q135, RatesApril2021,X$6,0)*INDIRECT($Q$1),VLOOKUP($Q135, RatesApril2021,X$6,0)),IF($A135="E",0,3))</f>
        <v>91690</v>
      </c>
      <c r="Y135" s="186" cm="1">
        <f t="array" aca="1" ref="Y135" ca="1">ROUND(IF($P135="Y",VLOOKUP($Q135, RatesApril2021,Y$6,0)*INDIRECT($Q$1),VLOOKUP($Q135, RatesApril2021,Y$6,0)),IF($A135="E",0,3))</f>
        <v>94257</v>
      </c>
      <c r="Z135" s="186" cm="1">
        <f t="array" aca="1" ref="Z135" ca="1">ROUND(IF($P135="Y",VLOOKUP($Q135, RatesApril2021,Z$6,0)*INDIRECT($Q$1),VLOOKUP($Q135, RatesApril2021,Z$6,0)),IF($A135="E",0,3))</f>
        <v>96945</v>
      </c>
      <c r="AA135" s="190"/>
    </row>
    <row r="136" spans="1:27" x14ac:dyDescent="0.2">
      <c r="A136" s="69" t="s">
        <v>17</v>
      </c>
      <c r="B136" s="70" t="s">
        <v>180</v>
      </c>
      <c r="C136" s="69" t="s">
        <v>181</v>
      </c>
      <c r="D136" s="71" t="s">
        <v>417</v>
      </c>
      <c r="E136" s="69">
        <v>410</v>
      </c>
      <c r="F136" s="219">
        <v>9</v>
      </c>
      <c r="G136" s="74">
        <f t="shared" ca="1" si="14"/>
        <v>63937</v>
      </c>
      <c r="H136" s="74">
        <f t="shared" ca="1" si="15"/>
        <v>67303</v>
      </c>
      <c r="I136" s="74">
        <f t="shared" ca="1" si="16"/>
        <v>70846</v>
      </c>
      <c r="J136" s="74">
        <f t="shared" ca="1" si="17"/>
        <v>75661</v>
      </c>
      <c r="K136" s="74">
        <f t="shared" ca="1" si="18"/>
        <v>77780</v>
      </c>
      <c r="L136" s="74">
        <f t="shared" ca="1" si="19"/>
        <v>79958</v>
      </c>
      <c r="M136" s="74">
        <f t="shared" ca="1" si="20"/>
        <v>82236</v>
      </c>
      <c r="N136" s="72"/>
      <c r="O136" s="72"/>
      <c r="P136" s="191" t="s">
        <v>600</v>
      </c>
      <c r="Q136" s="187" t="str">
        <f t="shared" si="24"/>
        <v>08445C</v>
      </c>
      <c r="R136" s="188" t="str">
        <f t="shared" si="25"/>
        <v>Property Services Project Coordinator</v>
      </c>
      <c r="S136" s="189" t="str">
        <f t="shared" si="23"/>
        <v>74</v>
      </c>
      <c r="T136" s="186" cm="1">
        <f t="array" aca="1" ref="T136" ca="1">ROUND(IF($P136="Y",VLOOKUP($Q136, RatesApril2021,T$6,0)*INDIRECT($Q$1),VLOOKUP($Q136, RatesApril2021,T$6,0)),IF($A136="E",0,3))</f>
        <v>63937</v>
      </c>
      <c r="U136" s="186" cm="1">
        <f t="array" aca="1" ref="U136" ca="1">ROUND(IF($P136="Y",VLOOKUP($Q136, RatesApril2021,U$6,0)*INDIRECT($Q$1),VLOOKUP($Q136, RatesApril2021,U$6,0)),IF($A136="E",0,3))</f>
        <v>67303</v>
      </c>
      <c r="V136" s="186" cm="1">
        <f t="array" aca="1" ref="V136" ca="1">ROUND(IF($P136="Y",VLOOKUP($Q136, RatesApril2021,V$6,0)*INDIRECT($Q$1),VLOOKUP($Q136, RatesApril2021,V$6,0)),IF($A136="E",0,3))</f>
        <v>70846</v>
      </c>
      <c r="W136" s="186" cm="1">
        <f t="array" aca="1" ref="W136" ca="1">ROUND(IF($P136="Y",VLOOKUP($Q136, RatesApril2021,W$6,0)*INDIRECT($Q$1),VLOOKUP($Q136, RatesApril2021,W$6,0)),IF($A136="E",0,3))</f>
        <v>75661</v>
      </c>
      <c r="X136" s="186" cm="1">
        <f t="array" aca="1" ref="X136" ca="1">ROUND(IF($P136="Y",VLOOKUP($Q136, RatesApril2021,X$6,0)*INDIRECT($Q$1),VLOOKUP($Q136, RatesApril2021,X$6,0)),IF($A136="E",0,3))</f>
        <v>77780</v>
      </c>
      <c r="Y136" s="186" cm="1">
        <f t="array" aca="1" ref="Y136" ca="1">ROUND(IF($P136="Y",VLOOKUP($Q136, RatesApril2021,Y$6,0)*INDIRECT($Q$1),VLOOKUP($Q136, RatesApril2021,Y$6,0)),IF($A136="E",0,3))</f>
        <v>79958</v>
      </c>
      <c r="Z136" s="186" cm="1">
        <f t="array" aca="1" ref="Z136" ca="1">ROUND(IF($P136="Y",VLOOKUP($Q136, RatesApril2021,Z$6,0)*INDIRECT($Q$1),VLOOKUP($Q136, RatesApril2021,Z$6,0)),IF($A136="E",0,3))</f>
        <v>82236</v>
      </c>
    </row>
    <row r="137" spans="1:27" x14ac:dyDescent="0.2">
      <c r="A137" s="75" t="s">
        <v>17</v>
      </c>
      <c r="B137" s="70" t="s">
        <v>162</v>
      </c>
      <c r="C137" s="75" t="s">
        <v>182</v>
      </c>
      <c r="D137" s="73" t="s">
        <v>418</v>
      </c>
      <c r="E137" s="75">
        <v>493</v>
      </c>
      <c r="F137" s="219">
        <v>10</v>
      </c>
      <c r="G137" s="74">
        <f t="shared" ref="G137:G175" ca="1" si="26">T137</f>
        <v>86813</v>
      </c>
      <c r="H137" s="74">
        <f t="shared" ref="H137:H175" ca="1" si="27">U137</f>
        <v>90285</v>
      </c>
      <c r="I137" s="74">
        <f t="shared" ref="I137:I175" ca="1" si="28">V137</f>
        <v>93896</v>
      </c>
      <c r="J137" s="74">
        <f t="shared" ref="J137:J175" ca="1" si="29">W137</f>
        <v>97651</v>
      </c>
      <c r="K137" s="74">
        <f t="shared" ref="K137:K175" ca="1" si="30">X137</f>
        <v>101558</v>
      </c>
      <c r="L137" s="74">
        <f t="shared" ref="L137:L175" ca="1" si="31">Y137</f>
        <v>0</v>
      </c>
      <c r="M137" s="74">
        <f t="shared" ref="M137:M175" ca="1" si="32">Z137</f>
        <v>0</v>
      </c>
      <c r="N137" s="72"/>
      <c r="O137" s="72"/>
      <c r="P137" s="191" t="s">
        <v>600</v>
      </c>
      <c r="Q137" s="187" t="str">
        <f t="shared" ref="Q137:Q169" si="33">C137</f>
        <v>08447C</v>
      </c>
      <c r="R137" s="188" t="str">
        <f t="shared" ref="R137:R169" si="34">D137</f>
        <v>Public Arts Administrator</v>
      </c>
      <c r="S137" s="189" t="str">
        <f t="shared" ref="S137:S175" si="35">B137</f>
        <v>10</v>
      </c>
      <c r="T137" s="186" cm="1">
        <f t="array" aca="1" ref="T137" ca="1">ROUND(IF($P137="Y",VLOOKUP($Q137, RatesApril2021,T$6,0)*INDIRECT($Q$1),VLOOKUP($Q137, RatesApril2021,T$6,0)),IF($A137="E",0,3))</f>
        <v>86813</v>
      </c>
      <c r="U137" s="186" cm="1">
        <f t="array" aca="1" ref="U137" ca="1">ROUND(IF($P137="Y",VLOOKUP($Q137, RatesApril2021,U$6,0)*INDIRECT($Q$1),VLOOKUP($Q137, RatesApril2021,U$6,0)),IF($A137="E",0,3))</f>
        <v>90285</v>
      </c>
      <c r="V137" s="186" cm="1">
        <f t="array" aca="1" ref="V137" ca="1">ROUND(IF($P137="Y",VLOOKUP($Q137, RatesApril2021,V$6,0)*INDIRECT($Q$1),VLOOKUP($Q137, RatesApril2021,V$6,0)),IF($A137="E",0,3))</f>
        <v>93896</v>
      </c>
      <c r="W137" s="186" cm="1">
        <f t="array" aca="1" ref="W137" ca="1">ROUND(IF($P137="Y",VLOOKUP($Q137, RatesApril2021,W$6,0)*INDIRECT($Q$1),VLOOKUP($Q137, RatesApril2021,W$6,0)),IF($A137="E",0,3))</f>
        <v>97651</v>
      </c>
      <c r="X137" s="186" cm="1">
        <f t="array" aca="1" ref="X137" ca="1">ROUND(IF($P137="Y",VLOOKUP($Q137, RatesApril2021,X$6,0)*INDIRECT($Q$1),VLOOKUP($Q137, RatesApril2021,X$6,0)),IF($A137="E",0,3))</f>
        <v>101558</v>
      </c>
      <c r="Y137" s="186" cm="1">
        <f t="array" aca="1" ref="Y137" ca="1">ROUND(IF($P137="Y",VLOOKUP($Q137, RatesApril2021,Y$6,0)*INDIRECT($Q$1),VLOOKUP($Q137, RatesApril2021,Y$6,0)),IF($A137="E",0,3))</f>
        <v>0</v>
      </c>
      <c r="Z137" s="186" cm="1">
        <f t="array" aca="1" ref="Z137" ca="1">ROUND(IF($P137="Y",VLOOKUP($Q137, RatesApril2021,Z$6,0)*INDIRECT($Q$1),VLOOKUP($Q137, RatesApril2021,Z$6,0)),IF($A137="E",0,3))</f>
        <v>0</v>
      </c>
    </row>
    <row r="138" spans="1:27" s="73" customFormat="1" x14ac:dyDescent="0.2">
      <c r="A138" s="75" t="s">
        <v>17</v>
      </c>
      <c r="B138" s="70" t="s">
        <v>583</v>
      </c>
      <c r="C138" s="75" t="s">
        <v>183</v>
      </c>
      <c r="D138" s="73" t="s">
        <v>419</v>
      </c>
      <c r="E138" s="75">
        <v>485</v>
      </c>
      <c r="F138" s="219">
        <v>10</v>
      </c>
      <c r="G138" s="74">
        <f t="shared" ca="1" si="26"/>
        <v>86799</v>
      </c>
      <c r="H138" s="74">
        <f t="shared" ca="1" si="27"/>
        <v>90275</v>
      </c>
      <c r="I138" s="74">
        <f t="shared" ca="1" si="28"/>
        <v>93890</v>
      </c>
      <c r="J138" s="74">
        <f t="shared" ca="1" si="29"/>
        <v>97649</v>
      </c>
      <c r="K138" s="74">
        <f t="shared" ca="1" si="30"/>
        <v>101559</v>
      </c>
      <c r="L138" s="74">
        <f t="shared" ca="1" si="31"/>
        <v>0</v>
      </c>
      <c r="M138" s="74">
        <f t="shared" ca="1" si="32"/>
        <v>0</v>
      </c>
      <c r="N138" s="60"/>
      <c r="O138" s="60"/>
      <c r="P138" s="191" t="s">
        <v>600</v>
      </c>
      <c r="Q138" s="187" t="str">
        <f t="shared" si="33"/>
        <v>08487C</v>
      </c>
      <c r="R138" s="188" t="str">
        <f t="shared" si="34"/>
        <v>Public Health Mental Health Counselor</v>
      </c>
      <c r="S138" s="189" t="str">
        <f t="shared" si="35"/>
        <v>083</v>
      </c>
      <c r="T138" s="186" cm="1">
        <f t="array" aca="1" ref="T138" ca="1">ROUND(IF($P138="Y",VLOOKUP($Q138, RatesApril2021,T$6,0)*INDIRECT($Q$1),VLOOKUP($Q138, RatesApril2021,T$6,0)),IF($A138="E",0,3))</f>
        <v>86799</v>
      </c>
      <c r="U138" s="186" cm="1">
        <f t="array" aca="1" ref="U138" ca="1">ROUND(IF($P138="Y",VLOOKUP($Q138, RatesApril2021,U$6,0)*INDIRECT($Q$1),VLOOKUP($Q138, RatesApril2021,U$6,0)),IF($A138="E",0,3))</f>
        <v>90275</v>
      </c>
      <c r="V138" s="186" cm="1">
        <f t="array" aca="1" ref="V138" ca="1">ROUND(IF($P138="Y",VLOOKUP($Q138, RatesApril2021,V$6,0)*INDIRECT($Q$1),VLOOKUP($Q138, RatesApril2021,V$6,0)),IF($A138="E",0,3))</f>
        <v>93890</v>
      </c>
      <c r="W138" s="186" cm="1">
        <f t="array" aca="1" ref="W138" ca="1">ROUND(IF($P138="Y",VLOOKUP($Q138, RatesApril2021,W$6,0)*INDIRECT($Q$1),VLOOKUP($Q138, RatesApril2021,W$6,0)),IF($A138="E",0,3))</f>
        <v>97649</v>
      </c>
      <c r="X138" s="186" cm="1">
        <f t="array" aca="1" ref="X138" ca="1">ROUND(IF($P138="Y",VLOOKUP($Q138, RatesApril2021,X$6,0)*INDIRECT($Q$1),VLOOKUP($Q138, RatesApril2021,X$6,0)),IF($A138="E",0,3))</f>
        <v>101559</v>
      </c>
      <c r="Y138" s="186" cm="1">
        <f t="array" aca="1" ref="Y138" ca="1">ROUND(IF($P138="Y",VLOOKUP($Q138, RatesApril2021,Y$6,0)*INDIRECT($Q$1),VLOOKUP($Q138, RatesApril2021,Y$6,0)),IF($A138="E",0,3))</f>
        <v>0</v>
      </c>
      <c r="Z138" s="186" cm="1">
        <f t="array" aca="1" ref="Z138" ca="1">ROUND(IF($P138="Y",VLOOKUP($Q138, RatesApril2021,Z$6,0)*INDIRECT($Q$1),VLOOKUP($Q138, RatesApril2021,Z$6,0)),IF($A138="E",0,3))</f>
        <v>0</v>
      </c>
      <c r="AA138" s="190"/>
    </row>
    <row r="139" spans="1:27" s="73" customFormat="1" x14ac:dyDescent="0.2">
      <c r="A139" s="75" t="s">
        <v>17</v>
      </c>
      <c r="B139" s="70" t="s">
        <v>686</v>
      </c>
      <c r="C139" s="75" t="s">
        <v>549</v>
      </c>
      <c r="D139" s="73" t="s">
        <v>550</v>
      </c>
      <c r="E139" s="75">
        <v>403</v>
      </c>
      <c r="F139" s="219">
        <v>8</v>
      </c>
      <c r="G139" s="74">
        <f t="shared" ref="G139:M139" ca="1" si="36">T139</f>
        <v>65027</v>
      </c>
      <c r="H139" s="74">
        <f t="shared" ca="1" si="36"/>
        <v>68540</v>
      </c>
      <c r="I139" s="74">
        <f t="shared" ca="1" si="36"/>
        <v>72797</v>
      </c>
      <c r="J139" s="74">
        <f t="shared" ca="1" si="36"/>
        <v>77054</v>
      </c>
      <c r="K139" s="74">
        <f t="shared" ca="1" si="36"/>
        <v>79212</v>
      </c>
      <c r="L139" s="74">
        <f t="shared" ca="1" si="36"/>
        <v>81430</v>
      </c>
      <c r="M139" s="74">
        <f t="shared" ca="1" si="36"/>
        <v>83751</v>
      </c>
      <c r="N139" s="60"/>
      <c r="O139" s="60"/>
      <c r="P139" s="191" t="s">
        <v>600</v>
      </c>
      <c r="Q139" s="187" t="str">
        <f>C139</f>
        <v>52977C</v>
      </c>
      <c r="R139" s="188" t="str">
        <f>D139</f>
        <v>Public Service Area Supervisor</v>
      </c>
      <c r="S139" s="189" t="str">
        <f>B139</f>
        <v>111</v>
      </c>
      <c r="T139" s="186" cm="1">
        <f t="array" aca="1" ref="T139" ca="1">ROUND(IF($P139="Y",VLOOKUP($Q139, RatesApril2021,T$6,0)*INDIRECT($Q$1),VLOOKUP($Q139, RatesApril2021,T$6,0)),IF($A139="E",0,3))</f>
        <v>65027</v>
      </c>
      <c r="U139" s="186" cm="1">
        <f t="array" aca="1" ref="U139" ca="1">ROUND(IF($P139="Y",VLOOKUP($Q139, RatesApril2021,U$6,0)*INDIRECT($Q$1),VLOOKUP($Q139, RatesApril2021,U$6,0)),IF($A139="E",0,3))</f>
        <v>68540</v>
      </c>
      <c r="V139" s="186" cm="1">
        <f t="array" aca="1" ref="V139" ca="1">ROUND(IF($P139="Y",VLOOKUP($Q139, RatesApril2021,V$6,0)*INDIRECT($Q$1),VLOOKUP($Q139, RatesApril2021,V$6,0)),IF($A139="E",0,3))</f>
        <v>72797</v>
      </c>
      <c r="W139" s="186" cm="1">
        <f t="array" aca="1" ref="W139" ca="1">ROUND(IF($P139="Y",VLOOKUP($Q139, RatesApril2021,W$6,0)*INDIRECT($Q$1),VLOOKUP($Q139, RatesApril2021,W$6,0)),IF($A139="E",0,3))</f>
        <v>77054</v>
      </c>
      <c r="X139" s="186" cm="1">
        <f t="array" aca="1" ref="X139" ca="1">ROUND(IF($P139="Y",VLOOKUP($Q139, RatesApril2021,X$6,0)*INDIRECT($Q$1),VLOOKUP($Q139, RatesApril2021,X$6,0)),IF($A139="E",0,3))</f>
        <v>79212</v>
      </c>
      <c r="Y139" s="186" cm="1">
        <f t="array" aca="1" ref="Y139" ca="1">ROUND(IF($P139="Y",VLOOKUP($Q139, RatesApril2021,Y$6,0)*INDIRECT($Q$1),VLOOKUP($Q139, RatesApril2021,Y$6,0)),IF($A139="E",0,3))</f>
        <v>81430</v>
      </c>
      <c r="Z139" s="186" cm="1">
        <f t="array" aca="1" ref="Z139" ca="1">ROUND(IF($P139="Y",VLOOKUP($Q139, RatesApril2021,Z$6,0)*INDIRECT($Q$1),VLOOKUP($Q139, RatesApril2021,Z$6,0)),IF($A139="E",0,3))</f>
        <v>83751</v>
      </c>
      <c r="AA139" s="190"/>
    </row>
    <row r="140" spans="1:27" x14ac:dyDescent="0.2">
      <c r="A140" s="69" t="s">
        <v>17</v>
      </c>
      <c r="B140" s="70" t="s">
        <v>38</v>
      </c>
      <c r="C140" s="69" t="s">
        <v>184</v>
      </c>
      <c r="D140" s="71" t="s">
        <v>420</v>
      </c>
      <c r="E140" s="69">
        <v>458</v>
      </c>
      <c r="F140" s="219">
        <v>10</v>
      </c>
      <c r="G140" s="74">
        <f t="shared" ca="1" si="26"/>
        <v>71570</v>
      </c>
      <c r="H140" s="74">
        <f t="shared" ca="1" si="27"/>
        <v>75168</v>
      </c>
      <c r="I140" s="74">
        <f t="shared" ca="1" si="28"/>
        <v>79228</v>
      </c>
      <c r="J140" s="74">
        <f t="shared" ca="1" si="29"/>
        <v>85847</v>
      </c>
      <c r="K140" s="74">
        <f t="shared" ca="1" si="30"/>
        <v>88252</v>
      </c>
      <c r="L140" s="74">
        <f t="shared" ca="1" si="31"/>
        <v>92874</v>
      </c>
      <c r="M140" s="74">
        <f t="shared" ca="1" si="32"/>
        <v>98200</v>
      </c>
      <c r="N140" s="72"/>
      <c r="O140" s="72"/>
      <c r="P140" s="191" t="s">
        <v>600</v>
      </c>
      <c r="Q140" s="187" t="str">
        <f t="shared" si="33"/>
        <v>08563C</v>
      </c>
      <c r="R140" s="188" t="str">
        <f t="shared" si="34"/>
        <v>Public Works Interagency Coordinator</v>
      </c>
      <c r="S140" s="189" t="str">
        <f t="shared" si="35"/>
        <v>65</v>
      </c>
      <c r="T140" s="186" cm="1">
        <f t="array" aca="1" ref="T140" ca="1">ROUND(IF($P140="Y",VLOOKUP($Q140, RatesApril2021,T$6,0)*INDIRECT($Q$1),VLOOKUP($Q140, RatesApril2021,T$6,0)),IF($A140="E",0,3))</f>
        <v>71570</v>
      </c>
      <c r="U140" s="186" cm="1">
        <f t="array" aca="1" ref="U140" ca="1">ROUND(IF($P140="Y",VLOOKUP($Q140, RatesApril2021,U$6,0)*INDIRECT($Q$1),VLOOKUP($Q140, RatesApril2021,U$6,0)),IF($A140="E",0,3))</f>
        <v>75168</v>
      </c>
      <c r="V140" s="186" cm="1">
        <f t="array" aca="1" ref="V140" ca="1">ROUND(IF($P140="Y",VLOOKUP($Q140, RatesApril2021,V$6,0)*INDIRECT($Q$1),VLOOKUP($Q140, RatesApril2021,V$6,0)),IF($A140="E",0,3))</f>
        <v>79228</v>
      </c>
      <c r="W140" s="186" cm="1">
        <f t="array" aca="1" ref="W140" ca="1">ROUND(IF($P140="Y",VLOOKUP($Q140, RatesApril2021,W$6,0)*INDIRECT($Q$1),VLOOKUP($Q140, RatesApril2021,W$6,0)),IF($A140="E",0,3))</f>
        <v>85847</v>
      </c>
      <c r="X140" s="186" cm="1">
        <f t="array" aca="1" ref="X140" ca="1">ROUND(IF($P140="Y",VLOOKUP($Q140, RatesApril2021,X$6,0)*INDIRECT($Q$1),VLOOKUP($Q140, RatesApril2021,X$6,0)),IF($A140="E",0,3))</f>
        <v>88252</v>
      </c>
      <c r="Y140" s="186" cm="1">
        <f t="array" aca="1" ref="Y140" ca="1">ROUND(IF($P140="Y",VLOOKUP($Q140, RatesApril2021,Y$6,0)*INDIRECT($Q$1),VLOOKUP($Q140, RatesApril2021,Y$6,0)),IF($A140="E",0,3))</f>
        <v>92874</v>
      </c>
      <c r="Z140" s="186" cm="1">
        <f t="array" aca="1" ref="Z140" ca="1">ROUND(IF($P140="Y",VLOOKUP($Q140, RatesApril2021,Z$6,0)*INDIRECT($Q$1),VLOOKUP($Q140, RatesApril2021,Z$6,0)),IF($A140="E",0,3))</f>
        <v>98200</v>
      </c>
    </row>
    <row r="141" spans="1:27" s="73" customFormat="1" x14ac:dyDescent="0.2">
      <c r="A141" s="75" t="s">
        <v>17</v>
      </c>
      <c r="B141" s="70" t="s">
        <v>185</v>
      </c>
      <c r="C141" s="75" t="s">
        <v>186</v>
      </c>
      <c r="D141" s="73" t="s">
        <v>421</v>
      </c>
      <c r="E141" s="75">
        <v>355</v>
      </c>
      <c r="F141" s="219">
        <v>7</v>
      </c>
      <c r="G141" s="74">
        <f t="shared" ca="1" si="26"/>
        <v>77341</v>
      </c>
      <c r="H141" s="74">
        <f t="shared" ca="1" si="27"/>
        <v>80438</v>
      </c>
      <c r="I141" s="74">
        <f t="shared" ca="1" si="28"/>
        <v>83658</v>
      </c>
      <c r="J141" s="74">
        <f t="shared" ca="1" si="29"/>
        <v>87009</v>
      </c>
      <c r="K141" s="74">
        <f t="shared" ca="1" si="30"/>
        <v>90492</v>
      </c>
      <c r="L141" s="74">
        <f t="shared" ca="1" si="31"/>
        <v>0</v>
      </c>
      <c r="M141" s="74">
        <f t="shared" ca="1" si="32"/>
        <v>0</v>
      </c>
      <c r="N141" s="60"/>
      <c r="O141" s="60"/>
      <c r="P141" s="191" t="s">
        <v>600</v>
      </c>
      <c r="Q141" s="187" t="str">
        <f t="shared" si="33"/>
        <v>08835C</v>
      </c>
      <c r="R141" s="188" t="str">
        <f t="shared" si="34"/>
        <v xml:space="preserve">Recycling Coordinator </v>
      </c>
      <c r="S141" s="189" t="str">
        <f t="shared" si="35"/>
        <v>97</v>
      </c>
      <c r="T141" s="186" cm="1">
        <f t="array" aca="1" ref="T141" ca="1">ROUND(IF($P141="Y",VLOOKUP($Q141, RatesApril2021,T$6,0)*INDIRECT($Q$1),VLOOKUP($Q141, RatesApril2021,T$6,0)),IF($A141="E",0,3))</f>
        <v>77341</v>
      </c>
      <c r="U141" s="186" cm="1">
        <f t="array" aca="1" ref="U141" ca="1">ROUND(IF($P141="Y",VLOOKUP($Q141, RatesApril2021,U$6,0)*INDIRECT($Q$1),VLOOKUP($Q141, RatesApril2021,U$6,0)),IF($A141="E",0,3))</f>
        <v>80438</v>
      </c>
      <c r="V141" s="186" cm="1">
        <f t="array" aca="1" ref="V141" ca="1">ROUND(IF($P141="Y",VLOOKUP($Q141, RatesApril2021,V$6,0)*INDIRECT($Q$1),VLOOKUP($Q141, RatesApril2021,V$6,0)),IF($A141="E",0,3))</f>
        <v>83658</v>
      </c>
      <c r="W141" s="186" cm="1">
        <f t="array" aca="1" ref="W141" ca="1">ROUND(IF($P141="Y",VLOOKUP($Q141, RatesApril2021,W$6,0)*INDIRECT($Q$1),VLOOKUP($Q141, RatesApril2021,W$6,0)),IF($A141="E",0,3))</f>
        <v>87009</v>
      </c>
      <c r="X141" s="186" cm="1">
        <f t="array" aca="1" ref="X141" ca="1">ROUND(IF($P141="Y",VLOOKUP($Q141, RatesApril2021,X$6,0)*INDIRECT($Q$1),VLOOKUP($Q141, RatesApril2021,X$6,0)),IF($A141="E",0,3))</f>
        <v>90492</v>
      </c>
      <c r="Y141" s="186" cm="1">
        <f t="array" aca="1" ref="Y141" ca="1">ROUND(IF($P141="Y",VLOOKUP($Q141, RatesApril2021,Y$6,0)*INDIRECT($Q$1),VLOOKUP($Q141, RatesApril2021,Y$6,0)),IF($A141="E",0,3))</f>
        <v>0</v>
      </c>
      <c r="Z141" s="186" cm="1">
        <f t="array" aca="1" ref="Z141" ca="1">ROUND(IF($P141="Y",VLOOKUP($Q141, RatesApril2021,Z$6,0)*INDIRECT($Q$1),VLOOKUP($Q141, RatesApril2021,Z$6,0)),IF($A141="E",0,3))</f>
        <v>0</v>
      </c>
      <c r="AA141" s="190"/>
    </row>
    <row r="142" spans="1:27" s="73" customFormat="1" x14ac:dyDescent="0.2">
      <c r="A142" s="75" t="s">
        <v>17</v>
      </c>
      <c r="B142" s="70" t="s">
        <v>571</v>
      </c>
      <c r="C142" s="75" t="s">
        <v>187</v>
      </c>
      <c r="D142" s="73" t="s">
        <v>422</v>
      </c>
      <c r="E142" s="75">
        <v>458</v>
      </c>
      <c r="F142" s="219">
        <v>10</v>
      </c>
      <c r="G142" s="74">
        <f t="shared" ca="1" si="26"/>
        <v>83928</v>
      </c>
      <c r="H142" s="74">
        <f t="shared" ca="1" si="27"/>
        <v>87289</v>
      </c>
      <c r="I142" s="74">
        <f t="shared" ca="1" si="28"/>
        <v>90785</v>
      </c>
      <c r="J142" s="74">
        <f t="shared" ca="1" si="29"/>
        <v>94419</v>
      </c>
      <c r="K142" s="74">
        <f t="shared" ca="1" si="30"/>
        <v>98200</v>
      </c>
      <c r="L142" s="74">
        <f t="shared" ca="1" si="31"/>
        <v>0</v>
      </c>
      <c r="M142" s="74">
        <f t="shared" ca="1" si="32"/>
        <v>0</v>
      </c>
      <c r="N142" s="60"/>
      <c r="O142" s="60"/>
      <c r="P142" s="191" t="s">
        <v>600</v>
      </c>
      <c r="Q142" s="187" t="str">
        <f t="shared" si="33"/>
        <v>08856C</v>
      </c>
      <c r="R142" s="188" t="str">
        <f t="shared" si="34"/>
        <v>Regulatory Services Interagency Coordinator</v>
      </c>
      <c r="S142" s="189" t="str">
        <f t="shared" si="35"/>
        <v>065</v>
      </c>
      <c r="T142" s="186" cm="1">
        <f t="array" aca="1" ref="T142" ca="1">ROUND(IF($P142="Y",VLOOKUP($Q142, RatesApril2021,T$6,0)*INDIRECT($Q$1),VLOOKUP($Q142, RatesApril2021,T$6,0)),IF($A142="E",0,3))</f>
        <v>83928</v>
      </c>
      <c r="U142" s="186" cm="1">
        <f t="array" aca="1" ref="U142" ca="1">ROUND(IF($P142="Y",VLOOKUP($Q142, RatesApril2021,U$6,0)*INDIRECT($Q$1),VLOOKUP($Q142, RatesApril2021,U$6,0)),IF($A142="E",0,3))</f>
        <v>87289</v>
      </c>
      <c r="V142" s="186" cm="1">
        <f t="array" aca="1" ref="V142" ca="1">ROUND(IF($P142="Y",VLOOKUP($Q142, RatesApril2021,V$6,0)*INDIRECT($Q$1),VLOOKUP($Q142, RatesApril2021,V$6,0)),IF($A142="E",0,3))</f>
        <v>90785</v>
      </c>
      <c r="W142" s="186" cm="1">
        <f t="array" aca="1" ref="W142" ca="1">ROUND(IF($P142="Y",VLOOKUP($Q142, RatesApril2021,W$6,0)*INDIRECT($Q$1),VLOOKUP($Q142, RatesApril2021,W$6,0)),IF($A142="E",0,3))</f>
        <v>94419</v>
      </c>
      <c r="X142" s="186" cm="1">
        <f t="array" aca="1" ref="X142" ca="1">ROUND(IF($P142="Y",VLOOKUP($Q142, RatesApril2021,X$6,0)*INDIRECT($Q$1),VLOOKUP($Q142, RatesApril2021,X$6,0)),IF($A142="E",0,3))</f>
        <v>98200</v>
      </c>
      <c r="Y142" s="186" cm="1">
        <f t="array" aca="1" ref="Y142" ca="1">ROUND(IF($P142="Y",VLOOKUP($Q142, RatesApril2021,Y$6,0)*INDIRECT($Q$1),VLOOKUP($Q142, RatesApril2021,Y$6,0)),IF($A142="E",0,3))</f>
        <v>0</v>
      </c>
      <c r="Z142" s="186" cm="1">
        <f t="array" aca="1" ref="Z142" ca="1">ROUND(IF($P142="Y",VLOOKUP($Q142, RatesApril2021,Z$6,0)*INDIRECT($Q$1),VLOOKUP($Q142, RatesApril2021,Z$6,0)),IF($A142="E",0,3))</f>
        <v>0</v>
      </c>
      <c r="AA142" s="190"/>
    </row>
    <row r="143" spans="1:27" x14ac:dyDescent="0.2">
      <c r="A143" s="69" t="s">
        <v>17</v>
      </c>
      <c r="B143" s="70" t="s">
        <v>188</v>
      </c>
      <c r="C143" s="69" t="s">
        <v>189</v>
      </c>
      <c r="D143" s="71" t="s">
        <v>423</v>
      </c>
      <c r="E143" s="69">
        <v>525</v>
      </c>
      <c r="F143" s="219">
        <v>11</v>
      </c>
      <c r="G143" s="74">
        <f t="shared" ca="1" si="26"/>
        <v>84825</v>
      </c>
      <c r="H143" s="74">
        <f t="shared" ca="1" si="27"/>
        <v>89054</v>
      </c>
      <c r="I143" s="74">
        <f t="shared" ca="1" si="28"/>
        <v>93535</v>
      </c>
      <c r="J143" s="74">
        <f t="shared" ca="1" si="29"/>
        <v>99663</v>
      </c>
      <c r="K143" s="74">
        <f t="shared" ca="1" si="30"/>
        <v>102455</v>
      </c>
      <c r="L143" s="74">
        <f t="shared" ca="1" si="31"/>
        <v>105322</v>
      </c>
      <c r="M143" s="74">
        <f t="shared" ca="1" si="32"/>
        <v>108324</v>
      </c>
      <c r="N143" s="72"/>
      <c r="O143" s="72"/>
      <c r="P143" s="191" t="s">
        <v>600</v>
      </c>
      <c r="Q143" s="187" t="str">
        <f t="shared" si="33"/>
        <v>08885C</v>
      </c>
      <c r="R143" s="188" t="str">
        <f t="shared" si="34"/>
        <v>Risk Manager</v>
      </c>
      <c r="S143" s="189" t="str">
        <f t="shared" si="35"/>
        <v>41B</v>
      </c>
      <c r="T143" s="186" cm="1">
        <f t="array" aca="1" ref="T143" ca="1">ROUND(IF($P143="Y",VLOOKUP($Q143, RatesApril2021,T$6,0)*INDIRECT($Q$1),VLOOKUP($Q143, RatesApril2021,T$6,0)),IF($A143="E",0,3))</f>
        <v>84825</v>
      </c>
      <c r="U143" s="186" cm="1">
        <f t="array" aca="1" ref="U143" ca="1">ROUND(IF($P143="Y",VLOOKUP($Q143, RatesApril2021,U$6,0)*INDIRECT($Q$1),VLOOKUP($Q143, RatesApril2021,U$6,0)),IF($A143="E",0,3))</f>
        <v>89054</v>
      </c>
      <c r="V143" s="186" cm="1">
        <f t="array" aca="1" ref="V143" ca="1">ROUND(IF($P143="Y",VLOOKUP($Q143, RatesApril2021,V$6,0)*INDIRECT($Q$1),VLOOKUP($Q143, RatesApril2021,V$6,0)),IF($A143="E",0,3))</f>
        <v>93535</v>
      </c>
      <c r="W143" s="186" cm="1">
        <f t="array" aca="1" ref="W143" ca="1">ROUND(IF($P143="Y",VLOOKUP($Q143, RatesApril2021,W$6,0)*INDIRECT($Q$1),VLOOKUP($Q143, RatesApril2021,W$6,0)),IF($A143="E",0,3))</f>
        <v>99663</v>
      </c>
      <c r="X143" s="186" cm="1">
        <f t="array" aca="1" ref="X143" ca="1">ROUND(IF($P143="Y",VLOOKUP($Q143, RatesApril2021,X$6,0)*INDIRECT($Q$1),VLOOKUP($Q143, RatesApril2021,X$6,0)),IF($A143="E",0,3))</f>
        <v>102455</v>
      </c>
      <c r="Y143" s="186" cm="1">
        <f t="array" aca="1" ref="Y143" ca="1">ROUND(IF($P143="Y",VLOOKUP($Q143, RatesApril2021,Y$6,0)*INDIRECT($Q$1),VLOOKUP($Q143, RatesApril2021,Y$6,0)),IF($A143="E",0,3))</f>
        <v>105322</v>
      </c>
      <c r="Z143" s="186" cm="1">
        <f t="array" aca="1" ref="Z143" ca="1">ROUND(IF($P143="Y",VLOOKUP($Q143, RatesApril2021,Z$6,0)*INDIRECT($Q$1),VLOOKUP($Q143, RatesApril2021,Z$6,0)),IF($A143="E",0,3))</f>
        <v>108324</v>
      </c>
    </row>
    <row r="144" spans="1:27" x14ac:dyDescent="0.2">
      <c r="A144" s="69" t="s">
        <v>21</v>
      </c>
      <c r="B144" s="70" t="s">
        <v>190</v>
      </c>
      <c r="C144" s="69" t="s">
        <v>191</v>
      </c>
      <c r="D144" s="71" t="s">
        <v>424</v>
      </c>
      <c r="E144" s="69">
        <v>283</v>
      </c>
      <c r="F144" s="219">
        <v>6</v>
      </c>
      <c r="G144" s="74">
        <f t="shared" ca="1" si="26"/>
        <v>22.795000000000002</v>
      </c>
      <c r="H144" s="74">
        <f t="shared" ca="1" si="27"/>
        <v>24.353000000000002</v>
      </c>
      <c r="I144" s="74">
        <f t="shared" ca="1" si="28"/>
        <v>25.033999999999999</v>
      </c>
      <c r="J144" s="74">
        <f t="shared" ca="1" si="29"/>
        <v>25.748000000000001</v>
      </c>
      <c r="K144" s="74">
        <f t="shared" ca="1" si="30"/>
        <v>0</v>
      </c>
      <c r="L144" s="74">
        <f t="shared" ca="1" si="31"/>
        <v>0</v>
      </c>
      <c r="M144" s="74">
        <f t="shared" ca="1" si="32"/>
        <v>0</v>
      </c>
      <c r="N144" s="72"/>
      <c r="O144" s="72"/>
      <c r="P144" s="191" t="s">
        <v>600</v>
      </c>
      <c r="Q144" s="187" t="str">
        <f t="shared" si="33"/>
        <v>09035C</v>
      </c>
      <c r="R144" s="188" t="str">
        <f t="shared" si="34"/>
        <v xml:space="preserve">School Patrol Agent </v>
      </c>
      <c r="S144" s="189" t="str">
        <f t="shared" si="35"/>
        <v>09</v>
      </c>
      <c r="T144" s="186" cm="1">
        <f t="array" aca="1" ref="T144" ca="1">ROUND(IF($P144="Y",VLOOKUP($Q144, RatesApril2021,T$6,0)*INDIRECT($Q$1),VLOOKUP($Q144, RatesApril2021,T$6,0)),IF($A144="E",0,3))</f>
        <v>22.795000000000002</v>
      </c>
      <c r="U144" s="186" cm="1">
        <f t="array" aca="1" ref="U144" ca="1">ROUND(IF($P144="Y",VLOOKUP($Q144, RatesApril2021,U$6,0)*INDIRECT($Q$1),VLOOKUP($Q144, RatesApril2021,U$6,0)),IF($A144="E",0,3))</f>
        <v>24.353000000000002</v>
      </c>
      <c r="V144" s="186" cm="1">
        <f t="array" aca="1" ref="V144" ca="1">ROUND(IF($P144="Y",VLOOKUP($Q144, RatesApril2021,V$6,0)*INDIRECT($Q$1),VLOOKUP($Q144, RatesApril2021,V$6,0)),IF($A144="E",0,3))</f>
        <v>25.033999999999999</v>
      </c>
      <c r="W144" s="186" cm="1">
        <f t="array" aca="1" ref="W144" ca="1">ROUND(IF($P144="Y",VLOOKUP($Q144, RatesApril2021,W$6,0)*INDIRECT($Q$1),VLOOKUP($Q144, RatesApril2021,W$6,0)),IF($A144="E",0,3))</f>
        <v>25.748000000000001</v>
      </c>
      <c r="X144" s="186" cm="1">
        <f t="array" aca="1" ref="X144" ca="1">ROUND(IF($P144="Y",VLOOKUP($Q144, RatesApril2021,X$6,0)*INDIRECT($Q$1),VLOOKUP($Q144, RatesApril2021,X$6,0)),IF($A144="E",0,3))</f>
        <v>0</v>
      </c>
      <c r="Y144" s="186" cm="1">
        <f t="array" aca="1" ref="Y144" ca="1">ROUND(IF($P144="Y",VLOOKUP($Q144, RatesApril2021,Y$6,0)*INDIRECT($Q$1),VLOOKUP($Q144, RatesApril2021,Y$6,0)),IF($A144="E",0,3))</f>
        <v>0</v>
      </c>
      <c r="Z144" s="186" cm="1">
        <f t="array" aca="1" ref="Z144" ca="1">ROUND(IF($P144="Y",VLOOKUP($Q144, RatesApril2021,Z$6,0)*INDIRECT($Q$1),VLOOKUP($Q144, RatesApril2021,Z$6,0)),IF($A144="E",0,3))</f>
        <v>0</v>
      </c>
    </row>
    <row r="145" spans="1:27" x14ac:dyDescent="0.2">
      <c r="A145" s="69" t="s">
        <v>21</v>
      </c>
      <c r="B145" s="70" t="s">
        <v>194</v>
      </c>
      <c r="C145" s="69" t="s">
        <v>195</v>
      </c>
      <c r="D145" s="71" t="s">
        <v>425</v>
      </c>
      <c r="E145" s="69">
        <v>210</v>
      </c>
      <c r="F145" s="219">
        <v>4</v>
      </c>
      <c r="G145" s="74">
        <f t="shared" ca="1" si="26"/>
        <v>19.555</v>
      </c>
      <c r="H145" s="74">
        <f t="shared" ca="1" si="27"/>
        <v>20.265000000000001</v>
      </c>
      <c r="I145" s="74">
        <f t="shared" ca="1" si="28"/>
        <v>21</v>
      </c>
      <c r="J145" s="74">
        <f t="shared" ca="1" si="29"/>
        <v>0</v>
      </c>
      <c r="K145" s="74">
        <f t="shared" ca="1" si="30"/>
        <v>0</v>
      </c>
      <c r="L145" s="74">
        <f t="shared" ca="1" si="31"/>
        <v>0</v>
      </c>
      <c r="M145" s="74">
        <f t="shared" ca="1" si="32"/>
        <v>0</v>
      </c>
      <c r="N145" s="72"/>
      <c r="O145" s="72"/>
      <c r="P145" s="191" t="s">
        <v>600</v>
      </c>
      <c r="Q145" s="187" t="str">
        <f t="shared" si="33"/>
        <v>09072C</v>
      </c>
      <c r="R145" s="188" t="str">
        <f t="shared" si="34"/>
        <v>Seasonal Elections Support Specialist I</v>
      </c>
      <c r="S145" s="189" t="str">
        <f t="shared" si="35"/>
        <v>01</v>
      </c>
      <c r="T145" s="186" cm="1">
        <f t="array" aca="1" ref="T145" ca="1">ROUND(IF($P145="Y",VLOOKUP($Q145, RatesApril2021,T$6,0)*INDIRECT($Q$1),VLOOKUP($Q145, RatesApril2021,T$6,0)),IF($A145="E",0,3))</f>
        <v>19.555</v>
      </c>
      <c r="U145" s="186" cm="1">
        <f t="array" aca="1" ref="U145" ca="1">ROUND(IF($P145="Y",VLOOKUP($Q145, RatesApril2021,U$6,0)*INDIRECT($Q$1),VLOOKUP($Q145, RatesApril2021,U$6,0)),IF($A145="E",0,3))</f>
        <v>20.265000000000001</v>
      </c>
      <c r="V145" s="186" cm="1">
        <f t="array" aca="1" ref="V145" ca="1">ROUND(IF($P145="Y",VLOOKUP($Q145, RatesApril2021,V$6,0)*INDIRECT($Q$1),VLOOKUP($Q145, RatesApril2021,V$6,0)),IF($A145="E",0,3))</f>
        <v>21</v>
      </c>
      <c r="W145" s="186" cm="1">
        <f t="array" aca="1" ref="W145" ca="1">ROUND(IF($P145="Y",VLOOKUP($Q145, RatesApril2021,W$6,0)*INDIRECT($Q$1),VLOOKUP($Q145, RatesApril2021,W$6,0)),IF($A145="E",0,3))</f>
        <v>0</v>
      </c>
      <c r="X145" s="186" cm="1">
        <f t="array" aca="1" ref="X145" ca="1">ROUND(IF($P145="Y",VLOOKUP($Q145, RatesApril2021,X$6,0)*INDIRECT($Q$1),VLOOKUP($Q145, RatesApril2021,X$6,0)),IF($A145="E",0,3))</f>
        <v>0</v>
      </c>
      <c r="Y145" s="186" cm="1">
        <f t="array" aca="1" ref="Y145" ca="1">ROUND(IF($P145="Y",VLOOKUP($Q145, RatesApril2021,Y$6,0)*INDIRECT($Q$1),VLOOKUP($Q145, RatesApril2021,Y$6,0)),IF($A145="E",0,3))</f>
        <v>0</v>
      </c>
      <c r="Z145" s="186" cm="1">
        <f t="array" aca="1" ref="Z145" ca="1">ROUND(IF($P145="Y",VLOOKUP($Q145, RatesApril2021,Z$6,0)*INDIRECT($Q$1),VLOOKUP($Q145, RatesApril2021,Z$6,0)),IF($A145="E",0,3))</f>
        <v>0</v>
      </c>
    </row>
    <row r="146" spans="1:27" x14ac:dyDescent="0.2">
      <c r="A146" s="69" t="s">
        <v>21</v>
      </c>
      <c r="B146" s="70" t="s">
        <v>192</v>
      </c>
      <c r="C146" s="69" t="s">
        <v>193</v>
      </c>
      <c r="D146" s="71" t="s">
        <v>426</v>
      </c>
      <c r="E146" s="69">
        <v>253</v>
      </c>
      <c r="F146" s="219">
        <v>5</v>
      </c>
      <c r="G146" s="74">
        <f t="shared" ca="1" si="26"/>
        <v>20.149000000000001</v>
      </c>
      <c r="H146" s="74">
        <f t="shared" ca="1" si="27"/>
        <v>21.158000000000001</v>
      </c>
      <c r="I146" s="74">
        <f t="shared" ca="1" si="28"/>
        <v>22.204000000000001</v>
      </c>
      <c r="J146" s="74">
        <f t="shared" ca="1" si="29"/>
        <v>0</v>
      </c>
      <c r="K146" s="74">
        <f t="shared" ca="1" si="30"/>
        <v>0</v>
      </c>
      <c r="L146" s="74">
        <f t="shared" ca="1" si="31"/>
        <v>0</v>
      </c>
      <c r="M146" s="74">
        <f t="shared" ca="1" si="32"/>
        <v>0</v>
      </c>
      <c r="N146" s="72"/>
      <c r="O146" s="72"/>
      <c r="P146" s="191" t="s">
        <v>600</v>
      </c>
      <c r="Q146" s="187" t="str">
        <f t="shared" si="33"/>
        <v>09073C</v>
      </c>
      <c r="R146" s="188" t="str">
        <f t="shared" si="34"/>
        <v>Seasonal Elections Support Specialist II</v>
      </c>
      <c r="S146" s="189" t="str">
        <f t="shared" si="35"/>
        <v>02</v>
      </c>
      <c r="T146" s="186" cm="1">
        <f t="array" aca="1" ref="T146" ca="1">ROUND(IF($P146="Y",VLOOKUP($Q146, RatesApril2021,T$6,0)*INDIRECT($Q$1),VLOOKUP($Q146, RatesApril2021,T$6,0)),IF($A146="E",0,3))</f>
        <v>20.149000000000001</v>
      </c>
      <c r="U146" s="186" cm="1">
        <f t="array" aca="1" ref="U146" ca="1">ROUND(IF($P146="Y",VLOOKUP($Q146, RatesApril2021,U$6,0)*INDIRECT($Q$1),VLOOKUP($Q146, RatesApril2021,U$6,0)),IF($A146="E",0,3))</f>
        <v>21.158000000000001</v>
      </c>
      <c r="V146" s="186" cm="1">
        <f t="array" aca="1" ref="V146" ca="1">ROUND(IF($P146="Y",VLOOKUP($Q146, RatesApril2021,V$6,0)*INDIRECT($Q$1),VLOOKUP($Q146, RatesApril2021,V$6,0)),IF($A146="E",0,3))</f>
        <v>22.204000000000001</v>
      </c>
      <c r="W146" s="186" cm="1">
        <f t="array" aca="1" ref="W146" ca="1">ROUND(IF($P146="Y",VLOOKUP($Q146, RatesApril2021,W$6,0)*INDIRECT($Q$1),VLOOKUP($Q146, RatesApril2021,W$6,0)),IF($A146="E",0,3))</f>
        <v>0</v>
      </c>
      <c r="X146" s="186" cm="1">
        <f t="array" aca="1" ref="X146" ca="1">ROUND(IF($P146="Y",VLOOKUP($Q146, RatesApril2021,X$6,0)*INDIRECT($Q$1),VLOOKUP($Q146, RatesApril2021,X$6,0)),IF($A146="E",0,3))</f>
        <v>0</v>
      </c>
      <c r="Y146" s="186" cm="1">
        <f t="array" aca="1" ref="Y146" ca="1">ROUND(IF($P146="Y",VLOOKUP($Q146, RatesApril2021,Y$6,0)*INDIRECT($Q$1),VLOOKUP($Q146, RatesApril2021,Y$6,0)),IF($A146="E",0,3))</f>
        <v>0</v>
      </c>
      <c r="Z146" s="186" cm="1">
        <f t="array" aca="1" ref="Z146" ca="1">ROUND(IF($P146="Y",VLOOKUP($Q146, RatesApril2021,Z$6,0)*INDIRECT($Q$1),VLOOKUP($Q146, RatesApril2021,Z$6,0)),IF($A146="E",0,3))</f>
        <v>0</v>
      </c>
    </row>
    <row r="147" spans="1:27" x14ac:dyDescent="0.2">
      <c r="A147" s="69" t="s">
        <v>21</v>
      </c>
      <c r="B147" s="70" t="s">
        <v>196</v>
      </c>
      <c r="C147" s="69" t="s">
        <v>197</v>
      </c>
      <c r="D147" s="71" t="s">
        <v>427</v>
      </c>
      <c r="E147" s="69">
        <v>218</v>
      </c>
      <c r="F147" s="219">
        <v>4</v>
      </c>
      <c r="G147" s="74">
        <f t="shared" ca="1" si="26"/>
        <v>15.116</v>
      </c>
      <c r="H147" s="74">
        <f t="shared" ca="1" si="27"/>
        <v>16.861000000000001</v>
      </c>
      <c r="I147" s="74">
        <f t="shared" ca="1" si="28"/>
        <v>18.023</v>
      </c>
      <c r="J147" s="74">
        <f t="shared" ca="1" si="29"/>
        <v>19.766999999999999</v>
      </c>
      <c r="K147" s="74">
        <f t="shared" ca="1" si="30"/>
        <v>0</v>
      </c>
      <c r="L147" s="74">
        <f t="shared" ca="1" si="31"/>
        <v>0</v>
      </c>
      <c r="M147" s="74">
        <f t="shared" ca="1" si="32"/>
        <v>0</v>
      </c>
      <c r="N147" s="72"/>
      <c r="O147" s="72"/>
      <c r="P147" s="191" t="s">
        <v>600</v>
      </c>
      <c r="Q147" s="187" t="str">
        <f t="shared" si="33"/>
        <v>09075C</v>
      </c>
      <c r="R147" s="188" t="str">
        <f t="shared" si="34"/>
        <v>Seasonal Environmental Health Technician</v>
      </c>
      <c r="S147" s="189" t="str">
        <f t="shared" si="35"/>
        <v>01H</v>
      </c>
      <c r="T147" s="186" cm="1">
        <f t="array" aca="1" ref="T147" ca="1">ROUND(IF($P147="Y",VLOOKUP($Q147, RatesApril2021,T$6,0)*INDIRECT($Q$1),VLOOKUP($Q147, RatesApril2021,T$6,0)),IF($A147="E",0,3))</f>
        <v>15.116</v>
      </c>
      <c r="U147" s="186" cm="1">
        <f t="array" aca="1" ref="U147" ca="1">ROUND(IF($P147="Y",VLOOKUP($Q147, RatesApril2021,U$6,0)*INDIRECT($Q$1),VLOOKUP($Q147, RatesApril2021,U$6,0)),IF($A147="E",0,3))</f>
        <v>16.861000000000001</v>
      </c>
      <c r="V147" s="186" cm="1">
        <f t="array" aca="1" ref="V147" ca="1">ROUND(IF($P147="Y",VLOOKUP($Q147, RatesApril2021,V$6,0)*INDIRECT($Q$1),VLOOKUP($Q147, RatesApril2021,V$6,0)),IF($A147="E",0,3))</f>
        <v>18.023</v>
      </c>
      <c r="W147" s="186" cm="1">
        <f t="array" aca="1" ref="W147" ca="1">ROUND(IF($P147="Y",VLOOKUP($Q147, RatesApril2021,W$6,0)*INDIRECT($Q$1),VLOOKUP($Q147, RatesApril2021,W$6,0)),IF($A147="E",0,3))</f>
        <v>19.766999999999999</v>
      </c>
      <c r="X147" s="186" cm="1">
        <f t="array" aca="1" ref="X147" ca="1">ROUND(IF($P147="Y",VLOOKUP($Q147, RatesApril2021,X$6,0)*INDIRECT($Q$1),VLOOKUP($Q147, RatesApril2021,X$6,0)),IF($A147="E",0,3))</f>
        <v>0</v>
      </c>
      <c r="Y147" s="186" cm="1">
        <f t="array" aca="1" ref="Y147" ca="1">ROUND(IF($P147="Y",VLOOKUP($Q147, RatesApril2021,Y$6,0)*INDIRECT($Q$1),VLOOKUP($Q147, RatesApril2021,Y$6,0)),IF($A147="E",0,3))</f>
        <v>0</v>
      </c>
      <c r="Z147" s="186" cm="1">
        <f t="array" aca="1" ref="Z147" ca="1">ROUND(IF($P147="Y",VLOOKUP($Q147, RatesApril2021,Z$6,0)*INDIRECT($Q$1),VLOOKUP($Q147, RatesApril2021,Z$6,0)),IF($A147="E",0,3))</f>
        <v>0</v>
      </c>
    </row>
    <row r="148" spans="1:27" x14ac:dyDescent="0.2">
      <c r="A148" s="69" t="s">
        <v>21</v>
      </c>
      <c r="B148" s="70" t="s">
        <v>196</v>
      </c>
      <c r="C148" s="69" t="s">
        <v>198</v>
      </c>
      <c r="D148" s="71" t="s">
        <v>199</v>
      </c>
      <c r="E148" s="69">
        <v>215</v>
      </c>
      <c r="F148" s="219">
        <v>4</v>
      </c>
      <c r="G148" s="74">
        <f t="shared" ca="1" si="26"/>
        <v>15.116</v>
      </c>
      <c r="H148" s="74">
        <f t="shared" ca="1" si="27"/>
        <v>16.861000000000001</v>
      </c>
      <c r="I148" s="74">
        <f t="shared" ca="1" si="28"/>
        <v>18.023</v>
      </c>
      <c r="J148" s="74">
        <f t="shared" ca="1" si="29"/>
        <v>19.766999999999999</v>
      </c>
      <c r="K148" s="74">
        <f t="shared" ca="1" si="30"/>
        <v>0</v>
      </c>
      <c r="L148" s="74">
        <f t="shared" ca="1" si="31"/>
        <v>0</v>
      </c>
      <c r="M148" s="74">
        <f t="shared" ca="1" si="32"/>
        <v>0</v>
      </c>
      <c r="N148" s="72"/>
      <c r="O148" s="72"/>
      <c r="P148" s="191" t="s">
        <v>600</v>
      </c>
      <c r="Q148" s="187" t="str">
        <f t="shared" si="33"/>
        <v>C09078</v>
      </c>
      <c r="R148" s="188" t="str">
        <f t="shared" si="34"/>
        <v>Seasonal Legislative Aide</v>
      </c>
      <c r="S148" s="189" t="str">
        <f t="shared" si="35"/>
        <v>01H</v>
      </c>
      <c r="T148" s="186" cm="1">
        <f t="array" aca="1" ref="T148" ca="1">ROUND(IF($P148="Y",VLOOKUP($Q148, RatesApril2021,T$6,0)*INDIRECT($Q$1),VLOOKUP($Q148, RatesApril2021,T$6,0)),IF($A148="E",0,3))</f>
        <v>15.116</v>
      </c>
      <c r="U148" s="186" cm="1">
        <f t="array" aca="1" ref="U148" ca="1">ROUND(IF($P148="Y",VLOOKUP($Q148, RatesApril2021,U$6,0)*INDIRECT($Q$1),VLOOKUP($Q148, RatesApril2021,U$6,0)),IF($A148="E",0,3))</f>
        <v>16.861000000000001</v>
      </c>
      <c r="V148" s="186" cm="1">
        <f t="array" aca="1" ref="V148" ca="1">ROUND(IF($P148="Y",VLOOKUP($Q148, RatesApril2021,V$6,0)*INDIRECT($Q$1),VLOOKUP($Q148, RatesApril2021,V$6,0)),IF($A148="E",0,3))</f>
        <v>18.023</v>
      </c>
      <c r="W148" s="186" cm="1">
        <f t="array" aca="1" ref="W148" ca="1">ROUND(IF($P148="Y",VLOOKUP($Q148, RatesApril2021,W$6,0)*INDIRECT($Q$1),VLOOKUP($Q148, RatesApril2021,W$6,0)),IF($A148="E",0,3))</f>
        <v>19.766999999999999</v>
      </c>
      <c r="X148" s="186" cm="1">
        <f t="array" aca="1" ref="X148" ca="1">ROUND(IF($P148="Y",VLOOKUP($Q148, RatesApril2021,X$6,0)*INDIRECT($Q$1),VLOOKUP($Q148, RatesApril2021,X$6,0)),IF($A148="E",0,3))</f>
        <v>0</v>
      </c>
      <c r="Y148" s="186" cm="1">
        <f t="array" aca="1" ref="Y148" ca="1">ROUND(IF($P148="Y",VLOOKUP($Q148, RatesApril2021,Y$6,0)*INDIRECT($Q$1),VLOOKUP($Q148, RatesApril2021,Y$6,0)),IF($A148="E",0,3))</f>
        <v>0</v>
      </c>
      <c r="Z148" s="186" cm="1">
        <f t="array" aca="1" ref="Z148" ca="1">ROUND(IF($P148="Y",VLOOKUP($Q148, RatesApril2021,Z$6,0)*INDIRECT($Q$1),VLOOKUP($Q148, RatesApril2021,Z$6,0)),IF($A148="E",0,3))</f>
        <v>0</v>
      </c>
    </row>
    <row r="149" spans="1:27" s="73" customFormat="1" x14ac:dyDescent="0.2">
      <c r="A149" s="75" t="s">
        <v>17</v>
      </c>
      <c r="B149" s="70" t="s">
        <v>70</v>
      </c>
      <c r="C149" s="75" t="s">
        <v>472</v>
      </c>
      <c r="D149" s="73" t="s">
        <v>466</v>
      </c>
      <c r="E149" s="75">
        <v>465</v>
      </c>
      <c r="F149" s="219">
        <v>10</v>
      </c>
      <c r="G149" s="74">
        <f t="shared" ca="1" si="26"/>
        <v>77016</v>
      </c>
      <c r="H149" s="74">
        <f t="shared" ca="1" si="27"/>
        <v>80849</v>
      </c>
      <c r="I149" s="74">
        <f t="shared" ca="1" si="28"/>
        <v>84901</v>
      </c>
      <c r="J149" s="74">
        <f t="shared" ca="1" si="29"/>
        <v>90391</v>
      </c>
      <c r="K149" s="74">
        <f t="shared" ca="1" si="30"/>
        <v>92921</v>
      </c>
      <c r="L149" s="74">
        <f t="shared" ca="1" si="31"/>
        <v>95525</v>
      </c>
      <c r="M149" s="74">
        <f t="shared" ca="1" si="32"/>
        <v>98248</v>
      </c>
      <c r="N149" s="60"/>
      <c r="O149" s="60"/>
      <c r="P149" s="191" t="s">
        <v>600</v>
      </c>
      <c r="Q149" s="187" t="str">
        <f t="shared" si="33"/>
        <v>52936C</v>
      </c>
      <c r="R149" s="188" t="str">
        <f t="shared" si="34"/>
        <v>Senior Budget and Evaluation Analyst</v>
      </c>
      <c r="S149" s="189" t="str">
        <f t="shared" si="35"/>
        <v>34M</v>
      </c>
      <c r="T149" s="186" cm="1">
        <f t="array" aca="1" ref="T149" ca="1">ROUND(IF($P149="Y",VLOOKUP($Q149, RatesApril2021,T$6,0)*INDIRECT($Q$1),VLOOKUP($Q149, RatesApril2021,T$6,0)),IF($A149="E",0,3))</f>
        <v>77016</v>
      </c>
      <c r="U149" s="186" cm="1">
        <f t="array" aca="1" ref="U149" ca="1">ROUND(IF($P149="Y",VLOOKUP($Q149, RatesApril2021,U$6,0)*INDIRECT($Q$1),VLOOKUP($Q149, RatesApril2021,U$6,0)),IF($A149="E",0,3))</f>
        <v>80849</v>
      </c>
      <c r="V149" s="186" cm="1">
        <f t="array" aca="1" ref="V149" ca="1">ROUND(IF($P149="Y",VLOOKUP($Q149, RatesApril2021,V$6,0)*INDIRECT($Q$1),VLOOKUP($Q149, RatesApril2021,V$6,0)),IF($A149="E",0,3))</f>
        <v>84901</v>
      </c>
      <c r="W149" s="186" cm="1">
        <f t="array" aca="1" ref="W149" ca="1">ROUND(IF($P149="Y",VLOOKUP($Q149, RatesApril2021,W$6,0)*INDIRECT($Q$1),VLOOKUP($Q149, RatesApril2021,W$6,0)),IF($A149="E",0,3))</f>
        <v>90391</v>
      </c>
      <c r="X149" s="186" cm="1">
        <f t="array" aca="1" ref="X149" ca="1">ROUND(IF($P149="Y",VLOOKUP($Q149, RatesApril2021,X$6,0)*INDIRECT($Q$1),VLOOKUP($Q149, RatesApril2021,X$6,0)),IF($A149="E",0,3))</f>
        <v>92921</v>
      </c>
      <c r="Y149" s="186" cm="1">
        <f t="array" aca="1" ref="Y149" ca="1">ROUND(IF($P149="Y",VLOOKUP($Q149, RatesApril2021,Y$6,0)*INDIRECT($Q$1),VLOOKUP($Q149, RatesApril2021,Y$6,0)),IF($A149="E",0,3))</f>
        <v>95525</v>
      </c>
      <c r="Z149" s="186" cm="1">
        <f t="array" aca="1" ref="Z149" ca="1">ROUND(IF($P149="Y",VLOOKUP($Q149, RatesApril2021,Z$6,0)*INDIRECT($Q$1),VLOOKUP($Q149, RatesApril2021,Z$6,0)),IF($A149="E",0,3))</f>
        <v>98248</v>
      </c>
      <c r="AA149" s="190"/>
    </row>
    <row r="150" spans="1:27" x14ac:dyDescent="0.2">
      <c r="A150" s="69" t="s">
        <v>17</v>
      </c>
      <c r="B150" s="70" t="s">
        <v>112</v>
      </c>
      <c r="C150" s="69" t="s">
        <v>209</v>
      </c>
      <c r="D150" s="71" t="s">
        <v>429</v>
      </c>
      <c r="E150" s="69">
        <v>555</v>
      </c>
      <c r="F150" s="219">
        <v>12</v>
      </c>
      <c r="G150" s="74">
        <f t="shared" ca="1" si="26"/>
        <v>105240</v>
      </c>
      <c r="H150" s="74">
        <f t="shared" ca="1" si="27"/>
        <v>110813</v>
      </c>
      <c r="I150" s="74">
        <f t="shared" ca="1" si="28"/>
        <v>118298</v>
      </c>
      <c r="J150" s="74">
        <f t="shared" ca="1" si="29"/>
        <v>121608</v>
      </c>
      <c r="K150" s="74">
        <f t="shared" ca="1" si="30"/>
        <v>125016</v>
      </c>
      <c r="L150" s="74">
        <f t="shared" ca="1" si="31"/>
        <v>128579</v>
      </c>
      <c r="M150" s="74">
        <f t="shared" ca="1" si="32"/>
        <v>0</v>
      </c>
      <c r="N150" s="72"/>
      <c r="O150" s="72"/>
      <c r="P150" s="191" t="s">
        <v>600</v>
      </c>
      <c r="Q150" s="187" t="str">
        <f t="shared" si="33"/>
        <v>04348C</v>
      </c>
      <c r="R150" s="188" t="str">
        <f t="shared" si="34"/>
        <v>Senior Collaboration Architect</v>
      </c>
      <c r="S150" s="189" t="str">
        <f t="shared" si="35"/>
        <v>53A</v>
      </c>
      <c r="T150" s="186" cm="1">
        <f t="array" aca="1" ref="T150" ca="1">ROUND(IF($P150="Y",VLOOKUP($Q150, RatesApril2021,T$6,0)*INDIRECT($Q$1),VLOOKUP($Q150, RatesApril2021,T$6,0)),IF($A150="E",0,3))</f>
        <v>105240</v>
      </c>
      <c r="U150" s="186" cm="1">
        <f t="array" aca="1" ref="U150" ca="1">ROUND(IF($P150="Y",VLOOKUP($Q150, RatesApril2021,U$6,0)*INDIRECT($Q$1),VLOOKUP($Q150, RatesApril2021,U$6,0)),IF($A150="E",0,3))</f>
        <v>110813</v>
      </c>
      <c r="V150" s="186" cm="1">
        <f t="array" aca="1" ref="V150" ca="1">ROUND(IF($P150="Y",VLOOKUP($Q150, RatesApril2021,V$6,0)*INDIRECT($Q$1),VLOOKUP($Q150, RatesApril2021,V$6,0)),IF($A150="E",0,3))</f>
        <v>118298</v>
      </c>
      <c r="W150" s="186" cm="1">
        <f t="array" aca="1" ref="W150" ca="1">ROUND(IF($P150="Y",VLOOKUP($Q150, RatesApril2021,W$6,0)*INDIRECT($Q$1),VLOOKUP($Q150, RatesApril2021,W$6,0)),IF($A150="E",0,3))</f>
        <v>121608</v>
      </c>
      <c r="X150" s="186" cm="1">
        <f t="array" aca="1" ref="X150" ca="1">ROUND(IF($P150="Y",VLOOKUP($Q150, RatesApril2021,X$6,0)*INDIRECT($Q$1),VLOOKUP($Q150, RatesApril2021,X$6,0)),IF($A150="E",0,3))</f>
        <v>125016</v>
      </c>
      <c r="Y150" s="186" cm="1">
        <f t="array" aca="1" ref="Y150" ca="1">ROUND(IF($P150="Y",VLOOKUP($Q150, RatesApril2021,Y$6,0)*INDIRECT($Q$1),VLOOKUP($Q150, RatesApril2021,Y$6,0)),IF($A150="E",0,3))</f>
        <v>128579</v>
      </c>
      <c r="Z150" s="186" cm="1">
        <f t="array" aca="1" ref="Z150" ca="1">ROUND(IF($P150="Y",VLOOKUP($Q150, RatesApril2021,Z$6,0)*INDIRECT($Q$1),VLOOKUP($Q150, RatesApril2021,Z$6,0)),IF($A150="E",0,3))</f>
        <v>0</v>
      </c>
    </row>
    <row r="151" spans="1:27" s="73" customFormat="1" x14ac:dyDescent="0.2">
      <c r="A151" s="75" t="s">
        <v>17</v>
      </c>
      <c r="B151" s="70" t="s">
        <v>584</v>
      </c>
      <c r="C151" s="75" t="s">
        <v>202</v>
      </c>
      <c r="D151" s="73" t="s">
        <v>430</v>
      </c>
      <c r="E151" s="75">
        <v>542</v>
      </c>
      <c r="F151" s="219">
        <v>12</v>
      </c>
      <c r="G151" s="74">
        <f t="shared" ca="1" si="26"/>
        <v>95912</v>
      </c>
      <c r="H151" s="74">
        <f t="shared" ca="1" si="27"/>
        <v>99753</v>
      </c>
      <c r="I151" s="74">
        <f t="shared" ca="1" si="28"/>
        <v>103747</v>
      </c>
      <c r="J151" s="74">
        <f t="shared" ca="1" si="29"/>
        <v>107902</v>
      </c>
      <c r="K151" s="74">
        <f t="shared" ca="1" si="30"/>
        <v>112222</v>
      </c>
      <c r="L151" s="74">
        <f t="shared" ca="1" si="31"/>
        <v>0</v>
      </c>
      <c r="M151" s="74">
        <f t="shared" ca="1" si="32"/>
        <v>0</v>
      </c>
      <c r="N151" s="60"/>
      <c r="O151" s="60"/>
      <c r="P151" s="191" t="s">
        <v>600</v>
      </c>
      <c r="Q151" s="187" t="str">
        <f t="shared" si="33"/>
        <v>09172C</v>
      </c>
      <c r="R151" s="188" t="str">
        <f t="shared" si="34"/>
        <v xml:space="preserve">Senior Facilities Planner </v>
      </c>
      <c r="S151" s="189" t="str">
        <f t="shared" si="35"/>
        <v>053</v>
      </c>
      <c r="T151" s="186" cm="1">
        <f t="array" aca="1" ref="T151" ca="1">ROUND(IF($P151="Y",VLOOKUP($Q151, RatesApril2021,T$6,0)*INDIRECT($Q$1),VLOOKUP($Q151, RatesApril2021,T$6,0)),IF($A151="E",0,3))</f>
        <v>95912</v>
      </c>
      <c r="U151" s="186" cm="1">
        <f t="array" aca="1" ref="U151" ca="1">ROUND(IF($P151="Y",VLOOKUP($Q151, RatesApril2021,U$6,0)*INDIRECT($Q$1),VLOOKUP($Q151, RatesApril2021,U$6,0)),IF($A151="E",0,3))</f>
        <v>99753</v>
      </c>
      <c r="V151" s="186" cm="1">
        <f t="array" aca="1" ref="V151" ca="1">ROUND(IF($P151="Y",VLOOKUP($Q151, RatesApril2021,V$6,0)*INDIRECT($Q$1),VLOOKUP($Q151, RatesApril2021,V$6,0)),IF($A151="E",0,3))</f>
        <v>103747</v>
      </c>
      <c r="W151" s="186" cm="1">
        <f t="array" aca="1" ref="W151" ca="1">ROUND(IF($P151="Y",VLOOKUP($Q151, RatesApril2021,W$6,0)*INDIRECT($Q$1),VLOOKUP($Q151, RatesApril2021,W$6,0)),IF($A151="E",0,3))</f>
        <v>107902</v>
      </c>
      <c r="X151" s="186" cm="1">
        <f t="array" aca="1" ref="X151" ca="1">ROUND(IF($P151="Y",VLOOKUP($Q151, RatesApril2021,X$6,0)*INDIRECT($Q$1),VLOOKUP($Q151, RatesApril2021,X$6,0)),IF($A151="E",0,3))</f>
        <v>112222</v>
      </c>
      <c r="Y151" s="186" cm="1">
        <f t="array" aca="1" ref="Y151" ca="1">ROUND(IF($P151="Y",VLOOKUP($Q151, RatesApril2021,Y$6,0)*INDIRECT($Q$1),VLOOKUP($Q151, RatesApril2021,Y$6,0)),IF($A151="E",0,3))</f>
        <v>0</v>
      </c>
      <c r="Z151" s="186" cm="1">
        <f t="array" aca="1" ref="Z151" ca="1">ROUND(IF($P151="Y",VLOOKUP($Q151, RatesApril2021,Z$6,0)*INDIRECT($Q$1),VLOOKUP($Q151, RatesApril2021,Z$6,0)),IF($A151="E",0,3))</f>
        <v>0</v>
      </c>
      <c r="AA151" s="190"/>
    </row>
    <row r="152" spans="1:27" x14ac:dyDescent="0.2">
      <c r="A152" s="69" t="s">
        <v>17</v>
      </c>
      <c r="B152" s="70" t="s">
        <v>93</v>
      </c>
      <c r="C152" s="69" t="s">
        <v>204</v>
      </c>
      <c r="D152" s="71" t="s">
        <v>432</v>
      </c>
      <c r="E152" s="69">
        <v>448</v>
      </c>
      <c r="F152" s="219">
        <v>9</v>
      </c>
      <c r="G152" s="74">
        <f t="shared" ca="1" si="26"/>
        <v>72742</v>
      </c>
      <c r="H152" s="74">
        <f t="shared" ca="1" si="27"/>
        <v>76571</v>
      </c>
      <c r="I152" s="74">
        <f t="shared" ca="1" si="28"/>
        <v>81212</v>
      </c>
      <c r="J152" s="74">
        <f t="shared" ca="1" si="29"/>
        <v>85856</v>
      </c>
      <c r="K152" s="74">
        <f t="shared" ca="1" si="30"/>
        <v>88258</v>
      </c>
      <c r="L152" s="74">
        <f t="shared" ca="1" si="31"/>
        <v>90730</v>
      </c>
      <c r="M152" s="74">
        <f t="shared" ca="1" si="32"/>
        <v>93317</v>
      </c>
      <c r="N152" s="72"/>
      <c r="O152" s="72"/>
      <c r="P152" s="191" t="s">
        <v>600</v>
      </c>
      <c r="Q152" s="187" t="str">
        <f t="shared" si="33"/>
        <v>09173C</v>
      </c>
      <c r="R152" s="188" t="str">
        <f t="shared" si="34"/>
        <v>Senior Internal Auditor</v>
      </c>
      <c r="S152" s="189" t="str">
        <f t="shared" si="35"/>
        <v>35</v>
      </c>
      <c r="T152" s="186" cm="1">
        <f t="array" aca="1" ref="T152" ca="1">ROUND(IF($P152="Y",VLOOKUP($Q152, RatesApril2021,T$6,0)*INDIRECT($Q$1),VLOOKUP($Q152, RatesApril2021,T$6,0)),IF($A152="E",0,3))</f>
        <v>72742</v>
      </c>
      <c r="U152" s="186" cm="1">
        <f t="array" aca="1" ref="U152" ca="1">ROUND(IF($P152="Y",VLOOKUP($Q152, RatesApril2021,U$6,0)*INDIRECT($Q$1),VLOOKUP($Q152, RatesApril2021,U$6,0)),IF($A152="E",0,3))</f>
        <v>76571</v>
      </c>
      <c r="V152" s="186" cm="1">
        <f t="array" aca="1" ref="V152" ca="1">ROUND(IF($P152="Y",VLOOKUP($Q152, RatesApril2021,V$6,0)*INDIRECT($Q$1),VLOOKUP($Q152, RatesApril2021,V$6,0)),IF($A152="E",0,3))</f>
        <v>81212</v>
      </c>
      <c r="W152" s="186" cm="1">
        <f t="array" aca="1" ref="W152" ca="1">ROUND(IF($P152="Y",VLOOKUP($Q152, RatesApril2021,W$6,0)*INDIRECT($Q$1),VLOOKUP($Q152, RatesApril2021,W$6,0)),IF($A152="E",0,3))</f>
        <v>85856</v>
      </c>
      <c r="X152" s="186" cm="1">
        <f t="array" aca="1" ref="X152" ca="1">ROUND(IF($P152="Y",VLOOKUP($Q152, RatesApril2021,X$6,0)*INDIRECT($Q$1),VLOOKUP($Q152, RatesApril2021,X$6,0)),IF($A152="E",0,3))</f>
        <v>88258</v>
      </c>
      <c r="Y152" s="186" cm="1">
        <f t="array" aca="1" ref="Y152" ca="1">ROUND(IF($P152="Y",VLOOKUP($Q152, RatesApril2021,Y$6,0)*INDIRECT($Q$1),VLOOKUP($Q152, RatesApril2021,Y$6,0)),IF($A152="E",0,3))</f>
        <v>90730</v>
      </c>
      <c r="Z152" s="186" cm="1">
        <f t="array" aca="1" ref="Z152" ca="1">ROUND(IF($P152="Y",VLOOKUP($Q152, RatesApril2021,Z$6,0)*INDIRECT($Q$1),VLOOKUP($Q152, RatesApril2021,Z$6,0)),IF($A152="E",0,3))</f>
        <v>93317</v>
      </c>
    </row>
    <row r="153" spans="1:27" x14ac:dyDescent="0.2">
      <c r="A153" s="69" t="s">
        <v>17</v>
      </c>
      <c r="B153" s="70" t="s">
        <v>32</v>
      </c>
      <c r="C153" s="69" t="s">
        <v>205</v>
      </c>
      <c r="D153" s="71" t="s">
        <v>433</v>
      </c>
      <c r="E153" s="69">
        <v>575</v>
      </c>
      <c r="F153" s="219">
        <v>12</v>
      </c>
      <c r="G153" s="74">
        <f t="shared" ca="1" si="26"/>
        <v>102872</v>
      </c>
      <c r="H153" s="74">
        <f t="shared" ca="1" si="27"/>
        <v>106986</v>
      </c>
      <c r="I153" s="74">
        <f t="shared" ca="1" si="28"/>
        <v>111265</v>
      </c>
      <c r="J153" s="74">
        <f t="shared" ca="1" si="29"/>
        <v>115716</v>
      </c>
      <c r="K153" s="74">
        <f t="shared" ca="1" si="30"/>
        <v>120344</v>
      </c>
      <c r="L153" s="74">
        <f t="shared" ca="1" si="31"/>
        <v>0</v>
      </c>
      <c r="M153" s="74">
        <f t="shared" ca="1" si="32"/>
        <v>0</v>
      </c>
      <c r="N153" s="72"/>
      <c r="O153" s="72"/>
      <c r="P153" s="191" t="s">
        <v>600</v>
      </c>
      <c r="Q153" s="187" t="str">
        <f t="shared" si="33"/>
        <v>09175C</v>
      </c>
      <c r="R153" s="188" t="str">
        <f t="shared" si="34"/>
        <v>Senior Project Manager</v>
      </c>
      <c r="S153" s="189" t="str">
        <f t="shared" si="35"/>
        <v>105</v>
      </c>
      <c r="T153" s="186" cm="1">
        <f t="array" aca="1" ref="T153" ca="1">ROUND(IF($P153="Y",VLOOKUP($Q153, RatesApril2021,T$6,0)*INDIRECT($Q$1),VLOOKUP($Q153, RatesApril2021,T$6,0)),IF($A153="E",0,3))</f>
        <v>102872</v>
      </c>
      <c r="U153" s="186" cm="1">
        <f t="array" aca="1" ref="U153" ca="1">ROUND(IF($P153="Y",VLOOKUP($Q153, RatesApril2021,U$6,0)*INDIRECT($Q$1),VLOOKUP($Q153, RatesApril2021,U$6,0)),IF($A153="E",0,3))</f>
        <v>106986</v>
      </c>
      <c r="V153" s="186" cm="1">
        <f t="array" aca="1" ref="V153" ca="1">ROUND(IF($P153="Y",VLOOKUP($Q153, RatesApril2021,V$6,0)*INDIRECT($Q$1),VLOOKUP($Q153, RatesApril2021,V$6,0)),IF($A153="E",0,3))</f>
        <v>111265</v>
      </c>
      <c r="W153" s="186" cm="1">
        <f t="array" aca="1" ref="W153" ca="1">ROUND(IF($P153="Y",VLOOKUP($Q153, RatesApril2021,W$6,0)*INDIRECT($Q$1),VLOOKUP($Q153, RatesApril2021,W$6,0)),IF($A153="E",0,3))</f>
        <v>115716</v>
      </c>
      <c r="X153" s="186" cm="1">
        <f t="array" aca="1" ref="X153" ca="1">ROUND(IF($P153="Y",VLOOKUP($Q153, RatesApril2021,X$6,0)*INDIRECT($Q$1),VLOOKUP($Q153, RatesApril2021,X$6,0)),IF($A153="E",0,3))</f>
        <v>120344</v>
      </c>
      <c r="Y153" s="186" cm="1">
        <f t="array" aca="1" ref="Y153" ca="1">ROUND(IF($P153="Y",VLOOKUP($Q153, RatesApril2021,Y$6,0)*INDIRECT($Q$1),VLOOKUP($Q153, RatesApril2021,Y$6,0)),IF($A153="E",0,3))</f>
        <v>0</v>
      </c>
      <c r="Z153" s="186" cm="1">
        <f t="array" aca="1" ref="Z153" ca="1">ROUND(IF($P153="Y",VLOOKUP($Q153, RatesApril2021,Z$6,0)*INDIRECT($Q$1),VLOOKUP($Q153, RatesApril2021,Z$6,0)),IF($A153="E",0,3))</f>
        <v>0</v>
      </c>
    </row>
    <row r="154" spans="1:27" x14ac:dyDescent="0.2">
      <c r="A154" s="69" t="s">
        <v>17</v>
      </c>
      <c r="B154" s="70" t="s">
        <v>124</v>
      </c>
      <c r="C154" s="69" t="s">
        <v>206</v>
      </c>
      <c r="D154" s="71" t="s">
        <v>434</v>
      </c>
      <c r="E154" s="69">
        <v>515</v>
      </c>
      <c r="F154" s="219">
        <v>11</v>
      </c>
      <c r="G154" s="74">
        <f t="shared" ca="1" si="26"/>
        <v>91705</v>
      </c>
      <c r="H154" s="74">
        <f t="shared" ca="1" si="27"/>
        <v>95372</v>
      </c>
      <c r="I154" s="74">
        <f t="shared" ca="1" si="28"/>
        <v>99188</v>
      </c>
      <c r="J154" s="74">
        <f t="shared" ca="1" si="29"/>
        <v>103155</v>
      </c>
      <c r="K154" s="74">
        <f t="shared" ca="1" si="30"/>
        <v>107282</v>
      </c>
      <c r="L154" s="74">
        <f t="shared" ca="1" si="31"/>
        <v>0</v>
      </c>
      <c r="M154" s="74">
        <f t="shared" ca="1" si="32"/>
        <v>0</v>
      </c>
      <c r="N154" s="72"/>
      <c r="O154" s="72"/>
      <c r="P154" s="191" t="s">
        <v>600</v>
      </c>
      <c r="Q154" s="187" t="str">
        <f t="shared" si="33"/>
        <v>09155C</v>
      </c>
      <c r="R154" s="188" t="str">
        <f t="shared" si="34"/>
        <v>Senior Transportation Planner</v>
      </c>
      <c r="S154" s="189" t="str">
        <f t="shared" si="35"/>
        <v>104</v>
      </c>
      <c r="T154" s="186" cm="1">
        <f t="array" aca="1" ref="T154" ca="1">ROUND(IF($P154="Y",VLOOKUP($Q154, RatesApril2021,T$6,0)*INDIRECT($Q$1),VLOOKUP($Q154, RatesApril2021,T$6,0)),IF($A154="E",0,3))</f>
        <v>91705</v>
      </c>
      <c r="U154" s="186" cm="1">
        <f t="array" aca="1" ref="U154" ca="1">ROUND(IF($P154="Y",VLOOKUP($Q154, RatesApril2021,U$6,0)*INDIRECT($Q$1),VLOOKUP($Q154, RatesApril2021,U$6,0)),IF($A154="E",0,3))</f>
        <v>95372</v>
      </c>
      <c r="V154" s="186" cm="1">
        <f t="array" aca="1" ref="V154" ca="1">ROUND(IF($P154="Y",VLOOKUP($Q154, RatesApril2021,V$6,0)*INDIRECT($Q$1),VLOOKUP($Q154, RatesApril2021,V$6,0)),IF($A154="E",0,3))</f>
        <v>99188</v>
      </c>
      <c r="W154" s="186" cm="1">
        <f t="array" aca="1" ref="W154" ca="1">ROUND(IF($P154="Y",VLOOKUP($Q154, RatesApril2021,W$6,0)*INDIRECT($Q$1),VLOOKUP($Q154, RatesApril2021,W$6,0)),IF($A154="E",0,3))</f>
        <v>103155</v>
      </c>
      <c r="X154" s="186" cm="1">
        <f t="array" aca="1" ref="X154" ca="1">ROUND(IF($P154="Y",VLOOKUP($Q154, RatesApril2021,X$6,0)*INDIRECT($Q$1),VLOOKUP($Q154, RatesApril2021,X$6,0)),IF($A154="E",0,3))</f>
        <v>107282</v>
      </c>
      <c r="Y154" s="186" cm="1">
        <f t="array" aca="1" ref="Y154" ca="1">ROUND(IF($P154="Y",VLOOKUP($Q154, RatesApril2021,Y$6,0)*INDIRECT($Q$1),VLOOKUP($Q154, RatesApril2021,Y$6,0)),IF($A154="E",0,3))</f>
        <v>0</v>
      </c>
      <c r="Z154" s="186" cm="1">
        <f t="array" aca="1" ref="Z154" ca="1">ROUND(IF($P154="Y",VLOOKUP($Q154, RatesApril2021,Z$6,0)*INDIRECT($Q$1),VLOOKUP($Q154, RatesApril2021,Z$6,0)),IF($A154="E",0,3))</f>
        <v>0</v>
      </c>
    </row>
    <row r="155" spans="1:27" x14ac:dyDescent="0.2">
      <c r="A155" s="69" t="s">
        <v>21</v>
      </c>
      <c r="B155" s="70" t="s">
        <v>207</v>
      </c>
      <c r="C155" s="69" t="s">
        <v>208</v>
      </c>
      <c r="D155" s="71" t="s">
        <v>435</v>
      </c>
      <c r="E155" s="69">
        <v>368</v>
      </c>
      <c r="F155" s="219">
        <v>8</v>
      </c>
      <c r="G155" s="74">
        <f t="shared" ca="1" si="26"/>
        <v>32.484999999999999</v>
      </c>
      <c r="H155" s="74">
        <f t="shared" ca="1" si="27"/>
        <v>34.112000000000002</v>
      </c>
      <c r="I155" s="74">
        <f t="shared" ca="1" si="28"/>
        <v>36.328000000000003</v>
      </c>
      <c r="J155" s="74">
        <f t="shared" ca="1" si="29"/>
        <v>36.917999999999999</v>
      </c>
      <c r="K155" s="74">
        <f t="shared" ca="1" si="30"/>
        <v>37.951999999999998</v>
      </c>
      <c r="L155" s="74">
        <f t="shared" ca="1" si="31"/>
        <v>39.033000000000001</v>
      </c>
      <c r="M155" s="74">
        <f t="shared" ca="1" si="32"/>
        <v>0</v>
      </c>
      <c r="N155" s="72"/>
      <c r="O155" s="72"/>
      <c r="P155" s="191" t="s">
        <v>600</v>
      </c>
      <c r="Q155" s="187" t="str">
        <f t="shared" si="33"/>
        <v>09201C</v>
      </c>
      <c r="R155" s="188" t="str">
        <f t="shared" si="34"/>
        <v>Shift Supervisor, 311 Call Center</v>
      </c>
      <c r="S155" s="189" t="str">
        <f t="shared" si="35"/>
        <v>81</v>
      </c>
      <c r="T155" s="186" cm="1">
        <f t="array" aca="1" ref="T155" ca="1">ROUND(IF($P155="Y",VLOOKUP($Q155, RatesApril2021,T$6,0)*INDIRECT($Q$1),VLOOKUP($Q155, RatesApril2021,T$6,0)),IF($A155="E",0,3))</f>
        <v>32.484999999999999</v>
      </c>
      <c r="U155" s="186" cm="1">
        <f t="array" aca="1" ref="U155" ca="1">ROUND(IF($P155="Y",VLOOKUP($Q155, RatesApril2021,U$6,0)*INDIRECT($Q$1),VLOOKUP($Q155, RatesApril2021,U$6,0)),IF($A155="E",0,3))</f>
        <v>34.112000000000002</v>
      </c>
      <c r="V155" s="186" cm="1">
        <f t="array" aca="1" ref="V155" ca="1">ROUND(IF($P155="Y",VLOOKUP($Q155, RatesApril2021,V$6,0)*INDIRECT($Q$1),VLOOKUP($Q155, RatesApril2021,V$6,0)),IF($A155="E",0,3))</f>
        <v>36.328000000000003</v>
      </c>
      <c r="W155" s="186" cm="1">
        <f t="array" aca="1" ref="W155" ca="1">ROUND(IF($P155="Y",VLOOKUP($Q155, RatesApril2021,W$6,0)*INDIRECT($Q$1),VLOOKUP($Q155, RatesApril2021,W$6,0)),IF($A155="E",0,3))</f>
        <v>36.917999999999999</v>
      </c>
      <c r="X155" s="186" cm="1">
        <f t="array" aca="1" ref="X155" ca="1">ROUND(IF($P155="Y",VLOOKUP($Q155, RatesApril2021,X$6,0)*INDIRECT($Q$1),VLOOKUP($Q155, RatesApril2021,X$6,0)),IF($A155="E",0,3))</f>
        <v>37.951999999999998</v>
      </c>
      <c r="Y155" s="186" cm="1">
        <f t="array" aca="1" ref="Y155" ca="1">ROUND(IF($P155="Y",VLOOKUP($Q155, RatesApril2021,Y$6,0)*INDIRECT($Q$1),VLOOKUP($Q155, RatesApril2021,Y$6,0)),IF($A155="E",0,3))</f>
        <v>39.033000000000001</v>
      </c>
      <c r="Z155" s="186" cm="1">
        <f t="array" aca="1" ref="Z155" ca="1">ROUND(IF($P155="Y",VLOOKUP($Q155, RatesApril2021,Z$6,0)*INDIRECT($Q$1),VLOOKUP($Q155, RatesApril2021,Z$6,0)),IF($A155="E",0,3))</f>
        <v>0</v>
      </c>
    </row>
    <row r="156" spans="1:27" x14ac:dyDescent="0.2">
      <c r="A156" s="69" t="s">
        <v>17</v>
      </c>
      <c r="B156" s="70" t="s">
        <v>211</v>
      </c>
      <c r="C156" s="69" t="s">
        <v>212</v>
      </c>
      <c r="D156" s="71" t="s">
        <v>436</v>
      </c>
      <c r="E156" s="69">
        <v>433</v>
      </c>
      <c r="F156" s="219">
        <v>9</v>
      </c>
      <c r="G156" s="74">
        <f t="shared" ca="1" si="26"/>
        <v>73537</v>
      </c>
      <c r="H156" s="74">
        <f t="shared" ca="1" si="27"/>
        <v>77214</v>
      </c>
      <c r="I156" s="74">
        <f t="shared" ca="1" si="28"/>
        <v>81074</v>
      </c>
      <c r="J156" s="74">
        <f t="shared" ca="1" si="29"/>
        <v>85130</v>
      </c>
      <c r="K156" s="74">
        <f t="shared" ca="1" si="30"/>
        <v>87513</v>
      </c>
      <c r="L156" s="74">
        <f t="shared" ca="1" si="31"/>
        <v>89963</v>
      </c>
      <c r="M156" s="74">
        <f t="shared" ca="1" si="32"/>
        <v>92528</v>
      </c>
      <c r="N156" s="72"/>
      <c r="O156" s="72"/>
      <c r="P156" s="191" t="s">
        <v>600</v>
      </c>
      <c r="Q156" s="187" t="str">
        <f t="shared" si="33"/>
        <v>09810C</v>
      </c>
      <c r="R156" s="188" t="str">
        <f t="shared" si="34"/>
        <v>Supervisor Administrative Services</v>
      </c>
      <c r="S156" s="189" t="str">
        <f t="shared" si="35"/>
        <v>40</v>
      </c>
      <c r="T156" s="186" cm="1">
        <f t="array" aca="1" ref="T156" ca="1">ROUND(IF($P156="Y",VLOOKUP($Q156, RatesApril2021,T$6,0)*INDIRECT($Q$1),VLOOKUP($Q156, RatesApril2021,T$6,0)),IF($A156="E",0,3))</f>
        <v>73537</v>
      </c>
      <c r="U156" s="186" cm="1">
        <f t="array" aca="1" ref="U156" ca="1">ROUND(IF($P156="Y",VLOOKUP($Q156, RatesApril2021,U$6,0)*INDIRECT($Q$1),VLOOKUP($Q156, RatesApril2021,U$6,0)),IF($A156="E",0,3))</f>
        <v>77214</v>
      </c>
      <c r="V156" s="186" cm="1">
        <f t="array" aca="1" ref="V156" ca="1">ROUND(IF($P156="Y",VLOOKUP($Q156, RatesApril2021,V$6,0)*INDIRECT($Q$1),VLOOKUP($Q156, RatesApril2021,V$6,0)),IF($A156="E",0,3))</f>
        <v>81074</v>
      </c>
      <c r="W156" s="186" cm="1">
        <f t="array" aca="1" ref="W156" ca="1">ROUND(IF($P156="Y",VLOOKUP($Q156, RatesApril2021,W$6,0)*INDIRECT($Q$1),VLOOKUP($Q156, RatesApril2021,W$6,0)),IF($A156="E",0,3))</f>
        <v>85130</v>
      </c>
      <c r="X156" s="186" cm="1">
        <f t="array" aca="1" ref="X156" ca="1">ROUND(IF($P156="Y",VLOOKUP($Q156, RatesApril2021,X$6,0)*INDIRECT($Q$1),VLOOKUP($Q156, RatesApril2021,X$6,0)),IF($A156="E",0,3))</f>
        <v>87513</v>
      </c>
      <c r="Y156" s="186" cm="1">
        <f t="array" aca="1" ref="Y156" ca="1">ROUND(IF($P156="Y",VLOOKUP($Q156, RatesApril2021,Y$6,0)*INDIRECT($Q$1),VLOOKUP($Q156, RatesApril2021,Y$6,0)),IF($A156="E",0,3))</f>
        <v>89963</v>
      </c>
      <c r="Z156" s="186" cm="1">
        <f t="array" aca="1" ref="Z156" ca="1">ROUND(IF($P156="Y",VLOOKUP($Q156, RatesApril2021,Z$6,0)*INDIRECT($Q$1),VLOOKUP($Q156, RatesApril2021,Z$6,0)),IF($A156="E",0,3))</f>
        <v>92528</v>
      </c>
    </row>
    <row r="157" spans="1:27" x14ac:dyDescent="0.2">
      <c r="A157" s="69" t="s">
        <v>17</v>
      </c>
      <c r="B157" s="70" t="s">
        <v>213</v>
      </c>
      <c r="C157" s="69" t="s">
        <v>214</v>
      </c>
      <c r="D157" s="71" t="s">
        <v>437</v>
      </c>
      <c r="E157" s="69">
        <v>533</v>
      </c>
      <c r="F157" s="219">
        <v>11</v>
      </c>
      <c r="G157" s="74">
        <f t="shared" ca="1" si="26"/>
        <v>89034</v>
      </c>
      <c r="H157" s="74">
        <f t="shared" ca="1" si="27"/>
        <v>92595</v>
      </c>
      <c r="I157" s="74">
        <f t="shared" ca="1" si="28"/>
        <v>96301</v>
      </c>
      <c r="J157" s="74">
        <f t="shared" ca="1" si="29"/>
        <v>100152</v>
      </c>
      <c r="K157" s="74">
        <f t="shared" ca="1" si="30"/>
        <v>104158</v>
      </c>
      <c r="L157" s="74">
        <f t="shared" ca="1" si="31"/>
        <v>108324</v>
      </c>
      <c r="M157" s="74">
        <f t="shared" ca="1" si="32"/>
        <v>0</v>
      </c>
      <c r="N157" s="72"/>
      <c r="O157" s="72"/>
      <c r="P157" s="191" t="s">
        <v>600</v>
      </c>
      <c r="Q157" s="187" t="str">
        <f t="shared" si="33"/>
        <v>09926C</v>
      </c>
      <c r="R157" s="188" t="str">
        <f t="shared" si="34"/>
        <v>Supervisor CPED Project Coordination</v>
      </c>
      <c r="S157" s="189" t="str">
        <f t="shared" si="35"/>
        <v>42</v>
      </c>
      <c r="T157" s="186" cm="1">
        <f t="array" aca="1" ref="T157" ca="1">ROUND(IF($P157="Y",VLOOKUP($Q157, RatesApril2021,T$6,0)*INDIRECT($Q$1),VLOOKUP($Q157, RatesApril2021,T$6,0)),IF($A157="E",0,3))</f>
        <v>89034</v>
      </c>
      <c r="U157" s="186" cm="1">
        <f t="array" aca="1" ref="U157" ca="1">ROUND(IF($P157="Y",VLOOKUP($Q157, RatesApril2021,U$6,0)*INDIRECT($Q$1),VLOOKUP($Q157, RatesApril2021,U$6,0)),IF($A157="E",0,3))</f>
        <v>92595</v>
      </c>
      <c r="V157" s="186" cm="1">
        <f t="array" aca="1" ref="V157" ca="1">ROUND(IF($P157="Y",VLOOKUP($Q157, RatesApril2021,V$6,0)*INDIRECT($Q$1),VLOOKUP($Q157, RatesApril2021,V$6,0)),IF($A157="E",0,3))</f>
        <v>96301</v>
      </c>
      <c r="W157" s="186" cm="1">
        <f t="array" aca="1" ref="W157" ca="1">ROUND(IF($P157="Y",VLOOKUP($Q157, RatesApril2021,W$6,0)*INDIRECT($Q$1),VLOOKUP($Q157, RatesApril2021,W$6,0)),IF($A157="E",0,3))</f>
        <v>100152</v>
      </c>
      <c r="X157" s="186" cm="1">
        <f t="array" aca="1" ref="X157" ca="1">ROUND(IF($P157="Y",VLOOKUP($Q157, RatesApril2021,X$6,0)*INDIRECT($Q$1),VLOOKUP($Q157, RatesApril2021,X$6,0)),IF($A157="E",0,3))</f>
        <v>104158</v>
      </c>
      <c r="Y157" s="186" cm="1">
        <f t="array" aca="1" ref="Y157" ca="1">ROUND(IF($P157="Y",VLOOKUP($Q157, RatesApril2021,Y$6,0)*INDIRECT($Q$1),VLOOKUP($Q157, RatesApril2021,Y$6,0)),IF($A157="E",0,3))</f>
        <v>108324</v>
      </c>
      <c r="Z157" s="186" cm="1">
        <f t="array" aca="1" ref="Z157" ca="1">ROUND(IF($P157="Y",VLOOKUP($Q157, RatesApril2021,Z$6,0)*INDIRECT($Q$1),VLOOKUP($Q157, RatesApril2021,Z$6,0)),IF($A157="E",0,3))</f>
        <v>0</v>
      </c>
    </row>
    <row r="158" spans="1:27" s="73" customFormat="1" x14ac:dyDescent="0.2">
      <c r="A158" s="75" t="s">
        <v>17</v>
      </c>
      <c r="B158" s="70" t="s">
        <v>575</v>
      </c>
      <c r="C158" s="75" t="s">
        <v>216</v>
      </c>
      <c r="D158" s="73" t="s">
        <v>438</v>
      </c>
      <c r="E158" s="75">
        <v>393</v>
      </c>
      <c r="F158" s="219">
        <v>8</v>
      </c>
      <c r="G158" s="74">
        <f t="shared" ca="1" si="26"/>
        <v>70490</v>
      </c>
      <c r="H158" s="74">
        <f t="shared" ca="1" si="27"/>
        <v>73312</v>
      </c>
      <c r="I158" s="74">
        <f t="shared" ca="1" si="28"/>
        <v>76248</v>
      </c>
      <c r="J158" s="74">
        <f t="shared" ca="1" si="29"/>
        <v>79301</v>
      </c>
      <c r="K158" s="74">
        <f t="shared" ca="1" si="30"/>
        <v>82476</v>
      </c>
      <c r="L158" s="74">
        <f t="shared" ca="1" si="31"/>
        <v>0</v>
      </c>
      <c r="M158" s="74">
        <f t="shared" ca="1" si="32"/>
        <v>0</v>
      </c>
      <c r="N158" s="60"/>
      <c r="O158" s="60"/>
      <c r="P158" s="191" t="s">
        <v>600</v>
      </c>
      <c r="Q158" s="187" t="str">
        <f t="shared" si="33"/>
        <v>10074C</v>
      </c>
      <c r="R158" s="188" t="str">
        <f t="shared" si="34"/>
        <v>Supervisor Criminal Legal Support Services</v>
      </c>
      <c r="S158" s="189" t="str">
        <f t="shared" si="35"/>
        <v>022</v>
      </c>
      <c r="T158" s="186" cm="1">
        <f t="array" aca="1" ref="T158" ca="1">ROUND(IF($P158="Y",VLOOKUP($Q158, RatesApril2021,T$6,0)*INDIRECT($Q$1),VLOOKUP($Q158, RatesApril2021,T$6,0)),IF($A158="E",0,3))</f>
        <v>70490</v>
      </c>
      <c r="U158" s="186" cm="1">
        <f t="array" aca="1" ref="U158" ca="1">ROUND(IF($P158="Y",VLOOKUP($Q158, RatesApril2021,U$6,0)*INDIRECT($Q$1),VLOOKUP($Q158, RatesApril2021,U$6,0)),IF($A158="E",0,3))</f>
        <v>73312</v>
      </c>
      <c r="V158" s="186" cm="1">
        <f t="array" aca="1" ref="V158" ca="1">ROUND(IF($P158="Y",VLOOKUP($Q158, RatesApril2021,V$6,0)*INDIRECT($Q$1),VLOOKUP($Q158, RatesApril2021,V$6,0)),IF($A158="E",0,3))</f>
        <v>76248</v>
      </c>
      <c r="W158" s="186" cm="1">
        <f t="array" aca="1" ref="W158" ca="1">ROUND(IF($P158="Y",VLOOKUP($Q158, RatesApril2021,W$6,0)*INDIRECT($Q$1),VLOOKUP($Q158, RatesApril2021,W$6,0)),IF($A158="E",0,3))</f>
        <v>79301</v>
      </c>
      <c r="X158" s="186" cm="1">
        <f t="array" aca="1" ref="X158" ca="1">ROUND(IF($P158="Y",VLOOKUP($Q158, RatesApril2021,X$6,0)*INDIRECT($Q$1),VLOOKUP($Q158, RatesApril2021,X$6,0)),IF($A158="E",0,3))</f>
        <v>82476</v>
      </c>
      <c r="Y158" s="186" cm="1">
        <f t="array" aca="1" ref="Y158" ca="1">ROUND(IF($P158="Y",VLOOKUP($Q158, RatesApril2021,Y$6,0)*INDIRECT($Q$1),VLOOKUP($Q158, RatesApril2021,Y$6,0)),IF($A158="E",0,3))</f>
        <v>0</v>
      </c>
      <c r="Z158" s="186" cm="1">
        <f t="array" aca="1" ref="Z158" ca="1">ROUND(IF($P158="Y",VLOOKUP($Q158, RatesApril2021,Z$6,0)*INDIRECT($Q$1),VLOOKUP($Q158, RatesApril2021,Z$6,0)),IF($A158="E",0,3))</f>
        <v>0</v>
      </c>
      <c r="AA158" s="190"/>
    </row>
    <row r="159" spans="1:27" x14ac:dyDescent="0.2">
      <c r="A159" s="69" t="s">
        <v>17</v>
      </c>
      <c r="B159" s="70" t="s">
        <v>18</v>
      </c>
      <c r="C159" s="69" t="s">
        <v>217</v>
      </c>
      <c r="D159" s="71" t="s">
        <v>439</v>
      </c>
      <c r="E159" s="69">
        <v>485</v>
      </c>
      <c r="F159" s="219">
        <v>10</v>
      </c>
      <c r="G159" s="74">
        <f t="shared" ca="1" si="26"/>
        <v>80112</v>
      </c>
      <c r="H159" s="74">
        <f t="shared" ca="1" si="27"/>
        <v>84328</v>
      </c>
      <c r="I159" s="74">
        <f t="shared" ca="1" si="28"/>
        <v>88766</v>
      </c>
      <c r="J159" s="74">
        <f t="shared" ca="1" si="29"/>
        <v>93438</v>
      </c>
      <c r="K159" s="74">
        <f t="shared" ca="1" si="30"/>
        <v>96052</v>
      </c>
      <c r="L159" s="74">
        <f t="shared" ca="1" si="31"/>
        <v>98745</v>
      </c>
      <c r="M159" s="74">
        <f t="shared" ca="1" si="32"/>
        <v>101558</v>
      </c>
      <c r="N159" s="72"/>
      <c r="O159" s="72"/>
      <c r="P159" s="191" t="s">
        <v>600</v>
      </c>
      <c r="Q159" s="187" t="str">
        <f t="shared" si="33"/>
        <v>52918C</v>
      </c>
      <c r="R159" s="188" t="str">
        <f t="shared" si="34"/>
        <v>Supervisor Data Practices Compliance</v>
      </c>
      <c r="S159" s="189" t="str">
        <f t="shared" si="35"/>
        <v>83</v>
      </c>
      <c r="T159" s="186" cm="1">
        <f t="array" aca="1" ref="T159" ca="1">ROUND(IF($P159="Y",VLOOKUP($Q159, RatesApril2021,T$6,0)*INDIRECT($Q$1),VLOOKUP($Q159, RatesApril2021,T$6,0)),IF($A159="E",0,3))</f>
        <v>80112</v>
      </c>
      <c r="U159" s="186" cm="1">
        <f t="array" aca="1" ref="U159" ca="1">ROUND(IF($P159="Y",VLOOKUP($Q159, RatesApril2021,U$6,0)*INDIRECT($Q$1),VLOOKUP($Q159, RatesApril2021,U$6,0)),IF($A159="E",0,3))</f>
        <v>84328</v>
      </c>
      <c r="V159" s="186" cm="1">
        <f t="array" aca="1" ref="V159" ca="1">ROUND(IF($P159="Y",VLOOKUP($Q159, RatesApril2021,V$6,0)*INDIRECT($Q$1),VLOOKUP($Q159, RatesApril2021,V$6,0)),IF($A159="E",0,3))</f>
        <v>88766</v>
      </c>
      <c r="W159" s="186" cm="1">
        <f t="array" aca="1" ref="W159" ca="1">ROUND(IF($P159="Y",VLOOKUP($Q159, RatesApril2021,W$6,0)*INDIRECT($Q$1),VLOOKUP($Q159, RatesApril2021,W$6,0)),IF($A159="E",0,3))</f>
        <v>93438</v>
      </c>
      <c r="X159" s="186" cm="1">
        <f t="array" aca="1" ref="X159" ca="1">ROUND(IF($P159="Y",VLOOKUP($Q159, RatesApril2021,X$6,0)*INDIRECT($Q$1),VLOOKUP($Q159, RatesApril2021,X$6,0)),IF($A159="E",0,3))</f>
        <v>96052</v>
      </c>
      <c r="Y159" s="186" cm="1">
        <f t="array" aca="1" ref="Y159" ca="1">ROUND(IF($P159="Y",VLOOKUP($Q159, RatesApril2021,Y$6,0)*INDIRECT($Q$1),VLOOKUP($Q159, RatesApril2021,Y$6,0)),IF($A159="E",0,3))</f>
        <v>98745</v>
      </c>
      <c r="Z159" s="186" cm="1">
        <f t="array" aca="1" ref="Z159" ca="1">ROUND(IF($P159="Y",VLOOKUP($Q159, RatesApril2021,Z$6,0)*INDIRECT($Q$1),VLOOKUP($Q159, RatesApril2021,Z$6,0)),IF($A159="E",0,3))</f>
        <v>101558</v>
      </c>
    </row>
    <row r="160" spans="1:27" s="73" customFormat="1" x14ac:dyDescent="0.2">
      <c r="A160" s="75" t="s">
        <v>17</v>
      </c>
      <c r="B160" s="70" t="s">
        <v>218</v>
      </c>
      <c r="C160" s="75" t="s">
        <v>219</v>
      </c>
      <c r="D160" s="73" t="s">
        <v>440</v>
      </c>
      <c r="E160" s="75">
        <v>325</v>
      </c>
      <c r="F160" s="219">
        <v>7</v>
      </c>
      <c r="G160" s="74">
        <f t="shared" ca="1" si="26"/>
        <v>59852</v>
      </c>
      <c r="H160" s="74">
        <f t="shared" ca="1" si="27"/>
        <v>62248</v>
      </c>
      <c r="I160" s="74">
        <f t="shared" ca="1" si="28"/>
        <v>64741</v>
      </c>
      <c r="J160" s="74">
        <f t="shared" ca="1" si="29"/>
        <v>67333</v>
      </c>
      <c r="K160" s="74">
        <f t="shared" ca="1" si="30"/>
        <v>70029</v>
      </c>
      <c r="L160" s="74">
        <f t="shared" ca="1" si="31"/>
        <v>0</v>
      </c>
      <c r="M160" s="74">
        <f t="shared" ca="1" si="32"/>
        <v>0</v>
      </c>
      <c r="N160" s="60"/>
      <c r="O160" s="60"/>
      <c r="P160" s="191" t="s">
        <v>600</v>
      </c>
      <c r="Q160" s="187" t="str">
        <f t="shared" si="33"/>
        <v>09924C</v>
      </c>
      <c r="R160" s="188" t="str">
        <f t="shared" si="34"/>
        <v>Supervisor Document Solution Center</v>
      </c>
      <c r="S160" s="189" t="str">
        <f t="shared" si="35"/>
        <v>12B</v>
      </c>
      <c r="T160" s="186" cm="1">
        <f t="array" aca="1" ref="T160" ca="1">ROUND(IF($P160="Y",VLOOKUP($Q160, RatesApril2021,T$6,0)*INDIRECT($Q$1),VLOOKUP($Q160, RatesApril2021,T$6,0)),IF($A160="E",0,3))</f>
        <v>59852</v>
      </c>
      <c r="U160" s="186" cm="1">
        <f t="array" aca="1" ref="U160" ca="1">ROUND(IF($P160="Y",VLOOKUP($Q160, RatesApril2021,U$6,0)*INDIRECT($Q$1),VLOOKUP($Q160, RatesApril2021,U$6,0)),IF($A160="E",0,3))</f>
        <v>62248</v>
      </c>
      <c r="V160" s="186" cm="1">
        <f t="array" aca="1" ref="V160" ca="1">ROUND(IF($P160="Y",VLOOKUP($Q160, RatesApril2021,V$6,0)*INDIRECT($Q$1),VLOOKUP($Q160, RatesApril2021,V$6,0)),IF($A160="E",0,3))</f>
        <v>64741</v>
      </c>
      <c r="W160" s="186" cm="1">
        <f t="array" aca="1" ref="W160" ca="1">ROUND(IF($P160="Y",VLOOKUP($Q160, RatesApril2021,W$6,0)*INDIRECT($Q$1),VLOOKUP($Q160, RatesApril2021,W$6,0)),IF($A160="E",0,3))</f>
        <v>67333</v>
      </c>
      <c r="X160" s="186" cm="1">
        <f t="array" aca="1" ref="X160" ca="1">ROUND(IF($P160="Y",VLOOKUP($Q160, RatesApril2021,X$6,0)*INDIRECT($Q$1),VLOOKUP($Q160, RatesApril2021,X$6,0)),IF($A160="E",0,3))</f>
        <v>70029</v>
      </c>
      <c r="Y160" s="186" cm="1">
        <f t="array" aca="1" ref="Y160" ca="1">ROUND(IF($P160="Y",VLOOKUP($Q160, RatesApril2021,Y$6,0)*INDIRECT($Q$1),VLOOKUP($Q160, RatesApril2021,Y$6,0)),IF($A160="E",0,3))</f>
        <v>0</v>
      </c>
      <c r="Z160" s="186" cm="1">
        <f t="array" aca="1" ref="Z160" ca="1">ROUND(IF($P160="Y",VLOOKUP($Q160, RatesApril2021,Z$6,0)*INDIRECT($Q$1),VLOOKUP($Q160, RatesApril2021,Z$6,0)),IF($A160="E",0,3))</f>
        <v>0</v>
      </c>
      <c r="AA160" s="190"/>
    </row>
    <row r="161" spans="1:27" x14ac:dyDescent="0.2">
      <c r="A161" s="69" t="s">
        <v>17</v>
      </c>
      <c r="B161" s="70" t="s">
        <v>178</v>
      </c>
      <c r="C161" s="69" t="s">
        <v>210</v>
      </c>
      <c r="D161" s="71" t="s">
        <v>441</v>
      </c>
      <c r="E161" s="69">
        <v>425</v>
      </c>
      <c r="F161" s="219">
        <v>9</v>
      </c>
      <c r="G161" s="74">
        <f t="shared" ca="1" si="26"/>
        <v>77874</v>
      </c>
      <c r="H161" s="74">
        <f t="shared" ca="1" si="27"/>
        <v>83083</v>
      </c>
      <c r="I161" s="74">
        <f t="shared" ca="1" si="28"/>
        <v>85410</v>
      </c>
      <c r="J161" s="74">
        <f t="shared" ca="1" si="29"/>
        <v>87802</v>
      </c>
      <c r="K161" s="74">
        <f t="shared" ca="1" si="30"/>
        <v>90305</v>
      </c>
      <c r="L161" s="74">
        <f t="shared" ca="1" si="31"/>
        <v>0</v>
      </c>
      <c r="M161" s="74">
        <f t="shared" ca="1" si="32"/>
        <v>0</v>
      </c>
      <c r="N161" s="72"/>
      <c r="O161" s="72"/>
      <c r="P161" s="191" t="s">
        <v>600</v>
      </c>
      <c r="Q161" s="187" t="str">
        <f t="shared" si="33"/>
        <v>52915C</v>
      </c>
      <c r="R161" s="188" t="str">
        <f t="shared" si="34"/>
        <v>Supervisor Election Administration</v>
      </c>
      <c r="S161" s="189" t="str">
        <f t="shared" si="35"/>
        <v>36</v>
      </c>
      <c r="T161" s="186" cm="1">
        <f t="array" aca="1" ref="T161" ca="1">ROUND(IF($P161="Y",VLOOKUP($Q161, RatesApril2021,T$6,0)*INDIRECT($Q$1),VLOOKUP($Q161, RatesApril2021,T$6,0)),IF($A161="E",0,3))</f>
        <v>77874</v>
      </c>
      <c r="U161" s="186" cm="1">
        <f t="array" aca="1" ref="U161" ca="1">ROUND(IF($P161="Y",VLOOKUP($Q161, RatesApril2021,U$6,0)*INDIRECT($Q$1),VLOOKUP($Q161, RatesApril2021,U$6,0)),IF($A161="E",0,3))</f>
        <v>83083</v>
      </c>
      <c r="V161" s="186" cm="1">
        <f t="array" aca="1" ref="V161" ca="1">ROUND(IF($P161="Y",VLOOKUP($Q161, RatesApril2021,V$6,0)*INDIRECT($Q$1),VLOOKUP($Q161, RatesApril2021,V$6,0)),IF($A161="E",0,3))</f>
        <v>85410</v>
      </c>
      <c r="W161" s="186" cm="1">
        <f t="array" aca="1" ref="W161" ca="1">ROUND(IF($P161="Y",VLOOKUP($Q161, RatesApril2021,W$6,0)*INDIRECT($Q$1),VLOOKUP($Q161, RatesApril2021,W$6,0)),IF($A161="E",0,3))</f>
        <v>87802</v>
      </c>
      <c r="X161" s="186" cm="1">
        <f t="array" aca="1" ref="X161" ca="1">ROUND(IF($P161="Y",VLOOKUP($Q161, RatesApril2021,X$6,0)*INDIRECT($Q$1),VLOOKUP($Q161, RatesApril2021,X$6,0)),IF($A161="E",0,3))</f>
        <v>90305</v>
      </c>
      <c r="Y161" s="186" cm="1">
        <f t="array" aca="1" ref="Y161" ca="1">ROUND(IF($P161="Y",VLOOKUP($Q161, RatesApril2021,Y$6,0)*INDIRECT($Q$1),VLOOKUP($Q161, RatesApril2021,Y$6,0)),IF($A161="E",0,3))</f>
        <v>0</v>
      </c>
      <c r="Z161" s="186" cm="1">
        <f t="array" aca="1" ref="Z161" ca="1">ROUND(IF($P161="Y",VLOOKUP($Q161, RatesApril2021,Z$6,0)*INDIRECT($Q$1),VLOOKUP($Q161, RatesApril2021,Z$6,0)),IF($A161="E",0,3))</f>
        <v>0</v>
      </c>
    </row>
    <row r="162" spans="1:27" s="73" customFormat="1" x14ac:dyDescent="0.2">
      <c r="A162" s="75" t="s">
        <v>17</v>
      </c>
      <c r="B162" s="70" t="s">
        <v>60</v>
      </c>
      <c r="C162" s="75" t="s">
        <v>220</v>
      </c>
      <c r="D162" s="73" t="s">
        <v>442</v>
      </c>
      <c r="E162" s="75">
        <v>543</v>
      </c>
      <c r="F162" s="219">
        <v>12</v>
      </c>
      <c r="G162" s="74">
        <f t="shared" ca="1" si="26"/>
        <v>95108</v>
      </c>
      <c r="H162" s="74">
        <f t="shared" ca="1" si="27"/>
        <v>100413</v>
      </c>
      <c r="I162" s="74">
        <f t="shared" ca="1" si="28"/>
        <v>107297</v>
      </c>
      <c r="J162" s="74">
        <f t="shared" ca="1" si="29"/>
        <v>110301</v>
      </c>
      <c r="K162" s="74">
        <f t="shared" ca="1" si="30"/>
        <v>113389</v>
      </c>
      <c r="L162" s="74">
        <f t="shared" ca="1" si="31"/>
        <v>116623</v>
      </c>
      <c r="M162" s="74">
        <f t="shared" ca="1" si="32"/>
        <v>0</v>
      </c>
      <c r="N162" s="60"/>
      <c r="O162" s="60"/>
      <c r="P162" s="191" t="s">
        <v>600</v>
      </c>
      <c r="Q162" s="187" t="str">
        <f t="shared" si="33"/>
        <v>09986C</v>
      </c>
      <c r="R162" s="188" t="str">
        <f t="shared" si="34"/>
        <v>Supervisor Emergency Management Operators</v>
      </c>
      <c r="S162" s="189" t="str">
        <f t="shared" si="35"/>
        <v>44</v>
      </c>
      <c r="T162" s="186" cm="1">
        <f t="array" aca="1" ref="T162" ca="1">ROUND(IF($P162="Y",VLOOKUP($Q162, RatesApril2021,T$6,0)*INDIRECT($Q$1),VLOOKUP($Q162, RatesApril2021,T$6,0)),IF($A162="E",0,3))</f>
        <v>95108</v>
      </c>
      <c r="U162" s="186" cm="1">
        <f t="array" aca="1" ref="U162" ca="1">ROUND(IF($P162="Y",VLOOKUP($Q162, RatesApril2021,U$6,0)*INDIRECT($Q$1),VLOOKUP($Q162, RatesApril2021,U$6,0)),IF($A162="E",0,3))</f>
        <v>100413</v>
      </c>
      <c r="V162" s="186" cm="1">
        <f t="array" aca="1" ref="V162" ca="1">ROUND(IF($P162="Y",VLOOKUP($Q162, RatesApril2021,V$6,0)*INDIRECT($Q$1),VLOOKUP($Q162, RatesApril2021,V$6,0)),IF($A162="E",0,3))</f>
        <v>107297</v>
      </c>
      <c r="W162" s="186" cm="1">
        <f t="array" aca="1" ref="W162" ca="1">ROUND(IF($P162="Y",VLOOKUP($Q162, RatesApril2021,W$6,0)*INDIRECT($Q$1),VLOOKUP($Q162, RatesApril2021,W$6,0)),IF($A162="E",0,3))</f>
        <v>110301</v>
      </c>
      <c r="X162" s="186" cm="1">
        <f t="array" aca="1" ref="X162" ca="1">ROUND(IF($P162="Y",VLOOKUP($Q162, RatesApril2021,X$6,0)*INDIRECT($Q$1),VLOOKUP($Q162, RatesApril2021,X$6,0)),IF($A162="E",0,3))</f>
        <v>113389</v>
      </c>
      <c r="Y162" s="186" cm="1">
        <f t="array" aca="1" ref="Y162" ca="1">ROUND(IF($P162="Y",VLOOKUP($Q162, RatesApril2021,Y$6,0)*INDIRECT($Q$1),VLOOKUP($Q162, RatesApril2021,Y$6,0)),IF($A162="E",0,3))</f>
        <v>116623</v>
      </c>
      <c r="Z162" s="186" cm="1">
        <f t="array" aca="1" ref="Z162" ca="1">ROUND(IF($P162="Y",VLOOKUP($Q162, RatesApril2021,Z$6,0)*INDIRECT($Q$1),VLOOKUP($Q162, RatesApril2021,Z$6,0)),IF($A162="E",0,3))</f>
        <v>0</v>
      </c>
      <c r="AA162" s="190"/>
    </row>
    <row r="163" spans="1:27" x14ac:dyDescent="0.2">
      <c r="A163" s="75" t="s">
        <v>17</v>
      </c>
      <c r="B163" s="70" t="s">
        <v>221</v>
      </c>
      <c r="C163" s="75" t="s">
        <v>222</v>
      </c>
      <c r="D163" s="73" t="s">
        <v>443</v>
      </c>
      <c r="E163" s="75">
        <v>428</v>
      </c>
      <c r="F163" s="219">
        <v>9</v>
      </c>
      <c r="G163" s="74">
        <f t="shared" ca="1" si="26"/>
        <v>80834</v>
      </c>
      <c r="H163" s="74">
        <f t="shared" ca="1" si="27"/>
        <v>84066</v>
      </c>
      <c r="I163" s="74">
        <f t="shared" ca="1" si="28"/>
        <v>87431</v>
      </c>
      <c r="J163" s="74">
        <f t="shared" ca="1" si="29"/>
        <v>90927</v>
      </c>
      <c r="K163" s="74">
        <f t="shared" ca="1" si="30"/>
        <v>94564</v>
      </c>
      <c r="L163" s="74">
        <f t="shared" ca="1" si="31"/>
        <v>0</v>
      </c>
      <c r="M163" s="74">
        <f t="shared" ca="1" si="32"/>
        <v>0</v>
      </c>
      <c r="N163" s="72"/>
      <c r="O163" s="72"/>
      <c r="P163" s="191" t="s">
        <v>600</v>
      </c>
      <c r="Q163" s="187" t="str">
        <f t="shared" si="33"/>
        <v>10077C</v>
      </c>
      <c r="R163" s="188" t="str">
        <f t="shared" si="34"/>
        <v>Supervisor IT Deskside Services</v>
      </c>
      <c r="S163" s="189" t="str">
        <f t="shared" si="35"/>
        <v>12</v>
      </c>
      <c r="T163" s="186" cm="1">
        <f t="array" aca="1" ref="T163" ca="1">ROUND(IF($P163="Y",VLOOKUP($Q163, RatesApril2021,T$6,0)*INDIRECT($Q$1),VLOOKUP($Q163, RatesApril2021,T$6,0)),IF($A163="E",0,3))</f>
        <v>80834</v>
      </c>
      <c r="U163" s="186" cm="1">
        <f t="array" aca="1" ref="U163" ca="1">ROUND(IF($P163="Y",VLOOKUP($Q163, RatesApril2021,U$6,0)*INDIRECT($Q$1),VLOOKUP($Q163, RatesApril2021,U$6,0)),IF($A163="E",0,3))</f>
        <v>84066</v>
      </c>
      <c r="V163" s="186" cm="1">
        <f t="array" aca="1" ref="V163" ca="1">ROUND(IF($P163="Y",VLOOKUP($Q163, RatesApril2021,V$6,0)*INDIRECT($Q$1),VLOOKUP($Q163, RatesApril2021,V$6,0)),IF($A163="E",0,3))</f>
        <v>87431</v>
      </c>
      <c r="W163" s="186" cm="1">
        <f t="array" aca="1" ref="W163" ca="1">ROUND(IF($P163="Y",VLOOKUP($Q163, RatesApril2021,W$6,0)*INDIRECT($Q$1),VLOOKUP($Q163, RatesApril2021,W$6,0)),IF($A163="E",0,3))</f>
        <v>90927</v>
      </c>
      <c r="X163" s="186" cm="1">
        <f t="array" aca="1" ref="X163" ca="1">ROUND(IF($P163="Y",VLOOKUP($Q163, RatesApril2021,X$6,0)*INDIRECT($Q$1),VLOOKUP($Q163, RatesApril2021,X$6,0)),IF($A163="E",0,3))</f>
        <v>94564</v>
      </c>
      <c r="Y163" s="186" cm="1">
        <f t="array" aca="1" ref="Y163" ca="1">ROUND(IF($P163="Y",VLOOKUP($Q163, RatesApril2021,Y$6,0)*INDIRECT($Q$1),VLOOKUP($Q163, RatesApril2021,Y$6,0)),IF($A163="E",0,3))</f>
        <v>0</v>
      </c>
      <c r="Z163" s="186" cm="1">
        <f t="array" aca="1" ref="Z163" ca="1">ROUND(IF($P163="Y",VLOOKUP($Q163, RatesApril2021,Z$6,0)*INDIRECT($Q$1),VLOOKUP($Q163, RatesApril2021,Z$6,0)),IF($A163="E",0,3))</f>
        <v>0</v>
      </c>
    </row>
    <row r="164" spans="1:27" x14ac:dyDescent="0.2">
      <c r="A164" s="75" t="s">
        <v>17</v>
      </c>
      <c r="B164" s="70" t="s">
        <v>221</v>
      </c>
      <c r="C164" s="75" t="s">
        <v>223</v>
      </c>
      <c r="D164" s="73" t="s">
        <v>444</v>
      </c>
      <c r="E164" s="75">
        <v>428</v>
      </c>
      <c r="F164" s="219">
        <v>9</v>
      </c>
      <c r="G164" s="74">
        <f t="shared" ca="1" si="26"/>
        <v>80834</v>
      </c>
      <c r="H164" s="74">
        <f t="shared" ca="1" si="27"/>
        <v>84066</v>
      </c>
      <c r="I164" s="74">
        <f t="shared" ca="1" si="28"/>
        <v>87431</v>
      </c>
      <c r="J164" s="74">
        <f t="shared" ca="1" si="29"/>
        <v>90927</v>
      </c>
      <c r="K164" s="74">
        <f t="shared" ca="1" si="30"/>
        <v>94564</v>
      </c>
      <c r="L164" s="74">
        <f t="shared" ca="1" si="31"/>
        <v>0</v>
      </c>
      <c r="M164" s="74">
        <f t="shared" ca="1" si="32"/>
        <v>0</v>
      </c>
      <c r="N164" s="72"/>
      <c r="O164" s="72"/>
      <c r="P164" s="191" t="s">
        <v>600</v>
      </c>
      <c r="Q164" s="187" t="str">
        <f t="shared" si="33"/>
        <v>10078C</v>
      </c>
      <c r="R164" s="188" t="str">
        <f t="shared" si="34"/>
        <v xml:space="preserve">Supervisor IT Service Desk </v>
      </c>
      <c r="S164" s="189" t="str">
        <f t="shared" si="35"/>
        <v>12</v>
      </c>
      <c r="T164" s="186" cm="1">
        <f t="array" aca="1" ref="T164" ca="1">ROUND(IF($P164="Y",VLOOKUP($Q164, RatesApril2021,T$6,0)*INDIRECT($Q$1),VLOOKUP($Q164, RatesApril2021,T$6,0)),IF($A164="E",0,3))</f>
        <v>80834</v>
      </c>
      <c r="U164" s="186" cm="1">
        <f t="array" aca="1" ref="U164" ca="1">ROUND(IF($P164="Y",VLOOKUP($Q164, RatesApril2021,U$6,0)*INDIRECT($Q$1),VLOOKUP($Q164, RatesApril2021,U$6,0)),IF($A164="E",0,3))</f>
        <v>84066</v>
      </c>
      <c r="V164" s="186" cm="1">
        <f t="array" aca="1" ref="V164" ca="1">ROUND(IF($P164="Y",VLOOKUP($Q164, RatesApril2021,V$6,0)*INDIRECT($Q$1),VLOOKUP($Q164, RatesApril2021,V$6,0)),IF($A164="E",0,3))</f>
        <v>87431</v>
      </c>
      <c r="W164" s="186" cm="1">
        <f t="array" aca="1" ref="W164" ca="1">ROUND(IF($P164="Y",VLOOKUP($Q164, RatesApril2021,W$6,0)*INDIRECT($Q$1),VLOOKUP($Q164, RatesApril2021,W$6,0)),IF($A164="E",0,3))</f>
        <v>90927</v>
      </c>
      <c r="X164" s="186" cm="1">
        <f t="array" aca="1" ref="X164" ca="1">ROUND(IF($P164="Y",VLOOKUP($Q164, RatesApril2021,X$6,0)*INDIRECT($Q$1),VLOOKUP($Q164, RatesApril2021,X$6,0)),IF($A164="E",0,3))</f>
        <v>94564</v>
      </c>
      <c r="Y164" s="186" cm="1">
        <f t="array" aca="1" ref="Y164" ca="1">ROUND(IF($P164="Y",VLOOKUP($Q164, RatesApril2021,Y$6,0)*INDIRECT($Q$1),VLOOKUP($Q164, RatesApril2021,Y$6,0)),IF($A164="E",0,3))</f>
        <v>0</v>
      </c>
      <c r="Z164" s="186" cm="1">
        <f t="array" aca="1" ref="Z164" ca="1">ROUND(IF($P164="Y",VLOOKUP($Q164, RatesApril2021,Z$6,0)*INDIRECT($Q$1),VLOOKUP($Q164, RatesApril2021,Z$6,0)),IF($A164="E",0,3))</f>
        <v>0</v>
      </c>
    </row>
    <row r="165" spans="1:27" x14ac:dyDescent="0.2">
      <c r="A165" s="69" t="s">
        <v>21</v>
      </c>
      <c r="B165" s="70" t="s">
        <v>224</v>
      </c>
      <c r="C165" s="69" t="s">
        <v>225</v>
      </c>
      <c r="D165" s="71" t="s">
        <v>445</v>
      </c>
      <c r="E165" s="69">
        <v>368</v>
      </c>
      <c r="F165" s="219">
        <v>8</v>
      </c>
      <c r="G165" s="74">
        <f t="shared" ca="1" si="26"/>
        <v>35.470999999999997</v>
      </c>
      <c r="H165" s="74">
        <f t="shared" ca="1" si="27"/>
        <v>36.465000000000003</v>
      </c>
      <c r="I165" s="74">
        <f t="shared" ca="1" si="28"/>
        <v>37.485999999999997</v>
      </c>
      <c r="J165" s="74">
        <f t="shared" ca="1" si="29"/>
        <v>38.552999999999997</v>
      </c>
      <c r="K165" s="74">
        <f t="shared" ca="1" si="30"/>
        <v>39.344999999999999</v>
      </c>
      <c r="L165" s="74">
        <f t="shared" ca="1" si="31"/>
        <v>0</v>
      </c>
      <c r="M165" s="74">
        <f t="shared" ca="1" si="32"/>
        <v>0</v>
      </c>
      <c r="N165" s="72"/>
      <c r="O165" s="72"/>
      <c r="P165" s="191" t="s">
        <v>600</v>
      </c>
      <c r="Q165" s="187" t="str">
        <f t="shared" si="33"/>
        <v>10153C</v>
      </c>
      <c r="R165" s="188" t="str">
        <f t="shared" si="34"/>
        <v xml:space="preserve">Supervisor Payroll/Accounting </v>
      </c>
      <c r="S165" s="189" t="str">
        <f t="shared" si="35"/>
        <v>102</v>
      </c>
      <c r="T165" s="186" cm="1">
        <f t="array" aca="1" ref="T165" ca="1">ROUND(IF($P165="Y",VLOOKUP($Q165, RatesApril2021,T$6,0)*INDIRECT($Q$1),VLOOKUP($Q165, RatesApril2021,T$6,0)),IF($A165="E",0,3))</f>
        <v>35.470999999999997</v>
      </c>
      <c r="U165" s="186" cm="1">
        <f t="array" aca="1" ref="U165" ca="1">ROUND(IF($P165="Y",VLOOKUP($Q165, RatesApril2021,U$6,0)*INDIRECT($Q$1),VLOOKUP($Q165, RatesApril2021,U$6,0)),IF($A165="E",0,3))</f>
        <v>36.465000000000003</v>
      </c>
      <c r="V165" s="186" cm="1">
        <f t="array" aca="1" ref="V165" ca="1">ROUND(IF($P165="Y",VLOOKUP($Q165, RatesApril2021,V$6,0)*INDIRECT($Q$1),VLOOKUP($Q165, RatesApril2021,V$6,0)),IF($A165="E",0,3))</f>
        <v>37.485999999999997</v>
      </c>
      <c r="W165" s="186" cm="1">
        <f t="array" aca="1" ref="W165" ca="1">ROUND(IF($P165="Y",VLOOKUP($Q165, RatesApril2021,W$6,0)*INDIRECT($Q$1),VLOOKUP($Q165, RatesApril2021,W$6,0)),IF($A165="E",0,3))</f>
        <v>38.552999999999997</v>
      </c>
      <c r="X165" s="186" cm="1">
        <f t="array" aca="1" ref="X165" ca="1">ROUND(IF($P165="Y",VLOOKUP($Q165, RatesApril2021,X$6,0)*INDIRECT($Q$1),VLOOKUP($Q165, RatesApril2021,X$6,0)),IF($A165="E",0,3))</f>
        <v>39.344999999999999</v>
      </c>
      <c r="Y165" s="186" cm="1">
        <f t="array" aca="1" ref="Y165" ca="1">ROUND(IF($P165="Y",VLOOKUP($Q165, RatesApril2021,Y$6,0)*INDIRECT($Q$1),VLOOKUP($Q165, RatesApril2021,Y$6,0)),IF($A165="E",0,3))</f>
        <v>0</v>
      </c>
      <c r="Z165" s="186" cm="1">
        <f t="array" aca="1" ref="Z165" ca="1">ROUND(IF($P165="Y",VLOOKUP($Q165, RatesApril2021,Z$6,0)*INDIRECT($Q$1),VLOOKUP($Q165, RatesApril2021,Z$6,0)),IF($A165="E",0,3))</f>
        <v>0</v>
      </c>
    </row>
    <row r="166" spans="1:27" x14ac:dyDescent="0.2">
      <c r="A166" s="69" t="s">
        <v>17</v>
      </c>
      <c r="B166" s="70" t="s">
        <v>60</v>
      </c>
      <c r="C166" s="69" t="s">
        <v>226</v>
      </c>
      <c r="D166" s="71" t="s">
        <v>446</v>
      </c>
      <c r="E166" s="69">
        <v>550</v>
      </c>
      <c r="F166" s="219">
        <v>12</v>
      </c>
      <c r="G166" s="74">
        <f t="shared" ca="1" si="26"/>
        <v>95108</v>
      </c>
      <c r="H166" s="74">
        <f t="shared" ca="1" si="27"/>
        <v>100413</v>
      </c>
      <c r="I166" s="74">
        <f t="shared" ca="1" si="28"/>
        <v>107297</v>
      </c>
      <c r="J166" s="74">
        <f t="shared" ca="1" si="29"/>
        <v>110301</v>
      </c>
      <c r="K166" s="74">
        <f t="shared" ca="1" si="30"/>
        <v>113389</v>
      </c>
      <c r="L166" s="74">
        <f t="shared" ca="1" si="31"/>
        <v>116623</v>
      </c>
      <c r="M166" s="74">
        <f t="shared" ca="1" si="32"/>
        <v>0</v>
      </c>
      <c r="N166" s="72"/>
      <c r="O166" s="72"/>
      <c r="P166" s="191" t="s">
        <v>600</v>
      </c>
      <c r="Q166" s="187" t="str">
        <f t="shared" si="33"/>
        <v>10170C</v>
      </c>
      <c r="R166" s="188" t="str">
        <f t="shared" si="34"/>
        <v>Supervisor Plans Review</v>
      </c>
      <c r="S166" s="189" t="str">
        <f t="shared" si="35"/>
        <v>44</v>
      </c>
      <c r="T166" s="186" cm="1">
        <f t="array" aca="1" ref="T166" ca="1">ROUND(IF($P166="Y",VLOOKUP($Q166, RatesApril2021,T$6,0)*INDIRECT($Q$1),VLOOKUP($Q166, RatesApril2021,T$6,0)),IF($A166="E",0,3))</f>
        <v>95108</v>
      </c>
      <c r="U166" s="186" cm="1">
        <f t="array" aca="1" ref="U166" ca="1">ROUND(IF($P166="Y",VLOOKUP($Q166, RatesApril2021,U$6,0)*INDIRECT($Q$1),VLOOKUP($Q166, RatesApril2021,U$6,0)),IF($A166="E",0,3))</f>
        <v>100413</v>
      </c>
      <c r="V166" s="186" cm="1">
        <f t="array" aca="1" ref="V166" ca="1">ROUND(IF($P166="Y",VLOOKUP($Q166, RatesApril2021,V$6,0)*INDIRECT($Q$1),VLOOKUP($Q166, RatesApril2021,V$6,0)),IF($A166="E",0,3))</f>
        <v>107297</v>
      </c>
      <c r="W166" s="186" cm="1">
        <f t="array" aca="1" ref="W166" ca="1">ROUND(IF($P166="Y",VLOOKUP($Q166, RatesApril2021,W$6,0)*INDIRECT($Q$1),VLOOKUP($Q166, RatesApril2021,W$6,0)),IF($A166="E",0,3))</f>
        <v>110301</v>
      </c>
      <c r="X166" s="186" cm="1">
        <f t="array" aca="1" ref="X166" ca="1">ROUND(IF($P166="Y",VLOOKUP($Q166, RatesApril2021,X$6,0)*INDIRECT($Q$1),VLOOKUP($Q166, RatesApril2021,X$6,0)),IF($A166="E",0,3))</f>
        <v>113389</v>
      </c>
      <c r="Y166" s="186" cm="1">
        <f t="array" aca="1" ref="Y166" ca="1">ROUND(IF($P166="Y",VLOOKUP($Q166, RatesApril2021,Y$6,0)*INDIRECT($Q$1),VLOOKUP($Q166, RatesApril2021,Y$6,0)),IF($A166="E",0,3))</f>
        <v>116623</v>
      </c>
      <c r="Z166" s="186" cm="1">
        <f t="array" aca="1" ref="Z166" ca="1">ROUND(IF($P166="Y",VLOOKUP($Q166, RatesApril2021,Z$6,0)*INDIRECT($Q$1),VLOOKUP($Q166, RatesApril2021,Z$6,0)),IF($A166="E",0,3))</f>
        <v>0</v>
      </c>
    </row>
    <row r="167" spans="1:27" s="73" customFormat="1" x14ac:dyDescent="0.2">
      <c r="A167" s="75" t="s">
        <v>17</v>
      </c>
      <c r="B167" s="70" t="s">
        <v>575</v>
      </c>
      <c r="C167" s="75" t="s">
        <v>227</v>
      </c>
      <c r="D167" s="73" t="s">
        <v>447</v>
      </c>
      <c r="E167" s="75">
        <v>398</v>
      </c>
      <c r="F167" s="219">
        <v>8</v>
      </c>
      <c r="G167" s="74">
        <f t="shared" ca="1" si="26"/>
        <v>70490</v>
      </c>
      <c r="H167" s="74">
        <f t="shared" ca="1" si="27"/>
        <v>73312</v>
      </c>
      <c r="I167" s="74">
        <f t="shared" ca="1" si="28"/>
        <v>76248</v>
      </c>
      <c r="J167" s="74">
        <f t="shared" ca="1" si="29"/>
        <v>79301</v>
      </c>
      <c r="K167" s="74">
        <f t="shared" ca="1" si="30"/>
        <v>82476</v>
      </c>
      <c r="L167" s="74">
        <f t="shared" ca="1" si="31"/>
        <v>0</v>
      </c>
      <c r="M167" s="74">
        <f t="shared" ca="1" si="32"/>
        <v>0</v>
      </c>
      <c r="N167" s="60"/>
      <c r="O167" s="60"/>
      <c r="P167" s="191" t="s">
        <v>600</v>
      </c>
      <c r="Q167" s="187" t="str">
        <f t="shared" si="33"/>
        <v>10195C</v>
      </c>
      <c r="R167" s="188" t="str">
        <f t="shared" si="34"/>
        <v xml:space="preserve">Supervisor Police Support Services </v>
      </c>
      <c r="S167" s="189" t="str">
        <f t="shared" si="35"/>
        <v>022</v>
      </c>
      <c r="T167" s="186" cm="1">
        <f t="array" aca="1" ref="T167" ca="1">ROUND(IF($P167="Y",VLOOKUP($Q167, RatesApril2021,T$6,0)*INDIRECT($Q$1),VLOOKUP($Q167, RatesApril2021,T$6,0)),IF($A167="E",0,3))</f>
        <v>70490</v>
      </c>
      <c r="U167" s="186" cm="1">
        <f t="array" aca="1" ref="U167" ca="1">ROUND(IF($P167="Y",VLOOKUP($Q167, RatesApril2021,U$6,0)*INDIRECT($Q$1),VLOOKUP($Q167, RatesApril2021,U$6,0)),IF($A167="E",0,3))</f>
        <v>73312</v>
      </c>
      <c r="V167" s="186" cm="1">
        <f t="array" aca="1" ref="V167" ca="1">ROUND(IF($P167="Y",VLOOKUP($Q167, RatesApril2021,V$6,0)*INDIRECT($Q$1),VLOOKUP($Q167, RatesApril2021,V$6,0)),IF($A167="E",0,3))</f>
        <v>76248</v>
      </c>
      <c r="W167" s="186" cm="1">
        <f t="array" aca="1" ref="W167" ca="1">ROUND(IF($P167="Y",VLOOKUP($Q167, RatesApril2021,W$6,0)*INDIRECT($Q$1),VLOOKUP($Q167, RatesApril2021,W$6,0)),IF($A167="E",0,3))</f>
        <v>79301</v>
      </c>
      <c r="X167" s="186" cm="1">
        <f t="array" aca="1" ref="X167" ca="1">ROUND(IF($P167="Y",VLOOKUP($Q167, RatesApril2021,X$6,0)*INDIRECT($Q$1),VLOOKUP($Q167, RatesApril2021,X$6,0)),IF($A167="E",0,3))</f>
        <v>82476</v>
      </c>
      <c r="Y167" s="186" cm="1">
        <f t="array" aca="1" ref="Y167" ca="1">ROUND(IF($P167="Y",VLOOKUP($Q167, RatesApril2021,Y$6,0)*INDIRECT($Q$1),VLOOKUP($Q167, RatesApril2021,Y$6,0)),IF($A167="E",0,3))</f>
        <v>0</v>
      </c>
      <c r="Z167" s="186" cm="1">
        <f t="array" aca="1" ref="Z167" ca="1">ROUND(IF($P167="Y",VLOOKUP($Q167, RatesApril2021,Z$6,0)*INDIRECT($Q$1),VLOOKUP($Q167, RatesApril2021,Z$6,0)),IF($A167="E",0,3))</f>
        <v>0</v>
      </c>
      <c r="AA167" s="190"/>
    </row>
    <row r="168" spans="1:27" s="73" customFormat="1" x14ac:dyDescent="0.2">
      <c r="A168" s="75" t="s">
        <v>17</v>
      </c>
      <c r="B168" s="70" t="s">
        <v>585</v>
      </c>
      <c r="C168" s="75" t="s">
        <v>229</v>
      </c>
      <c r="D168" s="73" t="s">
        <v>448</v>
      </c>
      <c r="E168" s="75">
        <v>418</v>
      </c>
      <c r="F168" s="219">
        <v>9</v>
      </c>
      <c r="G168" s="74">
        <f t="shared" ca="1" si="26"/>
        <v>75583</v>
      </c>
      <c r="H168" s="74">
        <f t="shared" ca="1" si="27"/>
        <v>79486</v>
      </c>
      <c r="I168" s="74">
        <f t="shared" ca="1" si="28"/>
        <v>83537</v>
      </c>
      <c r="J168" s="74">
        <f t="shared" ca="1" si="29"/>
        <v>89192</v>
      </c>
      <c r="K168" s="74">
        <f t="shared" ca="1" si="30"/>
        <v>91690</v>
      </c>
      <c r="L168" s="74">
        <f t="shared" ca="1" si="31"/>
        <v>94257</v>
      </c>
      <c r="M168" s="74">
        <f t="shared" ca="1" si="32"/>
        <v>96945</v>
      </c>
      <c r="N168" s="60"/>
      <c r="O168" s="60"/>
      <c r="P168" s="191" t="s">
        <v>600</v>
      </c>
      <c r="Q168" s="187" t="str">
        <f t="shared" si="33"/>
        <v>10207C</v>
      </c>
      <c r="R168" s="188" t="str">
        <f t="shared" si="34"/>
        <v>Supervisor Property &amp; Evidence</v>
      </c>
      <c r="S168" s="189" t="str">
        <f t="shared" si="35"/>
        <v>024</v>
      </c>
      <c r="T168" s="186" cm="1">
        <f t="array" aca="1" ref="T168" ca="1">ROUND(IF($P168="Y",VLOOKUP($Q168, RatesApril2021,T$6,0)*INDIRECT($Q$1),VLOOKUP($Q168, RatesApril2021,T$6,0)),IF($A168="E",0,3))</f>
        <v>75583</v>
      </c>
      <c r="U168" s="186" cm="1">
        <f t="array" aca="1" ref="U168" ca="1">ROUND(IF($P168="Y",VLOOKUP($Q168, RatesApril2021,U$6,0)*INDIRECT($Q$1),VLOOKUP($Q168, RatesApril2021,U$6,0)),IF($A168="E",0,3))</f>
        <v>79486</v>
      </c>
      <c r="V168" s="186" cm="1">
        <f t="array" aca="1" ref="V168" ca="1">ROUND(IF($P168="Y",VLOOKUP($Q168, RatesApril2021,V$6,0)*INDIRECT($Q$1),VLOOKUP($Q168, RatesApril2021,V$6,0)),IF($A168="E",0,3))</f>
        <v>83537</v>
      </c>
      <c r="W168" s="186" cm="1">
        <f t="array" aca="1" ref="W168" ca="1">ROUND(IF($P168="Y",VLOOKUP($Q168, RatesApril2021,W$6,0)*INDIRECT($Q$1),VLOOKUP($Q168, RatesApril2021,W$6,0)),IF($A168="E",0,3))</f>
        <v>89192</v>
      </c>
      <c r="X168" s="186" cm="1">
        <f t="array" aca="1" ref="X168" ca="1">ROUND(IF($P168="Y",VLOOKUP($Q168, RatesApril2021,X$6,0)*INDIRECT($Q$1),VLOOKUP($Q168, RatesApril2021,X$6,0)),IF($A168="E",0,3))</f>
        <v>91690</v>
      </c>
      <c r="Y168" s="186" cm="1">
        <f t="array" aca="1" ref="Y168" ca="1">ROUND(IF($P168="Y",VLOOKUP($Q168, RatesApril2021,Y$6,0)*INDIRECT($Q$1),VLOOKUP($Q168, RatesApril2021,Y$6,0)),IF($A168="E",0,3))</f>
        <v>94257</v>
      </c>
      <c r="Z168" s="186" cm="1">
        <f t="array" aca="1" ref="Z168" ca="1">ROUND(IF($P168="Y",VLOOKUP($Q168, RatesApril2021,Z$6,0)*INDIRECT($Q$1),VLOOKUP($Q168, RatesApril2021,Z$6,0)),IF($A168="E",0,3))</f>
        <v>96945</v>
      </c>
      <c r="AA168" s="190"/>
    </row>
    <row r="169" spans="1:27" s="73" customFormat="1" x14ac:dyDescent="0.2">
      <c r="A169" s="75" t="s">
        <v>17</v>
      </c>
      <c r="B169" s="70" t="s">
        <v>580</v>
      </c>
      <c r="C169" s="75" t="s">
        <v>230</v>
      </c>
      <c r="D169" s="73" t="s">
        <v>449</v>
      </c>
      <c r="E169" s="75">
        <v>465</v>
      </c>
      <c r="F169" s="219">
        <v>10</v>
      </c>
      <c r="G169" s="74">
        <f t="shared" ca="1" si="26"/>
        <v>83970</v>
      </c>
      <c r="H169" s="74">
        <f t="shared" ca="1" si="27"/>
        <v>87333</v>
      </c>
      <c r="I169" s="74">
        <f t="shared" ca="1" si="28"/>
        <v>90829</v>
      </c>
      <c r="J169" s="74">
        <f t="shared" ca="1" si="29"/>
        <v>94466</v>
      </c>
      <c r="K169" s="74">
        <f t="shared" ca="1" si="30"/>
        <v>98249</v>
      </c>
      <c r="L169" s="74">
        <f t="shared" ca="1" si="31"/>
        <v>0</v>
      </c>
      <c r="M169" s="74">
        <f t="shared" ca="1" si="32"/>
        <v>0</v>
      </c>
      <c r="N169" s="60"/>
      <c r="O169" s="60"/>
      <c r="P169" s="191" t="s">
        <v>600</v>
      </c>
      <c r="Q169" s="187" t="str">
        <f t="shared" si="33"/>
        <v>10291C</v>
      </c>
      <c r="R169" s="188" t="str">
        <f t="shared" si="34"/>
        <v xml:space="preserve">Supervisor Space Planning  </v>
      </c>
      <c r="S169" s="189" t="str">
        <f t="shared" si="35"/>
        <v>034</v>
      </c>
      <c r="T169" s="186" cm="1">
        <f t="array" aca="1" ref="T169" ca="1">ROUND(IF($P169="Y",VLOOKUP($Q169, RatesApril2021,T$6,0)*INDIRECT($Q$1),VLOOKUP($Q169, RatesApril2021,T$6,0)),IF($A169="E",0,3))</f>
        <v>83970</v>
      </c>
      <c r="U169" s="186" cm="1">
        <f t="array" aca="1" ref="U169" ca="1">ROUND(IF($P169="Y",VLOOKUP($Q169, RatesApril2021,U$6,0)*INDIRECT($Q$1),VLOOKUP($Q169, RatesApril2021,U$6,0)),IF($A169="E",0,3))</f>
        <v>87333</v>
      </c>
      <c r="V169" s="186" cm="1">
        <f t="array" aca="1" ref="V169" ca="1">ROUND(IF($P169="Y",VLOOKUP($Q169, RatesApril2021,V$6,0)*INDIRECT($Q$1),VLOOKUP($Q169, RatesApril2021,V$6,0)),IF($A169="E",0,3))</f>
        <v>90829</v>
      </c>
      <c r="W169" s="186" cm="1">
        <f t="array" aca="1" ref="W169" ca="1">ROUND(IF($P169="Y",VLOOKUP($Q169, RatesApril2021,W$6,0)*INDIRECT($Q$1),VLOOKUP($Q169, RatesApril2021,W$6,0)),IF($A169="E",0,3))</f>
        <v>94466</v>
      </c>
      <c r="X169" s="186" cm="1">
        <f t="array" aca="1" ref="X169" ca="1">ROUND(IF($P169="Y",VLOOKUP($Q169, RatesApril2021,X$6,0)*INDIRECT($Q$1),VLOOKUP($Q169, RatesApril2021,X$6,0)),IF($A169="E",0,3))</f>
        <v>98249</v>
      </c>
      <c r="Y169" s="186" cm="1">
        <f t="array" aca="1" ref="Y169" ca="1">ROUND(IF($P169="Y",VLOOKUP($Q169, RatesApril2021,Y$6,0)*INDIRECT($Q$1),VLOOKUP($Q169, RatesApril2021,Y$6,0)),IF($A169="E",0,3))</f>
        <v>0</v>
      </c>
      <c r="Z169" s="186" cm="1">
        <f t="array" aca="1" ref="Z169" ca="1">ROUND(IF($P169="Y",VLOOKUP($Q169, RatesApril2021,Z$6,0)*INDIRECT($Q$1),VLOOKUP($Q169, RatesApril2021,Z$6,0)),IF($A169="E",0,3))</f>
        <v>0</v>
      </c>
      <c r="AA169" s="190"/>
    </row>
    <row r="170" spans="1:27" x14ac:dyDescent="0.2">
      <c r="A170" s="69" t="s">
        <v>17</v>
      </c>
      <c r="B170" s="70" t="s">
        <v>60</v>
      </c>
      <c r="C170" s="69" t="s">
        <v>231</v>
      </c>
      <c r="D170" s="71" t="s">
        <v>450</v>
      </c>
      <c r="E170" s="69">
        <v>543</v>
      </c>
      <c r="F170" s="219">
        <v>12</v>
      </c>
      <c r="G170" s="74">
        <f t="shared" ca="1" si="26"/>
        <v>102872</v>
      </c>
      <c r="H170" s="74">
        <f t="shared" ca="1" si="27"/>
        <v>106986</v>
      </c>
      <c r="I170" s="74">
        <f t="shared" ca="1" si="28"/>
        <v>111265</v>
      </c>
      <c r="J170" s="74">
        <f t="shared" ca="1" si="29"/>
        <v>115716</v>
      </c>
      <c r="K170" s="74">
        <f t="shared" ca="1" si="30"/>
        <v>120344</v>
      </c>
      <c r="L170" s="74">
        <f t="shared" ca="1" si="31"/>
        <v>0</v>
      </c>
      <c r="M170" s="74">
        <f t="shared" ca="1" si="32"/>
        <v>0</v>
      </c>
      <c r="N170" s="72"/>
      <c r="O170" s="72"/>
      <c r="P170" s="191" t="s">
        <v>600</v>
      </c>
      <c r="Q170" s="187" t="str">
        <f t="shared" ref="Q170:Q175" si="37">C170</f>
        <v>10335C</v>
      </c>
      <c r="R170" s="188" t="str">
        <f t="shared" ref="R170:R175" si="38">D170</f>
        <v>Supervisor Transportation Planner</v>
      </c>
      <c r="S170" s="189" t="str">
        <f t="shared" si="35"/>
        <v>44</v>
      </c>
      <c r="T170" s="186" cm="1">
        <f t="array" aca="1" ref="T170" ca="1">ROUND(IF($P170="Y",VLOOKUP($Q170, RatesApril2021,T$6,0)*INDIRECT($Q$1),VLOOKUP($Q170, RatesApril2021,T$6,0)),IF($A170="E",0,3))</f>
        <v>102872</v>
      </c>
      <c r="U170" s="186" cm="1">
        <f t="array" aca="1" ref="U170" ca="1">ROUND(IF($P170="Y",VLOOKUP($Q170, RatesApril2021,U$6,0)*INDIRECT($Q$1),VLOOKUP($Q170, RatesApril2021,U$6,0)),IF($A170="E",0,3))</f>
        <v>106986</v>
      </c>
      <c r="V170" s="186" cm="1">
        <f t="array" aca="1" ref="V170" ca="1">ROUND(IF($P170="Y",VLOOKUP($Q170, RatesApril2021,V$6,0)*INDIRECT($Q$1),VLOOKUP($Q170, RatesApril2021,V$6,0)),IF($A170="E",0,3))</f>
        <v>111265</v>
      </c>
      <c r="W170" s="186" cm="1">
        <f t="array" aca="1" ref="W170" ca="1">ROUND(IF($P170="Y",VLOOKUP($Q170, RatesApril2021,W$6,0)*INDIRECT($Q$1),VLOOKUP($Q170, RatesApril2021,W$6,0)),IF($A170="E",0,3))</f>
        <v>115716</v>
      </c>
      <c r="X170" s="186" cm="1">
        <f t="array" aca="1" ref="X170" ca="1">ROUND(IF($P170="Y",VLOOKUP($Q170, RatesApril2021,X$6,0)*INDIRECT($Q$1),VLOOKUP($Q170, RatesApril2021,X$6,0)),IF($A170="E",0,3))</f>
        <v>120344</v>
      </c>
      <c r="Y170" s="186" cm="1">
        <f t="array" aca="1" ref="Y170" ca="1">ROUND(IF($P170="Y",VLOOKUP($Q170, RatesApril2021,Y$6,0)*INDIRECT($Q$1),VLOOKUP($Q170, RatesApril2021,Y$6,0)),IF($A170="E",0,3))</f>
        <v>0</v>
      </c>
      <c r="Z170" s="186" cm="1">
        <f t="array" aca="1" ref="Z170" ca="1">ROUND(IF($P170="Y",VLOOKUP($Q170, RatesApril2021,Z$6,0)*INDIRECT($Q$1),VLOOKUP($Q170, RatesApril2021,Z$6,0)),IF($A170="E",0,3))</f>
        <v>0</v>
      </c>
    </row>
    <row r="171" spans="1:27" x14ac:dyDescent="0.2">
      <c r="A171" s="75" t="s">
        <v>17</v>
      </c>
      <c r="B171" s="70" t="s">
        <v>232</v>
      </c>
      <c r="C171" s="75" t="s">
        <v>233</v>
      </c>
      <c r="D171" s="73" t="s">
        <v>451</v>
      </c>
      <c r="E171" s="75">
        <v>333</v>
      </c>
      <c r="F171" s="219">
        <v>7</v>
      </c>
      <c r="G171" s="74">
        <f t="shared" ca="1" si="26"/>
        <v>59610</v>
      </c>
      <c r="H171" s="74">
        <f t="shared" ca="1" si="27"/>
        <v>61397</v>
      </c>
      <c r="I171" s="74">
        <f t="shared" ca="1" si="28"/>
        <v>63241</v>
      </c>
      <c r="J171" s="74">
        <f t="shared" ca="1" si="29"/>
        <v>65138</v>
      </c>
      <c r="K171" s="74">
        <f t="shared" ca="1" si="30"/>
        <v>67091</v>
      </c>
      <c r="L171" s="74">
        <f t="shared" ca="1" si="31"/>
        <v>69103</v>
      </c>
      <c r="M171" s="74">
        <f t="shared" ca="1" si="32"/>
        <v>71177</v>
      </c>
      <c r="N171" s="72"/>
      <c r="O171" s="72"/>
      <c r="P171" s="191" t="s">
        <v>600</v>
      </c>
      <c r="Q171" s="187" t="str">
        <f t="shared" si="37"/>
        <v>10350C</v>
      </c>
      <c r="R171" s="188" t="str">
        <f t="shared" si="38"/>
        <v>Supervisor Treasury Division</v>
      </c>
      <c r="S171" s="189" t="str">
        <f t="shared" si="35"/>
        <v>17</v>
      </c>
      <c r="T171" s="186" cm="1">
        <f t="array" aca="1" ref="T171" ca="1">ROUND(IF($P171="Y",VLOOKUP($Q171, RatesApril2021,T$6,0)*INDIRECT($Q$1),VLOOKUP($Q171, RatesApril2021,T$6,0)),IF($A171="E",0,3))</f>
        <v>59610</v>
      </c>
      <c r="U171" s="186" cm="1">
        <f t="array" aca="1" ref="U171" ca="1">ROUND(IF($P171="Y",VLOOKUP($Q171, RatesApril2021,U$6,0)*INDIRECT($Q$1),VLOOKUP($Q171, RatesApril2021,U$6,0)),IF($A171="E",0,3))</f>
        <v>61397</v>
      </c>
      <c r="V171" s="186" cm="1">
        <f t="array" aca="1" ref="V171" ca="1">ROUND(IF($P171="Y",VLOOKUP($Q171, RatesApril2021,V$6,0)*INDIRECT($Q$1),VLOOKUP($Q171, RatesApril2021,V$6,0)),IF($A171="E",0,3))</f>
        <v>63241</v>
      </c>
      <c r="W171" s="186" cm="1">
        <f t="array" aca="1" ref="W171" ca="1">ROUND(IF($P171="Y",VLOOKUP($Q171, RatesApril2021,W$6,0)*INDIRECT($Q$1),VLOOKUP($Q171, RatesApril2021,W$6,0)),IF($A171="E",0,3))</f>
        <v>65138</v>
      </c>
      <c r="X171" s="186" cm="1">
        <f t="array" aca="1" ref="X171" ca="1">ROUND(IF($P171="Y",VLOOKUP($Q171, RatesApril2021,X$6,0)*INDIRECT($Q$1),VLOOKUP($Q171, RatesApril2021,X$6,0)),IF($A171="E",0,3))</f>
        <v>67091</v>
      </c>
      <c r="Y171" s="186" cm="1">
        <f t="array" aca="1" ref="Y171" ca="1">ROUND(IF($P171="Y",VLOOKUP($Q171, RatesApril2021,Y$6,0)*INDIRECT($Q$1),VLOOKUP($Q171, RatesApril2021,Y$6,0)),IF($A171="E",0,3))</f>
        <v>69103</v>
      </c>
      <c r="Z171" s="186" cm="1">
        <f t="array" aca="1" ref="Z171" ca="1">ROUND(IF($P171="Y",VLOOKUP($Q171, RatesApril2021,Z$6,0)*INDIRECT($Q$1),VLOOKUP($Q171, RatesApril2021,Z$6,0)),IF($A171="E",0,3))</f>
        <v>71177</v>
      </c>
    </row>
    <row r="172" spans="1:27" s="73" customFormat="1" x14ac:dyDescent="0.2">
      <c r="A172" s="75" t="s">
        <v>17</v>
      </c>
      <c r="B172" s="70" t="s">
        <v>586</v>
      </c>
      <c r="C172" s="75" t="s">
        <v>235</v>
      </c>
      <c r="D172" s="73" t="s">
        <v>452</v>
      </c>
      <c r="E172" s="75">
        <v>413</v>
      </c>
      <c r="F172" s="219">
        <v>9</v>
      </c>
      <c r="G172" s="74">
        <f t="shared" ca="1" si="26"/>
        <v>75829</v>
      </c>
      <c r="H172" s="74">
        <f t="shared" ca="1" si="27"/>
        <v>78866</v>
      </c>
      <c r="I172" s="74">
        <f t="shared" ca="1" si="28"/>
        <v>82023</v>
      </c>
      <c r="J172" s="74">
        <f t="shared" ca="1" si="29"/>
        <v>85308</v>
      </c>
      <c r="K172" s="74">
        <f t="shared" ca="1" si="30"/>
        <v>88723</v>
      </c>
      <c r="L172" s="74">
        <f t="shared" ca="1" si="31"/>
        <v>0</v>
      </c>
      <c r="M172" s="74">
        <f t="shared" ca="1" si="32"/>
        <v>0</v>
      </c>
      <c r="N172" s="60"/>
      <c r="O172" s="60"/>
      <c r="P172" s="191" t="s">
        <v>600</v>
      </c>
      <c r="Q172" s="187" t="str">
        <f t="shared" si="37"/>
        <v>10633C</v>
      </c>
      <c r="R172" s="188" t="str">
        <f t="shared" si="38"/>
        <v>Training Development Supervisor</v>
      </c>
      <c r="S172" s="189" t="str">
        <f t="shared" si="35"/>
        <v>084</v>
      </c>
      <c r="T172" s="186" cm="1">
        <f t="array" aca="1" ref="T172" ca="1">ROUND(IF($P172="Y",VLOOKUP($Q172, RatesApril2021,T$6,0)*INDIRECT($Q$1),VLOOKUP($Q172, RatesApril2021,T$6,0)),IF($A172="E",0,3))</f>
        <v>75829</v>
      </c>
      <c r="U172" s="186" cm="1">
        <f t="array" aca="1" ref="U172" ca="1">ROUND(IF($P172="Y",VLOOKUP($Q172, RatesApril2021,U$6,0)*INDIRECT($Q$1),VLOOKUP($Q172, RatesApril2021,U$6,0)),IF($A172="E",0,3))</f>
        <v>78866</v>
      </c>
      <c r="V172" s="186" cm="1">
        <f t="array" aca="1" ref="V172" ca="1">ROUND(IF($P172="Y",VLOOKUP($Q172, RatesApril2021,V$6,0)*INDIRECT($Q$1),VLOOKUP($Q172, RatesApril2021,V$6,0)),IF($A172="E",0,3))</f>
        <v>82023</v>
      </c>
      <c r="W172" s="186" cm="1">
        <f t="array" aca="1" ref="W172" ca="1">ROUND(IF($P172="Y",VLOOKUP($Q172, RatesApril2021,W$6,0)*INDIRECT($Q$1),VLOOKUP($Q172, RatesApril2021,W$6,0)),IF($A172="E",0,3))</f>
        <v>85308</v>
      </c>
      <c r="X172" s="186" cm="1">
        <f t="array" aca="1" ref="X172" ca="1">ROUND(IF($P172="Y",VLOOKUP($Q172, RatesApril2021,X$6,0)*INDIRECT($Q$1),VLOOKUP($Q172, RatesApril2021,X$6,0)),IF($A172="E",0,3))</f>
        <v>88723</v>
      </c>
      <c r="Y172" s="186" cm="1">
        <f t="array" aca="1" ref="Y172" ca="1">ROUND(IF($P172="Y",VLOOKUP($Q172, RatesApril2021,Y$6,0)*INDIRECT($Q$1),VLOOKUP($Q172, RatesApril2021,Y$6,0)),IF($A172="E",0,3))</f>
        <v>0</v>
      </c>
      <c r="Z172" s="186" cm="1">
        <f t="array" aca="1" ref="Z172" ca="1">ROUND(IF($P172="Y",VLOOKUP($Q172, RatesApril2021,Z$6,0)*INDIRECT($Q$1),VLOOKUP($Q172, RatesApril2021,Z$6,0)),IF($A172="E",0,3))</f>
        <v>0</v>
      </c>
      <c r="AA172" s="190"/>
    </row>
    <row r="173" spans="1:27" s="73" customFormat="1" x14ac:dyDescent="0.2">
      <c r="A173" s="75" t="s">
        <v>21</v>
      </c>
      <c r="B173" s="70" t="s">
        <v>236</v>
      </c>
      <c r="C173" s="75" t="s">
        <v>237</v>
      </c>
      <c r="D173" s="73" t="s">
        <v>238</v>
      </c>
      <c r="E173" s="75">
        <v>140</v>
      </c>
      <c r="F173" s="219">
        <v>5</v>
      </c>
      <c r="G173" s="74">
        <f t="shared" ca="1" si="26"/>
        <v>27.484000000000002</v>
      </c>
      <c r="H173" s="74">
        <f t="shared" ca="1" si="27"/>
        <v>0</v>
      </c>
      <c r="I173" s="74">
        <f t="shared" ca="1" si="28"/>
        <v>0</v>
      </c>
      <c r="J173" s="74">
        <f t="shared" ca="1" si="29"/>
        <v>0</v>
      </c>
      <c r="K173" s="74">
        <f t="shared" ca="1" si="30"/>
        <v>0</v>
      </c>
      <c r="L173" s="74">
        <f t="shared" ca="1" si="31"/>
        <v>0</v>
      </c>
      <c r="M173" s="74">
        <f t="shared" ca="1" si="32"/>
        <v>0</v>
      </c>
      <c r="N173" s="60"/>
      <c r="O173" s="60"/>
      <c r="P173" s="191" t="s">
        <v>600</v>
      </c>
      <c r="Q173" s="187" t="str">
        <f t="shared" si="37"/>
        <v>52923C</v>
      </c>
      <c r="R173" s="188" t="str">
        <f t="shared" si="38"/>
        <v>Truck Operator</v>
      </c>
      <c r="S173" s="189" t="str">
        <f t="shared" si="35"/>
        <v>107</v>
      </c>
      <c r="T173" s="186" cm="1">
        <f t="array" aca="1" ref="T173" ca="1">ROUND(IF($P173="Y",VLOOKUP($Q173, RatesApril2021,T$6,0)*INDIRECT($Q$1),VLOOKUP($Q173, RatesApril2021,T$6,0)),IF($A173="E",0,3))</f>
        <v>27.484000000000002</v>
      </c>
      <c r="U173" s="186" cm="1">
        <f t="array" aca="1" ref="U173" ca="1">ROUND(IF($P173="Y",VLOOKUP($Q173, RatesApril2021,U$6,0)*INDIRECT($Q$1),VLOOKUP($Q173, RatesApril2021,U$6,0)),IF($A173="E",0,3))</f>
        <v>0</v>
      </c>
      <c r="V173" s="186" cm="1">
        <f t="array" aca="1" ref="V173" ca="1">ROUND(IF($P173="Y",VLOOKUP($Q173, RatesApril2021,V$6,0)*INDIRECT($Q$1),VLOOKUP($Q173, RatesApril2021,V$6,0)),IF($A173="E",0,3))</f>
        <v>0</v>
      </c>
      <c r="W173" s="186" cm="1">
        <f t="array" aca="1" ref="W173" ca="1">ROUND(IF($P173="Y",VLOOKUP($Q173, RatesApril2021,W$6,0)*INDIRECT($Q$1),VLOOKUP($Q173, RatesApril2021,W$6,0)),IF($A173="E",0,3))</f>
        <v>0</v>
      </c>
      <c r="X173" s="186" cm="1">
        <f t="array" aca="1" ref="X173" ca="1">ROUND(IF($P173="Y",VLOOKUP($Q173, RatesApril2021,X$6,0)*INDIRECT($Q$1),VLOOKUP($Q173, RatesApril2021,X$6,0)),IF($A173="E",0,3))</f>
        <v>0</v>
      </c>
      <c r="Y173" s="186" cm="1">
        <f t="array" aca="1" ref="Y173" ca="1">ROUND(IF($P173="Y",VLOOKUP($Q173, RatesApril2021,Y$6,0)*INDIRECT($Q$1),VLOOKUP($Q173, RatesApril2021,Y$6,0)),IF($A173="E",0,3))</f>
        <v>0</v>
      </c>
      <c r="Z173" s="186" cm="1">
        <f t="array" aca="1" ref="Z173" ca="1">ROUND(IF($P173="Y",VLOOKUP($Q173, RatesApril2021,Z$6,0)*INDIRECT($Q$1),VLOOKUP($Q173, RatesApril2021,Z$6,0)),IF($A173="E",0,3))</f>
        <v>0</v>
      </c>
      <c r="AA173" s="190"/>
    </row>
    <row r="174" spans="1:27" s="73" customFormat="1" x14ac:dyDescent="0.2">
      <c r="A174" s="75" t="s">
        <v>17</v>
      </c>
      <c r="B174" s="70">
        <v>65</v>
      </c>
      <c r="C174" s="75" t="s">
        <v>568</v>
      </c>
      <c r="D174" s="73" t="s">
        <v>569</v>
      </c>
      <c r="E174" s="75">
        <v>458</v>
      </c>
      <c r="F174" s="219">
        <v>10</v>
      </c>
      <c r="G174" s="74">
        <f t="shared" si="26"/>
        <v>71571</v>
      </c>
      <c r="H174" s="74">
        <f t="shared" si="27"/>
        <v>75168</v>
      </c>
      <c r="I174" s="74">
        <f t="shared" si="28"/>
        <v>79229</v>
      </c>
      <c r="J174" s="74">
        <f t="shared" si="29"/>
        <v>85847</v>
      </c>
      <c r="K174" s="74">
        <f t="shared" si="30"/>
        <v>88252</v>
      </c>
      <c r="L174" s="74">
        <f t="shared" si="31"/>
        <v>92874</v>
      </c>
      <c r="M174" s="74">
        <f t="shared" si="32"/>
        <v>98200</v>
      </c>
      <c r="N174" s="60"/>
      <c r="O174" s="60"/>
      <c r="P174" s="191" t="s">
        <v>600</v>
      </c>
      <c r="Q174" s="187" t="str">
        <f t="shared" si="37"/>
        <v>59401C</v>
      </c>
      <c r="R174" s="188" t="str">
        <f t="shared" si="38"/>
        <v>Violence Prevention Interagency Coordinator</v>
      </c>
      <c r="S174" s="189">
        <f t="shared" si="35"/>
        <v>65</v>
      </c>
      <c r="T174" s="186">
        <v>71571</v>
      </c>
      <c r="U174" s="186">
        <v>75168</v>
      </c>
      <c r="V174" s="186">
        <v>79229</v>
      </c>
      <c r="W174" s="186">
        <v>85847</v>
      </c>
      <c r="X174" s="186">
        <v>88252</v>
      </c>
      <c r="Y174" s="186">
        <v>92874</v>
      </c>
      <c r="Z174" s="186">
        <v>98200</v>
      </c>
      <c r="AA174" s="190"/>
    </row>
    <row r="175" spans="1:27" x14ac:dyDescent="0.2">
      <c r="A175" s="69" t="s">
        <v>17</v>
      </c>
      <c r="B175" s="70" t="s">
        <v>65</v>
      </c>
      <c r="C175" s="69" t="s">
        <v>239</v>
      </c>
      <c r="D175" s="71" t="s">
        <v>453</v>
      </c>
      <c r="E175" s="69">
        <v>518</v>
      </c>
      <c r="F175" s="219">
        <v>11</v>
      </c>
      <c r="G175" s="74">
        <f t="shared" ca="1" si="26"/>
        <v>83407</v>
      </c>
      <c r="H175" s="74">
        <f t="shared" ca="1" si="27"/>
        <v>87798</v>
      </c>
      <c r="I175" s="74">
        <f t="shared" ca="1" si="28"/>
        <v>92418</v>
      </c>
      <c r="J175" s="74">
        <f t="shared" ca="1" si="29"/>
        <v>98702</v>
      </c>
      <c r="K175" s="74">
        <f t="shared" ca="1" si="30"/>
        <v>101467</v>
      </c>
      <c r="L175" s="74">
        <f t="shared" ca="1" si="31"/>
        <v>104309</v>
      </c>
      <c r="M175" s="74">
        <f t="shared" ca="1" si="32"/>
        <v>107282</v>
      </c>
      <c r="N175" s="72"/>
      <c r="O175" s="72"/>
      <c r="P175" s="191" t="s">
        <v>600</v>
      </c>
      <c r="Q175" s="187" t="str">
        <f t="shared" si="37"/>
        <v>10857C</v>
      </c>
      <c r="R175" s="188" t="str">
        <f t="shared" si="38"/>
        <v>Water Business Enterprise System Manager</v>
      </c>
      <c r="S175" s="189" t="str">
        <f t="shared" si="35"/>
        <v>41C</v>
      </c>
      <c r="T175" s="186" cm="1">
        <f t="array" aca="1" ref="T175" ca="1">ROUND(IF($P175="Y",VLOOKUP($Q175, RatesApril2021,T$6,0)*INDIRECT($Q$1),VLOOKUP($Q175, RatesApril2021,T$6,0)),IF($A175="E",0,3))</f>
        <v>83407</v>
      </c>
      <c r="U175" s="186" cm="1">
        <f t="array" aca="1" ref="U175" ca="1">ROUND(IF($P175="Y",VLOOKUP($Q175, RatesApril2021,U$6,0)*INDIRECT($Q$1),VLOOKUP($Q175, RatesApril2021,U$6,0)),IF($A175="E",0,3))</f>
        <v>87798</v>
      </c>
      <c r="V175" s="186" cm="1">
        <f t="array" aca="1" ref="V175" ca="1">ROUND(IF($P175="Y",VLOOKUP($Q175, RatesApril2021,V$6,0)*INDIRECT($Q$1),VLOOKUP($Q175, RatesApril2021,V$6,0)),IF($A175="E",0,3))</f>
        <v>92418</v>
      </c>
      <c r="W175" s="186" cm="1">
        <f t="array" aca="1" ref="W175" ca="1">ROUND(IF($P175="Y",VLOOKUP($Q175, RatesApril2021,W$6,0)*INDIRECT($Q$1),VLOOKUP($Q175, RatesApril2021,W$6,0)),IF($A175="E",0,3))</f>
        <v>98702</v>
      </c>
      <c r="X175" s="186" cm="1">
        <f t="array" aca="1" ref="X175" ca="1">ROUND(IF($P175="Y",VLOOKUP($Q175, RatesApril2021,X$6,0)*INDIRECT($Q$1),VLOOKUP($Q175, RatesApril2021,X$6,0)),IF($A175="E",0,3))</f>
        <v>101467</v>
      </c>
      <c r="Y175" s="186" cm="1">
        <f t="array" aca="1" ref="Y175" ca="1">ROUND(IF($P175="Y",VLOOKUP($Q175, RatesApril2021,Y$6,0)*INDIRECT($Q$1),VLOOKUP($Q175, RatesApril2021,Y$6,0)),IF($A175="E",0,3))</f>
        <v>104309</v>
      </c>
      <c r="Z175" s="186" cm="1">
        <f t="array" aca="1" ref="Z175" ca="1">ROUND(IF($P175="Y",VLOOKUP($Q175, RatesApril2021,Z$6,0)*INDIRECT($Q$1),VLOOKUP($Q175, RatesApril2021,Z$6,0)),IF($A175="E",0,3))</f>
        <v>107282</v>
      </c>
    </row>
    <row r="176" spans="1:27" x14ac:dyDescent="0.2">
      <c r="F176" s="60"/>
      <c r="G176" s="60"/>
      <c r="H176" s="60"/>
      <c r="I176" s="60"/>
      <c r="J176" s="60"/>
      <c r="K176" s="60"/>
      <c r="L176" s="60"/>
      <c r="M176" s="60"/>
      <c r="N176" s="72"/>
      <c r="O176" s="72"/>
      <c r="P176" s="187"/>
      <c r="Q176" s="188"/>
    </row>
    <row r="177" spans="1:27" x14ac:dyDescent="0.2">
      <c r="A177" s="58"/>
      <c r="B177" s="76" t="s">
        <v>754</v>
      </c>
      <c r="C177" s="62"/>
      <c r="D177" s="77"/>
      <c r="E177" s="59"/>
      <c r="F177" s="58"/>
      <c r="G177" s="58"/>
      <c r="H177" s="58"/>
      <c r="I177" s="58"/>
      <c r="J177" s="58"/>
      <c r="K177" s="58"/>
      <c r="L177" s="61"/>
      <c r="M177" s="78"/>
      <c r="N177" s="78"/>
      <c r="O177" s="78"/>
      <c r="P177" s="192"/>
      <c r="Q177" s="193"/>
      <c r="R177" s="177"/>
    </row>
    <row r="178" spans="1:27" x14ac:dyDescent="0.2">
      <c r="A178" s="58"/>
      <c r="B178" s="76" t="s">
        <v>485</v>
      </c>
      <c r="C178" s="58"/>
      <c r="D178" s="59"/>
      <c r="E178" s="59"/>
      <c r="F178" s="78"/>
      <c r="G178" s="78"/>
      <c r="H178" s="78"/>
      <c r="I178" s="78"/>
      <c r="J178" s="78"/>
      <c r="K178" s="78"/>
      <c r="L178" s="78"/>
      <c r="M178" s="78"/>
      <c r="N178" s="78"/>
      <c r="O178" s="78"/>
      <c r="P178" s="192"/>
      <c r="Q178" s="193"/>
      <c r="R178" s="177"/>
    </row>
    <row r="179" spans="1:27" s="62" customFormat="1" x14ac:dyDescent="0.2">
      <c r="A179" s="58"/>
      <c r="B179" s="61">
        <f ca="1">T179</f>
        <v>437</v>
      </c>
      <c r="C179" s="79" t="s">
        <v>240</v>
      </c>
      <c r="D179" s="59"/>
      <c r="E179" s="117"/>
      <c r="F179" s="78"/>
      <c r="G179" s="78"/>
      <c r="H179" s="78"/>
      <c r="I179" s="78"/>
      <c r="J179" s="78"/>
      <c r="K179" s="78"/>
      <c r="L179" s="78"/>
      <c r="M179" s="78"/>
      <c r="N179" s="78"/>
      <c r="O179" s="78"/>
      <c r="P179" s="192" t="s">
        <v>600</v>
      </c>
      <c r="Q179" s="192" t="s">
        <v>718</v>
      </c>
      <c r="R179" s="177"/>
      <c r="S179" s="186"/>
      <c r="T179" s="203" cm="1">
        <f t="array" aca="1" ref="T179" ca="1">ROUND(IF(P179="Y",'7-1-2020'!B191*INDIRECT($Q$1),'7-1-2020'!B191),0)</f>
        <v>437</v>
      </c>
      <c r="U179" s="179"/>
      <c r="V179" s="179"/>
      <c r="W179" s="179"/>
      <c r="X179" s="179"/>
      <c r="Y179" s="179"/>
      <c r="Z179" s="179"/>
      <c r="AA179" s="180"/>
    </row>
    <row r="180" spans="1:27" s="62" customFormat="1" x14ac:dyDescent="0.2">
      <c r="A180" s="80">
        <v>0</v>
      </c>
      <c r="B180" s="61">
        <f ca="1">T180</f>
        <v>847</v>
      </c>
      <c r="C180" s="79" t="s">
        <v>241</v>
      </c>
      <c r="D180" s="59"/>
      <c r="E180" s="117"/>
      <c r="F180" s="78"/>
      <c r="G180" s="78"/>
      <c r="H180" s="78"/>
      <c r="I180" s="78"/>
      <c r="J180" s="78"/>
      <c r="K180" s="78"/>
      <c r="L180" s="78"/>
      <c r="M180" s="78"/>
      <c r="N180" s="78"/>
      <c r="O180" s="78"/>
      <c r="P180" s="192" t="s">
        <v>600</v>
      </c>
      <c r="Q180" s="192" t="s">
        <v>719</v>
      </c>
      <c r="R180" s="177"/>
      <c r="S180" s="186"/>
      <c r="T180" s="203" cm="1">
        <f t="array" aca="1" ref="T180" ca="1">ROUND(IF(P180="Y",'7-1-2020'!B192*INDIRECT($Q$1),'7-1-2020'!B192),0)</f>
        <v>847</v>
      </c>
      <c r="U180" s="179"/>
      <c r="V180" s="179"/>
      <c r="W180" s="179"/>
      <c r="X180" s="179"/>
      <c r="Y180" s="179"/>
      <c r="Z180" s="179"/>
      <c r="AA180" s="180"/>
    </row>
    <row r="181" spans="1:27" s="61" customFormat="1" x14ac:dyDescent="0.2">
      <c r="A181" s="80">
        <v>0</v>
      </c>
      <c r="B181" s="61">
        <f ca="1">T181</f>
        <v>1022</v>
      </c>
      <c r="C181" s="79" t="s">
        <v>242</v>
      </c>
      <c r="D181" s="59"/>
      <c r="E181" s="117"/>
      <c r="F181" s="78"/>
      <c r="G181" s="78"/>
      <c r="H181" s="78"/>
      <c r="I181" s="78"/>
      <c r="J181" s="78"/>
      <c r="K181" s="78"/>
      <c r="L181" s="78"/>
      <c r="M181" s="78"/>
      <c r="N181" s="78"/>
      <c r="O181" s="78"/>
      <c r="P181" s="192" t="s">
        <v>600</v>
      </c>
      <c r="Q181" s="192" t="s">
        <v>720</v>
      </c>
      <c r="R181" s="177"/>
      <c r="S181" s="186"/>
      <c r="T181" s="203" cm="1">
        <f t="array" aca="1" ref="T181" ca="1">ROUND(IF(P181="Y",'7-1-2020'!B193*INDIRECT($Q$1),'7-1-2020'!B193),0)</f>
        <v>1022</v>
      </c>
      <c r="U181" s="175"/>
      <c r="V181" s="175"/>
      <c r="W181" s="175"/>
      <c r="X181" s="175"/>
      <c r="Y181" s="175"/>
      <c r="Z181" s="175"/>
      <c r="AA181" s="175"/>
    </row>
    <row r="182" spans="1:27" s="61" customFormat="1" x14ac:dyDescent="0.2">
      <c r="A182" s="80">
        <v>0</v>
      </c>
      <c r="B182" s="61">
        <f ca="1">T182</f>
        <v>1343</v>
      </c>
      <c r="C182" s="79" t="s">
        <v>243</v>
      </c>
      <c r="D182" s="59"/>
      <c r="E182" s="117"/>
      <c r="F182" s="78"/>
      <c r="G182" s="78"/>
      <c r="H182" s="78"/>
      <c r="I182" s="78"/>
      <c r="J182" s="78"/>
      <c r="K182" s="78"/>
      <c r="L182" s="78"/>
      <c r="M182" s="78"/>
      <c r="N182" s="78"/>
      <c r="O182" s="78"/>
      <c r="P182" s="192" t="s">
        <v>600</v>
      </c>
      <c r="Q182" s="192" t="s">
        <v>721</v>
      </c>
      <c r="R182" s="177"/>
      <c r="S182" s="186"/>
      <c r="T182" s="203" cm="1">
        <f t="array" aca="1" ref="T182" ca="1">ROUND(IF(P182="Y",'7-1-2020'!B194*INDIRECT($Q$1),'7-1-2020'!B194),0)</f>
        <v>1343</v>
      </c>
      <c r="U182" s="175"/>
      <c r="V182" s="175"/>
      <c r="W182" s="175"/>
      <c r="X182" s="175"/>
      <c r="Y182" s="175"/>
      <c r="Z182" s="175"/>
      <c r="AA182" s="175"/>
    </row>
    <row r="183" spans="1:27" s="61" customFormat="1" x14ac:dyDescent="0.2">
      <c r="A183" s="80">
        <v>0</v>
      </c>
      <c r="B183" s="57"/>
      <c r="C183" s="79"/>
      <c r="D183" s="59"/>
      <c r="E183" s="59"/>
      <c r="F183" s="58"/>
      <c r="G183" s="58"/>
      <c r="H183" s="58"/>
      <c r="I183" s="58"/>
      <c r="J183" s="58"/>
      <c r="L183" s="78"/>
      <c r="M183" s="78"/>
      <c r="N183" s="78"/>
      <c r="O183" s="78"/>
      <c r="P183" s="192"/>
      <c r="Q183" s="193"/>
      <c r="R183" s="177"/>
      <c r="S183" s="186"/>
      <c r="T183" s="175"/>
      <c r="U183" s="175"/>
      <c r="V183" s="175"/>
      <c r="W183" s="175"/>
      <c r="X183" s="175"/>
      <c r="Y183" s="175"/>
      <c r="Z183" s="175"/>
      <c r="AA183" s="175"/>
    </row>
    <row r="184" spans="1:27" s="61" customFormat="1" x14ac:dyDescent="0.2">
      <c r="A184" s="80"/>
      <c r="B184" s="76" t="s">
        <v>244</v>
      </c>
      <c r="C184" s="79"/>
      <c r="D184" s="59"/>
      <c r="E184" s="59"/>
      <c r="F184" s="58"/>
      <c r="G184" s="58"/>
      <c r="H184" s="58"/>
      <c r="I184" s="58"/>
      <c r="J184" s="58"/>
      <c r="L184" s="78"/>
      <c r="M184" s="78"/>
      <c r="N184" s="78"/>
      <c r="O184" s="78"/>
      <c r="P184" s="192"/>
      <c r="Q184" s="193"/>
      <c r="R184" s="177"/>
      <c r="S184" s="186"/>
      <c r="T184" s="175"/>
      <c r="U184" s="175"/>
      <c r="V184" s="175"/>
      <c r="W184" s="175"/>
      <c r="X184" s="175"/>
      <c r="Y184" s="175"/>
      <c r="Z184" s="175"/>
      <c r="AA184" s="175"/>
    </row>
    <row r="185" spans="1:27" s="61" customFormat="1" x14ac:dyDescent="0.2">
      <c r="A185" s="80"/>
      <c r="B185" s="95">
        <f ca="1">T185</f>
        <v>0.21099999999999999</v>
      </c>
      <c r="C185" s="79" t="s">
        <v>245</v>
      </c>
      <c r="D185" s="59"/>
      <c r="E185" s="59"/>
      <c r="F185" s="58"/>
      <c r="G185" s="58"/>
      <c r="H185" s="58"/>
      <c r="I185" s="58"/>
      <c r="J185" s="58"/>
      <c r="L185" s="78"/>
      <c r="M185" s="78"/>
      <c r="N185" s="78"/>
      <c r="O185" s="78"/>
      <c r="P185" s="192" t="s">
        <v>600</v>
      </c>
      <c r="Q185" s="192" t="s">
        <v>722</v>
      </c>
      <c r="R185" s="177"/>
      <c r="S185" s="186"/>
      <c r="T185" s="203" cm="1">
        <f t="array" aca="1" ref="T185" ca="1">ROUND(IF(P185="Y",'7-1-2020'!B197*INDIRECT($Q$1),'7-1-2020'!B197),3)</f>
        <v>0.21099999999999999</v>
      </c>
      <c r="U185" s="175"/>
      <c r="V185" s="175"/>
      <c r="W185" s="175"/>
      <c r="X185" s="175"/>
      <c r="Y185" s="175"/>
      <c r="Z185" s="175"/>
      <c r="AA185" s="175"/>
    </row>
    <row r="186" spans="1:27" s="61" customFormat="1" x14ac:dyDescent="0.2">
      <c r="A186" s="80">
        <v>0.155</v>
      </c>
      <c r="B186" s="95">
        <f ca="1">T186</f>
        <v>0.40699999999999997</v>
      </c>
      <c r="C186" s="79" t="s">
        <v>246</v>
      </c>
      <c r="D186" s="59"/>
      <c r="E186" s="59"/>
      <c r="F186" s="58"/>
      <c r="G186" s="58"/>
      <c r="H186" s="58"/>
      <c r="I186" s="58"/>
      <c r="J186" s="58"/>
      <c r="L186" s="78"/>
      <c r="M186" s="78"/>
      <c r="N186" s="78"/>
      <c r="O186" s="78"/>
      <c r="P186" s="192" t="s">
        <v>600</v>
      </c>
      <c r="Q186" s="192" t="s">
        <v>723</v>
      </c>
      <c r="R186" s="177"/>
      <c r="S186" s="186"/>
      <c r="T186" s="203" cm="1">
        <f t="array" aca="1" ref="T186" ca="1">ROUND(IF(P186="Y",'7-1-2020'!B198*INDIRECT($Q$1),'7-1-2020'!B198),3)</f>
        <v>0.40699999999999997</v>
      </c>
      <c r="U186" s="175"/>
      <c r="V186" s="175"/>
      <c r="W186" s="175"/>
      <c r="X186" s="175"/>
      <c r="Y186" s="175"/>
      <c r="Z186" s="175"/>
      <c r="AA186" s="175"/>
    </row>
    <row r="187" spans="1:27" s="61" customFormat="1" x14ac:dyDescent="0.2">
      <c r="A187" s="80">
        <v>0.30099999999999999</v>
      </c>
      <c r="B187" s="95">
        <f ca="1">T187</f>
        <v>0.49099999999999999</v>
      </c>
      <c r="C187" s="79" t="s">
        <v>247</v>
      </c>
      <c r="D187" s="59"/>
      <c r="E187" s="59"/>
      <c r="F187" s="58"/>
      <c r="G187" s="58"/>
      <c r="H187" s="58"/>
      <c r="I187" s="58"/>
      <c r="J187" s="58"/>
      <c r="L187" s="78"/>
      <c r="M187" s="78"/>
      <c r="N187" s="78"/>
      <c r="O187" s="78"/>
      <c r="P187" s="192" t="s">
        <v>600</v>
      </c>
      <c r="Q187" s="192" t="s">
        <v>724</v>
      </c>
      <c r="R187" s="177"/>
      <c r="S187" s="186"/>
      <c r="T187" s="203" cm="1">
        <f t="array" aca="1" ref="T187" ca="1">ROUND(IF(P187="Y",'7-1-2020'!B199*INDIRECT($Q$1),'7-1-2020'!B199),3)</f>
        <v>0.49099999999999999</v>
      </c>
      <c r="U187" s="175"/>
      <c r="V187" s="175"/>
      <c r="W187" s="175"/>
      <c r="X187" s="175"/>
      <c r="Y187" s="175"/>
      <c r="Z187" s="175"/>
      <c r="AA187" s="175"/>
    </row>
    <row r="188" spans="1:27" s="61" customFormat="1" x14ac:dyDescent="0.2">
      <c r="A188" s="80">
        <v>0.36299999999999999</v>
      </c>
      <c r="B188" s="95">
        <f ca="1">T188</f>
        <v>0.64500000000000002</v>
      </c>
      <c r="C188" s="79" t="s">
        <v>248</v>
      </c>
      <c r="D188" s="59"/>
      <c r="E188" s="59"/>
      <c r="F188" s="58"/>
      <c r="G188" s="58"/>
      <c r="H188" s="58"/>
      <c r="I188" s="58"/>
      <c r="J188" s="58"/>
      <c r="L188" s="78"/>
      <c r="M188" s="78"/>
      <c r="N188" s="78"/>
      <c r="O188" s="78"/>
      <c r="P188" s="192" t="s">
        <v>600</v>
      </c>
      <c r="Q188" s="192" t="s">
        <v>725</v>
      </c>
      <c r="R188" s="177"/>
      <c r="S188" s="186"/>
      <c r="T188" s="203" cm="1">
        <f t="array" aca="1" ref="T188" ca="1">ROUND(IF(P188="Y",'7-1-2020'!B200*INDIRECT($Q$1),'7-1-2020'!B200),3)</f>
        <v>0.64500000000000002</v>
      </c>
      <c r="U188" s="175"/>
      <c r="V188" s="175"/>
      <c r="W188" s="175"/>
      <c r="X188" s="175"/>
      <c r="Y188" s="175"/>
      <c r="Z188" s="175"/>
      <c r="AA188" s="175"/>
    </row>
    <row r="189" spans="1:27" s="61" customFormat="1" x14ac:dyDescent="0.2">
      <c r="A189" s="80">
        <v>0.47599999999999998</v>
      </c>
      <c r="B189" s="57"/>
      <c r="C189" s="58"/>
      <c r="D189" s="59"/>
      <c r="E189" s="59"/>
      <c r="F189" s="58"/>
      <c r="G189" s="58"/>
      <c r="H189" s="58"/>
      <c r="I189" s="58"/>
      <c r="J189" s="58"/>
      <c r="K189" s="58"/>
      <c r="P189" s="175"/>
      <c r="Q189" s="176"/>
      <c r="R189" s="177"/>
      <c r="S189" s="175"/>
      <c r="T189" s="175"/>
      <c r="U189" s="175"/>
      <c r="V189" s="175"/>
      <c r="W189" s="175"/>
      <c r="X189" s="175"/>
      <c r="Y189" s="175"/>
      <c r="Z189" s="175"/>
      <c r="AA189" s="175"/>
    </row>
    <row r="190" spans="1:27" s="61" customFormat="1" x14ac:dyDescent="0.2">
      <c r="A190" s="58"/>
      <c r="B190" s="76" t="s">
        <v>737</v>
      </c>
      <c r="C190" s="58"/>
      <c r="D190" s="59"/>
      <c r="E190" s="59"/>
      <c r="F190" s="58"/>
      <c r="G190" s="58"/>
      <c r="H190" s="58"/>
      <c r="I190" s="58"/>
      <c r="J190" s="58"/>
      <c r="K190" s="58"/>
      <c r="P190" s="175"/>
      <c r="Q190" s="176"/>
      <c r="R190" s="177"/>
      <c r="S190" s="175"/>
      <c r="T190" s="175"/>
      <c r="U190" s="175"/>
      <c r="V190" s="175"/>
      <c r="W190" s="175"/>
      <c r="X190" s="175"/>
      <c r="Y190" s="175"/>
      <c r="Z190" s="175"/>
      <c r="AA190" s="175"/>
    </row>
    <row r="191" spans="1:27" s="62" customFormat="1" x14ac:dyDescent="0.2">
      <c r="A191" s="58"/>
      <c r="B191" s="81" t="s">
        <v>739</v>
      </c>
      <c r="C191" s="58"/>
      <c r="D191" s="59"/>
      <c r="E191" s="59"/>
      <c r="F191" s="58"/>
      <c r="G191" s="58"/>
      <c r="H191" s="58"/>
      <c r="I191" s="58"/>
      <c r="J191" s="58"/>
      <c r="K191" s="58"/>
      <c r="L191" s="61"/>
      <c r="M191" s="61"/>
      <c r="N191" s="61"/>
      <c r="O191" s="61"/>
      <c r="P191" s="175"/>
      <c r="Q191" s="176"/>
      <c r="R191" s="177"/>
      <c r="S191" s="179"/>
      <c r="T191" s="179"/>
      <c r="U191" s="179"/>
      <c r="V191" s="179"/>
      <c r="W191" s="179"/>
      <c r="X191" s="179"/>
      <c r="Y191" s="179"/>
      <c r="Z191" s="179"/>
      <c r="AA191" s="180"/>
    </row>
    <row r="192" spans="1:27" s="61" customFormat="1" x14ac:dyDescent="0.2">
      <c r="A192" s="79"/>
      <c r="B192" s="57"/>
      <c r="C192" s="58"/>
      <c r="D192" s="59"/>
      <c r="E192" s="59"/>
      <c r="F192" s="58"/>
      <c r="G192" s="58"/>
      <c r="H192" s="58"/>
      <c r="I192" s="58"/>
      <c r="J192" s="58"/>
      <c r="K192" s="58"/>
      <c r="P192" s="175"/>
      <c r="Q192" s="176"/>
      <c r="R192" s="177"/>
      <c r="S192" s="175"/>
      <c r="T192" s="175"/>
      <c r="U192" s="175"/>
      <c r="V192" s="175"/>
      <c r="W192" s="175"/>
      <c r="X192" s="175"/>
      <c r="Y192" s="175"/>
      <c r="Z192" s="175"/>
      <c r="AA192" s="175"/>
    </row>
    <row r="193" spans="1:27" s="61" customFormat="1" x14ac:dyDescent="0.2">
      <c r="A193" s="79"/>
      <c r="B193" s="81" t="s">
        <v>740</v>
      </c>
      <c r="C193" s="58"/>
      <c r="D193" s="59"/>
      <c r="E193" s="59"/>
      <c r="F193" s="58"/>
      <c r="G193" s="58"/>
      <c r="H193" s="58"/>
      <c r="I193" s="58"/>
      <c r="J193" s="58"/>
      <c r="K193" s="58"/>
      <c r="P193" s="175"/>
      <c r="Q193" s="176"/>
      <c r="R193" s="177"/>
      <c r="S193" s="175"/>
      <c r="T193" s="175"/>
      <c r="U193" s="175"/>
      <c r="V193" s="175"/>
      <c r="W193" s="175"/>
      <c r="X193" s="175"/>
      <c r="Y193" s="175"/>
      <c r="Z193" s="175"/>
      <c r="AA193" s="175"/>
    </row>
    <row r="194" spans="1:27" s="61" customFormat="1" x14ac:dyDescent="0.2">
      <c r="A194" s="79"/>
      <c r="B194" s="81" t="s">
        <v>741</v>
      </c>
      <c r="C194" s="58"/>
      <c r="D194" s="59"/>
      <c r="E194" s="59"/>
      <c r="F194" s="58"/>
      <c r="G194" s="58"/>
      <c r="H194" s="58"/>
      <c r="I194" s="58"/>
      <c r="J194" s="58"/>
      <c r="K194" s="58"/>
      <c r="P194" s="175"/>
      <c r="Q194" s="176"/>
      <c r="R194" s="177"/>
      <c r="S194" s="175"/>
      <c r="T194" s="175"/>
      <c r="U194" s="175"/>
      <c r="V194" s="175"/>
      <c r="W194" s="175"/>
      <c r="X194" s="175"/>
      <c r="Y194" s="175"/>
      <c r="Z194" s="175"/>
      <c r="AA194" s="175"/>
    </row>
    <row r="195" spans="1:27" s="61" customFormat="1" x14ac:dyDescent="0.2">
      <c r="A195" s="79"/>
      <c r="B195" s="81"/>
      <c r="C195" s="58"/>
      <c r="D195" s="59"/>
      <c r="E195" s="59"/>
      <c r="F195" s="58"/>
      <c r="G195" s="58"/>
      <c r="H195" s="58"/>
      <c r="I195" s="58"/>
      <c r="J195" s="58"/>
      <c r="K195" s="58"/>
      <c r="P195" s="175"/>
      <c r="Q195" s="176"/>
      <c r="R195" s="177"/>
      <c r="S195" s="175"/>
      <c r="T195" s="175"/>
      <c r="U195" s="175"/>
      <c r="V195" s="175"/>
      <c r="W195" s="175"/>
      <c r="X195" s="175"/>
      <c r="Y195" s="175"/>
      <c r="Z195" s="175"/>
      <c r="AA195" s="175"/>
    </row>
    <row r="196" spans="1:27" s="61" customFormat="1" x14ac:dyDescent="0.2">
      <c r="A196" s="79"/>
      <c r="B196" s="81" t="s">
        <v>742</v>
      </c>
      <c r="C196" s="58"/>
      <c r="D196" s="59"/>
      <c r="E196" s="59"/>
      <c r="F196" s="58"/>
      <c r="G196" s="58"/>
      <c r="H196" s="58"/>
      <c r="I196" s="58"/>
      <c r="J196" s="58"/>
      <c r="K196" s="58"/>
      <c r="P196" s="175"/>
      <c r="Q196" s="176"/>
      <c r="R196" s="177"/>
      <c r="S196" s="175"/>
      <c r="T196" s="175"/>
      <c r="U196" s="175"/>
      <c r="V196" s="175"/>
      <c r="W196" s="175"/>
      <c r="X196" s="175"/>
      <c r="Y196" s="175"/>
      <c r="Z196" s="175"/>
      <c r="AA196" s="175"/>
    </row>
    <row r="197" spans="1:27" s="61" customFormat="1" x14ac:dyDescent="0.2">
      <c r="A197" s="79"/>
      <c r="B197" s="81"/>
      <c r="C197" s="58"/>
      <c r="D197" s="59"/>
      <c r="E197" s="59"/>
      <c r="F197" s="58"/>
      <c r="G197" s="58"/>
      <c r="H197" s="58"/>
      <c r="I197" s="58"/>
      <c r="J197" s="58"/>
      <c r="K197" s="58"/>
      <c r="P197" s="175"/>
      <c r="Q197" s="176"/>
      <c r="R197" s="177"/>
      <c r="S197" s="175"/>
      <c r="T197" s="175"/>
      <c r="U197" s="175"/>
      <c r="V197" s="175"/>
      <c r="W197" s="175"/>
      <c r="X197" s="175"/>
      <c r="Y197" s="175"/>
      <c r="Z197" s="175"/>
      <c r="AA197" s="175"/>
    </row>
    <row r="198" spans="1:27" s="82" customFormat="1" x14ac:dyDescent="0.2">
      <c r="B198" s="54" t="s">
        <v>738</v>
      </c>
      <c r="C198" s="51"/>
      <c r="D198" s="83"/>
      <c r="E198" s="84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194"/>
      <c r="Q198" s="195"/>
      <c r="R198" s="196"/>
      <c r="S198" s="194"/>
      <c r="T198" s="194"/>
      <c r="U198" s="194"/>
      <c r="V198" s="194"/>
      <c r="W198" s="194"/>
      <c r="X198" s="194"/>
      <c r="Y198" s="194"/>
      <c r="Z198" s="194"/>
      <c r="AA198" s="197"/>
    </row>
    <row r="199" spans="1:27" s="82" customFormat="1" x14ac:dyDescent="0.2">
      <c r="B199" s="55" t="s">
        <v>503</v>
      </c>
      <c r="C199" s="51"/>
      <c r="D199" s="83"/>
      <c r="E199" s="84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194"/>
      <c r="Q199" s="249"/>
      <c r="R199" s="249"/>
      <c r="S199" s="197"/>
      <c r="T199" s="206"/>
      <c r="U199" s="194"/>
      <c r="V199" s="194"/>
      <c r="W199" s="194"/>
      <c r="X199" s="194"/>
      <c r="Y199" s="194"/>
      <c r="Z199" s="194"/>
      <c r="AA199" s="197"/>
    </row>
    <row r="200" spans="1:27" s="82" customFormat="1" x14ac:dyDescent="0.2">
      <c r="B200" s="213" t="str">
        <f>TEXT(T200,"$0.000")&amp;" per day when assigned and used."</f>
        <v>$9.500 per day when assigned and used.</v>
      </c>
      <c r="C200" s="51"/>
      <c r="D200" s="83"/>
      <c r="E200" s="84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194" t="s">
        <v>600</v>
      </c>
      <c r="Q200" s="249" t="s">
        <v>622</v>
      </c>
      <c r="R200" s="249" t="s">
        <v>623</v>
      </c>
      <c r="S200" s="197"/>
      <c r="T200" s="206">
        <v>9.5</v>
      </c>
      <c r="U200" s="194"/>
      <c r="V200" s="194"/>
      <c r="W200" s="194"/>
      <c r="X200" s="194"/>
      <c r="Y200" s="194"/>
      <c r="Z200" s="194"/>
      <c r="AA200" s="197"/>
    </row>
    <row r="201" spans="1:27" s="62" customFormat="1" x14ac:dyDescent="0.2">
      <c r="A201" s="58"/>
      <c r="B201" s="57"/>
      <c r="C201" s="58"/>
      <c r="D201" s="59"/>
      <c r="E201" s="59"/>
      <c r="F201" s="58"/>
      <c r="G201" s="58"/>
      <c r="H201" s="58"/>
      <c r="I201" s="58"/>
      <c r="J201" s="58"/>
      <c r="K201" s="58"/>
      <c r="L201" s="61"/>
      <c r="M201" s="61"/>
      <c r="N201" s="61"/>
      <c r="O201" s="61"/>
      <c r="P201" s="194"/>
      <c r="Q201" s="195"/>
      <c r="R201" s="196"/>
      <c r="S201" s="194"/>
      <c r="T201" s="194"/>
      <c r="U201" s="179"/>
      <c r="V201" s="179"/>
      <c r="W201" s="179"/>
      <c r="X201" s="179"/>
      <c r="Y201" s="179"/>
      <c r="Z201" s="179"/>
      <c r="AA201" s="180"/>
    </row>
    <row r="202" spans="1:27" s="58" customFormat="1" x14ac:dyDescent="0.2">
      <c r="B202" s="76" t="s">
        <v>736</v>
      </c>
      <c r="D202" s="59"/>
      <c r="E202" s="59"/>
      <c r="L202" s="61"/>
      <c r="M202" s="61"/>
      <c r="N202" s="61"/>
      <c r="O202" s="61"/>
      <c r="P202" s="175"/>
      <c r="Q202" s="176"/>
      <c r="R202" s="177"/>
      <c r="S202" s="179"/>
      <c r="T202" s="179"/>
      <c r="U202" s="179"/>
      <c r="V202" s="179"/>
      <c r="W202" s="179"/>
      <c r="X202" s="179"/>
      <c r="Y202" s="179"/>
      <c r="Z202" s="179"/>
      <c r="AA202" s="179"/>
    </row>
    <row r="203" spans="1:27" s="58" customFormat="1" x14ac:dyDescent="0.2">
      <c r="B203" s="81" t="s">
        <v>743</v>
      </c>
      <c r="C203" s="62"/>
      <c r="D203" s="59"/>
      <c r="E203" s="59"/>
      <c r="L203" s="61"/>
      <c r="M203" s="61"/>
      <c r="N203" s="61"/>
      <c r="O203" s="61"/>
      <c r="P203" s="175"/>
      <c r="Q203" s="179"/>
      <c r="R203" s="179"/>
      <c r="S203" s="179"/>
      <c r="T203" s="179"/>
      <c r="U203" s="179"/>
      <c r="V203" s="179"/>
      <c r="W203" s="179"/>
      <c r="X203" s="179"/>
      <c r="Y203" s="179"/>
      <c r="Z203" s="179"/>
      <c r="AA203" s="179"/>
    </row>
    <row r="204" spans="1:27" s="58" customFormat="1" x14ac:dyDescent="0.2">
      <c r="B204" s="63" t="str">
        <f>"Employees who are scheduled to work a full shift which begins between the 12:00 noon and 1:29 p.m. shall be paid an additional "&amp;TEXT(T204,"$0.000")&amp;" cents per hour"</f>
        <v>Employees who are scheduled to work a full shift which begins between the 12:00 noon and 1:29 p.m. shall be paid an additional $0.423 cents per hour</v>
      </c>
      <c r="D204" s="59"/>
      <c r="E204" s="59"/>
      <c r="L204" s="61"/>
      <c r="M204" s="61"/>
      <c r="N204" s="61"/>
      <c r="O204" s="61"/>
      <c r="P204" s="175" t="s">
        <v>600</v>
      </c>
      <c r="Q204" s="249" t="s">
        <v>611</v>
      </c>
      <c r="R204" s="249" t="s">
        <v>612</v>
      </c>
      <c r="S204" s="250"/>
      <c r="T204" s="251">
        <v>0.42299999999999999</v>
      </c>
      <c r="U204" s="179"/>
      <c r="V204" s="179"/>
      <c r="W204" s="179"/>
      <c r="X204" s="179"/>
      <c r="Y204" s="179"/>
      <c r="Z204" s="179"/>
      <c r="AA204" s="179"/>
    </row>
    <row r="205" spans="1:27" s="58" customFormat="1" x14ac:dyDescent="0.2">
      <c r="B205" s="81" t="s">
        <v>255</v>
      </c>
      <c r="C205" s="79"/>
      <c r="D205" s="59"/>
      <c r="E205" s="59"/>
      <c r="L205" s="61"/>
      <c r="M205" s="61"/>
      <c r="N205" s="61"/>
      <c r="O205" s="61"/>
      <c r="P205" s="175"/>
      <c r="Q205" s="176"/>
      <c r="R205" s="177"/>
      <c r="S205" s="179"/>
      <c r="T205" s="179"/>
      <c r="U205" s="179"/>
      <c r="V205" s="179"/>
      <c r="W205" s="179"/>
      <c r="X205" s="179"/>
      <c r="Y205" s="179"/>
      <c r="Z205" s="179"/>
      <c r="AA205" s="179"/>
    </row>
    <row r="206" spans="1:27" s="58" customFormat="1" x14ac:dyDescent="0.2">
      <c r="B206" s="214" t="str">
        <f>"adjacent to such a shift, the "&amp;(TEXT(T204,"$0.000")&amp;" differential shall also be applied to those overtime hours.")</f>
        <v>adjacent to such a shift, the $0.423 differential shall also be applied to those overtime hours.</v>
      </c>
      <c r="C206" s="79"/>
      <c r="D206" s="59"/>
      <c r="E206" s="59"/>
      <c r="L206" s="61"/>
      <c r="M206" s="61"/>
      <c r="N206" s="61"/>
      <c r="O206" s="61"/>
      <c r="P206" s="175"/>
      <c r="Q206" s="176"/>
      <c r="R206" s="177"/>
      <c r="S206" s="179"/>
      <c r="T206" s="179"/>
      <c r="U206" s="179"/>
      <c r="V206" s="179"/>
      <c r="W206" s="179"/>
      <c r="X206" s="179"/>
      <c r="Y206" s="179"/>
      <c r="Z206" s="179"/>
      <c r="AA206" s="179"/>
    </row>
    <row r="207" spans="1:27" s="58" customFormat="1" x14ac:dyDescent="0.2">
      <c r="B207" s="85"/>
      <c r="D207" s="59"/>
      <c r="E207" s="59"/>
      <c r="L207" s="61"/>
      <c r="M207" s="61"/>
      <c r="N207" s="61"/>
      <c r="O207" s="61"/>
      <c r="P207" s="175"/>
      <c r="Q207" s="176"/>
      <c r="R207" s="177"/>
      <c r="S207" s="179"/>
      <c r="T207" s="179"/>
      <c r="U207" s="179"/>
      <c r="V207" s="179"/>
      <c r="W207" s="179"/>
      <c r="X207" s="179"/>
      <c r="Y207" s="179"/>
      <c r="Z207" s="179"/>
      <c r="AA207" s="179"/>
    </row>
    <row r="208" spans="1:27" s="58" customFormat="1" x14ac:dyDescent="0.2">
      <c r="B208" s="214" t="str">
        <f>"Employees who are scheduled to work a full shift which begins between the 1:30 p.m. and 1:59 a.m. shall be paid an additional "&amp;TEXT(T208,"$0.000")&amp;" per hour"</f>
        <v>Employees who are scheduled to work a full shift which begins between the 1:30 p.m. and 1:59 a.m. shall be paid an additional $1.001 per hour</v>
      </c>
      <c r="D208" s="59"/>
      <c r="E208" s="59"/>
      <c r="L208" s="61"/>
      <c r="M208" s="61"/>
      <c r="N208" s="61"/>
      <c r="O208" s="61"/>
      <c r="P208" s="175" t="s">
        <v>600</v>
      </c>
      <c r="Q208" s="249" t="s">
        <v>613</v>
      </c>
      <c r="R208" s="249" t="s">
        <v>614</v>
      </c>
      <c r="S208" s="250"/>
      <c r="T208" s="251">
        <v>1.0009999999999999</v>
      </c>
      <c r="U208" s="179"/>
      <c r="V208" s="179"/>
      <c r="W208" s="179"/>
      <c r="X208" s="179"/>
      <c r="Y208" s="179"/>
      <c r="Z208" s="179"/>
      <c r="AA208" s="179"/>
    </row>
    <row r="209" spans="1:27" s="58" customFormat="1" x14ac:dyDescent="0.2">
      <c r="B209" s="85" t="s">
        <v>255</v>
      </c>
      <c r="D209" s="59"/>
      <c r="E209" s="59"/>
      <c r="L209" s="61"/>
      <c r="M209" s="61"/>
      <c r="N209" s="61"/>
      <c r="O209" s="61"/>
      <c r="P209" s="175"/>
      <c r="Q209" s="176"/>
      <c r="R209" s="177"/>
      <c r="S209" s="179"/>
      <c r="T209" s="179"/>
      <c r="U209" s="179"/>
      <c r="V209" s="179"/>
      <c r="W209" s="179"/>
      <c r="X209" s="179"/>
      <c r="Y209" s="179"/>
      <c r="Z209" s="179"/>
      <c r="AA209" s="179"/>
    </row>
    <row r="210" spans="1:27" s="62" customFormat="1" x14ac:dyDescent="0.2">
      <c r="A210" s="58"/>
      <c r="B210" s="214" t="str">
        <f>"adjacent to such a shift, the "&amp;TEXT(T208,"$0.000")&amp;" differential shall also be applied to those overtime hours."</f>
        <v>adjacent to such a shift, the $1.001 differential shall also be applied to those overtime hours.</v>
      </c>
      <c r="C210" s="58"/>
      <c r="D210" s="59"/>
      <c r="E210" s="59"/>
      <c r="F210" s="58"/>
      <c r="G210" s="58"/>
      <c r="H210" s="58"/>
      <c r="I210" s="58"/>
      <c r="J210" s="58"/>
      <c r="K210" s="58"/>
      <c r="L210" s="61"/>
      <c r="M210" s="61"/>
      <c r="N210" s="61"/>
      <c r="O210" s="61"/>
      <c r="P210" s="175"/>
      <c r="Q210" s="176"/>
      <c r="R210" s="177"/>
      <c r="S210" s="179"/>
      <c r="T210" s="179"/>
      <c r="U210" s="179"/>
      <c r="V210" s="179"/>
      <c r="W210" s="179"/>
      <c r="X210" s="179"/>
      <c r="Y210" s="179"/>
      <c r="Z210" s="179"/>
      <c r="AA210" s="180"/>
    </row>
    <row r="211" spans="1:27" s="58" customFormat="1" x14ac:dyDescent="0.2">
      <c r="B211" s="57"/>
      <c r="D211" s="59"/>
      <c r="E211" s="59"/>
      <c r="L211" s="61"/>
      <c r="M211" s="61"/>
      <c r="N211" s="61"/>
      <c r="O211" s="61"/>
      <c r="P211" s="175"/>
      <c r="Q211" s="176"/>
      <c r="R211" s="177"/>
      <c r="S211" s="179"/>
      <c r="T211" s="179"/>
      <c r="U211" s="179"/>
      <c r="V211" s="179"/>
      <c r="W211" s="179"/>
      <c r="X211" s="179"/>
      <c r="Y211" s="179"/>
      <c r="Z211" s="179"/>
      <c r="AA211" s="179"/>
    </row>
    <row r="212" spans="1:27" s="58" customFormat="1" x14ac:dyDescent="0.2">
      <c r="A212" s="62"/>
      <c r="B212" s="81" t="s">
        <v>744</v>
      </c>
      <c r="D212" s="59"/>
      <c r="E212" s="59"/>
      <c r="L212" s="61"/>
      <c r="M212" s="61"/>
      <c r="N212" s="61"/>
      <c r="O212" s="61"/>
      <c r="P212" s="175"/>
      <c r="Q212" s="176"/>
      <c r="R212" s="177"/>
      <c r="S212" s="179"/>
      <c r="T212" s="179"/>
      <c r="U212" s="179"/>
      <c r="V212" s="179"/>
      <c r="W212" s="179"/>
      <c r="X212" s="179"/>
      <c r="Y212" s="179"/>
      <c r="Z212" s="179"/>
      <c r="AA212" s="179"/>
    </row>
    <row r="213" spans="1:27" s="58" customFormat="1" x14ac:dyDescent="0.2">
      <c r="B213" s="81" t="s">
        <v>260</v>
      </c>
      <c r="D213" s="59"/>
      <c r="E213" s="59"/>
      <c r="L213" s="61"/>
      <c r="M213" s="61"/>
      <c r="N213" s="61"/>
      <c r="O213" s="61"/>
      <c r="P213" s="175"/>
      <c r="Q213" s="176"/>
      <c r="R213" s="177"/>
      <c r="S213" s="179"/>
      <c r="T213" s="179"/>
      <c r="U213" s="179"/>
      <c r="V213" s="179"/>
      <c r="W213" s="179"/>
      <c r="X213" s="179"/>
      <c r="Y213" s="179"/>
      <c r="Z213" s="179"/>
      <c r="AA213" s="179"/>
    </row>
    <row r="214" spans="1:27" s="58" customFormat="1" x14ac:dyDescent="0.2">
      <c r="B214" s="81" t="s">
        <v>261</v>
      </c>
      <c r="D214" s="59"/>
      <c r="E214" s="59"/>
      <c r="L214" s="61"/>
      <c r="M214" s="61"/>
      <c r="N214" s="61"/>
      <c r="O214" s="61"/>
      <c r="P214" s="175"/>
      <c r="Q214" s="176"/>
      <c r="R214" s="177"/>
      <c r="S214" s="179"/>
      <c r="T214" s="179"/>
      <c r="U214" s="179"/>
      <c r="V214" s="179"/>
      <c r="W214" s="179"/>
      <c r="X214" s="179"/>
      <c r="Y214" s="179"/>
      <c r="Z214" s="179"/>
      <c r="AA214" s="179"/>
    </row>
    <row r="215" spans="1:27" s="58" customFormat="1" x14ac:dyDescent="0.2">
      <c r="B215" s="81" t="s">
        <v>262</v>
      </c>
      <c r="D215" s="59"/>
      <c r="E215" s="59"/>
      <c r="L215" s="61"/>
      <c r="M215" s="61"/>
      <c r="N215" s="61"/>
      <c r="O215" s="61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</row>
    <row r="216" spans="1:27" s="58" customFormat="1" x14ac:dyDescent="0.2">
      <c r="B216" s="81"/>
      <c r="D216" s="59"/>
      <c r="E216" s="59"/>
      <c r="L216" s="61"/>
      <c r="M216" s="61"/>
      <c r="N216" s="61"/>
      <c r="O216" s="61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79"/>
    </row>
    <row r="217" spans="1:27" s="58" customFormat="1" x14ac:dyDescent="0.2">
      <c r="B217" s="76" t="s">
        <v>263</v>
      </c>
      <c r="D217" s="59"/>
      <c r="E217" s="59"/>
      <c r="L217" s="61"/>
      <c r="M217" s="61"/>
      <c r="N217" s="61"/>
      <c r="O217" s="61"/>
      <c r="P217" s="175"/>
      <c r="Q217" s="176"/>
      <c r="R217" s="177"/>
      <c r="S217" s="179"/>
      <c r="T217" s="179"/>
      <c r="U217" s="179"/>
      <c r="V217" s="179"/>
      <c r="W217" s="179"/>
      <c r="X217" s="179"/>
      <c r="Y217" s="179"/>
      <c r="Z217" s="179"/>
      <c r="AA217" s="179"/>
    </row>
    <row r="218" spans="1:27" s="58" customFormat="1" x14ac:dyDescent="0.2">
      <c r="A218" s="62"/>
      <c r="B218" s="64" t="s">
        <v>755</v>
      </c>
      <c r="C218" s="62"/>
      <c r="D218" s="77"/>
      <c r="E218" s="59"/>
      <c r="L218" s="61"/>
      <c r="M218" s="61"/>
      <c r="N218" s="61"/>
      <c r="O218" s="61"/>
      <c r="P218" s="175" t="s">
        <v>21</v>
      </c>
      <c r="Q218" s="176" t="s">
        <v>263</v>
      </c>
      <c r="R218" s="177"/>
      <c r="S218" s="179"/>
      <c r="T218" s="179">
        <v>100</v>
      </c>
      <c r="U218" s="179"/>
      <c r="V218" s="179"/>
      <c r="W218" s="179"/>
      <c r="X218" s="179"/>
      <c r="Y218" s="179"/>
      <c r="Z218" s="179"/>
      <c r="AA218" s="179"/>
    </row>
    <row r="219" spans="1:27" s="58" customFormat="1" x14ac:dyDescent="0.2">
      <c r="A219" s="62"/>
      <c r="B219" s="81" t="s">
        <v>265</v>
      </c>
      <c r="D219" s="59"/>
      <c r="E219" s="59"/>
      <c r="L219" s="61"/>
      <c r="M219" s="61"/>
      <c r="N219" s="61"/>
      <c r="O219" s="61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</row>
    <row r="220" spans="1:27" s="58" customFormat="1" x14ac:dyDescent="0.2">
      <c r="A220" s="62"/>
      <c r="B220" s="63" t="str">
        <f>TEXT(T218,"$#,###")&amp;" per 12 months actually worked. "</f>
        <v xml:space="preserve">$100 per 12 months actually worked. </v>
      </c>
      <c r="D220" s="59"/>
      <c r="E220" s="59"/>
      <c r="L220" s="61"/>
      <c r="M220" s="61"/>
      <c r="N220" s="61"/>
      <c r="O220" s="61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</row>
    <row r="221" spans="1:27" s="58" customFormat="1" x14ac:dyDescent="0.2">
      <c r="A221" s="62"/>
      <c r="B221" s="57"/>
      <c r="D221" s="59"/>
      <c r="E221" s="59"/>
      <c r="L221" s="61"/>
      <c r="M221" s="61"/>
      <c r="N221" s="61"/>
      <c r="O221" s="61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</row>
    <row r="222" spans="1:27" s="58" customFormat="1" x14ac:dyDescent="0.2">
      <c r="A222" s="62"/>
      <c r="B222" s="76" t="s">
        <v>732</v>
      </c>
      <c r="D222" s="59"/>
      <c r="E222" s="59"/>
      <c r="L222" s="61"/>
      <c r="M222" s="61"/>
      <c r="N222" s="61"/>
      <c r="O222" s="61"/>
      <c r="P222" s="175"/>
      <c r="Q222" s="176"/>
      <c r="R222" s="177"/>
      <c r="S222" s="179"/>
      <c r="T222" s="179"/>
      <c r="U222" s="179"/>
      <c r="V222" s="179"/>
      <c r="W222" s="179"/>
      <c r="X222" s="179"/>
      <c r="Y222" s="179"/>
      <c r="Z222" s="179"/>
      <c r="AA222" s="179"/>
    </row>
    <row r="223" spans="1:27" s="58" customFormat="1" x14ac:dyDescent="0.2">
      <c r="A223" s="62"/>
      <c r="B223" s="81" t="s">
        <v>745</v>
      </c>
      <c r="D223" s="59"/>
      <c r="E223" s="59"/>
      <c r="L223" s="61"/>
      <c r="M223" s="61"/>
      <c r="N223" s="61"/>
      <c r="O223" s="61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</row>
    <row r="224" spans="1:27" s="58" customFormat="1" x14ac:dyDescent="0.2">
      <c r="A224" s="62"/>
      <c r="B224" s="215" t="s">
        <v>733</v>
      </c>
      <c r="D224" s="59"/>
      <c r="E224" s="59"/>
      <c r="L224" s="61"/>
      <c r="M224" s="61"/>
      <c r="N224" s="61"/>
      <c r="O224" s="61"/>
      <c r="P224" s="175"/>
      <c r="Q224" s="176"/>
      <c r="R224" s="177"/>
      <c r="S224" s="179"/>
      <c r="T224" s="179"/>
      <c r="U224" s="179"/>
      <c r="V224" s="179"/>
      <c r="W224" s="179"/>
      <c r="X224" s="179"/>
      <c r="Y224" s="179"/>
      <c r="Z224" s="179"/>
      <c r="AA224" s="179"/>
    </row>
    <row r="225" spans="1:27" s="58" customFormat="1" x14ac:dyDescent="0.2">
      <c r="A225" s="62"/>
      <c r="B225" s="215" t="s">
        <v>734</v>
      </c>
      <c r="D225" s="59"/>
      <c r="E225" s="59"/>
      <c r="L225" s="61"/>
      <c r="M225" s="61"/>
      <c r="N225" s="61"/>
      <c r="O225" s="61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</row>
    <row r="226" spans="1:27" s="58" customFormat="1" x14ac:dyDescent="0.2">
      <c r="A226" s="62"/>
      <c r="B226" s="81" t="s">
        <v>735</v>
      </c>
      <c r="D226" s="59"/>
      <c r="E226" s="59"/>
      <c r="L226" s="61"/>
      <c r="M226" s="61"/>
      <c r="N226" s="61"/>
      <c r="O226" s="61"/>
      <c r="P226" s="175" t="s">
        <v>21</v>
      </c>
      <c r="Q226" s="249" t="s">
        <v>617</v>
      </c>
      <c r="R226" s="249" t="s">
        <v>618</v>
      </c>
      <c r="S226" s="250"/>
      <c r="T226" s="251">
        <v>35</v>
      </c>
      <c r="U226" s="179"/>
      <c r="V226" s="179"/>
      <c r="W226" s="179"/>
      <c r="X226" s="179"/>
      <c r="Y226" s="179"/>
      <c r="Z226" s="179"/>
      <c r="AA226" s="179"/>
    </row>
    <row r="227" spans="1:27" s="58" customFormat="1" x14ac:dyDescent="0.2">
      <c r="A227" s="62"/>
      <c r="B227" s="216" t="s">
        <v>746</v>
      </c>
      <c r="C227" s="79" t="str">
        <f>"An employee will receive "&amp;TEXT(T226,"$0.000")&amp;" for each weekday the employee is on call.  The employee will receive "&amp;TEXT(T227,"$0.000")&amp;" for each weekend day (Saturday or"</f>
        <v>An employee will receive $35.000 for each weekday the employee is on call.  The employee will receive $45.000 for each weekend day (Saturday or</v>
      </c>
      <c r="D227" s="59"/>
      <c r="E227" s="59"/>
      <c r="L227" s="61"/>
      <c r="M227" s="61"/>
      <c r="N227" s="61"/>
      <c r="O227" s="61"/>
      <c r="P227" s="175" t="s">
        <v>21</v>
      </c>
      <c r="Q227" s="249" t="s">
        <v>616</v>
      </c>
      <c r="R227" s="249" t="s">
        <v>619</v>
      </c>
      <c r="S227" s="250"/>
      <c r="T227" s="251">
        <v>45</v>
      </c>
      <c r="U227" s="179"/>
      <c r="V227" s="179"/>
      <c r="W227" s="179"/>
      <c r="X227" s="179"/>
      <c r="Y227" s="179"/>
      <c r="Z227" s="179"/>
      <c r="AA227" s="179"/>
    </row>
    <row r="228" spans="1:27" s="58" customFormat="1" x14ac:dyDescent="0.2">
      <c r="A228" s="62"/>
      <c r="B228" s="57"/>
      <c r="C228" s="215" t="s">
        <v>747</v>
      </c>
      <c r="D228" s="59"/>
      <c r="E228" s="59"/>
      <c r="L228" s="61"/>
      <c r="M228" s="61"/>
      <c r="N228" s="61"/>
      <c r="O228" s="61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</row>
    <row r="229" spans="1:27" s="58" customFormat="1" x14ac:dyDescent="0.2">
      <c r="A229" s="62"/>
      <c r="B229" s="216" t="s">
        <v>748</v>
      </c>
      <c r="C229" s="79" t="s">
        <v>749</v>
      </c>
      <c r="D229" s="59"/>
      <c r="E229" s="59"/>
      <c r="L229" s="61"/>
      <c r="M229" s="61"/>
      <c r="N229" s="61"/>
      <c r="O229" s="61"/>
      <c r="P229" s="175" t="s">
        <v>21</v>
      </c>
      <c r="Q229" s="249" t="s">
        <v>726</v>
      </c>
      <c r="R229" s="249" t="s">
        <v>727</v>
      </c>
      <c r="S229" s="250"/>
      <c r="T229" s="251">
        <v>2</v>
      </c>
      <c r="U229" s="179"/>
      <c r="V229" s="179"/>
      <c r="W229" s="179"/>
      <c r="X229" s="179"/>
      <c r="Y229" s="179"/>
      <c r="Z229" s="179"/>
      <c r="AA229" s="179"/>
    </row>
    <row r="230" spans="1:27" s="58" customFormat="1" x14ac:dyDescent="0.2">
      <c r="A230" s="62"/>
      <c r="B230" s="57"/>
      <c r="C230" s="79" t="s">
        <v>751</v>
      </c>
      <c r="D230" s="59"/>
      <c r="E230" s="59"/>
      <c r="L230" s="61"/>
      <c r="M230" s="61"/>
      <c r="N230" s="61"/>
      <c r="O230" s="61"/>
      <c r="P230" s="179"/>
      <c r="Q230" s="179"/>
      <c r="R230" s="179"/>
      <c r="S230" s="179"/>
      <c r="T230" s="179"/>
      <c r="U230" s="179"/>
      <c r="V230" s="179"/>
      <c r="W230" s="179"/>
      <c r="X230" s="179"/>
      <c r="Y230" s="179"/>
      <c r="Z230" s="179"/>
      <c r="AA230" s="179"/>
    </row>
    <row r="231" spans="1:27" s="58" customFormat="1" x14ac:dyDescent="0.2">
      <c r="A231" s="62"/>
      <c r="B231" s="216" t="s">
        <v>750</v>
      </c>
      <c r="C231" s="217" t="s">
        <v>752</v>
      </c>
      <c r="D231" s="59"/>
      <c r="E231" s="59"/>
      <c r="L231" s="61"/>
      <c r="M231" s="61"/>
      <c r="N231" s="61"/>
      <c r="O231" s="61"/>
      <c r="P231" s="179"/>
      <c r="Q231" s="179"/>
      <c r="R231" s="179"/>
      <c r="S231" s="179"/>
      <c r="T231" s="179"/>
      <c r="U231" s="179"/>
      <c r="V231" s="179"/>
      <c r="W231" s="179"/>
      <c r="X231" s="179"/>
      <c r="Y231" s="179"/>
      <c r="Z231" s="179"/>
      <c r="AA231" s="179"/>
    </row>
    <row r="232" spans="1:27" s="58" customFormat="1" x14ac:dyDescent="0.2">
      <c r="A232" s="62"/>
      <c r="B232" s="57"/>
      <c r="C232" s="217" t="s">
        <v>753</v>
      </c>
      <c r="D232" s="59"/>
      <c r="E232" s="59"/>
      <c r="L232" s="61"/>
      <c r="M232" s="61"/>
      <c r="N232" s="61"/>
      <c r="O232" s="61"/>
      <c r="P232" s="175"/>
      <c r="Q232" s="176"/>
      <c r="R232" s="177"/>
      <c r="S232" s="179"/>
      <c r="T232" s="179"/>
      <c r="U232" s="179"/>
      <c r="V232" s="179"/>
      <c r="W232" s="179"/>
      <c r="X232" s="179"/>
      <c r="Y232" s="179"/>
      <c r="Z232" s="179"/>
      <c r="AA232" s="179"/>
    </row>
    <row r="233" spans="1:27" s="78" customFormat="1" x14ac:dyDescent="0.2">
      <c r="A233" s="62"/>
      <c r="B233" s="57"/>
      <c r="C233" s="58"/>
      <c r="D233" s="59"/>
      <c r="E233" s="59"/>
      <c r="F233" s="58"/>
      <c r="G233" s="58"/>
      <c r="H233" s="58"/>
      <c r="I233" s="58"/>
      <c r="J233" s="58"/>
      <c r="K233" s="58"/>
      <c r="L233" s="61"/>
      <c r="M233" s="61"/>
      <c r="N233" s="61"/>
      <c r="O233" s="61"/>
      <c r="P233" s="175"/>
      <c r="Q233" s="176"/>
      <c r="R233" s="177"/>
      <c r="S233" s="192"/>
      <c r="T233" s="192"/>
      <c r="U233" s="192"/>
      <c r="V233" s="192"/>
      <c r="W233" s="192"/>
      <c r="X233" s="192"/>
      <c r="Y233" s="192"/>
      <c r="Z233" s="192"/>
      <c r="AA233" s="192"/>
    </row>
    <row r="234" spans="1:27" s="78" customFormat="1" x14ac:dyDescent="0.2">
      <c r="A234" s="62"/>
      <c r="B234" s="76" t="s">
        <v>268</v>
      </c>
      <c r="C234" s="58"/>
      <c r="D234" s="59"/>
      <c r="E234" s="59"/>
      <c r="F234" s="58"/>
      <c r="G234" s="58"/>
      <c r="H234" s="58"/>
      <c r="I234" s="58"/>
      <c r="J234" s="58"/>
      <c r="K234" s="58"/>
      <c r="L234" s="61"/>
      <c r="M234" s="61"/>
      <c r="N234" s="61"/>
      <c r="O234" s="61"/>
      <c r="P234" s="175"/>
      <c r="Q234" s="176"/>
      <c r="R234" s="177"/>
      <c r="S234" s="192"/>
      <c r="T234" s="192"/>
      <c r="U234" s="192"/>
      <c r="V234" s="192"/>
      <c r="W234" s="192"/>
      <c r="X234" s="192"/>
      <c r="Y234" s="192"/>
      <c r="Z234" s="192"/>
      <c r="AA234" s="192"/>
    </row>
    <row r="235" spans="1:27" s="78" customFormat="1" x14ac:dyDescent="0.2">
      <c r="A235" s="62"/>
      <c r="B235" s="63" t="str">
        <f>"Effective July 1, 2014, Shift Supervisors, 311 Call Center shall be paid fifty-eight cents "&amp;TEXT(T235,"$0.000")&amp;" per hour for all hours worked"</f>
        <v>Effective July 1, 2014, Shift Supervisors, 311 Call Center shall be paid fifty-eight cents $0.580 per hour for all hours worked</v>
      </c>
      <c r="C235" s="58"/>
      <c r="D235" s="59"/>
      <c r="E235" s="59"/>
      <c r="F235" s="58"/>
      <c r="G235" s="58"/>
      <c r="H235" s="58"/>
      <c r="I235" s="58"/>
      <c r="J235" s="58"/>
      <c r="K235" s="58"/>
      <c r="L235" s="61"/>
      <c r="M235" s="61"/>
      <c r="N235" s="61"/>
      <c r="O235" s="61"/>
      <c r="P235" s="175" t="s">
        <v>600</v>
      </c>
      <c r="Q235" s="249" t="s">
        <v>620</v>
      </c>
      <c r="R235" s="249" t="s">
        <v>621</v>
      </c>
      <c r="S235" s="250"/>
      <c r="T235" s="251">
        <v>0.57999999999999996</v>
      </c>
      <c r="U235" s="192"/>
      <c r="V235" s="192"/>
      <c r="W235" s="192"/>
      <c r="X235" s="192"/>
      <c r="Y235" s="192"/>
      <c r="Z235" s="192"/>
      <c r="AA235" s="192"/>
    </row>
    <row r="236" spans="1:27" s="78" customFormat="1" x14ac:dyDescent="0.2">
      <c r="A236" s="62"/>
      <c r="B236" s="81" t="s">
        <v>270</v>
      </c>
      <c r="C236" s="58"/>
      <c r="D236" s="59"/>
      <c r="E236" s="59"/>
      <c r="F236" s="58"/>
      <c r="G236" s="58"/>
      <c r="H236" s="58"/>
      <c r="I236" s="58"/>
      <c r="J236" s="58"/>
      <c r="K236" s="58"/>
      <c r="L236" s="61"/>
      <c r="M236" s="61"/>
      <c r="N236" s="61"/>
      <c r="O236" s="61"/>
      <c r="P236" s="175"/>
      <c r="Q236" s="176"/>
      <c r="R236" s="177"/>
      <c r="S236" s="192"/>
      <c r="T236" s="192"/>
      <c r="U236" s="192"/>
      <c r="V236" s="192"/>
      <c r="W236" s="192"/>
      <c r="X236" s="192"/>
      <c r="Y236" s="192"/>
      <c r="Z236" s="192"/>
      <c r="AA236" s="192"/>
    </row>
    <row r="237" spans="1:27" s="78" customFormat="1" x14ac:dyDescent="0.2">
      <c r="A237" s="58"/>
      <c r="B237" s="81" t="s">
        <v>271</v>
      </c>
      <c r="C237" s="58"/>
      <c r="D237" s="59"/>
      <c r="E237" s="59"/>
      <c r="F237" s="58"/>
      <c r="G237" s="58"/>
      <c r="H237" s="58"/>
      <c r="I237" s="58"/>
      <c r="J237" s="58"/>
      <c r="K237" s="58"/>
      <c r="L237" s="61"/>
      <c r="M237" s="61"/>
      <c r="N237" s="61"/>
      <c r="O237" s="61"/>
      <c r="P237" s="175"/>
      <c r="Q237" s="176"/>
      <c r="R237" s="177"/>
      <c r="S237" s="192"/>
      <c r="T237" s="192"/>
      <c r="U237" s="192"/>
      <c r="V237" s="192"/>
      <c r="W237" s="192"/>
      <c r="X237" s="192"/>
      <c r="Y237" s="192"/>
      <c r="Z237" s="192"/>
      <c r="AA237" s="192"/>
    </row>
    <row r="238" spans="1:27" s="78" customFormat="1" x14ac:dyDescent="0.2">
      <c r="A238" s="58"/>
      <c r="B238" s="81" t="s">
        <v>272</v>
      </c>
      <c r="C238" s="58"/>
      <c r="D238" s="59"/>
      <c r="E238" s="59"/>
      <c r="F238" s="58"/>
      <c r="G238" s="58"/>
      <c r="H238" s="58"/>
      <c r="I238" s="58"/>
      <c r="J238" s="58"/>
      <c r="K238" s="58"/>
      <c r="L238" s="61"/>
      <c r="M238" s="61"/>
      <c r="N238" s="61"/>
      <c r="O238" s="61"/>
      <c r="P238" s="175"/>
      <c r="Q238" s="176"/>
      <c r="R238" s="177"/>
      <c r="S238" s="192"/>
      <c r="T238" s="192"/>
      <c r="U238" s="192"/>
      <c r="V238" s="192"/>
      <c r="W238" s="192"/>
      <c r="X238" s="192"/>
      <c r="Y238" s="192"/>
      <c r="Z238" s="192"/>
      <c r="AA238" s="192"/>
    </row>
    <row r="239" spans="1:27" s="62" customFormat="1" x14ac:dyDescent="0.2">
      <c r="B239" s="57"/>
      <c r="C239" s="58"/>
      <c r="D239" s="59"/>
      <c r="E239" s="59"/>
      <c r="F239" s="58"/>
      <c r="G239" s="58"/>
      <c r="H239" s="58"/>
      <c r="I239" s="58"/>
      <c r="J239" s="58"/>
      <c r="K239" s="58"/>
      <c r="L239" s="61"/>
      <c r="M239" s="61"/>
      <c r="N239" s="61"/>
      <c r="O239" s="61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80"/>
    </row>
    <row r="240" spans="1:27" s="62" customFormat="1" x14ac:dyDescent="0.2">
      <c r="A240" s="56" t="s">
        <v>273</v>
      </c>
      <c r="B240" s="57"/>
      <c r="C240" s="58"/>
      <c r="D240" s="59"/>
      <c r="E240" s="59"/>
      <c r="F240" s="58"/>
      <c r="G240" s="58"/>
      <c r="H240" s="58"/>
      <c r="I240" s="58"/>
      <c r="J240" s="58"/>
      <c r="K240" s="58"/>
      <c r="L240" s="61"/>
      <c r="M240" s="61"/>
      <c r="N240" s="61"/>
      <c r="O240" s="61"/>
      <c r="P240" s="175"/>
      <c r="Q240" s="176"/>
      <c r="R240" s="177"/>
      <c r="S240" s="179"/>
      <c r="T240" s="179">
        <v>4</v>
      </c>
      <c r="U240" s="179">
        <f t="shared" ref="U240:Z240" si="39">T240+1</f>
        <v>5</v>
      </c>
      <c r="V240" s="179">
        <f t="shared" si="39"/>
        <v>6</v>
      </c>
      <c r="W240" s="179">
        <f t="shared" si="39"/>
        <v>7</v>
      </c>
      <c r="X240" s="179">
        <f t="shared" si="39"/>
        <v>8</v>
      </c>
      <c r="Y240" s="179">
        <f t="shared" si="39"/>
        <v>9</v>
      </c>
      <c r="Z240" s="179">
        <f t="shared" si="39"/>
        <v>10</v>
      </c>
      <c r="AA240" s="179">
        <v>11</v>
      </c>
    </row>
    <row r="241" spans="1:27" s="62" customFormat="1" x14ac:dyDescent="0.2">
      <c r="A241" s="142" t="s">
        <v>546</v>
      </c>
      <c r="N241" s="87"/>
      <c r="O241" s="87"/>
      <c r="P241" s="198"/>
      <c r="Q241" s="199"/>
      <c r="R241" s="200"/>
      <c r="S241" s="179"/>
      <c r="T241" s="210" t="s">
        <v>10</v>
      </c>
      <c r="U241" s="211" t="s">
        <v>11</v>
      </c>
      <c r="V241" s="211" t="s">
        <v>12</v>
      </c>
      <c r="W241" s="211" t="s">
        <v>13</v>
      </c>
      <c r="X241" s="211" t="s">
        <v>14</v>
      </c>
      <c r="Y241" s="211" t="s">
        <v>15</v>
      </c>
      <c r="Z241" s="211" t="s">
        <v>16</v>
      </c>
      <c r="AA241" s="211" t="s">
        <v>275</v>
      </c>
    </row>
    <row r="242" spans="1:27" s="62" customFormat="1" ht="38.25" x14ac:dyDescent="0.2">
      <c r="A242" s="118" t="s">
        <v>4</v>
      </c>
      <c r="B242" s="66" t="s">
        <v>274</v>
      </c>
      <c r="C242" s="118" t="s">
        <v>6</v>
      </c>
      <c r="D242" s="118" t="s">
        <v>7</v>
      </c>
      <c r="E242" s="118" t="s">
        <v>660</v>
      </c>
      <c r="F242" s="118" t="s">
        <v>772</v>
      </c>
      <c r="G242" s="118" t="s">
        <v>773</v>
      </c>
      <c r="H242" s="252" t="s">
        <v>12</v>
      </c>
      <c r="I242" s="252" t="s">
        <v>13</v>
      </c>
      <c r="J242" s="252" t="s">
        <v>14</v>
      </c>
      <c r="K242" s="252" t="s">
        <v>15</v>
      </c>
      <c r="L242" s="253" t="s">
        <v>16</v>
      </c>
      <c r="M242" s="253" t="s">
        <v>275</v>
      </c>
      <c r="N242" s="87"/>
      <c r="O242" s="87"/>
      <c r="P242" s="198"/>
      <c r="Q242" s="199"/>
      <c r="R242" s="200"/>
      <c r="S242" s="179"/>
      <c r="T242" s="179"/>
      <c r="U242" s="179"/>
      <c r="V242" s="179"/>
      <c r="W242" s="179"/>
      <c r="X242" s="179"/>
      <c r="Y242" s="179"/>
      <c r="Z242" s="179"/>
      <c r="AA242" s="180"/>
    </row>
    <row r="243" spans="1:27" s="78" customFormat="1" x14ac:dyDescent="0.2">
      <c r="A243" s="58" t="s">
        <v>276</v>
      </c>
      <c r="B243" s="57" t="s">
        <v>277</v>
      </c>
      <c r="C243" s="58" t="s">
        <v>278</v>
      </c>
      <c r="D243" s="88" t="s">
        <v>279</v>
      </c>
      <c r="E243" s="59" t="s">
        <v>34</v>
      </c>
      <c r="F243" s="212" t="s">
        <v>766</v>
      </c>
      <c r="G243" s="212">
        <v>25.42</v>
      </c>
      <c r="H243" s="212"/>
      <c r="I243" s="212"/>
      <c r="J243" s="212"/>
      <c r="K243" s="212"/>
      <c r="L243" s="212"/>
      <c r="M243" s="212"/>
      <c r="N243" s="61"/>
      <c r="O243" s="61"/>
      <c r="P243" s="175" t="s">
        <v>21</v>
      </c>
      <c r="Q243" s="176" t="str">
        <f>C243</f>
        <v>C08906</v>
      </c>
      <c r="R243" s="209" t="str">
        <f>D243</f>
        <v>Saeks' Fellow (MN Law Public Interest Residency Program)</v>
      </c>
      <c r="S243" s="192"/>
      <c r="T243" s="186" cm="1">
        <f t="array" aca="1" ref="T243" ca="1">ROUND(IF($P243="Y",VLOOKUP('4-29-2021'!$Q261, RatesApril2021,T$240,0)*INDIRECT($Q$1),VLOOKUP('4-29-2021'!$Q261, RatesApril2021,T$240,0)),IF($A243="E",0,3))</f>
        <v>0</v>
      </c>
      <c r="U243" s="186" cm="1">
        <f t="array" aca="1" ref="U243" ca="1">ROUND(IF($P243="Y",VLOOKUP('4-29-2021'!$Q261, RatesApril2021,U$240,0)*INDIRECT($Q$1),VLOOKUP('4-29-2021'!$Q261, RatesApril2021,U$240,0)),IF($A243="E",0,3))</f>
        <v>25.42</v>
      </c>
      <c r="V243" s="186" cm="1">
        <f t="array" aca="1" ref="V243" ca="1">ROUND(IF($P243="Y",VLOOKUP('4-29-2021'!$Q261, RatesApril2021,V$240,0)*INDIRECT($Q$1),VLOOKUP('4-29-2021'!$Q261, RatesApril2021,V$240,0)),IF($A243="E",0,3))</f>
        <v>0</v>
      </c>
      <c r="W243" s="186" cm="1">
        <f t="array" aca="1" ref="W243" ca="1">ROUND(IF($P243="Y",VLOOKUP('4-29-2021'!$Q261, RatesApril2021,W$240,0)*INDIRECT($Q$1),VLOOKUP('4-29-2021'!$Q261, RatesApril2021,W$240,0)),IF($A243="E",0,3))</f>
        <v>0</v>
      </c>
      <c r="X243" s="186" cm="1">
        <f t="array" aca="1" ref="X243" ca="1">ROUND(IF($P243="Y",VLOOKUP('4-29-2021'!$Q261, RatesApril2021,X$240,0)*INDIRECT($Q$1),VLOOKUP('4-29-2021'!$Q261, RatesApril2021,X$240,0)),IF($A243="E",0,3))</f>
        <v>0</v>
      </c>
      <c r="Y243" s="186" cm="1">
        <f t="array" aca="1" ref="Y243" ca="1">ROUND(IF($P243="Y",VLOOKUP('4-29-2021'!$Q261, RatesApril2021,Y$240,0)*INDIRECT($Q$1),VLOOKUP('4-29-2021'!$Q261, RatesApril2021,Y$240,0)),IF($A243="E",0,3))</f>
        <v>0</v>
      </c>
      <c r="Z243" s="186" cm="1">
        <f t="array" aca="1" ref="Z243" ca="1">ROUND(IF($P243="Y",VLOOKUP('4-29-2021'!$Q261, RatesApril2021,Z$240,0)*INDIRECT($Q$1),VLOOKUP('4-29-2021'!$Q261, RatesApril2021,Z$240,0)),IF($A243="E",0,3))</f>
        <v>0</v>
      </c>
      <c r="AA243" s="186" cm="1">
        <f t="array" aca="1" ref="AA243" ca="1">ROUND(IF($P243="Y",VLOOKUP('4-29-2021'!$Q261, RatesApril2021,AA$240,0)*INDIRECT($Q$1),VLOOKUP('4-29-2021'!$Q261, RatesApril2021,AA$240,0)),IF($A243="E",0,3))</f>
        <v>0</v>
      </c>
    </row>
    <row r="244" spans="1:27" s="78" customFormat="1" x14ac:dyDescent="0.2">
      <c r="A244" s="58" t="s">
        <v>276</v>
      </c>
      <c r="B244" s="57" t="s">
        <v>281</v>
      </c>
      <c r="C244" s="58" t="s">
        <v>282</v>
      </c>
      <c r="D244" s="88" t="s">
        <v>283</v>
      </c>
      <c r="E244" s="90" t="s">
        <v>34</v>
      </c>
      <c r="F244" s="212">
        <v>23</v>
      </c>
      <c r="G244" s="212">
        <v>24</v>
      </c>
      <c r="H244" s="212">
        <v>25</v>
      </c>
      <c r="I244" s="212"/>
      <c r="J244" s="212"/>
      <c r="K244" s="212"/>
      <c r="L244" s="212"/>
      <c r="M244" s="212"/>
      <c r="N244" s="92"/>
      <c r="O244" s="92"/>
      <c r="P244" s="201" t="s">
        <v>21</v>
      </c>
      <c r="Q244" s="176" t="str">
        <f t="shared" ref="Q244:R249" si="40">C244</f>
        <v>04352C</v>
      </c>
      <c r="R244" s="209" t="str">
        <f t="shared" si="40"/>
        <v>Financial Graduate Fellowship</v>
      </c>
      <c r="S244" s="192"/>
      <c r="T244" s="186" cm="1">
        <f t="array" aca="1" ref="T244" ca="1">ROUND(IF($P244="Y",VLOOKUP('4-29-2021'!$Q262, RatesApril2021,T$240,0)*INDIRECT($Q$1),VLOOKUP('4-29-2021'!$Q262, RatesApril2021,T$240,0)),IF($A244="E",0,3))</f>
        <v>23</v>
      </c>
      <c r="U244" s="186" cm="1">
        <f t="array" aca="1" ref="U244" ca="1">ROUND(IF($P244="Y",VLOOKUP('4-29-2021'!$Q262, RatesApril2021,U$240,0)*INDIRECT($Q$1),VLOOKUP('4-29-2021'!$Q262, RatesApril2021,U$240,0)),IF($A244="E",0,3))</f>
        <v>24</v>
      </c>
      <c r="V244" s="186" cm="1">
        <f t="array" aca="1" ref="V244" ca="1">ROUND(IF($P244="Y",VLOOKUP('4-29-2021'!$Q262, RatesApril2021,V$240,0)*INDIRECT($Q$1),VLOOKUP('4-29-2021'!$Q262, RatesApril2021,V$240,0)),IF($A244="E",0,3))</f>
        <v>25</v>
      </c>
      <c r="W244" s="186" cm="1">
        <f t="array" aca="1" ref="W244" ca="1">ROUND(IF($P244="Y",VLOOKUP('4-29-2021'!$Q262, RatesApril2021,W$240,0)*INDIRECT($Q$1),VLOOKUP('4-29-2021'!$Q262, RatesApril2021,W$240,0)),IF($A244="E",0,3))</f>
        <v>0</v>
      </c>
      <c r="X244" s="186" cm="1">
        <f t="array" aca="1" ref="X244" ca="1">ROUND(IF($P244="Y",VLOOKUP('4-29-2021'!$Q262, RatesApril2021,X$240,0)*INDIRECT($Q$1),VLOOKUP('4-29-2021'!$Q262, RatesApril2021,X$240,0)),IF($A244="E",0,3))</f>
        <v>0</v>
      </c>
      <c r="Y244" s="186" cm="1">
        <f t="array" aca="1" ref="Y244" ca="1">ROUND(IF($P244="Y",VLOOKUP('4-29-2021'!$Q262, RatesApril2021,Y$240,0)*INDIRECT($Q$1),VLOOKUP('4-29-2021'!$Q262, RatesApril2021,Y$240,0)),IF($A244="E",0,3))</f>
        <v>0</v>
      </c>
      <c r="Z244" s="186" cm="1">
        <f t="array" aca="1" ref="Z244" ca="1">ROUND(IF($P244="Y",VLOOKUP('4-29-2021'!$Q262, RatesApril2021,Z$240,0)*INDIRECT($Q$1),VLOOKUP('4-29-2021'!$Q262, RatesApril2021,Z$240,0)),IF($A244="E",0,3))</f>
        <v>0</v>
      </c>
      <c r="AA244" s="186" cm="1">
        <f t="array" aca="1" ref="AA244" ca="1">ROUND(IF($P244="Y",VLOOKUP('4-29-2021'!$Q262, RatesApril2021,AA$240,0)*INDIRECT($Q$1),VLOOKUP('4-29-2021'!$Q262, RatesApril2021,AA$240,0)),IF($A244="E",0,3))</f>
        <v>0</v>
      </c>
    </row>
    <row r="245" spans="1:27" s="78" customFormat="1" x14ac:dyDescent="0.2">
      <c r="A245" s="58" t="s">
        <v>276</v>
      </c>
      <c r="B245" s="57" t="s">
        <v>284</v>
      </c>
      <c r="C245" s="58" t="s">
        <v>285</v>
      </c>
      <c r="D245" s="88" t="s">
        <v>286</v>
      </c>
      <c r="E245" s="90" t="s">
        <v>34</v>
      </c>
      <c r="F245" s="212">
        <v>13.25</v>
      </c>
      <c r="G245" s="212">
        <v>13.5</v>
      </c>
      <c r="H245" s="212">
        <v>14</v>
      </c>
      <c r="I245" s="212">
        <v>14.5</v>
      </c>
      <c r="J245" s="212"/>
      <c r="K245" s="212"/>
      <c r="L245" s="212"/>
      <c r="M245" s="212"/>
      <c r="N245" s="92"/>
      <c r="O245" s="92"/>
      <c r="P245" s="201" t="s">
        <v>21</v>
      </c>
      <c r="Q245" s="176" t="str">
        <f t="shared" si="40"/>
        <v>C09480</v>
      </c>
      <c r="R245" s="209" t="str">
        <f t="shared" si="40"/>
        <v>Student Intern - High School (enrolled)</v>
      </c>
      <c r="S245" s="192"/>
      <c r="T245" s="186" cm="1">
        <f t="array" aca="1" ref="T245" ca="1">ROUND(IF($P245="Y",VLOOKUP('4-29-2021'!$Q263, RatesApril2021,T$240,0)*INDIRECT($Q$1),VLOOKUP('4-29-2021'!$Q263, RatesApril2021,T$240,0)),IF($A245="E",0,3))</f>
        <v>14.25</v>
      </c>
      <c r="U245" s="186" cm="1">
        <f t="array" aca="1" ref="U245" ca="1">ROUND(IF($P245="Y",VLOOKUP('4-29-2021'!$Q263, RatesApril2021,U$240,0)*INDIRECT($Q$1),VLOOKUP('4-29-2021'!$Q263, RatesApril2021,U$240,0)),IF($A245="E",0,3))</f>
        <v>14.5</v>
      </c>
      <c r="V245" s="186" cm="1">
        <f t="array" aca="1" ref="V245" ca="1">ROUND(IF($P245="Y",VLOOKUP('4-29-2021'!$Q263, RatesApril2021,V$240,0)*INDIRECT($Q$1),VLOOKUP('4-29-2021'!$Q263, RatesApril2021,V$240,0)),IF($A245="E",0,3))</f>
        <v>14.75</v>
      </c>
      <c r="W245" s="186" cm="1">
        <f t="array" aca="1" ref="W245" ca="1">ROUND(IF($P245="Y",VLOOKUP('4-29-2021'!$Q263, RatesApril2021,W$240,0)*INDIRECT($Q$1),VLOOKUP('4-29-2021'!$Q263, RatesApril2021,W$240,0)),IF($A245="E",0,3))</f>
        <v>15</v>
      </c>
      <c r="X245" s="186" cm="1">
        <f t="array" aca="1" ref="X245" ca="1">ROUND(IF($P245="Y",VLOOKUP('4-29-2021'!$Q263, RatesApril2021,X$240,0)*INDIRECT($Q$1),VLOOKUP('4-29-2021'!$Q263, RatesApril2021,X$240,0)),IF($A245="E",0,3))</f>
        <v>0</v>
      </c>
      <c r="Y245" s="186" cm="1">
        <f t="array" aca="1" ref="Y245" ca="1">ROUND(IF($P245="Y",VLOOKUP('4-29-2021'!$Q263, RatesApril2021,Y$240,0)*INDIRECT($Q$1),VLOOKUP('4-29-2021'!$Q263, RatesApril2021,Y$240,0)),IF($A245="E",0,3))</f>
        <v>0</v>
      </c>
      <c r="Z245" s="186" cm="1">
        <f t="array" aca="1" ref="Z245" ca="1">ROUND(IF($P245="Y",VLOOKUP('4-29-2021'!$Q263, RatesApril2021,Z$240,0)*INDIRECT($Q$1),VLOOKUP('4-29-2021'!$Q263, RatesApril2021,Z$240,0)),IF($A245="E",0,3))</f>
        <v>0</v>
      </c>
      <c r="AA245" s="186" cm="1">
        <f t="array" aca="1" ref="AA245" ca="1">ROUND(IF($P245="Y",VLOOKUP('4-29-2021'!$Q263, RatesApril2021,AA$240,0)*INDIRECT($Q$1),VLOOKUP('4-29-2021'!$Q263, RatesApril2021,AA$240,0)),IF($A245="E",0,3))</f>
        <v>0</v>
      </c>
    </row>
    <row r="246" spans="1:27" s="78" customFormat="1" x14ac:dyDescent="0.2">
      <c r="A246" s="58" t="s">
        <v>276</v>
      </c>
      <c r="B246" s="57" t="s">
        <v>287</v>
      </c>
      <c r="C246" s="58" t="s">
        <v>288</v>
      </c>
      <c r="D246" s="88" t="s">
        <v>310</v>
      </c>
      <c r="E246" s="90" t="s">
        <v>34</v>
      </c>
      <c r="F246" s="212">
        <v>14</v>
      </c>
      <c r="G246" s="212">
        <v>14.5</v>
      </c>
      <c r="H246" s="212">
        <v>15</v>
      </c>
      <c r="I246" s="212">
        <v>16</v>
      </c>
      <c r="J246" s="212">
        <v>17</v>
      </c>
      <c r="K246" s="212">
        <v>18</v>
      </c>
      <c r="L246" s="212">
        <v>19</v>
      </c>
      <c r="M246" s="212">
        <v>20</v>
      </c>
      <c r="N246" s="92"/>
      <c r="O246" s="92"/>
      <c r="P246" s="201" t="s">
        <v>21</v>
      </c>
      <c r="Q246" s="176" t="str">
        <f t="shared" si="40"/>
        <v>C09485</v>
      </c>
      <c r="R246" s="209" t="str">
        <f t="shared" si="40"/>
        <v>Student Intern - Undergrad (enrolled)</v>
      </c>
      <c r="S246" s="192"/>
      <c r="T246" s="186" cm="1">
        <f t="array" aca="1" ref="T246" ca="1">ROUND(IF($P246="Y",VLOOKUP('4-29-2021'!$Q264, RatesApril2021,T$240,0)*INDIRECT($Q$1),VLOOKUP('4-29-2021'!$Q264, RatesApril2021,T$240,0)),IF($A246="E",0,3))</f>
        <v>14.5</v>
      </c>
      <c r="U246" s="186" cm="1">
        <f t="array" aca="1" ref="U246" ca="1">ROUND(IF($P246="Y",VLOOKUP('4-29-2021'!$Q264, RatesApril2021,U$240,0)*INDIRECT($Q$1),VLOOKUP('4-29-2021'!$Q264, RatesApril2021,U$240,0)),IF($A246="E",0,3))</f>
        <v>14.75</v>
      </c>
      <c r="V246" s="186" cm="1">
        <f t="array" aca="1" ref="V246" ca="1">ROUND(IF($P246="Y",VLOOKUP('4-29-2021'!$Q264, RatesApril2021,V$240,0)*INDIRECT($Q$1),VLOOKUP('4-29-2021'!$Q264, RatesApril2021,V$240,0)),IF($A246="E",0,3))</f>
        <v>15</v>
      </c>
      <c r="W246" s="186" cm="1">
        <f t="array" aca="1" ref="W246" ca="1">ROUND(IF($P246="Y",VLOOKUP('4-29-2021'!$Q264, RatesApril2021,W$240,0)*INDIRECT($Q$1),VLOOKUP('4-29-2021'!$Q264, RatesApril2021,W$240,0)),IF($A246="E",0,3))</f>
        <v>16</v>
      </c>
      <c r="X246" s="186" cm="1">
        <f t="array" aca="1" ref="X246" ca="1">ROUND(IF($P246="Y",VLOOKUP('4-29-2021'!$Q264, RatesApril2021,X$240,0)*INDIRECT($Q$1),VLOOKUP('4-29-2021'!$Q264, RatesApril2021,X$240,0)),IF($A246="E",0,3))</f>
        <v>17</v>
      </c>
      <c r="Y246" s="186" cm="1">
        <f t="array" aca="1" ref="Y246" ca="1">ROUND(IF($P246="Y",VLOOKUP('4-29-2021'!$Q264, RatesApril2021,Y$240,0)*INDIRECT($Q$1),VLOOKUP('4-29-2021'!$Q264, RatesApril2021,Y$240,0)),IF($A246="E",0,3))</f>
        <v>18</v>
      </c>
      <c r="Z246" s="186" cm="1">
        <f t="array" aca="1" ref="Z246" ca="1">ROUND(IF($P246="Y",VLOOKUP('4-29-2021'!$Q264, RatesApril2021,Z$240,0)*INDIRECT($Q$1),VLOOKUP('4-29-2021'!$Q264, RatesApril2021,Z$240,0)),IF($A246="E",0,3))</f>
        <v>19</v>
      </c>
      <c r="AA246" s="186" cm="1">
        <f t="array" aca="1" ref="AA246" ca="1">ROUND(IF($P246="Y",VLOOKUP('4-29-2021'!$Q264, RatesApril2021,AA$240,0)*INDIRECT($Q$1),VLOOKUP('4-29-2021'!$Q264, RatesApril2021,AA$240,0)),IF($A246="E",0,3))</f>
        <v>20</v>
      </c>
    </row>
    <row r="247" spans="1:27" s="78" customFormat="1" x14ac:dyDescent="0.2">
      <c r="A247" s="58" t="s">
        <v>276</v>
      </c>
      <c r="B247" s="57" t="s">
        <v>289</v>
      </c>
      <c r="C247" s="58" t="s">
        <v>290</v>
      </c>
      <c r="D247" s="88" t="s">
        <v>311</v>
      </c>
      <c r="E247" s="90" t="s">
        <v>34</v>
      </c>
      <c r="F247" s="212">
        <v>15</v>
      </c>
      <c r="G247" s="212">
        <v>16.5</v>
      </c>
      <c r="H247" s="212">
        <v>18</v>
      </c>
      <c r="I247" s="212">
        <v>19.5</v>
      </c>
      <c r="J247" s="212">
        <v>21</v>
      </c>
      <c r="K247" s="212">
        <v>22.5</v>
      </c>
      <c r="L247" s="212">
        <v>24</v>
      </c>
      <c r="M247" s="212">
        <v>25.5</v>
      </c>
      <c r="N247" s="92"/>
      <c r="O247" s="92"/>
      <c r="P247" s="201" t="s">
        <v>21</v>
      </c>
      <c r="Q247" s="176" t="str">
        <f t="shared" si="40"/>
        <v>C09475</v>
      </c>
      <c r="R247" s="209" t="str">
        <f t="shared" si="40"/>
        <v>Student Intern - Graduate (enrolled)</v>
      </c>
      <c r="S247" s="192"/>
      <c r="T247" s="186" cm="1">
        <f t="array" aca="1" ref="T247" ca="1">ROUND(IF($P247="Y",VLOOKUP('4-29-2021'!$Q265, RatesApril2021,T$240,0)*INDIRECT($Q$1),VLOOKUP('4-29-2021'!$Q265, RatesApril2021,T$240,0)),IF($A247="E",0,3))</f>
        <v>15</v>
      </c>
      <c r="U247" s="186" cm="1">
        <f t="array" aca="1" ref="U247" ca="1">ROUND(IF($P247="Y",VLOOKUP('4-29-2021'!$Q265, RatesApril2021,U$240,0)*INDIRECT($Q$1),VLOOKUP('4-29-2021'!$Q265, RatesApril2021,U$240,0)),IF($A247="E",0,3))</f>
        <v>16.5</v>
      </c>
      <c r="V247" s="186" cm="1">
        <f t="array" aca="1" ref="V247" ca="1">ROUND(IF($P247="Y",VLOOKUP('4-29-2021'!$Q265, RatesApril2021,V$240,0)*INDIRECT($Q$1),VLOOKUP('4-29-2021'!$Q265, RatesApril2021,V$240,0)),IF($A247="E",0,3))</f>
        <v>18</v>
      </c>
      <c r="W247" s="186" cm="1">
        <f t="array" aca="1" ref="W247" ca="1">ROUND(IF($P247="Y",VLOOKUP('4-29-2021'!$Q265, RatesApril2021,W$240,0)*INDIRECT($Q$1),VLOOKUP('4-29-2021'!$Q265, RatesApril2021,W$240,0)),IF($A247="E",0,3))</f>
        <v>19.5</v>
      </c>
      <c r="X247" s="186" cm="1">
        <f t="array" aca="1" ref="X247" ca="1">ROUND(IF($P247="Y",VLOOKUP('4-29-2021'!$Q265, RatesApril2021,X$240,0)*INDIRECT($Q$1),VLOOKUP('4-29-2021'!$Q265, RatesApril2021,X$240,0)),IF($A247="E",0,3))</f>
        <v>21</v>
      </c>
      <c r="Y247" s="186" cm="1">
        <f t="array" aca="1" ref="Y247" ca="1">ROUND(IF($P247="Y",VLOOKUP('4-29-2021'!$Q265, RatesApril2021,Y$240,0)*INDIRECT($Q$1),VLOOKUP('4-29-2021'!$Q265, RatesApril2021,Y$240,0)),IF($A247="E",0,3))</f>
        <v>22.5</v>
      </c>
      <c r="Z247" s="186" cm="1">
        <f t="array" aca="1" ref="Z247" ca="1">ROUND(IF($P247="Y",VLOOKUP('4-29-2021'!$Q265, RatesApril2021,Z$240,0)*INDIRECT($Q$1),VLOOKUP('4-29-2021'!$Q265, RatesApril2021,Z$240,0)),IF($A247="E",0,3))</f>
        <v>24</v>
      </c>
      <c r="AA247" s="186" cm="1">
        <f t="array" aca="1" ref="AA247" ca="1">ROUND(IF($P247="Y",VLOOKUP('4-29-2021'!$Q265, RatesApril2021,AA$240,0)*INDIRECT($Q$1),VLOOKUP('4-29-2021'!$Q265, RatesApril2021,AA$240,0)),IF($A247="E",0,3))</f>
        <v>25.5</v>
      </c>
    </row>
    <row r="248" spans="1:27" s="78" customFormat="1" x14ac:dyDescent="0.2">
      <c r="A248" s="58" t="s">
        <v>276</v>
      </c>
      <c r="B248" s="57" t="s">
        <v>291</v>
      </c>
      <c r="C248" s="58" t="s">
        <v>292</v>
      </c>
      <c r="D248" s="88" t="s">
        <v>293</v>
      </c>
      <c r="E248" s="90" t="s">
        <v>34</v>
      </c>
      <c r="F248" s="212">
        <v>16</v>
      </c>
      <c r="G248" s="212">
        <v>17</v>
      </c>
      <c r="H248" s="212">
        <v>18</v>
      </c>
      <c r="I248" s="212"/>
      <c r="J248" s="212"/>
      <c r="K248" s="212"/>
      <c r="L248" s="212"/>
      <c r="M248" s="212"/>
      <c r="N248" s="92"/>
      <c r="O248" s="92"/>
      <c r="P248" s="201" t="s">
        <v>21</v>
      </c>
      <c r="Q248" s="176" t="str">
        <f t="shared" si="40"/>
        <v>C09495</v>
      </c>
      <c r="R248" s="209" t="str">
        <f t="shared" si="40"/>
        <v>Urban Scholar College Undergraduate</v>
      </c>
      <c r="S248" s="192"/>
      <c r="T248" s="186" cm="1">
        <f t="array" aca="1" ref="T248" ca="1">ROUND(IF($P248="Y",VLOOKUP('4-29-2021'!$Q266, RatesApril2021,T$240,0)*INDIRECT($Q$1),VLOOKUP('4-29-2021'!$Q266, RatesApril2021,T$240,0)),IF($A248="E",0,3))</f>
        <v>16</v>
      </c>
      <c r="U248" s="186" cm="1">
        <f t="array" aca="1" ref="U248" ca="1">ROUND(IF($P248="Y",VLOOKUP('4-29-2021'!$Q266, RatesApril2021,U$240,0)*INDIRECT($Q$1),VLOOKUP('4-29-2021'!$Q266, RatesApril2021,U$240,0)),IF($A248="E",0,3))</f>
        <v>17</v>
      </c>
      <c r="V248" s="186" cm="1">
        <f t="array" aca="1" ref="V248" ca="1">ROUND(IF($P248="Y",VLOOKUP('4-29-2021'!$Q266, RatesApril2021,V$240,0)*INDIRECT($Q$1),VLOOKUP('4-29-2021'!$Q266, RatesApril2021,V$240,0)),IF($A248="E",0,3))</f>
        <v>18</v>
      </c>
      <c r="W248" s="186" cm="1">
        <f t="array" aca="1" ref="W248" ca="1">ROUND(IF($P248="Y",VLOOKUP('4-29-2021'!$Q266, RatesApril2021,W$240,0)*INDIRECT($Q$1),VLOOKUP('4-29-2021'!$Q266, RatesApril2021,W$240,0)),IF($A248="E",0,3))</f>
        <v>0</v>
      </c>
      <c r="X248" s="186" cm="1">
        <f t="array" aca="1" ref="X248" ca="1">ROUND(IF($P248="Y",VLOOKUP('4-29-2021'!$Q266, RatesApril2021,X$240,0)*INDIRECT($Q$1),VLOOKUP('4-29-2021'!$Q266, RatesApril2021,X$240,0)),IF($A248="E",0,3))</f>
        <v>0</v>
      </c>
      <c r="Y248" s="186" cm="1">
        <f t="array" aca="1" ref="Y248" ca="1">ROUND(IF($P248="Y",VLOOKUP('4-29-2021'!$Q266, RatesApril2021,Y$240,0)*INDIRECT($Q$1),VLOOKUP('4-29-2021'!$Q266, RatesApril2021,Y$240,0)),IF($A248="E",0,3))</f>
        <v>0</v>
      </c>
      <c r="Z248" s="186" cm="1">
        <f t="array" aca="1" ref="Z248" ca="1">ROUND(IF($P248="Y",VLOOKUP('4-29-2021'!$Q266, RatesApril2021,Z$240,0)*INDIRECT($Q$1),VLOOKUP('4-29-2021'!$Q266, RatesApril2021,Z$240,0)),IF($A248="E",0,3))</f>
        <v>0</v>
      </c>
      <c r="AA248" s="186" cm="1">
        <f t="array" aca="1" ref="AA248" ca="1">ROUND(IF($P248="Y",VLOOKUP('4-29-2021'!$Q266, RatesApril2021,AA$240,0)*INDIRECT($Q$1),VLOOKUP('4-29-2021'!$Q266, RatesApril2021,AA$240,0)),IF($A248="E",0,3))</f>
        <v>0</v>
      </c>
    </row>
    <row r="249" spans="1:27" s="78" customFormat="1" x14ac:dyDescent="0.2">
      <c r="A249" s="58" t="s">
        <v>276</v>
      </c>
      <c r="B249" s="57" t="s">
        <v>294</v>
      </c>
      <c r="C249" s="58" t="s">
        <v>295</v>
      </c>
      <c r="D249" s="88" t="s">
        <v>296</v>
      </c>
      <c r="E249" s="90" t="s">
        <v>34</v>
      </c>
      <c r="F249" s="212">
        <v>19.75</v>
      </c>
      <c r="G249" s="212">
        <v>21.25</v>
      </c>
      <c r="H249" s="212">
        <v>22.75</v>
      </c>
      <c r="I249" s="212"/>
      <c r="J249" s="212"/>
      <c r="K249" s="212"/>
      <c r="L249" s="212"/>
      <c r="M249" s="212"/>
      <c r="N249" s="92"/>
      <c r="O249" s="92"/>
      <c r="P249" s="201" t="s">
        <v>21</v>
      </c>
      <c r="Q249" s="176" t="str">
        <f t="shared" si="40"/>
        <v>C09490</v>
      </c>
      <c r="R249" s="209" t="str">
        <f t="shared" si="40"/>
        <v>Urban Scholar Graduate School</v>
      </c>
      <c r="S249" s="192"/>
      <c r="T249" s="186" cm="1">
        <f t="array" aca="1" ref="T249" ca="1">ROUND(IF($P249="Y",VLOOKUP('4-29-2021'!$Q267, RatesApril2021,T$240,0)*INDIRECT($Q$1),VLOOKUP('4-29-2021'!$Q267, RatesApril2021,T$240,0)),IF($A249="E",0,3))</f>
        <v>19.75</v>
      </c>
      <c r="U249" s="186" cm="1">
        <f t="array" aca="1" ref="U249" ca="1">ROUND(IF($P249="Y",VLOOKUP('4-29-2021'!$Q267, RatesApril2021,U$240,0)*INDIRECT($Q$1),VLOOKUP('4-29-2021'!$Q267, RatesApril2021,U$240,0)),IF($A249="E",0,3))</f>
        <v>21.25</v>
      </c>
      <c r="V249" s="186" cm="1">
        <f t="array" aca="1" ref="V249" ca="1">ROUND(IF($P249="Y",VLOOKUP('4-29-2021'!$Q267, RatesApril2021,V$240,0)*INDIRECT($Q$1),VLOOKUP('4-29-2021'!$Q267, RatesApril2021,V$240,0)),IF($A249="E",0,3))</f>
        <v>22.75</v>
      </c>
      <c r="W249" s="186" cm="1">
        <f t="array" aca="1" ref="W249" ca="1">ROUND(IF($P249="Y",VLOOKUP('4-29-2021'!$Q267, RatesApril2021,W$240,0)*INDIRECT($Q$1),VLOOKUP('4-29-2021'!$Q267, RatesApril2021,W$240,0)),IF($A249="E",0,3))</f>
        <v>0</v>
      </c>
      <c r="X249" s="186" cm="1">
        <f t="array" aca="1" ref="X249" ca="1">ROUND(IF($P249="Y",VLOOKUP('4-29-2021'!$Q267, RatesApril2021,X$240,0)*INDIRECT($Q$1),VLOOKUP('4-29-2021'!$Q267, RatesApril2021,X$240,0)),IF($A249="E",0,3))</f>
        <v>0</v>
      </c>
      <c r="Y249" s="186" cm="1">
        <f t="array" aca="1" ref="Y249" ca="1">ROUND(IF($P249="Y",VLOOKUP('4-29-2021'!$Q267, RatesApril2021,Y$240,0)*INDIRECT($Q$1),VLOOKUP('4-29-2021'!$Q267, RatesApril2021,Y$240,0)),IF($A249="E",0,3))</f>
        <v>0</v>
      </c>
      <c r="Z249" s="186" cm="1">
        <f t="array" aca="1" ref="Z249" ca="1">ROUND(IF($P249="Y",VLOOKUP('4-29-2021'!$Q267, RatesApril2021,Z$240,0)*INDIRECT($Q$1),VLOOKUP('4-29-2021'!$Q267, RatesApril2021,Z$240,0)),IF($A249="E",0,3))</f>
        <v>0</v>
      </c>
      <c r="AA249" s="186" cm="1">
        <f t="array" aca="1" ref="AA249" ca="1">ROUND(IF($P249="Y",VLOOKUP('4-29-2021'!$Q267, RatesApril2021,AA$240,0)*INDIRECT($Q$1),VLOOKUP('4-29-2021'!$Q267, RatesApril2021,AA$240,0)),IF($A249="E",0,3))</f>
        <v>0</v>
      </c>
    </row>
    <row r="250" spans="1:27" x14ac:dyDescent="0.2">
      <c r="F250" s="121" t="s">
        <v>767</v>
      </c>
      <c r="Q250" s="176"/>
      <c r="R250" s="203"/>
      <c r="S250" s="192"/>
      <c r="T250" s="192"/>
      <c r="U250" s="192"/>
      <c r="V250" s="192"/>
      <c r="W250" s="192"/>
      <c r="X250" s="192"/>
      <c r="Y250" s="192"/>
      <c r="Z250" s="192"/>
    </row>
    <row r="251" spans="1:27" x14ac:dyDescent="0.2">
      <c r="Q251" s="176"/>
      <c r="R251" s="203"/>
      <c r="S251" s="192"/>
      <c r="T251" s="192"/>
      <c r="U251" s="192"/>
      <c r="V251" s="192"/>
      <c r="W251" s="192"/>
      <c r="X251" s="192"/>
      <c r="Y251" s="192"/>
      <c r="Z251" s="192"/>
    </row>
    <row r="252" spans="1:27" s="78" customFormat="1" x14ac:dyDescent="0.2">
      <c r="A252" s="58"/>
      <c r="B252" s="218" t="s">
        <v>762</v>
      </c>
      <c r="C252" s="75"/>
      <c r="D252" s="59"/>
      <c r="E252" s="59"/>
      <c r="F252" s="58"/>
      <c r="G252" s="58"/>
      <c r="H252" s="58"/>
      <c r="I252" s="58"/>
      <c r="J252" s="58"/>
      <c r="K252" s="58"/>
      <c r="L252" s="61"/>
      <c r="M252" s="61"/>
      <c r="N252" s="61"/>
      <c r="O252" s="61"/>
      <c r="P252" s="175"/>
      <c r="Q252" s="176"/>
      <c r="R252" s="203"/>
      <c r="S252" s="192"/>
      <c r="T252" s="192"/>
      <c r="U252" s="192"/>
      <c r="V252" s="192"/>
      <c r="W252" s="192"/>
      <c r="X252" s="192"/>
      <c r="Y252" s="192"/>
      <c r="Z252" s="192"/>
      <c r="AA252" s="192"/>
    </row>
    <row r="253" spans="1:27" s="78" customFormat="1" x14ac:dyDescent="0.2">
      <c r="A253" s="58"/>
      <c r="B253" s="81" t="s">
        <v>756</v>
      </c>
      <c r="C253" s="58"/>
      <c r="D253" s="59"/>
      <c r="E253" s="59"/>
      <c r="F253" s="58"/>
      <c r="G253" s="58"/>
      <c r="H253" s="58"/>
      <c r="I253" s="58"/>
      <c r="J253" s="58"/>
      <c r="K253" s="58"/>
      <c r="L253" s="61"/>
      <c r="M253" s="61"/>
      <c r="N253" s="61"/>
      <c r="O253" s="61"/>
      <c r="P253" s="175"/>
      <c r="Q253" s="176"/>
      <c r="R253" s="203"/>
      <c r="S253" s="192"/>
      <c r="T253" s="192"/>
      <c r="U253" s="192"/>
      <c r="V253" s="192"/>
      <c r="W253" s="192"/>
      <c r="X253" s="192"/>
      <c r="Y253" s="192"/>
      <c r="Z253" s="192"/>
      <c r="AA253" s="192"/>
    </row>
    <row r="254" spans="1:27" s="78" customFormat="1" x14ac:dyDescent="0.2">
      <c r="A254" s="58"/>
      <c r="B254" s="81" t="s">
        <v>298</v>
      </c>
      <c r="C254" s="58"/>
      <c r="D254" s="59"/>
      <c r="E254" s="59"/>
      <c r="F254" s="58"/>
      <c r="G254" s="58"/>
      <c r="H254" s="58"/>
      <c r="I254" s="58"/>
      <c r="J254" s="58"/>
      <c r="K254" s="58"/>
      <c r="L254" s="61"/>
      <c r="M254" s="61"/>
      <c r="N254" s="61"/>
      <c r="O254" s="61"/>
      <c r="P254" s="175"/>
      <c r="Q254" s="176"/>
      <c r="R254" s="177"/>
      <c r="S254" s="192"/>
      <c r="T254" s="192"/>
      <c r="U254" s="192"/>
      <c r="V254" s="192"/>
      <c r="W254" s="192"/>
      <c r="X254" s="192"/>
      <c r="Y254" s="192"/>
      <c r="Z254" s="192"/>
      <c r="AA254" s="192"/>
    </row>
    <row r="255" spans="1:27" s="78" customFormat="1" x14ac:dyDescent="0.2">
      <c r="A255" s="58"/>
      <c r="B255" s="81" t="s">
        <v>760</v>
      </c>
      <c r="C255" s="58"/>
      <c r="D255" s="59"/>
      <c r="E255" s="59"/>
      <c r="F255" s="58"/>
      <c r="G255" s="58"/>
      <c r="H255" s="58"/>
      <c r="I255" s="58"/>
      <c r="J255" s="58"/>
      <c r="K255" s="58"/>
      <c r="L255" s="61"/>
      <c r="M255" s="61"/>
      <c r="N255" s="61"/>
      <c r="O255" s="61"/>
      <c r="P255" s="175"/>
      <c r="Q255" s="176"/>
      <c r="R255" s="177"/>
      <c r="S255" s="192"/>
      <c r="T255" s="192"/>
      <c r="U255" s="192"/>
      <c r="V255" s="192"/>
      <c r="W255" s="192"/>
      <c r="X255" s="192"/>
      <c r="Y255" s="192"/>
      <c r="Z255" s="192"/>
      <c r="AA255" s="192"/>
    </row>
    <row r="256" spans="1:27" s="78" customFormat="1" x14ac:dyDescent="0.2">
      <c r="A256" s="58"/>
      <c r="B256" s="81"/>
      <c r="C256" s="58"/>
      <c r="D256" s="59"/>
      <c r="E256" s="59"/>
      <c r="F256" s="58"/>
      <c r="G256" s="58"/>
      <c r="H256" s="58"/>
      <c r="I256" s="58"/>
      <c r="J256" s="58"/>
      <c r="K256" s="58"/>
      <c r="L256" s="61"/>
      <c r="M256" s="61"/>
      <c r="N256" s="61"/>
      <c r="O256" s="61"/>
      <c r="P256" s="175"/>
      <c r="Q256" s="176"/>
      <c r="R256" s="177"/>
      <c r="S256" s="192"/>
      <c r="T256" s="192"/>
      <c r="U256" s="192"/>
      <c r="V256" s="192"/>
      <c r="W256" s="192"/>
      <c r="X256" s="192"/>
      <c r="Y256" s="192"/>
      <c r="Z256" s="192"/>
      <c r="AA256" s="192"/>
    </row>
    <row r="257" spans="2:27" s="58" customFormat="1" x14ac:dyDescent="0.2">
      <c r="B257" s="76" t="s">
        <v>763</v>
      </c>
      <c r="D257" s="59"/>
      <c r="E257" s="59"/>
      <c r="L257" s="61"/>
      <c r="M257" s="61"/>
      <c r="N257" s="61"/>
      <c r="O257" s="61"/>
      <c r="P257" s="175"/>
      <c r="Q257" s="176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</row>
    <row r="258" spans="2:27" s="58" customFormat="1" x14ac:dyDescent="0.2">
      <c r="B258" s="81" t="s">
        <v>757</v>
      </c>
      <c r="D258" s="59"/>
      <c r="E258" s="59"/>
      <c r="L258" s="61"/>
      <c r="M258" s="61"/>
      <c r="N258" s="61"/>
      <c r="O258" s="61"/>
      <c r="P258" s="175"/>
      <c r="Q258" s="176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</row>
    <row r="259" spans="2:27" s="58" customFormat="1" x14ac:dyDescent="0.2">
      <c r="B259" s="81" t="s">
        <v>301</v>
      </c>
      <c r="D259" s="59"/>
      <c r="E259" s="59"/>
      <c r="L259" s="61"/>
      <c r="M259" s="61"/>
      <c r="N259" s="61"/>
      <c r="O259" s="61"/>
      <c r="P259" s="175"/>
      <c r="Q259" s="176"/>
      <c r="R259" s="177"/>
      <c r="S259" s="179"/>
      <c r="T259" s="179"/>
      <c r="U259" s="179"/>
      <c r="V259" s="179"/>
      <c r="W259" s="179"/>
      <c r="X259" s="179"/>
      <c r="Y259" s="179"/>
      <c r="Z259" s="179"/>
      <c r="AA259" s="179"/>
    </row>
    <row r="260" spans="2:27" s="58" customFormat="1" x14ac:dyDescent="0.2">
      <c r="B260" s="81"/>
      <c r="D260" s="59"/>
      <c r="E260" s="59"/>
      <c r="L260" s="61"/>
      <c r="M260" s="61"/>
      <c r="N260" s="61"/>
      <c r="O260" s="61"/>
      <c r="P260" s="175"/>
      <c r="Q260" s="176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</row>
    <row r="261" spans="2:27" s="58" customFormat="1" x14ac:dyDescent="0.2">
      <c r="B261" s="76" t="s">
        <v>737</v>
      </c>
      <c r="D261" s="59"/>
      <c r="E261" s="59"/>
      <c r="L261" s="61"/>
      <c r="M261" s="61"/>
      <c r="N261" s="61"/>
      <c r="O261" s="61"/>
      <c r="P261" s="175"/>
      <c r="Q261" s="176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</row>
    <row r="262" spans="2:27" s="58" customFormat="1" x14ac:dyDescent="0.2">
      <c r="B262" s="81" t="s">
        <v>758</v>
      </c>
      <c r="D262" s="59"/>
      <c r="E262" s="59"/>
      <c r="L262" s="61"/>
      <c r="M262" s="61"/>
      <c r="N262" s="61"/>
      <c r="O262" s="61"/>
      <c r="P262" s="175"/>
      <c r="Q262" s="176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</row>
    <row r="263" spans="2:27" s="58" customFormat="1" x14ac:dyDescent="0.2">
      <c r="B263" s="81" t="s">
        <v>303</v>
      </c>
      <c r="D263" s="59"/>
      <c r="E263" s="59"/>
      <c r="L263" s="61"/>
      <c r="M263" s="61"/>
      <c r="N263" s="61"/>
      <c r="O263" s="61"/>
      <c r="P263" s="175"/>
      <c r="Q263" s="176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</row>
    <row r="264" spans="2:27" s="58" customFormat="1" x14ac:dyDescent="0.2">
      <c r="B264" s="81"/>
      <c r="D264" s="59"/>
      <c r="E264" s="59"/>
      <c r="L264" s="61"/>
      <c r="M264" s="61"/>
      <c r="N264" s="61"/>
      <c r="O264" s="61"/>
      <c r="P264" s="175"/>
      <c r="Q264" s="176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</row>
    <row r="265" spans="2:27" s="58" customFormat="1" x14ac:dyDescent="0.2">
      <c r="B265" s="76" t="s">
        <v>732</v>
      </c>
      <c r="D265" s="59"/>
      <c r="E265" s="59"/>
      <c r="L265" s="61"/>
      <c r="M265" s="61"/>
      <c r="N265" s="61"/>
      <c r="O265" s="61"/>
      <c r="P265" s="175"/>
      <c r="Q265" s="176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</row>
    <row r="266" spans="2:27" s="58" customFormat="1" x14ac:dyDescent="0.2">
      <c r="B266" s="81" t="s">
        <v>759</v>
      </c>
      <c r="D266" s="59"/>
      <c r="E266" s="59"/>
      <c r="L266" s="61"/>
      <c r="M266" s="61"/>
      <c r="N266" s="61"/>
      <c r="O266" s="61"/>
      <c r="P266" s="175"/>
      <c r="Q266" s="176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</row>
    <row r="267" spans="2:27" s="58" customFormat="1" x14ac:dyDescent="0.2">
      <c r="B267" s="81"/>
      <c r="D267" s="59"/>
      <c r="E267" s="59"/>
      <c r="L267" s="61"/>
      <c r="M267" s="61"/>
      <c r="N267" s="61"/>
      <c r="O267" s="61"/>
      <c r="P267" s="175"/>
      <c r="Q267" s="176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</row>
    <row r="268" spans="2:27" s="58" customFormat="1" x14ac:dyDescent="0.2">
      <c r="B268" s="76" t="s">
        <v>764</v>
      </c>
      <c r="D268" s="59"/>
      <c r="E268" s="59"/>
      <c r="L268" s="61"/>
      <c r="M268" s="61"/>
      <c r="N268" s="61"/>
      <c r="O268" s="61"/>
      <c r="P268" s="175"/>
      <c r="Q268" s="176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</row>
    <row r="269" spans="2:27" x14ac:dyDescent="0.2">
      <c r="B269" s="64" t="s">
        <v>765</v>
      </c>
      <c r="C269" s="58"/>
    </row>
    <row r="270" spans="2:27" x14ac:dyDescent="0.2">
      <c r="B270" s="81" t="s">
        <v>307</v>
      </c>
      <c r="C270" s="58"/>
    </row>
    <row r="271" spans="2:27" x14ac:dyDescent="0.2">
      <c r="B271" s="81" t="s">
        <v>308</v>
      </c>
      <c r="C271" s="58"/>
    </row>
  </sheetData>
  <sheetProtection autoFilter="0"/>
  <autoFilter ref="A7:AA7" xr:uid="{5340222B-3736-4494-8BD7-4BD3ACA1C929}"/>
  <phoneticPr fontId="15" type="noConversion"/>
  <conditionalFormatting sqref="G8:M175">
    <cfRule type="cellIs" dxfId="150" priority="1" operator="greaterThanOrEqual">
      <formula>100</formula>
    </cfRule>
    <cfRule type="cellIs" dxfId="149" priority="2" operator="lessThan">
      <formula>100</formula>
    </cfRule>
    <cfRule type="cellIs" dxfId="148" priority="3" operator="equal">
      <formula>0</formula>
    </cfRule>
    <cfRule type="cellIs" dxfId="147" priority="4" operator="greaterThan">
      <formula>100</formula>
    </cfRule>
    <cfRule type="cellIs" dxfId="146" priority="5" operator="lessThanOrEqual">
      <formula>100</formula>
    </cfRule>
    <cfRule type="cellIs" dxfId="145" priority="6" operator="greaterThan">
      <formula>150</formula>
    </cfRule>
  </conditionalFormatting>
  <conditionalFormatting sqref="G243:M249">
    <cfRule type="cellIs" dxfId="144" priority="9" operator="equal">
      <formula>0</formula>
    </cfRule>
    <cfRule type="cellIs" dxfId="143" priority="10" operator="lessThan">
      <formula>100</formula>
    </cfRule>
  </conditionalFormatting>
  <conditionalFormatting sqref="T199:T229">
    <cfRule type="cellIs" dxfId="142" priority="7" operator="greaterThanOrEqual">
      <formula>100</formula>
    </cfRule>
    <cfRule type="cellIs" dxfId="141" priority="8" operator="lessThan">
      <formula>100</formula>
    </cfRule>
  </conditionalFormatting>
  <conditionalFormatting sqref="T1:Z5 T7:Z198 U199:Z235 T232:T235 T236:Z239 T242:Z242 T250:Z1048576">
    <cfRule type="cellIs" dxfId="140" priority="17" operator="greaterThanOrEqual">
      <formula>100</formula>
    </cfRule>
    <cfRule type="cellIs" dxfId="139" priority="18" operator="lessThan">
      <formula>100</formula>
    </cfRule>
  </conditionalFormatting>
  <conditionalFormatting sqref="T243:AA249">
    <cfRule type="cellIs" dxfId="138" priority="13" operator="greaterThanOrEqual">
      <formula>100</formula>
    </cfRule>
    <cfRule type="cellIs" dxfId="137" priority="14" operator="lessThan">
      <formula>100</formula>
    </cfRule>
  </conditionalFormatting>
  <pageMargins left="0.25" right="0.25" top="0.75" bottom="0.75" header="0.3" footer="0.3"/>
  <pageSetup scale="3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580B-69B2-499E-8446-2F211E306CE9}">
  <sheetPr codeName="Sheet7">
    <pageSetUpPr fitToPage="1"/>
  </sheetPr>
  <dimension ref="A1:AA285"/>
  <sheetViews>
    <sheetView showGridLines="0" topLeftCell="A109" zoomScaleNormal="100" workbookViewId="0">
      <selection activeCell="C146" sqref="C146:D146"/>
    </sheetView>
  </sheetViews>
  <sheetFormatPr defaultColWidth="8.5703125" defaultRowHeight="12.75" customHeight="1" x14ac:dyDescent="0.2"/>
  <cols>
    <col min="1" max="1" width="5.5703125" style="69" customWidth="1"/>
    <col min="2" max="2" width="8.5703125" style="223" customWidth="1"/>
    <col min="3" max="3" width="8.28515625" style="69" bestFit="1" customWidth="1"/>
    <col min="4" max="4" width="55.28515625" style="71" bestFit="1" customWidth="1"/>
    <col min="5" max="5" width="5.5703125" style="69" bestFit="1" customWidth="1"/>
    <col min="6" max="6" width="10.28515625" style="69" customWidth="1"/>
    <col min="7" max="12" width="12.28515625" style="93" customWidth="1"/>
    <col min="13" max="13" width="8.28515625" style="93" bestFit="1" customWidth="1"/>
    <col min="14" max="14" width="5.5703125" style="93" bestFit="1" customWidth="1"/>
    <col min="15" max="15" width="8.5703125" style="71"/>
    <col min="16" max="16" width="11.28515625" style="191" bestFit="1" customWidth="1"/>
    <col min="17" max="17" width="14.5703125" style="202" bestFit="1" customWidth="1"/>
    <col min="18" max="18" width="55.28515625" style="189" bestFit="1" customWidth="1"/>
    <col min="19" max="19" width="12.5703125" style="186" bestFit="1" customWidth="1"/>
    <col min="20" max="26" width="10.5703125" style="186" bestFit="1" customWidth="1"/>
    <col min="27" max="27" width="7.28515625" style="190" bestFit="1" customWidth="1"/>
    <col min="28" max="16384" width="8.5703125" style="71"/>
  </cols>
  <sheetData>
    <row r="1" spans="1:27" x14ac:dyDescent="0.2">
      <c r="A1" s="222" t="s">
        <v>0</v>
      </c>
      <c r="D1" s="224"/>
      <c r="E1" s="224"/>
      <c r="F1" s="224"/>
      <c r="G1" s="72"/>
      <c r="H1" s="72"/>
      <c r="I1" s="72"/>
      <c r="J1" s="72"/>
      <c r="K1" s="72"/>
      <c r="L1" s="69"/>
      <c r="M1" s="72"/>
      <c r="N1" s="72"/>
      <c r="P1" s="175"/>
      <c r="Q1" s="176" t="s">
        <v>768</v>
      </c>
      <c r="R1" s="177" t="s">
        <v>730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27" x14ac:dyDescent="0.2">
      <c r="A2" s="228" t="s">
        <v>776</v>
      </c>
      <c r="D2" s="224"/>
      <c r="E2" s="224"/>
      <c r="F2" s="224"/>
      <c r="G2" s="69"/>
      <c r="H2" s="69"/>
      <c r="I2" s="69"/>
      <c r="J2" s="69"/>
      <c r="K2" s="69"/>
      <c r="L2" s="69"/>
      <c r="M2" s="72"/>
      <c r="N2" s="225">
        <v>2.35E-2</v>
      </c>
      <c r="P2" s="175"/>
      <c r="Q2" s="176"/>
      <c r="R2" s="203"/>
      <c r="S2" s="244"/>
      <c r="T2" s="179"/>
      <c r="U2" s="179"/>
      <c r="V2" s="179"/>
      <c r="W2" s="179"/>
      <c r="X2" s="179"/>
      <c r="Y2" s="179"/>
      <c r="Z2" s="179"/>
      <c r="AA2" s="180"/>
    </row>
    <row r="3" spans="1:27" x14ac:dyDescent="0.2">
      <c r="A3" s="226" t="s">
        <v>2</v>
      </c>
      <c r="B3" s="227"/>
      <c r="D3" s="224"/>
      <c r="E3" s="224"/>
      <c r="F3" s="224"/>
      <c r="G3" s="69"/>
      <c r="H3" s="69"/>
      <c r="I3" s="69"/>
      <c r="J3" s="69"/>
      <c r="K3" s="69"/>
      <c r="L3" s="69"/>
      <c r="M3" s="72"/>
      <c r="N3" s="72"/>
      <c r="P3" s="175"/>
      <c r="Q3" s="176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27" x14ac:dyDescent="0.2">
      <c r="A4" s="228" t="s">
        <v>694</v>
      </c>
      <c r="D4" s="224"/>
      <c r="E4" s="224"/>
      <c r="F4" s="224"/>
      <c r="G4" s="69"/>
      <c r="H4" s="69"/>
      <c r="I4" s="69"/>
      <c r="J4" s="69"/>
      <c r="K4" s="69"/>
      <c r="L4" s="69"/>
      <c r="M4" s="72"/>
      <c r="N4" s="72"/>
      <c r="P4" s="175"/>
      <c r="Q4" s="176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27" x14ac:dyDescent="0.2">
      <c r="D5" s="224"/>
      <c r="E5" s="224"/>
      <c r="F5" s="224"/>
      <c r="G5" s="69"/>
      <c r="H5" s="69"/>
      <c r="I5" s="69"/>
      <c r="J5" s="69"/>
      <c r="K5" s="69"/>
      <c r="L5" s="69"/>
      <c r="M5" s="72"/>
      <c r="N5" s="72"/>
      <c r="P5" s="175"/>
      <c r="Q5" s="176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27" x14ac:dyDescent="0.2">
      <c r="A6" s="222" t="s">
        <v>3</v>
      </c>
      <c r="D6" s="224"/>
      <c r="E6" s="224"/>
      <c r="F6" s="224"/>
      <c r="G6" s="69"/>
      <c r="H6" s="69"/>
      <c r="I6" s="69"/>
      <c r="J6" s="69"/>
      <c r="K6" s="69"/>
      <c r="L6" s="69"/>
      <c r="M6" s="72"/>
      <c r="N6" s="72"/>
      <c r="P6" s="175"/>
      <c r="Q6" s="176"/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180"/>
    </row>
    <row r="7" spans="1:27" s="68" customFormat="1" ht="38.25" x14ac:dyDescent="0.2">
      <c r="A7" s="65" t="s">
        <v>4</v>
      </c>
      <c r="B7" s="229" t="s">
        <v>5</v>
      </c>
      <c r="C7" s="65" t="s">
        <v>6</v>
      </c>
      <c r="D7" s="65" t="s">
        <v>7</v>
      </c>
      <c r="E7" s="65" t="s">
        <v>632</v>
      </c>
      <c r="F7" s="65" t="s">
        <v>9</v>
      </c>
      <c r="G7" s="230" t="s">
        <v>10</v>
      </c>
      <c r="H7" s="230" t="s">
        <v>11</v>
      </c>
      <c r="I7" s="230" t="s">
        <v>12</v>
      </c>
      <c r="J7" s="230" t="s">
        <v>13</v>
      </c>
      <c r="K7" s="230" t="s">
        <v>14</v>
      </c>
      <c r="L7" s="230" t="s">
        <v>15</v>
      </c>
      <c r="M7" s="230" t="s">
        <v>16</v>
      </c>
      <c r="N7" s="67"/>
      <c r="P7" s="181" t="s">
        <v>599</v>
      </c>
      <c r="Q7" s="182" t="s">
        <v>6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1"/>
    </row>
    <row r="8" spans="1:27" x14ac:dyDescent="0.2">
      <c r="A8" s="69" t="s">
        <v>17</v>
      </c>
      <c r="B8" s="223" t="s">
        <v>18</v>
      </c>
      <c r="C8" s="69" t="s">
        <v>19</v>
      </c>
      <c r="D8" s="71" t="s">
        <v>312</v>
      </c>
      <c r="E8" s="69">
        <v>488</v>
      </c>
      <c r="F8" s="69">
        <v>10</v>
      </c>
      <c r="G8" s="74">
        <f ca="1">T8</f>
        <v>80112</v>
      </c>
      <c r="H8" s="74">
        <f t="shared" ref="H8:M8" ca="1" si="1">U8</f>
        <v>84328</v>
      </c>
      <c r="I8" s="74">
        <f t="shared" ca="1" si="1"/>
        <v>88766</v>
      </c>
      <c r="J8" s="74">
        <f t="shared" ca="1" si="1"/>
        <v>93438</v>
      </c>
      <c r="K8" s="74">
        <f t="shared" ca="1" si="1"/>
        <v>96052</v>
      </c>
      <c r="L8" s="74">
        <f t="shared" ca="1" si="1"/>
        <v>98745</v>
      </c>
      <c r="M8" s="74">
        <f t="shared" ca="1" si="1"/>
        <v>101558</v>
      </c>
      <c r="N8" s="72"/>
      <c r="P8" s="186" t="s">
        <v>600</v>
      </c>
      <c r="Q8" s="187" t="str">
        <f>'4-29-2021'!A8</f>
        <v>00001C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ROUND(IF($P8="Y",VLOOKUP($Q8, RatesMay2021,T$6,0)*INDIRECT($Q$1),VLOOKUP($Q8, RatesMay2021,T$6,0)),IF($A8="E",0,3))</f>
        <v>80112</v>
      </c>
      <c r="U8" s="186" cm="1">
        <f t="array" aca="1" ref="U8" ca="1">ROUND(IF($P8="Y",VLOOKUP($Q8, RatesMay2021,U$6,0)*INDIRECT($Q$1),VLOOKUP($Q8, RatesMay2021,U$6,0)),IF($A8="E",0,3))</f>
        <v>84328</v>
      </c>
      <c r="V8" s="186" cm="1">
        <f t="array" aca="1" ref="V8" ca="1">ROUND(IF($P8="Y",VLOOKUP($Q8, RatesMay2021,V$6,0)*INDIRECT($Q$1),VLOOKUP($Q8, RatesMay2021,V$6,0)),IF($A8="E",0,3))</f>
        <v>88766</v>
      </c>
      <c r="W8" s="186" cm="1">
        <f t="array" aca="1" ref="W8" ca="1">ROUND(IF($P8="Y",VLOOKUP($Q8, RatesMay2021,W$6,0)*INDIRECT($Q$1),VLOOKUP($Q8, RatesMay2021,W$6,0)),IF($A8="E",0,3))</f>
        <v>93438</v>
      </c>
      <c r="X8" s="186" cm="1">
        <f t="array" aca="1" ref="X8" ca="1">ROUND(IF($P8="Y",VLOOKUP($Q8, RatesMay2021,X$6,0)*INDIRECT($Q$1),VLOOKUP($Q8, RatesMay2021,X$6,0)),IF($A8="E",0,3))</f>
        <v>96052</v>
      </c>
      <c r="Y8" s="186" cm="1">
        <f t="array" aca="1" ref="Y8" ca="1">ROUND(IF($P8="Y",VLOOKUP($Q8, RatesMay2021,Y$6,0)*INDIRECT($Q$1),VLOOKUP($Q8, RatesMay2021,Y$6,0)),IF($A8="E",0,3))</f>
        <v>98745</v>
      </c>
      <c r="Z8" s="186" cm="1">
        <f t="array" aca="1" ref="Z8" ca="1">ROUND(IF($P8="Y",VLOOKUP($Q8, RatesMay2021,Z$6,0)*INDIRECT($Q$1),VLOOKUP($Q8, RatesMay2021,Z$6,0)),IF($A8="E",0,3))</f>
        <v>101558</v>
      </c>
    </row>
    <row r="9" spans="1:27" x14ac:dyDescent="0.2">
      <c r="A9" s="69" t="s">
        <v>17</v>
      </c>
      <c r="B9" s="223" t="s">
        <v>18</v>
      </c>
      <c r="C9" s="69" t="s">
        <v>20</v>
      </c>
      <c r="D9" s="71" t="s">
        <v>313</v>
      </c>
      <c r="E9" s="69">
        <v>485</v>
      </c>
      <c r="F9" s="69">
        <v>10</v>
      </c>
      <c r="G9" s="74">
        <f t="shared" ref="G9:G14" ca="1" si="2">T9</f>
        <v>80112</v>
      </c>
      <c r="H9" s="74">
        <f t="shared" ref="H9:H14" ca="1" si="3">U9</f>
        <v>84328</v>
      </c>
      <c r="I9" s="74">
        <f t="shared" ref="I9:I14" ca="1" si="4">V9</f>
        <v>88766</v>
      </c>
      <c r="J9" s="74">
        <f t="shared" ref="J9:J14" ca="1" si="5">W9</f>
        <v>93438</v>
      </c>
      <c r="K9" s="74">
        <f t="shared" ref="K9:K14" ca="1" si="6">X9</f>
        <v>96052</v>
      </c>
      <c r="L9" s="74">
        <f t="shared" ref="L9:L14" ca="1" si="7">Y9</f>
        <v>98745</v>
      </c>
      <c r="M9" s="74">
        <f t="shared" ref="M9:M14" ca="1" si="8">Z9</f>
        <v>101558</v>
      </c>
      <c r="N9" s="72"/>
      <c r="P9" s="186" t="s">
        <v>600</v>
      </c>
      <c r="Q9" s="187" t="str">
        <f t="shared" ref="Q9:R40" si="9">C9</f>
        <v>00017C</v>
      </c>
      <c r="R9" s="188" t="str">
        <f t="shared" si="9"/>
        <v xml:space="preserve">911 Operations Manager </v>
      </c>
      <c r="S9" s="189" t="str">
        <f t="shared" ref="S9:S72" si="10">B9</f>
        <v>83</v>
      </c>
      <c r="T9" s="186" cm="1">
        <f t="array" aca="1" ref="T9" ca="1">ROUND(IF($P9="Y",VLOOKUP($Q9, RatesMay2021,T$6,0)*INDIRECT($Q$1),VLOOKUP($Q9, RatesMay2021,T$6,0)),IF($A9="E",0,3))</f>
        <v>80112</v>
      </c>
      <c r="U9" s="186" cm="1">
        <f t="array" aca="1" ref="U9" ca="1">ROUND(IF($P9="Y",VLOOKUP($Q9, RatesMay2021,U$6,0)*INDIRECT($Q$1),VLOOKUP($Q9, RatesMay2021,U$6,0)),IF($A9="E",0,3))</f>
        <v>84328</v>
      </c>
      <c r="V9" s="186" cm="1">
        <f t="array" aca="1" ref="V9" ca="1">ROUND(IF($P9="Y",VLOOKUP($Q9, RatesMay2021,V$6,0)*INDIRECT($Q$1),VLOOKUP($Q9, RatesMay2021,V$6,0)),IF($A9="E",0,3))</f>
        <v>88766</v>
      </c>
      <c r="W9" s="186" cm="1">
        <f t="array" aca="1" ref="W9" ca="1">ROUND(IF($P9="Y",VLOOKUP($Q9, RatesMay2021,W$6,0)*INDIRECT($Q$1),VLOOKUP($Q9, RatesMay2021,W$6,0)),IF($A9="E",0,3))</f>
        <v>93438</v>
      </c>
      <c r="X9" s="186" cm="1">
        <f t="array" aca="1" ref="X9" ca="1">ROUND(IF($P9="Y",VLOOKUP($Q9, RatesMay2021,X$6,0)*INDIRECT($Q$1),VLOOKUP($Q9, RatesMay2021,X$6,0)),IF($A9="E",0,3))</f>
        <v>96052</v>
      </c>
      <c r="Y9" s="186" cm="1">
        <f t="array" aca="1" ref="Y9" ca="1">ROUND(IF($P9="Y",VLOOKUP($Q9, RatesMay2021,Y$6,0)*INDIRECT($Q$1),VLOOKUP($Q9, RatesMay2021,Y$6,0)),IF($A9="E",0,3))</f>
        <v>98745</v>
      </c>
      <c r="Z9" s="186" cm="1">
        <f t="array" aca="1" ref="Z9" ca="1">ROUND(IF($P9="Y",VLOOKUP($Q9, RatesMay2021,Z$6,0)*INDIRECT($Q$1),VLOOKUP($Q9, RatesMay2021,Z$6,0)),IF($A9="E",0,3))</f>
        <v>101558</v>
      </c>
    </row>
    <row r="10" spans="1:27" x14ac:dyDescent="0.2">
      <c r="A10" s="69" t="s">
        <v>21</v>
      </c>
      <c r="B10" s="223" t="s">
        <v>22</v>
      </c>
      <c r="C10" s="69" t="s">
        <v>23</v>
      </c>
      <c r="D10" s="71" t="s">
        <v>314</v>
      </c>
      <c r="E10" s="69">
        <v>340</v>
      </c>
      <c r="F10" s="69">
        <v>7</v>
      </c>
      <c r="G10" s="74">
        <f t="shared" ca="1" si="2"/>
        <v>26.963000000000001</v>
      </c>
      <c r="H10" s="74">
        <f t="shared" ca="1" si="3"/>
        <v>28.384</v>
      </c>
      <c r="I10" s="74">
        <f t="shared" ca="1" si="4"/>
        <v>29.876999999999999</v>
      </c>
      <c r="J10" s="74">
        <f t="shared" ca="1" si="5"/>
        <v>31.45</v>
      </c>
      <c r="K10" s="74">
        <f t="shared" ca="1" si="6"/>
        <v>32.331000000000003</v>
      </c>
      <c r="L10" s="74">
        <f t="shared" ca="1" si="7"/>
        <v>33.235999999999997</v>
      </c>
      <c r="M10" s="74">
        <f t="shared" ca="1" si="8"/>
        <v>34.183</v>
      </c>
      <c r="N10" s="232"/>
      <c r="P10" s="186" t="s">
        <v>600</v>
      </c>
      <c r="Q10" s="187" t="str">
        <f t="shared" si="9"/>
        <v>09800C</v>
      </c>
      <c r="R10" s="188" t="str">
        <f t="shared" si="9"/>
        <v>Account Maintenance Supervisor</v>
      </c>
      <c r="S10" s="189" t="str">
        <f t="shared" si="10"/>
        <v>13</v>
      </c>
      <c r="T10" s="186" cm="1">
        <f t="array" aca="1" ref="T10" ca="1">ROUND(IF($P10="Y",VLOOKUP($Q10, RatesMay2021,T$6,0)*INDIRECT($Q$1),VLOOKUP($Q10, RatesMay2021,T$6,0)),IF($A10="E",0,3))</f>
        <v>26.963000000000001</v>
      </c>
      <c r="U10" s="186" cm="1">
        <f t="array" aca="1" ref="U10" ca="1">ROUND(IF($P10="Y",VLOOKUP($Q10, RatesMay2021,U$6,0)*INDIRECT($Q$1),VLOOKUP($Q10, RatesMay2021,U$6,0)),IF($A10="E",0,3))</f>
        <v>28.384</v>
      </c>
      <c r="V10" s="186" cm="1">
        <f t="array" aca="1" ref="V10" ca="1">ROUND(IF($P10="Y",VLOOKUP($Q10, RatesMay2021,V$6,0)*INDIRECT($Q$1),VLOOKUP($Q10, RatesMay2021,V$6,0)),IF($A10="E",0,3))</f>
        <v>29.876999999999999</v>
      </c>
      <c r="W10" s="186" cm="1">
        <f t="array" aca="1" ref="W10" ca="1">ROUND(IF($P10="Y",VLOOKUP($Q10, RatesMay2021,W$6,0)*INDIRECT($Q$1),VLOOKUP($Q10, RatesMay2021,W$6,0)),IF($A10="E",0,3))</f>
        <v>31.45</v>
      </c>
      <c r="X10" s="186" cm="1">
        <f t="array" aca="1" ref="X10" ca="1">ROUND(IF($P10="Y",VLOOKUP($Q10, RatesMay2021,X$6,0)*INDIRECT($Q$1),VLOOKUP($Q10, RatesMay2021,X$6,0)),IF($A10="E",0,3))</f>
        <v>32.331000000000003</v>
      </c>
      <c r="Y10" s="186" cm="1">
        <f t="array" aca="1" ref="Y10" ca="1">ROUND(IF($P10="Y",VLOOKUP($Q10, RatesMay2021,Y$6,0)*INDIRECT($Q$1),VLOOKUP($Q10, RatesMay2021,Y$6,0)),IF($A10="E",0,3))</f>
        <v>33.235999999999997</v>
      </c>
      <c r="Z10" s="186" cm="1">
        <f t="array" aca="1" ref="Z10" ca="1">ROUND(IF($P10="Y",VLOOKUP($Q10, RatesMay2021,Z$6,0)*INDIRECT($Q$1),VLOOKUP($Q10, RatesMay2021,Z$6,0)),IF($A10="E",0,3))</f>
        <v>34.183</v>
      </c>
    </row>
    <row r="11" spans="1:27" x14ac:dyDescent="0.2">
      <c r="A11" s="69" t="s">
        <v>17</v>
      </c>
      <c r="B11" s="223" t="s">
        <v>24</v>
      </c>
      <c r="C11" s="69" t="s">
        <v>25</v>
      </c>
      <c r="D11" s="71" t="s">
        <v>315</v>
      </c>
      <c r="E11" s="69">
        <v>425</v>
      </c>
      <c r="F11" s="69">
        <v>9</v>
      </c>
      <c r="G11" s="74">
        <f t="shared" ca="1" si="2"/>
        <v>71382</v>
      </c>
      <c r="H11" s="74">
        <f t="shared" ca="1" si="3"/>
        <v>75138</v>
      </c>
      <c r="I11" s="74">
        <f t="shared" ca="1" si="4"/>
        <v>79092</v>
      </c>
      <c r="J11" s="74">
        <f t="shared" ca="1" si="5"/>
        <v>83256</v>
      </c>
      <c r="K11" s="74">
        <f t="shared" ca="1" si="6"/>
        <v>85588</v>
      </c>
      <c r="L11" s="74">
        <f t="shared" ca="1" si="7"/>
        <v>87984</v>
      </c>
      <c r="M11" s="74">
        <f t="shared" ca="1" si="8"/>
        <v>90493</v>
      </c>
      <c r="N11" s="72"/>
      <c r="P11" s="186" t="s">
        <v>600</v>
      </c>
      <c r="Q11" s="187" t="str">
        <f t="shared" si="9"/>
        <v>00221C</v>
      </c>
      <c r="R11" s="188" t="str">
        <f t="shared" si="9"/>
        <v>Accountant Il  (Supervisory)</v>
      </c>
      <c r="S11" s="189" t="str">
        <f t="shared" si="10"/>
        <v>86</v>
      </c>
      <c r="T11" s="186" cm="1">
        <f t="array" aca="1" ref="T11" ca="1">ROUND(IF($P11="Y",VLOOKUP($Q11, RatesMay2021,T$6,0)*INDIRECT($Q$1),VLOOKUP($Q11, RatesMay2021,T$6,0)),IF($A11="E",0,3))</f>
        <v>71382</v>
      </c>
      <c r="U11" s="186" cm="1">
        <f t="array" aca="1" ref="U11" ca="1">ROUND(IF($P11="Y",VLOOKUP($Q11, RatesMay2021,U$6,0)*INDIRECT($Q$1),VLOOKUP($Q11, RatesMay2021,U$6,0)),IF($A11="E",0,3))</f>
        <v>75138</v>
      </c>
      <c r="V11" s="186" cm="1">
        <f t="array" aca="1" ref="V11" ca="1">ROUND(IF($P11="Y",VLOOKUP($Q11, RatesMay2021,V$6,0)*INDIRECT($Q$1),VLOOKUP($Q11, RatesMay2021,V$6,0)),IF($A11="E",0,3))</f>
        <v>79092</v>
      </c>
      <c r="W11" s="186" cm="1">
        <f t="array" aca="1" ref="W11" ca="1">ROUND(IF($P11="Y",VLOOKUP($Q11, RatesMay2021,W$6,0)*INDIRECT($Q$1),VLOOKUP($Q11, RatesMay2021,W$6,0)),IF($A11="E",0,3))</f>
        <v>83256</v>
      </c>
      <c r="X11" s="186" cm="1">
        <f t="array" aca="1" ref="X11" ca="1">ROUND(IF($P11="Y",VLOOKUP($Q11, RatesMay2021,X$6,0)*INDIRECT($Q$1),VLOOKUP($Q11, RatesMay2021,X$6,0)),IF($A11="E",0,3))</f>
        <v>85588</v>
      </c>
      <c r="Y11" s="186" cm="1">
        <f t="array" aca="1" ref="Y11" ca="1">ROUND(IF($P11="Y",VLOOKUP($Q11, RatesMay2021,Y$6,0)*INDIRECT($Q$1),VLOOKUP($Q11, RatesMay2021,Y$6,0)),IF($A11="E",0,3))</f>
        <v>87984</v>
      </c>
      <c r="Z11" s="186" cm="1">
        <f t="array" aca="1" ref="Z11" ca="1">ROUND(IF($P11="Y",VLOOKUP($Q11, RatesMay2021,Z$6,0)*INDIRECT($Q$1),VLOOKUP($Q11, RatesMay2021,Z$6,0)),IF($A11="E",0,3))</f>
        <v>90493</v>
      </c>
    </row>
    <row r="12" spans="1:27" x14ac:dyDescent="0.2">
      <c r="A12" s="69" t="s">
        <v>17</v>
      </c>
      <c r="B12" s="223" t="s">
        <v>703</v>
      </c>
      <c r="C12" s="69" t="s">
        <v>702</v>
      </c>
      <c r="D12" s="71" t="s">
        <v>701</v>
      </c>
      <c r="E12" s="69">
        <v>480</v>
      </c>
      <c r="F12" s="69">
        <v>10</v>
      </c>
      <c r="G12" s="74">
        <f t="shared" si="2"/>
        <v>77338</v>
      </c>
      <c r="H12" s="74">
        <f t="shared" si="3"/>
        <v>81187</v>
      </c>
      <c r="I12" s="74">
        <f t="shared" si="4"/>
        <v>85256</v>
      </c>
      <c r="J12" s="74">
        <f t="shared" si="5"/>
        <v>90769</v>
      </c>
      <c r="K12" s="74">
        <f t="shared" si="6"/>
        <v>93310</v>
      </c>
      <c r="L12" s="74">
        <f t="shared" si="7"/>
        <v>95926</v>
      </c>
      <c r="M12" s="74">
        <f t="shared" si="8"/>
        <v>98659</v>
      </c>
      <c r="N12" s="72"/>
      <c r="P12" s="186" t="s">
        <v>600</v>
      </c>
      <c r="Q12" s="187" t="str">
        <f t="shared" si="9"/>
        <v>53005C</v>
      </c>
      <c r="R12" s="188" t="str">
        <f t="shared" si="9"/>
        <v>Accounting Manager - MPD</v>
      </c>
      <c r="S12" s="189" t="str">
        <f t="shared" si="10"/>
        <v>010</v>
      </c>
      <c r="T12" s="257">
        <v>77338</v>
      </c>
      <c r="U12" s="257">
        <v>81187</v>
      </c>
      <c r="V12" s="257">
        <v>85256</v>
      </c>
      <c r="W12" s="257">
        <v>90769</v>
      </c>
      <c r="X12" s="257">
        <v>93310</v>
      </c>
      <c r="Y12" s="257">
        <v>95926</v>
      </c>
      <c r="Z12" s="257">
        <v>98659</v>
      </c>
    </row>
    <row r="13" spans="1:27" x14ac:dyDescent="0.2">
      <c r="A13" s="69" t="s">
        <v>17</v>
      </c>
      <c r="B13" s="223" t="s">
        <v>28</v>
      </c>
      <c r="C13" s="69" t="s">
        <v>29</v>
      </c>
      <c r="D13" s="71" t="s">
        <v>316</v>
      </c>
      <c r="E13" s="69">
        <v>398</v>
      </c>
      <c r="F13" s="69">
        <v>8</v>
      </c>
      <c r="G13" s="74">
        <f t="shared" ca="1" si="2"/>
        <v>65434</v>
      </c>
      <c r="H13" s="74">
        <f t="shared" ca="1" si="3"/>
        <v>68053</v>
      </c>
      <c r="I13" s="74">
        <f t="shared" ca="1" si="4"/>
        <v>70773</v>
      </c>
      <c r="J13" s="74">
        <f t="shared" ca="1" si="5"/>
        <v>73604</v>
      </c>
      <c r="K13" s="74">
        <f t="shared" ca="1" si="6"/>
        <v>76549</v>
      </c>
      <c r="L13" s="74">
        <f t="shared" ca="1" si="7"/>
        <v>79611</v>
      </c>
      <c r="M13" s="74">
        <f t="shared" ca="1" si="8"/>
        <v>82794</v>
      </c>
      <c r="N13" s="72"/>
      <c r="P13" s="191" t="s">
        <v>600</v>
      </c>
      <c r="Q13" s="187" t="str">
        <f t="shared" si="9"/>
        <v>00351C</v>
      </c>
      <c r="R13" s="188" t="str">
        <f t="shared" si="9"/>
        <v>Administrative Analyst II Supervisory</v>
      </c>
      <c r="S13" s="189" t="str">
        <f t="shared" si="10"/>
        <v>99</v>
      </c>
      <c r="T13" s="186" cm="1">
        <f t="array" aca="1" ref="T13" ca="1">ROUND(IF($P13="Y",VLOOKUP($Q13, RatesMay2021,T$6,0)*INDIRECT($Q$1),VLOOKUP($Q13, RatesMay2021,T$6,0)),IF($A13="E",0,3))</f>
        <v>65434</v>
      </c>
      <c r="U13" s="186" cm="1">
        <f t="array" aca="1" ref="U13" ca="1">ROUND(IF($P13="Y",VLOOKUP($Q13, RatesMay2021,U$6,0)*INDIRECT($Q$1),VLOOKUP($Q13, RatesMay2021,U$6,0)),IF($A13="E",0,3))</f>
        <v>68053</v>
      </c>
      <c r="V13" s="186" cm="1">
        <f t="array" aca="1" ref="V13" ca="1">ROUND(IF($P13="Y",VLOOKUP($Q13, RatesMay2021,V$6,0)*INDIRECT($Q$1),VLOOKUP($Q13, RatesMay2021,V$6,0)),IF($A13="E",0,3))</f>
        <v>70773</v>
      </c>
      <c r="W13" s="186" cm="1">
        <f t="array" aca="1" ref="W13" ca="1">ROUND(IF($P13="Y",VLOOKUP($Q13, RatesMay2021,W$6,0)*INDIRECT($Q$1),VLOOKUP($Q13, RatesMay2021,W$6,0)),IF($A13="E",0,3))</f>
        <v>73604</v>
      </c>
      <c r="X13" s="186" cm="1">
        <f t="array" aca="1" ref="X13" ca="1">ROUND(IF($P13="Y",VLOOKUP($Q13, RatesMay2021,X$6,0)*INDIRECT($Q$1),VLOOKUP($Q13, RatesMay2021,X$6,0)),IF($A13="E",0,3))</f>
        <v>76549</v>
      </c>
      <c r="Y13" s="186" cm="1">
        <f t="array" aca="1" ref="Y13" ca="1">ROUND(IF($P13="Y",VLOOKUP($Q13, RatesMay2021,Y$6,0)*INDIRECT($Q$1),VLOOKUP($Q13, RatesMay2021,Y$6,0)),IF($A13="E",0,3))</f>
        <v>79611</v>
      </c>
      <c r="Z13" s="186" cm="1">
        <f t="array" aca="1" ref="Z13" ca="1">ROUND(IF($P13="Y",VLOOKUP($Q13, RatesMay2021,Z$6,0)*INDIRECT($Q$1),VLOOKUP($Q13, RatesMay2021,Z$6,0)),IF($A13="E",0,3))</f>
        <v>82794</v>
      </c>
    </row>
    <row r="14" spans="1:27" x14ac:dyDescent="0.2">
      <c r="A14" s="69" t="s">
        <v>21</v>
      </c>
      <c r="B14" s="223" t="s">
        <v>26</v>
      </c>
      <c r="C14" s="69" t="s">
        <v>27</v>
      </c>
      <c r="D14" s="71" t="s">
        <v>317</v>
      </c>
      <c r="E14" s="69">
        <v>358</v>
      </c>
      <c r="F14" s="69">
        <v>7</v>
      </c>
      <c r="G14" s="74">
        <f t="shared" ca="1" si="2"/>
        <v>31.298999999999999</v>
      </c>
      <c r="H14" s="74">
        <f t="shared" ca="1" si="3"/>
        <v>32.552</v>
      </c>
      <c r="I14" s="74">
        <f t="shared" ca="1" si="4"/>
        <v>33.854999999999997</v>
      </c>
      <c r="J14" s="74">
        <f t="shared" ca="1" si="5"/>
        <v>35.210999999999999</v>
      </c>
      <c r="K14" s="74">
        <f t="shared" ca="1" si="6"/>
        <v>36.621000000000002</v>
      </c>
      <c r="L14" s="74">
        <f t="shared" ca="1" si="7"/>
        <v>0</v>
      </c>
      <c r="M14" s="74">
        <f t="shared" ca="1" si="8"/>
        <v>0</v>
      </c>
      <c r="N14" s="232"/>
      <c r="P14" s="191" t="s">
        <v>600</v>
      </c>
      <c r="Q14" s="187" t="str">
        <f t="shared" si="9"/>
        <v>00361C</v>
      </c>
      <c r="R14" s="188" t="str">
        <f t="shared" si="9"/>
        <v>Administrative Assistant to Police Administration</v>
      </c>
      <c r="S14" s="189" t="str">
        <f t="shared" si="10"/>
        <v>98</v>
      </c>
      <c r="T14" s="186" cm="1">
        <f t="array" aca="1" ref="T14" ca="1">ROUND(IF($P14="Y",VLOOKUP($Q14, RatesMay2021,T$6,0)*INDIRECT($Q$1),VLOOKUP($Q14, RatesMay2021,T$6,0)),IF($A14="E",0,3))</f>
        <v>31.298999999999999</v>
      </c>
      <c r="U14" s="186" cm="1">
        <f t="array" aca="1" ref="U14" ca="1">ROUND(IF($P14="Y",VLOOKUP($Q14, RatesMay2021,U$6,0)*INDIRECT($Q$1),VLOOKUP($Q14, RatesMay2021,U$6,0)),IF($A14="E",0,3))</f>
        <v>32.552</v>
      </c>
      <c r="V14" s="186" cm="1">
        <f t="array" aca="1" ref="V14" ca="1">ROUND(IF($P14="Y",VLOOKUP($Q14, RatesMay2021,V$6,0)*INDIRECT($Q$1),VLOOKUP($Q14, RatesMay2021,V$6,0)),IF($A14="E",0,3))</f>
        <v>33.854999999999997</v>
      </c>
      <c r="W14" s="186" cm="1">
        <f t="array" aca="1" ref="W14" ca="1">ROUND(IF($P14="Y",VLOOKUP($Q14, RatesMay2021,W$6,0)*INDIRECT($Q$1),VLOOKUP($Q14, RatesMay2021,W$6,0)),IF($A14="E",0,3))</f>
        <v>35.210999999999999</v>
      </c>
      <c r="X14" s="186" cm="1">
        <f t="array" aca="1" ref="X14" ca="1">ROUND(IF($P14="Y",VLOOKUP($Q14, RatesMay2021,X$6,0)*INDIRECT($Q$1),VLOOKUP($Q14, RatesMay2021,X$6,0)),IF($A14="E",0,3))</f>
        <v>36.621000000000002</v>
      </c>
      <c r="Y14" s="186" cm="1">
        <f t="array" aca="1" ref="Y14" ca="1">ROUND(IF($P14="Y",VLOOKUP($Q14, RatesMay2021,Y$6,0)*INDIRECT($Q$1),VLOOKUP($Q14, RatesMay2021,Y$6,0)),IF($A14="E",0,3))</f>
        <v>0</v>
      </c>
      <c r="Z14" s="186" cm="1">
        <f t="array" aca="1" ref="Z14" ca="1">ROUND(IF($P14="Y",VLOOKUP($Q14, RatesMay2021,Z$6,0)*INDIRECT($Q$1),VLOOKUP($Q14, RatesMay2021,Z$6,0)),IF($A14="E",0,3))</f>
        <v>0</v>
      </c>
    </row>
    <row r="15" spans="1:27" x14ac:dyDescent="0.2">
      <c r="A15" s="69" t="s">
        <v>17</v>
      </c>
      <c r="B15" s="223" t="s">
        <v>30</v>
      </c>
      <c r="C15" s="69" t="s">
        <v>75</v>
      </c>
      <c r="D15" s="71" t="s">
        <v>713</v>
      </c>
      <c r="E15" s="69">
        <v>393</v>
      </c>
      <c r="F15" s="69">
        <v>8</v>
      </c>
      <c r="G15" s="74">
        <f t="shared" ref="G15:G78" ca="1" si="11">T15</f>
        <v>64113</v>
      </c>
      <c r="H15" s="74">
        <f t="shared" ref="H15:H78" ca="1" si="12">U15</f>
        <v>67554</v>
      </c>
      <c r="I15" s="74">
        <f t="shared" ref="I15:I78" ca="1" si="13">V15</f>
        <v>71138</v>
      </c>
      <c r="J15" s="74">
        <f t="shared" ref="J15:J78" ca="1" si="14">W15</f>
        <v>76175</v>
      </c>
      <c r="K15" s="74">
        <f t="shared" ref="K15:K78" ca="1" si="15">X15</f>
        <v>78308</v>
      </c>
      <c r="L15" s="74">
        <f t="shared" ref="L15:L78" ca="1" si="16">Y15</f>
        <v>80501</v>
      </c>
      <c r="M15" s="74">
        <f t="shared" ref="M15:M78" ca="1" si="17">Z15</f>
        <v>82796</v>
      </c>
      <c r="N15" s="72"/>
      <c r="P15" s="191" t="s">
        <v>600</v>
      </c>
      <c r="Q15" s="187" t="str">
        <f t="shared" si="9"/>
        <v>00463C</v>
      </c>
      <c r="R15" s="188" t="str">
        <f t="shared" si="9"/>
        <v>Aide to City Coordinator</v>
      </c>
      <c r="S15" s="189" t="str">
        <f t="shared" si="10"/>
        <v>21</v>
      </c>
      <c r="T15" s="186" cm="1">
        <f t="array" aca="1" ref="T15" ca="1">ROUND(IF($P15="Y",VLOOKUP($Q15, RatesMay2021,T$6,0)*INDIRECT($Q$1),VLOOKUP($Q15, RatesMay2021,T$6,0)),IF($A15="E",0,3))</f>
        <v>64113</v>
      </c>
      <c r="U15" s="186" cm="1">
        <f t="array" aca="1" ref="U15" ca="1">ROUND(IF($P15="Y",VLOOKUP($Q15, RatesMay2021,U$6,0)*INDIRECT($Q$1),VLOOKUP($Q15, RatesMay2021,U$6,0)),IF($A15="E",0,3))</f>
        <v>67554</v>
      </c>
      <c r="V15" s="186" cm="1">
        <f t="array" aca="1" ref="V15" ca="1">ROUND(IF($P15="Y",VLOOKUP($Q15, RatesMay2021,V$6,0)*INDIRECT($Q$1),VLOOKUP($Q15, RatesMay2021,V$6,0)),IF($A15="E",0,3))</f>
        <v>71138</v>
      </c>
      <c r="W15" s="186" cm="1">
        <f t="array" aca="1" ref="W15" ca="1">ROUND(IF($P15="Y",VLOOKUP($Q15, RatesMay2021,W$6,0)*INDIRECT($Q$1),VLOOKUP($Q15, RatesMay2021,W$6,0)),IF($A15="E",0,3))</f>
        <v>76175</v>
      </c>
      <c r="X15" s="186" cm="1">
        <f t="array" aca="1" ref="X15" ca="1">ROUND(IF($P15="Y",VLOOKUP($Q15, RatesMay2021,X$6,0)*INDIRECT($Q$1),VLOOKUP($Q15, RatesMay2021,X$6,0)),IF($A15="E",0,3))</f>
        <v>78308</v>
      </c>
      <c r="Y15" s="186" cm="1">
        <f t="array" aca="1" ref="Y15" ca="1">ROUND(IF($P15="Y",VLOOKUP($Q15, RatesMay2021,Y$6,0)*INDIRECT($Q$1),VLOOKUP($Q15, RatesMay2021,Y$6,0)),IF($A15="E",0,3))</f>
        <v>80501</v>
      </c>
      <c r="Z15" s="186" cm="1">
        <f t="array" aca="1" ref="Z15" ca="1">ROUND(IF($P15="Y",VLOOKUP($Q15, RatesMay2021,Z$6,0)*INDIRECT($Q$1),VLOOKUP($Q15, RatesMay2021,Z$6,0)),IF($A15="E",0,3))</f>
        <v>82796</v>
      </c>
    </row>
    <row r="16" spans="1:27" x14ac:dyDescent="0.2">
      <c r="A16" s="69" t="s">
        <v>17</v>
      </c>
      <c r="B16" s="223" t="s">
        <v>30</v>
      </c>
      <c r="C16" s="69" t="s">
        <v>31</v>
      </c>
      <c r="D16" s="71" t="s">
        <v>318</v>
      </c>
      <c r="E16" s="69">
        <v>393</v>
      </c>
      <c r="F16" s="69">
        <v>8</v>
      </c>
      <c r="G16" s="74">
        <f t="shared" ca="1" si="11"/>
        <v>64113</v>
      </c>
      <c r="H16" s="74">
        <f t="shared" ca="1" si="12"/>
        <v>67554</v>
      </c>
      <c r="I16" s="74">
        <f t="shared" ca="1" si="13"/>
        <v>71138</v>
      </c>
      <c r="J16" s="74">
        <f t="shared" ca="1" si="14"/>
        <v>76175</v>
      </c>
      <c r="K16" s="74">
        <f t="shared" ca="1" si="15"/>
        <v>78308</v>
      </c>
      <c r="L16" s="74">
        <f t="shared" ca="1" si="16"/>
        <v>80501</v>
      </c>
      <c r="M16" s="74">
        <f t="shared" ca="1" si="17"/>
        <v>82796</v>
      </c>
      <c r="N16" s="72"/>
      <c r="P16" s="191" t="s">
        <v>600</v>
      </c>
      <c r="Q16" s="187" t="str">
        <f t="shared" si="9"/>
        <v>00469C</v>
      </c>
      <c r="R16" s="188" t="str">
        <f t="shared" si="9"/>
        <v>Aide to the Finance Officer</v>
      </c>
      <c r="S16" s="189" t="str">
        <f t="shared" si="10"/>
        <v>21</v>
      </c>
      <c r="T16" s="186" cm="1">
        <f t="array" aca="1" ref="T16" ca="1">ROUND(IF($P16="Y",VLOOKUP($Q16, RatesMay2021,T$6,0)*INDIRECT($Q$1),VLOOKUP($Q16, RatesMay2021,T$6,0)),IF($A16="E",0,3))</f>
        <v>64113</v>
      </c>
      <c r="U16" s="186" cm="1">
        <f t="array" aca="1" ref="U16" ca="1">ROUND(IF($P16="Y",VLOOKUP($Q16, RatesMay2021,U$6,0)*INDIRECT($Q$1),VLOOKUP($Q16, RatesMay2021,U$6,0)),IF($A16="E",0,3))</f>
        <v>67554</v>
      </c>
      <c r="V16" s="186" cm="1">
        <f t="array" aca="1" ref="V16" ca="1">ROUND(IF($P16="Y",VLOOKUP($Q16, RatesMay2021,V$6,0)*INDIRECT($Q$1),VLOOKUP($Q16, RatesMay2021,V$6,0)),IF($A16="E",0,3))</f>
        <v>71138</v>
      </c>
      <c r="W16" s="186" cm="1">
        <f t="array" aca="1" ref="W16" ca="1">ROUND(IF($P16="Y",VLOOKUP($Q16, RatesMay2021,W$6,0)*INDIRECT($Q$1),VLOOKUP($Q16, RatesMay2021,W$6,0)),IF($A16="E",0,3))</f>
        <v>76175</v>
      </c>
      <c r="X16" s="186" cm="1">
        <f t="array" aca="1" ref="X16" ca="1">ROUND(IF($P16="Y",VLOOKUP($Q16, RatesMay2021,X$6,0)*INDIRECT($Q$1),VLOOKUP($Q16, RatesMay2021,X$6,0)),IF($A16="E",0,3))</f>
        <v>78308</v>
      </c>
      <c r="Y16" s="186" cm="1">
        <f t="array" aca="1" ref="Y16" ca="1">ROUND(IF($P16="Y",VLOOKUP($Q16, RatesMay2021,Y$6,0)*INDIRECT($Q$1),VLOOKUP($Q16, RatesMay2021,Y$6,0)),IF($A16="E",0,3))</f>
        <v>80501</v>
      </c>
      <c r="Z16" s="186" cm="1">
        <f t="array" aca="1" ref="Z16" ca="1">ROUND(IF($P16="Y",VLOOKUP($Q16, RatesMay2021,Z$6,0)*INDIRECT($Q$1),VLOOKUP($Q16, RatesMay2021,Z$6,0)),IF($A16="E",0,3))</f>
        <v>82796</v>
      </c>
    </row>
    <row r="17" spans="1:26" x14ac:dyDescent="0.2">
      <c r="A17" s="69" t="s">
        <v>17</v>
      </c>
      <c r="B17" s="223" t="s">
        <v>32</v>
      </c>
      <c r="C17" s="69" t="s">
        <v>33</v>
      </c>
      <c r="D17" s="71" t="s">
        <v>319</v>
      </c>
      <c r="E17" s="69">
        <v>583</v>
      </c>
      <c r="F17" s="69">
        <v>12</v>
      </c>
      <c r="G17" s="74">
        <f t="shared" ca="1" si="11"/>
        <v>102872</v>
      </c>
      <c r="H17" s="74">
        <f t="shared" ca="1" si="12"/>
        <v>106986</v>
      </c>
      <c r="I17" s="74">
        <f t="shared" ca="1" si="13"/>
        <v>111265</v>
      </c>
      <c r="J17" s="74">
        <f t="shared" ca="1" si="14"/>
        <v>115716</v>
      </c>
      <c r="K17" s="74">
        <f t="shared" ca="1" si="15"/>
        <v>120344</v>
      </c>
      <c r="L17" s="74">
        <f t="shared" ca="1" si="16"/>
        <v>0</v>
      </c>
      <c r="M17" s="74">
        <f t="shared" ca="1" si="17"/>
        <v>0</v>
      </c>
      <c r="N17" s="72"/>
      <c r="P17" s="191" t="s">
        <v>600</v>
      </c>
      <c r="Q17" s="187" t="str">
        <f t="shared" si="9"/>
        <v>00590C</v>
      </c>
      <c r="R17" s="188" t="str">
        <f t="shared" si="9"/>
        <v>Assistant Building Official</v>
      </c>
      <c r="S17" s="189" t="str">
        <f t="shared" si="10"/>
        <v>105</v>
      </c>
      <c r="T17" s="186" cm="1">
        <f t="array" aca="1" ref="T17" ca="1">ROUND(IF($P17="Y",VLOOKUP($Q17, RatesMay2021,T$6,0)*INDIRECT($Q$1),VLOOKUP($Q17, RatesMay2021,T$6,0)),IF($A17="E",0,3))</f>
        <v>102872</v>
      </c>
      <c r="U17" s="186" cm="1">
        <f t="array" aca="1" ref="U17" ca="1">ROUND(IF($P17="Y",VLOOKUP($Q17, RatesMay2021,U$6,0)*INDIRECT($Q$1),VLOOKUP($Q17, RatesMay2021,U$6,0)),IF($A17="E",0,3))</f>
        <v>106986</v>
      </c>
      <c r="V17" s="186" cm="1">
        <f t="array" aca="1" ref="V17" ca="1">ROUND(IF($P17="Y",VLOOKUP($Q17, RatesMay2021,V$6,0)*INDIRECT($Q$1),VLOOKUP($Q17, RatesMay2021,V$6,0)),IF($A17="E",0,3))</f>
        <v>111265</v>
      </c>
      <c r="W17" s="186" cm="1">
        <f t="array" aca="1" ref="W17" ca="1">ROUND(IF($P17="Y",VLOOKUP($Q17, RatesMay2021,W$6,0)*INDIRECT($Q$1),VLOOKUP($Q17, RatesMay2021,W$6,0)),IF($A17="E",0,3))</f>
        <v>115716</v>
      </c>
      <c r="X17" s="186" cm="1">
        <f t="array" aca="1" ref="X17" ca="1">ROUND(IF($P17="Y",VLOOKUP($Q17, RatesMay2021,X$6,0)*INDIRECT($Q$1),VLOOKUP($Q17, RatesMay2021,X$6,0)),IF($A17="E",0,3))</f>
        <v>120344</v>
      </c>
      <c r="Y17" s="186" cm="1">
        <f t="array" aca="1" ref="Y17" ca="1">ROUND(IF($P17="Y",VLOOKUP($Q17, RatesMay2021,Y$6,0)*INDIRECT($Q$1),VLOOKUP($Q17, RatesMay2021,Y$6,0)),IF($A17="E",0,3))</f>
        <v>0</v>
      </c>
      <c r="Z17" s="186" cm="1">
        <f t="array" aca="1" ref="Z17" ca="1">ROUND(IF($P17="Y",VLOOKUP($Q17, RatesMay2021,Z$6,0)*INDIRECT($Q$1),VLOOKUP($Q17, RatesMay2021,Z$6,0)),IF($A17="E",0,3))</f>
        <v>0</v>
      </c>
    </row>
    <row r="18" spans="1:26" x14ac:dyDescent="0.2">
      <c r="A18" s="69" t="s">
        <v>17</v>
      </c>
      <c r="B18" s="223" t="s">
        <v>35</v>
      </c>
      <c r="C18" s="69" t="s">
        <v>36</v>
      </c>
      <c r="D18" s="71" t="s">
        <v>320</v>
      </c>
      <c r="E18" s="69">
        <v>543</v>
      </c>
      <c r="F18" s="69">
        <v>12</v>
      </c>
      <c r="G18" s="74">
        <f t="shared" ca="1" si="11"/>
        <v>109510</v>
      </c>
      <c r="H18" s="74">
        <f t="shared" ca="1" si="12"/>
        <v>115485</v>
      </c>
      <c r="I18" s="74">
        <f t="shared" ca="1" si="13"/>
        <v>121678</v>
      </c>
      <c r="J18" s="74">
        <f t="shared" ca="1" si="14"/>
        <v>125926</v>
      </c>
      <c r="K18" s="74">
        <f t="shared" ca="1" si="15"/>
        <v>129450</v>
      </c>
      <c r="L18" s="74">
        <f t="shared" ca="1" si="16"/>
        <v>133074</v>
      </c>
      <c r="M18" s="74">
        <f t="shared" ca="1" si="17"/>
        <v>136868</v>
      </c>
      <c r="N18" s="72"/>
      <c r="P18" s="191" t="s">
        <v>600</v>
      </c>
      <c r="Q18" s="187" t="str">
        <f t="shared" si="9"/>
        <v>00637C</v>
      </c>
      <c r="R18" s="188" t="str">
        <f t="shared" si="9"/>
        <v>Assistant City Attorney II HR/LR</v>
      </c>
      <c r="S18" s="189" t="str">
        <f t="shared" si="10"/>
        <v>59</v>
      </c>
      <c r="T18" s="186" cm="1">
        <f t="array" aca="1" ref="T18" ca="1">ROUND(IF($P18="Y",VLOOKUP($Q18, RatesMay2021,T$6,0)*INDIRECT($Q$1),VLOOKUP($Q18, RatesMay2021,T$6,0)),IF($A18="E",0,3))</f>
        <v>109510</v>
      </c>
      <c r="U18" s="186" cm="1">
        <f t="array" aca="1" ref="U18" ca="1">ROUND(IF($P18="Y",VLOOKUP($Q18, RatesMay2021,U$6,0)*INDIRECT($Q$1),VLOOKUP($Q18, RatesMay2021,U$6,0)),IF($A18="E",0,3))</f>
        <v>115485</v>
      </c>
      <c r="V18" s="186" cm="1">
        <f t="array" aca="1" ref="V18" ca="1">ROUND(IF($P18="Y",VLOOKUP($Q18, RatesMay2021,V$6,0)*INDIRECT($Q$1),VLOOKUP($Q18, RatesMay2021,V$6,0)),IF($A18="E",0,3))</f>
        <v>121678</v>
      </c>
      <c r="W18" s="186" cm="1">
        <f t="array" aca="1" ref="W18" ca="1">ROUND(IF($P18="Y",VLOOKUP($Q18, RatesMay2021,W$6,0)*INDIRECT($Q$1),VLOOKUP($Q18, RatesMay2021,W$6,0)),IF($A18="E",0,3))</f>
        <v>125926</v>
      </c>
      <c r="X18" s="186" cm="1">
        <f t="array" aca="1" ref="X18" ca="1">ROUND(IF($P18="Y",VLOOKUP($Q18, RatesMay2021,X$6,0)*INDIRECT($Q$1),VLOOKUP($Q18, RatesMay2021,X$6,0)),IF($A18="E",0,3))</f>
        <v>129450</v>
      </c>
      <c r="Y18" s="186" cm="1">
        <f t="array" aca="1" ref="Y18" ca="1">ROUND(IF($P18="Y",VLOOKUP($Q18, RatesMay2021,Y$6,0)*INDIRECT($Q$1),VLOOKUP($Q18, RatesMay2021,Y$6,0)),IF($A18="E",0,3))</f>
        <v>133074</v>
      </c>
      <c r="Z18" s="186" cm="1">
        <f t="array" aca="1" ref="Z18" ca="1">ROUND(IF($P18="Y",VLOOKUP($Q18, RatesMay2021,Z$6,0)*INDIRECT($Q$1),VLOOKUP($Q18, RatesMay2021,Z$6,0)),IF($A18="E",0,3))</f>
        <v>136868</v>
      </c>
    </row>
    <row r="19" spans="1:26" x14ac:dyDescent="0.2">
      <c r="A19" s="69" t="s">
        <v>21</v>
      </c>
      <c r="B19" s="223" t="s">
        <v>22</v>
      </c>
      <c r="C19" s="69" t="s">
        <v>37</v>
      </c>
      <c r="D19" s="71" t="s">
        <v>321</v>
      </c>
      <c r="E19" s="69">
        <v>341</v>
      </c>
      <c r="F19" s="69">
        <v>7</v>
      </c>
      <c r="G19" s="74">
        <f t="shared" ca="1" si="11"/>
        <v>26.963000000000001</v>
      </c>
      <c r="H19" s="74">
        <f t="shared" ca="1" si="12"/>
        <v>28.384</v>
      </c>
      <c r="I19" s="74">
        <f t="shared" ca="1" si="13"/>
        <v>29.876999999999999</v>
      </c>
      <c r="J19" s="74">
        <f t="shared" ca="1" si="14"/>
        <v>31.45</v>
      </c>
      <c r="K19" s="74">
        <f t="shared" ca="1" si="15"/>
        <v>32.331000000000003</v>
      </c>
      <c r="L19" s="74">
        <f t="shared" ca="1" si="16"/>
        <v>33.235999999999997</v>
      </c>
      <c r="M19" s="74">
        <f t="shared" ca="1" si="17"/>
        <v>34.183</v>
      </c>
      <c r="N19" s="232"/>
      <c r="P19" s="191" t="s">
        <v>600</v>
      </c>
      <c r="Q19" s="187" t="str">
        <f t="shared" si="9"/>
        <v>00965C</v>
      </c>
      <c r="R19" s="188" t="str">
        <f t="shared" si="9"/>
        <v>Assistant Supervisor Police Record Services</v>
      </c>
      <c r="S19" s="189" t="str">
        <f t="shared" si="10"/>
        <v>13</v>
      </c>
      <c r="T19" s="186" cm="1">
        <f t="array" aca="1" ref="T19" ca="1">ROUND(IF($P19="Y",VLOOKUP($Q19, RatesMay2021,T$6,0)*INDIRECT($Q$1),VLOOKUP($Q19, RatesMay2021,T$6,0)),IF($A19="E",0,3))</f>
        <v>26.963000000000001</v>
      </c>
      <c r="U19" s="186" cm="1">
        <f t="array" aca="1" ref="U19" ca="1">ROUND(IF($P19="Y",VLOOKUP($Q19, RatesMay2021,U$6,0)*INDIRECT($Q$1),VLOOKUP($Q19, RatesMay2021,U$6,0)),IF($A19="E",0,3))</f>
        <v>28.384</v>
      </c>
      <c r="V19" s="186" cm="1">
        <f t="array" aca="1" ref="V19" ca="1">ROUND(IF($P19="Y",VLOOKUP($Q19, RatesMay2021,V$6,0)*INDIRECT($Q$1),VLOOKUP($Q19, RatesMay2021,V$6,0)),IF($A19="E",0,3))</f>
        <v>29.876999999999999</v>
      </c>
      <c r="W19" s="186" cm="1">
        <f t="array" aca="1" ref="W19" ca="1">ROUND(IF($P19="Y",VLOOKUP($Q19, RatesMay2021,W$6,0)*INDIRECT($Q$1),VLOOKUP($Q19, RatesMay2021,W$6,0)),IF($A19="E",0,3))</f>
        <v>31.45</v>
      </c>
      <c r="X19" s="186" cm="1">
        <f t="array" aca="1" ref="X19" ca="1">ROUND(IF($P19="Y",VLOOKUP($Q19, RatesMay2021,X$6,0)*INDIRECT($Q$1),VLOOKUP($Q19, RatesMay2021,X$6,0)),IF($A19="E",0,3))</f>
        <v>32.331000000000003</v>
      </c>
      <c r="Y19" s="186" cm="1">
        <f t="array" aca="1" ref="Y19" ca="1">ROUND(IF($P19="Y",VLOOKUP($Q19, RatesMay2021,Y$6,0)*INDIRECT($Q$1),VLOOKUP($Q19, RatesMay2021,Y$6,0)),IF($A19="E",0,3))</f>
        <v>33.235999999999997</v>
      </c>
      <c r="Z19" s="186" cm="1">
        <f t="array" aca="1" ref="Z19" ca="1">ROUND(IF($P19="Y",VLOOKUP($Q19, RatesMay2021,Z$6,0)*INDIRECT($Q$1),VLOOKUP($Q19, RatesMay2021,Z$6,0)),IF($A19="E",0,3))</f>
        <v>34.183</v>
      </c>
    </row>
    <row r="20" spans="1:26" x14ac:dyDescent="0.2">
      <c r="A20" s="69" t="s">
        <v>17</v>
      </c>
      <c r="B20" s="223" t="s">
        <v>572</v>
      </c>
      <c r="C20" s="69" t="s">
        <v>471</v>
      </c>
      <c r="D20" s="71" t="s">
        <v>465</v>
      </c>
      <c r="E20" s="69">
        <v>423</v>
      </c>
      <c r="F20" s="69">
        <v>9</v>
      </c>
      <c r="G20" s="74">
        <f t="shared" ca="1" si="11"/>
        <v>77341</v>
      </c>
      <c r="H20" s="74">
        <f t="shared" ca="1" si="12"/>
        <v>80439</v>
      </c>
      <c r="I20" s="74">
        <f t="shared" ca="1" si="13"/>
        <v>83660</v>
      </c>
      <c r="J20" s="74">
        <f t="shared" ca="1" si="14"/>
        <v>87009</v>
      </c>
      <c r="K20" s="74">
        <f t="shared" ca="1" si="15"/>
        <v>90492</v>
      </c>
      <c r="L20" s="74">
        <f t="shared" ca="1" si="16"/>
        <v>0</v>
      </c>
      <c r="M20" s="74">
        <f t="shared" ca="1" si="17"/>
        <v>0</v>
      </c>
      <c r="N20" s="72"/>
      <c r="P20" s="191" t="s">
        <v>600</v>
      </c>
      <c r="Q20" s="187" t="str">
        <f t="shared" si="9"/>
        <v>52933C</v>
      </c>
      <c r="R20" s="188" t="str">
        <f t="shared" si="9"/>
        <v>Budget and Evaluation Analyst</v>
      </c>
      <c r="S20" s="189" t="str">
        <f t="shared" si="10"/>
        <v>086</v>
      </c>
      <c r="T20" s="186" cm="1">
        <f t="array" aca="1" ref="T20" ca="1">ROUND(IF($P20="Y",VLOOKUP($Q20, RatesMay2021,T$6,0)*INDIRECT($Q$1),VLOOKUP($Q20, RatesMay2021,T$6,0)),IF($A20="E",0,3))</f>
        <v>77341</v>
      </c>
      <c r="U20" s="186" cm="1">
        <f t="array" aca="1" ref="U20" ca="1">ROUND(IF($P20="Y",VLOOKUP($Q20, RatesMay2021,U$6,0)*INDIRECT($Q$1),VLOOKUP($Q20, RatesMay2021,U$6,0)),IF($A20="E",0,3))</f>
        <v>80439</v>
      </c>
      <c r="V20" s="186" cm="1">
        <f t="array" aca="1" ref="V20" ca="1">ROUND(IF($P20="Y",VLOOKUP($Q20, RatesMay2021,V$6,0)*INDIRECT($Q$1),VLOOKUP($Q20, RatesMay2021,V$6,0)),IF($A20="E",0,3))</f>
        <v>83660</v>
      </c>
      <c r="W20" s="186" cm="1">
        <f t="array" aca="1" ref="W20" ca="1">ROUND(IF($P20="Y",VLOOKUP($Q20, RatesMay2021,W$6,0)*INDIRECT($Q$1),VLOOKUP($Q20, RatesMay2021,W$6,0)),IF($A20="E",0,3))</f>
        <v>87009</v>
      </c>
      <c r="X20" s="186" cm="1">
        <f t="array" aca="1" ref="X20" ca="1">ROUND(IF($P20="Y",VLOOKUP($Q20, RatesMay2021,X$6,0)*INDIRECT($Q$1),VLOOKUP($Q20, RatesMay2021,X$6,0)),IF($A20="E",0,3))</f>
        <v>90492</v>
      </c>
      <c r="Y20" s="186" cm="1">
        <f t="array" aca="1" ref="Y20" ca="1">ROUND(IF($P20="Y",VLOOKUP($Q20, RatesMay2021,Y$6,0)*INDIRECT($Q$1),VLOOKUP($Q20, RatesMay2021,Y$6,0)),IF($A20="E",0,3))</f>
        <v>0</v>
      </c>
      <c r="Z20" s="186" cm="1">
        <f t="array" aca="1" ref="Z20" ca="1">ROUND(IF($P20="Y",VLOOKUP($Q20, RatesMay2021,Z$6,0)*INDIRECT($Q$1),VLOOKUP($Q20, RatesMay2021,Z$6,0)),IF($A20="E",0,3))</f>
        <v>0</v>
      </c>
    </row>
    <row r="21" spans="1:26" x14ac:dyDescent="0.2">
      <c r="A21" s="69" t="s">
        <v>17</v>
      </c>
      <c r="B21" s="223" t="s">
        <v>40</v>
      </c>
      <c r="C21" s="69" t="s">
        <v>41</v>
      </c>
      <c r="D21" s="71" t="s">
        <v>323</v>
      </c>
      <c r="E21" s="69">
        <v>650</v>
      </c>
      <c r="F21" s="69">
        <v>14</v>
      </c>
      <c r="G21" s="74">
        <f t="shared" ca="1" si="11"/>
        <v>113345</v>
      </c>
      <c r="H21" s="74">
        <f t="shared" ca="1" si="12"/>
        <v>117879</v>
      </c>
      <c r="I21" s="74">
        <f t="shared" ca="1" si="13"/>
        <v>122594</v>
      </c>
      <c r="J21" s="74">
        <f t="shared" ca="1" si="14"/>
        <v>127497</v>
      </c>
      <c r="K21" s="74">
        <f t="shared" ca="1" si="15"/>
        <v>132596</v>
      </c>
      <c r="L21" s="74">
        <f t="shared" ca="1" si="16"/>
        <v>0</v>
      </c>
      <c r="M21" s="74">
        <f t="shared" ca="1" si="17"/>
        <v>0</v>
      </c>
      <c r="N21" s="72"/>
      <c r="P21" s="191" t="s">
        <v>600</v>
      </c>
      <c r="Q21" s="187" t="str">
        <f t="shared" si="9"/>
        <v>01449C</v>
      </c>
      <c r="R21" s="188" t="str">
        <f t="shared" si="9"/>
        <v xml:space="preserve">Building Official </v>
      </c>
      <c r="S21" s="189" t="str">
        <f t="shared" si="10"/>
        <v>106</v>
      </c>
      <c r="T21" s="186" cm="1">
        <f t="array" aca="1" ref="T21" ca="1">ROUND(IF($P21="Y",VLOOKUP($Q21, RatesMay2021,T$6,0)*INDIRECT($Q$1),VLOOKUP($Q21, RatesMay2021,T$6,0)),IF($A21="E",0,3))</f>
        <v>113345</v>
      </c>
      <c r="U21" s="186" cm="1">
        <f t="array" aca="1" ref="U21" ca="1">ROUND(IF($P21="Y",VLOOKUP($Q21, RatesMay2021,U$6,0)*INDIRECT($Q$1),VLOOKUP($Q21, RatesMay2021,U$6,0)),IF($A21="E",0,3))</f>
        <v>117879</v>
      </c>
      <c r="V21" s="186" cm="1">
        <f t="array" aca="1" ref="V21" ca="1">ROUND(IF($P21="Y",VLOOKUP($Q21, RatesMay2021,V$6,0)*INDIRECT($Q$1),VLOOKUP($Q21, RatesMay2021,V$6,0)),IF($A21="E",0,3))</f>
        <v>122594</v>
      </c>
      <c r="W21" s="186" cm="1">
        <f t="array" aca="1" ref="W21" ca="1">ROUND(IF($P21="Y",VLOOKUP($Q21, RatesMay2021,W$6,0)*INDIRECT($Q$1),VLOOKUP($Q21, RatesMay2021,W$6,0)),IF($A21="E",0,3))</f>
        <v>127497</v>
      </c>
      <c r="X21" s="186" cm="1">
        <f t="array" aca="1" ref="X21" ca="1">ROUND(IF($P21="Y",VLOOKUP($Q21, RatesMay2021,X$6,0)*INDIRECT($Q$1),VLOOKUP($Q21, RatesMay2021,X$6,0)),IF($A21="E",0,3))</f>
        <v>132596</v>
      </c>
      <c r="Y21" s="186" cm="1">
        <f t="array" aca="1" ref="Y21" ca="1">ROUND(IF($P21="Y",VLOOKUP($Q21, RatesMay2021,Y$6,0)*INDIRECT($Q$1),VLOOKUP($Q21, RatesMay2021,Y$6,0)),IF($A21="E",0,3))</f>
        <v>0</v>
      </c>
      <c r="Z21" s="186" cm="1">
        <f t="array" aca="1" ref="Z21" ca="1">ROUND(IF($P21="Y",VLOOKUP($Q21, RatesMay2021,Z$6,0)*INDIRECT($Q$1),VLOOKUP($Q21, RatesMay2021,Z$6,0)),IF($A21="E",0,3))</f>
        <v>0</v>
      </c>
    </row>
    <row r="22" spans="1:26" x14ac:dyDescent="0.2">
      <c r="A22" s="69" t="s">
        <v>17</v>
      </c>
      <c r="B22" s="223" t="s">
        <v>573</v>
      </c>
      <c r="C22" s="69" t="s">
        <v>43</v>
      </c>
      <c r="D22" s="71" t="s">
        <v>324</v>
      </c>
      <c r="E22" s="69">
        <v>468</v>
      </c>
      <c r="F22" s="69">
        <v>10</v>
      </c>
      <c r="G22" s="74">
        <f t="shared" ca="1" si="11"/>
        <v>86259</v>
      </c>
      <c r="H22" s="74">
        <f t="shared" ca="1" si="12"/>
        <v>89713</v>
      </c>
      <c r="I22" s="74">
        <f t="shared" ca="1" si="13"/>
        <v>93304</v>
      </c>
      <c r="J22" s="74">
        <f t="shared" ca="1" si="14"/>
        <v>97041</v>
      </c>
      <c r="K22" s="74">
        <f t="shared" ca="1" si="15"/>
        <v>100926</v>
      </c>
      <c r="L22" s="74">
        <f t="shared" ca="1" si="16"/>
        <v>0</v>
      </c>
      <c r="M22" s="74">
        <f t="shared" ca="1" si="17"/>
        <v>0</v>
      </c>
      <c r="N22" s="72"/>
      <c r="P22" s="191" t="s">
        <v>600</v>
      </c>
      <c r="Q22" s="187" t="str">
        <f t="shared" si="9"/>
        <v>01457C</v>
      </c>
      <c r="R22" s="188" t="str">
        <f t="shared" si="9"/>
        <v>Business Application Manager - Supervisory</v>
      </c>
      <c r="S22" s="189" t="str">
        <f t="shared" si="10"/>
        <v>085</v>
      </c>
      <c r="T22" s="186" cm="1">
        <f t="array" aca="1" ref="T22" ca="1">ROUND(IF($P22="Y",VLOOKUP($Q22, RatesMay2021,T$6,0)*INDIRECT($Q$1),VLOOKUP($Q22, RatesMay2021,T$6,0)),IF($A22="E",0,3))</f>
        <v>86259</v>
      </c>
      <c r="U22" s="186" cm="1">
        <f t="array" aca="1" ref="U22" ca="1">ROUND(IF($P22="Y",VLOOKUP($Q22, RatesMay2021,U$6,0)*INDIRECT($Q$1),VLOOKUP($Q22, RatesMay2021,U$6,0)),IF($A22="E",0,3))</f>
        <v>89713</v>
      </c>
      <c r="V22" s="186" cm="1">
        <f t="array" aca="1" ref="V22" ca="1">ROUND(IF($P22="Y",VLOOKUP($Q22, RatesMay2021,V$6,0)*INDIRECT($Q$1),VLOOKUP($Q22, RatesMay2021,V$6,0)),IF($A22="E",0,3))</f>
        <v>93304</v>
      </c>
      <c r="W22" s="186" cm="1">
        <f t="array" aca="1" ref="W22" ca="1">ROUND(IF($P22="Y",VLOOKUP($Q22, RatesMay2021,W$6,0)*INDIRECT($Q$1),VLOOKUP($Q22, RatesMay2021,W$6,0)),IF($A22="E",0,3))</f>
        <v>97041</v>
      </c>
      <c r="X22" s="186" cm="1">
        <f t="array" aca="1" ref="X22" ca="1">ROUND(IF($P22="Y",VLOOKUP($Q22, RatesMay2021,X$6,0)*INDIRECT($Q$1),VLOOKUP($Q22, RatesMay2021,X$6,0)),IF($A22="E",0,3))</f>
        <v>100926</v>
      </c>
      <c r="Y22" s="186" cm="1">
        <f t="array" aca="1" ref="Y22" ca="1">ROUND(IF($P22="Y",VLOOKUP($Q22, RatesMay2021,Y$6,0)*INDIRECT($Q$1),VLOOKUP($Q22, RatesMay2021,Y$6,0)),IF($A22="E",0,3))</f>
        <v>0</v>
      </c>
      <c r="Z22" s="186" cm="1">
        <f t="array" aca="1" ref="Z22" ca="1">ROUND(IF($P22="Y",VLOOKUP($Q22, RatesMay2021,Z$6,0)*INDIRECT($Q$1),VLOOKUP($Q22, RatesMay2021,Z$6,0)),IF($A22="E",0,3))</f>
        <v>0</v>
      </c>
    </row>
    <row r="23" spans="1:26" x14ac:dyDescent="0.2">
      <c r="A23" s="69" t="s">
        <v>17</v>
      </c>
      <c r="B23" s="223" t="s">
        <v>44</v>
      </c>
      <c r="C23" s="69" t="s">
        <v>45</v>
      </c>
      <c r="D23" s="71" t="s">
        <v>325</v>
      </c>
      <c r="E23" s="69">
        <v>460</v>
      </c>
      <c r="F23" s="69">
        <v>10</v>
      </c>
      <c r="G23" s="74">
        <f t="shared" ca="1" si="11"/>
        <v>75583</v>
      </c>
      <c r="H23" s="74">
        <f t="shared" ca="1" si="12"/>
        <v>79486</v>
      </c>
      <c r="I23" s="74">
        <f t="shared" ca="1" si="13"/>
        <v>83537</v>
      </c>
      <c r="J23" s="74">
        <f t="shared" ca="1" si="14"/>
        <v>89192</v>
      </c>
      <c r="K23" s="74">
        <f t="shared" ca="1" si="15"/>
        <v>91690</v>
      </c>
      <c r="L23" s="74">
        <f t="shared" ca="1" si="16"/>
        <v>94257</v>
      </c>
      <c r="M23" s="74">
        <f t="shared" ca="1" si="17"/>
        <v>96945</v>
      </c>
      <c r="N23" s="72"/>
      <c r="P23" s="191" t="s">
        <v>600</v>
      </c>
      <c r="Q23" s="187" t="str">
        <f t="shared" si="9"/>
        <v>01545C</v>
      </c>
      <c r="R23" s="188" t="str">
        <f t="shared" si="9"/>
        <v>Cash Manager</v>
      </c>
      <c r="S23" s="189" t="str">
        <f t="shared" si="10"/>
        <v>34D</v>
      </c>
      <c r="T23" s="186" cm="1">
        <f t="array" aca="1" ref="T23" ca="1">ROUND(IF($P23="Y",VLOOKUP($Q23, RatesMay2021,T$6,0)*INDIRECT($Q$1),VLOOKUP($Q23, RatesMay2021,T$6,0)),IF($A23="E",0,3))</f>
        <v>75583</v>
      </c>
      <c r="U23" s="186" cm="1">
        <f t="array" aca="1" ref="U23" ca="1">ROUND(IF($P23="Y",VLOOKUP($Q23, RatesMay2021,U$6,0)*INDIRECT($Q$1),VLOOKUP($Q23, RatesMay2021,U$6,0)),IF($A23="E",0,3))</f>
        <v>79486</v>
      </c>
      <c r="V23" s="186" cm="1">
        <f t="array" aca="1" ref="V23" ca="1">ROUND(IF($P23="Y",VLOOKUP($Q23, RatesMay2021,V$6,0)*INDIRECT($Q$1),VLOOKUP($Q23, RatesMay2021,V$6,0)),IF($A23="E",0,3))</f>
        <v>83537</v>
      </c>
      <c r="W23" s="186" cm="1">
        <f t="array" aca="1" ref="W23" ca="1">ROUND(IF($P23="Y",VLOOKUP($Q23, RatesMay2021,W$6,0)*INDIRECT($Q$1),VLOOKUP($Q23, RatesMay2021,W$6,0)),IF($A23="E",0,3))</f>
        <v>89192</v>
      </c>
      <c r="X23" s="186" cm="1">
        <f t="array" aca="1" ref="X23" ca="1">ROUND(IF($P23="Y",VLOOKUP($Q23, RatesMay2021,X$6,0)*INDIRECT($Q$1),VLOOKUP($Q23, RatesMay2021,X$6,0)),IF($A23="E",0,3))</f>
        <v>91690</v>
      </c>
      <c r="Y23" s="186" cm="1">
        <f t="array" aca="1" ref="Y23" ca="1">ROUND(IF($P23="Y",VLOOKUP($Q23, RatesMay2021,Y$6,0)*INDIRECT($Q$1),VLOOKUP($Q23, RatesMay2021,Y$6,0)),IF($A23="E",0,3))</f>
        <v>94257</v>
      </c>
      <c r="Z23" s="186" cm="1">
        <f t="array" aca="1" ref="Z23" ca="1">ROUND(IF($P23="Y",VLOOKUP($Q23, RatesMay2021,Z$6,0)*INDIRECT($Q$1),VLOOKUP($Q23, RatesMay2021,Z$6,0)),IF($A23="E",0,3))</f>
        <v>96945</v>
      </c>
    </row>
    <row r="24" spans="1:26" x14ac:dyDescent="0.2">
      <c r="A24" s="69" t="s">
        <v>21</v>
      </c>
      <c r="B24" s="223" t="s">
        <v>46</v>
      </c>
      <c r="C24" s="69" t="s">
        <v>47</v>
      </c>
      <c r="D24" s="71" t="s">
        <v>326</v>
      </c>
      <c r="E24" s="69">
        <v>160</v>
      </c>
      <c r="F24" s="69">
        <v>3</v>
      </c>
      <c r="G24" s="74">
        <f t="shared" ca="1" si="11"/>
        <v>16.439</v>
      </c>
      <c r="H24" s="74">
        <f t="shared" ca="1" si="12"/>
        <v>16.898</v>
      </c>
      <c r="I24" s="74">
        <f t="shared" ca="1" si="13"/>
        <v>17.372</v>
      </c>
      <c r="J24" s="74">
        <f t="shared" ca="1" si="14"/>
        <v>17.864999999999998</v>
      </c>
      <c r="K24" s="74">
        <f t="shared" ca="1" si="15"/>
        <v>0</v>
      </c>
      <c r="L24" s="74">
        <f t="shared" ca="1" si="16"/>
        <v>0</v>
      </c>
      <c r="M24" s="74">
        <f t="shared" ca="1" si="17"/>
        <v>0</v>
      </c>
      <c r="N24" s="232"/>
      <c r="P24" s="186" t="s">
        <v>600</v>
      </c>
      <c r="Q24" s="187" t="str">
        <f t="shared" si="9"/>
        <v>01556C</v>
      </c>
      <c r="R24" s="188" t="str">
        <f t="shared" si="9"/>
        <v xml:space="preserve">Cashier - Ticket Sales </v>
      </c>
      <c r="S24" s="189" t="str">
        <f t="shared" si="10"/>
        <v>03</v>
      </c>
      <c r="T24" s="186" cm="1">
        <f t="array" aca="1" ref="T24" ca="1">ROUND(IF($P24="Y",VLOOKUP($Q24, RatesMay2021,T$6,0)*INDIRECT($Q$1),VLOOKUP($Q24, RatesMay2021,T$6,0)),IF($A24="E",0,3))</f>
        <v>16.439</v>
      </c>
      <c r="U24" s="186" cm="1">
        <f t="array" aca="1" ref="U24" ca="1">ROUND(IF($P24="Y",VLOOKUP($Q24, RatesMay2021,U$6,0)*INDIRECT($Q$1),VLOOKUP($Q24, RatesMay2021,U$6,0)),IF($A24="E",0,3))</f>
        <v>16.898</v>
      </c>
      <c r="V24" s="186" cm="1">
        <f t="array" aca="1" ref="V24" ca="1">ROUND(IF($P24="Y",VLOOKUP($Q24, RatesMay2021,V$6,0)*INDIRECT($Q$1),VLOOKUP($Q24, RatesMay2021,V$6,0)),IF($A24="E",0,3))</f>
        <v>17.372</v>
      </c>
      <c r="W24" s="186" cm="1">
        <f t="array" aca="1" ref="W24" ca="1">ROUND(IF($P24="Y",VLOOKUP($Q24, RatesMay2021,W$6,0)*INDIRECT($Q$1),VLOOKUP($Q24, RatesMay2021,W$6,0)),IF($A24="E",0,3))</f>
        <v>17.864999999999998</v>
      </c>
      <c r="X24" s="186" cm="1">
        <f t="array" aca="1" ref="X24" ca="1">ROUND(IF($P24="Y",VLOOKUP($Q24, RatesMay2021,X$6,0)*INDIRECT($Q$1),VLOOKUP($Q24, RatesMay2021,X$6,0)),IF($A24="E",0,3))</f>
        <v>0</v>
      </c>
      <c r="Y24" s="186" cm="1">
        <f t="array" aca="1" ref="Y24" ca="1">ROUND(IF($P24="Y",VLOOKUP($Q24, RatesMay2021,Y$6,0)*INDIRECT($Q$1),VLOOKUP($Q24, RatesMay2021,Y$6,0)),IF($A24="E",0,3))</f>
        <v>0</v>
      </c>
      <c r="Z24" s="186" cm="1">
        <f t="array" aca="1" ref="Z24" ca="1">ROUND(IF($P24="Y",VLOOKUP($Q24, RatesMay2021,Z$6,0)*INDIRECT($Q$1),VLOOKUP($Q24, RatesMay2021,Z$6,0)),IF($A24="E",0,3))</f>
        <v>0</v>
      </c>
    </row>
    <row r="25" spans="1:26" x14ac:dyDescent="0.2">
      <c r="A25" s="69" t="s">
        <v>17</v>
      </c>
      <c r="B25" s="223" t="s">
        <v>42</v>
      </c>
      <c r="C25" s="69" t="s">
        <v>49</v>
      </c>
      <c r="D25" s="71" t="s">
        <v>327</v>
      </c>
      <c r="E25" s="69">
        <v>470</v>
      </c>
      <c r="F25" s="69">
        <v>10</v>
      </c>
      <c r="G25" s="74">
        <f t="shared" ca="1" si="11"/>
        <v>75670</v>
      </c>
      <c r="H25" s="74">
        <f t="shared" ca="1" si="12"/>
        <v>79650</v>
      </c>
      <c r="I25" s="74">
        <f t="shared" ca="1" si="13"/>
        <v>83853</v>
      </c>
      <c r="J25" s="74">
        <f t="shared" ca="1" si="14"/>
        <v>92857</v>
      </c>
      <c r="K25" s="74">
        <f t="shared" ca="1" si="15"/>
        <v>95456</v>
      </c>
      <c r="L25" s="74">
        <f t="shared" ca="1" si="16"/>
        <v>98129</v>
      </c>
      <c r="M25" s="74">
        <f t="shared" ca="1" si="17"/>
        <v>100925</v>
      </c>
      <c r="N25" s="72"/>
      <c r="P25" s="191" t="s">
        <v>600</v>
      </c>
      <c r="Q25" s="187" t="str">
        <f t="shared" si="9"/>
        <v>08703C</v>
      </c>
      <c r="R25" s="188" t="str">
        <f t="shared" si="9"/>
        <v xml:space="preserve">City Records Manager </v>
      </c>
      <c r="S25" s="189" t="str">
        <f t="shared" si="10"/>
        <v>85</v>
      </c>
      <c r="T25" s="186" cm="1">
        <f t="array" aca="1" ref="T25" ca="1">ROUND(IF($P25="Y",VLOOKUP($Q25, RatesMay2021,T$6,0)*INDIRECT($Q$1),VLOOKUP($Q25, RatesMay2021,T$6,0)),IF($A25="E",0,3))</f>
        <v>75670</v>
      </c>
      <c r="U25" s="186" cm="1">
        <f t="array" aca="1" ref="U25" ca="1">ROUND(IF($P25="Y",VLOOKUP($Q25, RatesMay2021,U$6,0)*INDIRECT($Q$1),VLOOKUP($Q25, RatesMay2021,U$6,0)),IF($A25="E",0,3))</f>
        <v>79650</v>
      </c>
      <c r="V25" s="186" cm="1">
        <f t="array" aca="1" ref="V25" ca="1">ROUND(IF($P25="Y",VLOOKUP($Q25, RatesMay2021,V$6,0)*INDIRECT($Q$1),VLOOKUP($Q25, RatesMay2021,V$6,0)),IF($A25="E",0,3))</f>
        <v>83853</v>
      </c>
      <c r="W25" s="186" cm="1">
        <f t="array" aca="1" ref="W25" ca="1">ROUND(IF($P25="Y",VLOOKUP($Q25, RatesMay2021,W$6,0)*INDIRECT($Q$1),VLOOKUP($Q25, RatesMay2021,W$6,0)),IF($A25="E",0,3))</f>
        <v>92857</v>
      </c>
      <c r="X25" s="186" cm="1">
        <f t="array" aca="1" ref="X25" ca="1">ROUND(IF($P25="Y",VLOOKUP($Q25, RatesMay2021,X$6,0)*INDIRECT($Q$1),VLOOKUP($Q25, RatesMay2021,X$6,0)),IF($A25="E",0,3))</f>
        <v>95456</v>
      </c>
      <c r="Y25" s="186" cm="1">
        <f t="array" aca="1" ref="Y25" ca="1">ROUND(IF($P25="Y",VLOOKUP($Q25, RatesMay2021,Y$6,0)*INDIRECT($Q$1),VLOOKUP($Q25, RatesMay2021,Y$6,0)),IF($A25="E",0,3))</f>
        <v>98129</v>
      </c>
      <c r="Z25" s="186" cm="1">
        <f t="array" aca="1" ref="Z25" ca="1">ROUND(IF($P25="Y",VLOOKUP($Q25, RatesMay2021,Z$6,0)*INDIRECT($Q$1),VLOOKUP($Q25, RatesMay2021,Z$6,0)),IF($A25="E",0,3))</f>
        <v>100925</v>
      </c>
    </row>
    <row r="26" spans="1:26" x14ac:dyDescent="0.2">
      <c r="A26" s="69" t="s">
        <v>17</v>
      </c>
      <c r="B26" s="223">
        <v>25</v>
      </c>
      <c r="C26" s="69" t="s">
        <v>633</v>
      </c>
      <c r="D26" s="71" t="s">
        <v>634</v>
      </c>
      <c r="E26" s="69">
        <v>410</v>
      </c>
      <c r="F26" s="69">
        <v>9</v>
      </c>
      <c r="G26" s="74">
        <f t="shared" ca="1" si="11"/>
        <v>69200</v>
      </c>
      <c r="H26" s="74">
        <f t="shared" ca="1" si="12"/>
        <v>72848</v>
      </c>
      <c r="I26" s="74">
        <f t="shared" ca="1" si="13"/>
        <v>77204</v>
      </c>
      <c r="J26" s="74">
        <f t="shared" ca="1" si="14"/>
        <v>81562</v>
      </c>
      <c r="K26" s="74">
        <f t="shared" ca="1" si="15"/>
        <v>83846</v>
      </c>
      <c r="L26" s="74">
        <f t="shared" ca="1" si="16"/>
        <v>86195</v>
      </c>
      <c r="M26" s="74">
        <f t="shared" ca="1" si="17"/>
        <v>88652</v>
      </c>
      <c r="N26" s="72"/>
      <c r="P26" s="191" t="s">
        <v>600</v>
      </c>
      <c r="Q26" s="187" t="str">
        <f t="shared" si="9"/>
        <v>59403C</v>
      </c>
      <c r="R26" s="188" t="str">
        <f t="shared" si="9"/>
        <v>Civil Paralegal Program Supervisor</v>
      </c>
      <c r="S26" s="189">
        <f t="shared" si="10"/>
        <v>25</v>
      </c>
      <c r="T26" s="186" cm="1">
        <f t="array" aca="1" ref="T26" ca="1">ROUND(IF($P26="Y",VLOOKUP($Q26, RatesMay2021,T$6,0)*INDIRECT($Q$1),VLOOKUP($Q26, RatesMay2021,T$6,0)),IF($A26="E",0,3))</f>
        <v>69200</v>
      </c>
      <c r="U26" s="186" cm="1">
        <f t="array" aca="1" ref="U26" ca="1">ROUND(IF($P26="Y",VLOOKUP($Q26, RatesMay2021,U$6,0)*INDIRECT($Q$1),VLOOKUP($Q26, RatesMay2021,U$6,0)),IF($A26="E",0,3))</f>
        <v>72848</v>
      </c>
      <c r="V26" s="186" cm="1">
        <f t="array" aca="1" ref="V26" ca="1">ROUND(IF($P26="Y",VLOOKUP($Q26, RatesMay2021,V$6,0)*INDIRECT($Q$1),VLOOKUP($Q26, RatesMay2021,V$6,0)),IF($A26="E",0,3))</f>
        <v>77204</v>
      </c>
      <c r="W26" s="186" cm="1">
        <f t="array" aca="1" ref="W26" ca="1">ROUND(IF($P26="Y",VLOOKUP($Q26, RatesMay2021,W$6,0)*INDIRECT($Q$1),VLOOKUP($Q26, RatesMay2021,W$6,0)),IF($A26="E",0,3))</f>
        <v>81562</v>
      </c>
      <c r="X26" s="186" cm="1">
        <f t="array" aca="1" ref="X26" ca="1">ROUND(IF($P26="Y",VLOOKUP($Q26, RatesMay2021,X$6,0)*INDIRECT($Q$1),VLOOKUP($Q26, RatesMay2021,X$6,0)),IF($A26="E",0,3))</f>
        <v>83846</v>
      </c>
      <c r="Y26" s="186" cm="1">
        <f t="array" aca="1" ref="Y26" ca="1">ROUND(IF($P26="Y",VLOOKUP($Q26, RatesMay2021,Y$6,0)*INDIRECT($Q$1),VLOOKUP($Q26, RatesMay2021,Y$6,0)),IF($A26="E",0,3))</f>
        <v>86195</v>
      </c>
      <c r="Z26" s="186" cm="1">
        <f t="array" aca="1" ref="Z26" ca="1">ROUND(IF($P26="Y",VLOOKUP($Q26, RatesMay2021,Z$6,0)*INDIRECT($Q$1),VLOOKUP($Q26, RatesMay2021,Z$6,0)),IF($A26="E",0,3))</f>
        <v>88652</v>
      </c>
    </row>
    <row r="27" spans="1:26" x14ac:dyDescent="0.2">
      <c r="A27" s="69" t="s">
        <v>17</v>
      </c>
      <c r="B27" s="223" t="s">
        <v>706</v>
      </c>
      <c r="C27" s="69" t="s">
        <v>705</v>
      </c>
      <c r="D27" s="71" t="s">
        <v>704</v>
      </c>
      <c r="E27" s="69">
        <v>430</v>
      </c>
      <c r="F27" s="69">
        <v>9</v>
      </c>
      <c r="G27" s="74">
        <f t="shared" si="11"/>
        <v>81211</v>
      </c>
      <c r="H27" s="74">
        <f t="shared" si="12"/>
        <v>84459</v>
      </c>
      <c r="I27" s="74">
        <f t="shared" si="13"/>
        <v>87840</v>
      </c>
      <c r="J27" s="74">
        <f t="shared" si="14"/>
        <v>91352</v>
      </c>
      <c r="K27" s="74">
        <f t="shared" si="15"/>
        <v>95005</v>
      </c>
      <c r="L27" s="74">
        <f t="shared" si="16"/>
        <v>0</v>
      </c>
      <c r="M27" s="74">
        <f t="shared" si="17"/>
        <v>0</v>
      </c>
      <c r="N27" s="72"/>
      <c r="P27" s="191" t="s">
        <v>600</v>
      </c>
      <c r="Q27" s="187" t="str">
        <f t="shared" si="9"/>
        <v>53001C</v>
      </c>
      <c r="R27" s="188" t="str">
        <f t="shared" si="9"/>
        <v>Community Specialist Coordinator Supv - Health</v>
      </c>
      <c r="S27" s="189" t="str">
        <f t="shared" si="10"/>
        <v>098</v>
      </c>
      <c r="T27" s="257">
        <v>81211</v>
      </c>
      <c r="U27" s="257">
        <v>84459</v>
      </c>
      <c r="V27" s="257">
        <v>87840</v>
      </c>
      <c r="W27" s="257">
        <v>91352</v>
      </c>
      <c r="X27" s="257">
        <v>95005</v>
      </c>
      <c r="Y27" s="257">
        <v>0</v>
      </c>
      <c r="Z27" s="257">
        <v>0</v>
      </c>
    </row>
    <row r="28" spans="1:26" x14ac:dyDescent="0.2">
      <c r="A28" s="69" t="s">
        <v>17</v>
      </c>
      <c r="B28" s="223" t="s">
        <v>50</v>
      </c>
      <c r="C28" s="69" t="s">
        <v>52</v>
      </c>
      <c r="D28" s="71" t="s">
        <v>328</v>
      </c>
      <c r="E28" s="69">
        <v>465</v>
      </c>
      <c r="F28" s="69">
        <v>10</v>
      </c>
      <c r="G28" s="74">
        <f t="shared" ca="1" si="11"/>
        <v>78200</v>
      </c>
      <c r="H28" s="74">
        <f t="shared" ca="1" si="12"/>
        <v>82109</v>
      </c>
      <c r="I28" s="74">
        <f t="shared" ca="1" si="13"/>
        <v>86216</v>
      </c>
      <c r="J28" s="74">
        <f t="shared" ca="1" si="14"/>
        <v>92591</v>
      </c>
      <c r="K28" s="74">
        <f t="shared" ca="1" si="15"/>
        <v>95184</v>
      </c>
      <c r="L28" s="74">
        <f t="shared" ca="1" si="16"/>
        <v>97896</v>
      </c>
      <c r="M28" s="74">
        <f t="shared" ca="1" si="17"/>
        <v>0</v>
      </c>
      <c r="N28" s="72"/>
      <c r="P28" s="191" t="s">
        <v>600</v>
      </c>
      <c r="Q28" s="187" t="str">
        <f t="shared" si="9"/>
        <v>52810C</v>
      </c>
      <c r="R28" s="188" t="str">
        <f t="shared" si="9"/>
        <v xml:space="preserve">Construction Management Coordinator </v>
      </c>
      <c r="S28" s="189" t="str">
        <f t="shared" si="10"/>
        <v>33</v>
      </c>
      <c r="T28" s="186" cm="1">
        <f t="array" aca="1" ref="T28" ca="1">ROUND(IF($P28="Y",VLOOKUP($Q28, RatesMay2021,T$6,0)*INDIRECT($Q$1),VLOOKUP($Q28, RatesMay2021,T$6,0)),IF($A28="E",0,3))</f>
        <v>78200</v>
      </c>
      <c r="U28" s="186" cm="1">
        <f t="array" aca="1" ref="U28" ca="1">ROUND(IF($P28="Y",VLOOKUP($Q28, RatesMay2021,U$6,0)*INDIRECT($Q$1),VLOOKUP($Q28, RatesMay2021,U$6,0)),IF($A28="E",0,3))</f>
        <v>82109</v>
      </c>
      <c r="V28" s="186" cm="1">
        <f t="array" aca="1" ref="V28" ca="1">ROUND(IF($P28="Y",VLOOKUP($Q28, RatesMay2021,V$6,0)*INDIRECT($Q$1),VLOOKUP($Q28, RatesMay2021,V$6,0)),IF($A28="E",0,3))</f>
        <v>86216</v>
      </c>
      <c r="W28" s="186" cm="1">
        <f t="array" aca="1" ref="W28" ca="1">ROUND(IF($P28="Y",VLOOKUP($Q28, RatesMay2021,W$6,0)*INDIRECT($Q$1),VLOOKUP($Q28, RatesMay2021,W$6,0)),IF($A28="E",0,3))</f>
        <v>92591</v>
      </c>
      <c r="X28" s="186" cm="1">
        <f t="array" aca="1" ref="X28" ca="1">ROUND(IF($P28="Y",VLOOKUP($Q28, RatesMay2021,X$6,0)*INDIRECT($Q$1),VLOOKUP($Q28, RatesMay2021,X$6,0)),IF($A28="E",0,3))</f>
        <v>95184</v>
      </c>
      <c r="Y28" s="186" cm="1">
        <f t="array" aca="1" ref="Y28" ca="1">ROUND(IF($P28="Y",VLOOKUP($Q28, RatesMay2021,Y$6,0)*INDIRECT($Q$1),VLOOKUP($Q28, RatesMay2021,Y$6,0)),IF($A28="E",0,3))</f>
        <v>97896</v>
      </c>
      <c r="Z28" s="186" cm="1">
        <f t="array" aca="1" ref="Z28" ca="1">ROUND(IF($P28="Y",VLOOKUP($Q28, RatesMay2021,Z$6,0)*INDIRECT($Q$1),VLOOKUP($Q28, RatesMay2021,Z$6,0)),IF($A28="E",0,3))</f>
        <v>0</v>
      </c>
    </row>
    <row r="29" spans="1:26" x14ac:dyDescent="0.2">
      <c r="A29" s="69" t="s">
        <v>17</v>
      </c>
      <c r="B29" s="223" t="s">
        <v>50</v>
      </c>
      <c r="C29" s="69" t="s">
        <v>51</v>
      </c>
      <c r="D29" s="71" t="s">
        <v>329</v>
      </c>
      <c r="E29" s="69">
        <v>465</v>
      </c>
      <c r="F29" s="69">
        <v>10</v>
      </c>
      <c r="G29" s="74">
        <f t="shared" ca="1" si="11"/>
        <v>78200</v>
      </c>
      <c r="H29" s="74">
        <f t="shared" ca="1" si="12"/>
        <v>82109</v>
      </c>
      <c r="I29" s="74">
        <f t="shared" ca="1" si="13"/>
        <v>86216</v>
      </c>
      <c r="J29" s="74">
        <f t="shared" ca="1" si="14"/>
        <v>92591</v>
      </c>
      <c r="K29" s="74">
        <f t="shared" ca="1" si="15"/>
        <v>95184</v>
      </c>
      <c r="L29" s="74">
        <f t="shared" ca="1" si="16"/>
        <v>97896</v>
      </c>
      <c r="M29" s="74">
        <f t="shared" ca="1" si="17"/>
        <v>0</v>
      </c>
      <c r="N29" s="72"/>
      <c r="P29" s="186" t="s">
        <v>600</v>
      </c>
      <c r="Q29" s="187" t="str">
        <f t="shared" si="9"/>
        <v>02618C</v>
      </c>
      <c r="R29" s="188" t="str">
        <f t="shared" si="9"/>
        <v>Construction Management Coordinator - PW</v>
      </c>
      <c r="S29" s="189" t="str">
        <f t="shared" si="10"/>
        <v>33</v>
      </c>
      <c r="T29" s="186" cm="1">
        <f t="array" aca="1" ref="T29" ca="1">ROUND(IF($P29="Y",VLOOKUP($Q29, RatesMay2021,T$6,0)*INDIRECT($Q$1),VLOOKUP($Q29, RatesMay2021,T$6,0)),IF($A29="E",0,3))</f>
        <v>78200</v>
      </c>
      <c r="U29" s="186" cm="1">
        <f t="array" aca="1" ref="U29" ca="1">ROUND(IF($P29="Y",VLOOKUP($Q29, RatesMay2021,U$6,0)*INDIRECT($Q$1),VLOOKUP($Q29, RatesMay2021,U$6,0)),IF($A29="E",0,3))</f>
        <v>82109</v>
      </c>
      <c r="V29" s="186" cm="1">
        <f t="array" aca="1" ref="V29" ca="1">ROUND(IF($P29="Y",VLOOKUP($Q29, RatesMay2021,V$6,0)*INDIRECT($Q$1),VLOOKUP($Q29, RatesMay2021,V$6,0)),IF($A29="E",0,3))</f>
        <v>86216</v>
      </c>
      <c r="W29" s="186" cm="1">
        <f t="array" aca="1" ref="W29" ca="1">ROUND(IF($P29="Y",VLOOKUP($Q29, RatesMay2021,W$6,0)*INDIRECT($Q$1),VLOOKUP($Q29, RatesMay2021,W$6,0)),IF($A29="E",0,3))</f>
        <v>92591</v>
      </c>
      <c r="X29" s="186" cm="1">
        <f t="array" aca="1" ref="X29" ca="1">ROUND(IF($P29="Y",VLOOKUP($Q29, RatesMay2021,X$6,0)*INDIRECT($Q$1),VLOOKUP($Q29, RatesMay2021,X$6,0)),IF($A29="E",0,3))</f>
        <v>95184</v>
      </c>
      <c r="Y29" s="186" cm="1">
        <f t="array" aca="1" ref="Y29" ca="1">ROUND(IF($P29="Y",VLOOKUP($Q29, RatesMay2021,Y$6,0)*INDIRECT($Q$1),VLOOKUP($Q29, RatesMay2021,Y$6,0)),IF($A29="E",0,3))</f>
        <v>97896</v>
      </c>
      <c r="Z29" s="186" cm="1">
        <f t="array" aca="1" ref="Z29" ca="1">ROUND(IF($P29="Y",VLOOKUP($Q29, RatesMay2021,Z$6,0)*INDIRECT($Q$1),VLOOKUP($Q29, RatesMay2021,Z$6,0)),IF($A29="E",0,3))</f>
        <v>0</v>
      </c>
    </row>
    <row r="30" spans="1:26" x14ac:dyDescent="0.2">
      <c r="A30" s="69" t="s">
        <v>17</v>
      </c>
      <c r="B30" s="223" t="s">
        <v>44</v>
      </c>
      <c r="C30" s="69" t="s">
        <v>53</v>
      </c>
      <c r="D30" s="71" t="s">
        <v>330</v>
      </c>
      <c r="E30" s="69">
        <v>483</v>
      </c>
      <c r="F30" s="69">
        <v>10</v>
      </c>
      <c r="G30" s="74">
        <f t="shared" ca="1" si="11"/>
        <v>75583</v>
      </c>
      <c r="H30" s="74">
        <f t="shared" ca="1" si="12"/>
        <v>79486</v>
      </c>
      <c r="I30" s="74">
        <f t="shared" ca="1" si="13"/>
        <v>83537</v>
      </c>
      <c r="J30" s="74">
        <f t="shared" ca="1" si="14"/>
        <v>89192</v>
      </c>
      <c r="K30" s="74">
        <f t="shared" ca="1" si="15"/>
        <v>91690</v>
      </c>
      <c r="L30" s="74">
        <f t="shared" ca="1" si="16"/>
        <v>94257</v>
      </c>
      <c r="M30" s="74">
        <f t="shared" ca="1" si="17"/>
        <v>96945</v>
      </c>
      <c r="N30" s="72"/>
      <c r="P30" s="191" t="s">
        <v>600</v>
      </c>
      <c r="Q30" s="187" t="str">
        <f t="shared" si="9"/>
        <v>02625C</v>
      </c>
      <c r="R30" s="188" t="str">
        <f t="shared" si="9"/>
        <v>Contract Administrator</v>
      </c>
      <c r="S30" s="189" t="str">
        <f t="shared" si="10"/>
        <v>34D</v>
      </c>
      <c r="T30" s="186" cm="1">
        <f t="array" aca="1" ref="T30" ca="1">ROUND(IF($P30="Y",VLOOKUP($Q30, RatesMay2021,T$6,0)*INDIRECT($Q$1),VLOOKUP($Q30, RatesMay2021,T$6,0)),IF($A30="E",0,3))</f>
        <v>75583</v>
      </c>
      <c r="U30" s="186" cm="1">
        <f t="array" aca="1" ref="U30" ca="1">ROUND(IF($P30="Y",VLOOKUP($Q30, RatesMay2021,U$6,0)*INDIRECT($Q$1),VLOOKUP($Q30, RatesMay2021,U$6,0)),IF($A30="E",0,3))</f>
        <v>79486</v>
      </c>
      <c r="V30" s="186" cm="1">
        <f t="array" aca="1" ref="V30" ca="1">ROUND(IF($P30="Y",VLOOKUP($Q30, RatesMay2021,V$6,0)*INDIRECT($Q$1),VLOOKUP($Q30, RatesMay2021,V$6,0)),IF($A30="E",0,3))</f>
        <v>83537</v>
      </c>
      <c r="W30" s="186" cm="1">
        <f t="array" aca="1" ref="W30" ca="1">ROUND(IF($P30="Y",VLOOKUP($Q30, RatesMay2021,W$6,0)*INDIRECT($Q$1),VLOOKUP($Q30, RatesMay2021,W$6,0)),IF($A30="E",0,3))</f>
        <v>89192</v>
      </c>
      <c r="X30" s="186" cm="1">
        <f t="array" aca="1" ref="X30" ca="1">ROUND(IF($P30="Y",VLOOKUP($Q30, RatesMay2021,X$6,0)*INDIRECT($Q$1),VLOOKUP($Q30, RatesMay2021,X$6,0)),IF($A30="E",0,3))</f>
        <v>91690</v>
      </c>
      <c r="Y30" s="186" cm="1">
        <f t="array" aca="1" ref="Y30" ca="1">ROUND(IF($P30="Y",VLOOKUP($Q30, RatesMay2021,Y$6,0)*INDIRECT($Q$1),VLOOKUP($Q30, RatesMay2021,Y$6,0)),IF($A30="E",0,3))</f>
        <v>94257</v>
      </c>
      <c r="Z30" s="186" cm="1">
        <f t="array" aca="1" ref="Z30" ca="1">ROUND(IF($P30="Y",VLOOKUP($Q30, RatesMay2021,Z$6,0)*INDIRECT($Q$1),VLOOKUP($Q30, RatesMay2021,Z$6,0)),IF($A30="E",0,3))</f>
        <v>96945</v>
      </c>
    </row>
    <row r="31" spans="1:26" x14ac:dyDescent="0.2">
      <c r="A31" s="69" t="s">
        <v>17</v>
      </c>
      <c r="B31" s="223" t="s">
        <v>56</v>
      </c>
      <c r="C31" s="69" t="s">
        <v>57</v>
      </c>
      <c r="D31" s="71" t="s">
        <v>332</v>
      </c>
      <c r="E31" s="69">
        <v>410</v>
      </c>
      <c r="F31" s="69">
        <v>9</v>
      </c>
      <c r="G31" s="74">
        <f t="shared" ca="1" si="11"/>
        <v>69200</v>
      </c>
      <c r="H31" s="74">
        <f t="shared" ca="1" si="12"/>
        <v>72848</v>
      </c>
      <c r="I31" s="74">
        <f t="shared" ca="1" si="13"/>
        <v>77204</v>
      </c>
      <c r="J31" s="74">
        <f t="shared" ca="1" si="14"/>
        <v>81562</v>
      </c>
      <c r="K31" s="74">
        <f t="shared" ca="1" si="15"/>
        <v>83846</v>
      </c>
      <c r="L31" s="74">
        <f t="shared" ca="1" si="16"/>
        <v>86195</v>
      </c>
      <c r="M31" s="74">
        <f t="shared" ca="1" si="17"/>
        <v>88652</v>
      </c>
      <c r="N31" s="72"/>
      <c r="P31" s="191" t="s">
        <v>600</v>
      </c>
      <c r="Q31" s="187" t="str">
        <f t="shared" si="9"/>
        <v>02672C</v>
      </c>
      <c r="R31" s="188" t="str">
        <f t="shared" si="9"/>
        <v>Coordinator Legal Processes</v>
      </c>
      <c r="S31" s="189" t="str">
        <f t="shared" si="10"/>
        <v>25</v>
      </c>
      <c r="T31" s="186" cm="1">
        <f t="array" aca="1" ref="T31" ca="1">ROUND(IF($P31="Y",VLOOKUP($Q31, RatesMay2021,T$6,0)*INDIRECT($Q$1),VLOOKUP($Q31, RatesMay2021,T$6,0)),IF($A31="E",0,3))</f>
        <v>69200</v>
      </c>
      <c r="U31" s="186" cm="1">
        <f t="array" aca="1" ref="U31" ca="1">ROUND(IF($P31="Y",VLOOKUP($Q31, RatesMay2021,U$6,0)*INDIRECT($Q$1),VLOOKUP($Q31, RatesMay2021,U$6,0)),IF($A31="E",0,3))</f>
        <v>72848</v>
      </c>
      <c r="V31" s="186" cm="1">
        <f t="array" aca="1" ref="V31" ca="1">ROUND(IF($P31="Y",VLOOKUP($Q31, RatesMay2021,V$6,0)*INDIRECT($Q$1),VLOOKUP($Q31, RatesMay2021,V$6,0)),IF($A31="E",0,3))</f>
        <v>77204</v>
      </c>
      <c r="W31" s="186" cm="1">
        <f t="array" aca="1" ref="W31" ca="1">ROUND(IF($P31="Y",VLOOKUP($Q31, RatesMay2021,W$6,0)*INDIRECT($Q$1),VLOOKUP($Q31, RatesMay2021,W$6,0)),IF($A31="E",0,3))</f>
        <v>81562</v>
      </c>
      <c r="X31" s="186" cm="1">
        <f t="array" aca="1" ref="X31" ca="1">ROUND(IF($P31="Y",VLOOKUP($Q31, RatesMay2021,X$6,0)*INDIRECT($Q$1),VLOOKUP($Q31, RatesMay2021,X$6,0)),IF($A31="E",0,3))</f>
        <v>83846</v>
      </c>
      <c r="Y31" s="186" cm="1">
        <f t="array" aca="1" ref="Y31" ca="1">ROUND(IF($P31="Y",VLOOKUP($Q31, RatesMay2021,Y$6,0)*INDIRECT($Q$1),VLOOKUP($Q31, RatesMay2021,Y$6,0)),IF($A31="E",0,3))</f>
        <v>86195</v>
      </c>
      <c r="Z31" s="186" cm="1">
        <f t="array" aca="1" ref="Z31" ca="1">ROUND(IF($P31="Y",VLOOKUP($Q31, RatesMay2021,Z$6,0)*INDIRECT($Q$1),VLOOKUP($Q31, RatesMay2021,Z$6,0)),IF($A31="E",0,3))</f>
        <v>88652</v>
      </c>
    </row>
    <row r="32" spans="1:26" x14ac:dyDescent="0.2">
      <c r="A32" s="69" t="s">
        <v>17</v>
      </c>
      <c r="B32" s="223" t="s">
        <v>38</v>
      </c>
      <c r="C32" s="69" t="s">
        <v>58</v>
      </c>
      <c r="D32" s="71" t="s">
        <v>333</v>
      </c>
      <c r="E32" s="69">
        <v>458</v>
      </c>
      <c r="F32" s="69">
        <v>10</v>
      </c>
      <c r="G32" s="74">
        <f t="shared" ca="1" si="11"/>
        <v>71570</v>
      </c>
      <c r="H32" s="74">
        <f t="shared" ca="1" si="12"/>
        <v>75168</v>
      </c>
      <c r="I32" s="74">
        <f t="shared" ca="1" si="13"/>
        <v>79228</v>
      </c>
      <c r="J32" s="74">
        <f t="shared" ca="1" si="14"/>
        <v>85847</v>
      </c>
      <c r="K32" s="74">
        <f t="shared" ca="1" si="15"/>
        <v>88252</v>
      </c>
      <c r="L32" s="74">
        <f t="shared" ca="1" si="16"/>
        <v>92874</v>
      </c>
      <c r="M32" s="74">
        <f t="shared" ca="1" si="17"/>
        <v>98200</v>
      </c>
      <c r="N32" s="72"/>
      <c r="P32" s="191" t="s">
        <v>600</v>
      </c>
      <c r="Q32" s="187" t="str">
        <f t="shared" si="9"/>
        <v>01333C</v>
      </c>
      <c r="R32" s="188" t="str">
        <f t="shared" si="9"/>
        <v>CPED Interagency Coordinator</v>
      </c>
      <c r="S32" s="189" t="str">
        <f t="shared" si="10"/>
        <v>65</v>
      </c>
      <c r="T32" s="186" cm="1">
        <f t="array" aca="1" ref="T32" ca="1">ROUND(IF($P32="Y",VLOOKUP($Q32, RatesMay2021,T$6,0)*INDIRECT($Q$1),VLOOKUP($Q32, RatesMay2021,T$6,0)),IF($A32="E",0,3))</f>
        <v>71570</v>
      </c>
      <c r="U32" s="186" cm="1">
        <f t="array" aca="1" ref="U32" ca="1">ROUND(IF($P32="Y",VLOOKUP($Q32, RatesMay2021,U$6,0)*INDIRECT($Q$1),VLOOKUP($Q32, RatesMay2021,U$6,0)),IF($A32="E",0,3))</f>
        <v>75168</v>
      </c>
      <c r="V32" s="186" cm="1">
        <f t="array" aca="1" ref="V32" ca="1">ROUND(IF($P32="Y",VLOOKUP($Q32, RatesMay2021,V$6,0)*INDIRECT($Q$1),VLOOKUP($Q32, RatesMay2021,V$6,0)),IF($A32="E",0,3))</f>
        <v>79228</v>
      </c>
      <c r="W32" s="186" cm="1">
        <f t="array" aca="1" ref="W32" ca="1">ROUND(IF($P32="Y",VLOOKUP($Q32, RatesMay2021,W$6,0)*INDIRECT($Q$1),VLOOKUP($Q32, RatesMay2021,W$6,0)),IF($A32="E",0,3))</f>
        <v>85847</v>
      </c>
      <c r="X32" s="186" cm="1">
        <f t="array" aca="1" ref="X32" ca="1">ROUND(IF($P32="Y",VLOOKUP($Q32, RatesMay2021,X$6,0)*INDIRECT($Q$1),VLOOKUP($Q32, RatesMay2021,X$6,0)),IF($A32="E",0,3))</f>
        <v>88252</v>
      </c>
      <c r="Y32" s="186" cm="1">
        <f t="array" aca="1" ref="Y32" ca="1">ROUND(IF($P32="Y",VLOOKUP($Q32, RatesMay2021,Y$6,0)*INDIRECT($Q$1),VLOOKUP($Q32, RatesMay2021,Y$6,0)),IF($A32="E",0,3))</f>
        <v>92874</v>
      </c>
      <c r="Z32" s="186" cm="1">
        <f t="array" aca="1" ref="Z32" ca="1">ROUND(IF($P32="Y",VLOOKUP($Q32, RatesMay2021,Z$6,0)*INDIRECT($Q$1),VLOOKUP($Q32, RatesMay2021,Z$6,0)),IF($A32="E",0,3))</f>
        <v>98200</v>
      </c>
    </row>
    <row r="33" spans="1:26" x14ac:dyDescent="0.2">
      <c r="A33" s="69" t="s">
        <v>17</v>
      </c>
      <c r="B33" s="223" t="s">
        <v>703</v>
      </c>
      <c r="C33" s="69" t="s">
        <v>709</v>
      </c>
      <c r="D33" s="71" t="s">
        <v>708</v>
      </c>
      <c r="E33" s="69">
        <v>480</v>
      </c>
      <c r="F33" s="69">
        <v>10</v>
      </c>
      <c r="G33" s="74">
        <f t="shared" si="11"/>
        <v>77338</v>
      </c>
      <c r="H33" s="74">
        <f t="shared" si="12"/>
        <v>81187</v>
      </c>
      <c r="I33" s="74">
        <f t="shared" si="13"/>
        <v>85256</v>
      </c>
      <c r="J33" s="74">
        <f t="shared" si="14"/>
        <v>90769</v>
      </c>
      <c r="K33" s="74">
        <f t="shared" si="15"/>
        <v>93310</v>
      </c>
      <c r="L33" s="74">
        <f t="shared" si="16"/>
        <v>95926</v>
      </c>
      <c r="M33" s="74">
        <f t="shared" si="17"/>
        <v>98659</v>
      </c>
      <c r="N33" s="72"/>
      <c r="P33" s="191" t="s">
        <v>600</v>
      </c>
      <c r="Q33" s="187" t="str">
        <f t="shared" si="9"/>
        <v>53006C</v>
      </c>
      <c r="R33" s="188" t="str">
        <f t="shared" si="9"/>
        <v>Crime Analyst Supervisor</v>
      </c>
      <c r="S33" s="189" t="str">
        <f t="shared" si="10"/>
        <v>010</v>
      </c>
      <c r="T33" s="257">
        <v>77338</v>
      </c>
      <c r="U33" s="257">
        <v>81187</v>
      </c>
      <c r="V33" s="257">
        <v>85256</v>
      </c>
      <c r="W33" s="257">
        <v>90769</v>
      </c>
      <c r="X33" s="257">
        <v>93310</v>
      </c>
      <c r="Y33" s="257">
        <v>95926</v>
      </c>
      <c r="Z33" s="257">
        <v>98659</v>
      </c>
    </row>
    <row r="34" spans="1:26" x14ac:dyDescent="0.2">
      <c r="A34" s="69" t="s">
        <v>21</v>
      </c>
      <c r="B34" s="223" t="s">
        <v>22</v>
      </c>
      <c r="C34" s="69" t="s">
        <v>59</v>
      </c>
      <c r="D34" s="71" t="s">
        <v>334</v>
      </c>
      <c r="E34" s="69">
        <v>333</v>
      </c>
      <c r="F34" s="69">
        <v>7</v>
      </c>
      <c r="G34" s="74">
        <f t="shared" ca="1" si="11"/>
        <v>26.963000000000001</v>
      </c>
      <c r="H34" s="74">
        <f t="shared" ca="1" si="12"/>
        <v>28.384</v>
      </c>
      <c r="I34" s="74">
        <f t="shared" ca="1" si="13"/>
        <v>29.876999999999999</v>
      </c>
      <c r="J34" s="74">
        <f t="shared" ca="1" si="14"/>
        <v>31.45</v>
      </c>
      <c r="K34" s="74">
        <f t="shared" ca="1" si="15"/>
        <v>32.331000000000003</v>
      </c>
      <c r="L34" s="74">
        <f t="shared" ca="1" si="16"/>
        <v>33.235999999999997</v>
      </c>
      <c r="M34" s="74">
        <f t="shared" ca="1" si="17"/>
        <v>34.183</v>
      </c>
      <c r="N34" s="232"/>
      <c r="P34" s="191" t="s">
        <v>600</v>
      </c>
      <c r="Q34" s="187" t="str">
        <f t="shared" si="9"/>
        <v>09930C</v>
      </c>
      <c r="R34" s="188" t="str">
        <f t="shared" si="9"/>
        <v>Customer Services Supervisor</v>
      </c>
      <c r="S34" s="189" t="str">
        <f t="shared" si="10"/>
        <v>13</v>
      </c>
      <c r="T34" s="186" cm="1">
        <f t="array" aca="1" ref="T34" ca="1">ROUND(IF($P34="Y",VLOOKUP($Q34, RatesMay2021,T$6,0)*INDIRECT($Q$1),VLOOKUP($Q34, RatesMay2021,T$6,0)),IF($A34="E",0,3))</f>
        <v>26.963000000000001</v>
      </c>
      <c r="U34" s="186" cm="1">
        <f t="array" aca="1" ref="U34" ca="1">ROUND(IF($P34="Y",VLOOKUP($Q34, RatesMay2021,U$6,0)*INDIRECT($Q$1),VLOOKUP($Q34, RatesMay2021,U$6,0)),IF($A34="E",0,3))</f>
        <v>28.384</v>
      </c>
      <c r="V34" s="186" cm="1">
        <f t="array" aca="1" ref="V34" ca="1">ROUND(IF($P34="Y",VLOOKUP($Q34, RatesMay2021,V$6,0)*INDIRECT($Q$1),VLOOKUP($Q34, RatesMay2021,V$6,0)),IF($A34="E",0,3))</f>
        <v>29.876999999999999</v>
      </c>
      <c r="W34" s="186" cm="1">
        <f t="array" aca="1" ref="W34" ca="1">ROUND(IF($P34="Y",VLOOKUP($Q34, RatesMay2021,W$6,0)*INDIRECT($Q$1),VLOOKUP($Q34, RatesMay2021,W$6,0)),IF($A34="E",0,3))</f>
        <v>31.45</v>
      </c>
      <c r="X34" s="186" cm="1">
        <f t="array" aca="1" ref="X34" ca="1">ROUND(IF($P34="Y",VLOOKUP($Q34, RatesMay2021,X$6,0)*INDIRECT($Q$1),VLOOKUP($Q34, RatesMay2021,X$6,0)),IF($A34="E",0,3))</f>
        <v>32.331000000000003</v>
      </c>
      <c r="Y34" s="186" cm="1">
        <f t="array" aca="1" ref="Y34" ca="1">ROUND(IF($P34="Y",VLOOKUP($Q34, RatesMay2021,Y$6,0)*INDIRECT($Q$1),VLOOKUP($Q34, RatesMay2021,Y$6,0)),IF($A34="E",0,3))</f>
        <v>33.235999999999997</v>
      </c>
      <c r="Z34" s="186" cm="1">
        <f t="array" aca="1" ref="Z34" ca="1">ROUND(IF($P34="Y",VLOOKUP($Q34, RatesMay2021,Z$6,0)*INDIRECT($Q$1),VLOOKUP($Q34, RatesMay2021,Z$6,0)),IF($A34="E",0,3))</f>
        <v>34.183</v>
      </c>
    </row>
    <row r="35" spans="1:26" x14ac:dyDescent="0.2">
      <c r="A35" s="69" t="s">
        <v>17</v>
      </c>
      <c r="B35" s="223" t="s">
        <v>574</v>
      </c>
      <c r="C35" s="69" t="s">
        <v>61</v>
      </c>
      <c r="D35" s="71" t="s">
        <v>335</v>
      </c>
      <c r="E35" s="69">
        <v>545</v>
      </c>
      <c r="F35" s="69">
        <v>12</v>
      </c>
      <c r="G35" s="74">
        <f t="shared" ca="1" si="11"/>
        <v>99675</v>
      </c>
      <c r="H35" s="74">
        <f t="shared" ca="1" si="12"/>
        <v>103666</v>
      </c>
      <c r="I35" s="74">
        <f t="shared" ca="1" si="13"/>
        <v>107817</v>
      </c>
      <c r="J35" s="74">
        <f t="shared" ca="1" si="14"/>
        <v>112134</v>
      </c>
      <c r="K35" s="74">
        <f t="shared" ca="1" si="15"/>
        <v>116625</v>
      </c>
      <c r="L35" s="74">
        <f t="shared" ca="1" si="16"/>
        <v>0</v>
      </c>
      <c r="M35" s="74">
        <f t="shared" ca="1" si="17"/>
        <v>0</v>
      </c>
      <c r="N35" s="72"/>
      <c r="P35" s="191" t="s">
        <v>600</v>
      </c>
      <c r="Q35" s="187" t="str">
        <f t="shared" si="9"/>
        <v>03016C</v>
      </c>
      <c r="R35" s="188" t="str">
        <f t="shared" si="9"/>
        <v>Deputy Controller</v>
      </c>
      <c r="S35" s="189" t="str">
        <f t="shared" si="10"/>
        <v>044</v>
      </c>
      <c r="T35" s="186" cm="1">
        <f t="array" aca="1" ref="T35" ca="1">ROUND(IF($P35="Y",VLOOKUP($Q35, RatesMay2021,T$6,0)*INDIRECT($Q$1),VLOOKUP($Q35, RatesMay2021,T$6,0)),IF($A35="E",0,3))</f>
        <v>99675</v>
      </c>
      <c r="U35" s="186" cm="1">
        <f t="array" aca="1" ref="U35" ca="1">ROUND(IF($P35="Y",VLOOKUP($Q35, RatesMay2021,U$6,0)*INDIRECT($Q$1),VLOOKUP($Q35, RatesMay2021,U$6,0)),IF($A35="E",0,3))</f>
        <v>103666</v>
      </c>
      <c r="V35" s="186" cm="1">
        <f t="array" aca="1" ref="V35" ca="1">ROUND(IF($P35="Y",VLOOKUP($Q35, RatesMay2021,V$6,0)*INDIRECT($Q$1),VLOOKUP($Q35, RatesMay2021,V$6,0)),IF($A35="E",0,3))</f>
        <v>107817</v>
      </c>
      <c r="W35" s="186" cm="1">
        <f t="array" aca="1" ref="W35" ca="1">ROUND(IF($P35="Y",VLOOKUP($Q35, RatesMay2021,W$6,0)*INDIRECT($Q$1),VLOOKUP($Q35, RatesMay2021,W$6,0)),IF($A35="E",0,3))</f>
        <v>112134</v>
      </c>
      <c r="X35" s="186" cm="1">
        <f t="array" aca="1" ref="X35" ca="1">ROUND(IF($P35="Y",VLOOKUP($Q35, RatesMay2021,X$6,0)*INDIRECT($Q$1),VLOOKUP($Q35, RatesMay2021,X$6,0)),IF($A35="E",0,3))</f>
        <v>116625</v>
      </c>
      <c r="Y35" s="186" cm="1">
        <f t="array" aca="1" ref="Y35" ca="1">ROUND(IF($P35="Y",VLOOKUP($Q35, RatesMay2021,Y$6,0)*INDIRECT($Q$1),VLOOKUP($Q35, RatesMay2021,Y$6,0)),IF($A35="E",0,3))</f>
        <v>0</v>
      </c>
      <c r="Z35" s="186" cm="1">
        <f t="array" aca="1" ref="Z35" ca="1">ROUND(IF($P35="Y",VLOOKUP($Q35, RatesMay2021,Z$6,0)*INDIRECT($Q$1),VLOOKUP($Q35, RatesMay2021,Z$6,0)),IF($A35="E",0,3))</f>
        <v>0</v>
      </c>
    </row>
    <row r="36" spans="1:26" x14ac:dyDescent="0.2">
      <c r="A36" s="69" t="s">
        <v>17</v>
      </c>
      <c r="B36" s="223" t="s">
        <v>44</v>
      </c>
      <c r="C36" s="69" t="s">
        <v>62</v>
      </c>
      <c r="D36" s="71" t="s">
        <v>336</v>
      </c>
      <c r="E36" s="69">
        <v>460</v>
      </c>
      <c r="F36" s="69">
        <v>10</v>
      </c>
      <c r="G36" s="74">
        <f t="shared" ca="1" si="11"/>
        <v>75583</v>
      </c>
      <c r="H36" s="74">
        <f t="shared" ca="1" si="12"/>
        <v>79486</v>
      </c>
      <c r="I36" s="74">
        <f t="shared" ca="1" si="13"/>
        <v>83537</v>
      </c>
      <c r="J36" s="74">
        <f t="shared" ca="1" si="14"/>
        <v>89192</v>
      </c>
      <c r="K36" s="74">
        <f t="shared" ca="1" si="15"/>
        <v>91690</v>
      </c>
      <c r="L36" s="74">
        <f t="shared" ca="1" si="16"/>
        <v>94257</v>
      </c>
      <c r="M36" s="74">
        <f t="shared" ca="1" si="17"/>
        <v>96945</v>
      </c>
      <c r="N36" s="72"/>
      <c r="P36" s="186" t="s">
        <v>600</v>
      </c>
      <c r="Q36" s="187" t="str">
        <f t="shared" si="9"/>
        <v>03057C</v>
      </c>
      <c r="R36" s="188" t="str">
        <f t="shared" si="9"/>
        <v>Development Coordinator III</v>
      </c>
      <c r="S36" s="189" t="str">
        <f t="shared" si="10"/>
        <v>34D</v>
      </c>
      <c r="T36" s="186" cm="1">
        <f t="array" aca="1" ref="T36" ca="1">ROUND(IF($P36="Y",VLOOKUP($Q36, RatesMay2021,T$6,0)*INDIRECT($Q$1),VLOOKUP($Q36, RatesMay2021,T$6,0)),IF($A36="E",0,3))</f>
        <v>75583</v>
      </c>
      <c r="U36" s="186" cm="1">
        <f t="array" aca="1" ref="U36" ca="1">ROUND(IF($P36="Y",VLOOKUP($Q36, RatesMay2021,U$6,0)*INDIRECT($Q$1),VLOOKUP($Q36, RatesMay2021,U$6,0)),IF($A36="E",0,3))</f>
        <v>79486</v>
      </c>
      <c r="V36" s="186" cm="1">
        <f t="array" aca="1" ref="V36" ca="1">ROUND(IF($P36="Y",VLOOKUP($Q36, RatesMay2021,V$6,0)*INDIRECT($Q$1),VLOOKUP($Q36, RatesMay2021,V$6,0)),IF($A36="E",0,3))</f>
        <v>83537</v>
      </c>
      <c r="W36" s="186" cm="1">
        <f t="array" aca="1" ref="W36" ca="1">ROUND(IF($P36="Y",VLOOKUP($Q36, RatesMay2021,W$6,0)*INDIRECT($Q$1),VLOOKUP($Q36, RatesMay2021,W$6,0)),IF($A36="E",0,3))</f>
        <v>89192</v>
      </c>
      <c r="X36" s="186" cm="1">
        <f t="array" aca="1" ref="X36" ca="1">ROUND(IF($P36="Y",VLOOKUP($Q36, RatesMay2021,X$6,0)*INDIRECT($Q$1),VLOOKUP($Q36, RatesMay2021,X$6,0)),IF($A36="E",0,3))</f>
        <v>91690</v>
      </c>
      <c r="Y36" s="186" cm="1">
        <f t="array" aca="1" ref="Y36" ca="1">ROUND(IF($P36="Y",VLOOKUP($Q36, RatesMay2021,Y$6,0)*INDIRECT($Q$1),VLOOKUP($Q36, RatesMay2021,Y$6,0)),IF($A36="E",0,3))</f>
        <v>94257</v>
      </c>
      <c r="Z36" s="186" cm="1">
        <f t="array" aca="1" ref="Z36" ca="1">ROUND(IF($P36="Y",VLOOKUP($Q36, RatesMay2021,Z$6,0)*INDIRECT($Q$1),VLOOKUP($Q36, RatesMay2021,Z$6,0)),IF($A36="E",0,3))</f>
        <v>96945</v>
      </c>
    </row>
    <row r="37" spans="1:26" x14ac:dyDescent="0.2">
      <c r="A37" s="69" t="s">
        <v>21</v>
      </c>
      <c r="B37" s="223" t="s">
        <v>63</v>
      </c>
      <c r="C37" s="69" t="s">
        <v>64</v>
      </c>
      <c r="D37" s="71" t="s">
        <v>337</v>
      </c>
      <c r="E37" s="69">
        <v>110</v>
      </c>
      <c r="F37" s="69">
        <v>2</v>
      </c>
      <c r="G37" s="74">
        <f t="shared" ca="1" si="11"/>
        <v>16.641999999999999</v>
      </c>
      <c r="H37" s="74">
        <f t="shared" ca="1" si="12"/>
        <v>17.117000000000001</v>
      </c>
      <c r="I37" s="74">
        <f t="shared" ca="1" si="13"/>
        <v>0</v>
      </c>
      <c r="J37" s="74">
        <f t="shared" ca="1" si="14"/>
        <v>0</v>
      </c>
      <c r="K37" s="74">
        <f t="shared" ca="1" si="15"/>
        <v>0</v>
      </c>
      <c r="L37" s="74">
        <f t="shared" ca="1" si="16"/>
        <v>0</v>
      </c>
      <c r="M37" s="74">
        <f t="shared" ca="1" si="17"/>
        <v>0</v>
      </c>
      <c r="N37" s="232"/>
      <c r="P37" s="191" t="s">
        <v>600</v>
      </c>
      <c r="Q37" s="187" t="str">
        <f t="shared" si="9"/>
        <v>03800C</v>
      </c>
      <c r="R37" s="188" t="str">
        <f t="shared" si="9"/>
        <v>Election Helper</v>
      </c>
      <c r="S37" s="189" t="str">
        <f t="shared" si="10"/>
        <v>05</v>
      </c>
      <c r="T37" s="186" cm="1">
        <f t="array" aca="1" ref="T37" ca="1">ROUND(IF($P37="Y",VLOOKUP($Q37, RatesMay2021,T$6,0)*INDIRECT($Q$1),VLOOKUP($Q37, RatesMay2021,T$6,0)),IF($A37="E",0,3))</f>
        <v>16.641999999999999</v>
      </c>
      <c r="U37" s="186" cm="1">
        <f t="array" aca="1" ref="U37" ca="1">ROUND(IF($P37="Y",VLOOKUP($Q37, RatesMay2021,U$6,0)*INDIRECT($Q$1),VLOOKUP($Q37, RatesMay2021,U$6,0)),IF($A37="E",0,3))</f>
        <v>17.117000000000001</v>
      </c>
      <c r="V37" s="186" cm="1">
        <f t="array" aca="1" ref="V37" ca="1">ROUND(IF($P37="Y",VLOOKUP($Q37, RatesMay2021,V$6,0)*INDIRECT($Q$1),VLOOKUP($Q37, RatesMay2021,V$6,0)),IF($A37="E",0,3))</f>
        <v>0</v>
      </c>
      <c r="W37" s="186" cm="1">
        <f t="array" aca="1" ref="W37" ca="1">ROUND(IF($P37="Y",VLOOKUP($Q37, RatesMay2021,W$6,0)*INDIRECT($Q$1),VLOOKUP($Q37, RatesMay2021,W$6,0)),IF($A37="E",0,3))</f>
        <v>0</v>
      </c>
      <c r="X37" s="186" cm="1">
        <f t="array" aca="1" ref="X37" ca="1">ROUND(IF($P37="Y",VLOOKUP($Q37, RatesMay2021,X$6,0)*INDIRECT($Q$1),VLOOKUP($Q37, RatesMay2021,X$6,0)),IF($A37="E",0,3))</f>
        <v>0</v>
      </c>
      <c r="Y37" s="186" cm="1">
        <f t="array" aca="1" ref="Y37" ca="1">ROUND(IF($P37="Y",VLOOKUP($Q37, RatesMay2021,Y$6,0)*INDIRECT($Q$1),VLOOKUP($Q37, RatesMay2021,Y$6,0)),IF($A37="E",0,3))</f>
        <v>0</v>
      </c>
      <c r="Z37" s="186" cm="1">
        <f t="array" aca="1" ref="Z37" ca="1">ROUND(IF($P37="Y",VLOOKUP($Q37, RatesMay2021,Z$6,0)*INDIRECT($Q$1),VLOOKUP($Q37, RatesMay2021,Z$6,0)),IF($A37="E",0,3))</f>
        <v>0</v>
      </c>
    </row>
    <row r="38" spans="1:26" x14ac:dyDescent="0.2">
      <c r="A38" s="69" t="s">
        <v>17</v>
      </c>
      <c r="B38" s="223" t="s">
        <v>65</v>
      </c>
      <c r="C38" s="69" t="s">
        <v>66</v>
      </c>
      <c r="D38" s="71" t="s">
        <v>338</v>
      </c>
      <c r="E38" s="69">
        <v>513</v>
      </c>
      <c r="F38" s="69">
        <v>11</v>
      </c>
      <c r="G38" s="74">
        <f t="shared" ca="1" si="11"/>
        <v>83407</v>
      </c>
      <c r="H38" s="74">
        <f t="shared" ca="1" si="12"/>
        <v>87798</v>
      </c>
      <c r="I38" s="74">
        <f t="shared" ca="1" si="13"/>
        <v>92418</v>
      </c>
      <c r="J38" s="74">
        <f t="shared" ca="1" si="14"/>
        <v>98702</v>
      </c>
      <c r="K38" s="74">
        <f t="shared" ca="1" si="15"/>
        <v>101467</v>
      </c>
      <c r="L38" s="74">
        <f t="shared" ca="1" si="16"/>
        <v>104309</v>
      </c>
      <c r="M38" s="74">
        <f t="shared" ca="1" si="17"/>
        <v>107282</v>
      </c>
      <c r="N38" s="72"/>
      <c r="P38" s="191" t="s">
        <v>600</v>
      </c>
      <c r="Q38" s="187" t="str">
        <f t="shared" si="9"/>
        <v>03951C</v>
      </c>
      <c r="R38" s="188" t="str">
        <f t="shared" si="9"/>
        <v>Emergency Management Planning Administrative Supervisor</v>
      </c>
      <c r="S38" s="189" t="str">
        <f t="shared" si="10"/>
        <v>41C</v>
      </c>
      <c r="T38" s="186" cm="1">
        <f t="array" aca="1" ref="T38" ca="1">ROUND(IF($P38="Y",VLOOKUP($Q38, RatesMay2021,T$6,0)*INDIRECT($Q$1),VLOOKUP($Q38, RatesMay2021,T$6,0)),IF($A38="E",0,3))</f>
        <v>83407</v>
      </c>
      <c r="U38" s="186" cm="1">
        <f t="array" aca="1" ref="U38" ca="1">ROUND(IF($P38="Y",VLOOKUP($Q38, RatesMay2021,U$6,0)*INDIRECT($Q$1),VLOOKUP($Q38, RatesMay2021,U$6,0)),IF($A38="E",0,3))</f>
        <v>87798</v>
      </c>
      <c r="V38" s="186" cm="1">
        <f t="array" aca="1" ref="V38" ca="1">ROUND(IF($P38="Y",VLOOKUP($Q38, RatesMay2021,V$6,0)*INDIRECT($Q$1),VLOOKUP($Q38, RatesMay2021,V$6,0)),IF($A38="E",0,3))</f>
        <v>92418</v>
      </c>
      <c r="W38" s="186" cm="1">
        <f t="array" aca="1" ref="W38" ca="1">ROUND(IF($P38="Y",VLOOKUP($Q38, RatesMay2021,W$6,0)*INDIRECT($Q$1),VLOOKUP($Q38, RatesMay2021,W$6,0)),IF($A38="E",0,3))</f>
        <v>98702</v>
      </c>
      <c r="X38" s="186" cm="1">
        <f t="array" aca="1" ref="X38" ca="1">ROUND(IF($P38="Y",VLOOKUP($Q38, RatesMay2021,X$6,0)*INDIRECT($Q$1),VLOOKUP($Q38, RatesMay2021,X$6,0)),IF($A38="E",0,3))</f>
        <v>101467</v>
      </c>
      <c r="Y38" s="186" cm="1">
        <f t="array" aca="1" ref="Y38" ca="1">ROUND(IF($P38="Y",VLOOKUP($Q38, RatesMay2021,Y$6,0)*INDIRECT($Q$1),VLOOKUP($Q38, RatesMay2021,Y$6,0)),IF($A38="E",0,3))</f>
        <v>104309</v>
      </c>
      <c r="Z38" s="186" cm="1">
        <f t="array" aca="1" ref="Z38" ca="1">ROUND(IF($P38="Y",VLOOKUP($Q38, RatesMay2021,Z$6,0)*INDIRECT($Q$1),VLOOKUP($Q38, RatesMay2021,Z$6,0)),IF($A38="E",0,3))</f>
        <v>107282</v>
      </c>
    </row>
    <row r="39" spans="1:26" x14ac:dyDescent="0.2">
      <c r="A39" s="69" t="s">
        <v>17</v>
      </c>
      <c r="B39" s="223" t="s">
        <v>18</v>
      </c>
      <c r="C39" s="69" t="s">
        <v>67</v>
      </c>
      <c r="D39" s="71" t="s">
        <v>339</v>
      </c>
      <c r="E39" s="69">
        <v>483</v>
      </c>
      <c r="F39" s="69">
        <v>10</v>
      </c>
      <c r="G39" s="74">
        <f t="shared" ca="1" si="11"/>
        <v>80112</v>
      </c>
      <c r="H39" s="74">
        <f t="shared" ca="1" si="12"/>
        <v>84328</v>
      </c>
      <c r="I39" s="74">
        <f t="shared" ca="1" si="13"/>
        <v>88766</v>
      </c>
      <c r="J39" s="74">
        <f t="shared" ca="1" si="14"/>
        <v>93438</v>
      </c>
      <c r="K39" s="74">
        <f t="shared" ca="1" si="15"/>
        <v>96052</v>
      </c>
      <c r="L39" s="74">
        <f t="shared" ca="1" si="16"/>
        <v>98745</v>
      </c>
      <c r="M39" s="74">
        <f t="shared" ca="1" si="17"/>
        <v>101558</v>
      </c>
      <c r="N39" s="72"/>
      <c r="P39" s="186" t="s">
        <v>600</v>
      </c>
      <c r="Q39" s="187" t="str">
        <f t="shared" si="9"/>
        <v>04066C</v>
      </c>
      <c r="R39" s="188" t="str">
        <f t="shared" si="9"/>
        <v>Engineering Applications Manager</v>
      </c>
      <c r="S39" s="189" t="str">
        <f t="shared" si="10"/>
        <v>83</v>
      </c>
      <c r="T39" s="186" cm="1">
        <f t="array" aca="1" ref="T39" ca="1">ROUND(IF($P39="Y",VLOOKUP($Q39, RatesMay2021,T$6,0)*INDIRECT($Q$1),VLOOKUP($Q39, RatesMay2021,T$6,0)),IF($A39="E",0,3))</f>
        <v>80112</v>
      </c>
      <c r="U39" s="186" cm="1">
        <f t="array" aca="1" ref="U39" ca="1">ROUND(IF($P39="Y",VLOOKUP($Q39, RatesMay2021,U$6,0)*INDIRECT($Q$1),VLOOKUP($Q39, RatesMay2021,U$6,0)),IF($A39="E",0,3))</f>
        <v>84328</v>
      </c>
      <c r="V39" s="186" cm="1">
        <f t="array" aca="1" ref="V39" ca="1">ROUND(IF($P39="Y",VLOOKUP($Q39, RatesMay2021,V$6,0)*INDIRECT($Q$1),VLOOKUP($Q39, RatesMay2021,V$6,0)),IF($A39="E",0,3))</f>
        <v>88766</v>
      </c>
      <c r="W39" s="186" cm="1">
        <f t="array" aca="1" ref="W39" ca="1">ROUND(IF($P39="Y",VLOOKUP($Q39, RatesMay2021,W$6,0)*INDIRECT($Q$1),VLOOKUP($Q39, RatesMay2021,W$6,0)),IF($A39="E",0,3))</f>
        <v>93438</v>
      </c>
      <c r="X39" s="186" cm="1">
        <f t="array" aca="1" ref="X39" ca="1">ROUND(IF($P39="Y",VLOOKUP($Q39, RatesMay2021,X$6,0)*INDIRECT($Q$1),VLOOKUP($Q39, RatesMay2021,X$6,0)),IF($A39="E",0,3))</f>
        <v>96052</v>
      </c>
      <c r="Y39" s="186" cm="1">
        <f t="array" aca="1" ref="Y39" ca="1">ROUND(IF($P39="Y",VLOOKUP($Q39, RatesMay2021,Y$6,0)*INDIRECT($Q$1),VLOOKUP($Q39, RatesMay2021,Y$6,0)),IF($A39="E",0,3))</f>
        <v>98745</v>
      </c>
      <c r="Z39" s="186" cm="1">
        <f t="array" aca="1" ref="Z39" ca="1">ROUND(IF($P39="Y",VLOOKUP($Q39, RatesMay2021,Z$6,0)*INDIRECT($Q$1),VLOOKUP($Q39, RatesMay2021,Z$6,0)),IF($A39="E",0,3))</f>
        <v>101558</v>
      </c>
    </row>
    <row r="40" spans="1:26" x14ac:dyDescent="0.2">
      <c r="A40" s="69" t="s">
        <v>17</v>
      </c>
      <c r="B40" s="223" t="s">
        <v>68</v>
      </c>
      <c r="C40" s="69" t="s">
        <v>69</v>
      </c>
      <c r="D40" s="71" t="s">
        <v>340</v>
      </c>
      <c r="E40" s="69">
        <v>490</v>
      </c>
      <c r="F40" s="69">
        <v>10</v>
      </c>
      <c r="G40" s="74">
        <f t="shared" ca="1" si="11"/>
        <v>79486</v>
      </c>
      <c r="H40" s="74">
        <f t="shared" ca="1" si="12"/>
        <v>83537</v>
      </c>
      <c r="I40" s="74">
        <f t="shared" ca="1" si="13"/>
        <v>89192</v>
      </c>
      <c r="J40" s="74">
        <f t="shared" ca="1" si="14"/>
        <v>91690</v>
      </c>
      <c r="K40" s="74">
        <f t="shared" ca="1" si="15"/>
        <v>94257</v>
      </c>
      <c r="L40" s="74">
        <f t="shared" ca="1" si="16"/>
        <v>96945</v>
      </c>
      <c r="M40" s="74">
        <f t="shared" ca="1" si="17"/>
        <v>99674</v>
      </c>
      <c r="N40" s="72"/>
      <c r="P40" s="191" t="s">
        <v>600</v>
      </c>
      <c r="Q40" s="187" t="str">
        <f t="shared" si="9"/>
        <v>04103C</v>
      </c>
      <c r="R40" s="188" t="str">
        <f t="shared" si="9"/>
        <v>Enterprise Contract Adminstrator</v>
      </c>
      <c r="S40" s="189" t="str">
        <f t="shared" si="10"/>
        <v>90</v>
      </c>
      <c r="T40" s="186" cm="1">
        <f t="array" aca="1" ref="T40" ca="1">ROUND(IF($P40="Y",VLOOKUP($Q40, RatesMay2021,T$6,0)*INDIRECT($Q$1),VLOOKUP($Q40, RatesMay2021,T$6,0)),IF($A40="E",0,3))</f>
        <v>79486</v>
      </c>
      <c r="U40" s="186" cm="1">
        <f t="array" aca="1" ref="U40" ca="1">ROUND(IF($P40="Y",VLOOKUP($Q40, RatesMay2021,U$6,0)*INDIRECT($Q$1),VLOOKUP($Q40, RatesMay2021,U$6,0)),IF($A40="E",0,3))</f>
        <v>83537</v>
      </c>
      <c r="V40" s="186" cm="1">
        <f t="array" aca="1" ref="V40" ca="1">ROUND(IF($P40="Y",VLOOKUP($Q40, RatesMay2021,V$6,0)*INDIRECT($Q$1),VLOOKUP($Q40, RatesMay2021,V$6,0)),IF($A40="E",0,3))</f>
        <v>89192</v>
      </c>
      <c r="W40" s="186" cm="1">
        <f t="array" aca="1" ref="W40" ca="1">ROUND(IF($P40="Y",VLOOKUP($Q40, RatesMay2021,W$6,0)*INDIRECT($Q$1),VLOOKUP($Q40, RatesMay2021,W$6,0)),IF($A40="E",0,3))</f>
        <v>91690</v>
      </c>
      <c r="X40" s="186" cm="1">
        <f t="array" aca="1" ref="X40" ca="1">ROUND(IF($P40="Y",VLOOKUP($Q40, RatesMay2021,X$6,0)*INDIRECT($Q$1),VLOOKUP($Q40, RatesMay2021,X$6,0)),IF($A40="E",0,3))</f>
        <v>94257</v>
      </c>
      <c r="Y40" s="186" cm="1">
        <f t="array" aca="1" ref="Y40" ca="1">ROUND(IF($P40="Y",VLOOKUP($Q40, RatesMay2021,Y$6,0)*INDIRECT($Q$1),VLOOKUP($Q40, RatesMay2021,Y$6,0)),IF($A40="E",0,3))</f>
        <v>96945</v>
      </c>
      <c r="Z40" s="186" cm="1">
        <f t="array" aca="1" ref="Z40" ca="1">ROUND(IF($P40="Y",VLOOKUP($Q40, RatesMay2021,Z$6,0)*INDIRECT($Q$1),VLOOKUP($Q40, RatesMay2021,Z$6,0)),IF($A40="E",0,3))</f>
        <v>99674</v>
      </c>
    </row>
    <row r="41" spans="1:26" x14ac:dyDescent="0.2">
      <c r="A41" s="69" t="s">
        <v>17</v>
      </c>
      <c r="B41" s="223" t="s">
        <v>70</v>
      </c>
      <c r="C41" s="69" t="s">
        <v>71</v>
      </c>
      <c r="D41" s="71" t="s">
        <v>341</v>
      </c>
      <c r="E41" s="69">
        <v>455</v>
      </c>
      <c r="F41" s="69">
        <v>10</v>
      </c>
      <c r="G41" s="74">
        <f t="shared" ca="1" si="11"/>
        <v>77016</v>
      </c>
      <c r="H41" s="74">
        <f t="shared" ca="1" si="12"/>
        <v>80849</v>
      </c>
      <c r="I41" s="74">
        <f t="shared" ca="1" si="13"/>
        <v>84901</v>
      </c>
      <c r="J41" s="74">
        <f t="shared" ca="1" si="14"/>
        <v>90391</v>
      </c>
      <c r="K41" s="74">
        <f t="shared" ca="1" si="15"/>
        <v>92921</v>
      </c>
      <c r="L41" s="74">
        <f t="shared" ca="1" si="16"/>
        <v>95525</v>
      </c>
      <c r="M41" s="74">
        <f t="shared" ca="1" si="17"/>
        <v>98248</v>
      </c>
      <c r="N41" s="72"/>
      <c r="P41" s="191" t="s">
        <v>600</v>
      </c>
      <c r="Q41" s="187" t="str">
        <f t="shared" ref="Q41:R72" si="18">C41</f>
        <v>04112C</v>
      </c>
      <c r="R41" s="188" t="str">
        <f t="shared" si="18"/>
        <v>Enterprise Procurement Specialist</v>
      </c>
      <c r="S41" s="189" t="str">
        <f t="shared" si="10"/>
        <v>34M</v>
      </c>
      <c r="T41" s="186" cm="1">
        <f t="array" aca="1" ref="T41" ca="1">ROUND(IF($P41="Y",VLOOKUP($Q41, RatesMay2021,T$6,0)*INDIRECT($Q$1),VLOOKUP($Q41, RatesMay2021,T$6,0)),IF($A41="E",0,3))</f>
        <v>77016</v>
      </c>
      <c r="U41" s="186" cm="1">
        <f t="array" aca="1" ref="U41" ca="1">ROUND(IF($P41="Y",VLOOKUP($Q41, RatesMay2021,U$6,0)*INDIRECT($Q$1),VLOOKUP($Q41, RatesMay2021,U$6,0)),IF($A41="E",0,3))</f>
        <v>80849</v>
      </c>
      <c r="V41" s="186" cm="1">
        <f t="array" aca="1" ref="V41" ca="1">ROUND(IF($P41="Y",VLOOKUP($Q41, RatesMay2021,V$6,0)*INDIRECT($Q$1),VLOOKUP($Q41, RatesMay2021,V$6,0)),IF($A41="E",0,3))</f>
        <v>84901</v>
      </c>
      <c r="W41" s="186" cm="1">
        <f t="array" aca="1" ref="W41" ca="1">ROUND(IF($P41="Y",VLOOKUP($Q41, RatesMay2021,W$6,0)*INDIRECT($Q$1),VLOOKUP($Q41, RatesMay2021,W$6,0)),IF($A41="E",0,3))</f>
        <v>90391</v>
      </c>
      <c r="X41" s="186" cm="1">
        <f t="array" aca="1" ref="X41" ca="1">ROUND(IF($P41="Y",VLOOKUP($Q41, RatesMay2021,X$6,0)*INDIRECT($Q$1),VLOOKUP($Q41, RatesMay2021,X$6,0)),IF($A41="E",0,3))</f>
        <v>92921</v>
      </c>
      <c r="Y41" s="186" cm="1">
        <f t="array" aca="1" ref="Y41" ca="1">ROUND(IF($P41="Y",VLOOKUP($Q41, RatesMay2021,Y$6,0)*INDIRECT($Q$1),VLOOKUP($Q41, RatesMay2021,Y$6,0)),IF($A41="E",0,3))</f>
        <v>95525</v>
      </c>
      <c r="Z41" s="186" cm="1">
        <f t="array" aca="1" ref="Z41" ca="1">ROUND(IF($P41="Y",VLOOKUP($Q41, RatesMay2021,Z$6,0)*INDIRECT($Q$1),VLOOKUP($Q41, RatesMay2021,Z$6,0)),IF($A41="E",0,3))</f>
        <v>98248</v>
      </c>
    </row>
    <row r="42" spans="1:26" x14ac:dyDescent="0.2">
      <c r="A42" s="69" t="s">
        <v>17</v>
      </c>
      <c r="B42" s="223" t="s">
        <v>120</v>
      </c>
      <c r="C42" s="69" t="s">
        <v>490</v>
      </c>
      <c r="D42" s="71" t="s">
        <v>681</v>
      </c>
      <c r="E42" s="69">
        <v>548</v>
      </c>
      <c r="F42" s="69">
        <v>12</v>
      </c>
      <c r="G42" s="74">
        <f t="shared" ca="1" si="11"/>
        <v>90316</v>
      </c>
      <c r="H42" s="74">
        <f t="shared" ca="1" si="12"/>
        <v>94832</v>
      </c>
      <c r="I42" s="74">
        <f t="shared" ca="1" si="13"/>
        <v>99572</v>
      </c>
      <c r="J42" s="74">
        <f t="shared" ca="1" si="14"/>
        <v>106076</v>
      </c>
      <c r="K42" s="74">
        <f t="shared" ca="1" si="15"/>
        <v>109048</v>
      </c>
      <c r="L42" s="74">
        <f t="shared" ca="1" si="16"/>
        <v>112103</v>
      </c>
      <c r="M42" s="74">
        <f t="shared" ca="1" si="17"/>
        <v>115297</v>
      </c>
      <c r="N42" s="72"/>
      <c r="P42" s="191" t="s">
        <v>600</v>
      </c>
      <c r="Q42" s="187" t="str">
        <f t="shared" si="18"/>
        <v xml:space="preserve">52906C </v>
      </c>
      <c r="R42" s="188" t="str">
        <f t="shared" si="18"/>
        <v>Epidemiology, Research, Evaluation, and Emergency Response Mgr</v>
      </c>
      <c r="S42" s="189" t="str">
        <f t="shared" si="10"/>
        <v>50</v>
      </c>
      <c r="T42" s="186" cm="1">
        <f t="array" aca="1" ref="T42" ca="1">ROUND(IF($P42="Y",VLOOKUP($Q42, RatesMay2021,T$6,0)*INDIRECT($Q$1),VLOOKUP($Q42, RatesMay2021,T$6,0)),IF($A42="E",0,3))</f>
        <v>90316</v>
      </c>
      <c r="U42" s="186" cm="1">
        <f t="array" aca="1" ref="U42" ca="1">ROUND(IF($P42="Y",VLOOKUP($Q42, RatesMay2021,U$6,0)*INDIRECT($Q$1),VLOOKUP($Q42, RatesMay2021,U$6,0)),IF($A42="E",0,3))</f>
        <v>94832</v>
      </c>
      <c r="V42" s="186" cm="1">
        <f t="array" aca="1" ref="V42" ca="1">ROUND(IF($P42="Y",VLOOKUP($Q42, RatesMay2021,V$6,0)*INDIRECT($Q$1),VLOOKUP($Q42, RatesMay2021,V$6,0)),IF($A42="E",0,3))</f>
        <v>99572</v>
      </c>
      <c r="W42" s="186" cm="1">
        <f t="array" aca="1" ref="W42" ca="1">ROUND(IF($P42="Y",VLOOKUP($Q42, RatesMay2021,W$6,0)*INDIRECT($Q$1),VLOOKUP($Q42, RatesMay2021,W$6,0)),IF($A42="E",0,3))</f>
        <v>106076</v>
      </c>
      <c r="X42" s="186" cm="1">
        <f t="array" aca="1" ref="X42" ca="1">ROUND(IF($P42="Y",VLOOKUP($Q42, RatesMay2021,X$6,0)*INDIRECT($Q$1),VLOOKUP($Q42, RatesMay2021,X$6,0)),IF($A42="E",0,3))</f>
        <v>109048</v>
      </c>
      <c r="Y42" s="186" cm="1">
        <f t="array" aca="1" ref="Y42" ca="1">ROUND(IF($P42="Y",VLOOKUP($Q42, RatesMay2021,Y$6,0)*INDIRECT($Q$1),VLOOKUP($Q42, RatesMay2021,Y$6,0)),IF($A42="E",0,3))</f>
        <v>112103</v>
      </c>
      <c r="Z42" s="186" cm="1">
        <f t="array" aca="1" ref="Z42" ca="1">ROUND(IF($P42="Y",VLOOKUP($Q42, RatesMay2021,Z$6,0)*INDIRECT($Q$1),VLOOKUP($Q42, RatesMay2021,Z$6,0)),IF($A42="E",0,3))</f>
        <v>115297</v>
      </c>
    </row>
    <row r="43" spans="1:26" x14ac:dyDescent="0.2">
      <c r="A43" s="69" t="s">
        <v>17</v>
      </c>
      <c r="B43" s="223" t="s">
        <v>576</v>
      </c>
      <c r="C43" s="69" t="s">
        <v>72</v>
      </c>
      <c r="D43" s="71" t="s">
        <v>342</v>
      </c>
      <c r="E43" s="69">
        <v>393</v>
      </c>
      <c r="F43" s="69">
        <v>8</v>
      </c>
      <c r="G43" s="74">
        <f t="shared" ca="1" si="11"/>
        <v>70761</v>
      </c>
      <c r="H43" s="74">
        <f t="shared" ca="1" si="12"/>
        <v>73596</v>
      </c>
      <c r="I43" s="74">
        <f t="shared" ca="1" si="13"/>
        <v>76541</v>
      </c>
      <c r="J43" s="74">
        <f t="shared" ca="1" si="14"/>
        <v>79606</v>
      </c>
      <c r="K43" s="74">
        <f t="shared" ca="1" si="15"/>
        <v>82795</v>
      </c>
      <c r="L43" s="74">
        <f t="shared" ca="1" si="16"/>
        <v>0</v>
      </c>
      <c r="M43" s="74">
        <f t="shared" ca="1" si="17"/>
        <v>0</v>
      </c>
      <c r="N43" s="72"/>
      <c r="P43" s="191" t="s">
        <v>600</v>
      </c>
      <c r="Q43" s="187" t="str">
        <f t="shared" si="18"/>
        <v>04245C</v>
      </c>
      <c r="R43" s="188" t="str">
        <f t="shared" si="18"/>
        <v xml:space="preserve">Executive Assistant to Police Chief </v>
      </c>
      <c r="S43" s="189" t="str">
        <f t="shared" si="10"/>
        <v>099</v>
      </c>
      <c r="T43" s="186" cm="1">
        <f t="array" aca="1" ref="T43" ca="1">ROUND(IF($P43="Y",VLOOKUP($Q43, RatesMay2021,T$6,0)*INDIRECT($Q$1),VLOOKUP($Q43, RatesMay2021,T$6,0)),IF($A43="E",0,3))</f>
        <v>70761</v>
      </c>
      <c r="U43" s="186" cm="1">
        <f t="array" aca="1" ref="U43" ca="1">ROUND(IF($P43="Y",VLOOKUP($Q43, RatesMay2021,U$6,0)*INDIRECT($Q$1),VLOOKUP($Q43, RatesMay2021,U$6,0)),IF($A43="E",0,3))</f>
        <v>73596</v>
      </c>
      <c r="V43" s="186" cm="1">
        <f t="array" aca="1" ref="V43" ca="1">ROUND(IF($P43="Y",VLOOKUP($Q43, RatesMay2021,V$6,0)*INDIRECT($Q$1),VLOOKUP($Q43, RatesMay2021,V$6,0)),IF($A43="E",0,3))</f>
        <v>76541</v>
      </c>
      <c r="W43" s="186" cm="1">
        <f t="array" aca="1" ref="W43" ca="1">ROUND(IF($P43="Y",VLOOKUP($Q43, RatesMay2021,W$6,0)*INDIRECT($Q$1),VLOOKUP($Q43, RatesMay2021,W$6,0)),IF($A43="E",0,3))</f>
        <v>79606</v>
      </c>
      <c r="X43" s="186" cm="1">
        <f t="array" aca="1" ref="X43" ca="1">ROUND(IF($P43="Y",VLOOKUP($Q43, RatesMay2021,X$6,0)*INDIRECT($Q$1),VLOOKUP($Q43, RatesMay2021,X$6,0)),IF($A43="E",0,3))</f>
        <v>82795</v>
      </c>
      <c r="Y43" s="186" cm="1">
        <f t="array" aca="1" ref="Y43" ca="1">ROUND(IF($P43="Y",VLOOKUP($Q43, RatesMay2021,Y$6,0)*INDIRECT($Q$1),VLOOKUP($Q43, RatesMay2021,Y$6,0)),IF($A43="E",0,3))</f>
        <v>0</v>
      </c>
      <c r="Z43" s="186" cm="1">
        <f t="array" aca="1" ref="Z43" ca="1">ROUND(IF($P43="Y",VLOOKUP($Q43, RatesMay2021,Z$6,0)*INDIRECT($Q$1),VLOOKUP($Q43, RatesMay2021,Z$6,0)),IF($A43="E",0,3))</f>
        <v>0</v>
      </c>
    </row>
    <row r="44" spans="1:26" x14ac:dyDescent="0.2">
      <c r="A44" s="69" t="s">
        <v>17</v>
      </c>
      <c r="B44" s="223">
        <v>53</v>
      </c>
      <c r="C44" s="69" t="s">
        <v>73</v>
      </c>
      <c r="D44" s="71" t="s">
        <v>545</v>
      </c>
      <c r="E44" s="69">
        <v>590</v>
      </c>
      <c r="F44" s="69">
        <v>13</v>
      </c>
      <c r="G44" s="74">
        <f t="shared" ca="1" si="11"/>
        <v>103205</v>
      </c>
      <c r="H44" s="74">
        <f t="shared" ca="1" si="12"/>
        <v>107332</v>
      </c>
      <c r="I44" s="74">
        <f t="shared" ca="1" si="13"/>
        <v>111625</v>
      </c>
      <c r="J44" s="74">
        <f t="shared" ca="1" si="14"/>
        <v>116090</v>
      </c>
      <c r="K44" s="74">
        <f t="shared" ca="1" si="15"/>
        <v>120735</v>
      </c>
      <c r="L44" s="74">
        <f t="shared" ca="1" si="16"/>
        <v>0</v>
      </c>
      <c r="M44" s="74">
        <f t="shared" ca="1" si="17"/>
        <v>0</v>
      </c>
      <c r="N44" s="72"/>
      <c r="P44" s="191" t="s">
        <v>600</v>
      </c>
      <c r="Q44" s="187" t="str">
        <f t="shared" si="18"/>
        <v>03400C</v>
      </c>
      <c r="R44" s="188" t="str">
        <f t="shared" si="18"/>
        <v>Executive Manager Minneapolis Employment and Training Program</v>
      </c>
      <c r="S44" s="189">
        <f t="shared" si="10"/>
        <v>53</v>
      </c>
      <c r="T44" s="186" cm="1">
        <f t="array" aca="1" ref="T44" ca="1">ROUND(IF($P44="Y",VLOOKUP($Q44, RatesMay2021,T$6,0)*INDIRECT($Q$1),VLOOKUP($Q44, RatesMay2021,T$6,0)),IF($A44="E",0,3))</f>
        <v>103205</v>
      </c>
      <c r="U44" s="186" cm="1">
        <f t="array" aca="1" ref="U44" ca="1">ROUND(IF($P44="Y",VLOOKUP($Q44, RatesMay2021,U$6,0)*INDIRECT($Q$1),VLOOKUP($Q44, RatesMay2021,U$6,0)),IF($A44="E",0,3))</f>
        <v>107332</v>
      </c>
      <c r="V44" s="186" cm="1">
        <f t="array" aca="1" ref="V44" ca="1">ROUND(IF($P44="Y",VLOOKUP($Q44, RatesMay2021,V$6,0)*INDIRECT($Q$1),VLOOKUP($Q44, RatesMay2021,V$6,0)),IF($A44="E",0,3))</f>
        <v>111625</v>
      </c>
      <c r="W44" s="186" cm="1">
        <f t="array" aca="1" ref="W44" ca="1">ROUND(IF($P44="Y",VLOOKUP($Q44, RatesMay2021,W$6,0)*INDIRECT($Q$1),VLOOKUP($Q44, RatesMay2021,W$6,0)),IF($A44="E",0,3))</f>
        <v>116090</v>
      </c>
      <c r="X44" s="186" cm="1">
        <f t="array" aca="1" ref="X44" ca="1">ROUND(IF($P44="Y",VLOOKUP($Q44, RatesMay2021,X$6,0)*INDIRECT($Q$1),VLOOKUP($Q44, RatesMay2021,X$6,0)),IF($A44="E",0,3))</f>
        <v>120735</v>
      </c>
      <c r="Y44" s="186" cm="1">
        <f t="array" aca="1" ref="Y44" ca="1">ROUND(IF($P44="Y",VLOOKUP($Q44, RatesMay2021,Y$6,0)*INDIRECT($Q$1),VLOOKUP($Q44, RatesMay2021,Y$6,0)),IF($A44="E",0,3))</f>
        <v>0</v>
      </c>
      <c r="Z44" s="186" cm="1">
        <f t="array" aca="1" ref="Z44" ca="1">ROUND(IF($P44="Y",VLOOKUP($Q44, RatesMay2021,Z$6,0)*INDIRECT($Q$1),VLOOKUP($Q44, RatesMay2021,Z$6,0)),IF($A44="E",0,3))</f>
        <v>0</v>
      </c>
    </row>
    <row r="45" spans="1:26" x14ac:dyDescent="0.2">
      <c r="A45" s="69" t="s">
        <v>17</v>
      </c>
      <c r="B45" s="223" t="s">
        <v>577</v>
      </c>
      <c r="C45" s="69" t="s">
        <v>74</v>
      </c>
      <c r="D45" s="71" t="s">
        <v>344</v>
      </c>
      <c r="E45" s="69">
        <v>505</v>
      </c>
      <c r="F45" s="69">
        <v>11</v>
      </c>
      <c r="G45" s="74">
        <f t="shared" ca="1" si="11"/>
        <v>91691</v>
      </c>
      <c r="H45" s="74">
        <f t="shared" ca="1" si="12"/>
        <v>95362</v>
      </c>
      <c r="I45" s="74">
        <f t="shared" ca="1" si="13"/>
        <v>99181</v>
      </c>
      <c r="J45" s="74">
        <f t="shared" ca="1" si="14"/>
        <v>103152</v>
      </c>
      <c r="K45" s="74">
        <f t="shared" ca="1" si="15"/>
        <v>107282</v>
      </c>
      <c r="L45" s="74">
        <f t="shared" ca="1" si="16"/>
        <v>0</v>
      </c>
      <c r="M45" s="74">
        <f t="shared" ca="1" si="17"/>
        <v>0</v>
      </c>
      <c r="N45" s="72"/>
      <c r="P45" s="191" t="s">
        <v>600</v>
      </c>
      <c r="Q45" s="187" t="str">
        <f t="shared" si="18"/>
        <v>04239C</v>
      </c>
      <c r="R45" s="188" t="str">
        <f t="shared" si="18"/>
        <v>Executive Manager of Arts</v>
      </c>
      <c r="S45" s="189" t="str">
        <f t="shared" si="10"/>
        <v>041</v>
      </c>
      <c r="T45" s="186" cm="1">
        <f t="array" aca="1" ref="T45" ca="1">ROUND(IF($P45="Y",VLOOKUP($Q45, RatesMay2021,T$6,0)*INDIRECT($Q$1),VLOOKUP($Q45, RatesMay2021,T$6,0)),IF($A45="E",0,3))</f>
        <v>91691</v>
      </c>
      <c r="U45" s="186" cm="1">
        <f t="array" aca="1" ref="U45" ca="1">ROUND(IF($P45="Y",VLOOKUP($Q45, RatesMay2021,U$6,0)*INDIRECT($Q$1),VLOOKUP($Q45, RatesMay2021,U$6,0)),IF($A45="E",0,3))</f>
        <v>95362</v>
      </c>
      <c r="V45" s="186" cm="1">
        <f t="array" aca="1" ref="V45" ca="1">ROUND(IF($P45="Y",VLOOKUP($Q45, RatesMay2021,V$6,0)*INDIRECT($Q$1),VLOOKUP($Q45, RatesMay2021,V$6,0)),IF($A45="E",0,3))</f>
        <v>99181</v>
      </c>
      <c r="W45" s="186" cm="1">
        <f t="array" aca="1" ref="W45" ca="1">ROUND(IF($P45="Y",VLOOKUP($Q45, RatesMay2021,W$6,0)*INDIRECT($Q$1),VLOOKUP($Q45, RatesMay2021,W$6,0)),IF($A45="E",0,3))</f>
        <v>103152</v>
      </c>
      <c r="X45" s="186" cm="1">
        <f t="array" aca="1" ref="X45" ca="1">ROUND(IF($P45="Y",VLOOKUP($Q45, RatesMay2021,X$6,0)*INDIRECT($Q$1),VLOOKUP($Q45, RatesMay2021,X$6,0)),IF($A45="E",0,3))</f>
        <v>107282</v>
      </c>
      <c r="Y45" s="186" cm="1">
        <f t="array" aca="1" ref="Y45" ca="1">ROUND(IF($P45="Y",VLOOKUP($Q45, RatesMay2021,Y$6,0)*INDIRECT($Q$1),VLOOKUP($Q45, RatesMay2021,Y$6,0)),IF($A45="E",0,3))</f>
        <v>0</v>
      </c>
      <c r="Z45" s="186" cm="1">
        <f t="array" aca="1" ref="Z45" ca="1">ROUND(IF($P45="Y",VLOOKUP($Q45, RatesMay2021,Z$6,0)*INDIRECT($Q$1),VLOOKUP($Q45, RatesMay2021,Z$6,0)),IF($A45="E",0,3))</f>
        <v>0</v>
      </c>
    </row>
    <row r="46" spans="1:26" x14ac:dyDescent="0.2">
      <c r="A46" s="69" t="s">
        <v>17</v>
      </c>
      <c r="B46" s="223" t="s">
        <v>76</v>
      </c>
      <c r="C46" s="69" t="s">
        <v>77</v>
      </c>
      <c r="D46" s="71" t="s">
        <v>346</v>
      </c>
      <c r="E46" s="69">
        <v>598</v>
      </c>
      <c r="F46" s="69">
        <v>13</v>
      </c>
      <c r="G46" s="74">
        <f t="shared" ca="1" si="11"/>
        <v>103205</v>
      </c>
      <c r="H46" s="74">
        <f t="shared" ca="1" si="12"/>
        <v>107332</v>
      </c>
      <c r="I46" s="74">
        <f t="shared" ca="1" si="13"/>
        <v>111625</v>
      </c>
      <c r="J46" s="74">
        <f t="shared" ca="1" si="14"/>
        <v>116090</v>
      </c>
      <c r="K46" s="74">
        <f t="shared" ca="1" si="15"/>
        <v>120735</v>
      </c>
      <c r="L46" s="74">
        <f t="shared" ca="1" si="16"/>
        <v>0</v>
      </c>
      <c r="M46" s="74">
        <f t="shared" ca="1" si="17"/>
        <v>0</v>
      </c>
      <c r="N46" s="72"/>
      <c r="P46" s="191" t="s">
        <v>600</v>
      </c>
      <c r="Q46" s="187" t="str">
        <f t="shared" si="18"/>
        <v>04295C</v>
      </c>
      <c r="R46" s="188" t="str">
        <f t="shared" si="18"/>
        <v>Facility Manager</v>
      </c>
      <c r="S46" s="189" t="str">
        <f t="shared" si="10"/>
        <v>63</v>
      </c>
      <c r="T46" s="186" cm="1">
        <f t="array" aca="1" ref="T46" ca="1">ROUND(IF($P46="Y",VLOOKUP($Q46, RatesMay2021,T$6,0)*INDIRECT($Q$1),VLOOKUP($Q46, RatesMay2021,T$6,0)),IF($A46="E",0,3))</f>
        <v>103205</v>
      </c>
      <c r="U46" s="186" cm="1">
        <f t="array" aca="1" ref="U46" ca="1">ROUND(IF($P46="Y",VLOOKUP($Q46, RatesMay2021,U$6,0)*INDIRECT($Q$1),VLOOKUP($Q46, RatesMay2021,U$6,0)),IF($A46="E",0,3))</f>
        <v>107332</v>
      </c>
      <c r="V46" s="186" cm="1">
        <f t="array" aca="1" ref="V46" ca="1">ROUND(IF($P46="Y",VLOOKUP($Q46, RatesMay2021,V$6,0)*INDIRECT($Q$1),VLOOKUP($Q46, RatesMay2021,V$6,0)),IF($A46="E",0,3))</f>
        <v>111625</v>
      </c>
      <c r="W46" s="186" cm="1">
        <f t="array" aca="1" ref="W46" ca="1">ROUND(IF($P46="Y",VLOOKUP($Q46, RatesMay2021,W$6,0)*INDIRECT($Q$1),VLOOKUP($Q46, RatesMay2021,W$6,0)),IF($A46="E",0,3))</f>
        <v>116090</v>
      </c>
      <c r="X46" s="186" cm="1">
        <f t="array" aca="1" ref="X46" ca="1">ROUND(IF($P46="Y",VLOOKUP($Q46, RatesMay2021,X$6,0)*INDIRECT($Q$1),VLOOKUP($Q46, RatesMay2021,X$6,0)),IF($A46="E",0,3))</f>
        <v>120735</v>
      </c>
      <c r="Y46" s="186" cm="1">
        <f t="array" aca="1" ref="Y46" ca="1">ROUND(IF($P46="Y",VLOOKUP($Q46, RatesMay2021,Y$6,0)*INDIRECT($Q$1),VLOOKUP($Q46, RatesMay2021,Y$6,0)),IF($A46="E",0,3))</f>
        <v>0</v>
      </c>
      <c r="Z46" s="186" cm="1">
        <f t="array" aca="1" ref="Z46" ca="1">ROUND(IF($P46="Y",VLOOKUP($Q46, RatesMay2021,Z$6,0)*INDIRECT($Q$1),VLOOKUP($Q46, RatesMay2021,Z$6,0)),IF($A46="E",0,3))</f>
        <v>0</v>
      </c>
    </row>
    <row r="47" spans="1:26" x14ac:dyDescent="0.2">
      <c r="A47" s="69" t="s">
        <v>21</v>
      </c>
      <c r="B47" s="223" t="s">
        <v>78</v>
      </c>
      <c r="C47" s="69" t="s">
        <v>79</v>
      </c>
      <c r="D47" s="71" t="s">
        <v>347</v>
      </c>
      <c r="E47" s="69">
        <v>110</v>
      </c>
      <c r="F47" s="69">
        <v>2</v>
      </c>
      <c r="G47" s="74">
        <f t="shared" ca="1" si="11"/>
        <v>15.225</v>
      </c>
      <c r="H47" s="74">
        <f t="shared" ca="1" si="12"/>
        <v>16.239999999999998</v>
      </c>
      <c r="I47" s="74">
        <f t="shared" ca="1" si="13"/>
        <v>0</v>
      </c>
      <c r="J47" s="74">
        <f t="shared" ca="1" si="14"/>
        <v>0</v>
      </c>
      <c r="K47" s="74">
        <f t="shared" ca="1" si="15"/>
        <v>0</v>
      </c>
      <c r="L47" s="74">
        <f t="shared" ca="1" si="16"/>
        <v>0</v>
      </c>
      <c r="M47" s="74">
        <f t="shared" ca="1" si="17"/>
        <v>0</v>
      </c>
      <c r="N47" s="232"/>
      <c r="P47" s="191" t="s">
        <v>600</v>
      </c>
      <c r="Q47" s="187" t="str">
        <f t="shared" si="18"/>
        <v>02230C</v>
      </c>
      <c r="R47" s="188" t="str">
        <f t="shared" si="18"/>
        <v xml:space="preserve">Guest Services Ambassador </v>
      </c>
      <c r="S47" s="189" t="str">
        <f t="shared" si="10"/>
        <v>03A</v>
      </c>
      <c r="T47" s="186" cm="1">
        <f t="array" aca="1" ref="T47" ca="1">ROUND(IF($P47="Y",VLOOKUP($Q47, RatesMay2021,T$6,0)*INDIRECT($Q$1),VLOOKUP($Q47, RatesMay2021,T$6,0)),IF($A47="E",0,3))</f>
        <v>15.225</v>
      </c>
      <c r="U47" s="186" cm="1">
        <f t="array" aca="1" ref="U47" ca="1">ROUND(IF($P47="Y",VLOOKUP($Q47, RatesMay2021,U$6,0)*INDIRECT($Q$1),VLOOKUP($Q47, RatesMay2021,U$6,0)),IF($A47="E",0,3))</f>
        <v>16.239999999999998</v>
      </c>
      <c r="V47" s="186" cm="1">
        <f t="array" aca="1" ref="V47" ca="1">ROUND(IF($P47="Y",VLOOKUP($Q47, RatesMay2021,V$6,0)*INDIRECT($Q$1),VLOOKUP($Q47, RatesMay2021,V$6,0)),IF($A47="E",0,3))</f>
        <v>0</v>
      </c>
      <c r="W47" s="186" cm="1">
        <f t="array" aca="1" ref="W47" ca="1">ROUND(IF($P47="Y",VLOOKUP($Q47, RatesMay2021,W$6,0)*INDIRECT($Q$1),VLOOKUP($Q47, RatesMay2021,W$6,0)),IF($A47="E",0,3))</f>
        <v>0</v>
      </c>
      <c r="X47" s="186" cm="1">
        <f t="array" aca="1" ref="X47" ca="1">ROUND(IF($P47="Y",VLOOKUP($Q47, RatesMay2021,X$6,0)*INDIRECT($Q$1),VLOOKUP($Q47, RatesMay2021,X$6,0)),IF($A47="E",0,3))</f>
        <v>0</v>
      </c>
      <c r="Y47" s="186" cm="1">
        <f t="array" aca="1" ref="Y47" ca="1">ROUND(IF($P47="Y",VLOOKUP($Q47, RatesMay2021,Y$6,0)*INDIRECT($Q$1),VLOOKUP($Q47, RatesMay2021,Y$6,0)),IF($A47="E",0,3))</f>
        <v>0</v>
      </c>
      <c r="Z47" s="186" cm="1">
        <f t="array" aca="1" ref="Z47" ca="1">ROUND(IF($P47="Y",VLOOKUP($Q47, RatesMay2021,Z$6,0)*INDIRECT($Q$1),VLOOKUP($Q47, RatesMay2021,Z$6,0)),IF($A47="E",0,3))</f>
        <v>0</v>
      </c>
    </row>
    <row r="48" spans="1:26" x14ac:dyDescent="0.2">
      <c r="A48" s="69" t="s">
        <v>17</v>
      </c>
      <c r="B48" s="223" t="s">
        <v>70</v>
      </c>
      <c r="C48" s="69" t="s">
        <v>668</v>
      </c>
      <c r="D48" s="71" t="s">
        <v>669</v>
      </c>
      <c r="E48" s="69">
        <v>478</v>
      </c>
      <c r="F48" s="69">
        <v>10</v>
      </c>
      <c r="G48" s="74">
        <f t="shared" si="11"/>
        <v>77016</v>
      </c>
      <c r="H48" s="74">
        <f t="shared" si="12"/>
        <v>80849</v>
      </c>
      <c r="I48" s="74">
        <f t="shared" si="13"/>
        <v>84901</v>
      </c>
      <c r="J48" s="74">
        <f t="shared" si="14"/>
        <v>90391</v>
      </c>
      <c r="K48" s="74">
        <f t="shared" si="15"/>
        <v>92921</v>
      </c>
      <c r="L48" s="74">
        <f t="shared" si="16"/>
        <v>95526</v>
      </c>
      <c r="M48" s="74">
        <f t="shared" si="17"/>
        <v>98248</v>
      </c>
      <c r="N48" s="232"/>
      <c r="P48" s="191" t="s">
        <v>600</v>
      </c>
      <c r="Q48" s="187" t="str">
        <f t="shared" si="18"/>
        <v>52991C</v>
      </c>
      <c r="R48" s="188" t="str">
        <f t="shared" si="18"/>
        <v>Health Equity Manager</v>
      </c>
      <c r="S48" s="189" t="str">
        <f t="shared" si="10"/>
        <v>34M</v>
      </c>
      <c r="T48" s="258">
        <v>77016</v>
      </c>
      <c r="U48" s="258">
        <v>80849</v>
      </c>
      <c r="V48" s="258">
        <v>84901</v>
      </c>
      <c r="W48" s="258">
        <v>90391</v>
      </c>
      <c r="X48" s="258">
        <v>92921</v>
      </c>
      <c r="Y48" s="258">
        <v>95526</v>
      </c>
      <c r="Z48" s="258">
        <v>98248</v>
      </c>
    </row>
    <row r="49" spans="1:26" x14ac:dyDescent="0.2">
      <c r="A49" s="69" t="s">
        <v>17</v>
      </c>
      <c r="B49" s="223" t="s">
        <v>571</v>
      </c>
      <c r="C49" s="69" t="s">
        <v>483</v>
      </c>
      <c r="D49" s="71" t="s">
        <v>547</v>
      </c>
      <c r="E49" s="69">
        <v>458</v>
      </c>
      <c r="F49" s="69">
        <v>10</v>
      </c>
      <c r="G49" s="74">
        <f t="shared" ca="1" si="11"/>
        <v>83928</v>
      </c>
      <c r="H49" s="74">
        <f t="shared" ca="1" si="12"/>
        <v>87289</v>
      </c>
      <c r="I49" s="74">
        <f t="shared" ca="1" si="13"/>
        <v>90785</v>
      </c>
      <c r="J49" s="74">
        <f t="shared" ca="1" si="14"/>
        <v>94419</v>
      </c>
      <c r="K49" s="74">
        <f t="shared" ca="1" si="15"/>
        <v>98200</v>
      </c>
      <c r="L49" s="74">
        <f t="shared" ca="1" si="16"/>
        <v>0</v>
      </c>
      <c r="M49" s="74">
        <f t="shared" ca="1" si="17"/>
        <v>0</v>
      </c>
      <c r="N49" s="72"/>
      <c r="P49" s="191" t="s">
        <v>600</v>
      </c>
      <c r="Q49" s="187" t="str">
        <f t="shared" si="18"/>
        <v xml:space="preserve">52946C </v>
      </c>
      <c r="R49" s="188" t="str">
        <f t="shared" si="18"/>
        <v>Health Program Coordinator</v>
      </c>
      <c r="S49" s="189" t="str">
        <f t="shared" si="10"/>
        <v>065</v>
      </c>
      <c r="T49" s="186" cm="1">
        <f t="array" aca="1" ref="T49" ca="1">ROUND(IF($P49="Y",VLOOKUP($Q49, RatesMay2021,T$6,0)*INDIRECT($Q$1),VLOOKUP($Q49, RatesMay2021,T$6,0)),IF($A49="E",0,3))</f>
        <v>83928</v>
      </c>
      <c r="U49" s="186" cm="1">
        <f t="array" aca="1" ref="U49" ca="1">ROUND(IF($P49="Y",VLOOKUP($Q49, RatesMay2021,U$6,0)*INDIRECT($Q$1),VLOOKUP($Q49, RatesMay2021,U$6,0)),IF($A49="E",0,3))</f>
        <v>87289</v>
      </c>
      <c r="V49" s="186" cm="1">
        <f t="array" aca="1" ref="V49" ca="1">ROUND(IF($P49="Y",VLOOKUP($Q49, RatesMay2021,V$6,0)*INDIRECT($Q$1),VLOOKUP($Q49, RatesMay2021,V$6,0)),IF($A49="E",0,3))</f>
        <v>90785</v>
      </c>
      <c r="W49" s="186" cm="1">
        <f t="array" aca="1" ref="W49" ca="1">ROUND(IF($P49="Y",VLOOKUP($Q49, RatesMay2021,W$6,0)*INDIRECT($Q$1),VLOOKUP($Q49, RatesMay2021,W$6,0)),IF($A49="E",0,3))</f>
        <v>94419</v>
      </c>
      <c r="X49" s="186" cm="1">
        <f t="array" aca="1" ref="X49" ca="1">ROUND(IF($P49="Y",VLOOKUP($Q49, RatesMay2021,X$6,0)*INDIRECT($Q$1),VLOOKUP($Q49, RatesMay2021,X$6,0)),IF($A49="E",0,3))</f>
        <v>98200</v>
      </c>
      <c r="Y49" s="186" cm="1">
        <f t="array" aca="1" ref="Y49" ca="1">ROUND(IF($P49="Y",VLOOKUP($Q49, RatesMay2021,Y$6,0)*INDIRECT($Q$1),VLOOKUP($Q49, RatesMay2021,Y$6,0)),IF($A49="E",0,3))</f>
        <v>0</v>
      </c>
      <c r="Z49" s="186" cm="1">
        <f t="array" aca="1" ref="Z49" ca="1">ROUND(IF($P49="Y",VLOOKUP($Q49, RatesMay2021,Z$6,0)*INDIRECT($Q$1),VLOOKUP($Q49, RatesMay2021,Z$6,0)),IF($A49="E",0,3))</f>
        <v>0</v>
      </c>
    </row>
    <row r="50" spans="1:26" x14ac:dyDescent="0.2">
      <c r="A50" s="69" t="s">
        <v>17</v>
      </c>
      <c r="B50" s="223" t="s">
        <v>70</v>
      </c>
      <c r="C50" s="69" t="s">
        <v>80</v>
      </c>
      <c r="D50" s="71" t="s">
        <v>348</v>
      </c>
      <c r="E50" s="69">
        <v>465</v>
      </c>
      <c r="F50" s="69">
        <v>10</v>
      </c>
      <c r="G50" s="74">
        <f t="shared" ca="1" si="11"/>
        <v>77016</v>
      </c>
      <c r="H50" s="74">
        <f t="shared" ca="1" si="12"/>
        <v>80849</v>
      </c>
      <c r="I50" s="74">
        <f t="shared" ca="1" si="13"/>
        <v>84901</v>
      </c>
      <c r="J50" s="74">
        <f t="shared" ca="1" si="14"/>
        <v>90391</v>
      </c>
      <c r="K50" s="74">
        <f t="shared" ca="1" si="15"/>
        <v>92921</v>
      </c>
      <c r="L50" s="74">
        <f t="shared" ca="1" si="16"/>
        <v>95525</v>
      </c>
      <c r="M50" s="74">
        <f t="shared" ca="1" si="17"/>
        <v>98248</v>
      </c>
      <c r="N50" s="72"/>
      <c r="P50" s="191" t="s">
        <v>600</v>
      </c>
      <c r="Q50" s="187" t="str">
        <f t="shared" si="18"/>
        <v>05403C</v>
      </c>
      <c r="R50" s="188" t="str">
        <f t="shared" si="18"/>
        <v xml:space="preserve">Health Program Manager </v>
      </c>
      <c r="S50" s="189" t="str">
        <f t="shared" si="10"/>
        <v>34M</v>
      </c>
      <c r="T50" s="186" cm="1">
        <f t="array" aca="1" ref="T50" ca="1">ROUND(IF($P50="Y",VLOOKUP($Q50, RatesMay2021,T$6,0)*INDIRECT($Q$1),VLOOKUP($Q50, RatesMay2021,T$6,0)),IF($A50="E",0,3))</f>
        <v>77016</v>
      </c>
      <c r="U50" s="186" cm="1">
        <f t="array" aca="1" ref="U50" ca="1">ROUND(IF($P50="Y",VLOOKUP($Q50, RatesMay2021,U$6,0)*INDIRECT($Q$1),VLOOKUP($Q50, RatesMay2021,U$6,0)),IF($A50="E",0,3))</f>
        <v>80849</v>
      </c>
      <c r="V50" s="186" cm="1">
        <f t="array" aca="1" ref="V50" ca="1">ROUND(IF($P50="Y",VLOOKUP($Q50, RatesMay2021,V$6,0)*INDIRECT($Q$1),VLOOKUP($Q50, RatesMay2021,V$6,0)),IF($A50="E",0,3))</f>
        <v>84901</v>
      </c>
      <c r="W50" s="186" cm="1">
        <f t="array" aca="1" ref="W50" ca="1">ROUND(IF($P50="Y",VLOOKUP($Q50, RatesMay2021,W$6,0)*INDIRECT($Q$1),VLOOKUP($Q50, RatesMay2021,W$6,0)),IF($A50="E",0,3))</f>
        <v>90391</v>
      </c>
      <c r="X50" s="186" cm="1">
        <f t="array" aca="1" ref="X50" ca="1">ROUND(IF($P50="Y",VLOOKUP($Q50, RatesMay2021,X$6,0)*INDIRECT($Q$1),VLOOKUP($Q50, RatesMay2021,X$6,0)),IF($A50="E",0,3))</f>
        <v>92921</v>
      </c>
      <c r="Y50" s="186" cm="1">
        <f t="array" aca="1" ref="Y50" ca="1">ROUND(IF($P50="Y",VLOOKUP($Q50, RatesMay2021,Y$6,0)*INDIRECT($Q$1),VLOOKUP($Q50, RatesMay2021,Y$6,0)),IF($A50="E",0,3))</f>
        <v>95525</v>
      </c>
      <c r="Z50" s="186" cm="1">
        <f t="array" aca="1" ref="Z50" ca="1">ROUND(IF($P50="Y",VLOOKUP($Q50, RatesMay2021,Z$6,0)*INDIRECT($Q$1),VLOOKUP($Q50, RatesMay2021,Z$6,0)),IF($A50="E",0,3))</f>
        <v>98248</v>
      </c>
    </row>
    <row r="51" spans="1:26" x14ac:dyDescent="0.2">
      <c r="A51" s="69" t="s">
        <v>21</v>
      </c>
      <c r="B51" s="223" t="s">
        <v>578</v>
      </c>
      <c r="C51" s="69" t="s">
        <v>84</v>
      </c>
      <c r="D51" s="71" t="s">
        <v>551</v>
      </c>
      <c r="E51" s="69">
        <v>323</v>
      </c>
      <c r="F51" s="69">
        <v>7</v>
      </c>
      <c r="G51" s="74">
        <f t="shared" ca="1" si="11"/>
        <v>29.45</v>
      </c>
      <c r="H51" s="74">
        <f t="shared" ca="1" si="12"/>
        <v>30.63</v>
      </c>
      <c r="I51" s="74">
        <f t="shared" ca="1" si="13"/>
        <v>31.856000000000002</v>
      </c>
      <c r="J51" s="74">
        <f t="shared" ca="1" si="14"/>
        <v>33.131999999999998</v>
      </c>
      <c r="K51" s="74">
        <f t="shared" ca="1" si="15"/>
        <v>34.457999999999998</v>
      </c>
      <c r="L51" s="74">
        <f t="shared" ca="1" si="16"/>
        <v>0</v>
      </c>
      <c r="M51" s="74">
        <f t="shared" ca="1" si="17"/>
        <v>0</v>
      </c>
      <c r="N51" s="232"/>
      <c r="P51" s="191" t="s">
        <v>600</v>
      </c>
      <c r="Q51" s="187" t="str">
        <f t="shared" si="18"/>
        <v>05416C</v>
      </c>
      <c r="R51" s="188" t="str">
        <f t="shared" si="18"/>
        <v>HR Associate Representative</v>
      </c>
      <c r="S51" s="189" t="str">
        <f t="shared" si="10"/>
        <v>059</v>
      </c>
      <c r="T51" s="186" cm="1">
        <f t="array" aca="1" ref="T51" ca="1">ROUND(IF($P51="Y",VLOOKUP($Q51, RatesMay2021,T$6,0)*INDIRECT($Q$1),VLOOKUP($Q51, RatesMay2021,T$6,0)),IF($A51="E",0,3))</f>
        <v>29.45</v>
      </c>
      <c r="U51" s="186" cm="1">
        <f t="array" aca="1" ref="U51" ca="1">ROUND(IF($P51="Y",VLOOKUP($Q51, RatesMay2021,U$6,0)*INDIRECT($Q$1),VLOOKUP($Q51, RatesMay2021,U$6,0)),IF($A51="E",0,3))</f>
        <v>30.63</v>
      </c>
      <c r="V51" s="186" cm="1">
        <f t="array" aca="1" ref="V51" ca="1">ROUND(IF($P51="Y",VLOOKUP($Q51, RatesMay2021,V$6,0)*INDIRECT($Q$1),VLOOKUP($Q51, RatesMay2021,V$6,0)),IF($A51="E",0,3))</f>
        <v>31.856000000000002</v>
      </c>
      <c r="W51" s="186" cm="1">
        <f t="array" aca="1" ref="W51" ca="1">ROUND(IF($P51="Y",VLOOKUP($Q51, RatesMay2021,W$6,0)*INDIRECT($Q$1),VLOOKUP($Q51, RatesMay2021,W$6,0)),IF($A51="E",0,3))</f>
        <v>33.131999999999998</v>
      </c>
      <c r="X51" s="186" cm="1">
        <f t="array" aca="1" ref="X51" ca="1">ROUND(IF($P51="Y",VLOOKUP($Q51, RatesMay2021,X$6,0)*INDIRECT($Q$1),VLOOKUP($Q51, RatesMay2021,X$6,0)),IF($A51="E",0,3))</f>
        <v>34.457999999999998</v>
      </c>
      <c r="Y51" s="186" cm="1">
        <f t="array" aca="1" ref="Y51" ca="1">ROUND(IF($P51="Y",VLOOKUP($Q51, RatesMay2021,Y$6,0)*INDIRECT($Q$1),VLOOKUP($Q51, RatesMay2021,Y$6,0)),IF($A51="E",0,3))</f>
        <v>0</v>
      </c>
      <c r="Z51" s="186" cm="1">
        <f t="array" aca="1" ref="Z51" ca="1">ROUND(IF($P51="Y",VLOOKUP($Q51, RatesMay2021,Z$6,0)*INDIRECT($Q$1),VLOOKUP($Q51, RatesMay2021,Z$6,0)),IF($A51="E",0,3))</f>
        <v>0</v>
      </c>
    </row>
    <row r="52" spans="1:26" x14ac:dyDescent="0.2">
      <c r="A52" s="69" t="s">
        <v>21</v>
      </c>
      <c r="B52" s="223" t="s">
        <v>85</v>
      </c>
      <c r="C52" s="69" t="s">
        <v>86</v>
      </c>
      <c r="D52" s="71" t="s">
        <v>87</v>
      </c>
      <c r="E52" s="69">
        <v>208</v>
      </c>
      <c r="F52" s="69">
        <v>4</v>
      </c>
      <c r="G52" s="74">
        <f t="shared" ca="1" si="11"/>
        <v>19.555</v>
      </c>
      <c r="H52" s="74">
        <f t="shared" ca="1" si="12"/>
        <v>20.265000000000001</v>
      </c>
      <c r="I52" s="74">
        <f t="shared" ca="1" si="13"/>
        <v>21</v>
      </c>
      <c r="J52" s="74">
        <f t="shared" ca="1" si="14"/>
        <v>0</v>
      </c>
      <c r="K52" s="74">
        <f t="shared" ca="1" si="15"/>
        <v>0</v>
      </c>
      <c r="L52" s="74">
        <f t="shared" ca="1" si="16"/>
        <v>0</v>
      </c>
      <c r="M52" s="74">
        <f t="shared" ca="1" si="17"/>
        <v>0</v>
      </c>
      <c r="N52" s="72"/>
      <c r="P52" s="191" t="s">
        <v>600</v>
      </c>
      <c r="Q52" s="187" t="str">
        <f t="shared" si="18"/>
        <v>52908C</v>
      </c>
      <c r="R52" s="188" t="str">
        <f t="shared" si="18"/>
        <v>HR Associate Trainee</v>
      </c>
      <c r="S52" s="189" t="str">
        <f t="shared" si="10"/>
        <v>110</v>
      </c>
      <c r="T52" s="186" cm="1">
        <f t="array" aca="1" ref="T52" ca="1">ROUND(IF($P52="Y",VLOOKUP($Q52, RatesMay2021,T$6,0)*INDIRECT($Q$1),VLOOKUP($Q52, RatesMay2021,T$6,0)),IF($A52="E",0,3))</f>
        <v>19.555</v>
      </c>
      <c r="U52" s="186" cm="1">
        <f t="array" aca="1" ref="U52" ca="1">ROUND(IF($P52="Y",VLOOKUP($Q52, RatesMay2021,U$6,0)*INDIRECT($Q$1),VLOOKUP($Q52, RatesMay2021,U$6,0)),IF($A52="E",0,3))</f>
        <v>20.265000000000001</v>
      </c>
      <c r="V52" s="186" cm="1">
        <f t="array" aca="1" ref="V52" ca="1">ROUND(IF($P52="Y",VLOOKUP($Q52, RatesMay2021,V$6,0)*INDIRECT($Q$1),VLOOKUP($Q52, RatesMay2021,V$6,0)),IF($A52="E",0,3))</f>
        <v>21</v>
      </c>
      <c r="W52" s="186" cm="1">
        <f t="array" aca="1" ref="W52" ca="1">ROUND(IF($P52="Y",VLOOKUP($Q52, RatesMay2021,W$6,0)*INDIRECT($Q$1),VLOOKUP($Q52, RatesMay2021,W$6,0)),IF($A52="E",0,3))</f>
        <v>0</v>
      </c>
      <c r="X52" s="186" cm="1">
        <f t="array" aca="1" ref="X52" ca="1">ROUND(IF($P52="Y",VLOOKUP($Q52, RatesMay2021,X$6,0)*INDIRECT($Q$1),VLOOKUP($Q52, RatesMay2021,X$6,0)),IF($A52="E",0,3))</f>
        <v>0</v>
      </c>
      <c r="Y52" s="186" cm="1">
        <f t="array" aca="1" ref="Y52" ca="1">ROUND(IF($P52="Y",VLOOKUP($Q52, RatesMay2021,Y$6,0)*INDIRECT($Q$1),VLOOKUP($Q52, RatesMay2021,Y$6,0)),IF($A52="E",0,3))</f>
        <v>0</v>
      </c>
      <c r="Z52" s="186" cm="1">
        <f t="array" aca="1" ref="Z52" ca="1">ROUND(IF($P52="Y",VLOOKUP($Q52, RatesMay2021,Z$6,0)*INDIRECT($Q$1),VLOOKUP($Q52, RatesMay2021,Z$6,0)),IF($A52="E",0,3))</f>
        <v>0</v>
      </c>
    </row>
    <row r="53" spans="1:26" x14ac:dyDescent="0.2">
      <c r="A53" s="69" t="s">
        <v>17</v>
      </c>
      <c r="B53" s="223">
        <v>121</v>
      </c>
      <c r="C53" s="69" t="s">
        <v>99</v>
      </c>
      <c r="D53" s="71" t="s">
        <v>507</v>
      </c>
      <c r="E53" s="69">
        <v>475</v>
      </c>
      <c r="F53" s="69">
        <v>10</v>
      </c>
      <c r="G53" s="74">
        <f t="shared" ca="1" si="11"/>
        <v>85473</v>
      </c>
      <c r="H53" s="74">
        <f t="shared" ca="1" si="12"/>
        <v>87868</v>
      </c>
      <c r="I53" s="74">
        <f t="shared" ca="1" si="13"/>
        <v>90328</v>
      </c>
      <c r="J53" s="74">
        <f t="shared" ca="1" si="14"/>
        <v>92857</v>
      </c>
      <c r="K53" s="74">
        <f t="shared" ca="1" si="15"/>
        <v>95456</v>
      </c>
      <c r="L53" s="74">
        <f t="shared" ca="1" si="16"/>
        <v>98133</v>
      </c>
      <c r="M53" s="74">
        <f t="shared" ca="1" si="17"/>
        <v>100926</v>
      </c>
      <c r="N53" s="72"/>
      <c r="P53" s="186" t="s">
        <v>600</v>
      </c>
      <c r="Q53" s="187" t="str">
        <f t="shared" si="18"/>
        <v>05420C</v>
      </c>
      <c r="R53" s="188" t="str">
        <f t="shared" si="18"/>
        <v>HR Business Partner</v>
      </c>
      <c r="S53" s="189">
        <f t="shared" si="10"/>
        <v>121</v>
      </c>
      <c r="T53" s="186" cm="1">
        <f t="array" aca="1" ref="T53" ca="1">ROUND(IF($P53="Y",VLOOKUP($Q53, RatesMay2021,T$6,0)*INDIRECT($Q$1),VLOOKUP($Q53, RatesMay2021,T$6,0)),IF($A53="E",0,3))</f>
        <v>85473</v>
      </c>
      <c r="U53" s="186" cm="1">
        <f t="array" aca="1" ref="U53" ca="1">ROUND(IF($P53="Y",VLOOKUP($Q53, RatesMay2021,U$6,0)*INDIRECT($Q$1),VLOOKUP($Q53, RatesMay2021,U$6,0)),IF($A53="E",0,3))</f>
        <v>87868</v>
      </c>
      <c r="V53" s="186" cm="1">
        <f t="array" aca="1" ref="V53" ca="1">ROUND(IF($P53="Y",VLOOKUP($Q53, RatesMay2021,V$6,0)*INDIRECT($Q$1),VLOOKUP($Q53, RatesMay2021,V$6,0)),IF($A53="E",0,3))</f>
        <v>90328</v>
      </c>
      <c r="W53" s="186" cm="1">
        <f t="array" aca="1" ref="W53" ca="1">ROUND(IF($P53="Y",VLOOKUP($Q53, RatesMay2021,W$6,0)*INDIRECT($Q$1),VLOOKUP($Q53, RatesMay2021,W$6,0)),IF($A53="E",0,3))</f>
        <v>92857</v>
      </c>
      <c r="X53" s="186" cm="1">
        <f t="array" aca="1" ref="X53" ca="1">ROUND(IF($P53="Y",VLOOKUP($Q53, RatesMay2021,X$6,0)*INDIRECT($Q$1),VLOOKUP($Q53, RatesMay2021,X$6,0)),IF($A53="E",0,3))</f>
        <v>95456</v>
      </c>
      <c r="Y53" s="186" cm="1">
        <f t="array" aca="1" ref="Y53" ca="1">ROUND(IF($P53="Y",VLOOKUP($Q53, RatesMay2021,Y$6,0)*INDIRECT($Q$1),VLOOKUP($Q53, RatesMay2021,Y$6,0)),IF($A53="E",0,3))</f>
        <v>98133</v>
      </c>
      <c r="Z53" s="186" cm="1">
        <f t="array" aca="1" ref="Z53" ca="1">ROUND(IF($P53="Y",VLOOKUP($Q53, RatesMay2021,Z$6,0)*INDIRECT($Q$1),VLOOKUP($Q53, RatesMay2021,Z$6,0)),IF($A53="E",0,3))</f>
        <v>100926</v>
      </c>
    </row>
    <row r="54" spans="1:26" x14ac:dyDescent="0.2">
      <c r="A54" s="69" t="s">
        <v>17</v>
      </c>
      <c r="B54" s="223" t="s">
        <v>164</v>
      </c>
      <c r="C54" s="69" t="s">
        <v>508</v>
      </c>
      <c r="D54" s="71" t="s">
        <v>509</v>
      </c>
      <c r="E54" s="69">
        <v>505</v>
      </c>
      <c r="F54" s="69">
        <v>11</v>
      </c>
      <c r="G54" s="74">
        <f t="shared" ca="1" si="11"/>
        <v>91705</v>
      </c>
      <c r="H54" s="74">
        <f t="shared" ca="1" si="12"/>
        <v>95371</v>
      </c>
      <c r="I54" s="74">
        <f t="shared" ca="1" si="13"/>
        <v>99188</v>
      </c>
      <c r="J54" s="74">
        <f t="shared" ca="1" si="14"/>
        <v>103155</v>
      </c>
      <c r="K54" s="74">
        <f t="shared" ca="1" si="15"/>
        <v>107282</v>
      </c>
      <c r="L54" s="74">
        <f t="shared" ca="1" si="16"/>
        <v>0</v>
      </c>
      <c r="M54" s="74">
        <f t="shared" ca="1" si="17"/>
        <v>0</v>
      </c>
      <c r="N54" s="72"/>
      <c r="P54" s="191" t="s">
        <v>600</v>
      </c>
      <c r="Q54" s="187" t="str">
        <f t="shared" si="18"/>
        <v>52967C</v>
      </c>
      <c r="R54" s="188" t="str">
        <f t="shared" si="18"/>
        <v>HR Compensation &amp; Classification Manager</v>
      </c>
      <c r="S54" s="189" t="str">
        <f t="shared" si="10"/>
        <v>103</v>
      </c>
      <c r="T54" s="186" cm="1">
        <f t="array" aca="1" ref="T54" ca="1">ROUND(IF($P54="Y",VLOOKUP($Q54, RatesMay2021,T$6,0)*INDIRECT($Q$1),VLOOKUP($Q54, RatesMay2021,T$6,0)),IF($A54="E",0,3))</f>
        <v>91705</v>
      </c>
      <c r="U54" s="186" cm="1">
        <f t="array" aca="1" ref="U54" ca="1">ROUND(IF($P54="Y",VLOOKUP($Q54, RatesMay2021,U$6,0)*INDIRECT($Q$1),VLOOKUP($Q54, RatesMay2021,U$6,0)),IF($A54="E",0,3))</f>
        <v>95371</v>
      </c>
      <c r="V54" s="186" cm="1">
        <f t="array" aca="1" ref="V54" ca="1">ROUND(IF($P54="Y",VLOOKUP($Q54, RatesMay2021,V$6,0)*INDIRECT($Q$1),VLOOKUP($Q54, RatesMay2021,V$6,0)),IF($A54="E",0,3))</f>
        <v>99188</v>
      </c>
      <c r="W54" s="186" cm="1">
        <f t="array" aca="1" ref="W54" ca="1">ROUND(IF($P54="Y",VLOOKUP($Q54, RatesMay2021,W$6,0)*INDIRECT($Q$1),VLOOKUP($Q54, RatesMay2021,W$6,0)),IF($A54="E",0,3))</f>
        <v>103155</v>
      </c>
      <c r="X54" s="186" cm="1">
        <f t="array" aca="1" ref="X54" ca="1">ROUND(IF($P54="Y",VLOOKUP($Q54, RatesMay2021,X$6,0)*INDIRECT($Q$1),VLOOKUP($Q54, RatesMay2021,X$6,0)),IF($A54="E",0,3))</f>
        <v>107282</v>
      </c>
      <c r="Y54" s="186" cm="1">
        <f t="array" aca="1" ref="Y54" ca="1">ROUND(IF($P54="Y",VLOOKUP($Q54, RatesMay2021,Y$6,0)*INDIRECT($Q$1),VLOOKUP($Q54, RatesMay2021,Y$6,0)),IF($A54="E",0,3))</f>
        <v>0</v>
      </c>
      <c r="Z54" s="186" cm="1">
        <f t="array" aca="1" ref="Z54" ca="1">ROUND(IF($P54="Y",VLOOKUP($Q54, RatesMay2021,Z$6,0)*INDIRECT($Q$1),VLOOKUP($Q54, RatesMay2021,Z$6,0)),IF($A54="E",0,3))</f>
        <v>0</v>
      </c>
    </row>
    <row r="55" spans="1:26" x14ac:dyDescent="0.2">
      <c r="A55" s="69" t="s">
        <v>21</v>
      </c>
      <c r="B55" s="223" t="s">
        <v>629</v>
      </c>
      <c r="C55" s="69" t="s">
        <v>510</v>
      </c>
      <c r="D55" s="71" t="s">
        <v>511</v>
      </c>
      <c r="E55" s="69">
        <v>328</v>
      </c>
      <c r="F55" s="69">
        <v>7</v>
      </c>
      <c r="G55" s="74">
        <f t="shared" ca="1" si="11"/>
        <v>29.882000000000001</v>
      </c>
      <c r="H55" s="74">
        <f t="shared" ca="1" si="12"/>
        <v>31.077999999999999</v>
      </c>
      <c r="I55" s="74">
        <f t="shared" ca="1" si="13"/>
        <v>32.323</v>
      </c>
      <c r="J55" s="74">
        <f t="shared" ca="1" si="14"/>
        <v>33.616999999999997</v>
      </c>
      <c r="K55" s="74">
        <f t="shared" ca="1" si="15"/>
        <v>34.963000000000001</v>
      </c>
      <c r="L55" s="74">
        <f t="shared" ca="1" si="16"/>
        <v>0</v>
      </c>
      <c r="M55" s="74">
        <f t="shared" ca="1" si="17"/>
        <v>0</v>
      </c>
      <c r="N55" s="72"/>
      <c r="P55" s="191" t="s">
        <v>600</v>
      </c>
      <c r="Q55" s="187" t="str">
        <f t="shared" si="18"/>
        <v>52955C</v>
      </c>
      <c r="R55" s="188" t="str">
        <f t="shared" si="18"/>
        <v>HR Coordinator</v>
      </c>
      <c r="S55" s="189" t="str">
        <f t="shared" si="10"/>
        <v>081</v>
      </c>
      <c r="T55" s="186" cm="1">
        <f t="array" aca="1" ref="T55" ca="1">ROUND(IF($P55="Y",VLOOKUP($Q55, RatesMay2021,T$6,0)*INDIRECT($Q$1),VLOOKUP($Q55, RatesMay2021,T$6,0)),IF($A55="E",0,3))</f>
        <v>29.882000000000001</v>
      </c>
      <c r="U55" s="186" cm="1">
        <f t="array" aca="1" ref="U55" ca="1">ROUND(IF($P55="Y",VLOOKUP($Q55, RatesMay2021,U$6,0)*INDIRECT($Q$1),VLOOKUP($Q55, RatesMay2021,U$6,0)),IF($A55="E",0,3))</f>
        <v>31.077999999999999</v>
      </c>
      <c r="V55" s="186" cm="1">
        <f t="array" aca="1" ref="V55" ca="1">ROUND(IF($P55="Y",VLOOKUP($Q55, RatesMay2021,V$6,0)*INDIRECT($Q$1),VLOOKUP($Q55, RatesMay2021,V$6,0)),IF($A55="E",0,3))</f>
        <v>32.323</v>
      </c>
      <c r="W55" s="186" cm="1">
        <f t="array" aca="1" ref="W55" ca="1">ROUND(IF($P55="Y",VLOOKUP($Q55, RatesMay2021,W$6,0)*INDIRECT($Q$1),VLOOKUP($Q55, RatesMay2021,W$6,0)),IF($A55="E",0,3))</f>
        <v>33.616999999999997</v>
      </c>
      <c r="X55" s="186" cm="1">
        <f t="array" aca="1" ref="X55" ca="1">ROUND(IF($P55="Y",VLOOKUP($Q55, RatesMay2021,X$6,0)*INDIRECT($Q$1),VLOOKUP($Q55, RatesMay2021,X$6,0)),IF($A55="E",0,3))</f>
        <v>34.963000000000001</v>
      </c>
      <c r="Y55" s="186" cm="1">
        <f t="array" aca="1" ref="Y55" ca="1">ROUND(IF($P55="Y",VLOOKUP($Q55, RatesMay2021,Y$6,0)*INDIRECT($Q$1),VLOOKUP($Q55, RatesMay2021,Y$6,0)),IF($A55="E",0,3))</f>
        <v>0</v>
      </c>
      <c r="Z55" s="186" cm="1">
        <f t="array" aca="1" ref="Z55" ca="1">ROUND(IF($P55="Y",VLOOKUP($Q55, RatesMay2021,Z$6,0)*INDIRECT($Q$1),VLOOKUP($Q55, RatesMay2021,Z$6,0)),IF($A55="E",0,3))</f>
        <v>0</v>
      </c>
    </row>
    <row r="56" spans="1:26" x14ac:dyDescent="0.2">
      <c r="A56" s="69" t="s">
        <v>17</v>
      </c>
      <c r="B56" s="223" t="s">
        <v>164</v>
      </c>
      <c r="C56" s="69" t="s">
        <v>512</v>
      </c>
      <c r="D56" s="71" t="s">
        <v>513</v>
      </c>
      <c r="E56" s="69">
        <v>505</v>
      </c>
      <c r="F56" s="69">
        <v>11</v>
      </c>
      <c r="G56" s="74">
        <f t="shared" ca="1" si="11"/>
        <v>91705</v>
      </c>
      <c r="H56" s="74">
        <f t="shared" ca="1" si="12"/>
        <v>95371</v>
      </c>
      <c r="I56" s="74">
        <f t="shared" ca="1" si="13"/>
        <v>99188</v>
      </c>
      <c r="J56" s="74">
        <f t="shared" ca="1" si="14"/>
        <v>103155</v>
      </c>
      <c r="K56" s="74">
        <f t="shared" ca="1" si="15"/>
        <v>107282</v>
      </c>
      <c r="L56" s="74">
        <f t="shared" ca="1" si="16"/>
        <v>0</v>
      </c>
      <c r="M56" s="74">
        <f t="shared" ca="1" si="17"/>
        <v>0</v>
      </c>
      <c r="N56" s="72"/>
      <c r="P56" s="191" t="s">
        <v>600</v>
      </c>
      <c r="Q56" s="187" t="str">
        <f t="shared" si="18"/>
        <v>52969C</v>
      </c>
      <c r="R56" s="188" t="str">
        <f t="shared" si="18"/>
        <v>HR Employee Benefits Manager</v>
      </c>
      <c r="S56" s="189" t="str">
        <f t="shared" si="10"/>
        <v>103</v>
      </c>
      <c r="T56" s="186" cm="1">
        <f t="array" aca="1" ref="T56" ca="1">ROUND(IF($P56="Y",VLOOKUP($Q56, RatesMay2021,T$6,0)*INDIRECT($Q$1),VLOOKUP($Q56, RatesMay2021,T$6,0)),IF($A56="E",0,3))</f>
        <v>91705</v>
      </c>
      <c r="U56" s="186" cm="1">
        <f t="array" aca="1" ref="U56" ca="1">ROUND(IF($P56="Y",VLOOKUP($Q56, RatesMay2021,U$6,0)*INDIRECT($Q$1),VLOOKUP($Q56, RatesMay2021,U$6,0)),IF($A56="E",0,3))</f>
        <v>95371</v>
      </c>
      <c r="V56" s="186" cm="1">
        <f t="array" aca="1" ref="V56" ca="1">ROUND(IF($P56="Y",VLOOKUP($Q56, RatesMay2021,V$6,0)*INDIRECT($Q$1),VLOOKUP($Q56, RatesMay2021,V$6,0)),IF($A56="E",0,3))</f>
        <v>99188</v>
      </c>
      <c r="W56" s="186" cm="1">
        <f t="array" aca="1" ref="W56" ca="1">ROUND(IF($P56="Y",VLOOKUP($Q56, RatesMay2021,W$6,0)*INDIRECT($Q$1),VLOOKUP($Q56, RatesMay2021,W$6,0)),IF($A56="E",0,3))</f>
        <v>103155</v>
      </c>
      <c r="X56" s="186" cm="1">
        <f t="array" aca="1" ref="X56" ca="1">ROUND(IF($P56="Y",VLOOKUP($Q56, RatesMay2021,X$6,0)*INDIRECT($Q$1),VLOOKUP($Q56, RatesMay2021,X$6,0)),IF($A56="E",0,3))</f>
        <v>107282</v>
      </c>
      <c r="Y56" s="186" cm="1">
        <f t="array" aca="1" ref="Y56" ca="1">ROUND(IF($P56="Y",VLOOKUP($Q56, RatesMay2021,Y$6,0)*INDIRECT($Q$1),VLOOKUP($Q56, RatesMay2021,Y$6,0)),IF($A56="E",0,3))</f>
        <v>0</v>
      </c>
      <c r="Z56" s="186" cm="1">
        <f t="array" aca="1" ref="Z56" ca="1">ROUND(IF($P56="Y",VLOOKUP($Q56, RatesMay2021,Z$6,0)*INDIRECT($Q$1),VLOOKUP($Q56, RatesMay2021,Z$6,0)),IF($A56="E",0,3))</f>
        <v>0</v>
      </c>
    </row>
    <row r="57" spans="1:26" x14ac:dyDescent="0.2">
      <c r="A57" s="69" t="s">
        <v>21</v>
      </c>
      <c r="B57" s="223" t="s">
        <v>514</v>
      </c>
      <c r="C57" s="69" t="s">
        <v>515</v>
      </c>
      <c r="D57" s="71" t="s">
        <v>516</v>
      </c>
      <c r="E57" s="69">
        <v>338</v>
      </c>
      <c r="F57" s="69">
        <v>7</v>
      </c>
      <c r="G57" s="74">
        <f t="shared" ca="1" si="11"/>
        <v>29.878</v>
      </c>
      <c r="H57" s="74">
        <f t="shared" ca="1" si="12"/>
        <v>31.451000000000001</v>
      </c>
      <c r="I57" s="74">
        <f t="shared" ca="1" si="13"/>
        <v>32.332000000000001</v>
      </c>
      <c r="J57" s="74">
        <f t="shared" ca="1" si="14"/>
        <v>33.235999999999997</v>
      </c>
      <c r="K57" s="74">
        <f t="shared" ca="1" si="15"/>
        <v>34.183999999999997</v>
      </c>
      <c r="L57" s="74">
        <f t="shared" ca="1" si="16"/>
        <v>0</v>
      </c>
      <c r="M57" s="74">
        <f t="shared" ca="1" si="17"/>
        <v>0</v>
      </c>
      <c r="N57" s="72"/>
      <c r="P57" s="191" t="s">
        <v>600</v>
      </c>
      <c r="Q57" s="187" t="str">
        <f t="shared" si="18"/>
        <v>52952C</v>
      </c>
      <c r="R57" s="188" t="str">
        <f t="shared" si="18"/>
        <v>HR Employee Benefits Specialist</v>
      </c>
      <c r="S57" s="189" t="str">
        <f t="shared" si="10"/>
        <v>108</v>
      </c>
      <c r="T57" s="186" cm="1">
        <f t="array" aca="1" ref="T57" ca="1">ROUND(IF($P57="Y",VLOOKUP($Q57, RatesMay2021,T$6,0)*INDIRECT($Q$1),VLOOKUP($Q57, RatesMay2021,T$6,0)),IF($A57="E",0,3))</f>
        <v>29.878</v>
      </c>
      <c r="U57" s="186" cm="1">
        <f t="array" aca="1" ref="U57" ca="1">ROUND(IF($P57="Y",VLOOKUP($Q57, RatesMay2021,U$6,0)*INDIRECT($Q$1),VLOOKUP($Q57, RatesMay2021,U$6,0)),IF($A57="E",0,3))</f>
        <v>31.451000000000001</v>
      </c>
      <c r="V57" s="186" cm="1">
        <f t="array" aca="1" ref="V57" ca="1">ROUND(IF($P57="Y",VLOOKUP($Q57, RatesMay2021,V$6,0)*INDIRECT($Q$1),VLOOKUP($Q57, RatesMay2021,V$6,0)),IF($A57="E",0,3))</f>
        <v>32.332000000000001</v>
      </c>
      <c r="W57" s="186" cm="1">
        <f t="array" aca="1" ref="W57" ca="1">ROUND(IF($P57="Y",VLOOKUP($Q57, RatesMay2021,W$6,0)*INDIRECT($Q$1),VLOOKUP($Q57, RatesMay2021,W$6,0)),IF($A57="E",0,3))</f>
        <v>33.235999999999997</v>
      </c>
      <c r="X57" s="186" cm="1">
        <f t="array" aca="1" ref="X57" ca="1">ROUND(IF($P57="Y",VLOOKUP($Q57, RatesMay2021,X$6,0)*INDIRECT($Q$1),VLOOKUP($Q57, RatesMay2021,X$6,0)),IF($A57="E",0,3))</f>
        <v>34.183999999999997</v>
      </c>
      <c r="Y57" s="186" cm="1">
        <f t="array" aca="1" ref="Y57" ca="1">ROUND(IF($P57="Y",VLOOKUP($Q57, RatesMay2021,Y$6,0)*INDIRECT($Q$1),VLOOKUP($Q57, RatesMay2021,Y$6,0)),IF($A57="E",0,3))</f>
        <v>0</v>
      </c>
      <c r="Z57" s="186" cm="1">
        <f t="array" aca="1" ref="Z57" ca="1">ROUND(IF($P57="Y",VLOOKUP($Q57, RatesMay2021,Z$6,0)*INDIRECT($Q$1),VLOOKUP($Q57, RatesMay2021,Z$6,0)),IF($A57="E",0,3))</f>
        <v>0</v>
      </c>
    </row>
    <row r="58" spans="1:26" x14ac:dyDescent="0.2">
      <c r="A58" s="69" t="s">
        <v>21</v>
      </c>
      <c r="B58" s="223" t="s">
        <v>514</v>
      </c>
      <c r="C58" s="69" t="s">
        <v>650</v>
      </c>
      <c r="D58" s="71" t="s">
        <v>651</v>
      </c>
      <c r="E58" s="69">
        <v>338</v>
      </c>
      <c r="F58" s="69">
        <v>7</v>
      </c>
      <c r="G58" s="74">
        <f t="shared" ca="1" si="11"/>
        <v>29.878</v>
      </c>
      <c r="H58" s="74">
        <f t="shared" ca="1" si="12"/>
        <v>31.451000000000001</v>
      </c>
      <c r="I58" s="74">
        <f t="shared" ca="1" si="13"/>
        <v>32.332000000000001</v>
      </c>
      <c r="J58" s="74">
        <f t="shared" ca="1" si="14"/>
        <v>33.235999999999997</v>
      </c>
      <c r="K58" s="74">
        <f t="shared" ca="1" si="15"/>
        <v>34.183999999999997</v>
      </c>
      <c r="L58" s="74">
        <f t="shared" ca="1" si="16"/>
        <v>0</v>
      </c>
      <c r="M58" s="74">
        <f t="shared" ca="1" si="17"/>
        <v>0</v>
      </c>
      <c r="N58" s="72"/>
      <c r="P58" s="191" t="s">
        <v>600</v>
      </c>
      <c r="Q58" s="187" t="str">
        <f t="shared" si="18"/>
        <v>52989C</v>
      </c>
      <c r="R58" s="188" t="str">
        <f t="shared" si="18"/>
        <v>HR Investigations Specialist</v>
      </c>
      <c r="S58" s="189" t="str">
        <f t="shared" si="10"/>
        <v>108</v>
      </c>
      <c r="T58" s="186" cm="1">
        <f t="array" aca="1" ref="T58" ca="1">ROUND(IF($P58="Y",VLOOKUP($Q58, RatesMay2021,T$6,0)*INDIRECT($Q$1),VLOOKUP($Q58, RatesMay2021,T$6,0)),IF($A58="E",0,3))</f>
        <v>29.878</v>
      </c>
      <c r="U58" s="186" cm="1">
        <f t="array" aca="1" ref="U58" ca="1">ROUND(IF($P58="Y",VLOOKUP($Q58, RatesMay2021,U$6,0)*INDIRECT($Q$1),VLOOKUP($Q58, RatesMay2021,U$6,0)),IF($A58="E",0,3))</f>
        <v>31.451000000000001</v>
      </c>
      <c r="V58" s="186" cm="1">
        <f t="array" aca="1" ref="V58" ca="1">ROUND(IF($P58="Y",VLOOKUP($Q58, RatesMay2021,V$6,0)*INDIRECT($Q$1),VLOOKUP($Q58, RatesMay2021,V$6,0)),IF($A58="E",0,3))</f>
        <v>32.332000000000001</v>
      </c>
      <c r="W58" s="186" cm="1">
        <f t="array" aca="1" ref="W58" ca="1">ROUND(IF($P58="Y",VLOOKUP($Q58, RatesMay2021,W$6,0)*INDIRECT($Q$1),VLOOKUP($Q58, RatesMay2021,W$6,0)),IF($A58="E",0,3))</f>
        <v>33.235999999999997</v>
      </c>
      <c r="X58" s="186" cm="1">
        <f t="array" aca="1" ref="X58" ca="1">ROUND(IF($P58="Y",VLOOKUP($Q58, RatesMay2021,X$6,0)*INDIRECT($Q$1),VLOOKUP($Q58, RatesMay2021,X$6,0)),IF($A58="E",0,3))</f>
        <v>34.183999999999997</v>
      </c>
      <c r="Y58" s="186" cm="1">
        <f t="array" aca="1" ref="Y58" ca="1">ROUND(IF($P58="Y",VLOOKUP($Q58, RatesMay2021,Y$6,0)*INDIRECT($Q$1),VLOOKUP($Q58, RatesMay2021,Y$6,0)),IF($A58="E",0,3))</f>
        <v>0</v>
      </c>
      <c r="Z58" s="186" cm="1">
        <f t="array" aca="1" ref="Z58" ca="1">ROUND(IF($P58="Y",VLOOKUP($Q58, RatesMay2021,Z$6,0)*INDIRECT($Q$1),VLOOKUP($Q58, RatesMay2021,Z$6,0)),IF($A58="E",0,3))</f>
        <v>0</v>
      </c>
    </row>
    <row r="59" spans="1:26" x14ac:dyDescent="0.2">
      <c r="A59" s="69" t="s">
        <v>17</v>
      </c>
      <c r="B59" s="223">
        <v>21</v>
      </c>
      <c r="C59" s="69" t="s">
        <v>567</v>
      </c>
      <c r="D59" s="71" t="s">
        <v>566</v>
      </c>
      <c r="E59" s="69">
        <v>393</v>
      </c>
      <c r="F59" s="69">
        <v>8</v>
      </c>
      <c r="G59" s="74">
        <f t="shared" ca="1" si="11"/>
        <v>64113</v>
      </c>
      <c r="H59" s="74">
        <f t="shared" ca="1" si="12"/>
        <v>67554</v>
      </c>
      <c r="I59" s="74">
        <f t="shared" ca="1" si="13"/>
        <v>71138</v>
      </c>
      <c r="J59" s="74">
        <f t="shared" ca="1" si="14"/>
        <v>76175</v>
      </c>
      <c r="K59" s="74">
        <f t="shared" ca="1" si="15"/>
        <v>78308</v>
      </c>
      <c r="L59" s="74">
        <f t="shared" ca="1" si="16"/>
        <v>80501</v>
      </c>
      <c r="M59" s="74">
        <f t="shared" ca="1" si="17"/>
        <v>82796</v>
      </c>
      <c r="N59" s="72"/>
      <c r="P59" s="191" t="s">
        <v>600</v>
      </c>
      <c r="Q59" s="187" t="str">
        <f t="shared" si="18"/>
        <v>52954C</v>
      </c>
      <c r="R59" s="188" t="str">
        <f t="shared" si="18"/>
        <v>HR Investigator</v>
      </c>
      <c r="S59" s="189">
        <f t="shared" si="10"/>
        <v>21</v>
      </c>
      <c r="T59" s="186" cm="1">
        <f t="array" aca="1" ref="T59" ca="1">ROUND(IF($P59="Y",VLOOKUP($Q59, RatesMay2021,T$6,0)*INDIRECT($Q$1),VLOOKUP($Q59, RatesMay2021,T$6,0)),IF($A59="E",0,3))</f>
        <v>64113</v>
      </c>
      <c r="U59" s="186" cm="1">
        <f t="array" aca="1" ref="U59" ca="1">ROUND(IF($P59="Y",VLOOKUP($Q59, RatesMay2021,U$6,0)*INDIRECT($Q$1),VLOOKUP($Q59, RatesMay2021,U$6,0)),IF($A59="E",0,3))</f>
        <v>67554</v>
      </c>
      <c r="V59" s="186" cm="1">
        <f t="array" aca="1" ref="V59" ca="1">ROUND(IF($P59="Y",VLOOKUP($Q59, RatesMay2021,V$6,0)*INDIRECT($Q$1),VLOOKUP($Q59, RatesMay2021,V$6,0)),IF($A59="E",0,3))</f>
        <v>71138</v>
      </c>
      <c r="W59" s="186" cm="1">
        <f t="array" aca="1" ref="W59" ca="1">ROUND(IF($P59="Y",VLOOKUP($Q59, RatesMay2021,W$6,0)*INDIRECT($Q$1),VLOOKUP($Q59, RatesMay2021,W$6,0)),IF($A59="E",0,3))</f>
        <v>76175</v>
      </c>
      <c r="X59" s="186" cm="1">
        <f t="array" aca="1" ref="X59" ca="1">ROUND(IF($P59="Y",VLOOKUP($Q59, RatesMay2021,X$6,0)*INDIRECT($Q$1),VLOOKUP($Q59, RatesMay2021,X$6,0)),IF($A59="E",0,3))</f>
        <v>78308</v>
      </c>
      <c r="Y59" s="186" cm="1">
        <f t="array" aca="1" ref="Y59" ca="1">ROUND(IF($P59="Y",VLOOKUP($Q59, RatesMay2021,Y$6,0)*INDIRECT($Q$1),VLOOKUP($Q59, RatesMay2021,Y$6,0)),IF($A59="E",0,3))</f>
        <v>80501</v>
      </c>
      <c r="Z59" s="186" cm="1">
        <f t="array" aca="1" ref="Z59" ca="1">ROUND(IF($P59="Y",VLOOKUP($Q59, RatesMay2021,Z$6,0)*INDIRECT($Q$1),VLOOKUP($Q59, RatesMay2021,Z$6,0)),IF($A59="E",0,3))</f>
        <v>82796</v>
      </c>
    </row>
    <row r="60" spans="1:26" x14ac:dyDescent="0.2">
      <c r="A60" s="69" t="s">
        <v>21</v>
      </c>
      <c r="B60" s="223" t="s">
        <v>514</v>
      </c>
      <c r="C60" s="69" t="s">
        <v>517</v>
      </c>
      <c r="D60" s="71" t="s">
        <v>518</v>
      </c>
      <c r="E60" s="69">
        <v>338</v>
      </c>
      <c r="F60" s="69">
        <v>7</v>
      </c>
      <c r="G60" s="74">
        <f t="shared" ca="1" si="11"/>
        <v>29.878</v>
      </c>
      <c r="H60" s="74">
        <f t="shared" ca="1" si="12"/>
        <v>31.451000000000001</v>
      </c>
      <c r="I60" s="74">
        <f t="shared" ca="1" si="13"/>
        <v>32.332000000000001</v>
      </c>
      <c r="J60" s="74">
        <f t="shared" ca="1" si="14"/>
        <v>33.235999999999997</v>
      </c>
      <c r="K60" s="74">
        <f t="shared" ca="1" si="15"/>
        <v>34.183999999999997</v>
      </c>
      <c r="L60" s="74">
        <f t="shared" ca="1" si="16"/>
        <v>0</v>
      </c>
      <c r="M60" s="74">
        <f t="shared" ca="1" si="17"/>
        <v>0</v>
      </c>
      <c r="N60" s="72"/>
      <c r="P60" s="191" t="s">
        <v>600</v>
      </c>
      <c r="Q60" s="187" t="str">
        <f t="shared" si="18"/>
        <v>52961C</v>
      </c>
      <c r="R60" s="188" t="str">
        <f t="shared" si="18"/>
        <v>HR Labor Relations Specialist</v>
      </c>
      <c r="S60" s="189" t="str">
        <f t="shared" si="10"/>
        <v>108</v>
      </c>
      <c r="T60" s="186" cm="1">
        <f t="array" aca="1" ref="T60" ca="1">ROUND(IF($P60="Y",VLOOKUP($Q60, RatesMay2021,T$6,0)*INDIRECT($Q$1),VLOOKUP($Q60, RatesMay2021,T$6,0)),IF($A60="E",0,3))</f>
        <v>29.878</v>
      </c>
      <c r="U60" s="186" cm="1">
        <f t="array" aca="1" ref="U60" ca="1">ROUND(IF($P60="Y",VLOOKUP($Q60, RatesMay2021,U$6,0)*INDIRECT($Q$1),VLOOKUP($Q60, RatesMay2021,U$6,0)),IF($A60="E",0,3))</f>
        <v>31.451000000000001</v>
      </c>
      <c r="V60" s="186" cm="1">
        <f t="array" aca="1" ref="V60" ca="1">ROUND(IF($P60="Y",VLOOKUP($Q60, RatesMay2021,V$6,0)*INDIRECT($Q$1),VLOOKUP($Q60, RatesMay2021,V$6,0)),IF($A60="E",0,3))</f>
        <v>32.332000000000001</v>
      </c>
      <c r="W60" s="186" cm="1">
        <f t="array" aca="1" ref="W60" ca="1">ROUND(IF($P60="Y",VLOOKUP($Q60, RatesMay2021,W$6,0)*INDIRECT($Q$1),VLOOKUP($Q60, RatesMay2021,W$6,0)),IF($A60="E",0,3))</f>
        <v>33.235999999999997</v>
      </c>
      <c r="X60" s="186" cm="1">
        <f t="array" aca="1" ref="X60" ca="1">ROUND(IF($P60="Y",VLOOKUP($Q60, RatesMay2021,X$6,0)*INDIRECT($Q$1),VLOOKUP($Q60, RatesMay2021,X$6,0)),IF($A60="E",0,3))</f>
        <v>34.183999999999997</v>
      </c>
      <c r="Y60" s="186" cm="1">
        <f t="array" aca="1" ref="Y60" ca="1">ROUND(IF($P60="Y",VLOOKUP($Q60, RatesMay2021,Y$6,0)*INDIRECT($Q$1),VLOOKUP($Q60, RatesMay2021,Y$6,0)),IF($A60="E",0,3))</f>
        <v>0</v>
      </c>
      <c r="Z60" s="186" cm="1">
        <f t="array" aca="1" ref="Z60" ca="1">ROUND(IF($P60="Y",VLOOKUP($Q60, RatesMay2021,Z$6,0)*INDIRECT($Q$1),VLOOKUP($Q60, RatesMay2021,Z$6,0)),IF($A60="E",0,3))</f>
        <v>0</v>
      </c>
    </row>
    <row r="61" spans="1:26" x14ac:dyDescent="0.2">
      <c r="A61" s="69" t="s">
        <v>17</v>
      </c>
      <c r="B61" s="223" t="s">
        <v>65</v>
      </c>
      <c r="C61" s="69" t="s">
        <v>100</v>
      </c>
      <c r="D61" s="71" t="s">
        <v>519</v>
      </c>
      <c r="E61" s="69">
        <v>513</v>
      </c>
      <c r="F61" s="69">
        <v>11</v>
      </c>
      <c r="G61" s="74">
        <f t="shared" ca="1" si="11"/>
        <v>83407</v>
      </c>
      <c r="H61" s="74">
        <f t="shared" ca="1" si="12"/>
        <v>87798</v>
      </c>
      <c r="I61" s="74">
        <f t="shared" ca="1" si="13"/>
        <v>92418</v>
      </c>
      <c r="J61" s="74">
        <f t="shared" ca="1" si="14"/>
        <v>98702</v>
      </c>
      <c r="K61" s="74">
        <f t="shared" ca="1" si="15"/>
        <v>101467</v>
      </c>
      <c r="L61" s="74">
        <f t="shared" ca="1" si="16"/>
        <v>104309</v>
      </c>
      <c r="M61" s="74">
        <f t="shared" ca="1" si="17"/>
        <v>107282</v>
      </c>
      <c r="N61" s="72"/>
      <c r="P61" s="186" t="s">
        <v>600</v>
      </c>
      <c r="Q61" s="187" t="str">
        <f t="shared" si="18"/>
        <v>06063C</v>
      </c>
      <c r="R61" s="188" t="str">
        <f t="shared" si="18"/>
        <v>HR Leadership &amp; Change Manager</v>
      </c>
      <c r="S61" s="189" t="str">
        <f t="shared" si="10"/>
        <v>41C</v>
      </c>
      <c r="T61" s="186" cm="1">
        <f t="array" aca="1" ref="T61" ca="1">ROUND(IF($P61="Y",VLOOKUP($Q61, RatesMay2021,T$6,0)*INDIRECT($Q$1),VLOOKUP($Q61, RatesMay2021,T$6,0)),IF($A61="E",0,3))</f>
        <v>83407</v>
      </c>
      <c r="U61" s="186" cm="1">
        <f t="array" aca="1" ref="U61" ca="1">ROUND(IF($P61="Y",VLOOKUP($Q61, RatesMay2021,U$6,0)*INDIRECT($Q$1),VLOOKUP($Q61, RatesMay2021,U$6,0)),IF($A61="E",0,3))</f>
        <v>87798</v>
      </c>
      <c r="V61" s="186" cm="1">
        <f t="array" aca="1" ref="V61" ca="1">ROUND(IF($P61="Y",VLOOKUP($Q61, RatesMay2021,V$6,0)*INDIRECT($Q$1),VLOOKUP($Q61, RatesMay2021,V$6,0)),IF($A61="E",0,3))</f>
        <v>92418</v>
      </c>
      <c r="W61" s="186" cm="1">
        <f t="array" aca="1" ref="W61" ca="1">ROUND(IF($P61="Y",VLOOKUP($Q61, RatesMay2021,W$6,0)*INDIRECT($Q$1),VLOOKUP($Q61, RatesMay2021,W$6,0)),IF($A61="E",0,3))</f>
        <v>98702</v>
      </c>
      <c r="X61" s="186" cm="1">
        <f t="array" aca="1" ref="X61" ca="1">ROUND(IF($P61="Y",VLOOKUP($Q61, RatesMay2021,X$6,0)*INDIRECT($Q$1),VLOOKUP($Q61, RatesMay2021,X$6,0)),IF($A61="E",0,3))</f>
        <v>101467</v>
      </c>
      <c r="Y61" s="186" cm="1">
        <f t="array" aca="1" ref="Y61" ca="1">ROUND(IF($P61="Y",VLOOKUP($Q61, RatesMay2021,Y$6,0)*INDIRECT($Q$1),VLOOKUP($Q61, RatesMay2021,Y$6,0)),IF($A61="E",0,3))</f>
        <v>104309</v>
      </c>
      <c r="Z61" s="186" cm="1">
        <f t="array" aca="1" ref="Z61" ca="1">ROUND(IF($P61="Y",VLOOKUP($Q61, RatesMay2021,Z$6,0)*INDIRECT($Q$1),VLOOKUP($Q61, RatesMay2021,Z$6,0)),IF($A61="E",0,3))</f>
        <v>107282</v>
      </c>
    </row>
    <row r="62" spans="1:26" x14ac:dyDescent="0.2">
      <c r="A62" s="69" t="s">
        <v>17</v>
      </c>
      <c r="B62" s="223" t="s">
        <v>571</v>
      </c>
      <c r="C62" s="69" t="s">
        <v>520</v>
      </c>
      <c r="D62" s="71" t="s">
        <v>521</v>
      </c>
      <c r="E62" s="69">
        <v>458</v>
      </c>
      <c r="F62" s="69">
        <v>10</v>
      </c>
      <c r="G62" s="74">
        <f t="shared" ca="1" si="11"/>
        <v>83928</v>
      </c>
      <c r="H62" s="74">
        <f t="shared" ca="1" si="12"/>
        <v>87289</v>
      </c>
      <c r="I62" s="74">
        <f t="shared" ca="1" si="13"/>
        <v>90785</v>
      </c>
      <c r="J62" s="74">
        <f t="shared" ca="1" si="14"/>
        <v>94419</v>
      </c>
      <c r="K62" s="74">
        <f t="shared" ca="1" si="15"/>
        <v>98200</v>
      </c>
      <c r="L62" s="74">
        <f t="shared" ca="1" si="16"/>
        <v>0</v>
      </c>
      <c r="M62" s="74">
        <f t="shared" ca="1" si="17"/>
        <v>0</v>
      </c>
      <c r="N62" s="72"/>
      <c r="P62" s="191" t="s">
        <v>600</v>
      </c>
      <c r="Q62" s="187" t="str">
        <f t="shared" si="18"/>
        <v>52963C</v>
      </c>
      <c r="R62" s="188" t="str">
        <f t="shared" si="18"/>
        <v>HR Learning Technologies Specialist</v>
      </c>
      <c r="S62" s="189" t="str">
        <f t="shared" si="10"/>
        <v>065</v>
      </c>
      <c r="T62" s="186" cm="1">
        <f t="array" aca="1" ref="T62" ca="1">ROUND(IF($P62="Y",VLOOKUP($Q62, RatesMay2021,T$6,0)*INDIRECT($Q$1),VLOOKUP($Q62, RatesMay2021,T$6,0)),IF($A62="E",0,3))</f>
        <v>83928</v>
      </c>
      <c r="U62" s="186" cm="1">
        <f t="array" aca="1" ref="U62" ca="1">ROUND(IF($P62="Y",VLOOKUP($Q62, RatesMay2021,U$6,0)*INDIRECT($Q$1),VLOOKUP($Q62, RatesMay2021,U$6,0)),IF($A62="E",0,3))</f>
        <v>87289</v>
      </c>
      <c r="V62" s="186" cm="1">
        <f t="array" aca="1" ref="V62" ca="1">ROUND(IF($P62="Y",VLOOKUP($Q62, RatesMay2021,V$6,0)*INDIRECT($Q$1),VLOOKUP($Q62, RatesMay2021,V$6,0)),IF($A62="E",0,3))</f>
        <v>90785</v>
      </c>
      <c r="W62" s="186" cm="1">
        <f t="array" aca="1" ref="W62" ca="1">ROUND(IF($P62="Y",VLOOKUP($Q62, RatesMay2021,W$6,0)*INDIRECT($Q$1),VLOOKUP($Q62, RatesMay2021,W$6,0)),IF($A62="E",0,3))</f>
        <v>94419</v>
      </c>
      <c r="X62" s="186" cm="1">
        <f t="array" aca="1" ref="X62" ca="1">ROUND(IF($P62="Y",VLOOKUP($Q62, RatesMay2021,X$6,0)*INDIRECT($Q$1),VLOOKUP($Q62, RatesMay2021,X$6,0)),IF($A62="E",0,3))</f>
        <v>98200</v>
      </c>
      <c r="Y62" s="186" cm="1">
        <f t="array" aca="1" ref="Y62" ca="1">ROUND(IF($P62="Y",VLOOKUP($Q62, RatesMay2021,Y$6,0)*INDIRECT($Q$1),VLOOKUP($Q62, RatesMay2021,Y$6,0)),IF($A62="E",0,3))</f>
        <v>0</v>
      </c>
      <c r="Z62" s="186" cm="1">
        <f t="array" aca="1" ref="Z62" ca="1">ROUND(IF($P62="Y",VLOOKUP($Q62, RatesMay2021,Z$6,0)*INDIRECT($Q$1),VLOOKUP($Q62, RatesMay2021,Z$6,0)),IF($A62="E",0,3))</f>
        <v>0</v>
      </c>
    </row>
    <row r="63" spans="1:26" x14ac:dyDescent="0.2">
      <c r="A63" s="69" t="s">
        <v>17</v>
      </c>
      <c r="B63" s="223" t="s">
        <v>70</v>
      </c>
      <c r="C63" s="69" t="s">
        <v>522</v>
      </c>
      <c r="D63" s="71" t="s">
        <v>523</v>
      </c>
      <c r="E63" s="69">
        <v>463</v>
      </c>
      <c r="F63" s="69">
        <v>10</v>
      </c>
      <c r="G63" s="74">
        <f t="shared" ca="1" si="11"/>
        <v>77016</v>
      </c>
      <c r="H63" s="74">
        <f t="shared" ca="1" si="12"/>
        <v>80849</v>
      </c>
      <c r="I63" s="74">
        <f t="shared" ca="1" si="13"/>
        <v>84901</v>
      </c>
      <c r="J63" s="74">
        <f t="shared" ca="1" si="14"/>
        <v>90391</v>
      </c>
      <c r="K63" s="74">
        <f t="shared" ca="1" si="15"/>
        <v>92921</v>
      </c>
      <c r="L63" s="74">
        <f t="shared" ca="1" si="16"/>
        <v>95525</v>
      </c>
      <c r="M63" s="74">
        <f t="shared" ca="1" si="17"/>
        <v>98248</v>
      </c>
      <c r="N63" s="72"/>
      <c r="P63" s="191" t="s">
        <v>600</v>
      </c>
      <c r="Q63" s="187" t="str">
        <f t="shared" si="18"/>
        <v>52964C</v>
      </c>
      <c r="R63" s="188" t="str">
        <f t="shared" si="18"/>
        <v>HR Managing Lead Investigator</v>
      </c>
      <c r="S63" s="189" t="str">
        <f t="shared" si="10"/>
        <v>34M</v>
      </c>
      <c r="T63" s="186" cm="1">
        <f t="array" aca="1" ref="T63" ca="1">ROUND(IF($P63="Y",VLOOKUP($Q63, RatesMay2021,T$6,0)*INDIRECT($Q$1),VLOOKUP($Q63, RatesMay2021,T$6,0)),IF($A63="E",0,3))</f>
        <v>77016</v>
      </c>
      <c r="U63" s="186" cm="1">
        <f t="array" aca="1" ref="U63" ca="1">ROUND(IF($P63="Y",VLOOKUP($Q63, RatesMay2021,U$6,0)*INDIRECT($Q$1),VLOOKUP($Q63, RatesMay2021,U$6,0)),IF($A63="E",0,3))</f>
        <v>80849</v>
      </c>
      <c r="V63" s="186" cm="1">
        <f t="array" aca="1" ref="V63" ca="1">ROUND(IF($P63="Y",VLOOKUP($Q63, RatesMay2021,V$6,0)*INDIRECT($Q$1),VLOOKUP($Q63, RatesMay2021,V$6,0)),IF($A63="E",0,3))</f>
        <v>84901</v>
      </c>
      <c r="W63" s="186" cm="1">
        <f t="array" aca="1" ref="W63" ca="1">ROUND(IF($P63="Y",VLOOKUP($Q63, RatesMay2021,W$6,0)*INDIRECT($Q$1),VLOOKUP($Q63, RatesMay2021,W$6,0)),IF($A63="E",0,3))</f>
        <v>90391</v>
      </c>
      <c r="X63" s="186" cm="1">
        <f t="array" aca="1" ref="X63" ca="1">ROUND(IF($P63="Y",VLOOKUP($Q63, RatesMay2021,X$6,0)*INDIRECT($Q$1),VLOOKUP($Q63, RatesMay2021,X$6,0)),IF($A63="E",0,3))</f>
        <v>92921</v>
      </c>
      <c r="Y63" s="186" cm="1">
        <f t="array" aca="1" ref="Y63" ca="1">ROUND(IF($P63="Y",VLOOKUP($Q63, RatesMay2021,Y$6,0)*INDIRECT($Q$1),VLOOKUP($Q63, RatesMay2021,Y$6,0)),IF($A63="E",0,3))</f>
        <v>95525</v>
      </c>
      <c r="Z63" s="186" cm="1">
        <f t="array" aca="1" ref="Z63" ca="1">ROUND(IF($P63="Y",VLOOKUP($Q63, RatesMay2021,Z$6,0)*INDIRECT($Q$1),VLOOKUP($Q63, RatesMay2021,Z$6,0)),IF($A63="E",0,3))</f>
        <v>98248</v>
      </c>
    </row>
    <row r="64" spans="1:26" x14ac:dyDescent="0.2">
      <c r="A64" s="69" t="s">
        <v>17</v>
      </c>
      <c r="B64" s="223" t="s">
        <v>630</v>
      </c>
      <c r="C64" s="69" t="s">
        <v>699</v>
      </c>
      <c r="D64" s="71" t="s">
        <v>696</v>
      </c>
      <c r="E64" s="69">
        <v>523</v>
      </c>
      <c r="F64" s="69">
        <v>11</v>
      </c>
      <c r="G64" s="74">
        <f t="shared" si="11"/>
        <v>92234</v>
      </c>
      <c r="H64" s="74">
        <f t="shared" si="12"/>
        <v>95922</v>
      </c>
      <c r="I64" s="74">
        <f t="shared" si="13"/>
        <v>99760</v>
      </c>
      <c r="J64" s="74">
        <f t="shared" si="14"/>
        <v>103751</v>
      </c>
      <c r="K64" s="74">
        <f t="shared" si="15"/>
        <v>107902</v>
      </c>
      <c r="L64" s="74">
        <f t="shared" si="16"/>
        <v>0</v>
      </c>
      <c r="M64" s="74">
        <f t="shared" si="17"/>
        <v>0</v>
      </c>
      <c r="N64" s="72"/>
      <c r="P64" s="191" t="s">
        <v>600</v>
      </c>
      <c r="Q64" s="187" t="str">
        <f t="shared" si="18"/>
        <v>53004C</v>
      </c>
      <c r="R64" s="188" t="str">
        <f t="shared" si="18"/>
        <v>HR Project Manager - Confidential</v>
      </c>
      <c r="S64" s="189" t="s">
        <v>630</v>
      </c>
      <c r="T64" s="257">
        <v>92234</v>
      </c>
      <c r="U64" s="257">
        <v>95922</v>
      </c>
      <c r="V64" s="257">
        <v>99760</v>
      </c>
      <c r="W64" s="257">
        <v>103751</v>
      </c>
      <c r="X64" s="257">
        <v>107902</v>
      </c>
      <c r="Y64" s="257">
        <v>0</v>
      </c>
      <c r="Z64" s="257">
        <v>0</v>
      </c>
    </row>
    <row r="65" spans="1:26" x14ac:dyDescent="0.2">
      <c r="A65" s="69" t="s">
        <v>17</v>
      </c>
      <c r="B65" s="223" t="s">
        <v>524</v>
      </c>
      <c r="C65" s="69" t="s">
        <v>525</v>
      </c>
      <c r="D65" s="71" t="s">
        <v>526</v>
      </c>
      <c r="E65" s="69">
        <v>395</v>
      </c>
      <c r="F65" s="69">
        <v>8</v>
      </c>
      <c r="G65" s="74">
        <f t="shared" ca="1" si="11"/>
        <v>70761</v>
      </c>
      <c r="H65" s="74">
        <f t="shared" ca="1" si="12"/>
        <v>73595</v>
      </c>
      <c r="I65" s="74">
        <f t="shared" ca="1" si="13"/>
        <v>76541</v>
      </c>
      <c r="J65" s="74">
        <f t="shared" ca="1" si="14"/>
        <v>79606</v>
      </c>
      <c r="K65" s="74">
        <f t="shared" ca="1" si="15"/>
        <v>82794</v>
      </c>
      <c r="L65" s="74">
        <f t="shared" ca="1" si="16"/>
        <v>0</v>
      </c>
      <c r="M65" s="74">
        <f t="shared" ca="1" si="17"/>
        <v>0</v>
      </c>
      <c r="N65" s="72"/>
      <c r="P65" s="191" t="s">
        <v>600</v>
      </c>
      <c r="Q65" s="187" t="str">
        <f t="shared" si="18"/>
        <v>52959C</v>
      </c>
      <c r="R65" s="188" t="str">
        <f t="shared" si="18"/>
        <v>HR Recruiter</v>
      </c>
      <c r="S65" s="189" t="str">
        <f t="shared" si="10"/>
        <v>109</v>
      </c>
      <c r="T65" s="186" cm="1">
        <f t="array" aca="1" ref="T65" ca="1">ROUND(IF($P65="Y",VLOOKUP($Q65, RatesMay2021,T$6,0)*INDIRECT($Q$1),VLOOKUP($Q65, RatesMay2021,T$6,0)),IF($A65="E",0,3))</f>
        <v>70761</v>
      </c>
      <c r="U65" s="186" cm="1">
        <f t="array" aca="1" ref="U65" ca="1">ROUND(IF($P65="Y",VLOOKUP($Q65, RatesMay2021,U$6,0)*INDIRECT($Q$1),VLOOKUP($Q65, RatesMay2021,U$6,0)),IF($A65="E",0,3))</f>
        <v>73595</v>
      </c>
      <c r="V65" s="186" cm="1">
        <f t="array" aca="1" ref="V65" ca="1">ROUND(IF($P65="Y",VLOOKUP($Q65, RatesMay2021,V$6,0)*INDIRECT($Q$1),VLOOKUP($Q65, RatesMay2021,V$6,0)),IF($A65="E",0,3))</f>
        <v>76541</v>
      </c>
      <c r="W65" s="186" cm="1">
        <f t="array" aca="1" ref="W65" ca="1">ROUND(IF($P65="Y",VLOOKUP($Q65, RatesMay2021,W$6,0)*INDIRECT($Q$1),VLOOKUP($Q65, RatesMay2021,W$6,0)),IF($A65="E",0,3))</f>
        <v>79606</v>
      </c>
      <c r="X65" s="186" cm="1">
        <f t="array" aca="1" ref="X65" ca="1">ROUND(IF($P65="Y",VLOOKUP($Q65, RatesMay2021,X$6,0)*INDIRECT($Q$1),VLOOKUP($Q65, RatesMay2021,X$6,0)),IF($A65="E",0,3))</f>
        <v>82794</v>
      </c>
      <c r="Y65" s="186" cm="1">
        <f t="array" aca="1" ref="Y65" ca="1">ROUND(IF($P65="Y",VLOOKUP($Q65, RatesMay2021,Y$6,0)*INDIRECT($Q$1),VLOOKUP($Q65, RatesMay2021,Y$6,0)),IF($A65="E",0,3))</f>
        <v>0</v>
      </c>
      <c r="Z65" s="186" cm="1">
        <f t="array" aca="1" ref="Z65" ca="1">ROUND(IF($P65="Y",VLOOKUP($Q65, RatesMay2021,Z$6,0)*INDIRECT($Q$1),VLOOKUP($Q65, RatesMay2021,Z$6,0)),IF($A65="E",0,3))</f>
        <v>0</v>
      </c>
    </row>
    <row r="66" spans="1:26" x14ac:dyDescent="0.2">
      <c r="A66" s="69" t="s">
        <v>17</v>
      </c>
      <c r="B66" s="223" t="s">
        <v>88</v>
      </c>
      <c r="C66" s="69" t="s">
        <v>90</v>
      </c>
      <c r="D66" s="71" t="s">
        <v>527</v>
      </c>
      <c r="E66" s="69">
        <v>400</v>
      </c>
      <c r="F66" s="69">
        <v>8</v>
      </c>
      <c r="G66" s="74">
        <f t="shared" ca="1" si="11"/>
        <v>61289</v>
      </c>
      <c r="H66" s="74">
        <f t="shared" ca="1" si="12"/>
        <v>64654</v>
      </c>
      <c r="I66" s="74">
        <f t="shared" ca="1" si="13"/>
        <v>68014</v>
      </c>
      <c r="J66" s="74">
        <f t="shared" ca="1" si="14"/>
        <v>71612</v>
      </c>
      <c r="K66" s="74">
        <f t="shared" ca="1" si="15"/>
        <v>75395</v>
      </c>
      <c r="L66" s="74">
        <f t="shared" ca="1" si="16"/>
        <v>80078</v>
      </c>
      <c r="M66" s="74">
        <f t="shared" ca="1" si="17"/>
        <v>84760</v>
      </c>
      <c r="N66" s="72"/>
      <c r="P66" s="191" t="s">
        <v>600</v>
      </c>
      <c r="Q66" s="187" t="str">
        <f t="shared" si="18"/>
        <v>05418C</v>
      </c>
      <c r="R66" s="188" t="str">
        <f t="shared" si="18"/>
        <v>HR Representative</v>
      </c>
      <c r="S66" s="189" t="str">
        <f t="shared" si="10"/>
        <v>60M</v>
      </c>
      <c r="T66" s="186" cm="1">
        <f t="array" aca="1" ref="T66" ca="1">ROUND(IF($P66="Y",VLOOKUP($Q66, RatesMay2021,T$6,0)*INDIRECT($Q$1),VLOOKUP($Q66, RatesMay2021,T$6,0)),IF($A66="E",0,3))</f>
        <v>61289</v>
      </c>
      <c r="U66" s="186" cm="1">
        <f t="array" aca="1" ref="U66" ca="1">ROUND(IF($P66="Y",VLOOKUP($Q66, RatesMay2021,U$6,0)*INDIRECT($Q$1),VLOOKUP($Q66, RatesMay2021,U$6,0)),IF($A66="E",0,3))</f>
        <v>64654</v>
      </c>
      <c r="V66" s="186" cm="1">
        <f t="array" aca="1" ref="V66" ca="1">ROUND(IF($P66="Y",VLOOKUP($Q66, RatesMay2021,V$6,0)*INDIRECT($Q$1),VLOOKUP($Q66, RatesMay2021,V$6,0)),IF($A66="E",0,3))</f>
        <v>68014</v>
      </c>
      <c r="W66" s="186" cm="1">
        <f t="array" aca="1" ref="W66" ca="1">ROUND(IF($P66="Y",VLOOKUP($Q66, RatesMay2021,W$6,0)*INDIRECT($Q$1),VLOOKUP($Q66, RatesMay2021,W$6,0)),IF($A66="E",0,3))</f>
        <v>71612</v>
      </c>
      <c r="X66" s="186" cm="1">
        <f t="array" aca="1" ref="X66" ca="1">ROUND(IF($P66="Y",VLOOKUP($Q66, RatesMay2021,X$6,0)*INDIRECT($Q$1),VLOOKUP($Q66, RatesMay2021,X$6,0)),IF($A66="E",0,3))</f>
        <v>75395</v>
      </c>
      <c r="Y66" s="186" cm="1">
        <f t="array" aca="1" ref="Y66" ca="1">ROUND(IF($P66="Y",VLOOKUP($Q66, RatesMay2021,Y$6,0)*INDIRECT($Q$1),VLOOKUP($Q66, RatesMay2021,Y$6,0)),IF($A66="E",0,3))</f>
        <v>80078</v>
      </c>
      <c r="Z66" s="186" cm="1">
        <f t="array" aca="1" ref="Z66" ca="1">ROUND(IF($P66="Y",VLOOKUP($Q66, RatesMay2021,Z$6,0)*INDIRECT($Q$1),VLOOKUP($Q66, RatesMay2021,Z$6,0)),IF($A66="E",0,3))</f>
        <v>84760</v>
      </c>
    </row>
    <row r="67" spans="1:26" x14ac:dyDescent="0.2">
      <c r="A67" s="69" t="s">
        <v>21</v>
      </c>
      <c r="B67" s="223" t="s">
        <v>95</v>
      </c>
      <c r="C67" s="69" t="s">
        <v>96</v>
      </c>
      <c r="D67" s="71" t="s">
        <v>554</v>
      </c>
      <c r="E67" s="69">
        <v>308</v>
      </c>
      <c r="F67" s="69">
        <v>6</v>
      </c>
      <c r="G67" s="74">
        <f t="shared" ca="1" si="11"/>
        <v>25.850999999999999</v>
      </c>
      <c r="H67" s="74">
        <f t="shared" ca="1" si="12"/>
        <v>27.143000000000001</v>
      </c>
      <c r="I67" s="74">
        <f t="shared" ca="1" si="13"/>
        <v>28.5</v>
      </c>
      <c r="J67" s="74">
        <f t="shared" ca="1" si="14"/>
        <v>29.925000000000001</v>
      </c>
      <c r="K67" s="74">
        <f t="shared" ca="1" si="15"/>
        <v>31.420999999999999</v>
      </c>
      <c r="L67" s="74">
        <f t="shared" ca="1" si="16"/>
        <v>32.993000000000002</v>
      </c>
      <c r="M67" s="74">
        <f t="shared" ca="1" si="17"/>
        <v>0</v>
      </c>
      <c r="N67" s="72"/>
      <c r="P67" s="191" t="s">
        <v>600</v>
      </c>
      <c r="Q67" s="187" t="str">
        <f t="shared" si="18"/>
        <v>05426C</v>
      </c>
      <c r="R67" s="188" t="str">
        <f t="shared" si="18"/>
        <v>HR Sr Associate</v>
      </c>
      <c r="S67" s="189" t="str">
        <f t="shared" si="10"/>
        <v>04</v>
      </c>
      <c r="T67" s="186" cm="1">
        <f t="array" aca="1" ref="T67" ca="1">ROUND(IF($P67="Y",VLOOKUP($Q67, RatesMay2021,T$6,0)*INDIRECT($Q$1),VLOOKUP($Q67, RatesMay2021,T$6,0)),IF($A67="E",0,3))</f>
        <v>25.850999999999999</v>
      </c>
      <c r="U67" s="186" cm="1">
        <f t="array" aca="1" ref="U67" ca="1">ROUND(IF($P67="Y",VLOOKUP($Q67, RatesMay2021,U$6,0)*INDIRECT($Q$1),VLOOKUP($Q67, RatesMay2021,U$6,0)),IF($A67="E",0,3))</f>
        <v>27.143000000000001</v>
      </c>
      <c r="V67" s="186" cm="1">
        <f t="array" aca="1" ref="V67" ca="1">ROUND(IF($P67="Y",VLOOKUP($Q67, RatesMay2021,V$6,0)*INDIRECT($Q$1),VLOOKUP($Q67, RatesMay2021,V$6,0)),IF($A67="E",0,3))</f>
        <v>28.5</v>
      </c>
      <c r="W67" s="186" cm="1">
        <f t="array" aca="1" ref="W67" ca="1">ROUND(IF($P67="Y",VLOOKUP($Q67, RatesMay2021,W$6,0)*INDIRECT($Q$1),VLOOKUP($Q67, RatesMay2021,W$6,0)),IF($A67="E",0,3))</f>
        <v>29.925000000000001</v>
      </c>
      <c r="X67" s="186" cm="1">
        <f t="array" aca="1" ref="X67" ca="1">ROUND(IF($P67="Y",VLOOKUP($Q67, RatesMay2021,X$6,0)*INDIRECT($Q$1),VLOOKUP($Q67, RatesMay2021,X$6,0)),IF($A67="E",0,3))</f>
        <v>31.420999999999999</v>
      </c>
      <c r="Y67" s="186" cm="1">
        <f t="array" aca="1" ref="Y67" ca="1">ROUND(IF($P67="Y",VLOOKUP($Q67, RatesMay2021,Y$6,0)*INDIRECT($Q$1),VLOOKUP($Q67, RatesMay2021,Y$6,0)),IF($A67="E",0,3))</f>
        <v>32.993000000000002</v>
      </c>
      <c r="Z67" s="186" cm="1">
        <f t="array" aca="1" ref="Z67" ca="1">ROUND(IF($P67="Y",VLOOKUP($Q67, RatesMay2021,Z$6,0)*INDIRECT($Q$1),VLOOKUP($Q67, RatesMay2021,Z$6,0)),IF($A67="E",0,3))</f>
        <v>0</v>
      </c>
    </row>
    <row r="68" spans="1:26" x14ac:dyDescent="0.2">
      <c r="A68" s="69" t="s">
        <v>17</v>
      </c>
      <c r="B68" s="223" t="s">
        <v>571</v>
      </c>
      <c r="C68" s="69" t="s">
        <v>528</v>
      </c>
      <c r="D68" s="71" t="s">
        <v>529</v>
      </c>
      <c r="E68" s="69">
        <v>458</v>
      </c>
      <c r="F68" s="69">
        <v>10</v>
      </c>
      <c r="G68" s="74">
        <f t="shared" ca="1" si="11"/>
        <v>83928</v>
      </c>
      <c r="H68" s="74">
        <f t="shared" ca="1" si="12"/>
        <v>87289</v>
      </c>
      <c r="I68" s="74">
        <f t="shared" ca="1" si="13"/>
        <v>90785</v>
      </c>
      <c r="J68" s="74">
        <f t="shared" ca="1" si="14"/>
        <v>94419</v>
      </c>
      <c r="K68" s="74">
        <f t="shared" ca="1" si="15"/>
        <v>98200</v>
      </c>
      <c r="L68" s="74">
        <f t="shared" ca="1" si="16"/>
        <v>0</v>
      </c>
      <c r="M68" s="74">
        <f t="shared" ca="1" si="17"/>
        <v>0</v>
      </c>
      <c r="N68" s="72"/>
      <c r="P68" s="191" t="s">
        <v>600</v>
      </c>
      <c r="Q68" s="187" t="str">
        <f t="shared" si="18"/>
        <v>52968C</v>
      </c>
      <c r="R68" s="188" t="str">
        <f t="shared" si="18"/>
        <v>HR Sr Health &amp; Wellness Representative</v>
      </c>
      <c r="S68" s="189" t="str">
        <f t="shared" si="10"/>
        <v>065</v>
      </c>
      <c r="T68" s="186" cm="1">
        <f t="array" aca="1" ref="T68" ca="1">ROUND(IF($P68="Y",VLOOKUP($Q68, RatesMay2021,T$6,0)*INDIRECT($Q$1),VLOOKUP($Q68, RatesMay2021,T$6,0)),IF($A68="E",0,3))</f>
        <v>83928</v>
      </c>
      <c r="U68" s="186" cm="1">
        <f t="array" aca="1" ref="U68" ca="1">ROUND(IF($P68="Y",VLOOKUP($Q68, RatesMay2021,U$6,0)*INDIRECT($Q$1),VLOOKUP($Q68, RatesMay2021,U$6,0)),IF($A68="E",0,3))</f>
        <v>87289</v>
      </c>
      <c r="V68" s="186" cm="1">
        <f t="array" aca="1" ref="V68" ca="1">ROUND(IF($P68="Y",VLOOKUP($Q68, RatesMay2021,V$6,0)*INDIRECT($Q$1),VLOOKUP($Q68, RatesMay2021,V$6,0)),IF($A68="E",0,3))</f>
        <v>90785</v>
      </c>
      <c r="W68" s="186" cm="1">
        <f t="array" aca="1" ref="W68" ca="1">ROUND(IF($P68="Y",VLOOKUP($Q68, RatesMay2021,W$6,0)*INDIRECT($Q$1),VLOOKUP($Q68, RatesMay2021,W$6,0)),IF($A68="E",0,3))</f>
        <v>94419</v>
      </c>
      <c r="X68" s="186" cm="1">
        <f t="array" aca="1" ref="X68" ca="1">ROUND(IF($P68="Y",VLOOKUP($Q68, RatesMay2021,X$6,0)*INDIRECT($Q$1),VLOOKUP($Q68, RatesMay2021,X$6,0)),IF($A68="E",0,3))</f>
        <v>98200</v>
      </c>
      <c r="Y68" s="186" cm="1">
        <f t="array" aca="1" ref="Y68" ca="1">ROUND(IF($P68="Y",VLOOKUP($Q68, RatesMay2021,Y$6,0)*INDIRECT($Q$1),VLOOKUP($Q68, RatesMay2021,Y$6,0)),IF($A68="E",0,3))</f>
        <v>0</v>
      </c>
      <c r="Z68" s="186" cm="1">
        <f t="array" aca="1" ref="Z68" ca="1">ROUND(IF($P68="Y",VLOOKUP($Q68, RatesMay2021,Z$6,0)*INDIRECT($Q$1),VLOOKUP($Q68, RatesMay2021,Z$6,0)),IF($A68="E",0,3))</f>
        <v>0</v>
      </c>
    </row>
    <row r="69" spans="1:26" x14ac:dyDescent="0.2">
      <c r="A69" s="69" t="s">
        <v>17</v>
      </c>
      <c r="B69" s="223" t="s">
        <v>38</v>
      </c>
      <c r="C69" s="69" t="s">
        <v>530</v>
      </c>
      <c r="D69" s="71" t="s">
        <v>531</v>
      </c>
      <c r="E69" s="69">
        <v>458</v>
      </c>
      <c r="F69" s="69">
        <v>10</v>
      </c>
      <c r="G69" s="74">
        <f t="shared" ca="1" si="11"/>
        <v>83928</v>
      </c>
      <c r="H69" s="74">
        <f t="shared" ca="1" si="12"/>
        <v>87289</v>
      </c>
      <c r="I69" s="74">
        <f t="shared" ca="1" si="13"/>
        <v>90785</v>
      </c>
      <c r="J69" s="74">
        <f t="shared" ca="1" si="14"/>
        <v>94419</v>
      </c>
      <c r="K69" s="74">
        <f t="shared" ca="1" si="15"/>
        <v>98200</v>
      </c>
      <c r="L69" s="74">
        <f t="shared" ca="1" si="16"/>
        <v>0</v>
      </c>
      <c r="M69" s="74">
        <f t="shared" ca="1" si="17"/>
        <v>0</v>
      </c>
      <c r="N69" s="72"/>
      <c r="P69" s="191" t="s">
        <v>600</v>
      </c>
      <c r="Q69" s="187" t="str">
        <f t="shared" si="18"/>
        <v>52966C</v>
      </c>
      <c r="R69" s="188" t="str">
        <f t="shared" si="18"/>
        <v>HR Sr Job Classification Analyst</v>
      </c>
      <c r="S69" s="189" t="str">
        <f t="shared" si="10"/>
        <v>65</v>
      </c>
      <c r="T69" s="186" cm="1">
        <f t="array" aca="1" ref="T69" ca="1">ROUND(IF($P69="Y",VLOOKUP($Q69, RatesMay2021,T$6,0)*INDIRECT($Q$1),VLOOKUP($Q69, RatesMay2021,T$6,0)),IF($A69="E",0,3))</f>
        <v>83928</v>
      </c>
      <c r="U69" s="186" cm="1">
        <f t="array" aca="1" ref="U69" ca="1">ROUND(IF($P69="Y",VLOOKUP($Q69, RatesMay2021,U$6,0)*INDIRECT($Q$1),VLOOKUP($Q69, RatesMay2021,U$6,0)),IF($A69="E",0,3))</f>
        <v>87289</v>
      </c>
      <c r="V69" s="186" cm="1">
        <f t="array" aca="1" ref="V69" ca="1">ROUND(IF($P69="Y",VLOOKUP($Q69, RatesMay2021,V$6,0)*INDIRECT($Q$1),VLOOKUP($Q69, RatesMay2021,V$6,0)),IF($A69="E",0,3))</f>
        <v>90785</v>
      </c>
      <c r="W69" s="186" cm="1">
        <f t="array" aca="1" ref="W69" ca="1">ROUND(IF($P69="Y",VLOOKUP($Q69, RatesMay2021,W$6,0)*INDIRECT($Q$1),VLOOKUP($Q69, RatesMay2021,W$6,0)),IF($A69="E",0,3))</f>
        <v>94419</v>
      </c>
      <c r="X69" s="186" cm="1">
        <f t="array" aca="1" ref="X69" ca="1">ROUND(IF($P69="Y",VLOOKUP($Q69, RatesMay2021,X$6,0)*INDIRECT($Q$1),VLOOKUP($Q69, RatesMay2021,X$6,0)),IF($A69="E",0,3))</f>
        <v>98200</v>
      </c>
      <c r="Y69" s="186" cm="1">
        <f t="array" aca="1" ref="Y69" ca="1">ROUND(IF($P69="Y",VLOOKUP($Q69, RatesMay2021,Y$6,0)*INDIRECT($Q$1),VLOOKUP($Q69, RatesMay2021,Y$6,0)),IF($A69="E",0,3))</f>
        <v>0</v>
      </c>
      <c r="Z69" s="186" cm="1">
        <f t="array" aca="1" ref="Z69" ca="1">ROUND(IF($P69="Y",VLOOKUP($Q69, RatesMay2021,Z$6,0)*INDIRECT($Q$1),VLOOKUP($Q69, RatesMay2021,Z$6,0)),IF($A69="E",0,3))</f>
        <v>0</v>
      </c>
    </row>
    <row r="70" spans="1:26" x14ac:dyDescent="0.2">
      <c r="A70" s="69" t="s">
        <v>17</v>
      </c>
      <c r="B70" s="223" t="s">
        <v>571</v>
      </c>
      <c r="C70" s="69" t="s">
        <v>532</v>
      </c>
      <c r="D70" s="71" t="s">
        <v>533</v>
      </c>
      <c r="E70" s="69">
        <v>458</v>
      </c>
      <c r="F70" s="69">
        <v>10</v>
      </c>
      <c r="G70" s="74">
        <f t="shared" ca="1" si="11"/>
        <v>83928</v>
      </c>
      <c r="H70" s="74">
        <f t="shared" ca="1" si="12"/>
        <v>87289</v>
      </c>
      <c r="I70" s="74">
        <f t="shared" ca="1" si="13"/>
        <v>90785</v>
      </c>
      <c r="J70" s="74">
        <f t="shared" ca="1" si="14"/>
        <v>94419</v>
      </c>
      <c r="K70" s="74">
        <f t="shared" ca="1" si="15"/>
        <v>98200</v>
      </c>
      <c r="L70" s="74">
        <f t="shared" ca="1" si="16"/>
        <v>0</v>
      </c>
      <c r="M70" s="74">
        <f t="shared" ca="1" si="17"/>
        <v>0</v>
      </c>
      <c r="N70" s="72"/>
      <c r="P70" s="191" t="s">
        <v>600</v>
      </c>
      <c r="Q70" s="187" t="str">
        <f t="shared" si="18"/>
        <v>52962C</v>
      </c>
      <c r="R70" s="188" t="str">
        <f t="shared" si="18"/>
        <v>HR Sr Learning Specialist</v>
      </c>
      <c r="S70" s="189" t="str">
        <f t="shared" si="10"/>
        <v>065</v>
      </c>
      <c r="T70" s="186" cm="1">
        <f t="array" aca="1" ref="T70" ca="1">ROUND(IF($P70="Y",VLOOKUP($Q70, RatesMay2021,T$6,0)*INDIRECT($Q$1),VLOOKUP($Q70, RatesMay2021,T$6,0)),IF($A70="E",0,3))</f>
        <v>83928</v>
      </c>
      <c r="U70" s="186" cm="1">
        <f t="array" aca="1" ref="U70" ca="1">ROUND(IF($P70="Y",VLOOKUP($Q70, RatesMay2021,U$6,0)*INDIRECT($Q$1),VLOOKUP($Q70, RatesMay2021,U$6,0)),IF($A70="E",0,3))</f>
        <v>87289</v>
      </c>
      <c r="V70" s="186" cm="1">
        <f t="array" aca="1" ref="V70" ca="1">ROUND(IF($P70="Y",VLOOKUP($Q70, RatesMay2021,V$6,0)*INDIRECT($Q$1),VLOOKUP($Q70, RatesMay2021,V$6,0)),IF($A70="E",0,3))</f>
        <v>90785</v>
      </c>
      <c r="W70" s="186" cm="1">
        <f t="array" aca="1" ref="W70" ca="1">ROUND(IF($P70="Y",VLOOKUP($Q70, RatesMay2021,W$6,0)*INDIRECT($Q$1),VLOOKUP($Q70, RatesMay2021,W$6,0)),IF($A70="E",0,3))</f>
        <v>94419</v>
      </c>
      <c r="X70" s="186" cm="1">
        <f t="array" aca="1" ref="X70" ca="1">ROUND(IF($P70="Y",VLOOKUP($Q70, RatesMay2021,X$6,0)*INDIRECT($Q$1),VLOOKUP($Q70, RatesMay2021,X$6,0)),IF($A70="E",0,3))</f>
        <v>98200</v>
      </c>
      <c r="Y70" s="186" cm="1">
        <f t="array" aca="1" ref="Y70" ca="1">ROUND(IF($P70="Y",VLOOKUP($Q70, RatesMay2021,Y$6,0)*INDIRECT($Q$1),VLOOKUP($Q70, RatesMay2021,Y$6,0)),IF($A70="E",0,3))</f>
        <v>0</v>
      </c>
      <c r="Z70" s="186" cm="1">
        <f t="array" aca="1" ref="Z70" ca="1">ROUND(IF($P70="Y",VLOOKUP($Q70, RatesMay2021,Z$6,0)*INDIRECT($Q$1),VLOOKUP($Q70, RatesMay2021,Z$6,0)),IF($A70="E",0,3))</f>
        <v>0</v>
      </c>
    </row>
    <row r="71" spans="1:26" x14ac:dyDescent="0.2">
      <c r="A71" s="69" t="s">
        <v>21</v>
      </c>
      <c r="B71" s="223" t="s">
        <v>578</v>
      </c>
      <c r="C71" s="69" t="s">
        <v>534</v>
      </c>
      <c r="D71" s="71" t="s">
        <v>535</v>
      </c>
      <c r="E71" s="69">
        <v>323</v>
      </c>
      <c r="F71" s="69">
        <v>7</v>
      </c>
      <c r="G71" s="74">
        <f t="shared" ca="1" si="11"/>
        <v>29.45</v>
      </c>
      <c r="H71" s="74">
        <f t="shared" ca="1" si="12"/>
        <v>30.63</v>
      </c>
      <c r="I71" s="74">
        <f t="shared" ca="1" si="13"/>
        <v>31.856000000000002</v>
      </c>
      <c r="J71" s="74">
        <f t="shared" ca="1" si="14"/>
        <v>33.131999999999998</v>
      </c>
      <c r="K71" s="74">
        <f t="shared" ca="1" si="15"/>
        <v>34.457999999999998</v>
      </c>
      <c r="L71" s="74">
        <f t="shared" ca="1" si="16"/>
        <v>0</v>
      </c>
      <c r="M71" s="74">
        <f t="shared" ca="1" si="17"/>
        <v>0</v>
      </c>
      <c r="N71" s="72"/>
      <c r="P71" s="191" t="s">
        <v>600</v>
      </c>
      <c r="Q71" s="187" t="str">
        <f t="shared" si="18"/>
        <v>52958C</v>
      </c>
      <c r="R71" s="188" t="str">
        <f t="shared" si="18"/>
        <v>HR Staffing Specialist</v>
      </c>
      <c r="S71" s="189" t="str">
        <f t="shared" si="10"/>
        <v>059</v>
      </c>
      <c r="T71" s="186" cm="1">
        <f t="array" aca="1" ref="T71" ca="1">ROUND(IF($P71="Y",VLOOKUP($Q71, RatesMay2021,T$6,0)*INDIRECT($Q$1),VLOOKUP($Q71, RatesMay2021,T$6,0)),IF($A71="E",0,3))</f>
        <v>29.45</v>
      </c>
      <c r="U71" s="186" cm="1">
        <f t="array" aca="1" ref="U71" ca="1">ROUND(IF($P71="Y",VLOOKUP($Q71, RatesMay2021,U$6,0)*INDIRECT($Q$1),VLOOKUP($Q71, RatesMay2021,U$6,0)),IF($A71="E",0,3))</f>
        <v>30.63</v>
      </c>
      <c r="V71" s="186" cm="1">
        <f t="array" aca="1" ref="V71" ca="1">ROUND(IF($P71="Y",VLOOKUP($Q71, RatesMay2021,V$6,0)*INDIRECT($Q$1),VLOOKUP($Q71, RatesMay2021,V$6,0)),IF($A71="E",0,3))</f>
        <v>31.856000000000002</v>
      </c>
      <c r="W71" s="186" cm="1">
        <f t="array" aca="1" ref="W71" ca="1">ROUND(IF($P71="Y",VLOOKUP($Q71, RatesMay2021,W$6,0)*INDIRECT($Q$1),VLOOKUP($Q71, RatesMay2021,W$6,0)),IF($A71="E",0,3))</f>
        <v>33.131999999999998</v>
      </c>
      <c r="X71" s="186" cm="1">
        <f t="array" aca="1" ref="X71" ca="1">ROUND(IF($P71="Y",VLOOKUP($Q71, RatesMay2021,X$6,0)*INDIRECT($Q$1),VLOOKUP($Q71, RatesMay2021,X$6,0)),IF($A71="E",0,3))</f>
        <v>34.457999999999998</v>
      </c>
      <c r="Y71" s="186" cm="1">
        <f t="array" aca="1" ref="Y71" ca="1">ROUND(IF($P71="Y",VLOOKUP($Q71, RatesMay2021,Y$6,0)*INDIRECT($Q$1),VLOOKUP($Q71, RatesMay2021,Y$6,0)),IF($A71="E",0,3))</f>
        <v>0</v>
      </c>
      <c r="Z71" s="186" cm="1">
        <f t="array" aca="1" ref="Z71" ca="1">ROUND(IF($P71="Y",VLOOKUP($Q71, RatesMay2021,Z$6,0)*INDIRECT($Q$1),VLOOKUP($Q71, RatesMay2021,Z$6,0)),IF($A71="E",0,3))</f>
        <v>0</v>
      </c>
    </row>
    <row r="72" spans="1:26" x14ac:dyDescent="0.2">
      <c r="A72" s="69" t="s">
        <v>21</v>
      </c>
      <c r="B72" s="223" t="s">
        <v>579</v>
      </c>
      <c r="C72" s="69" t="s">
        <v>536</v>
      </c>
      <c r="D72" s="71" t="s">
        <v>537</v>
      </c>
      <c r="E72" s="69">
        <v>308</v>
      </c>
      <c r="F72" s="69">
        <v>6</v>
      </c>
      <c r="G72" s="74">
        <f t="shared" ca="1" si="11"/>
        <v>28.199000000000002</v>
      </c>
      <c r="H72" s="74">
        <f t="shared" ca="1" si="12"/>
        <v>29.327000000000002</v>
      </c>
      <c r="I72" s="74">
        <f t="shared" ca="1" si="13"/>
        <v>30.501999999999999</v>
      </c>
      <c r="J72" s="74">
        <f t="shared" ca="1" si="14"/>
        <v>31.724</v>
      </c>
      <c r="K72" s="74">
        <f t="shared" ca="1" si="15"/>
        <v>32.994</v>
      </c>
      <c r="L72" s="74">
        <f t="shared" ca="1" si="16"/>
        <v>0</v>
      </c>
      <c r="M72" s="74">
        <f t="shared" ca="1" si="17"/>
        <v>0</v>
      </c>
      <c r="N72" s="72"/>
      <c r="P72" s="191" t="s">
        <v>600</v>
      </c>
      <c r="Q72" s="187" t="str">
        <f t="shared" si="18"/>
        <v>52970C</v>
      </c>
      <c r="R72" s="188" t="str">
        <f t="shared" si="18"/>
        <v>HR Training Coordinator</v>
      </c>
      <c r="S72" s="189" t="str">
        <f t="shared" si="10"/>
        <v>040</v>
      </c>
      <c r="T72" s="186" cm="1">
        <f t="array" aca="1" ref="T72" ca="1">ROUND(IF($P72="Y",VLOOKUP($Q72, RatesMay2021,T$6,0)*INDIRECT($Q$1),VLOOKUP($Q72, RatesMay2021,T$6,0)),IF($A72="E",0,3))</f>
        <v>28.199000000000002</v>
      </c>
      <c r="U72" s="186" cm="1">
        <f t="array" aca="1" ref="U72" ca="1">ROUND(IF($P72="Y",VLOOKUP($Q72, RatesMay2021,U$6,0)*INDIRECT($Q$1),VLOOKUP($Q72, RatesMay2021,U$6,0)),IF($A72="E",0,3))</f>
        <v>29.327000000000002</v>
      </c>
      <c r="V72" s="186" cm="1">
        <f t="array" aca="1" ref="V72" ca="1">ROUND(IF($P72="Y",VLOOKUP($Q72, RatesMay2021,V$6,0)*INDIRECT($Q$1),VLOOKUP($Q72, RatesMay2021,V$6,0)),IF($A72="E",0,3))</f>
        <v>30.501999999999999</v>
      </c>
      <c r="W72" s="186" cm="1">
        <f t="array" aca="1" ref="W72" ca="1">ROUND(IF($P72="Y",VLOOKUP($Q72, RatesMay2021,W$6,0)*INDIRECT($Q$1),VLOOKUP($Q72, RatesMay2021,W$6,0)),IF($A72="E",0,3))</f>
        <v>31.724</v>
      </c>
      <c r="X72" s="186" cm="1">
        <f t="array" aca="1" ref="X72" ca="1">ROUND(IF($P72="Y",VLOOKUP($Q72, RatesMay2021,X$6,0)*INDIRECT($Q$1),VLOOKUP($Q72, RatesMay2021,X$6,0)),IF($A72="E",0,3))</f>
        <v>32.994</v>
      </c>
      <c r="Y72" s="186" cm="1">
        <f t="array" aca="1" ref="Y72" ca="1">ROUND(IF($P72="Y",VLOOKUP($Q72, RatesMay2021,Y$6,0)*INDIRECT($Q$1),VLOOKUP($Q72, RatesMay2021,Y$6,0)),IF($A72="E",0,3))</f>
        <v>0</v>
      </c>
      <c r="Z72" s="186" cm="1">
        <f t="array" aca="1" ref="Z72" ca="1">ROUND(IF($P72="Y",VLOOKUP($Q72, RatesMay2021,Z$6,0)*INDIRECT($Q$1),VLOOKUP($Q72, RatesMay2021,Z$6,0)),IF($A72="E",0,3))</f>
        <v>0</v>
      </c>
    </row>
    <row r="73" spans="1:26" x14ac:dyDescent="0.2">
      <c r="A73" s="69" t="s">
        <v>17</v>
      </c>
      <c r="B73" s="223" t="s">
        <v>580</v>
      </c>
      <c r="C73" s="69" t="s">
        <v>98</v>
      </c>
      <c r="D73" s="71" t="s">
        <v>357</v>
      </c>
      <c r="E73" s="69">
        <v>463</v>
      </c>
      <c r="F73" s="69">
        <v>10</v>
      </c>
      <c r="G73" s="74">
        <f t="shared" ca="1" si="11"/>
        <v>83970</v>
      </c>
      <c r="H73" s="74">
        <f t="shared" ca="1" si="12"/>
        <v>87333</v>
      </c>
      <c r="I73" s="74">
        <f t="shared" ca="1" si="13"/>
        <v>90829</v>
      </c>
      <c r="J73" s="74">
        <f t="shared" ca="1" si="14"/>
        <v>94466</v>
      </c>
      <c r="K73" s="74">
        <f t="shared" ca="1" si="15"/>
        <v>98249</v>
      </c>
      <c r="L73" s="74">
        <f t="shared" ca="1" si="16"/>
        <v>0</v>
      </c>
      <c r="M73" s="74">
        <f t="shared" ca="1" si="17"/>
        <v>0</v>
      </c>
      <c r="N73" s="72"/>
      <c r="P73" s="186" t="s">
        <v>600</v>
      </c>
      <c r="Q73" s="187" t="str">
        <f t="shared" ref="Q73:R104" si="19">C73</f>
        <v>05423C</v>
      </c>
      <c r="R73" s="188" t="str">
        <f t="shared" si="19"/>
        <v>HR Workforce Data Analyst</v>
      </c>
      <c r="S73" s="189" t="str">
        <f t="shared" ref="S73:S136" si="20">B73</f>
        <v>034</v>
      </c>
      <c r="T73" s="186" cm="1">
        <f t="array" aca="1" ref="T73" ca="1">ROUND(IF($P73="Y",VLOOKUP($Q73, RatesMay2021,T$6,0)*INDIRECT($Q$1),VLOOKUP($Q73, RatesMay2021,T$6,0)),IF($A73="E",0,3))</f>
        <v>83970</v>
      </c>
      <c r="U73" s="186" cm="1">
        <f t="array" aca="1" ref="U73" ca="1">ROUND(IF($P73="Y",VLOOKUP($Q73, RatesMay2021,U$6,0)*INDIRECT($Q$1),VLOOKUP($Q73, RatesMay2021,U$6,0)),IF($A73="E",0,3))</f>
        <v>87333</v>
      </c>
      <c r="V73" s="186" cm="1">
        <f t="array" aca="1" ref="V73" ca="1">ROUND(IF($P73="Y",VLOOKUP($Q73, RatesMay2021,V$6,0)*INDIRECT($Q$1),VLOOKUP($Q73, RatesMay2021,V$6,0)),IF($A73="E",0,3))</f>
        <v>90829</v>
      </c>
      <c r="W73" s="186" cm="1">
        <f t="array" aca="1" ref="W73" ca="1">ROUND(IF($P73="Y",VLOOKUP($Q73, RatesMay2021,W$6,0)*INDIRECT($Q$1),VLOOKUP($Q73, RatesMay2021,W$6,0)),IF($A73="E",0,3))</f>
        <v>94466</v>
      </c>
      <c r="X73" s="186" cm="1">
        <f t="array" aca="1" ref="X73" ca="1">ROUND(IF($P73="Y",VLOOKUP($Q73, RatesMay2021,X$6,0)*INDIRECT($Q$1),VLOOKUP($Q73, RatesMay2021,X$6,0)),IF($A73="E",0,3))</f>
        <v>98249</v>
      </c>
      <c r="Y73" s="186" cm="1">
        <f t="array" aca="1" ref="Y73" ca="1">ROUND(IF($P73="Y",VLOOKUP($Q73, RatesMay2021,Y$6,0)*INDIRECT($Q$1),VLOOKUP($Q73, RatesMay2021,Y$6,0)),IF($A73="E",0,3))</f>
        <v>0</v>
      </c>
      <c r="Z73" s="186" cm="1">
        <f t="array" aca="1" ref="Z73" ca="1">ROUND(IF($P73="Y",VLOOKUP($Q73, RatesMay2021,Z$6,0)*INDIRECT($Q$1),VLOOKUP($Q73, RatesMay2021,Z$6,0)),IF($A73="E",0,3))</f>
        <v>0</v>
      </c>
    </row>
    <row r="74" spans="1:26" x14ac:dyDescent="0.2">
      <c r="A74" s="69" t="s">
        <v>17</v>
      </c>
      <c r="B74" s="223" t="s">
        <v>581</v>
      </c>
      <c r="C74" s="69" t="s">
        <v>538</v>
      </c>
      <c r="D74" s="71" t="s">
        <v>539</v>
      </c>
      <c r="E74" s="69">
        <v>450</v>
      </c>
      <c r="F74" s="69">
        <v>9</v>
      </c>
      <c r="G74" s="74">
        <f t="shared" ca="1" si="11"/>
        <v>79755</v>
      </c>
      <c r="H74" s="74">
        <f t="shared" ca="1" si="12"/>
        <v>82949</v>
      </c>
      <c r="I74" s="74">
        <f t="shared" ca="1" si="13"/>
        <v>86270</v>
      </c>
      <c r="J74" s="74">
        <f t="shared" ca="1" si="14"/>
        <v>89724</v>
      </c>
      <c r="K74" s="74">
        <f t="shared" ca="1" si="15"/>
        <v>93317</v>
      </c>
      <c r="L74" s="74">
        <f t="shared" ca="1" si="16"/>
        <v>0</v>
      </c>
      <c r="M74" s="74">
        <f t="shared" ca="1" si="17"/>
        <v>0</v>
      </c>
      <c r="N74" s="72"/>
      <c r="P74" s="191" t="s">
        <v>600</v>
      </c>
      <c r="Q74" s="187" t="str">
        <f t="shared" si="19"/>
        <v>52965C</v>
      </c>
      <c r="R74" s="188" t="str">
        <f t="shared" si="19"/>
        <v>HRIS Analyst - Employee Benefits</v>
      </c>
      <c r="S74" s="189" t="str">
        <f t="shared" si="20"/>
        <v>035</v>
      </c>
      <c r="T74" s="186" cm="1">
        <f t="array" aca="1" ref="T74" ca="1">ROUND(IF($P74="Y",VLOOKUP($Q74, RatesMay2021,T$6,0)*INDIRECT($Q$1),VLOOKUP($Q74, RatesMay2021,T$6,0)),IF($A74="E",0,3))</f>
        <v>79755</v>
      </c>
      <c r="U74" s="186" cm="1">
        <f t="array" aca="1" ref="U74" ca="1">ROUND(IF($P74="Y",VLOOKUP($Q74, RatesMay2021,U$6,0)*INDIRECT($Q$1),VLOOKUP($Q74, RatesMay2021,U$6,0)),IF($A74="E",0,3))</f>
        <v>82949</v>
      </c>
      <c r="V74" s="186" cm="1">
        <f t="array" aca="1" ref="V74" ca="1">ROUND(IF($P74="Y",VLOOKUP($Q74, RatesMay2021,V$6,0)*INDIRECT($Q$1),VLOOKUP($Q74, RatesMay2021,V$6,0)),IF($A74="E",0,3))</f>
        <v>86270</v>
      </c>
      <c r="W74" s="186" cm="1">
        <f t="array" aca="1" ref="W74" ca="1">ROUND(IF($P74="Y",VLOOKUP($Q74, RatesMay2021,W$6,0)*INDIRECT($Q$1),VLOOKUP($Q74, RatesMay2021,W$6,0)),IF($A74="E",0,3))</f>
        <v>89724</v>
      </c>
      <c r="X74" s="186" cm="1">
        <f t="array" aca="1" ref="X74" ca="1">ROUND(IF($P74="Y",VLOOKUP($Q74, RatesMay2021,X$6,0)*INDIRECT($Q$1),VLOOKUP($Q74, RatesMay2021,X$6,0)),IF($A74="E",0,3))</f>
        <v>93317</v>
      </c>
      <c r="Y74" s="186" cm="1">
        <f t="array" aca="1" ref="Y74" ca="1">ROUND(IF($P74="Y",VLOOKUP($Q74, RatesMay2021,Y$6,0)*INDIRECT($Q$1),VLOOKUP($Q74, RatesMay2021,Y$6,0)),IF($A74="E",0,3))</f>
        <v>0</v>
      </c>
      <c r="Z74" s="186" cm="1">
        <f t="array" aca="1" ref="Z74" ca="1">ROUND(IF($P74="Y",VLOOKUP($Q74, RatesMay2021,Z$6,0)*INDIRECT($Q$1),VLOOKUP($Q74, RatesMay2021,Z$6,0)),IF($A74="E",0,3))</f>
        <v>0</v>
      </c>
    </row>
    <row r="75" spans="1:26" x14ac:dyDescent="0.2">
      <c r="A75" s="69" t="s">
        <v>17</v>
      </c>
      <c r="B75" s="223" t="s">
        <v>124</v>
      </c>
      <c r="C75" s="69" t="s">
        <v>133</v>
      </c>
      <c r="D75" s="71" t="s">
        <v>540</v>
      </c>
      <c r="E75" s="69">
        <v>510</v>
      </c>
      <c r="F75" s="69">
        <v>11</v>
      </c>
      <c r="G75" s="74">
        <f t="shared" ca="1" si="11"/>
        <v>91705</v>
      </c>
      <c r="H75" s="74">
        <f t="shared" ca="1" si="12"/>
        <v>95372</v>
      </c>
      <c r="I75" s="74">
        <f t="shared" ca="1" si="13"/>
        <v>99188</v>
      </c>
      <c r="J75" s="74">
        <f t="shared" ca="1" si="14"/>
        <v>103155</v>
      </c>
      <c r="K75" s="74">
        <f t="shared" ca="1" si="15"/>
        <v>107282</v>
      </c>
      <c r="L75" s="74">
        <f t="shared" ca="1" si="16"/>
        <v>0</v>
      </c>
      <c r="M75" s="74">
        <f t="shared" ca="1" si="17"/>
        <v>0</v>
      </c>
      <c r="N75" s="72"/>
      <c r="P75" s="191" t="s">
        <v>600</v>
      </c>
      <c r="Q75" s="187" t="str">
        <f t="shared" si="19"/>
        <v>52912C</v>
      </c>
      <c r="R75" s="188" t="str">
        <f t="shared" si="19"/>
        <v>HRIS Manager</v>
      </c>
      <c r="S75" s="189" t="str">
        <f t="shared" si="20"/>
        <v>104</v>
      </c>
      <c r="T75" s="186" cm="1">
        <f t="array" aca="1" ref="T75" ca="1">ROUND(IF($P75="Y",VLOOKUP($Q75, RatesMay2021,T$6,0)*INDIRECT($Q$1),VLOOKUP($Q75, RatesMay2021,T$6,0)),IF($A75="E",0,3))</f>
        <v>91705</v>
      </c>
      <c r="U75" s="186" cm="1">
        <f t="array" aca="1" ref="U75" ca="1">ROUND(IF($P75="Y",VLOOKUP($Q75, RatesMay2021,U$6,0)*INDIRECT($Q$1),VLOOKUP($Q75, RatesMay2021,U$6,0)),IF($A75="E",0,3))</f>
        <v>95372</v>
      </c>
      <c r="V75" s="186" cm="1">
        <f t="array" aca="1" ref="V75" ca="1">ROUND(IF($P75="Y",VLOOKUP($Q75, RatesMay2021,V$6,0)*INDIRECT($Q$1),VLOOKUP($Q75, RatesMay2021,V$6,0)),IF($A75="E",0,3))</f>
        <v>99188</v>
      </c>
      <c r="W75" s="186" cm="1">
        <f t="array" aca="1" ref="W75" ca="1">ROUND(IF($P75="Y",VLOOKUP($Q75, RatesMay2021,W$6,0)*INDIRECT($Q$1),VLOOKUP($Q75, RatesMay2021,W$6,0)),IF($A75="E",0,3))</f>
        <v>103155</v>
      </c>
      <c r="X75" s="186" cm="1">
        <f t="array" aca="1" ref="X75" ca="1">ROUND(IF($P75="Y",VLOOKUP($Q75, RatesMay2021,X$6,0)*INDIRECT($Q$1),VLOOKUP($Q75, RatesMay2021,X$6,0)),IF($A75="E",0,3))</f>
        <v>107282</v>
      </c>
      <c r="Y75" s="186" cm="1">
        <f t="array" aca="1" ref="Y75" ca="1">ROUND(IF($P75="Y",VLOOKUP($Q75, RatesMay2021,Y$6,0)*INDIRECT($Q$1),VLOOKUP($Q75, RatesMay2021,Y$6,0)),IF($A75="E",0,3))</f>
        <v>0</v>
      </c>
      <c r="Z75" s="186" cm="1">
        <f t="array" aca="1" ref="Z75" ca="1">ROUND(IF($P75="Y",VLOOKUP($Q75, RatesMay2021,Z$6,0)*INDIRECT($Q$1),VLOOKUP($Q75, RatesMay2021,Z$6,0)),IF($A75="E",0,3))</f>
        <v>0</v>
      </c>
    </row>
    <row r="76" spans="1:26" x14ac:dyDescent="0.2">
      <c r="A76" s="69" t="s">
        <v>21</v>
      </c>
      <c r="B76" s="223" t="s">
        <v>514</v>
      </c>
      <c r="C76" s="69" t="s">
        <v>92</v>
      </c>
      <c r="D76" s="71" t="s">
        <v>541</v>
      </c>
      <c r="E76" s="69">
        <v>338</v>
      </c>
      <c r="F76" s="69">
        <v>7</v>
      </c>
      <c r="G76" s="74">
        <f t="shared" ca="1" si="11"/>
        <v>29.878</v>
      </c>
      <c r="H76" s="74">
        <f t="shared" ca="1" si="12"/>
        <v>31.451000000000001</v>
      </c>
      <c r="I76" s="74">
        <f t="shared" ca="1" si="13"/>
        <v>32.332000000000001</v>
      </c>
      <c r="J76" s="74">
        <f t="shared" ca="1" si="14"/>
        <v>33.235999999999997</v>
      </c>
      <c r="K76" s="74">
        <f t="shared" ca="1" si="15"/>
        <v>34.183999999999997</v>
      </c>
      <c r="L76" s="74">
        <f t="shared" ca="1" si="16"/>
        <v>0</v>
      </c>
      <c r="M76" s="74">
        <f t="shared" ca="1" si="17"/>
        <v>0</v>
      </c>
      <c r="N76" s="72"/>
      <c r="P76" s="191" t="s">
        <v>600</v>
      </c>
      <c r="Q76" s="187" t="str">
        <f t="shared" si="19"/>
        <v>05411C</v>
      </c>
      <c r="R76" s="188" t="str">
        <f t="shared" si="19"/>
        <v>HRIS Specialist</v>
      </c>
      <c r="S76" s="189" t="str">
        <f t="shared" si="20"/>
        <v>108</v>
      </c>
      <c r="T76" s="186" cm="1">
        <f t="array" aca="1" ref="T76" ca="1">ROUND(IF($P76="Y",VLOOKUP($Q76, RatesMay2021,T$6,0)*INDIRECT($Q$1),VLOOKUP($Q76, RatesMay2021,T$6,0)),IF($A76="E",0,3))</f>
        <v>29.878</v>
      </c>
      <c r="U76" s="186" cm="1">
        <f t="array" aca="1" ref="U76" ca="1">ROUND(IF($P76="Y",VLOOKUP($Q76, RatesMay2021,U$6,0)*INDIRECT($Q$1),VLOOKUP($Q76, RatesMay2021,U$6,0)),IF($A76="E",0,3))</f>
        <v>31.451000000000001</v>
      </c>
      <c r="V76" s="186" cm="1">
        <f t="array" aca="1" ref="V76" ca="1">ROUND(IF($P76="Y",VLOOKUP($Q76, RatesMay2021,V$6,0)*INDIRECT($Q$1),VLOOKUP($Q76, RatesMay2021,V$6,0)),IF($A76="E",0,3))</f>
        <v>32.332000000000001</v>
      </c>
      <c r="W76" s="186" cm="1">
        <f t="array" aca="1" ref="W76" ca="1">ROUND(IF($P76="Y",VLOOKUP($Q76, RatesMay2021,W$6,0)*INDIRECT($Q$1),VLOOKUP($Q76, RatesMay2021,W$6,0)),IF($A76="E",0,3))</f>
        <v>33.235999999999997</v>
      </c>
      <c r="X76" s="186" cm="1">
        <f t="array" aca="1" ref="X76" ca="1">ROUND(IF($P76="Y",VLOOKUP($Q76, RatesMay2021,X$6,0)*INDIRECT($Q$1),VLOOKUP($Q76, RatesMay2021,X$6,0)),IF($A76="E",0,3))</f>
        <v>34.183999999999997</v>
      </c>
      <c r="Y76" s="186" cm="1">
        <f t="array" aca="1" ref="Y76" ca="1">ROUND(IF($P76="Y",VLOOKUP($Q76, RatesMay2021,Y$6,0)*INDIRECT($Q$1),VLOOKUP($Q76, RatesMay2021,Y$6,0)),IF($A76="E",0,3))</f>
        <v>0</v>
      </c>
      <c r="Z76" s="186" cm="1">
        <f t="array" aca="1" ref="Z76" ca="1">ROUND(IF($P76="Y",VLOOKUP($Q76, RatesMay2021,Z$6,0)*INDIRECT($Q$1),VLOOKUP($Q76, RatesMay2021,Z$6,0)),IF($A76="E",0,3))</f>
        <v>0</v>
      </c>
    </row>
    <row r="77" spans="1:26" x14ac:dyDescent="0.2">
      <c r="A77" s="69" t="s">
        <v>17</v>
      </c>
      <c r="B77" s="223" t="s">
        <v>571</v>
      </c>
      <c r="C77" s="69" t="s">
        <v>39</v>
      </c>
      <c r="D77" s="71" t="s">
        <v>641</v>
      </c>
      <c r="E77" s="69">
        <v>458</v>
      </c>
      <c r="F77" s="69">
        <v>10</v>
      </c>
      <c r="G77" s="74">
        <f t="shared" ca="1" si="11"/>
        <v>83928</v>
      </c>
      <c r="H77" s="74">
        <f t="shared" ca="1" si="12"/>
        <v>87289</v>
      </c>
      <c r="I77" s="74">
        <f t="shared" ca="1" si="13"/>
        <v>90785</v>
      </c>
      <c r="J77" s="74">
        <f t="shared" ca="1" si="14"/>
        <v>94419</v>
      </c>
      <c r="K77" s="74">
        <f t="shared" ca="1" si="15"/>
        <v>98200</v>
      </c>
      <c r="L77" s="74">
        <f t="shared" ca="1" si="16"/>
        <v>0</v>
      </c>
      <c r="M77" s="74">
        <f t="shared" ca="1" si="17"/>
        <v>0</v>
      </c>
      <c r="N77" s="72"/>
      <c r="P77" s="191" t="s">
        <v>600</v>
      </c>
      <c r="Q77" s="187" t="str">
        <f t="shared" si="19"/>
        <v>01334C</v>
      </c>
      <c r="R77" s="188" t="str">
        <f t="shared" si="19"/>
        <v>IT Interagency Coordinator</v>
      </c>
      <c r="S77" s="189" t="str">
        <f t="shared" si="20"/>
        <v>065</v>
      </c>
      <c r="T77" s="186" cm="1">
        <f t="array" aca="1" ref="T77" ca="1">ROUND(IF($P77="Y",VLOOKUP($Q77, RatesMay2021,T$6,0)*INDIRECT($Q$1),VLOOKUP($Q77, RatesMay2021,T$6,0)),IF($A77="E",0,3))</f>
        <v>83928</v>
      </c>
      <c r="U77" s="186" cm="1">
        <f t="array" aca="1" ref="U77" ca="1">ROUND(IF($P77="Y",VLOOKUP($Q77, RatesMay2021,U$6,0)*INDIRECT($Q$1),VLOOKUP($Q77, RatesMay2021,U$6,0)),IF($A77="E",0,3))</f>
        <v>87289</v>
      </c>
      <c r="V77" s="186" cm="1">
        <f t="array" aca="1" ref="V77" ca="1">ROUND(IF($P77="Y",VLOOKUP($Q77, RatesMay2021,V$6,0)*INDIRECT($Q$1),VLOOKUP($Q77, RatesMay2021,V$6,0)),IF($A77="E",0,3))</f>
        <v>90785</v>
      </c>
      <c r="W77" s="186" cm="1">
        <f t="array" aca="1" ref="W77" ca="1">ROUND(IF($P77="Y",VLOOKUP($Q77, RatesMay2021,W$6,0)*INDIRECT($Q$1),VLOOKUP($Q77, RatesMay2021,W$6,0)),IF($A77="E",0,3))</f>
        <v>94419</v>
      </c>
      <c r="X77" s="186" cm="1">
        <f t="array" aca="1" ref="X77" ca="1">ROUND(IF($P77="Y",VLOOKUP($Q77, RatesMay2021,X$6,0)*INDIRECT($Q$1),VLOOKUP($Q77, RatesMay2021,X$6,0)),IF($A77="E",0,3))</f>
        <v>98200</v>
      </c>
      <c r="Y77" s="186" cm="1">
        <f t="array" aca="1" ref="Y77" ca="1">ROUND(IF($P77="Y",VLOOKUP($Q77, RatesMay2021,Y$6,0)*INDIRECT($Q$1),VLOOKUP($Q77, RatesMay2021,Y$6,0)),IF($A77="E",0,3))</f>
        <v>0</v>
      </c>
      <c r="Z77" s="186" cm="1">
        <f t="array" aca="1" ref="Z77" ca="1">ROUND(IF($P77="Y",VLOOKUP($Q77, RatesMay2021,Z$6,0)*INDIRECT($Q$1),VLOOKUP($Q77, RatesMay2021,Z$6,0)),IF($A77="E",0,3))</f>
        <v>0</v>
      </c>
    </row>
    <row r="78" spans="1:26" x14ac:dyDescent="0.2">
      <c r="A78" s="69" t="s">
        <v>17</v>
      </c>
      <c r="B78" s="223" t="s">
        <v>112</v>
      </c>
      <c r="C78" s="69" t="s">
        <v>113</v>
      </c>
      <c r="D78" s="71" t="s">
        <v>647</v>
      </c>
      <c r="E78" s="69">
        <v>560</v>
      </c>
      <c r="F78" s="69">
        <v>12</v>
      </c>
      <c r="G78" s="74">
        <f t="shared" ca="1" si="11"/>
        <v>105240</v>
      </c>
      <c r="H78" s="74">
        <f t="shared" ca="1" si="12"/>
        <v>110813</v>
      </c>
      <c r="I78" s="74">
        <f t="shared" ca="1" si="13"/>
        <v>118298</v>
      </c>
      <c r="J78" s="74">
        <f t="shared" ca="1" si="14"/>
        <v>121608</v>
      </c>
      <c r="K78" s="74">
        <f t="shared" ca="1" si="15"/>
        <v>125016</v>
      </c>
      <c r="L78" s="74">
        <f t="shared" ca="1" si="16"/>
        <v>128579</v>
      </c>
      <c r="M78" s="74">
        <f t="shared" ca="1" si="17"/>
        <v>0</v>
      </c>
      <c r="N78" s="72"/>
      <c r="P78" s="191" t="s">
        <v>600</v>
      </c>
      <c r="Q78" s="187" t="str">
        <f t="shared" si="19"/>
        <v>06785C</v>
      </c>
      <c r="R78" s="188" t="str">
        <f t="shared" si="19"/>
        <v>IT Manager</v>
      </c>
      <c r="S78" s="189" t="str">
        <f t="shared" si="20"/>
        <v>53A</v>
      </c>
      <c r="T78" s="186" cm="1">
        <f t="array" aca="1" ref="T78" ca="1">ROUND(IF($P78="Y",VLOOKUP($Q78, RatesMay2021,T$6,0)*INDIRECT($Q$1),VLOOKUP($Q78, RatesMay2021,T$6,0)),IF($A78="E",0,3))</f>
        <v>105240</v>
      </c>
      <c r="U78" s="186" cm="1">
        <f t="array" aca="1" ref="U78" ca="1">ROUND(IF($P78="Y",VLOOKUP($Q78, RatesMay2021,U$6,0)*INDIRECT($Q$1),VLOOKUP($Q78, RatesMay2021,U$6,0)),IF($A78="E",0,3))</f>
        <v>110813</v>
      </c>
      <c r="V78" s="186" cm="1">
        <f t="array" aca="1" ref="V78" ca="1">ROUND(IF($P78="Y",VLOOKUP($Q78, RatesMay2021,V$6,0)*INDIRECT($Q$1),VLOOKUP($Q78, RatesMay2021,V$6,0)),IF($A78="E",0,3))</f>
        <v>118298</v>
      </c>
      <c r="W78" s="186" cm="1">
        <f t="array" aca="1" ref="W78" ca="1">ROUND(IF($P78="Y",VLOOKUP($Q78, RatesMay2021,W$6,0)*INDIRECT($Q$1),VLOOKUP($Q78, RatesMay2021,W$6,0)),IF($A78="E",0,3))</f>
        <v>121608</v>
      </c>
      <c r="X78" s="186" cm="1">
        <f t="array" aca="1" ref="X78" ca="1">ROUND(IF($P78="Y",VLOOKUP($Q78, RatesMay2021,X$6,0)*INDIRECT($Q$1),VLOOKUP($Q78, RatesMay2021,X$6,0)),IF($A78="E",0,3))</f>
        <v>125016</v>
      </c>
      <c r="Y78" s="186" cm="1">
        <f t="array" aca="1" ref="Y78" ca="1">ROUND(IF($P78="Y",VLOOKUP($Q78, RatesMay2021,Y$6,0)*INDIRECT($Q$1),VLOOKUP($Q78, RatesMay2021,Y$6,0)),IF($A78="E",0,3))</f>
        <v>128579</v>
      </c>
      <c r="Z78" s="186" cm="1">
        <f t="array" aca="1" ref="Z78" ca="1">ROUND(IF($P78="Y",VLOOKUP($Q78, RatesMay2021,Z$6,0)*INDIRECT($Q$1),VLOOKUP($Q78, RatesMay2021,Z$6,0)),IF($A78="E",0,3))</f>
        <v>0</v>
      </c>
    </row>
    <row r="79" spans="1:26" x14ac:dyDescent="0.2">
      <c r="A79" s="69" t="s">
        <v>17</v>
      </c>
      <c r="B79" s="223">
        <v>44</v>
      </c>
      <c r="C79" s="69" t="s">
        <v>565</v>
      </c>
      <c r="D79" s="71" t="s">
        <v>557</v>
      </c>
      <c r="E79" s="69">
        <v>550</v>
      </c>
      <c r="F79" s="69">
        <v>12</v>
      </c>
      <c r="G79" s="74">
        <f t="shared" ref="G79:G142" ca="1" si="21">T79</f>
        <v>95108</v>
      </c>
      <c r="H79" s="74">
        <f t="shared" ref="H79:H142" ca="1" si="22">U79</f>
        <v>100413</v>
      </c>
      <c r="I79" s="74">
        <f t="shared" ref="I79:I142" ca="1" si="23">V79</f>
        <v>107297</v>
      </c>
      <c r="J79" s="74">
        <f t="shared" ref="J79:J142" ca="1" si="24">W79</f>
        <v>110301</v>
      </c>
      <c r="K79" s="74">
        <f t="shared" ref="K79:K142" ca="1" si="25">X79</f>
        <v>113389</v>
      </c>
      <c r="L79" s="74">
        <f t="shared" ref="L79:L142" ca="1" si="26">Y79</f>
        <v>116623</v>
      </c>
      <c r="M79" s="74">
        <f t="shared" ref="M79:M142" ca="1" si="27">Z79</f>
        <v>0</v>
      </c>
      <c r="N79" s="72"/>
      <c r="P79" s="191" t="s">
        <v>600</v>
      </c>
      <c r="Q79" s="187" t="str">
        <f t="shared" si="19"/>
        <v>52982C</v>
      </c>
      <c r="R79" s="188" t="str">
        <f t="shared" si="19"/>
        <v>IT Project Manager Supervisor</v>
      </c>
      <c r="S79" s="189">
        <f t="shared" si="20"/>
        <v>44</v>
      </c>
      <c r="T79" s="186" cm="1">
        <f t="array" aca="1" ref="T79" ca="1">ROUND(IF($P79="Y",VLOOKUP($Q79, RatesMay2021,T$6,0)*INDIRECT($Q$1),VLOOKUP($Q79, RatesMay2021,T$6,0)),IF($A79="E",0,3))</f>
        <v>95108</v>
      </c>
      <c r="U79" s="186" cm="1">
        <f t="array" aca="1" ref="U79" ca="1">ROUND(IF($P79="Y",VLOOKUP($Q79, RatesMay2021,U$6,0)*INDIRECT($Q$1),VLOOKUP($Q79, RatesMay2021,U$6,0)),IF($A79="E",0,3))</f>
        <v>100413</v>
      </c>
      <c r="V79" s="186" cm="1">
        <f t="array" aca="1" ref="V79" ca="1">ROUND(IF($P79="Y",VLOOKUP($Q79, RatesMay2021,V$6,0)*INDIRECT($Q$1),VLOOKUP($Q79, RatesMay2021,V$6,0)),IF($A79="E",0,3))</f>
        <v>107297</v>
      </c>
      <c r="W79" s="186" cm="1">
        <f t="array" aca="1" ref="W79" ca="1">ROUND(IF($P79="Y",VLOOKUP($Q79, RatesMay2021,W$6,0)*INDIRECT($Q$1),VLOOKUP($Q79, RatesMay2021,W$6,0)),IF($A79="E",0,3))</f>
        <v>110301</v>
      </c>
      <c r="X79" s="186" cm="1">
        <f t="array" aca="1" ref="X79" ca="1">ROUND(IF($P79="Y",VLOOKUP($Q79, RatesMay2021,X$6,0)*INDIRECT($Q$1),VLOOKUP($Q79, RatesMay2021,X$6,0)),IF($A79="E",0,3))</f>
        <v>113389</v>
      </c>
      <c r="Y79" s="186" cm="1">
        <f t="array" aca="1" ref="Y79" ca="1">ROUND(IF($P79="Y",VLOOKUP($Q79, RatesMay2021,Y$6,0)*INDIRECT($Q$1),VLOOKUP($Q79, RatesMay2021,Y$6,0)),IF($A79="E",0,3))</f>
        <v>116623</v>
      </c>
      <c r="Z79" s="186" cm="1">
        <f t="array" aca="1" ref="Z79" ca="1">ROUND(IF($P79="Y",VLOOKUP($Q79, RatesMay2021,Z$6,0)*INDIRECT($Q$1),VLOOKUP($Q79, RatesMay2021,Z$6,0)),IF($A79="E",0,3))</f>
        <v>0</v>
      </c>
    </row>
    <row r="80" spans="1:26" x14ac:dyDescent="0.2">
      <c r="A80" s="69" t="s">
        <v>17</v>
      </c>
      <c r="B80" s="223" t="s">
        <v>70</v>
      </c>
      <c r="C80" s="69" t="s">
        <v>101</v>
      </c>
      <c r="D80" s="71" t="s">
        <v>360</v>
      </c>
      <c r="E80" s="69">
        <v>478</v>
      </c>
      <c r="F80" s="69">
        <v>10</v>
      </c>
      <c r="G80" s="74">
        <f t="shared" ca="1" si="21"/>
        <v>77016</v>
      </c>
      <c r="H80" s="74">
        <f t="shared" ca="1" si="22"/>
        <v>80849</v>
      </c>
      <c r="I80" s="74">
        <f t="shared" ca="1" si="23"/>
        <v>84901</v>
      </c>
      <c r="J80" s="74">
        <f t="shared" ca="1" si="24"/>
        <v>90391</v>
      </c>
      <c r="K80" s="74">
        <f t="shared" ca="1" si="25"/>
        <v>92921</v>
      </c>
      <c r="L80" s="74">
        <f t="shared" ca="1" si="26"/>
        <v>95525</v>
      </c>
      <c r="M80" s="74">
        <f t="shared" ca="1" si="27"/>
        <v>98248</v>
      </c>
      <c r="N80" s="72"/>
      <c r="P80" s="191" t="s">
        <v>600</v>
      </c>
      <c r="Q80" s="187" t="str">
        <f t="shared" si="19"/>
        <v>06400C</v>
      </c>
      <c r="R80" s="188" t="str">
        <f t="shared" si="19"/>
        <v>Loss Control Coordinator</v>
      </c>
      <c r="S80" s="189" t="str">
        <f t="shared" si="20"/>
        <v>34M</v>
      </c>
      <c r="T80" s="186" cm="1">
        <f t="array" aca="1" ref="T80" ca="1">ROUND(IF($P80="Y",VLOOKUP($Q80, RatesMay2021,T$6,0)*INDIRECT($Q$1),VLOOKUP($Q80, RatesMay2021,T$6,0)),IF($A80="E",0,3))</f>
        <v>77016</v>
      </c>
      <c r="U80" s="186" cm="1">
        <f t="array" aca="1" ref="U80" ca="1">ROUND(IF($P80="Y",VLOOKUP($Q80, RatesMay2021,U$6,0)*INDIRECT($Q$1),VLOOKUP($Q80, RatesMay2021,U$6,0)),IF($A80="E",0,3))</f>
        <v>80849</v>
      </c>
      <c r="V80" s="186" cm="1">
        <f t="array" aca="1" ref="V80" ca="1">ROUND(IF($P80="Y",VLOOKUP($Q80, RatesMay2021,V$6,0)*INDIRECT($Q$1),VLOOKUP($Q80, RatesMay2021,V$6,0)),IF($A80="E",0,3))</f>
        <v>84901</v>
      </c>
      <c r="W80" s="186" cm="1">
        <f t="array" aca="1" ref="W80" ca="1">ROUND(IF($P80="Y",VLOOKUP($Q80, RatesMay2021,W$6,0)*INDIRECT($Q$1),VLOOKUP($Q80, RatesMay2021,W$6,0)),IF($A80="E",0,3))</f>
        <v>90391</v>
      </c>
      <c r="X80" s="186" cm="1">
        <f t="array" aca="1" ref="X80" ca="1">ROUND(IF($P80="Y",VLOOKUP($Q80, RatesMay2021,X$6,0)*INDIRECT($Q$1),VLOOKUP($Q80, RatesMay2021,X$6,0)),IF($A80="E",0,3))</f>
        <v>92921</v>
      </c>
      <c r="Y80" s="186" cm="1">
        <f t="array" aca="1" ref="Y80" ca="1">ROUND(IF($P80="Y",VLOOKUP($Q80, RatesMay2021,Y$6,0)*INDIRECT($Q$1),VLOOKUP($Q80, RatesMay2021,Y$6,0)),IF($A80="E",0,3))</f>
        <v>95525</v>
      </c>
      <c r="Z80" s="186" cm="1">
        <f t="array" aca="1" ref="Z80" ca="1">ROUND(IF($P80="Y",VLOOKUP($Q80, RatesMay2021,Z$6,0)*INDIRECT($Q$1),VLOOKUP($Q80, RatesMay2021,Z$6,0)),IF($A80="E",0,3))</f>
        <v>98248</v>
      </c>
    </row>
    <row r="81" spans="1:26" x14ac:dyDescent="0.2">
      <c r="A81" s="69" t="s">
        <v>17</v>
      </c>
      <c r="B81" s="223">
        <v>84</v>
      </c>
      <c r="C81" s="69" t="s">
        <v>487</v>
      </c>
      <c r="D81" s="71" t="s">
        <v>486</v>
      </c>
      <c r="E81" s="69">
        <v>413</v>
      </c>
      <c r="F81" s="69">
        <v>9</v>
      </c>
      <c r="G81" s="74">
        <f t="shared" ca="1" si="21"/>
        <v>69987</v>
      </c>
      <c r="H81" s="74">
        <f t="shared" ca="1" si="22"/>
        <v>73671</v>
      </c>
      <c r="I81" s="74">
        <f t="shared" ca="1" si="23"/>
        <v>77547</v>
      </c>
      <c r="J81" s="74">
        <f t="shared" ca="1" si="24"/>
        <v>81629</v>
      </c>
      <c r="K81" s="74">
        <f t="shared" ca="1" si="25"/>
        <v>83915</v>
      </c>
      <c r="L81" s="74">
        <f t="shared" ca="1" si="26"/>
        <v>86264</v>
      </c>
      <c r="M81" s="74">
        <f t="shared" ca="1" si="27"/>
        <v>88723</v>
      </c>
      <c r="N81" s="72"/>
      <c r="P81" s="191" t="s">
        <v>600</v>
      </c>
      <c r="Q81" s="187" t="str">
        <f t="shared" si="19"/>
        <v xml:space="preserve">06999C </v>
      </c>
      <c r="R81" s="188" t="str">
        <f t="shared" si="19"/>
        <v>Manager 911 Training &amp; Quality Assurance</v>
      </c>
      <c r="S81" s="189">
        <f t="shared" si="20"/>
        <v>84</v>
      </c>
      <c r="T81" s="186" cm="1">
        <f t="array" aca="1" ref="T81" ca="1">ROUND(IF($P81="Y",VLOOKUP($Q81, RatesMay2021,T$6,0)*INDIRECT($Q$1),VLOOKUP($Q81, RatesMay2021,T$6,0)),IF($A81="E",0,3))</f>
        <v>69987</v>
      </c>
      <c r="U81" s="186" cm="1">
        <f t="array" aca="1" ref="U81" ca="1">ROUND(IF($P81="Y",VLOOKUP($Q81, RatesMay2021,U$6,0)*INDIRECT($Q$1),VLOOKUP($Q81, RatesMay2021,U$6,0)),IF($A81="E",0,3))</f>
        <v>73671</v>
      </c>
      <c r="V81" s="186" cm="1">
        <f t="array" aca="1" ref="V81" ca="1">ROUND(IF($P81="Y",VLOOKUP($Q81, RatesMay2021,V$6,0)*INDIRECT($Q$1),VLOOKUP($Q81, RatesMay2021,V$6,0)),IF($A81="E",0,3))</f>
        <v>77547</v>
      </c>
      <c r="W81" s="186" cm="1">
        <f t="array" aca="1" ref="W81" ca="1">ROUND(IF($P81="Y",VLOOKUP($Q81, RatesMay2021,W$6,0)*INDIRECT($Q$1),VLOOKUP($Q81, RatesMay2021,W$6,0)),IF($A81="E",0,3))</f>
        <v>81629</v>
      </c>
      <c r="X81" s="186" cm="1">
        <f t="array" aca="1" ref="X81" ca="1">ROUND(IF($P81="Y",VLOOKUP($Q81, RatesMay2021,X$6,0)*INDIRECT($Q$1),VLOOKUP($Q81, RatesMay2021,X$6,0)),IF($A81="E",0,3))</f>
        <v>83915</v>
      </c>
      <c r="Y81" s="186" cm="1">
        <f t="array" aca="1" ref="Y81" ca="1">ROUND(IF($P81="Y",VLOOKUP($Q81, RatesMay2021,Y$6,0)*INDIRECT($Q$1),VLOOKUP($Q81, RatesMay2021,Y$6,0)),IF($A81="E",0,3))</f>
        <v>86264</v>
      </c>
      <c r="Z81" s="186" cm="1">
        <f t="array" aca="1" ref="Z81" ca="1">ROUND(IF($P81="Y",VLOOKUP($Q81, RatesMay2021,Z$6,0)*INDIRECT($Q$1),VLOOKUP($Q81, RatesMay2021,Z$6,0)),IF($A81="E",0,3))</f>
        <v>88723</v>
      </c>
    </row>
    <row r="82" spans="1:26" x14ac:dyDescent="0.2">
      <c r="A82" s="69" t="s">
        <v>17</v>
      </c>
      <c r="B82" s="223" t="s">
        <v>44</v>
      </c>
      <c r="C82" s="69" t="s">
        <v>102</v>
      </c>
      <c r="D82" s="71" t="s">
        <v>361</v>
      </c>
      <c r="E82" s="69">
        <v>453</v>
      </c>
      <c r="F82" s="69">
        <v>10</v>
      </c>
      <c r="G82" s="74">
        <f t="shared" ca="1" si="21"/>
        <v>75583</v>
      </c>
      <c r="H82" s="74">
        <f t="shared" ca="1" si="22"/>
        <v>79486</v>
      </c>
      <c r="I82" s="74">
        <f t="shared" ca="1" si="23"/>
        <v>83537</v>
      </c>
      <c r="J82" s="74">
        <f t="shared" ca="1" si="24"/>
        <v>89192</v>
      </c>
      <c r="K82" s="74">
        <f t="shared" ca="1" si="25"/>
        <v>91690</v>
      </c>
      <c r="L82" s="74">
        <f t="shared" ca="1" si="26"/>
        <v>94257</v>
      </c>
      <c r="M82" s="74">
        <f t="shared" ca="1" si="27"/>
        <v>96945</v>
      </c>
      <c r="N82" s="72"/>
      <c r="P82" s="191" t="s">
        <v>600</v>
      </c>
      <c r="Q82" s="187" t="str">
        <f t="shared" si="19"/>
        <v>06510C</v>
      </c>
      <c r="R82" s="188" t="str">
        <f t="shared" si="19"/>
        <v>Manager Accounting</v>
      </c>
      <c r="S82" s="189" t="str">
        <f t="shared" si="20"/>
        <v>34D</v>
      </c>
      <c r="T82" s="186" cm="1">
        <f t="array" aca="1" ref="T82" ca="1">ROUND(IF($P82="Y",VLOOKUP($Q82, RatesMay2021,T$6,0)*INDIRECT($Q$1),VLOOKUP($Q82, RatesMay2021,T$6,0)),IF($A82="E",0,3))</f>
        <v>75583</v>
      </c>
      <c r="U82" s="186" cm="1">
        <f t="array" aca="1" ref="U82" ca="1">ROUND(IF($P82="Y",VLOOKUP($Q82, RatesMay2021,U$6,0)*INDIRECT($Q$1),VLOOKUP($Q82, RatesMay2021,U$6,0)),IF($A82="E",0,3))</f>
        <v>79486</v>
      </c>
      <c r="V82" s="186" cm="1">
        <f t="array" aca="1" ref="V82" ca="1">ROUND(IF($P82="Y",VLOOKUP($Q82, RatesMay2021,V$6,0)*INDIRECT($Q$1),VLOOKUP($Q82, RatesMay2021,V$6,0)),IF($A82="E",0,3))</f>
        <v>83537</v>
      </c>
      <c r="W82" s="186" cm="1">
        <f t="array" aca="1" ref="W82" ca="1">ROUND(IF($P82="Y",VLOOKUP($Q82, RatesMay2021,W$6,0)*INDIRECT($Q$1),VLOOKUP($Q82, RatesMay2021,W$6,0)),IF($A82="E",0,3))</f>
        <v>89192</v>
      </c>
      <c r="X82" s="186" cm="1">
        <f t="array" aca="1" ref="X82" ca="1">ROUND(IF($P82="Y",VLOOKUP($Q82, RatesMay2021,X$6,0)*INDIRECT($Q$1),VLOOKUP($Q82, RatesMay2021,X$6,0)),IF($A82="E",0,3))</f>
        <v>91690</v>
      </c>
      <c r="Y82" s="186" cm="1">
        <f t="array" aca="1" ref="Y82" ca="1">ROUND(IF($P82="Y",VLOOKUP($Q82, RatesMay2021,Y$6,0)*INDIRECT($Q$1),VLOOKUP($Q82, RatesMay2021,Y$6,0)),IF($A82="E",0,3))</f>
        <v>94257</v>
      </c>
      <c r="Z82" s="186" cm="1">
        <f t="array" aca="1" ref="Z82" ca="1">ROUND(IF($P82="Y",VLOOKUP($Q82, RatesMay2021,Z$6,0)*INDIRECT($Q$1),VLOOKUP($Q82, RatesMay2021,Z$6,0)),IF($A82="E",0,3))</f>
        <v>96945</v>
      </c>
    </row>
    <row r="83" spans="1:26" x14ac:dyDescent="0.2">
      <c r="A83" s="69" t="s">
        <v>17</v>
      </c>
      <c r="B83" s="223" t="s">
        <v>44</v>
      </c>
      <c r="C83" s="69" t="s">
        <v>103</v>
      </c>
      <c r="D83" s="71" t="s">
        <v>362</v>
      </c>
      <c r="E83" s="69">
        <v>455</v>
      </c>
      <c r="F83" s="69">
        <v>10</v>
      </c>
      <c r="G83" s="74">
        <f t="shared" ca="1" si="21"/>
        <v>75583</v>
      </c>
      <c r="H83" s="74">
        <f t="shared" ca="1" si="22"/>
        <v>79486</v>
      </c>
      <c r="I83" s="74">
        <f t="shared" ca="1" si="23"/>
        <v>83537</v>
      </c>
      <c r="J83" s="74">
        <f t="shared" ca="1" si="24"/>
        <v>89192</v>
      </c>
      <c r="K83" s="74">
        <f t="shared" ca="1" si="25"/>
        <v>91690</v>
      </c>
      <c r="L83" s="74">
        <f t="shared" ca="1" si="26"/>
        <v>94257</v>
      </c>
      <c r="M83" s="74">
        <f t="shared" ca="1" si="27"/>
        <v>96945</v>
      </c>
      <c r="N83" s="72"/>
      <c r="P83" s="191" t="s">
        <v>600</v>
      </c>
      <c r="Q83" s="187" t="str">
        <f t="shared" si="19"/>
        <v>06514C</v>
      </c>
      <c r="R83" s="188" t="str">
        <f t="shared" si="19"/>
        <v xml:space="preserve">Manager Accounts Payable </v>
      </c>
      <c r="S83" s="189" t="str">
        <f t="shared" si="20"/>
        <v>34D</v>
      </c>
      <c r="T83" s="186" cm="1">
        <f t="array" aca="1" ref="T83" ca="1">ROUND(IF($P83="Y",VLOOKUP($Q83, RatesMay2021,T$6,0)*INDIRECT($Q$1),VLOOKUP($Q83, RatesMay2021,T$6,0)),IF($A83="E",0,3))</f>
        <v>75583</v>
      </c>
      <c r="U83" s="186" cm="1">
        <f t="array" aca="1" ref="U83" ca="1">ROUND(IF($P83="Y",VLOOKUP($Q83, RatesMay2021,U$6,0)*INDIRECT($Q$1),VLOOKUP($Q83, RatesMay2021,U$6,0)),IF($A83="E",0,3))</f>
        <v>79486</v>
      </c>
      <c r="V83" s="186" cm="1">
        <f t="array" aca="1" ref="V83" ca="1">ROUND(IF($P83="Y",VLOOKUP($Q83, RatesMay2021,V$6,0)*INDIRECT($Q$1),VLOOKUP($Q83, RatesMay2021,V$6,0)),IF($A83="E",0,3))</f>
        <v>83537</v>
      </c>
      <c r="W83" s="186" cm="1">
        <f t="array" aca="1" ref="W83" ca="1">ROUND(IF($P83="Y",VLOOKUP($Q83, RatesMay2021,W$6,0)*INDIRECT($Q$1),VLOOKUP($Q83, RatesMay2021,W$6,0)),IF($A83="E",0,3))</f>
        <v>89192</v>
      </c>
      <c r="X83" s="186" cm="1">
        <f t="array" aca="1" ref="X83" ca="1">ROUND(IF($P83="Y",VLOOKUP($Q83, RatesMay2021,X$6,0)*INDIRECT($Q$1),VLOOKUP($Q83, RatesMay2021,X$6,0)),IF($A83="E",0,3))</f>
        <v>91690</v>
      </c>
      <c r="Y83" s="186" cm="1">
        <f t="array" aca="1" ref="Y83" ca="1">ROUND(IF($P83="Y",VLOOKUP($Q83, RatesMay2021,Y$6,0)*INDIRECT($Q$1),VLOOKUP($Q83, RatesMay2021,Y$6,0)),IF($A83="E",0,3))</f>
        <v>94257</v>
      </c>
      <c r="Z83" s="186" cm="1">
        <f t="array" aca="1" ref="Z83" ca="1">ROUND(IF($P83="Y",VLOOKUP($Q83, RatesMay2021,Z$6,0)*INDIRECT($Q$1),VLOOKUP($Q83, RatesMay2021,Z$6,0)),IF($A83="E",0,3))</f>
        <v>96945</v>
      </c>
    </row>
    <row r="84" spans="1:26" x14ac:dyDescent="0.2">
      <c r="A84" s="69" t="s">
        <v>17</v>
      </c>
      <c r="B84" s="223" t="s">
        <v>44</v>
      </c>
      <c r="C84" s="69" t="s">
        <v>104</v>
      </c>
      <c r="D84" s="71" t="s">
        <v>363</v>
      </c>
      <c r="E84" s="69">
        <v>460</v>
      </c>
      <c r="F84" s="69">
        <v>10</v>
      </c>
      <c r="G84" s="74">
        <f t="shared" ca="1" si="21"/>
        <v>75583</v>
      </c>
      <c r="H84" s="74">
        <f t="shared" ca="1" si="22"/>
        <v>79486</v>
      </c>
      <c r="I84" s="74">
        <f t="shared" ca="1" si="23"/>
        <v>83537</v>
      </c>
      <c r="J84" s="74">
        <f t="shared" ca="1" si="24"/>
        <v>89192</v>
      </c>
      <c r="K84" s="74">
        <f t="shared" ca="1" si="25"/>
        <v>91690</v>
      </c>
      <c r="L84" s="74">
        <f t="shared" ca="1" si="26"/>
        <v>94257</v>
      </c>
      <c r="M84" s="74">
        <f t="shared" ca="1" si="27"/>
        <v>96945</v>
      </c>
      <c r="N84" s="72"/>
      <c r="P84" s="191" t="s">
        <v>600</v>
      </c>
      <c r="Q84" s="187" t="str">
        <f t="shared" si="19"/>
        <v>06515C</v>
      </c>
      <c r="R84" s="188" t="str">
        <f t="shared" si="19"/>
        <v>Manager Accounts Receivable</v>
      </c>
      <c r="S84" s="189" t="str">
        <f t="shared" si="20"/>
        <v>34D</v>
      </c>
      <c r="T84" s="186" cm="1">
        <f t="array" aca="1" ref="T84" ca="1">ROUND(IF($P84="Y",VLOOKUP($Q84, RatesMay2021,T$6,0)*INDIRECT($Q$1),VLOOKUP($Q84, RatesMay2021,T$6,0)),IF($A84="E",0,3))</f>
        <v>75583</v>
      </c>
      <c r="U84" s="186" cm="1">
        <f t="array" aca="1" ref="U84" ca="1">ROUND(IF($P84="Y",VLOOKUP($Q84, RatesMay2021,U$6,0)*INDIRECT($Q$1),VLOOKUP($Q84, RatesMay2021,U$6,0)),IF($A84="E",0,3))</f>
        <v>79486</v>
      </c>
      <c r="V84" s="186" cm="1">
        <f t="array" aca="1" ref="V84" ca="1">ROUND(IF($P84="Y",VLOOKUP($Q84, RatesMay2021,V$6,0)*INDIRECT($Q$1),VLOOKUP($Q84, RatesMay2021,V$6,0)),IF($A84="E",0,3))</f>
        <v>83537</v>
      </c>
      <c r="W84" s="186" cm="1">
        <f t="array" aca="1" ref="W84" ca="1">ROUND(IF($P84="Y",VLOOKUP($Q84, RatesMay2021,W$6,0)*INDIRECT($Q$1),VLOOKUP($Q84, RatesMay2021,W$6,0)),IF($A84="E",0,3))</f>
        <v>89192</v>
      </c>
      <c r="X84" s="186" cm="1">
        <f t="array" aca="1" ref="X84" ca="1">ROUND(IF($P84="Y",VLOOKUP($Q84, RatesMay2021,X$6,0)*INDIRECT($Q$1),VLOOKUP($Q84, RatesMay2021,X$6,0)),IF($A84="E",0,3))</f>
        <v>91690</v>
      </c>
      <c r="Y84" s="186" cm="1">
        <f t="array" aca="1" ref="Y84" ca="1">ROUND(IF($P84="Y",VLOOKUP($Q84, RatesMay2021,Y$6,0)*INDIRECT($Q$1),VLOOKUP($Q84, RatesMay2021,Y$6,0)),IF($A84="E",0,3))</f>
        <v>94257</v>
      </c>
      <c r="Z84" s="186" cm="1">
        <f t="array" aca="1" ref="Z84" ca="1">ROUND(IF($P84="Y",VLOOKUP($Q84, RatesMay2021,Z$6,0)*INDIRECT($Q$1),VLOOKUP($Q84, RatesMay2021,Z$6,0)),IF($A84="E",0,3))</f>
        <v>96945</v>
      </c>
    </row>
    <row r="85" spans="1:26" x14ac:dyDescent="0.2">
      <c r="A85" s="69" t="s">
        <v>17</v>
      </c>
      <c r="B85" s="223" t="s">
        <v>68</v>
      </c>
      <c r="C85" s="69" t="s">
        <v>105</v>
      </c>
      <c r="D85" s="71" t="s">
        <v>364</v>
      </c>
      <c r="E85" s="69">
        <v>493</v>
      </c>
      <c r="F85" s="69">
        <v>10</v>
      </c>
      <c r="G85" s="74">
        <f t="shared" ca="1" si="21"/>
        <v>79486</v>
      </c>
      <c r="H85" s="74">
        <f t="shared" ca="1" si="22"/>
        <v>83537</v>
      </c>
      <c r="I85" s="74">
        <f t="shared" ca="1" si="23"/>
        <v>89192</v>
      </c>
      <c r="J85" s="74">
        <f t="shared" ca="1" si="24"/>
        <v>91690</v>
      </c>
      <c r="K85" s="74">
        <f t="shared" ca="1" si="25"/>
        <v>94257</v>
      </c>
      <c r="L85" s="74">
        <f t="shared" ca="1" si="26"/>
        <v>96945</v>
      </c>
      <c r="M85" s="74">
        <f t="shared" ca="1" si="27"/>
        <v>99674</v>
      </c>
      <c r="N85" s="72"/>
      <c r="P85" s="191" t="s">
        <v>600</v>
      </c>
      <c r="Q85" s="187" t="str">
        <f t="shared" si="19"/>
        <v>06523C</v>
      </c>
      <c r="R85" s="188" t="str">
        <f t="shared" si="19"/>
        <v>Manager Admin &amp; Data Quality</v>
      </c>
      <c r="S85" s="189" t="str">
        <f t="shared" si="20"/>
        <v>90</v>
      </c>
      <c r="T85" s="186" cm="1">
        <f t="array" aca="1" ref="T85" ca="1">ROUND(IF($P85="Y",VLOOKUP($Q85, RatesMay2021,T$6,0)*INDIRECT($Q$1),VLOOKUP($Q85, RatesMay2021,T$6,0)),IF($A85="E",0,3))</f>
        <v>79486</v>
      </c>
      <c r="U85" s="186" cm="1">
        <f t="array" aca="1" ref="U85" ca="1">ROUND(IF($P85="Y",VLOOKUP($Q85, RatesMay2021,U$6,0)*INDIRECT($Q$1),VLOOKUP($Q85, RatesMay2021,U$6,0)),IF($A85="E",0,3))</f>
        <v>83537</v>
      </c>
      <c r="V85" s="186" cm="1">
        <f t="array" aca="1" ref="V85" ca="1">ROUND(IF($P85="Y",VLOOKUP($Q85, RatesMay2021,V$6,0)*INDIRECT($Q$1),VLOOKUP($Q85, RatesMay2021,V$6,0)),IF($A85="E",0,3))</f>
        <v>89192</v>
      </c>
      <c r="W85" s="186" cm="1">
        <f t="array" aca="1" ref="W85" ca="1">ROUND(IF($P85="Y",VLOOKUP($Q85, RatesMay2021,W$6,0)*INDIRECT($Q$1),VLOOKUP($Q85, RatesMay2021,W$6,0)),IF($A85="E",0,3))</f>
        <v>91690</v>
      </c>
      <c r="X85" s="186" cm="1">
        <f t="array" aca="1" ref="X85" ca="1">ROUND(IF($P85="Y",VLOOKUP($Q85, RatesMay2021,X$6,0)*INDIRECT($Q$1),VLOOKUP($Q85, RatesMay2021,X$6,0)),IF($A85="E",0,3))</f>
        <v>94257</v>
      </c>
      <c r="Y85" s="186" cm="1">
        <f t="array" aca="1" ref="Y85" ca="1">ROUND(IF($P85="Y",VLOOKUP($Q85, RatesMay2021,Y$6,0)*INDIRECT($Q$1),VLOOKUP($Q85, RatesMay2021,Y$6,0)),IF($A85="E",0,3))</f>
        <v>96945</v>
      </c>
      <c r="Z85" s="186" cm="1">
        <f t="array" aca="1" ref="Z85" ca="1">ROUND(IF($P85="Y",VLOOKUP($Q85, RatesMay2021,Z$6,0)*INDIRECT($Q$1),VLOOKUP($Q85, RatesMay2021,Z$6,0)),IF($A85="E",0,3))</f>
        <v>99674</v>
      </c>
    </row>
    <row r="86" spans="1:26" x14ac:dyDescent="0.2">
      <c r="A86" s="69" t="s">
        <v>17</v>
      </c>
      <c r="B86" s="223" t="s">
        <v>65</v>
      </c>
      <c r="C86" s="69" t="s">
        <v>106</v>
      </c>
      <c r="D86" s="71" t="s">
        <v>365</v>
      </c>
      <c r="E86" s="69">
        <v>498</v>
      </c>
      <c r="F86" s="69">
        <v>11</v>
      </c>
      <c r="G86" s="74">
        <f t="shared" ca="1" si="21"/>
        <v>83407</v>
      </c>
      <c r="H86" s="74">
        <f t="shared" ca="1" si="22"/>
        <v>87798</v>
      </c>
      <c r="I86" s="74">
        <f t="shared" ca="1" si="23"/>
        <v>92418</v>
      </c>
      <c r="J86" s="74">
        <f t="shared" ca="1" si="24"/>
        <v>98702</v>
      </c>
      <c r="K86" s="74">
        <f t="shared" ca="1" si="25"/>
        <v>101467</v>
      </c>
      <c r="L86" s="74">
        <f t="shared" ca="1" si="26"/>
        <v>104309</v>
      </c>
      <c r="M86" s="74">
        <f t="shared" ca="1" si="27"/>
        <v>107282</v>
      </c>
      <c r="N86" s="72"/>
      <c r="P86" s="191" t="s">
        <v>600</v>
      </c>
      <c r="Q86" s="187" t="str">
        <f t="shared" si="19"/>
        <v>06520C</v>
      </c>
      <c r="R86" s="188" t="str">
        <f t="shared" si="19"/>
        <v>Manager Administration City Attorney's Office</v>
      </c>
      <c r="S86" s="189" t="str">
        <f t="shared" si="20"/>
        <v>41C</v>
      </c>
      <c r="T86" s="186" cm="1">
        <f t="array" aca="1" ref="T86" ca="1">ROUND(IF($P86="Y",VLOOKUP($Q86, RatesMay2021,T$6,0)*INDIRECT($Q$1),VLOOKUP($Q86, RatesMay2021,T$6,0)),IF($A86="E",0,3))</f>
        <v>83407</v>
      </c>
      <c r="U86" s="186" cm="1">
        <f t="array" aca="1" ref="U86" ca="1">ROUND(IF($P86="Y",VLOOKUP($Q86, RatesMay2021,U$6,0)*INDIRECT($Q$1),VLOOKUP($Q86, RatesMay2021,U$6,0)),IF($A86="E",0,3))</f>
        <v>87798</v>
      </c>
      <c r="V86" s="186" cm="1">
        <f t="array" aca="1" ref="V86" ca="1">ROUND(IF($P86="Y",VLOOKUP($Q86, RatesMay2021,V$6,0)*INDIRECT($Q$1),VLOOKUP($Q86, RatesMay2021,V$6,0)),IF($A86="E",0,3))</f>
        <v>92418</v>
      </c>
      <c r="W86" s="186" cm="1">
        <f t="array" aca="1" ref="W86" ca="1">ROUND(IF($P86="Y",VLOOKUP($Q86, RatesMay2021,W$6,0)*INDIRECT($Q$1),VLOOKUP($Q86, RatesMay2021,W$6,0)),IF($A86="E",0,3))</f>
        <v>98702</v>
      </c>
      <c r="X86" s="186" cm="1">
        <f t="array" aca="1" ref="X86" ca="1">ROUND(IF($P86="Y",VLOOKUP($Q86, RatesMay2021,X$6,0)*INDIRECT($Q$1),VLOOKUP($Q86, RatesMay2021,X$6,0)),IF($A86="E",0,3))</f>
        <v>101467</v>
      </c>
      <c r="Y86" s="186" cm="1">
        <f t="array" aca="1" ref="Y86" ca="1">ROUND(IF($P86="Y",VLOOKUP($Q86, RatesMay2021,Y$6,0)*INDIRECT($Q$1),VLOOKUP($Q86, RatesMay2021,Y$6,0)),IF($A86="E",0,3))</f>
        <v>104309</v>
      </c>
      <c r="Z86" s="186" cm="1">
        <f t="array" aca="1" ref="Z86" ca="1">ROUND(IF($P86="Y",VLOOKUP($Q86, RatesMay2021,Z$6,0)*INDIRECT($Q$1),VLOOKUP($Q86, RatesMay2021,Z$6,0)),IF($A86="E",0,3))</f>
        <v>107282</v>
      </c>
    </row>
    <row r="87" spans="1:26" x14ac:dyDescent="0.2">
      <c r="A87" s="69" t="s">
        <v>17</v>
      </c>
      <c r="B87" s="223" t="s">
        <v>70</v>
      </c>
      <c r="C87" s="69" t="s">
        <v>107</v>
      </c>
      <c r="D87" s="71" t="s">
        <v>366</v>
      </c>
      <c r="E87" s="69">
        <v>460</v>
      </c>
      <c r="F87" s="69">
        <v>10</v>
      </c>
      <c r="G87" s="74">
        <f t="shared" ca="1" si="21"/>
        <v>77016</v>
      </c>
      <c r="H87" s="74">
        <f t="shared" ca="1" si="22"/>
        <v>80849</v>
      </c>
      <c r="I87" s="74">
        <f t="shared" ca="1" si="23"/>
        <v>84901</v>
      </c>
      <c r="J87" s="74">
        <f t="shared" ca="1" si="24"/>
        <v>90391</v>
      </c>
      <c r="K87" s="74">
        <f t="shared" ca="1" si="25"/>
        <v>92921</v>
      </c>
      <c r="L87" s="74">
        <f t="shared" ca="1" si="26"/>
        <v>95525</v>
      </c>
      <c r="M87" s="74">
        <f t="shared" ca="1" si="27"/>
        <v>98248</v>
      </c>
      <c r="N87" s="72"/>
      <c r="P87" s="191" t="s">
        <v>600</v>
      </c>
      <c r="Q87" s="187" t="str">
        <f t="shared" si="19"/>
        <v>06542C</v>
      </c>
      <c r="R87" s="188" t="str">
        <f t="shared" si="19"/>
        <v>Manager Administrative Services</v>
      </c>
      <c r="S87" s="189" t="str">
        <f t="shared" si="20"/>
        <v>34M</v>
      </c>
      <c r="T87" s="186" cm="1">
        <f t="array" aca="1" ref="T87" ca="1">ROUND(IF($P87="Y",VLOOKUP($Q87, RatesMay2021,T$6,0)*INDIRECT($Q$1),VLOOKUP($Q87, RatesMay2021,T$6,0)),IF($A87="E",0,3))</f>
        <v>77016</v>
      </c>
      <c r="U87" s="186" cm="1">
        <f t="array" aca="1" ref="U87" ca="1">ROUND(IF($P87="Y",VLOOKUP($Q87, RatesMay2021,U$6,0)*INDIRECT($Q$1),VLOOKUP($Q87, RatesMay2021,U$6,0)),IF($A87="E",0,3))</f>
        <v>80849</v>
      </c>
      <c r="V87" s="186" cm="1">
        <f t="array" aca="1" ref="V87" ca="1">ROUND(IF($P87="Y",VLOOKUP($Q87, RatesMay2021,V$6,0)*INDIRECT($Q$1),VLOOKUP($Q87, RatesMay2021,V$6,0)),IF($A87="E",0,3))</f>
        <v>84901</v>
      </c>
      <c r="W87" s="186" cm="1">
        <f t="array" aca="1" ref="W87" ca="1">ROUND(IF($P87="Y",VLOOKUP($Q87, RatesMay2021,W$6,0)*INDIRECT($Q$1),VLOOKUP($Q87, RatesMay2021,W$6,0)),IF($A87="E",0,3))</f>
        <v>90391</v>
      </c>
      <c r="X87" s="186" cm="1">
        <f t="array" aca="1" ref="X87" ca="1">ROUND(IF($P87="Y",VLOOKUP($Q87, RatesMay2021,X$6,0)*INDIRECT($Q$1),VLOOKUP($Q87, RatesMay2021,X$6,0)),IF($A87="E",0,3))</f>
        <v>92921</v>
      </c>
      <c r="Y87" s="186" cm="1">
        <f t="array" aca="1" ref="Y87" ca="1">ROUND(IF($P87="Y",VLOOKUP($Q87, RatesMay2021,Y$6,0)*INDIRECT($Q$1),VLOOKUP($Q87, RatesMay2021,Y$6,0)),IF($A87="E",0,3))</f>
        <v>95525</v>
      </c>
      <c r="Z87" s="186" cm="1">
        <f t="array" aca="1" ref="Z87" ca="1">ROUND(IF($P87="Y",VLOOKUP($Q87, RatesMay2021,Z$6,0)*INDIRECT($Q$1),VLOOKUP($Q87, RatesMay2021,Z$6,0)),IF($A87="E",0,3))</f>
        <v>98248</v>
      </c>
    </row>
    <row r="88" spans="1:26" x14ac:dyDescent="0.2">
      <c r="A88" s="69" t="s">
        <v>17</v>
      </c>
      <c r="B88" s="223" t="s">
        <v>108</v>
      </c>
      <c r="C88" s="69" t="s">
        <v>109</v>
      </c>
      <c r="D88" s="71" t="s">
        <v>367</v>
      </c>
      <c r="E88" s="69">
        <v>563</v>
      </c>
      <c r="F88" s="69">
        <v>12</v>
      </c>
      <c r="G88" s="74">
        <f t="shared" ca="1" si="21"/>
        <v>88425</v>
      </c>
      <c r="H88" s="74">
        <f t="shared" ca="1" si="22"/>
        <v>92845</v>
      </c>
      <c r="I88" s="74">
        <f t="shared" ca="1" si="23"/>
        <v>97490</v>
      </c>
      <c r="J88" s="74">
        <f t="shared" ca="1" si="24"/>
        <v>102646</v>
      </c>
      <c r="K88" s="74">
        <f t="shared" ca="1" si="25"/>
        <v>105521</v>
      </c>
      <c r="L88" s="74">
        <f t="shared" ca="1" si="26"/>
        <v>108475</v>
      </c>
      <c r="M88" s="74">
        <f t="shared" ca="1" si="27"/>
        <v>111567</v>
      </c>
      <c r="N88" s="72"/>
      <c r="P88" s="191" t="s">
        <v>600</v>
      </c>
      <c r="Q88" s="187" t="str">
        <f t="shared" si="19"/>
        <v>06560C</v>
      </c>
      <c r="R88" s="188" t="str">
        <f t="shared" si="19"/>
        <v>Manager Assessment Services</v>
      </c>
      <c r="S88" s="189" t="str">
        <f t="shared" si="20"/>
        <v>47</v>
      </c>
      <c r="T88" s="186" cm="1">
        <f t="array" aca="1" ref="T88" ca="1">ROUND(IF($P88="Y",VLOOKUP($Q88, RatesMay2021,T$6,0)*INDIRECT($Q$1),VLOOKUP($Q88, RatesMay2021,T$6,0)),IF($A88="E",0,3))</f>
        <v>88425</v>
      </c>
      <c r="U88" s="186" cm="1">
        <f t="array" aca="1" ref="U88" ca="1">ROUND(IF($P88="Y",VLOOKUP($Q88, RatesMay2021,U$6,0)*INDIRECT($Q$1),VLOOKUP($Q88, RatesMay2021,U$6,0)),IF($A88="E",0,3))</f>
        <v>92845</v>
      </c>
      <c r="V88" s="186" cm="1">
        <f t="array" aca="1" ref="V88" ca="1">ROUND(IF($P88="Y",VLOOKUP($Q88, RatesMay2021,V$6,0)*INDIRECT($Q$1),VLOOKUP($Q88, RatesMay2021,V$6,0)),IF($A88="E",0,3))</f>
        <v>97490</v>
      </c>
      <c r="W88" s="186" cm="1">
        <f t="array" aca="1" ref="W88" ca="1">ROUND(IF($P88="Y",VLOOKUP($Q88, RatesMay2021,W$6,0)*INDIRECT($Q$1),VLOOKUP($Q88, RatesMay2021,W$6,0)),IF($A88="E",0,3))</f>
        <v>102646</v>
      </c>
      <c r="X88" s="186" cm="1">
        <f t="array" aca="1" ref="X88" ca="1">ROUND(IF($P88="Y",VLOOKUP($Q88, RatesMay2021,X$6,0)*INDIRECT($Q$1),VLOOKUP($Q88, RatesMay2021,X$6,0)),IF($A88="E",0,3))</f>
        <v>105521</v>
      </c>
      <c r="Y88" s="186" cm="1">
        <f t="array" aca="1" ref="Y88" ca="1">ROUND(IF($P88="Y",VLOOKUP($Q88, RatesMay2021,Y$6,0)*INDIRECT($Q$1),VLOOKUP($Q88, RatesMay2021,Y$6,0)),IF($A88="E",0,3))</f>
        <v>108475</v>
      </c>
      <c r="Z88" s="186" cm="1">
        <f t="array" aca="1" ref="Z88" ca="1">ROUND(IF($P88="Y",VLOOKUP($Q88, RatesMay2021,Z$6,0)*INDIRECT($Q$1),VLOOKUP($Q88, RatesMay2021,Z$6,0)),IF($A88="E",0,3))</f>
        <v>111567</v>
      </c>
    </row>
    <row r="89" spans="1:26" x14ac:dyDescent="0.2">
      <c r="A89" s="69" t="s">
        <v>17</v>
      </c>
      <c r="B89" s="223" t="s">
        <v>580</v>
      </c>
      <c r="C89" s="69" t="s">
        <v>110</v>
      </c>
      <c r="D89" s="71" t="s">
        <v>368</v>
      </c>
      <c r="E89" s="69">
        <v>473</v>
      </c>
      <c r="F89" s="69">
        <v>10</v>
      </c>
      <c r="G89" s="74">
        <f t="shared" ca="1" si="21"/>
        <v>83970</v>
      </c>
      <c r="H89" s="74">
        <f t="shared" ca="1" si="22"/>
        <v>87333</v>
      </c>
      <c r="I89" s="74">
        <f t="shared" ca="1" si="23"/>
        <v>90829</v>
      </c>
      <c r="J89" s="74">
        <f t="shared" ca="1" si="24"/>
        <v>94466</v>
      </c>
      <c r="K89" s="74">
        <f t="shared" ca="1" si="25"/>
        <v>98249</v>
      </c>
      <c r="L89" s="74">
        <f t="shared" ca="1" si="26"/>
        <v>0</v>
      </c>
      <c r="M89" s="74">
        <f t="shared" ca="1" si="27"/>
        <v>0</v>
      </c>
      <c r="N89" s="72"/>
      <c r="P89" s="191" t="s">
        <v>600</v>
      </c>
      <c r="Q89" s="187" t="str">
        <f t="shared" si="19"/>
        <v>06583C</v>
      </c>
      <c r="R89" s="188" t="str">
        <f t="shared" si="19"/>
        <v xml:space="preserve">Manager Business Analysis </v>
      </c>
      <c r="S89" s="189" t="str">
        <f t="shared" si="20"/>
        <v>034</v>
      </c>
      <c r="T89" s="186" cm="1">
        <f t="array" aca="1" ref="T89" ca="1">ROUND(IF($P89="Y",VLOOKUP($Q89, RatesMay2021,T$6,0)*INDIRECT($Q$1),VLOOKUP($Q89, RatesMay2021,T$6,0)),IF($A89="E",0,3))</f>
        <v>83970</v>
      </c>
      <c r="U89" s="186" cm="1">
        <f t="array" aca="1" ref="U89" ca="1">ROUND(IF($P89="Y",VLOOKUP($Q89, RatesMay2021,U$6,0)*INDIRECT($Q$1),VLOOKUP($Q89, RatesMay2021,U$6,0)),IF($A89="E",0,3))</f>
        <v>87333</v>
      </c>
      <c r="V89" s="186" cm="1">
        <f t="array" aca="1" ref="V89" ca="1">ROUND(IF($P89="Y",VLOOKUP($Q89, RatesMay2021,V$6,0)*INDIRECT($Q$1),VLOOKUP($Q89, RatesMay2021,V$6,0)),IF($A89="E",0,3))</f>
        <v>90829</v>
      </c>
      <c r="W89" s="186" cm="1">
        <f t="array" aca="1" ref="W89" ca="1">ROUND(IF($P89="Y",VLOOKUP($Q89, RatesMay2021,W$6,0)*INDIRECT($Q$1),VLOOKUP($Q89, RatesMay2021,W$6,0)),IF($A89="E",0,3))</f>
        <v>94466</v>
      </c>
      <c r="X89" s="186" cm="1">
        <f t="array" aca="1" ref="X89" ca="1">ROUND(IF($P89="Y",VLOOKUP($Q89, RatesMay2021,X$6,0)*INDIRECT($Q$1),VLOOKUP($Q89, RatesMay2021,X$6,0)),IF($A89="E",0,3))</f>
        <v>98249</v>
      </c>
      <c r="Y89" s="186" cm="1">
        <f t="array" aca="1" ref="Y89" ca="1">ROUND(IF($P89="Y",VLOOKUP($Q89, RatesMay2021,Y$6,0)*INDIRECT($Q$1),VLOOKUP($Q89, RatesMay2021,Y$6,0)),IF($A89="E",0,3))</f>
        <v>0</v>
      </c>
      <c r="Z89" s="186" cm="1">
        <f t="array" aca="1" ref="Z89" ca="1">ROUND(IF($P89="Y",VLOOKUP($Q89, RatesMay2021,Z$6,0)*INDIRECT($Q$1),VLOOKUP($Q89, RatesMay2021,Z$6,0)),IF($A89="E",0,3))</f>
        <v>0</v>
      </c>
    </row>
    <row r="90" spans="1:26" x14ac:dyDescent="0.2">
      <c r="A90" s="69" t="s">
        <v>17</v>
      </c>
      <c r="B90" s="223" t="s">
        <v>32</v>
      </c>
      <c r="C90" s="69" t="s">
        <v>111</v>
      </c>
      <c r="D90" s="71" t="s">
        <v>369</v>
      </c>
      <c r="E90" s="69">
        <v>585</v>
      </c>
      <c r="F90" s="69">
        <v>12</v>
      </c>
      <c r="G90" s="74">
        <f t="shared" ca="1" si="21"/>
        <v>102872</v>
      </c>
      <c r="H90" s="74">
        <f t="shared" ca="1" si="22"/>
        <v>106986</v>
      </c>
      <c r="I90" s="74">
        <f t="shared" ca="1" si="23"/>
        <v>111265</v>
      </c>
      <c r="J90" s="74">
        <f t="shared" ca="1" si="24"/>
        <v>115716</v>
      </c>
      <c r="K90" s="74">
        <f t="shared" ca="1" si="25"/>
        <v>120344</v>
      </c>
      <c r="L90" s="74">
        <f t="shared" ca="1" si="26"/>
        <v>0</v>
      </c>
      <c r="M90" s="74">
        <f t="shared" ca="1" si="27"/>
        <v>0</v>
      </c>
      <c r="N90" s="72"/>
      <c r="P90" s="191" t="s">
        <v>600</v>
      </c>
      <c r="Q90" s="187" t="str">
        <f t="shared" si="19"/>
        <v>52580C</v>
      </c>
      <c r="R90" s="188" t="str">
        <f t="shared" si="19"/>
        <v>Manager Business Finance</v>
      </c>
      <c r="S90" s="189" t="str">
        <f t="shared" si="20"/>
        <v>105</v>
      </c>
      <c r="T90" s="186" cm="1">
        <f t="array" aca="1" ref="T90" ca="1">ROUND(IF($P90="Y",VLOOKUP($Q90, RatesMay2021,T$6,0)*INDIRECT($Q$1),VLOOKUP($Q90, RatesMay2021,T$6,0)),IF($A90="E",0,3))</f>
        <v>102872</v>
      </c>
      <c r="U90" s="186" cm="1">
        <f t="array" aca="1" ref="U90" ca="1">ROUND(IF($P90="Y",VLOOKUP($Q90, RatesMay2021,U$6,0)*INDIRECT($Q$1),VLOOKUP($Q90, RatesMay2021,U$6,0)),IF($A90="E",0,3))</f>
        <v>106986</v>
      </c>
      <c r="V90" s="186" cm="1">
        <f t="array" aca="1" ref="V90" ca="1">ROUND(IF($P90="Y",VLOOKUP($Q90, RatesMay2021,V$6,0)*INDIRECT($Q$1),VLOOKUP($Q90, RatesMay2021,V$6,0)),IF($A90="E",0,3))</f>
        <v>111265</v>
      </c>
      <c r="W90" s="186" cm="1">
        <f t="array" aca="1" ref="W90" ca="1">ROUND(IF($P90="Y",VLOOKUP($Q90, RatesMay2021,W$6,0)*INDIRECT($Q$1),VLOOKUP($Q90, RatesMay2021,W$6,0)),IF($A90="E",0,3))</f>
        <v>115716</v>
      </c>
      <c r="X90" s="186" cm="1">
        <f t="array" aca="1" ref="X90" ca="1">ROUND(IF($P90="Y",VLOOKUP($Q90, RatesMay2021,X$6,0)*INDIRECT($Q$1),VLOOKUP($Q90, RatesMay2021,X$6,0)),IF($A90="E",0,3))</f>
        <v>120344</v>
      </c>
      <c r="Y90" s="186" cm="1">
        <f t="array" aca="1" ref="Y90" ca="1">ROUND(IF($P90="Y",VLOOKUP($Q90, RatesMay2021,Y$6,0)*INDIRECT($Q$1),VLOOKUP($Q90, RatesMay2021,Y$6,0)),IF($A90="E",0,3))</f>
        <v>0</v>
      </c>
      <c r="Z90" s="186" cm="1">
        <f t="array" aca="1" ref="Z90" ca="1">ROUND(IF($P90="Y",VLOOKUP($Q90, RatesMay2021,Z$6,0)*INDIRECT($Q$1),VLOOKUP($Q90, RatesMay2021,Z$6,0)),IF($A90="E",0,3))</f>
        <v>0</v>
      </c>
    </row>
    <row r="91" spans="1:26" x14ac:dyDescent="0.2">
      <c r="A91" s="69" t="s">
        <v>17</v>
      </c>
      <c r="B91" s="223" t="s">
        <v>76</v>
      </c>
      <c r="C91" s="69" t="s">
        <v>114</v>
      </c>
      <c r="D91" s="71" t="s">
        <v>371</v>
      </c>
      <c r="E91" s="69">
        <v>590</v>
      </c>
      <c r="F91" s="69">
        <v>13</v>
      </c>
      <c r="G91" s="74">
        <f t="shared" ca="1" si="21"/>
        <v>103205</v>
      </c>
      <c r="H91" s="74">
        <f t="shared" ca="1" si="22"/>
        <v>107332</v>
      </c>
      <c r="I91" s="74">
        <f t="shared" ca="1" si="23"/>
        <v>111625</v>
      </c>
      <c r="J91" s="74">
        <f t="shared" ca="1" si="24"/>
        <v>116090</v>
      </c>
      <c r="K91" s="74">
        <f t="shared" ca="1" si="25"/>
        <v>120735</v>
      </c>
      <c r="L91" s="74">
        <f t="shared" ca="1" si="26"/>
        <v>0</v>
      </c>
      <c r="M91" s="74">
        <f t="shared" ca="1" si="27"/>
        <v>0</v>
      </c>
      <c r="N91" s="72"/>
      <c r="P91" s="191" t="s">
        <v>600</v>
      </c>
      <c r="Q91" s="187" t="str">
        <f t="shared" si="19"/>
        <v>06590C</v>
      </c>
      <c r="R91" s="188" t="str">
        <f t="shared" si="19"/>
        <v>Manager Business Licensing</v>
      </c>
      <c r="S91" s="189" t="str">
        <f t="shared" si="20"/>
        <v>63</v>
      </c>
      <c r="T91" s="186" cm="1">
        <f t="array" aca="1" ref="T91" ca="1">ROUND(IF($P91="Y",VLOOKUP($Q91, RatesMay2021,T$6,0)*INDIRECT($Q$1),VLOOKUP($Q91, RatesMay2021,T$6,0)),IF($A91="E",0,3))</f>
        <v>103205</v>
      </c>
      <c r="U91" s="186" cm="1">
        <f t="array" aca="1" ref="U91" ca="1">ROUND(IF($P91="Y",VLOOKUP($Q91, RatesMay2021,U$6,0)*INDIRECT($Q$1),VLOOKUP($Q91, RatesMay2021,U$6,0)),IF($A91="E",0,3))</f>
        <v>107332</v>
      </c>
      <c r="V91" s="186" cm="1">
        <f t="array" aca="1" ref="V91" ca="1">ROUND(IF($P91="Y",VLOOKUP($Q91, RatesMay2021,V$6,0)*INDIRECT($Q$1),VLOOKUP($Q91, RatesMay2021,V$6,0)),IF($A91="E",0,3))</f>
        <v>111625</v>
      </c>
      <c r="W91" s="186" cm="1">
        <f t="array" aca="1" ref="W91" ca="1">ROUND(IF($P91="Y",VLOOKUP($Q91, RatesMay2021,W$6,0)*INDIRECT($Q$1),VLOOKUP($Q91, RatesMay2021,W$6,0)),IF($A91="E",0,3))</f>
        <v>116090</v>
      </c>
      <c r="X91" s="186" cm="1">
        <f t="array" aca="1" ref="X91" ca="1">ROUND(IF($P91="Y",VLOOKUP($Q91, RatesMay2021,X$6,0)*INDIRECT($Q$1),VLOOKUP($Q91, RatesMay2021,X$6,0)),IF($A91="E",0,3))</f>
        <v>120735</v>
      </c>
      <c r="Y91" s="186" cm="1">
        <f t="array" aca="1" ref="Y91" ca="1">ROUND(IF($P91="Y",VLOOKUP($Q91, RatesMay2021,Y$6,0)*INDIRECT($Q$1),VLOOKUP($Q91, RatesMay2021,Y$6,0)),IF($A91="E",0,3))</f>
        <v>0</v>
      </c>
      <c r="Z91" s="186" cm="1">
        <f t="array" aca="1" ref="Z91" ca="1">ROUND(IF($P91="Y",VLOOKUP($Q91, RatesMay2021,Z$6,0)*INDIRECT($Q$1),VLOOKUP($Q91, RatesMay2021,Z$6,0)),IF($A91="E",0,3))</f>
        <v>0</v>
      </c>
    </row>
    <row r="92" spans="1:26" x14ac:dyDescent="0.2">
      <c r="A92" s="69" t="s">
        <v>17</v>
      </c>
      <c r="B92" s="223" t="s">
        <v>44</v>
      </c>
      <c r="C92" s="69" t="s">
        <v>116</v>
      </c>
      <c r="D92" s="71" t="s">
        <v>373</v>
      </c>
      <c r="E92" s="69">
        <v>455</v>
      </c>
      <c r="F92" s="69">
        <v>10</v>
      </c>
      <c r="G92" s="74">
        <f t="shared" ca="1" si="21"/>
        <v>75583</v>
      </c>
      <c r="H92" s="74">
        <f t="shared" ca="1" si="22"/>
        <v>79486</v>
      </c>
      <c r="I92" s="74">
        <f t="shared" ca="1" si="23"/>
        <v>83537</v>
      </c>
      <c r="J92" s="74">
        <f t="shared" ca="1" si="24"/>
        <v>89192</v>
      </c>
      <c r="K92" s="74">
        <f t="shared" ca="1" si="25"/>
        <v>91690</v>
      </c>
      <c r="L92" s="74">
        <f t="shared" ca="1" si="26"/>
        <v>94257</v>
      </c>
      <c r="M92" s="74">
        <f t="shared" ca="1" si="27"/>
        <v>96945</v>
      </c>
      <c r="N92" s="72"/>
      <c r="P92" s="191" t="s">
        <v>600</v>
      </c>
      <c r="Q92" s="187" t="str">
        <f t="shared" si="19"/>
        <v>06638C</v>
      </c>
      <c r="R92" s="188" t="str">
        <f t="shared" si="19"/>
        <v>Manager Community Engagement</v>
      </c>
      <c r="S92" s="189" t="str">
        <f t="shared" si="20"/>
        <v>34D</v>
      </c>
      <c r="T92" s="186" cm="1">
        <f t="array" aca="1" ref="T92" ca="1">ROUND(IF($P92="Y",VLOOKUP($Q92, RatesMay2021,T$6,0)*INDIRECT($Q$1),VLOOKUP($Q92, RatesMay2021,T$6,0)),IF($A92="E",0,3))</f>
        <v>75583</v>
      </c>
      <c r="U92" s="186" cm="1">
        <f t="array" aca="1" ref="U92" ca="1">ROUND(IF($P92="Y",VLOOKUP($Q92, RatesMay2021,U$6,0)*INDIRECT($Q$1),VLOOKUP($Q92, RatesMay2021,U$6,0)),IF($A92="E",0,3))</f>
        <v>79486</v>
      </c>
      <c r="V92" s="186" cm="1">
        <f t="array" aca="1" ref="V92" ca="1">ROUND(IF($P92="Y",VLOOKUP($Q92, RatesMay2021,V$6,0)*INDIRECT($Q$1),VLOOKUP($Q92, RatesMay2021,V$6,0)),IF($A92="E",0,3))</f>
        <v>83537</v>
      </c>
      <c r="W92" s="186" cm="1">
        <f t="array" aca="1" ref="W92" ca="1">ROUND(IF($P92="Y",VLOOKUP($Q92, RatesMay2021,W$6,0)*INDIRECT($Q$1),VLOOKUP($Q92, RatesMay2021,W$6,0)),IF($A92="E",0,3))</f>
        <v>89192</v>
      </c>
      <c r="X92" s="186" cm="1">
        <f t="array" aca="1" ref="X92" ca="1">ROUND(IF($P92="Y",VLOOKUP($Q92, RatesMay2021,X$6,0)*INDIRECT($Q$1),VLOOKUP($Q92, RatesMay2021,X$6,0)),IF($A92="E",0,3))</f>
        <v>91690</v>
      </c>
      <c r="Y92" s="186" cm="1">
        <f t="array" aca="1" ref="Y92" ca="1">ROUND(IF($P92="Y",VLOOKUP($Q92, RatesMay2021,Y$6,0)*INDIRECT($Q$1),VLOOKUP($Q92, RatesMay2021,Y$6,0)),IF($A92="E",0,3))</f>
        <v>94257</v>
      </c>
      <c r="Z92" s="186" cm="1">
        <f t="array" aca="1" ref="Z92" ca="1">ROUND(IF($P92="Y",VLOOKUP($Q92, RatesMay2021,Z$6,0)*INDIRECT($Q$1),VLOOKUP($Q92, RatesMay2021,Z$6,0)),IF($A92="E",0,3))</f>
        <v>96945</v>
      </c>
    </row>
    <row r="93" spans="1:26" x14ac:dyDescent="0.2">
      <c r="A93" s="69" t="s">
        <v>17</v>
      </c>
      <c r="B93" s="223" t="s">
        <v>65</v>
      </c>
      <c r="C93" s="69" t="s">
        <v>119</v>
      </c>
      <c r="D93" s="71" t="s">
        <v>374</v>
      </c>
      <c r="E93" s="69">
        <v>518</v>
      </c>
      <c r="F93" s="69">
        <v>11</v>
      </c>
      <c r="G93" s="74">
        <f t="shared" ca="1" si="21"/>
        <v>83407</v>
      </c>
      <c r="H93" s="74">
        <f t="shared" ca="1" si="22"/>
        <v>87798</v>
      </c>
      <c r="I93" s="74">
        <f t="shared" ca="1" si="23"/>
        <v>92418</v>
      </c>
      <c r="J93" s="74">
        <f t="shared" ca="1" si="24"/>
        <v>98702</v>
      </c>
      <c r="K93" s="74">
        <f t="shared" ca="1" si="25"/>
        <v>101467</v>
      </c>
      <c r="L93" s="74">
        <f t="shared" ca="1" si="26"/>
        <v>104309</v>
      </c>
      <c r="M93" s="74">
        <f t="shared" ca="1" si="27"/>
        <v>107282</v>
      </c>
      <c r="N93" s="72"/>
      <c r="P93" s="191" t="s">
        <v>600</v>
      </c>
      <c r="Q93" s="187" t="str">
        <f t="shared" si="19"/>
        <v>06643C</v>
      </c>
      <c r="R93" s="188" t="str">
        <f t="shared" si="19"/>
        <v>Manager Development Coordination</v>
      </c>
      <c r="S93" s="189" t="str">
        <f t="shared" si="20"/>
        <v>41C</v>
      </c>
      <c r="T93" s="186" cm="1">
        <f t="array" aca="1" ref="T93" ca="1">ROUND(IF($P93="Y",VLOOKUP($Q93, RatesMay2021,T$6,0)*INDIRECT($Q$1),VLOOKUP($Q93, RatesMay2021,T$6,0)),IF($A93="E",0,3))</f>
        <v>83407</v>
      </c>
      <c r="U93" s="186" cm="1">
        <f t="array" aca="1" ref="U93" ca="1">ROUND(IF($P93="Y",VLOOKUP($Q93, RatesMay2021,U$6,0)*INDIRECT($Q$1),VLOOKUP($Q93, RatesMay2021,U$6,0)),IF($A93="E",0,3))</f>
        <v>87798</v>
      </c>
      <c r="V93" s="186" cm="1">
        <f t="array" aca="1" ref="V93" ca="1">ROUND(IF($P93="Y",VLOOKUP($Q93, RatesMay2021,V$6,0)*INDIRECT($Q$1),VLOOKUP($Q93, RatesMay2021,V$6,0)),IF($A93="E",0,3))</f>
        <v>92418</v>
      </c>
      <c r="W93" s="186" cm="1">
        <f t="array" aca="1" ref="W93" ca="1">ROUND(IF($P93="Y",VLOOKUP($Q93, RatesMay2021,W$6,0)*INDIRECT($Q$1),VLOOKUP($Q93, RatesMay2021,W$6,0)),IF($A93="E",0,3))</f>
        <v>98702</v>
      </c>
      <c r="X93" s="186" cm="1">
        <f t="array" aca="1" ref="X93" ca="1">ROUND(IF($P93="Y",VLOOKUP($Q93, RatesMay2021,X$6,0)*INDIRECT($Q$1),VLOOKUP($Q93, RatesMay2021,X$6,0)),IF($A93="E",0,3))</f>
        <v>101467</v>
      </c>
      <c r="Y93" s="186" cm="1">
        <f t="array" aca="1" ref="Y93" ca="1">ROUND(IF($P93="Y",VLOOKUP($Q93, RatesMay2021,Y$6,0)*INDIRECT($Q$1),VLOOKUP($Q93, RatesMay2021,Y$6,0)),IF($A93="E",0,3))</f>
        <v>104309</v>
      </c>
      <c r="Z93" s="186" cm="1">
        <f t="array" aca="1" ref="Z93" ca="1">ROUND(IF($P93="Y",VLOOKUP($Q93, RatesMay2021,Z$6,0)*INDIRECT($Q$1),VLOOKUP($Q93, RatesMay2021,Z$6,0)),IF($A93="E",0,3))</f>
        <v>107282</v>
      </c>
    </row>
    <row r="94" spans="1:26" x14ac:dyDescent="0.2">
      <c r="A94" s="69" t="s">
        <v>17</v>
      </c>
      <c r="B94" s="223" t="s">
        <v>120</v>
      </c>
      <c r="C94" s="69" t="s">
        <v>121</v>
      </c>
      <c r="D94" s="71" t="s">
        <v>375</v>
      </c>
      <c r="E94" s="69">
        <v>552</v>
      </c>
      <c r="F94" s="69">
        <v>12</v>
      </c>
      <c r="G94" s="74">
        <f t="shared" ca="1" si="21"/>
        <v>90316</v>
      </c>
      <c r="H94" s="74">
        <f t="shared" ca="1" si="22"/>
        <v>94832</v>
      </c>
      <c r="I94" s="74">
        <f t="shared" ca="1" si="23"/>
        <v>99572</v>
      </c>
      <c r="J94" s="74">
        <f t="shared" ca="1" si="24"/>
        <v>106076</v>
      </c>
      <c r="K94" s="74">
        <f t="shared" ca="1" si="25"/>
        <v>109048</v>
      </c>
      <c r="L94" s="74">
        <f t="shared" ca="1" si="26"/>
        <v>112103</v>
      </c>
      <c r="M94" s="74">
        <f t="shared" ca="1" si="27"/>
        <v>115297</v>
      </c>
      <c r="N94" s="72"/>
      <c r="P94" s="191" t="s">
        <v>600</v>
      </c>
      <c r="Q94" s="187" t="str">
        <f t="shared" si="19"/>
        <v>06644C</v>
      </c>
      <c r="R94" s="188" t="str">
        <f t="shared" si="19"/>
        <v>Manager Development Finance</v>
      </c>
      <c r="S94" s="189" t="str">
        <f t="shared" si="20"/>
        <v>50</v>
      </c>
      <c r="T94" s="186" cm="1">
        <f t="array" aca="1" ref="T94" ca="1">ROUND(IF($P94="Y",VLOOKUP($Q94, RatesMay2021,T$6,0)*INDIRECT($Q$1),VLOOKUP($Q94, RatesMay2021,T$6,0)),IF($A94="E",0,3))</f>
        <v>90316</v>
      </c>
      <c r="U94" s="186" cm="1">
        <f t="array" aca="1" ref="U94" ca="1">ROUND(IF($P94="Y",VLOOKUP($Q94, RatesMay2021,U$6,0)*INDIRECT($Q$1),VLOOKUP($Q94, RatesMay2021,U$6,0)),IF($A94="E",0,3))</f>
        <v>94832</v>
      </c>
      <c r="V94" s="186" cm="1">
        <f t="array" aca="1" ref="V94" ca="1">ROUND(IF($P94="Y",VLOOKUP($Q94, RatesMay2021,V$6,0)*INDIRECT($Q$1),VLOOKUP($Q94, RatesMay2021,V$6,0)),IF($A94="E",0,3))</f>
        <v>99572</v>
      </c>
      <c r="W94" s="186" cm="1">
        <f t="array" aca="1" ref="W94" ca="1">ROUND(IF($P94="Y",VLOOKUP($Q94, RatesMay2021,W$6,0)*INDIRECT($Q$1),VLOOKUP($Q94, RatesMay2021,W$6,0)),IF($A94="E",0,3))</f>
        <v>106076</v>
      </c>
      <c r="X94" s="186" cm="1">
        <f t="array" aca="1" ref="X94" ca="1">ROUND(IF($P94="Y",VLOOKUP($Q94, RatesMay2021,X$6,0)*INDIRECT($Q$1),VLOOKUP($Q94, RatesMay2021,X$6,0)),IF($A94="E",0,3))</f>
        <v>109048</v>
      </c>
      <c r="Y94" s="186" cm="1">
        <f t="array" aca="1" ref="Y94" ca="1">ROUND(IF($P94="Y",VLOOKUP($Q94, RatesMay2021,Y$6,0)*INDIRECT($Q$1),VLOOKUP($Q94, RatesMay2021,Y$6,0)),IF($A94="E",0,3))</f>
        <v>112103</v>
      </c>
      <c r="Z94" s="186" cm="1">
        <f t="array" aca="1" ref="Z94" ca="1">ROUND(IF($P94="Y",VLOOKUP($Q94, RatesMay2021,Z$6,0)*INDIRECT($Q$1),VLOOKUP($Q94, RatesMay2021,Z$6,0)),IF($A94="E",0,3))</f>
        <v>115297</v>
      </c>
    </row>
    <row r="95" spans="1:26" ht="12" customHeight="1" x14ac:dyDescent="0.2">
      <c r="A95" s="69" t="s">
        <v>17</v>
      </c>
      <c r="B95" s="223" t="s">
        <v>76</v>
      </c>
      <c r="C95" s="69" t="s">
        <v>122</v>
      </c>
      <c r="D95" s="71" t="s">
        <v>377</v>
      </c>
      <c r="E95" s="69">
        <v>598</v>
      </c>
      <c r="F95" s="69">
        <v>13</v>
      </c>
      <c r="G95" s="74">
        <f t="shared" ca="1" si="21"/>
        <v>103205</v>
      </c>
      <c r="H95" s="74">
        <f t="shared" ca="1" si="22"/>
        <v>107332</v>
      </c>
      <c r="I95" s="74">
        <f t="shared" ca="1" si="23"/>
        <v>111625</v>
      </c>
      <c r="J95" s="74">
        <f t="shared" ca="1" si="24"/>
        <v>116090</v>
      </c>
      <c r="K95" s="74">
        <f t="shared" ca="1" si="25"/>
        <v>120735</v>
      </c>
      <c r="L95" s="74">
        <f t="shared" ca="1" si="26"/>
        <v>0</v>
      </c>
      <c r="M95" s="74">
        <f t="shared" ca="1" si="27"/>
        <v>0</v>
      </c>
      <c r="N95" s="72"/>
      <c r="P95" s="191" t="s">
        <v>600</v>
      </c>
      <c r="Q95" s="187" t="str">
        <f t="shared" si="19"/>
        <v>52570C</v>
      </c>
      <c r="R95" s="188" t="str">
        <f t="shared" si="19"/>
        <v>Manager Economic Development (CPED)</v>
      </c>
      <c r="S95" s="189" t="str">
        <f t="shared" si="20"/>
        <v>63</v>
      </c>
      <c r="T95" s="186" cm="1">
        <f t="array" aca="1" ref="T95" ca="1">ROUND(IF($P95="Y",VLOOKUP($Q95, RatesMay2021,T$6,0)*INDIRECT($Q$1),VLOOKUP($Q95, RatesMay2021,T$6,0)),IF($A95="E",0,3))</f>
        <v>103205</v>
      </c>
      <c r="U95" s="186" cm="1">
        <f t="array" aca="1" ref="U95" ca="1">ROUND(IF($P95="Y",VLOOKUP($Q95, RatesMay2021,U$6,0)*INDIRECT($Q$1),VLOOKUP($Q95, RatesMay2021,U$6,0)),IF($A95="E",0,3))</f>
        <v>107332</v>
      </c>
      <c r="V95" s="186" cm="1">
        <f t="array" aca="1" ref="V95" ca="1">ROUND(IF($P95="Y",VLOOKUP($Q95, RatesMay2021,V$6,0)*INDIRECT($Q$1),VLOOKUP($Q95, RatesMay2021,V$6,0)),IF($A95="E",0,3))</f>
        <v>111625</v>
      </c>
      <c r="W95" s="186" cm="1">
        <f t="array" aca="1" ref="W95" ca="1">ROUND(IF($P95="Y",VLOOKUP($Q95, RatesMay2021,W$6,0)*INDIRECT($Q$1),VLOOKUP($Q95, RatesMay2021,W$6,0)),IF($A95="E",0,3))</f>
        <v>116090</v>
      </c>
      <c r="X95" s="186" cm="1">
        <f t="array" aca="1" ref="X95" ca="1">ROUND(IF($P95="Y",VLOOKUP($Q95, RatesMay2021,X$6,0)*INDIRECT($Q$1),VLOOKUP($Q95, RatesMay2021,X$6,0)),IF($A95="E",0,3))</f>
        <v>120735</v>
      </c>
      <c r="Y95" s="186" cm="1">
        <f t="array" aca="1" ref="Y95" ca="1">ROUND(IF($P95="Y",VLOOKUP($Q95, RatesMay2021,Y$6,0)*INDIRECT($Q$1),VLOOKUP($Q95, RatesMay2021,Y$6,0)),IF($A95="E",0,3))</f>
        <v>0</v>
      </c>
      <c r="Z95" s="186" cm="1">
        <f t="array" aca="1" ref="Z95" ca="1">ROUND(IF($P95="Y",VLOOKUP($Q95, RatesMay2021,Z$6,0)*INDIRECT($Q$1),VLOOKUP($Q95, RatesMay2021,Z$6,0)),IF($A95="E",0,3))</f>
        <v>0</v>
      </c>
    </row>
    <row r="96" spans="1:26" x14ac:dyDescent="0.2">
      <c r="A96" s="69" t="s">
        <v>17</v>
      </c>
      <c r="B96" s="223" t="s">
        <v>574</v>
      </c>
      <c r="C96" s="69" t="s">
        <v>123</v>
      </c>
      <c r="D96" s="71" t="s">
        <v>378</v>
      </c>
      <c r="E96" s="69">
        <v>543</v>
      </c>
      <c r="F96" s="69">
        <v>12</v>
      </c>
      <c r="G96" s="74">
        <f t="shared" ca="1" si="21"/>
        <v>99675</v>
      </c>
      <c r="H96" s="74">
        <f t="shared" ca="1" si="22"/>
        <v>103666</v>
      </c>
      <c r="I96" s="74">
        <f t="shared" ca="1" si="23"/>
        <v>107817</v>
      </c>
      <c r="J96" s="74">
        <f t="shared" ca="1" si="24"/>
        <v>112134</v>
      </c>
      <c r="K96" s="74">
        <f t="shared" ca="1" si="25"/>
        <v>116625</v>
      </c>
      <c r="L96" s="74">
        <f t="shared" ca="1" si="26"/>
        <v>0</v>
      </c>
      <c r="M96" s="74">
        <f t="shared" ca="1" si="27"/>
        <v>0</v>
      </c>
      <c r="N96" s="72"/>
      <c r="P96" s="191" t="s">
        <v>600</v>
      </c>
      <c r="Q96" s="187" t="str">
        <f t="shared" si="19"/>
        <v>06708C</v>
      </c>
      <c r="R96" s="188" t="str">
        <f t="shared" si="19"/>
        <v>Manager Equity and Inclusion</v>
      </c>
      <c r="S96" s="189" t="str">
        <f t="shared" si="20"/>
        <v>044</v>
      </c>
      <c r="T96" s="186" cm="1">
        <f t="array" aca="1" ref="T96" ca="1">ROUND(IF($P96="Y",VLOOKUP($Q96, RatesMay2021,T$6,0)*INDIRECT($Q$1),VLOOKUP($Q96, RatesMay2021,T$6,0)),IF($A96="E",0,3))</f>
        <v>99675</v>
      </c>
      <c r="U96" s="186" cm="1">
        <f t="array" aca="1" ref="U96" ca="1">ROUND(IF($P96="Y",VLOOKUP($Q96, RatesMay2021,U$6,0)*INDIRECT($Q$1),VLOOKUP($Q96, RatesMay2021,U$6,0)),IF($A96="E",0,3))</f>
        <v>103666</v>
      </c>
      <c r="V96" s="186" cm="1">
        <f t="array" aca="1" ref="V96" ca="1">ROUND(IF($P96="Y",VLOOKUP($Q96, RatesMay2021,V$6,0)*INDIRECT($Q$1),VLOOKUP($Q96, RatesMay2021,V$6,0)),IF($A96="E",0,3))</f>
        <v>107817</v>
      </c>
      <c r="W96" s="186" cm="1">
        <f t="array" aca="1" ref="W96" ca="1">ROUND(IF($P96="Y",VLOOKUP($Q96, RatesMay2021,W$6,0)*INDIRECT($Q$1),VLOOKUP($Q96, RatesMay2021,W$6,0)),IF($A96="E",0,3))</f>
        <v>112134</v>
      </c>
      <c r="X96" s="186" cm="1">
        <f t="array" aca="1" ref="X96" ca="1">ROUND(IF($P96="Y",VLOOKUP($Q96, RatesMay2021,X$6,0)*INDIRECT($Q$1),VLOOKUP($Q96, RatesMay2021,X$6,0)),IF($A96="E",0,3))</f>
        <v>116625</v>
      </c>
      <c r="Y96" s="186" cm="1">
        <f t="array" aca="1" ref="Y96" ca="1">ROUND(IF($P96="Y",VLOOKUP($Q96, RatesMay2021,Y$6,0)*INDIRECT($Q$1),VLOOKUP($Q96, RatesMay2021,Y$6,0)),IF($A96="E",0,3))</f>
        <v>0</v>
      </c>
      <c r="Z96" s="186" cm="1">
        <f t="array" aca="1" ref="Z96" ca="1">ROUND(IF($P96="Y",VLOOKUP($Q96, RatesMay2021,Z$6,0)*INDIRECT($Q$1),VLOOKUP($Q96, RatesMay2021,Z$6,0)),IF($A96="E",0,3))</f>
        <v>0</v>
      </c>
    </row>
    <row r="97" spans="1:26" x14ac:dyDescent="0.2">
      <c r="A97" s="69" t="s">
        <v>17</v>
      </c>
      <c r="B97" s="223" t="s">
        <v>126</v>
      </c>
      <c r="C97" s="69" t="s">
        <v>127</v>
      </c>
      <c r="D97" s="71" t="s">
        <v>379</v>
      </c>
      <c r="E97" s="69">
        <v>528</v>
      </c>
      <c r="F97" s="69">
        <v>11</v>
      </c>
      <c r="G97" s="74">
        <f t="shared" ca="1" si="21"/>
        <v>83751</v>
      </c>
      <c r="H97" s="74">
        <f t="shared" ca="1" si="22"/>
        <v>88051</v>
      </c>
      <c r="I97" s="74">
        <f t="shared" ca="1" si="23"/>
        <v>92530</v>
      </c>
      <c r="J97" s="74">
        <f t="shared" ca="1" si="24"/>
        <v>98719</v>
      </c>
      <c r="K97" s="74">
        <f t="shared" ca="1" si="25"/>
        <v>101483</v>
      </c>
      <c r="L97" s="74">
        <f t="shared" ca="1" si="26"/>
        <v>104326</v>
      </c>
      <c r="M97" s="74">
        <f t="shared" ca="1" si="27"/>
        <v>107300</v>
      </c>
      <c r="N97" s="72"/>
      <c r="P97" s="191" t="s">
        <v>600</v>
      </c>
      <c r="Q97" s="187" t="str">
        <f t="shared" si="19"/>
        <v>06710C</v>
      </c>
      <c r="R97" s="188" t="str">
        <f t="shared" si="19"/>
        <v>Manager Finance</v>
      </c>
      <c r="S97" s="189" t="str">
        <f t="shared" si="20"/>
        <v>39</v>
      </c>
      <c r="T97" s="186" cm="1">
        <f t="array" aca="1" ref="T97" ca="1">ROUND(IF($P97="Y",VLOOKUP($Q97, RatesMay2021,T$6,0)*INDIRECT($Q$1),VLOOKUP($Q97, RatesMay2021,T$6,0)),IF($A97="E",0,3))</f>
        <v>83751</v>
      </c>
      <c r="U97" s="186" cm="1">
        <f t="array" aca="1" ref="U97" ca="1">ROUND(IF($P97="Y",VLOOKUP($Q97, RatesMay2021,U$6,0)*INDIRECT($Q$1),VLOOKUP($Q97, RatesMay2021,U$6,0)),IF($A97="E",0,3))</f>
        <v>88051</v>
      </c>
      <c r="V97" s="186" cm="1">
        <f t="array" aca="1" ref="V97" ca="1">ROUND(IF($P97="Y",VLOOKUP($Q97, RatesMay2021,V$6,0)*INDIRECT($Q$1),VLOOKUP($Q97, RatesMay2021,V$6,0)),IF($A97="E",0,3))</f>
        <v>92530</v>
      </c>
      <c r="W97" s="186" cm="1">
        <f t="array" aca="1" ref="W97" ca="1">ROUND(IF($P97="Y",VLOOKUP($Q97, RatesMay2021,W$6,0)*INDIRECT($Q$1),VLOOKUP($Q97, RatesMay2021,W$6,0)),IF($A97="E",0,3))</f>
        <v>98719</v>
      </c>
      <c r="X97" s="186" cm="1">
        <f t="array" aca="1" ref="X97" ca="1">ROUND(IF($P97="Y",VLOOKUP($Q97, RatesMay2021,X$6,0)*INDIRECT($Q$1),VLOOKUP($Q97, RatesMay2021,X$6,0)),IF($A97="E",0,3))</f>
        <v>101483</v>
      </c>
      <c r="Y97" s="186" cm="1">
        <f t="array" aca="1" ref="Y97" ca="1">ROUND(IF($P97="Y",VLOOKUP($Q97, RatesMay2021,Y$6,0)*INDIRECT($Q$1),VLOOKUP($Q97, RatesMay2021,Y$6,0)),IF($A97="E",0,3))</f>
        <v>104326</v>
      </c>
      <c r="Z97" s="186" cm="1">
        <f t="array" aca="1" ref="Z97" ca="1">ROUND(IF($P97="Y",VLOOKUP($Q97, RatesMay2021,Z$6,0)*INDIRECT($Q$1),VLOOKUP($Q97, RatesMay2021,Z$6,0)),IF($A97="E",0,3))</f>
        <v>107300</v>
      </c>
    </row>
    <row r="98" spans="1:26" x14ac:dyDescent="0.2">
      <c r="A98" s="69" t="s">
        <v>17</v>
      </c>
      <c r="B98" s="223" t="s">
        <v>124</v>
      </c>
      <c r="C98" s="69" t="s">
        <v>125</v>
      </c>
      <c r="D98" s="71" t="s">
        <v>380</v>
      </c>
      <c r="E98" s="69">
        <v>518</v>
      </c>
      <c r="F98" s="69">
        <v>11</v>
      </c>
      <c r="G98" s="74">
        <f t="shared" ca="1" si="21"/>
        <v>91705</v>
      </c>
      <c r="H98" s="74">
        <f t="shared" ca="1" si="22"/>
        <v>95372</v>
      </c>
      <c r="I98" s="74">
        <f t="shared" ca="1" si="23"/>
        <v>99188</v>
      </c>
      <c r="J98" s="74">
        <f t="shared" ca="1" si="24"/>
        <v>103155</v>
      </c>
      <c r="K98" s="74">
        <f t="shared" ca="1" si="25"/>
        <v>107282</v>
      </c>
      <c r="L98" s="74">
        <f t="shared" ca="1" si="26"/>
        <v>0</v>
      </c>
      <c r="M98" s="74">
        <f t="shared" ca="1" si="27"/>
        <v>0</v>
      </c>
      <c r="N98" s="72"/>
      <c r="P98" s="191" t="s">
        <v>600</v>
      </c>
      <c r="Q98" s="187" t="str">
        <f t="shared" si="19"/>
        <v>06716C</v>
      </c>
      <c r="R98" s="188" t="str">
        <f t="shared" si="19"/>
        <v>Manager Finance Systems Services</v>
      </c>
      <c r="S98" s="189" t="str">
        <f t="shared" si="20"/>
        <v>104</v>
      </c>
      <c r="T98" s="186" cm="1">
        <f t="array" aca="1" ref="T98" ca="1">ROUND(IF($P98="Y",VLOOKUP($Q98, RatesMay2021,T$6,0)*INDIRECT($Q$1),VLOOKUP($Q98, RatesMay2021,T$6,0)),IF($A98="E",0,3))</f>
        <v>91705</v>
      </c>
      <c r="U98" s="186" cm="1">
        <f t="array" aca="1" ref="U98" ca="1">ROUND(IF($P98="Y",VLOOKUP($Q98, RatesMay2021,U$6,0)*INDIRECT($Q$1),VLOOKUP($Q98, RatesMay2021,U$6,0)),IF($A98="E",0,3))</f>
        <v>95372</v>
      </c>
      <c r="V98" s="186" cm="1">
        <f t="array" aca="1" ref="V98" ca="1">ROUND(IF($P98="Y",VLOOKUP($Q98, RatesMay2021,V$6,0)*INDIRECT($Q$1),VLOOKUP($Q98, RatesMay2021,V$6,0)),IF($A98="E",0,3))</f>
        <v>99188</v>
      </c>
      <c r="W98" s="186" cm="1">
        <f t="array" aca="1" ref="W98" ca="1">ROUND(IF($P98="Y",VLOOKUP($Q98, RatesMay2021,W$6,0)*INDIRECT($Q$1),VLOOKUP($Q98, RatesMay2021,W$6,0)),IF($A98="E",0,3))</f>
        <v>103155</v>
      </c>
      <c r="X98" s="186" cm="1">
        <f t="array" aca="1" ref="X98" ca="1">ROUND(IF($P98="Y",VLOOKUP($Q98, RatesMay2021,X$6,0)*INDIRECT($Q$1),VLOOKUP($Q98, RatesMay2021,X$6,0)),IF($A98="E",0,3))</f>
        <v>107282</v>
      </c>
      <c r="Y98" s="186" cm="1">
        <f t="array" aca="1" ref="Y98" ca="1">ROUND(IF($P98="Y",VLOOKUP($Q98, RatesMay2021,Y$6,0)*INDIRECT($Q$1),VLOOKUP($Q98, RatesMay2021,Y$6,0)),IF($A98="E",0,3))</f>
        <v>0</v>
      </c>
      <c r="Z98" s="186" cm="1">
        <f t="array" aca="1" ref="Z98" ca="1">ROUND(IF($P98="Y",VLOOKUP($Q98, RatesMay2021,Z$6,0)*INDIRECT($Q$1),VLOOKUP($Q98, RatesMay2021,Z$6,0)),IF($A98="E",0,3))</f>
        <v>0</v>
      </c>
    </row>
    <row r="99" spans="1:26" x14ac:dyDescent="0.2">
      <c r="A99" s="69" t="s">
        <v>17</v>
      </c>
      <c r="B99" s="223" t="s">
        <v>162</v>
      </c>
      <c r="C99" s="69" t="s">
        <v>163</v>
      </c>
      <c r="D99" s="71" t="s">
        <v>381</v>
      </c>
      <c r="E99" s="69">
        <v>483</v>
      </c>
      <c r="F99" s="69">
        <v>10</v>
      </c>
      <c r="G99" s="74">
        <f t="shared" ca="1" si="21"/>
        <v>86813</v>
      </c>
      <c r="H99" s="74">
        <f t="shared" ca="1" si="22"/>
        <v>90285</v>
      </c>
      <c r="I99" s="74">
        <f t="shared" ca="1" si="23"/>
        <v>93896</v>
      </c>
      <c r="J99" s="74">
        <f t="shared" ca="1" si="24"/>
        <v>97651</v>
      </c>
      <c r="K99" s="74">
        <f t="shared" ca="1" si="25"/>
        <v>101558</v>
      </c>
      <c r="L99" s="74">
        <f t="shared" ca="1" si="26"/>
        <v>0</v>
      </c>
      <c r="M99" s="74">
        <f t="shared" ca="1" si="27"/>
        <v>0</v>
      </c>
      <c r="N99" s="72"/>
      <c r="P99" s="191" t="s">
        <v>600</v>
      </c>
      <c r="Q99" s="187" t="str">
        <f t="shared" si="19"/>
        <v>52904C</v>
      </c>
      <c r="R99" s="188" t="str">
        <f t="shared" si="19"/>
        <v>Manager Financial Operations and Business Analysis</v>
      </c>
      <c r="S99" s="189" t="str">
        <f t="shared" si="20"/>
        <v>10</v>
      </c>
      <c r="T99" s="186" cm="1">
        <f t="array" aca="1" ref="T99" ca="1">ROUND(IF($P99="Y",VLOOKUP($Q99, RatesMay2021,T$6,0)*INDIRECT($Q$1),VLOOKUP($Q99, RatesMay2021,T$6,0)),IF($A99="E",0,3))</f>
        <v>86813</v>
      </c>
      <c r="U99" s="186" cm="1">
        <f t="array" aca="1" ref="U99" ca="1">ROUND(IF($P99="Y",VLOOKUP($Q99, RatesMay2021,U$6,0)*INDIRECT($Q$1),VLOOKUP($Q99, RatesMay2021,U$6,0)),IF($A99="E",0,3))</f>
        <v>90285</v>
      </c>
      <c r="V99" s="186" cm="1">
        <f t="array" aca="1" ref="V99" ca="1">ROUND(IF($P99="Y",VLOOKUP($Q99, RatesMay2021,V$6,0)*INDIRECT($Q$1),VLOOKUP($Q99, RatesMay2021,V$6,0)),IF($A99="E",0,3))</f>
        <v>93896</v>
      </c>
      <c r="W99" s="186" cm="1">
        <f t="array" aca="1" ref="W99" ca="1">ROUND(IF($P99="Y",VLOOKUP($Q99, RatesMay2021,W$6,0)*INDIRECT($Q$1),VLOOKUP($Q99, RatesMay2021,W$6,0)),IF($A99="E",0,3))</f>
        <v>97651</v>
      </c>
      <c r="X99" s="186" cm="1">
        <f t="array" aca="1" ref="X99" ca="1">ROUND(IF($P99="Y",VLOOKUP($Q99, RatesMay2021,X$6,0)*INDIRECT($Q$1),VLOOKUP($Q99, RatesMay2021,X$6,0)),IF($A99="E",0,3))</f>
        <v>101558</v>
      </c>
      <c r="Y99" s="186" cm="1">
        <f t="array" aca="1" ref="Y99" ca="1">ROUND(IF($P99="Y",VLOOKUP($Q99, RatesMay2021,Y$6,0)*INDIRECT($Q$1),VLOOKUP($Q99, RatesMay2021,Y$6,0)),IF($A99="E",0,3))</f>
        <v>0</v>
      </c>
      <c r="Z99" s="186" cm="1">
        <f t="array" aca="1" ref="Z99" ca="1">ROUND(IF($P99="Y",VLOOKUP($Q99, RatesMay2021,Z$6,0)*INDIRECT($Q$1),VLOOKUP($Q99, RatesMay2021,Z$6,0)),IF($A99="E",0,3))</f>
        <v>0</v>
      </c>
    </row>
    <row r="100" spans="1:26" x14ac:dyDescent="0.2">
      <c r="A100" s="69" t="s">
        <v>17</v>
      </c>
      <c r="B100" s="223" t="s">
        <v>124</v>
      </c>
      <c r="C100" s="69" t="s">
        <v>128</v>
      </c>
      <c r="D100" s="71" t="s">
        <v>129</v>
      </c>
      <c r="E100" s="69">
        <v>563</v>
      </c>
      <c r="F100" s="69">
        <v>12</v>
      </c>
      <c r="G100" s="74">
        <f t="shared" ca="1" si="21"/>
        <v>91705</v>
      </c>
      <c r="H100" s="74">
        <f t="shared" ca="1" si="22"/>
        <v>95372</v>
      </c>
      <c r="I100" s="74">
        <f t="shared" ca="1" si="23"/>
        <v>99188</v>
      </c>
      <c r="J100" s="74">
        <f t="shared" ca="1" si="24"/>
        <v>103155</v>
      </c>
      <c r="K100" s="74">
        <f t="shared" ca="1" si="25"/>
        <v>107282</v>
      </c>
      <c r="L100" s="74">
        <f t="shared" ca="1" si="26"/>
        <v>0</v>
      </c>
      <c r="M100" s="74">
        <f t="shared" ca="1" si="27"/>
        <v>0</v>
      </c>
      <c r="N100" s="72"/>
      <c r="P100" s="191" t="s">
        <v>600</v>
      </c>
      <c r="Q100" s="187" t="str">
        <f t="shared" si="19"/>
        <v>59222C</v>
      </c>
      <c r="R100" s="188" t="str">
        <f t="shared" si="19"/>
        <v>Manager Financial Services</v>
      </c>
      <c r="S100" s="189" t="str">
        <f t="shared" si="20"/>
        <v>104</v>
      </c>
      <c r="T100" s="186" cm="1">
        <f t="array" aca="1" ref="T100" ca="1">ROUND(IF($P100="Y",VLOOKUP($Q100, RatesMay2021,T$6,0)*INDIRECT($Q$1),VLOOKUP($Q100, RatesMay2021,T$6,0)),IF($A100="E",0,3))</f>
        <v>91705</v>
      </c>
      <c r="U100" s="186" cm="1">
        <f t="array" aca="1" ref="U100" ca="1">ROUND(IF($P100="Y",VLOOKUP($Q100, RatesMay2021,U$6,0)*INDIRECT($Q$1),VLOOKUP($Q100, RatesMay2021,U$6,0)),IF($A100="E",0,3))</f>
        <v>95372</v>
      </c>
      <c r="V100" s="186" cm="1">
        <f t="array" aca="1" ref="V100" ca="1">ROUND(IF($P100="Y",VLOOKUP($Q100, RatesMay2021,V$6,0)*INDIRECT($Q$1),VLOOKUP($Q100, RatesMay2021,V$6,0)),IF($A100="E",0,3))</f>
        <v>99188</v>
      </c>
      <c r="W100" s="186" cm="1">
        <f t="array" aca="1" ref="W100" ca="1">ROUND(IF($P100="Y",VLOOKUP($Q100, RatesMay2021,W$6,0)*INDIRECT($Q$1),VLOOKUP($Q100, RatesMay2021,W$6,0)),IF($A100="E",0,3))</f>
        <v>103155</v>
      </c>
      <c r="X100" s="186" cm="1">
        <f t="array" aca="1" ref="X100" ca="1">ROUND(IF($P100="Y",VLOOKUP($Q100, RatesMay2021,X$6,0)*INDIRECT($Q$1),VLOOKUP($Q100, RatesMay2021,X$6,0)),IF($A100="E",0,3))</f>
        <v>107282</v>
      </c>
      <c r="Y100" s="186" cm="1">
        <f t="array" aca="1" ref="Y100" ca="1">ROUND(IF($P100="Y",VLOOKUP($Q100, RatesMay2021,Y$6,0)*INDIRECT($Q$1),VLOOKUP($Q100, RatesMay2021,Y$6,0)),IF($A100="E",0,3))</f>
        <v>0</v>
      </c>
      <c r="Z100" s="186" cm="1">
        <f t="array" aca="1" ref="Z100" ca="1">ROUND(IF($P100="Y",VLOOKUP($Q100, RatesMay2021,Z$6,0)*INDIRECT($Q$1),VLOOKUP($Q100, RatesMay2021,Z$6,0)),IF($A100="E",0,3))</f>
        <v>0</v>
      </c>
    </row>
    <row r="101" spans="1:26" x14ac:dyDescent="0.2">
      <c r="A101" s="69" t="s">
        <v>17</v>
      </c>
      <c r="B101" s="223" t="s">
        <v>164</v>
      </c>
      <c r="C101" s="69" t="s">
        <v>165</v>
      </c>
      <c r="D101" s="71" t="s">
        <v>382</v>
      </c>
      <c r="E101" s="69">
        <v>505</v>
      </c>
      <c r="F101" s="69">
        <v>11</v>
      </c>
      <c r="G101" s="74">
        <f t="shared" ca="1" si="21"/>
        <v>91705</v>
      </c>
      <c r="H101" s="74">
        <f t="shared" ca="1" si="22"/>
        <v>95371</v>
      </c>
      <c r="I101" s="74">
        <f t="shared" ca="1" si="23"/>
        <v>99188</v>
      </c>
      <c r="J101" s="74">
        <f t="shared" ca="1" si="24"/>
        <v>103155</v>
      </c>
      <c r="K101" s="74">
        <f t="shared" ca="1" si="25"/>
        <v>107282</v>
      </c>
      <c r="L101" s="74">
        <f t="shared" ca="1" si="26"/>
        <v>0</v>
      </c>
      <c r="M101" s="74">
        <f t="shared" ca="1" si="27"/>
        <v>0</v>
      </c>
      <c r="N101" s="72"/>
      <c r="P101" s="191" t="s">
        <v>600</v>
      </c>
      <c r="Q101" s="187" t="str">
        <f t="shared" si="19"/>
        <v>02657C</v>
      </c>
      <c r="R101" s="188" t="str">
        <f t="shared" si="19"/>
        <v>Manager Grants &amp; Community Engagement</v>
      </c>
      <c r="S101" s="189" t="str">
        <f t="shared" si="20"/>
        <v>103</v>
      </c>
      <c r="T101" s="186" cm="1">
        <f t="array" aca="1" ref="T101" ca="1">ROUND(IF($P101="Y",VLOOKUP($Q101, RatesMay2021,T$6,0)*INDIRECT($Q$1),VLOOKUP($Q101, RatesMay2021,T$6,0)),IF($A101="E",0,3))</f>
        <v>91705</v>
      </c>
      <c r="U101" s="186" cm="1">
        <f t="array" aca="1" ref="U101" ca="1">ROUND(IF($P101="Y",VLOOKUP($Q101, RatesMay2021,U$6,0)*INDIRECT($Q$1),VLOOKUP($Q101, RatesMay2021,U$6,0)),IF($A101="E",0,3))</f>
        <v>95371</v>
      </c>
      <c r="V101" s="186" cm="1">
        <f t="array" aca="1" ref="V101" ca="1">ROUND(IF($P101="Y",VLOOKUP($Q101, RatesMay2021,V$6,0)*INDIRECT($Q$1),VLOOKUP($Q101, RatesMay2021,V$6,0)),IF($A101="E",0,3))</f>
        <v>99188</v>
      </c>
      <c r="W101" s="186" cm="1">
        <f t="array" aca="1" ref="W101" ca="1">ROUND(IF($P101="Y",VLOOKUP($Q101, RatesMay2021,W$6,0)*INDIRECT($Q$1),VLOOKUP($Q101, RatesMay2021,W$6,0)),IF($A101="E",0,3))</f>
        <v>103155</v>
      </c>
      <c r="X101" s="186" cm="1">
        <f t="array" aca="1" ref="X101" ca="1">ROUND(IF($P101="Y",VLOOKUP($Q101, RatesMay2021,X$6,0)*INDIRECT($Q$1),VLOOKUP($Q101, RatesMay2021,X$6,0)),IF($A101="E",0,3))</f>
        <v>107282</v>
      </c>
      <c r="Y101" s="186" cm="1">
        <f t="array" aca="1" ref="Y101" ca="1">ROUND(IF($P101="Y",VLOOKUP($Q101, RatesMay2021,Y$6,0)*INDIRECT($Q$1),VLOOKUP($Q101, RatesMay2021,Y$6,0)),IF($A101="E",0,3))</f>
        <v>0</v>
      </c>
      <c r="Z101" s="186" cm="1">
        <f t="array" aca="1" ref="Z101" ca="1">ROUND(IF($P101="Y",VLOOKUP($Q101, RatesMay2021,Z$6,0)*INDIRECT($Q$1),VLOOKUP($Q101, RatesMay2021,Z$6,0)),IF($A101="E",0,3))</f>
        <v>0</v>
      </c>
    </row>
    <row r="102" spans="1:26" x14ac:dyDescent="0.2">
      <c r="A102" s="69" t="s">
        <v>17</v>
      </c>
      <c r="B102" s="223" t="s">
        <v>124</v>
      </c>
      <c r="C102" s="69" t="s">
        <v>130</v>
      </c>
      <c r="D102" s="71" t="s">
        <v>383</v>
      </c>
      <c r="E102" s="69">
        <v>513</v>
      </c>
      <c r="F102" s="69">
        <v>11</v>
      </c>
      <c r="G102" s="74">
        <f t="shared" ca="1" si="21"/>
        <v>91705</v>
      </c>
      <c r="H102" s="74">
        <f t="shared" ca="1" si="22"/>
        <v>95372</v>
      </c>
      <c r="I102" s="74">
        <f t="shared" ca="1" si="23"/>
        <v>99188</v>
      </c>
      <c r="J102" s="74">
        <f t="shared" ca="1" si="24"/>
        <v>103155</v>
      </c>
      <c r="K102" s="74">
        <f t="shared" ca="1" si="25"/>
        <v>107282</v>
      </c>
      <c r="L102" s="74">
        <f t="shared" ca="1" si="26"/>
        <v>0</v>
      </c>
      <c r="M102" s="74">
        <f t="shared" ca="1" si="27"/>
        <v>0</v>
      </c>
      <c r="N102" s="72"/>
      <c r="P102" s="186" t="s">
        <v>600</v>
      </c>
      <c r="Q102" s="187" t="str">
        <f t="shared" si="19"/>
        <v>06739C</v>
      </c>
      <c r="R102" s="188" t="str">
        <f t="shared" si="19"/>
        <v>Manager Health Administration</v>
      </c>
      <c r="S102" s="189" t="str">
        <f t="shared" si="20"/>
        <v>104</v>
      </c>
      <c r="T102" s="186" cm="1">
        <f t="array" aca="1" ref="T102" ca="1">ROUND(IF($P102="Y",VLOOKUP($Q102, RatesMay2021,T$6,0)*INDIRECT($Q$1),VLOOKUP($Q102, RatesMay2021,T$6,0)),IF($A102="E",0,3))</f>
        <v>91705</v>
      </c>
      <c r="U102" s="186" cm="1">
        <f t="array" aca="1" ref="U102" ca="1">ROUND(IF($P102="Y",VLOOKUP($Q102, RatesMay2021,U$6,0)*INDIRECT($Q$1),VLOOKUP($Q102, RatesMay2021,U$6,0)),IF($A102="E",0,3))</f>
        <v>95372</v>
      </c>
      <c r="V102" s="186" cm="1">
        <f t="array" aca="1" ref="V102" ca="1">ROUND(IF($P102="Y",VLOOKUP($Q102, RatesMay2021,V$6,0)*INDIRECT($Q$1),VLOOKUP($Q102, RatesMay2021,V$6,0)),IF($A102="E",0,3))</f>
        <v>99188</v>
      </c>
      <c r="W102" s="186" cm="1">
        <f t="array" aca="1" ref="W102" ca="1">ROUND(IF($P102="Y",VLOOKUP($Q102, RatesMay2021,W$6,0)*INDIRECT($Q$1),VLOOKUP($Q102, RatesMay2021,W$6,0)),IF($A102="E",0,3))</f>
        <v>103155</v>
      </c>
      <c r="X102" s="186" cm="1">
        <f t="array" aca="1" ref="X102" ca="1">ROUND(IF($P102="Y",VLOOKUP($Q102, RatesMay2021,X$6,0)*INDIRECT($Q$1),VLOOKUP($Q102, RatesMay2021,X$6,0)),IF($A102="E",0,3))</f>
        <v>107282</v>
      </c>
      <c r="Y102" s="186" cm="1">
        <f t="array" aca="1" ref="Y102" ca="1">ROUND(IF($P102="Y",VLOOKUP($Q102, RatesMay2021,Y$6,0)*INDIRECT($Q$1),VLOOKUP($Q102, RatesMay2021,Y$6,0)),IF($A102="E",0,3))</f>
        <v>0</v>
      </c>
      <c r="Z102" s="186" cm="1">
        <f t="array" aca="1" ref="Z102" ca="1">ROUND(IF($P102="Y",VLOOKUP($Q102, RatesMay2021,Z$6,0)*INDIRECT($Q$1),VLOOKUP($Q102, RatesMay2021,Z$6,0)),IF($A102="E",0,3))</f>
        <v>0</v>
      </c>
    </row>
    <row r="103" spans="1:26" x14ac:dyDescent="0.2">
      <c r="A103" s="69" t="s">
        <v>17</v>
      </c>
      <c r="B103" s="223" t="s">
        <v>65</v>
      </c>
      <c r="C103" s="69" t="s">
        <v>158</v>
      </c>
      <c r="D103" s="71" t="s">
        <v>384</v>
      </c>
      <c r="E103" s="69">
        <v>498</v>
      </c>
      <c r="F103" s="69">
        <v>11</v>
      </c>
      <c r="G103" s="74">
        <f t="shared" ca="1" si="21"/>
        <v>83407</v>
      </c>
      <c r="H103" s="74">
        <f t="shared" ca="1" si="22"/>
        <v>87798</v>
      </c>
      <c r="I103" s="74">
        <f t="shared" ca="1" si="23"/>
        <v>92418</v>
      </c>
      <c r="J103" s="74">
        <f t="shared" ca="1" si="24"/>
        <v>98702</v>
      </c>
      <c r="K103" s="74">
        <f t="shared" ca="1" si="25"/>
        <v>101467</v>
      </c>
      <c r="L103" s="74">
        <f t="shared" ca="1" si="26"/>
        <v>104309</v>
      </c>
      <c r="M103" s="74">
        <f t="shared" ca="1" si="27"/>
        <v>107282</v>
      </c>
      <c r="N103" s="72"/>
      <c r="P103" s="191" t="s">
        <v>600</v>
      </c>
      <c r="Q103" s="187" t="str">
        <f t="shared" si="19"/>
        <v>06743C</v>
      </c>
      <c r="R103" s="188" t="str">
        <f t="shared" si="19"/>
        <v>Manager Healthy Living Program</v>
      </c>
      <c r="S103" s="189" t="str">
        <f t="shared" si="20"/>
        <v>41C</v>
      </c>
      <c r="T103" s="186" cm="1">
        <f t="array" aca="1" ref="T103" ca="1">ROUND(IF($P103="Y",VLOOKUP($Q103, RatesMay2021,T$6,0)*INDIRECT($Q$1),VLOOKUP($Q103, RatesMay2021,T$6,0)),IF($A103="E",0,3))</f>
        <v>83407</v>
      </c>
      <c r="U103" s="186" cm="1">
        <f t="array" aca="1" ref="U103" ca="1">ROUND(IF($P103="Y",VLOOKUP($Q103, RatesMay2021,U$6,0)*INDIRECT($Q$1),VLOOKUP($Q103, RatesMay2021,U$6,0)),IF($A103="E",0,3))</f>
        <v>87798</v>
      </c>
      <c r="V103" s="186" cm="1">
        <f t="array" aca="1" ref="V103" ca="1">ROUND(IF($P103="Y",VLOOKUP($Q103, RatesMay2021,V$6,0)*INDIRECT($Q$1),VLOOKUP($Q103, RatesMay2021,V$6,0)),IF($A103="E",0,3))</f>
        <v>92418</v>
      </c>
      <c r="W103" s="186" cm="1">
        <f t="array" aca="1" ref="W103" ca="1">ROUND(IF($P103="Y",VLOOKUP($Q103, RatesMay2021,W$6,0)*INDIRECT($Q$1),VLOOKUP($Q103, RatesMay2021,W$6,0)),IF($A103="E",0,3))</f>
        <v>98702</v>
      </c>
      <c r="X103" s="186" cm="1">
        <f t="array" aca="1" ref="X103" ca="1">ROUND(IF($P103="Y",VLOOKUP($Q103, RatesMay2021,X$6,0)*INDIRECT($Q$1),VLOOKUP($Q103, RatesMay2021,X$6,0)),IF($A103="E",0,3))</f>
        <v>101467</v>
      </c>
      <c r="Y103" s="186" cm="1">
        <f t="array" aca="1" ref="Y103" ca="1">ROUND(IF($P103="Y",VLOOKUP($Q103, RatesMay2021,Y$6,0)*INDIRECT($Q$1),VLOOKUP($Q103, RatesMay2021,Y$6,0)),IF($A103="E",0,3))</f>
        <v>104309</v>
      </c>
      <c r="Z103" s="186" cm="1">
        <f t="array" aca="1" ref="Z103" ca="1">ROUND(IF($P103="Y",VLOOKUP($Q103, RatesMay2021,Z$6,0)*INDIRECT($Q$1),VLOOKUP($Q103, RatesMay2021,Z$6,0)),IF($A103="E",0,3))</f>
        <v>107282</v>
      </c>
    </row>
    <row r="104" spans="1:26" x14ac:dyDescent="0.2">
      <c r="A104" s="69" t="s">
        <v>17</v>
      </c>
      <c r="B104" s="223" t="s">
        <v>70</v>
      </c>
      <c r="C104" s="69" t="s">
        <v>131</v>
      </c>
      <c r="D104" s="71" t="s">
        <v>385</v>
      </c>
      <c r="E104" s="69">
        <v>465</v>
      </c>
      <c r="F104" s="69">
        <v>10</v>
      </c>
      <c r="G104" s="74">
        <f t="shared" ca="1" si="21"/>
        <v>77016</v>
      </c>
      <c r="H104" s="74">
        <f t="shared" ca="1" si="22"/>
        <v>80849</v>
      </c>
      <c r="I104" s="74">
        <f t="shared" ca="1" si="23"/>
        <v>84901</v>
      </c>
      <c r="J104" s="74">
        <f t="shared" ca="1" si="24"/>
        <v>90391</v>
      </c>
      <c r="K104" s="74">
        <f t="shared" ca="1" si="25"/>
        <v>92921</v>
      </c>
      <c r="L104" s="74">
        <f t="shared" ca="1" si="26"/>
        <v>95525</v>
      </c>
      <c r="M104" s="74">
        <f t="shared" ca="1" si="27"/>
        <v>98248</v>
      </c>
      <c r="N104" s="72"/>
      <c r="P104" s="191" t="s">
        <v>600</v>
      </c>
      <c r="Q104" s="187" t="str">
        <f t="shared" si="19"/>
        <v>06744C</v>
      </c>
      <c r="R104" s="188" t="str">
        <f t="shared" si="19"/>
        <v>Manager Healthy Start</v>
      </c>
      <c r="S104" s="189" t="str">
        <f t="shared" si="20"/>
        <v>34M</v>
      </c>
      <c r="T104" s="186" cm="1">
        <f t="array" aca="1" ref="T104" ca="1">ROUND(IF($P104="Y",VLOOKUP($Q104, RatesMay2021,T$6,0)*INDIRECT($Q$1),VLOOKUP($Q104, RatesMay2021,T$6,0)),IF($A104="E",0,3))</f>
        <v>77016</v>
      </c>
      <c r="U104" s="186" cm="1">
        <f t="array" aca="1" ref="U104" ca="1">ROUND(IF($P104="Y",VLOOKUP($Q104, RatesMay2021,U$6,0)*INDIRECT($Q$1),VLOOKUP($Q104, RatesMay2021,U$6,0)),IF($A104="E",0,3))</f>
        <v>80849</v>
      </c>
      <c r="V104" s="186" cm="1">
        <f t="array" aca="1" ref="V104" ca="1">ROUND(IF($P104="Y",VLOOKUP($Q104, RatesMay2021,V$6,0)*INDIRECT($Q$1),VLOOKUP($Q104, RatesMay2021,V$6,0)),IF($A104="E",0,3))</f>
        <v>84901</v>
      </c>
      <c r="W104" s="186" cm="1">
        <f t="array" aca="1" ref="W104" ca="1">ROUND(IF($P104="Y",VLOOKUP($Q104, RatesMay2021,W$6,0)*INDIRECT($Q$1),VLOOKUP($Q104, RatesMay2021,W$6,0)),IF($A104="E",0,3))</f>
        <v>90391</v>
      </c>
      <c r="X104" s="186" cm="1">
        <f t="array" aca="1" ref="X104" ca="1">ROUND(IF($P104="Y",VLOOKUP($Q104, RatesMay2021,X$6,0)*INDIRECT($Q$1),VLOOKUP($Q104, RatesMay2021,X$6,0)),IF($A104="E",0,3))</f>
        <v>92921</v>
      </c>
      <c r="Y104" s="186" cm="1">
        <f t="array" aca="1" ref="Y104" ca="1">ROUND(IF($P104="Y",VLOOKUP($Q104, RatesMay2021,Y$6,0)*INDIRECT($Q$1),VLOOKUP($Q104, RatesMay2021,Y$6,0)),IF($A104="E",0,3))</f>
        <v>95525</v>
      </c>
      <c r="Z104" s="186" cm="1">
        <f t="array" aca="1" ref="Z104" ca="1">ROUND(IF($P104="Y",VLOOKUP($Q104, RatesMay2021,Z$6,0)*INDIRECT($Q$1),VLOOKUP($Q104, RatesMay2021,Z$6,0)),IF($A104="E",0,3))</f>
        <v>98248</v>
      </c>
    </row>
    <row r="105" spans="1:26" x14ac:dyDescent="0.2">
      <c r="A105" s="69" t="s">
        <v>17</v>
      </c>
      <c r="B105" s="223" t="s">
        <v>76</v>
      </c>
      <c r="C105" s="69" t="s">
        <v>132</v>
      </c>
      <c r="D105" s="71" t="s">
        <v>386</v>
      </c>
      <c r="E105" s="69">
        <v>588</v>
      </c>
      <c r="F105" s="69">
        <v>13</v>
      </c>
      <c r="G105" s="74">
        <f t="shared" ca="1" si="21"/>
        <v>103205</v>
      </c>
      <c r="H105" s="74">
        <f t="shared" ca="1" si="22"/>
        <v>107332</v>
      </c>
      <c r="I105" s="74">
        <f t="shared" ca="1" si="23"/>
        <v>111625</v>
      </c>
      <c r="J105" s="74">
        <f t="shared" ca="1" si="24"/>
        <v>116090</v>
      </c>
      <c r="K105" s="74">
        <f t="shared" ca="1" si="25"/>
        <v>120735</v>
      </c>
      <c r="L105" s="74">
        <f t="shared" ca="1" si="26"/>
        <v>0</v>
      </c>
      <c r="M105" s="74">
        <f t="shared" ca="1" si="27"/>
        <v>0</v>
      </c>
      <c r="N105" s="72"/>
      <c r="P105" s="191" t="s">
        <v>600</v>
      </c>
      <c r="Q105" s="187" t="str">
        <f t="shared" ref="Q105:R136" si="28">C105</f>
        <v>52600C</v>
      </c>
      <c r="R105" s="188" t="str">
        <f t="shared" si="28"/>
        <v>Manager Housing Development</v>
      </c>
      <c r="S105" s="189" t="str">
        <f t="shared" si="20"/>
        <v>63</v>
      </c>
      <c r="T105" s="186" cm="1">
        <f t="array" aca="1" ref="T105" ca="1">ROUND(IF($P105="Y",VLOOKUP($Q105, RatesMay2021,T$6,0)*INDIRECT($Q$1),VLOOKUP($Q105, RatesMay2021,T$6,0)),IF($A105="E",0,3))</f>
        <v>103205</v>
      </c>
      <c r="U105" s="186" cm="1">
        <f t="array" aca="1" ref="U105" ca="1">ROUND(IF($P105="Y",VLOOKUP($Q105, RatesMay2021,U$6,0)*INDIRECT($Q$1),VLOOKUP($Q105, RatesMay2021,U$6,0)),IF($A105="E",0,3))</f>
        <v>107332</v>
      </c>
      <c r="V105" s="186" cm="1">
        <f t="array" aca="1" ref="V105" ca="1">ROUND(IF($P105="Y",VLOOKUP($Q105, RatesMay2021,V$6,0)*INDIRECT($Q$1),VLOOKUP($Q105, RatesMay2021,V$6,0)),IF($A105="E",0,3))</f>
        <v>111625</v>
      </c>
      <c r="W105" s="186" cm="1">
        <f t="array" aca="1" ref="W105" ca="1">ROUND(IF($P105="Y",VLOOKUP($Q105, RatesMay2021,W$6,0)*INDIRECT($Q$1),VLOOKUP($Q105, RatesMay2021,W$6,0)),IF($A105="E",0,3))</f>
        <v>116090</v>
      </c>
      <c r="X105" s="186" cm="1">
        <f t="array" aca="1" ref="X105" ca="1">ROUND(IF($P105="Y",VLOOKUP($Q105, RatesMay2021,X$6,0)*INDIRECT($Q$1),VLOOKUP($Q105, RatesMay2021,X$6,0)),IF($A105="E",0,3))</f>
        <v>120735</v>
      </c>
      <c r="Y105" s="186" cm="1">
        <f t="array" aca="1" ref="Y105" ca="1">ROUND(IF($P105="Y",VLOOKUP($Q105, RatesMay2021,Y$6,0)*INDIRECT($Q$1),VLOOKUP($Q105, RatesMay2021,Y$6,0)),IF($A105="E",0,3))</f>
        <v>0</v>
      </c>
      <c r="Z105" s="186" cm="1">
        <f t="array" aca="1" ref="Z105" ca="1">ROUND(IF($P105="Y",VLOOKUP($Q105, RatesMay2021,Z$6,0)*INDIRECT($Q$1),VLOOKUP($Q105, RatesMay2021,Z$6,0)),IF($A105="E",0,3))</f>
        <v>0</v>
      </c>
    </row>
    <row r="106" spans="1:26" x14ac:dyDescent="0.2">
      <c r="A106" s="69" t="s">
        <v>17</v>
      </c>
      <c r="B106" s="223" t="s">
        <v>135</v>
      </c>
      <c r="C106" s="69" t="s">
        <v>136</v>
      </c>
      <c r="D106" s="71" t="s">
        <v>387</v>
      </c>
      <c r="E106" s="69">
        <v>513</v>
      </c>
      <c r="F106" s="69">
        <v>11</v>
      </c>
      <c r="G106" s="74">
        <f t="shared" ca="1" si="21"/>
        <v>100239</v>
      </c>
      <c r="H106" s="74">
        <f t="shared" ca="1" si="22"/>
        <v>104253</v>
      </c>
      <c r="I106" s="74">
        <f t="shared" ca="1" si="23"/>
        <v>108427</v>
      </c>
      <c r="J106" s="74">
        <f t="shared" ca="1" si="24"/>
        <v>112769</v>
      </c>
      <c r="K106" s="74">
        <f t="shared" ca="1" si="25"/>
        <v>117284</v>
      </c>
      <c r="L106" s="74">
        <f t="shared" ca="1" si="26"/>
        <v>0</v>
      </c>
      <c r="M106" s="74">
        <f t="shared" ca="1" si="27"/>
        <v>0</v>
      </c>
      <c r="N106" s="72"/>
      <c r="P106" s="191" t="s">
        <v>600</v>
      </c>
      <c r="Q106" s="187" t="str">
        <f t="shared" si="28"/>
        <v>06795C</v>
      </c>
      <c r="R106" s="188" t="str">
        <f t="shared" si="28"/>
        <v xml:space="preserve">Manager Internal Audit </v>
      </c>
      <c r="S106" s="189" t="str">
        <f t="shared" si="20"/>
        <v>045</v>
      </c>
      <c r="T106" s="186" cm="1">
        <f t="array" aca="1" ref="T106" ca="1">ROUND(IF($P106="Y",VLOOKUP($Q106, RatesMay2021,T$6,0)*INDIRECT($Q$1),VLOOKUP($Q106, RatesMay2021,T$6,0)),IF($A106="E",0,3))</f>
        <v>100239</v>
      </c>
      <c r="U106" s="186" cm="1">
        <f t="array" aca="1" ref="U106" ca="1">ROUND(IF($P106="Y",VLOOKUP($Q106, RatesMay2021,U$6,0)*INDIRECT($Q$1),VLOOKUP($Q106, RatesMay2021,U$6,0)),IF($A106="E",0,3))</f>
        <v>104253</v>
      </c>
      <c r="V106" s="186" cm="1">
        <f t="array" aca="1" ref="V106" ca="1">ROUND(IF($P106="Y",VLOOKUP($Q106, RatesMay2021,V$6,0)*INDIRECT($Q$1),VLOOKUP($Q106, RatesMay2021,V$6,0)),IF($A106="E",0,3))</f>
        <v>108427</v>
      </c>
      <c r="W106" s="186" cm="1">
        <f t="array" aca="1" ref="W106" ca="1">ROUND(IF($P106="Y",VLOOKUP($Q106, RatesMay2021,W$6,0)*INDIRECT($Q$1),VLOOKUP($Q106, RatesMay2021,W$6,0)),IF($A106="E",0,3))</f>
        <v>112769</v>
      </c>
      <c r="X106" s="186" cm="1">
        <f t="array" aca="1" ref="X106" ca="1">ROUND(IF($P106="Y",VLOOKUP($Q106, RatesMay2021,X$6,0)*INDIRECT($Q$1),VLOOKUP($Q106, RatesMay2021,X$6,0)),IF($A106="E",0,3))</f>
        <v>117284</v>
      </c>
      <c r="Y106" s="186" cm="1">
        <f t="array" aca="1" ref="Y106" ca="1">ROUND(IF($P106="Y",VLOOKUP($Q106, RatesMay2021,Y$6,0)*INDIRECT($Q$1),VLOOKUP($Q106, RatesMay2021,Y$6,0)),IF($A106="E",0,3))</f>
        <v>0</v>
      </c>
      <c r="Z106" s="186" cm="1">
        <f t="array" aca="1" ref="Z106" ca="1">ROUND(IF($P106="Y",VLOOKUP($Q106, RatesMay2021,Z$6,0)*INDIRECT($Q$1),VLOOKUP($Q106, RatesMay2021,Z$6,0)),IF($A106="E",0,3))</f>
        <v>0</v>
      </c>
    </row>
    <row r="107" spans="1:26" x14ac:dyDescent="0.2">
      <c r="A107" s="69" t="s">
        <v>17</v>
      </c>
      <c r="B107" s="223" t="s">
        <v>70</v>
      </c>
      <c r="C107" s="69" t="s">
        <v>48</v>
      </c>
      <c r="D107" s="71" t="s">
        <v>479</v>
      </c>
      <c r="E107" s="69">
        <v>473</v>
      </c>
      <c r="F107" s="69">
        <v>10</v>
      </c>
      <c r="G107" s="74">
        <f t="shared" ca="1" si="21"/>
        <v>77016</v>
      </c>
      <c r="H107" s="74">
        <f t="shared" ca="1" si="22"/>
        <v>80849</v>
      </c>
      <c r="I107" s="74">
        <f t="shared" ca="1" si="23"/>
        <v>84901</v>
      </c>
      <c r="J107" s="74">
        <f t="shared" ca="1" si="24"/>
        <v>90391</v>
      </c>
      <c r="K107" s="74">
        <f t="shared" ca="1" si="25"/>
        <v>92921</v>
      </c>
      <c r="L107" s="74">
        <f t="shared" ca="1" si="26"/>
        <v>95525</v>
      </c>
      <c r="M107" s="74">
        <f t="shared" ca="1" si="27"/>
        <v>98248</v>
      </c>
      <c r="N107" s="72"/>
      <c r="P107" s="191" t="s">
        <v>600</v>
      </c>
      <c r="Q107" s="187" t="str">
        <f t="shared" si="28"/>
        <v>01680C</v>
      </c>
      <c r="R107" s="188" t="str">
        <f t="shared" si="28"/>
        <v>Manager Legislative Support Services</v>
      </c>
      <c r="S107" s="189" t="str">
        <f t="shared" si="20"/>
        <v>34M</v>
      </c>
      <c r="T107" s="186" cm="1">
        <f t="array" aca="1" ref="T107" ca="1">ROUND(IF($P107="Y",VLOOKUP($Q107, RatesMay2021,T$6,0)*INDIRECT($Q$1),VLOOKUP($Q107, RatesMay2021,T$6,0)),IF($A107="E",0,3))</f>
        <v>77016</v>
      </c>
      <c r="U107" s="186" cm="1">
        <f t="array" aca="1" ref="U107" ca="1">ROUND(IF($P107="Y",VLOOKUP($Q107, RatesMay2021,U$6,0)*INDIRECT($Q$1),VLOOKUP($Q107, RatesMay2021,U$6,0)),IF($A107="E",0,3))</f>
        <v>80849</v>
      </c>
      <c r="V107" s="186" cm="1">
        <f t="array" aca="1" ref="V107" ca="1">ROUND(IF($P107="Y",VLOOKUP($Q107, RatesMay2021,V$6,0)*INDIRECT($Q$1),VLOOKUP($Q107, RatesMay2021,V$6,0)),IF($A107="E",0,3))</f>
        <v>84901</v>
      </c>
      <c r="W107" s="186" cm="1">
        <f t="array" aca="1" ref="W107" ca="1">ROUND(IF($P107="Y",VLOOKUP($Q107, RatesMay2021,W$6,0)*INDIRECT($Q$1),VLOOKUP($Q107, RatesMay2021,W$6,0)),IF($A107="E",0,3))</f>
        <v>90391</v>
      </c>
      <c r="X107" s="186" cm="1">
        <f t="array" aca="1" ref="X107" ca="1">ROUND(IF($P107="Y",VLOOKUP($Q107, RatesMay2021,X$6,0)*INDIRECT($Q$1),VLOOKUP($Q107, RatesMay2021,X$6,0)),IF($A107="E",0,3))</f>
        <v>92921</v>
      </c>
      <c r="Y107" s="186" cm="1">
        <f t="array" aca="1" ref="Y107" ca="1">ROUND(IF($P107="Y",VLOOKUP($Q107, RatesMay2021,Y$6,0)*INDIRECT($Q$1),VLOOKUP($Q107, RatesMay2021,Y$6,0)),IF($A107="E",0,3))</f>
        <v>95525</v>
      </c>
      <c r="Z107" s="186" cm="1">
        <f t="array" aca="1" ref="Z107" ca="1">ROUND(IF($P107="Y",VLOOKUP($Q107, RatesMay2021,Z$6,0)*INDIRECT($Q$1),VLOOKUP($Q107, RatesMay2021,Z$6,0)),IF($A107="E",0,3))</f>
        <v>98248</v>
      </c>
    </row>
    <row r="108" spans="1:26" x14ac:dyDescent="0.2">
      <c r="A108" s="69" t="s">
        <v>17</v>
      </c>
      <c r="B108" s="223" t="s">
        <v>65</v>
      </c>
      <c r="C108" s="69" t="s">
        <v>137</v>
      </c>
      <c r="D108" s="71" t="s">
        <v>388</v>
      </c>
      <c r="E108" s="69">
        <v>498</v>
      </c>
      <c r="F108" s="69">
        <v>11</v>
      </c>
      <c r="G108" s="74">
        <f t="shared" ca="1" si="21"/>
        <v>83407</v>
      </c>
      <c r="H108" s="74">
        <f t="shared" ca="1" si="22"/>
        <v>87798</v>
      </c>
      <c r="I108" s="74">
        <f t="shared" ca="1" si="23"/>
        <v>92418</v>
      </c>
      <c r="J108" s="74">
        <f t="shared" ca="1" si="24"/>
        <v>98702</v>
      </c>
      <c r="K108" s="74">
        <f t="shared" ca="1" si="25"/>
        <v>101467</v>
      </c>
      <c r="L108" s="74">
        <f t="shared" ca="1" si="26"/>
        <v>104309</v>
      </c>
      <c r="M108" s="74">
        <f t="shared" ca="1" si="27"/>
        <v>107282</v>
      </c>
      <c r="N108" s="72"/>
      <c r="P108" s="191" t="s">
        <v>600</v>
      </c>
      <c r="Q108" s="187" t="str">
        <f t="shared" si="28"/>
        <v>06825C</v>
      </c>
      <c r="R108" s="188" t="str">
        <f t="shared" si="28"/>
        <v>Manager MPD Intellectual Property</v>
      </c>
      <c r="S108" s="189" t="str">
        <f t="shared" si="20"/>
        <v>41C</v>
      </c>
      <c r="T108" s="186" cm="1">
        <f t="array" aca="1" ref="T108" ca="1">ROUND(IF($P108="Y",VLOOKUP($Q108, RatesMay2021,T$6,0)*INDIRECT($Q$1),VLOOKUP($Q108, RatesMay2021,T$6,0)),IF($A108="E",0,3))</f>
        <v>83407</v>
      </c>
      <c r="U108" s="186" cm="1">
        <f t="array" aca="1" ref="U108" ca="1">ROUND(IF($P108="Y",VLOOKUP($Q108, RatesMay2021,U$6,0)*INDIRECT($Q$1),VLOOKUP($Q108, RatesMay2021,U$6,0)),IF($A108="E",0,3))</f>
        <v>87798</v>
      </c>
      <c r="V108" s="186" cm="1">
        <f t="array" aca="1" ref="V108" ca="1">ROUND(IF($P108="Y",VLOOKUP($Q108, RatesMay2021,V$6,0)*INDIRECT($Q$1),VLOOKUP($Q108, RatesMay2021,V$6,0)),IF($A108="E",0,3))</f>
        <v>92418</v>
      </c>
      <c r="W108" s="186" cm="1">
        <f t="array" aca="1" ref="W108" ca="1">ROUND(IF($P108="Y",VLOOKUP($Q108, RatesMay2021,W$6,0)*INDIRECT($Q$1),VLOOKUP($Q108, RatesMay2021,W$6,0)),IF($A108="E",0,3))</f>
        <v>98702</v>
      </c>
      <c r="X108" s="186" cm="1">
        <f t="array" aca="1" ref="X108" ca="1">ROUND(IF($P108="Y",VLOOKUP($Q108, RatesMay2021,X$6,0)*INDIRECT($Q$1),VLOOKUP($Q108, RatesMay2021,X$6,0)),IF($A108="E",0,3))</f>
        <v>101467</v>
      </c>
      <c r="Y108" s="186" cm="1">
        <f t="array" aca="1" ref="Y108" ca="1">ROUND(IF($P108="Y",VLOOKUP($Q108, RatesMay2021,Y$6,0)*INDIRECT($Q$1),VLOOKUP($Q108, RatesMay2021,Y$6,0)),IF($A108="E",0,3))</f>
        <v>104309</v>
      </c>
      <c r="Z108" s="186" cm="1">
        <f t="array" aca="1" ref="Z108" ca="1">ROUND(IF($P108="Y",VLOOKUP($Q108, RatesMay2021,Z$6,0)*INDIRECT($Q$1),VLOOKUP($Q108, RatesMay2021,Z$6,0)),IF($A108="E",0,3))</f>
        <v>107282</v>
      </c>
    </row>
    <row r="109" spans="1:26" x14ac:dyDescent="0.2">
      <c r="A109" s="69" t="s">
        <v>17</v>
      </c>
      <c r="B109" s="223" t="s">
        <v>76</v>
      </c>
      <c r="C109" s="69" t="s">
        <v>166</v>
      </c>
      <c r="D109" s="71" t="s">
        <v>389</v>
      </c>
      <c r="E109" s="69">
        <v>588</v>
      </c>
      <c r="F109" s="69">
        <v>13</v>
      </c>
      <c r="G109" s="74">
        <f t="shared" ca="1" si="21"/>
        <v>103205</v>
      </c>
      <c r="H109" s="74">
        <f t="shared" ca="1" si="22"/>
        <v>107332</v>
      </c>
      <c r="I109" s="74">
        <f t="shared" ca="1" si="23"/>
        <v>111625</v>
      </c>
      <c r="J109" s="74">
        <f t="shared" ca="1" si="24"/>
        <v>116090</v>
      </c>
      <c r="K109" s="74">
        <f t="shared" ca="1" si="25"/>
        <v>120735</v>
      </c>
      <c r="L109" s="74">
        <f t="shared" ca="1" si="26"/>
        <v>0</v>
      </c>
      <c r="M109" s="74">
        <f t="shared" ca="1" si="27"/>
        <v>0</v>
      </c>
      <c r="N109" s="72"/>
      <c r="P109" s="191" t="s">
        <v>600</v>
      </c>
      <c r="Q109" s="187" t="str">
        <f t="shared" si="28"/>
        <v>06830C</v>
      </c>
      <c r="R109" s="188" t="str">
        <f t="shared" si="28"/>
        <v>Manager MPLS Development Review</v>
      </c>
      <c r="S109" s="189" t="str">
        <f t="shared" si="20"/>
        <v>63</v>
      </c>
      <c r="T109" s="186" cm="1">
        <f t="array" aca="1" ref="T109" ca="1">ROUND(IF($P109="Y",VLOOKUP($Q109, RatesMay2021,T$6,0)*INDIRECT($Q$1),VLOOKUP($Q109, RatesMay2021,T$6,0)),IF($A109="E",0,3))</f>
        <v>103205</v>
      </c>
      <c r="U109" s="186" cm="1">
        <f t="array" aca="1" ref="U109" ca="1">ROUND(IF($P109="Y",VLOOKUP($Q109, RatesMay2021,U$6,0)*INDIRECT($Q$1),VLOOKUP($Q109, RatesMay2021,U$6,0)),IF($A109="E",0,3))</f>
        <v>107332</v>
      </c>
      <c r="V109" s="186" cm="1">
        <f t="array" aca="1" ref="V109" ca="1">ROUND(IF($P109="Y",VLOOKUP($Q109, RatesMay2021,V$6,0)*INDIRECT($Q$1),VLOOKUP($Q109, RatesMay2021,V$6,0)),IF($A109="E",0,3))</f>
        <v>111625</v>
      </c>
      <c r="W109" s="186" cm="1">
        <f t="array" aca="1" ref="W109" ca="1">ROUND(IF($P109="Y",VLOOKUP($Q109, RatesMay2021,W$6,0)*INDIRECT($Q$1),VLOOKUP($Q109, RatesMay2021,W$6,0)),IF($A109="E",0,3))</f>
        <v>116090</v>
      </c>
      <c r="X109" s="186" cm="1">
        <f t="array" aca="1" ref="X109" ca="1">ROUND(IF($P109="Y",VLOOKUP($Q109, RatesMay2021,X$6,0)*INDIRECT($Q$1),VLOOKUP($Q109, RatesMay2021,X$6,0)),IF($A109="E",0,3))</f>
        <v>120735</v>
      </c>
      <c r="Y109" s="186" cm="1">
        <f t="array" aca="1" ref="Y109" ca="1">ROUND(IF($P109="Y",VLOOKUP($Q109, RatesMay2021,Y$6,0)*INDIRECT($Q$1),VLOOKUP($Q109, RatesMay2021,Y$6,0)),IF($A109="E",0,3))</f>
        <v>0</v>
      </c>
      <c r="Z109" s="186" cm="1">
        <f t="array" aca="1" ref="Z109" ca="1">ROUND(IF($P109="Y",VLOOKUP($Q109, RatesMay2021,Z$6,0)*INDIRECT($Q$1),VLOOKUP($Q109, RatesMay2021,Z$6,0)),IF($A109="E",0,3))</f>
        <v>0</v>
      </c>
    </row>
    <row r="110" spans="1:26" x14ac:dyDescent="0.2">
      <c r="A110" s="69" t="s">
        <v>17</v>
      </c>
      <c r="B110" s="223" t="s">
        <v>18</v>
      </c>
      <c r="C110" s="69" t="s">
        <v>138</v>
      </c>
      <c r="D110" s="71" t="s">
        <v>390</v>
      </c>
      <c r="E110" s="69">
        <v>488</v>
      </c>
      <c r="F110" s="69">
        <v>10</v>
      </c>
      <c r="G110" s="74">
        <f t="shared" ca="1" si="21"/>
        <v>80112</v>
      </c>
      <c r="H110" s="74">
        <f t="shared" ca="1" si="22"/>
        <v>84328</v>
      </c>
      <c r="I110" s="74">
        <f t="shared" ca="1" si="23"/>
        <v>88766</v>
      </c>
      <c r="J110" s="74">
        <f t="shared" ca="1" si="24"/>
        <v>93438</v>
      </c>
      <c r="K110" s="74">
        <f t="shared" ca="1" si="25"/>
        <v>96052</v>
      </c>
      <c r="L110" s="74">
        <f t="shared" ca="1" si="26"/>
        <v>98745</v>
      </c>
      <c r="M110" s="74">
        <f t="shared" ca="1" si="27"/>
        <v>101558</v>
      </c>
      <c r="N110" s="72"/>
      <c r="P110" s="191" t="s">
        <v>600</v>
      </c>
      <c r="Q110" s="187" t="str">
        <f t="shared" si="28"/>
        <v>06835C</v>
      </c>
      <c r="R110" s="188" t="str">
        <f t="shared" si="28"/>
        <v>Manager MPLS Workforce Development Program</v>
      </c>
      <c r="S110" s="189" t="str">
        <f t="shared" si="20"/>
        <v>83</v>
      </c>
      <c r="T110" s="186" cm="1">
        <f t="array" aca="1" ref="T110" ca="1">ROUND(IF($P110="Y",VLOOKUP($Q110, RatesMay2021,T$6,0)*INDIRECT($Q$1),VLOOKUP($Q110, RatesMay2021,T$6,0)),IF($A110="E",0,3))</f>
        <v>80112</v>
      </c>
      <c r="U110" s="186" cm="1">
        <f t="array" aca="1" ref="U110" ca="1">ROUND(IF($P110="Y",VLOOKUP($Q110, RatesMay2021,U$6,0)*INDIRECT($Q$1),VLOOKUP($Q110, RatesMay2021,U$6,0)),IF($A110="E",0,3))</f>
        <v>84328</v>
      </c>
      <c r="V110" s="186" cm="1">
        <f t="array" aca="1" ref="V110" ca="1">ROUND(IF($P110="Y",VLOOKUP($Q110, RatesMay2021,V$6,0)*INDIRECT($Q$1),VLOOKUP($Q110, RatesMay2021,V$6,0)),IF($A110="E",0,3))</f>
        <v>88766</v>
      </c>
      <c r="W110" s="186" cm="1">
        <f t="array" aca="1" ref="W110" ca="1">ROUND(IF($P110="Y",VLOOKUP($Q110, RatesMay2021,W$6,0)*INDIRECT($Q$1),VLOOKUP($Q110, RatesMay2021,W$6,0)),IF($A110="E",0,3))</f>
        <v>93438</v>
      </c>
      <c r="X110" s="186" cm="1">
        <f t="array" aca="1" ref="X110" ca="1">ROUND(IF($P110="Y",VLOOKUP($Q110, RatesMay2021,X$6,0)*INDIRECT($Q$1),VLOOKUP($Q110, RatesMay2021,X$6,0)),IF($A110="E",0,3))</f>
        <v>96052</v>
      </c>
      <c r="Y110" s="186" cm="1">
        <f t="array" aca="1" ref="Y110" ca="1">ROUND(IF($P110="Y",VLOOKUP($Q110, RatesMay2021,Y$6,0)*INDIRECT($Q$1),VLOOKUP($Q110, RatesMay2021,Y$6,0)),IF($A110="E",0,3))</f>
        <v>98745</v>
      </c>
      <c r="Z110" s="186" cm="1">
        <f t="array" aca="1" ref="Z110" ca="1">ROUND(IF($P110="Y",VLOOKUP($Q110, RatesMay2021,Z$6,0)*INDIRECT($Q$1),VLOOKUP($Q110, RatesMay2021,Z$6,0)),IF($A110="E",0,3))</f>
        <v>101558</v>
      </c>
    </row>
    <row r="111" spans="1:26" x14ac:dyDescent="0.2">
      <c r="A111" s="69" t="s">
        <v>17</v>
      </c>
      <c r="B111" s="223" t="s">
        <v>18</v>
      </c>
      <c r="C111" s="69" t="s">
        <v>139</v>
      </c>
      <c r="D111" s="71" t="s">
        <v>140</v>
      </c>
      <c r="E111" s="69">
        <v>490</v>
      </c>
      <c r="F111" s="69">
        <v>10</v>
      </c>
      <c r="G111" s="74">
        <f t="shared" ca="1" si="21"/>
        <v>80112</v>
      </c>
      <c r="H111" s="74">
        <f t="shared" ca="1" si="22"/>
        <v>84328</v>
      </c>
      <c r="I111" s="74">
        <f t="shared" ca="1" si="23"/>
        <v>88766</v>
      </c>
      <c r="J111" s="74">
        <f t="shared" ca="1" si="24"/>
        <v>93438</v>
      </c>
      <c r="K111" s="74">
        <f t="shared" ca="1" si="25"/>
        <v>96052</v>
      </c>
      <c r="L111" s="74">
        <f t="shared" ca="1" si="26"/>
        <v>98745</v>
      </c>
      <c r="M111" s="74">
        <f t="shared" ca="1" si="27"/>
        <v>101558</v>
      </c>
      <c r="N111" s="72"/>
      <c r="P111" s="191" t="s">
        <v>600</v>
      </c>
      <c r="Q111" s="187" t="str">
        <f t="shared" si="28"/>
        <v>06839C</v>
      </c>
      <c r="R111" s="188" t="str">
        <f t="shared" si="28"/>
        <v>Manager Neighborhood Support</v>
      </c>
      <c r="S111" s="189" t="str">
        <f t="shared" si="20"/>
        <v>83</v>
      </c>
      <c r="T111" s="186" cm="1">
        <f t="array" aca="1" ref="T111" ca="1">ROUND(IF($P111="Y",VLOOKUP($Q111, RatesMay2021,T$6,0)*INDIRECT($Q$1),VLOOKUP($Q111, RatesMay2021,T$6,0)),IF($A111="E",0,3))</f>
        <v>80112</v>
      </c>
      <c r="U111" s="186" cm="1">
        <f t="array" aca="1" ref="U111" ca="1">ROUND(IF($P111="Y",VLOOKUP($Q111, RatesMay2021,U$6,0)*INDIRECT($Q$1),VLOOKUP($Q111, RatesMay2021,U$6,0)),IF($A111="E",0,3))</f>
        <v>84328</v>
      </c>
      <c r="V111" s="186" cm="1">
        <f t="array" aca="1" ref="V111" ca="1">ROUND(IF($P111="Y",VLOOKUP($Q111, RatesMay2021,V$6,0)*INDIRECT($Q$1),VLOOKUP($Q111, RatesMay2021,V$6,0)),IF($A111="E",0,3))</f>
        <v>88766</v>
      </c>
      <c r="W111" s="186" cm="1">
        <f t="array" aca="1" ref="W111" ca="1">ROUND(IF($P111="Y",VLOOKUP($Q111, RatesMay2021,W$6,0)*INDIRECT($Q$1),VLOOKUP($Q111, RatesMay2021,W$6,0)),IF($A111="E",0,3))</f>
        <v>93438</v>
      </c>
      <c r="X111" s="186" cm="1">
        <f t="array" aca="1" ref="X111" ca="1">ROUND(IF($P111="Y",VLOOKUP($Q111, RatesMay2021,X$6,0)*INDIRECT($Q$1),VLOOKUP($Q111, RatesMay2021,X$6,0)),IF($A111="E",0,3))</f>
        <v>96052</v>
      </c>
      <c r="Y111" s="186" cm="1">
        <f t="array" aca="1" ref="Y111" ca="1">ROUND(IF($P111="Y",VLOOKUP($Q111, RatesMay2021,Y$6,0)*INDIRECT($Q$1),VLOOKUP($Q111, RatesMay2021,Y$6,0)),IF($A111="E",0,3))</f>
        <v>98745</v>
      </c>
      <c r="Z111" s="186" cm="1">
        <f t="array" aca="1" ref="Z111" ca="1">ROUND(IF($P111="Y",VLOOKUP($Q111, RatesMay2021,Z$6,0)*INDIRECT($Q$1),VLOOKUP($Q111, RatesMay2021,Z$6,0)),IF($A111="E",0,3))</f>
        <v>101558</v>
      </c>
    </row>
    <row r="112" spans="1:26" x14ac:dyDescent="0.2">
      <c r="A112" s="69" t="s">
        <v>17</v>
      </c>
      <c r="B112" s="223" t="s">
        <v>65</v>
      </c>
      <c r="C112" s="69" t="s">
        <v>167</v>
      </c>
      <c r="D112" s="71" t="s">
        <v>391</v>
      </c>
      <c r="E112" s="69">
        <v>505</v>
      </c>
      <c r="F112" s="69">
        <v>11</v>
      </c>
      <c r="G112" s="74">
        <f t="shared" ca="1" si="21"/>
        <v>83407</v>
      </c>
      <c r="H112" s="74">
        <f t="shared" ca="1" si="22"/>
        <v>87798</v>
      </c>
      <c r="I112" s="74">
        <f t="shared" ca="1" si="23"/>
        <v>92418</v>
      </c>
      <c r="J112" s="74">
        <f t="shared" ca="1" si="24"/>
        <v>98702</v>
      </c>
      <c r="K112" s="74">
        <f t="shared" ca="1" si="25"/>
        <v>101467</v>
      </c>
      <c r="L112" s="74">
        <f t="shared" ca="1" si="26"/>
        <v>104309</v>
      </c>
      <c r="M112" s="74">
        <f t="shared" ca="1" si="27"/>
        <v>107282</v>
      </c>
      <c r="N112" s="72"/>
      <c r="P112" s="191" t="s">
        <v>600</v>
      </c>
      <c r="Q112" s="187" t="str">
        <f t="shared" si="28"/>
        <v>52620C</v>
      </c>
      <c r="R112" s="188" t="str">
        <f t="shared" si="28"/>
        <v>Manager NRP &amp; Citizen Participation</v>
      </c>
      <c r="S112" s="189" t="str">
        <f t="shared" si="20"/>
        <v>41C</v>
      </c>
      <c r="T112" s="186" cm="1">
        <f t="array" aca="1" ref="T112" ca="1">ROUND(IF($P112="Y",VLOOKUP($Q112, RatesMay2021,T$6,0)*INDIRECT($Q$1),VLOOKUP($Q112, RatesMay2021,T$6,0)),IF($A112="E",0,3))</f>
        <v>83407</v>
      </c>
      <c r="U112" s="186" cm="1">
        <f t="array" aca="1" ref="U112" ca="1">ROUND(IF($P112="Y",VLOOKUP($Q112, RatesMay2021,U$6,0)*INDIRECT($Q$1),VLOOKUP($Q112, RatesMay2021,U$6,0)),IF($A112="E",0,3))</f>
        <v>87798</v>
      </c>
      <c r="V112" s="186" cm="1">
        <f t="array" aca="1" ref="V112" ca="1">ROUND(IF($P112="Y",VLOOKUP($Q112, RatesMay2021,V$6,0)*INDIRECT($Q$1),VLOOKUP($Q112, RatesMay2021,V$6,0)),IF($A112="E",0,3))</f>
        <v>92418</v>
      </c>
      <c r="W112" s="186" cm="1">
        <f t="array" aca="1" ref="W112" ca="1">ROUND(IF($P112="Y",VLOOKUP($Q112, RatesMay2021,W$6,0)*INDIRECT($Q$1),VLOOKUP($Q112, RatesMay2021,W$6,0)),IF($A112="E",0,3))</f>
        <v>98702</v>
      </c>
      <c r="X112" s="186" cm="1">
        <f t="array" aca="1" ref="X112" ca="1">ROUND(IF($P112="Y",VLOOKUP($Q112, RatesMay2021,X$6,0)*INDIRECT($Q$1),VLOOKUP($Q112, RatesMay2021,X$6,0)),IF($A112="E",0,3))</f>
        <v>101467</v>
      </c>
      <c r="Y112" s="186" cm="1">
        <f t="array" aca="1" ref="Y112" ca="1">ROUND(IF($P112="Y",VLOOKUP($Q112, RatesMay2021,Y$6,0)*INDIRECT($Q$1),VLOOKUP($Q112, RatesMay2021,Y$6,0)),IF($A112="E",0,3))</f>
        <v>104309</v>
      </c>
      <c r="Z112" s="186" cm="1">
        <f t="array" aca="1" ref="Z112" ca="1">ROUND(IF($P112="Y",VLOOKUP($Q112, RatesMay2021,Z$6,0)*INDIRECT($Q$1),VLOOKUP($Q112, RatesMay2021,Z$6,0)),IF($A112="E",0,3))</f>
        <v>107282</v>
      </c>
    </row>
    <row r="113" spans="1:26" x14ac:dyDescent="0.2">
      <c r="A113" s="69" t="s">
        <v>17</v>
      </c>
      <c r="B113" s="223" t="s">
        <v>60</v>
      </c>
      <c r="C113" s="69" t="s">
        <v>141</v>
      </c>
      <c r="D113" s="71" t="s">
        <v>392</v>
      </c>
      <c r="E113" s="69">
        <v>545</v>
      </c>
      <c r="F113" s="69">
        <v>12</v>
      </c>
      <c r="G113" s="74">
        <f t="shared" ca="1" si="21"/>
        <v>95108</v>
      </c>
      <c r="H113" s="74">
        <f t="shared" ca="1" si="22"/>
        <v>100413</v>
      </c>
      <c r="I113" s="74">
        <f t="shared" ca="1" si="23"/>
        <v>107297</v>
      </c>
      <c r="J113" s="74">
        <f t="shared" ca="1" si="24"/>
        <v>110301</v>
      </c>
      <c r="K113" s="74">
        <f t="shared" ca="1" si="25"/>
        <v>113389</v>
      </c>
      <c r="L113" s="74">
        <f t="shared" ca="1" si="26"/>
        <v>116623</v>
      </c>
      <c r="M113" s="74">
        <f t="shared" ca="1" si="27"/>
        <v>0</v>
      </c>
      <c r="N113" s="72"/>
      <c r="P113" s="191" t="s">
        <v>600</v>
      </c>
      <c r="Q113" s="187" t="str">
        <f t="shared" si="28"/>
        <v>06856C</v>
      </c>
      <c r="R113" s="188" t="str">
        <f t="shared" si="28"/>
        <v>Manager Payroll</v>
      </c>
      <c r="S113" s="189" t="str">
        <f t="shared" si="20"/>
        <v>44</v>
      </c>
      <c r="T113" s="186" cm="1">
        <f t="array" aca="1" ref="T113" ca="1">ROUND(IF($P113="Y",VLOOKUP($Q113, RatesMay2021,T$6,0)*INDIRECT($Q$1),VLOOKUP($Q113, RatesMay2021,T$6,0)),IF($A113="E",0,3))</f>
        <v>95108</v>
      </c>
      <c r="U113" s="186" cm="1">
        <f t="array" aca="1" ref="U113" ca="1">ROUND(IF($P113="Y",VLOOKUP($Q113, RatesMay2021,U$6,0)*INDIRECT($Q$1),VLOOKUP($Q113, RatesMay2021,U$6,0)),IF($A113="E",0,3))</f>
        <v>100413</v>
      </c>
      <c r="V113" s="186" cm="1">
        <f t="array" aca="1" ref="V113" ca="1">ROUND(IF($P113="Y",VLOOKUP($Q113, RatesMay2021,V$6,0)*INDIRECT($Q$1),VLOOKUP($Q113, RatesMay2021,V$6,0)),IF($A113="E",0,3))</f>
        <v>107297</v>
      </c>
      <c r="W113" s="186" cm="1">
        <f t="array" aca="1" ref="W113" ca="1">ROUND(IF($P113="Y",VLOOKUP($Q113, RatesMay2021,W$6,0)*INDIRECT($Q$1),VLOOKUP($Q113, RatesMay2021,W$6,0)),IF($A113="E",0,3))</f>
        <v>110301</v>
      </c>
      <c r="X113" s="186" cm="1">
        <f t="array" aca="1" ref="X113" ca="1">ROUND(IF($P113="Y",VLOOKUP($Q113, RatesMay2021,X$6,0)*INDIRECT($Q$1),VLOOKUP($Q113, RatesMay2021,X$6,0)),IF($A113="E",0,3))</f>
        <v>113389</v>
      </c>
      <c r="Y113" s="186" cm="1">
        <f t="array" aca="1" ref="Y113" ca="1">ROUND(IF($P113="Y",VLOOKUP($Q113, RatesMay2021,Y$6,0)*INDIRECT($Q$1),VLOOKUP($Q113, RatesMay2021,Y$6,0)),IF($A113="E",0,3))</f>
        <v>116623</v>
      </c>
      <c r="Z113" s="186" cm="1">
        <f t="array" aca="1" ref="Z113" ca="1">ROUND(IF($P113="Y",VLOOKUP($Q113, RatesMay2021,Z$6,0)*INDIRECT($Q$1),VLOOKUP($Q113, RatesMay2021,Z$6,0)),IF($A113="E",0,3))</f>
        <v>0</v>
      </c>
    </row>
    <row r="114" spans="1:26" x14ac:dyDescent="0.2">
      <c r="A114" s="69" t="s">
        <v>17</v>
      </c>
      <c r="B114" s="223" t="s">
        <v>65</v>
      </c>
      <c r="C114" s="69" t="s">
        <v>168</v>
      </c>
      <c r="D114" s="71" t="s">
        <v>393</v>
      </c>
      <c r="E114" s="69">
        <v>510</v>
      </c>
      <c r="F114" s="69">
        <v>11</v>
      </c>
      <c r="G114" s="74">
        <f t="shared" ca="1" si="21"/>
        <v>83407</v>
      </c>
      <c r="H114" s="74">
        <f t="shared" ca="1" si="22"/>
        <v>87798</v>
      </c>
      <c r="I114" s="74">
        <f t="shared" ca="1" si="23"/>
        <v>92418</v>
      </c>
      <c r="J114" s="74">
        <f t="shared" ca="1" si="24"/>
        <v>98702</v>
      </c>
      <c r="K114" s="74">
        <f t="shared" ca="1" si="25"/>
        <v>101467</v>
      </c>
      <c r="L114" s="74">
        <f t="shared" ca="1" si="26"/>
        <v>104309</v>
      </c>
      <c r="M114" s="74">
        <f t="shared" ca="1" si="27"/>
        <v>107282</v>
      </c>
      <c r="N114" s="72"/>
      <c r="P114" s="191" t="s">
        <v>600</v>
      </c>
      <c r="Q114" s="187" t="str">
        <f t="shared" si="28"/>
        <v>06846C</v>
      </c>
      <c r="R114" s="188" t="str">
        <f t="shared" si="28"/>
        <v>Manager Personel, Finance Technology &amp; Administration</v>
      </c>
      <c r="S114" s="189" t="str">
        <f t="shared" si="20"/>
        <v>41C</v>
      </c>
      <c r="T114" s="186" cm="1">
        <f t="array" aca="1" ref="T114" ca="1">ROUND(IF($P114="Y",VLOOKUP($Q114, RatesMay2021,T$6,0)*INDIRECT($Q$1),VLOOKUP($Q114, RatesMay2021,T$6,0)),IF($A114="E",0,3))</f>
        <v>83407</v>
      </c>
      <c r="U114" s="186" cm="1">
        <f t="array" aca="1" ref="U114" ca="1">ROUND(IF($P114="Y",VLOOKUP($Q114, RatesMay2021,U$6,0)*INDIRECT($Q$1),VLOOKUP($Q114, RatesMay2021,U$6,0)),IF($A114="E",0,3))</f>
        <v>87798</v>
      </c>
      <c r="V114" s="186" cm="1">
        <f t="array" aca="1" ref="V114" ca="1">ROUND(IF($P114="Y",VLOOKUP($Q114, RatesMay2021,V$6,0)*INDIRECT($Q$1),VLOOKUP($Q114, RatesMay2021,V$6,0)),IF($A114="E",0,3))</f>
        <v>92418</v>
      </c>
      <c r="W114" s="186" cm="1">
        <f t="array" aca="1" ref="W114" ca="1">ROUND(IF($P114="Y",VLOOKUP($Q114, RatesMay2021,W$6,0)*INDIRECT($Q$1),VLOOKUP($Q114, RatesMay2021,W$6,0)),IF($A114="E",0,3))</f>
        <v>98702</v>
      </c>
      <c r="X114" s="186" cm="1">
        <f t="array" aca="1" ref="X114" ca="1">ROUND(IF($P114="Y",VLOOKUP($Q114, RatesMay2021,X$6,0)*INDIRECT($Q$1),VLOOKUP($Q114, RatesMay2021,X$6,0)),IF($A114="E",0,3))</f>
        <v>101467</v>
      </c>
      <c r="Y114" s="186" cm="1">
        <f t="array" aca="1" ref="Y114" ca="1">ROUND(IF($P114="Y",VLOOKUP($Q114, RatesMay2021,Y$6,0)*INDIRECT($Q$1),VLOOKUP($Q114, RatesMay2021,Y$6,0)),IF($A114="E",0,3))</f>
        <v>104309</v>
      </c>
      <c r="Z114" s="186" cm="1">
        <f t="array" aca="1" ref="Z114" ca="1">ROUND(IF($P114="Y",VLOOKUP($Q114, RatesMay2021,Z$6,0)*INDIRECT($Q$1),VLOOKUP($Q114, RatesMay2021,Z$6,0)),IF($A114="E",0,3))</f>
        <v>107282</v>
      </c>
    </row>
    <row r="115" spans="1:26" x14ac:dyDescent="0.2">
      <c r="A115" s="69" t="s">
        <v>17</v>
      </c>
      <c r="B115" s="223" t="s">
        <v>60</v>
      </c>
      <c r="C115" s="69" t="s">
        <v>142</v>
      </c>
      <c r="D115" s="71" t="s">
        <v>394</v>
      </c>
      <c r="E115" s="69">
        <v>543</v>
      </c>
      <c r="F115" s="69">
        <v>12</v>
      </c>
      <c r="G115" s="74">
        <f t="shared" ca="1" si="21"/>
        <v>95108</v>
      </c>
      <c r="H115" s="74">
        <f t="shared" ca="1" si="22"/>
        <v>100413</v>
      </c>
      <c r="I115" s="74">
        <f t="shared" ca="1" si="23"/>
        <v>107297</v>
      </c>
      <c r="J115" s="74">
        <f t="shared" ca="1" si="24"/>
        <v>110301</v>
      </c>
      <c r="K115" s="74">
        <f t="shared" ca="1" si="25"/>
        <v>113389</v>
      </c>
      <c r="L115" s="74">
        <f t="shared" ca="1" si="26"/>
        <v>116623</v>
      </c>
      <c r="M115" s="74">
        <f t="shared" ca="1" si="27"/>
        <v>0</v>
      </c>
      <c r="N115" s="72"/>
      <c r="P115" s="191" t="s">
        <v>600</v>
      </c>
      <c r="Q115" s="187" t="str">
        <f t="shared" si="28"/>
        <v>10160C</v>
      </c>
      <c r="R115" s="188" t="str">
        <f t="shared" si="28"/>
        <v>Manager Planning</v>
      </c>
      <c r="S115" s="189" t="str">
        <f t="shared" si="20"/>
        <v>44</v>
      </c>
      <c r="T115" s="186" cm="1">
        <f t="array" aca="1" ref="T115" ca="1">ROUND(IF($P115="Y",VLOOKUP($Q115, RatesMay2021,T$6,0)*INDIRECT($Q$1),VLOOKUP($Q115, RatesMay2021,T$6,0)),IF($A115="E",0,3))</f>
        <v>95108</v>
      </c>
      <c r="U115" s="186" cm="1">
        <f t="array" aca="1" ref="U115" ca="1">ROUND(IF($P115="Y",VLOOKUP($Q115, RatesMay2021,U$6,0)*INDIRECT($Q$1),VLOOKUP($Q115, RatesMay2021,U$6,0)),IF($A115="E",0,3))</f>
        <v>100413</v>
      </c>
      <c r="V115" s="186" cm="1">
        <f t="array" aca="1" ref="V115" ca="1">ROUND(IF($P115="Y",VLOOKUP($Q115, RatesMay2021,V$6,0)*INDIRECT($Q$1),VLOOKUP($Q115, RatesMay2021,V$6,0)),IF($A115="E",0,3))</f>
        <v>107297</v>
      </c>
      <c r="W115" s="186" cm="1">
        <f t="array" aca="1" ref="W115" ca="1">ROUND(IF($P115="Y",VLOOKUP($Q115, RatesMay2021,W$6,0)*INDIRECT($Q$1),VLOOKUP($Q115, RatesMay2021,W$6,0)),IF($A115="E",0,3))</f>
        <v>110301</v>
      </c>
      <c r="X115" s="186" cm="1">
        <f t="array" aca="1" ref="X115" ca="1">ROUND(IF($P115="Y",VLOOKUP($Q115, RatesMay2021,X$6,0)*INDIRECT($Q$1),VLOOKUP($Q115, RatesMay2021,X$6,0)),IF($A115="E",0,3))</f>
        <v>113389</v>
      </c>
      <c r="Y115" s="186" cm="1">
        <f t="array" aca="1" ref="Y115" ca="1">ROUND(IF($P115="Y",VLOOKUP($Q115, RatesMay2021,Y$6,0)*INDIRECT($Q$1),VLOOKUP($Q115, RatesMay2021,Y$6,0)),IF($A115="E",0,3))</f>
        <v>116623</v>
      </c>
      <c r="Z115" s="186" cm="1">
        <f t="array" aca="1" ref="Z115" ca="1">ROUND(IF($P115="Y",VLOOKUP($Q115, RatesMay2021,Z$6,0)*INDIRECT($Q$1),VLOOKUP($Q115, RatesMay2021,Z$6,0)),IF($A115="E",0,3))</f>
        <v>0</v>
      </c>
    </row>
    <row r="116" spans="1:26" x14ac:dyDescent="0.2">
      <c r="A116" s="69" t="s">
        <v>17</v>
      </c>
      <c r="B116" s="223" t="s">
        <v>143</v>
      </c>
      <c r="C116" s="69" t="s">
        <v>144</v>
      </c>
      <c r="D116" s="71" t="s">
        <v>395</v>
      </c>
      <c r="E116" s="69">
        <v>476</v>
      </c>
      <c r="F116" s="69">
        <v>10</v>
      </c>
      <c r="G116" s="74">
        <f t="shared" ca="1" si="21"/>
        <v>85473</v>
      </c>
      <c r="H116" s="74">
        <f t="shared" ca="1" si="22"/>
        <v>87868</v>
      </c>
      <c r="I116" s="74">
        <f t="shared" ca="1" si="23"/>
        <v>90328</v>
      </c>
      <c r="J116" s="74">
        <f t="shared" ca="1" si="24"/>
        <v>92857</v>
      </c>
      <c r="K116" s="74">
        <f t="shared" ca="1" si="25"/>
        <v>95456</v>
      </c>
      <c r="L116" s="74">
        <f t="shared" ca="1" si="26"/>
        <v>98133</v>
      </c>
      <c r="M116" s="74">
        <f t="shared" ca="1" si="27"/>
        <v>100926</v>
      </c>
      <c r="N116" s="72"/>
      <c r="P116" s="191" t="s">
        <v>600</v>
      </c>
      <c r="Q116" s="187" t="str">
        <f t="shared" si="28"/>
        <v>10193C</v>
      </c>
      <c r="R116" s="188" t="str">
        <f t="shared" si="28"/>
        <v>Manager Police Record Services</v>
      </c>
      <c r="S116" s="189" t="str">
        <f t="shared" si="20"/>
        <v>121</v>
      </c>
      <c r="T116" s="186" cm="1">
        <f t="array" aca="1" ref="T116" ca="1">ROUND(IF($P116="Y",VLOOKUP($Q116, RatesMay2021,T$6,0)*INDIRECT($Q$1),VLOOKUP($Q116, RatesMay2021,T$6,0)),IF($A116="E",0,3))</f>
        <v>85473</v>
      </c>
      <c r="U116" s="186" cm="1">
        <f t="array" aca="1" ref="U116" ca="1">ROUND(IF($P116="Y",VLOOKUP($Q116, RatesMay2021,U$6,0)*INDIRECT($Q$1),VLOOKUP($Q116, RatesMay2021,U$6,0)),IF($A116="E",0,3))</f>
        <v>87868</v>
      </c>
      <c r="V116" s="186" cm="1">
        <f t="array" aca="1" ref="V116" ca="1">ROUND(IF($P116="Y",VLOOKUP($Q116, RatesMay2021,V$6,0)*INDIRECT($Q$1),VLOOKUP($Q116, RatesMay2021,V$6,0)),IF($A116="E",0,3))</f>
        <v>90328</v>
      </c>
      <c r="W116" s="186" cm="1">
        <f t="array" aca="1" ref="W116" ca="1">ROUND(IF($P116="Y",VLOOKUP($Q116, RatesMay2021,W$6,0)*INDIRECT($Q$1),VLOOKUP($Q116, RatesMay2021,W$6,0)),IF($A116="E",0,3))</f>
        <v>92857</v>
      </c>
      <c r="X116" s="186" cm="1">
        <f t="array" aca="1" ref="X116" ca="1">ROUND(IF($P116="Y",VLOOKUP($Q116, RatesMay2021,X$6,0)*INDIRECT($Q$1),VLOOKUP($Q116, RatesMay2021,X$6,0)),IF($A116="E",0,3))</f>
        <v>95456</v>
      </c>
      <c r="Y116" s="186" cm="1">
        <f t="array" aca="1" ref="Y116" ca="1">ROUND(IF($P116="Y",VLOOKUP($Q116, RatesMay2021,Y$6,0)*INDIRECT($Q$1),VLOOKUP($Q116, RatesMay2021,Y$6,0)),IF($A116="E",0,3))</f>
        <v>98133</v>
      </c>
      <c r="Z116" s="186" cm="1">
        <f t="array" aca="1" ref="Z116" ca="1">ROUND(IF($P116="Y",VLOOKUP($Q116, RatesMay2021,Z$6,0)*INDIRECT($Q$1),VLOOKUP($Q116, RatesMay2021,Z$6,0)),IF($A116="E",0,3))</f>
        <v>100926</v>
      </c>
    </row>
    <row r="117" spans="1:26" x14ac:dyDescent="0.2">
      <c r="A117" s="69" t="s">
        <v>17</v>
      </c>
      <c r="B117" s="223" t="s">
        <v>630</v>
      </c>
      <c r="C117" s="69" t="s">
        <v>145</v>
      </c>
      <c r="D117" s="71" t="s">
        <v>396</v>
      </c>
      <c r="E117" s="69">
        <v>523</v>
      </c>
      <c r="F117" s="69">
        <v>11</v>
      </c>
      <c r="G117" s="74">
        <f t="shared" ca="1" si="21"/>
        <v>92234</v>
      </c>
      <c r="H117" s="74">
        <f t="shared" ca="1" si="22"/>
        <v>95922</v>
      </c>
      <c r="I117" s="74">
        <f t="shared" ca="1" si="23"/>
        <v>99760</v>
      </c>
      <c r="J117" s="74">
        <f t="shared" ca="1" si="24"/>
        <v>103751</v>
      </c>
      <c r="K117" s="74">
        <f t="shared" ca="1" si="25"/>
        <v>107901</v>
      </c>
      <c r="L117" s="74">
        <f t="shared" ca="1" si="26"/>
        <v>0</v>
      </c>
      <c r="M117" s="74">
        <f t="shared" ca="1" si="27"/>
        <v>0</v>
      </c>
      <c r="N117" s="72"/>
      <c r="P117" s="191" t="s">
        <v>600</v>
      </c>
      <c r="Q117" s="187" t="str">
        <f t="shared" si="28"/>
        <v>06919C</v>
      </c>
      <c r="R117" s="188" t="str">
        <f t="shared" si="28"/>
        <v>Manager Public Health Emergency Response</v>
      </c>
      <c r="S117" s="189" t="str">
        <f t="shared" si="20"/>
        <v>64</v>
      </c>
      <c r="T117" s="186" cm="1">
        <f t="array" aca="1" ref="T117" ca="1">ROUND(IF($P117="Y",VLOOKUP($Q117, RatesMay2021,T$6,0)*INDIRECT($Q$1),VLOOKUP($Q117, RatesMay2021,T$6,0)),IF($A117="E",0,3))</f>
        <v>92234</v>
      </c>
      <c r="U117" s="186" cm="1">
        <f t="array" aca="1" ref="U117" ca="1">ROUND(IF($P117="Y",VLOOKUP($Q117, RatesMay2021,U$6,0)*INDIRECT($Q$1),VLOOKUP($Q117, RatesMay2021,U$6,0)),IF($A117="E",0,3))</f>
        <v>95922</v>
      </c>
      <c r="V117" s="186" cm="1">
        <f t="array" aca="1" ref="V117" ca="1">ROUND(IF($P117="Y",VLOOKUP($Q117, RatesMay2021,V$6,0)*INDIRECT($Q$1),VLOOKUP($Q117, RatesMay2021,V$6,0)),IF($A117="E",0,3))</f>
        <v>99760</v>
      </c>
      <c r="W117" s="186" cm="1">
        <f t="array" aca="1" ref="W117" ca="1">ROUND(IF($P117="Y",VLOOKUP($Q117, RatesMay2021,W$6,0)*INDIRECT($Q$1),VLOOKUP($Q117, RatesMay2021,W$6,0)),IF($A117="E",0,3))</f>
        <v>103751</v>
      </c>
      <c r="X117" s="186" cm="1">
        <f t="array" aca="1" ref="X117" ca="1">ROUND(IF($P117="Y",VLOOKUP($Q117, RatesMay2021,X$6,0)*INDIRECT($Q$1),VLOOKUP($Q117, RatesMay2021,X$6,0)),IF($A117="E",0,3))</f>
        <v>107901</v>
      </c>
      <c r="Y117" s="186" cm="1">
        <f t="array" aca="1" ref="Y117" ca="1">ROUND(IF($P117="Y",VLOOKUP($Q117, RatesMay2021,Y$6,0)*INDIRECT($Q$1),VLOOKUP($Q117, RatesMay2021,Y$6,0)),IF($A117="E",0,3))</f>
        <v>0</v>
      </c>
      <c r="Z117" s="186" cm="1">
        <f t="array" aca="1" ref="Z117" ca="1">ROUND(IF($P117="Y",VLOOKUP($Q117, RatesMay2021,Z$6,0)*INDIRECT($Q$1),VLOOKUP($Q117, RatesMay2021,Z$6,0)),IF($A117="E",0,3))</f>
        <v>0</v>
      </c>
    </row>
    <row r="118" spans="1:26" x14ac:dyDescent="0.2">
      <c r="A118" s="69" t="s">
        <v>17</v>
      </c>
      <c r="B118" s="223" t="s">
        <v>124</v>
      </c>
      <c r="C118" s="69" t="s">
        <v>492</v>
      </c>
      <c r="D118" s="71" t="s">
        <v>397</v>
      </c>
      <c r="E118" s="69">
        <v>505</v>
      </c>
      <c r="F118" s="69">
        <v>11</v>
      </c>
      <c r="G118" s="74">
        <f t="shared" ca="1" si="21"/>
        <v>91705</v>
      </c>
      <c r="H118" s="74">
        <f t="shared" ca="1" si="22"/>
        <v>95372</v>
      </c>
      <c r="I118" s="74">
        <f t="shared" ca="1" si="23"/>
        <v>99188</v>
      </c>
      <c r="J118" s="74">
        <f t="shared" ca="1" si="24"/>
        <v>103155</v>
      </c>
      <c r="K118" s="74">
        <f t="shared" ca="1" si="25"/>
        <v>107282</v>
      </c>
      <c r="L118" s="74">
        <f t="shared" ca="1" si="26"/>
        <v>0</v>
      </c>
      <c r="M118" s="74">
        <f t="shared" ca="1" si="27"/>
        <v>0</v>
      </c>
      <c r="N118" s="72"/>
      <c r="P118" s="191" t="s">
        <v>600</v>
      </c>
      <c r="Q118" s="187" t="str">
        <f t="shared" si="28"/>
        <v>52924C</v>
      </c>
      <c r="R118" s="188" t="str">
        <f t="shared" si="28"/>
        <v>Manager Public Works Initiatives and Analysis</v>
      </c>
      <c r="S118" s="189" t="str">
        <f t="shared" si="20"/>
        <v>104</v>
      </c>
      <c r="T118" s="186" cm="1">
        <f t="array" aca="1" ref="T118" ca="1">ROUND(IF($P118="Y",VLOOKUP($Q118, RatesMay2021,T$6,0)*INDIRECT($Q$1),VLOOKUP($Q118, RatesMay2021,T$6,0)),IF($A118="E",0,3))</f>
        <v>91705</v>
      </c>
      <c r="U118" s="186" cm="1">
        <f t="array" aca="1" ref="U118" ca="1">ROUND(IF($P118="Y",VLOOKUP($Q118, RatesMay2021,U$6,0)*INDIRECT($Q$1),VLOOKUP($Q118, RatesMay2021,U$6,0)),IF($A118="E",0,3))</f>
        <v>95372</v>
      </c>
      <c r="V118" s="186" cm="1">
        <f t="array" aca="1" ref="V118" ca="1">ROUND(IF($P118="Y",VLOOKUP($Q118, RatesMay2021,V$6,0)*INDIRECT($Q$1),VLOOKUP($Q118, RatesMay2021,V$6,0)),IF($A118="E",0,3))</f>
        <v>99188</v>
      </c>
      <c r="W118" s="186" cm="1">
        <f t="array" aca="1" ref="W118" ca="1">ROUND(IF($P118="Y",VLOOKUP($Q118, RatesMay2021,W$6,0)*INDIRECT($Q$1),VLOOKUP($Q118, RatesMay2021,W$6,0)),IF($A118="E",0,3))</f>
        <v>103155</v>
      </c>
      <c r="X118" s="186" cm="1">
        <f t="array" aca="1" ref="X118" ca="1">ROUND(IF($P118="Y",VLOOKUP($Q118, RatesMay2021,X$6,0)*INDIRECT($Q$1),VLOOKUP($Q118, RatesMay2021,X$6,0)),IF($A118="E",0,3))</f>
        <v>107282</v>
      </c>
      <c r="Y118" s="186" cm="1">
        <f t="array" aca="1" ref="Y118" ca="1">ROUND(IF($P118="Y",VLOOKUP($Q118, RatesMay2021,Y$6,0)*INDIRECT($Q$1),VLOOKUP($Q118, RatesMay2021,Y$6,0)),IF($A118="E",0,3))</f>
        <v>0</v>
      </c>
      <c r="Z118" s="186" cm="1">
        <f t="array" aca="1" ref="Z118" ca="1">ROUND(IF($P118="Y",VLOOKUP($Q118, RatesMay2021,Z$6,0)*INDIRECT($Q$1),VLOOKUP($Q118, RatesMay2021,Z$6,0)),IF($A118="E",0,3))</f>
        <v>0</v>
      </c>
    </row>
    <row r="119" spans="1:26" x14ac:dyDescent="0.2">
      <c r="A119" s="69" t="s">
        <v>17</v>
      </c>
      <c r="B119" s="223" t="s">
        <v>60</v>
      </c>
      <c r="C119" s="69" t="s">
        <v>146</v>
      </c>
      <c r="D119" s="71" t="s">
        <v>398</v>
      </c>
      <c r="E119" s="69">
        <v>543</v>
      </c>
      <c r="F119" s="69">
        <v>12</v>
      </c>
      <c r="G119" s="74">
        <f t="shared" ca="1" si="21"/>
        <v>95108</v>
      </c>
      <c r="H119" s="74">
        <f t="shared" ca="1" si="22"/>
        <v>100413</v>
      </c>
      <c r="I119" s="74">
        <f t="shared" ca="1" si="23"/>
        <v>107297</v>
      </c>
      <c r="J119" s="74">
        <f t="shared" ca="1" si="24"/>
        <v>110301</v>
      </c>
      <c r="K119" s="74">
        <f t="shared" ca="1" si="25"/>
        <v>113389</v>
      </c>
      <c r="L119" s="74">
        <f t="shared" ca="1" si="26"/>
        <v>116623</v>
      </c>
      <c r="M119" s="74">
        <f t="shared" ca="1" si="27"/>
        <v>0</v>
      </c>
      <c r="N119" s="72"/>
      <c r="P119" s="191" t="s">
        <v>600</v>
      </c>
      <c r="Q119" s="187" t="str">
        <f t="shared" si="28"/>
        <v>06934C</v>
      </c>
      <c r="R119" s="188" t="str">
        <f t="shared" si="28"/>
        <v>Manager Resource Coordinator</v>
      </c>
      <c r="S119" s="189" t="str">
        <f t="shared" si="20"/>
        <v>44</v>
      </c>
      <c r="T119" s="186" cm="1">
        <f t="array" aca="1" ref="T119" ca="1">ROUND(IF($P119="Y",VLOOKUP($Q119, RatesMay2021,T$6,0)*INDIRECT($Q$1),VLOOKUP($Q119, RatesMay2021,T$6,0)),IF($A119="E",0,3))</f>
        <v>95108</v>
      </c>
      <c r="U119" s="186" cm="1">
        <f t="array" aca="1" ref="U119" ca="1">ROUND(IF($P119="Y",VLOOKUP($Q119, RatesMay2021,U$6,0)*INDIRECT($Q$1),VLOOKUP($Q119, RatesMay2021,U$6,0)),IF($A119="E",0,3))</f>
        <v>100413</v>
      </c>
      <c r="V119" s="186" cm="1">
        <f t="array" aca="1" ref="V119" ca="1">ROUND(IF($P119="Y",VLOOKUP($Q119, RatesMay2021,V$6,0)*INDIRECT($Q$1),VLOOKUP($Q119, RatesMay2021,V$6,0)),IF($A119="E",0,3))</f>
        <v>107297</v>
      </c>
      <c r="W119" s="186" cm="1">
        <f t="array" aca="1" ref="W119" ca="1">ROUND(IF($P119="Y",VLOOKUP($Q119, RatesMay2021,W$6,0)*INDIRECT($Q$1),VLOOKUP($Q119, RatesMay2021,W$6,0)),IF($A119="E",0,3))</f>
        <v>110301</v>
      </c>
      <c r="X119" s="186" cm="1">
        <f t="array" aca="1" ref="X119" ca="1">ROUND(IF($P119="Y",VLOOKUP($Q119, RatesMay2021,X$6,0)*INDIRECT($Q$1),VLOOKUP($Q119, RatesMay2021,X$6,0)),IF($A119="E",0,3))</f>
        <v>113389</v>
      </c>
      <c r="Y119" s="186" cm="1">
        <f t="array" aca="1" ref="Y119" ca="1">ROUND(IF($P119="Y",VLOOKUP($Q119, RatesMay2021,Y$6,0)*INDIRECT($Q$1),VLOOKUP($Q119, RatesMay2021,Y$6,0)),IF($A119="E",0,3))</f>
        <v>116623</v>
      </c>
      <c r="Z119" s="186" cm="1">
        <f t="array" aca="1" ref="Z119" ca="1">ROUND(IF($P119="Y",VLOOKUP($Q119, RatesMay2021,Z$6,0)*INDIRECT($Q$1),VLOOKUP($Q119, RatesMay2021,Z$6,0)),IF($A119="E",0,3))</f>
        <v>0</v>
      </c>
    </row>
    <row r="120" spans="1:26" x14ac:dyDescent="0.2">
      <c r="A120" s="69" t="s">
        <v>17</v>
      </c>
      <c r="B120" s="223" t="s">
        <v>152</v>
      </c>
      <c r="C120" s="69" t="s">
        <v>169</v>
      </c>
      <c r="D120" s="71" t="s">
        <v>399</v>
      </c>
      <c r="E120" s="69">
        <v>553</v>
      </c>
      <c r="F120" s="69">
        <v>12</v>
      </c>
      <c r="G120" s="74">
        <f t="shared" ca="1" si="21"/>
        <v>99689</v>
      </c>
      <c r="H120" s="74">
        <f t="shared" ca="1" si="22"/>
        <v>103678</v>
      </c>
      <c r="I120" s="74">
        <f t="shared" ca="1" si="23"/>
        <v>107825</v>
      </c>
      <c r="J120" s="74">
        <f t="shared" ca="1" si="24"/>
        <v>112138</v>
      </c>
      <c r="K120" s="74">
        <f t="shared" ca="1" si="25"/>
        <v>116623</v>
      </c>
      <c r="L120" s="74">
        <f t="shared" ca="1" si="26"/>
        <v>0</v>
      </c>
      <c r="M120" s="74">
        <f t="shared" ca="1" si="27"/>
        <v>0</v>
      </c>
      <c r="N120" s="72"/>
      <c r="P120" s="191" t="s">
        <v>600</v>
      </c>
      <c r="Q120" s="187" t="str">
        <f t="shared" si="28"/>
        <v>06720C</v>
      </c>
      <c r="R120" s="188" t="str">
        <f t="shared" si="28"/>
        <v>Manager Revenue &amp; Collections</v>
      </c>
      <c r="S120" s="189" t="str">
        <f t="shared" si="20"/>
        <v>44G</v>
      </c>
      <c r="T120" s="186" cm="1">
        <f t="array" aca="1" ref="T120" ca="1">ROUND(IF($P120="Y",VLOOKUP($Q120, RatesMay2021,T$6,0)*INDIRECT($Q$1),VLOOKUP($Q120, RatesMay2021,T$6,0)),IF($A120="E",0,3))</f>
        <v>99689</v>
      </c>
      <c r="U120" s="186" cm="1">
        <f t="array" aca="1" ref="U120" ca="1">ROUND(IF($P120="Y",VLOOKUP($Q120, RatesMay2021,U$6,0)*INDIRECT($Q$1),VLOOKUP($Q120, RatesMay2021,U$6,0)),IF($A120="E",0,3))</f>
        <v>103678</v>
      </c>
      <c r="V120" s="186" cm="1">
        <f t="array" aca="1" ref="V120" ca="1">ROUND(IF($P120="Y",VLOOKUP($Q120, RatesMay2021,V$6,0)*INDIRECT($Q$1),VLOOKUP($Q120, RatesMay2021,V$6,0)),IF($A120="E",0,3))</f>
        <v>107825</v>
      </c>
      <c r="W120" s="186" cm="1">
        <f t="array" aca="1" ref="W120" ca="1">ROUND(IF($P120="Y",VLOOKUP($Q120, RatesMay2021,W$6,0)*INDIRECT($Q$1),VLOOKUP($Q120, RatesMay2021,W$6,0)),IF($A120="E",0,3))</f>
        <v>112138</v>
      </c>
      <c r="X120" s="186" cm="1">
        <f t="array" aca="1" ref="X120" ca="1">ROUND(IF($P120="Y",VLOOKUP($Q120, RatesMay2021,X$6,0)*INDIRECT($Q$1),VLOOKUP($Q120, RatesMay2021,X$6,0)),IF($A120="E",0,3))</f>
        <v>116623</v>
      </c>
      <c r="Y120" s="186" cm="1">
        <f t="array" aca="1" ref="Y120" ca="1">ROUND(IF($P120="Y",VLOOKUP($Q120, RatesMay2021,Y$6,0)*INDIRECT($Q$1),VLOOKUP($Q120, RatesMay2021,Y$6,0)),IF($A120="E",0,3))</f>
        <v>0</v>
      </c>
      <c r="Z120" s="186" cm="1">
        <f t="array" aca="1" ref="Z120" ca="1">ROUND(IF($P120="Y",VLOOKUP($Q120, RatesMay2021,Z$6,0)*INDIRECT($Q$1),VLOOKUP($Q120, RatesMay2021,Z$6,0)),IF($A120="E",0,3))</f>
        <v>0</v>
      </c>
    </row>
    <row r="121" spans="1:26" x14ac:dyDescent="0.2">
      <c r="A121" s="69" t="s">
        <v>17</v>
      </c>
      <c r="B121" s="223" t="s">
        <v>44</v>
      </c>
      <c r="C121" s="69" t="s">
        <v>147</v>
      </c>
      <c r="D121" s="71" t="s">
        <v>400</v>
      </c>
      <c r="E121" s="69">
        <v>470</v>
      </c>
      <c r="F121" s="69">
        <v>10</v>
      </c>
      <c r="G121" s="74">
        <f t="shared" ca="1" si="21"/>
        <v>75583</v>
      </c>
      <c r="H121" s="74">
        <f t="shared" ca="1" si="22"/>
        <v>79486</v>
      </c>
      <c r="I121" s="74">
        <f t="shared" ca="1" si="23"/>
        <v>83537</v>
      </c>
      <c r="J121" s="74">
        <f t="shared" ca="1" si="24"/>
        <v>89192</v>
      </c>
      <c r="K121" s="74">
        <f t="shared" ca="1" si="25"/>
        <v>91690</v>
      </c>
      <c r="L121" s="74">
        <f t="shared" ca="1" si="26"/>
        <v>94257</v>
      </c>
      <c r="M121" s="74">
        <f t="shared" ca="1" si="27"/>
        <v>96945</v>
      </c>
      <c r="N121" s="72"/>
      <c r="P121" s="191" t="s">
        <v>600</v>
      </c>
      <c r="Q121" s="187" t="str">
        <f t="shared" si="28"/>
        <v>06935C</v>
      </c>
      <c r="R121" s="188" t="str">
        <f t="shared" si="28"/>
        <v>Manager Safety Programs</v>
      </c>
      <c r="S121" s="189" t="str">
        <f t="shared" si="20"/>
        <v>34D</v>
      </c>
      <c r="T121" s="186" cm="1">
        <f t="array" aca="1" ref="T121" ca="1">ROUND(IF($P121="Y",VLOOKUP($Q121, RatesMay2021,T$6,0)*INDIRECT($Q$1),VLOOKUP($Q121, RatesMay2021,T$6,0)),IF($A121="E",0,3))</f>
        <v>75583</v>
      </c>
      <c r="U121" s="186" cm="1">
        <f t="array" aca="1" ref="U121" ca="1">ROUND(IF($P121="Y",VLOOKUP($Q121, RatesMay2021,U$6,0)*INDIRECT($Q$1),VLOOKUP($Q121, RatesMay2021,U$6,0)),IF($A121="E",0,3))</f>
        <v>79486</v>
      </c>
      <c r="V121" s="186" cm="1">
        <f t="array" aca="1" ref="V121" ca="1">ROUND(IF($P121="Y",VLOOKUP($Q121, RatesMay2021,V$6,0)*INDIRECT($Q$1),VLOOKUP($Q121, RatesMay2021,V$6,0)),IF($A121="E",0,3))</f>
        <v>83537</v>
      </c>
      <c r="W121" s="186" cm="1">
        <f t="array" aca="1" ref="W121" ca="1">ROUND(IF($P121="Y",VLOOKUP($Q121, RatesMay2021,W$6,0)*INDIRECT($Q$1),VLOOKUP($Q121, RatesMay2021,W$6,0)),IF($A121="E",0,3))</f>
        <v>89192</v>
      </c>
      <c r="X121" s="186" cm="1">
        <f t="array" aca="1" ref="X121" ca="1">ROUND(IF($P121="Y",VLOOKUP($Q121, RatesMay2021,X$6,0)*INDIRECT($Q$1),VLOOKUP($Q121, RatesMay2021,X$6,0)),IF($A121="E",0,3))</f>
        <v>91690</v>
      </c>
      <c r="Y121" s="186" cm="1">
        <f t="array" aca="1" ref="Y121" ca="1">ROUND(IF($P121="Y",VLOOKUP($Q121, RatesMay2021,Y$6,0)*INDIRECT($Q$1),VLOOKUP($Q121, RatesMay2021,Y$6,0)),IF($A121="E",0,3))</f>
        <v>94257</v>
      </c>
      <c r="Z121" s="186" cm="1">
        <f t="array" aca="1" ref="Z121" ca="1">ROUND(IF($P121="Y",VLOOKUP($Q121, RatesMay2021,Z$6,0)*INDIRECT($Q$1),VLOOKUP($Q121, RatesMay2021,Z$6,0)),IF($A121="E",0,3))</f>
        <v>96945</v>
      </c>
    </row>
    <row r="122" spans="1:26" x14ac:dyDescent="0.2">
      <c r="A122" s="69" t="s">
        <v>17</v>
      </c>
      <c r="B122" s="223" t="s">
        <v>148</v>
      </c>
      <c r="C122" s="69" t="s">
        <v>149</v>
      </c>
      <c r="D122" s="71" t="s">
        <v>401</v>
      </c>
      <c r="E122" s="69">
        <v>525</v>
      </c>
      <c r="F122" s="69">
        <v>11</v>
      </c>
      <c r="G122" s="74">
        <f t="shared" ca="1" si="21"/>
        <v>94253</v>
      </c>
      <c r="H122" s="74">
        <f t="shared" ca="1" si="22"/>
        <v>98028</v>
      </c>
      <c r="I122" s="74">
        <f t="shared" ca="1" si="23"/>
        <v>101953</v>
      </c>
      <c r="J122" s="74">
        <f t="shared" ca="1" si="24"/>
        <v>106035</v>
      </c>
      <c r="K122" s="74">
        <f t="shared" ca="1" si="25"/>
        <v>110281</v>
      </c>
      <c r="L122" s="74">
        <f t="shared" ca="1" si="26"/>
        <v>0</v>
      </c>
      <c r="M122" s="74">
        <f t="shared" ca="1" si="27"/>
        <v>0</v>
      </c>
      <c r="N122" s="72"/>
      <c r="P122" s="191" t="s">
        <v>600</v>
      </c>
      <c r="Q122" s="187" t="str">
        <f t="shared" si="28"/>
        <v>06938C</v>
      </c>
      <c r="R122" s="188" t="str">
        <f t="shared" si="28"/>
        <v>Manager School Health Services</v>
      </c>
      <c r="S122" s="189" t="str">
        <f t="shared" si="20"/>
        <v>42B</v>
      </c>
      <c r="T122" s="186" cm="1">
        <f t="array" aca="1" ref="T122" ca="1">ROUND(IF($P122="Y",VLOOKUP($Q122, RatesMay2021,T$6,0)*INDIRECT($Q$1),VLOOKUP($Q122, RatesMay2021,T$6,0)),IF($A122="E",0,3))</f>
        <v>94253</v>
      </c>
      <c r="U122" s="186" cm="1">
        <f t="array" aca="1" ref="U122" ca="1">ROUND(IF($P122="Y",VLOOKUP($Q122, RatesMay2021,U$6,0)*INDIRECT($Q$1),VLOOKUP($Q122, RatesMay2021,U$6,0)),IF($A122="E",0,3))</f>
        <v>98028</v>
      </c>
      <c r="V122" s="186" cm="1">
        <f t="array" aca="1" ref="V122" ca="1">ROUND(IF($P122="Y",VLOOKUP($Q122, RatesMay2021,V$6,0)*INDIRECT($Q$1),VLOOKUP($Q122, RatesMay2021,V$6,0)),IF($A122="E",0,3))</f>
        <v>101953</v>
      </c>
      <c r="W122" s="186" cm="1">
        <f t="array" aca="1" ref="W122" ca="1">ROUND(IF($P122="Y",VLOOKUP($Q122, RatesMay2021,W$6,0)*INDIRECT($Q$1),VLOOKUP($Q122, RatesMay2021,W$6,0)),IF($A122="E",0,3))</f>
        <v>106035</v>
      </c>
      <c r="X122" s="186" cm="1">
        <f t="array" aca="1" ref="X122" ca="1">ROUND(IF($P122="Y",VLOOKUP($Q122, RatesMay2021,X$6,0)*INDIRECT($Q$1),VLOOKUP($Q122, RatesMay2021,X$6,0)),IF($A122="E",0,3))</f>
        <v>110281</v>
      </c>
      <c r="Y122" s="186" cm="1">
        <f t="array" aca="1" ref="Y122" ca="1">ROUND(IF($P122="Y",VLOOKUP($Q122, RatesMay2021,Y$6,0)*INDIRECT($Q$1),VLOOKUP($Q122, RatesMay2021,Y$6,0)),IF($A122="E",0,3))</f>
        <v>0</v>
      </c>
      <c r="Z122" s="186" cm="1">
        <f t="array" aca="1" ref="Z122" ca="1">ROUND(IF($P122="Y",VLOOKUP($Q122, RatesMay2021,Z$6,0)*INDIRECT($Q$1),VLOOKUP($Q122, RatesMay2021,Z$6,0)),IF($A122="E",0,3))</f>
        <v>0</v>
      </c>
    </row>
    <row r="123" spans="1:26" x14ac:dyDescent="0.2">
      <c r="A123" s="69" t="s">
        <v>17</v>
      </c>
      <c r="B123" s="223" t="s">
        <v>124</v>
      </c>
      <c r="C123" s="69" t="s">
        <v>170</v>
      </c>
      <c r="D123" s="71" t="s">
        <v>402</v>
      </c>
      <c r="E123" s="69">
        <v>498</v>
      </c>
      <c r="F123" s="69">
        <v>11</v>
      </c>
      <c r="G123" s="74">
        <f t="shared" ca="1" si="21"/>
        <v>91705</v>
      </c>
      <c r="H123" s="74">
        <f t="shared" ca="1" si="22"/>
        <v>95372</v>
      </c>
      <c r="I123" s="74">
        <f t="shared" ca="1" si="23"/>
        <v>99188</v>
      </c>
      <c r="J123" s="74">
        <f t="shared" ca="1" si="24"/>
        <v>103155</v>
      </c>
      <c r="K123" s="74">
        <f t="shared" ca="1" si="25"/>
        <v>107282</v>
      </c>
      <c r="L123" s="74">
        <f t="shared" ca="1" si="26"/>
        <v>0</v>
      </c>
      <c r="M123" s="74">
        <f t="shared" ca="1" si="27"/>
        <v>0</v>
      </c>
      <c r="N123" s="72"/>
      <c r="P123" s="191" t="s">
        <v>600</v>
      </c>
      <c r="Q123" s="187" t="str">
        <f t="shared" si="28"/>
        <v>59210C</v>
      </c>
      <c r="R123" s="188" t="str">
        <f t="shared" si="28"/>
        <v>Manager Small Business Program</v>
      </c>
      <c r="S123" s="189" t="str">
        <f t="shared" si="20"/>
        <v>104</v>
      </c>
      <c r="T123" s="186" cm="1">
        <f t="array" aca="1" ref="T123" ca="1">ROUND(IF($P123="Y",VLOOKUP($Q123, RatesMay2021,T$6,0)*INDIRECT($Q$1),VLOOKUP($Q123, RatesMay2021,T$6,0)),IF($A123="E",0,3))</f>
        <v>91705</v>
      </c>
      <c r="U123" s="186" cm="1">
        <f t="array" aca="1" ref="U123" ca="1">ROUND(IF($P123="Y",VLOOKUP($Q123, RatesMay2021,U$6,0)*INDIRECT($Q$1),VLOOKUP($Q123, RatesMay2021,U$6,0)),IF($A123="E",0,3))</f>
        <v>95372</v>
      </c>
      <c r="V123" s="186" cm="1">
        <f t="array" aca="1" ref="V123" ca="1">ROUND(IF($P123="Y",VLOOKUP($Q123, RatesMay2021,V$6,0)*INDIRECT($Q$1),VLOOKUP($Q123, RatesMay2021,V$6,0)),IF($A123="E",0,3))</f>
        <v>99188</v>
      </c>
      <c r="W123" s="186" cm="1">
        <f t="array" aca="1" ref="W123" ca="1">ROUND(IF($P123="Y",VLOOKUP($Q123, RatesMay2021,W$6,0)*INDIRECT($Q$1),VLOOKUP($Q123, RatesMay2021,W$6,0)),IF($A123="E",0,3))</f>
        <v>103155</v>
      </c>
      <c r="X123" s="186" cm="1">
        <f t="array" aca="1" ref="X123" ca="1">ROUND(IF($P123="Y",VLOOKUP($Q123, RatesMay2021,X$6,0)*INDIRECT($Q$1),VLOOKUP($Q123, RatesMay2021,X$6,0)),IF($A123="E",0,3))</f>
        <v>107282</v>
      </c>
      <c r="Y123" s="186" cm="1">
        <f t="array" aca="1" ref="Y123" ca="1">ROUND(IF($P123="Y",VLOOKUP($Q123, RatesMay2021,Y$6,0)*INDIRECT($Q$1),VLOOKUP($Q123, RatesMay2021,Y$6,0)),IF($A123="E",0,3))</f>
        <v>0</v>
      </c>
      <c r="Z123" s="186" cm="1">
        <f t="array" aca="1" ref="Z123" ca="1">ROUND(IF($P123="Y",VLOOKUP($Q123, RatesMay2021,Z$6,0)*INDIRECT($Q$1),VLOOKUP($Q123, RatesMay2021,Z$6,0)),IF($A123="E",0,3))</f>
        <v>0</v>
      </c>
    </row>
    <row r="124" spans="1:26" x14ac:dyDescent="0.2">
      <c r="A124" s="69" t="s">
        <v>17</v>
      </c>
      <c r="B124" s="223" t="s">
        <v>171</v>
      </c>
      <c r="C124" s="69" t="s">
        <v>172</v>
      </c>
      <c r="D124" s="71" t="s">
        <v>404</v>
      </c>
      <c r="E124" s="69">
        <v>543</v>
      </c>
      <c r="F124" s="69">
        <v>12</v>
      </c>
      <c r="G124" s="74">
        <f t="shared" ca="1" si="21"/>
        <v>99384</v>
      </c>
      <c r="H124" s="74">
        <f t="shared" ca="1" si="22"/>
        <v>102364</v>
      </c>
      <c r="I124" s="74">
        <f t="shared" ca="1" si="23"/>
        <v>105437</v>
      </c>
      <c r="J124" s="74">
        <f t="shared" ca="1" si="24"/>
        <v>108598</v>
      </c>
      <c r="K124" s="74">
        <f t="shared" ca="1" si="25"/>
        <v>0</v>
      </c>
      <c r="L124" s="74">
        <f t="shared" ca="1" si="26"/>
        <v>0</v>
      </c>
      <c r="M124" s="74">
        <f t="shared" ca="1" si="27"/>
        <v>0</v>
      </c>
      <c r="N124" s="72"/>
      <c r="P124" s="191" t="s">
        <v>600</v>
      </c>
      <c r="Q124" s="187" t="str">
        <f t="shared" si="28"/>
        <v>06963C</v>
      </c>
      <c r="R124" s="188" t="str">
        <f t="shared" si="28"/>
        <v>Manager Special Projects &amp; Business Specialist</v>
      </c>
      <c r="S124" s="189" t="str">
        <f t="shared" si="20"/>
        <v>96</v>
      </c>
      <c r="T124" s="186" cm="1">
        <f t="array" aca="1" ref="T124" ca="1">ROUND(IF($P124="Y",VLOOKUP($Q124, RatesMay2021,T$6,0)*INDIRECT($Q$1),VLOOKUP($Q124, RatesMay2021,T$6,0)),IF($A124="E",0,3))</f>
        <v>99384</v>
      </c>
      <c r="U124" s="186" cm="1">
        <f t="array" aca="1" ref="U124" ca="1">ROUND(IF($P124="Y",VLOOKUP($Q124, RatesMay2021,U$6,0)*INDIRECT($Q$1),VLOOKUP($Q124, RatesMay2021,U$6,0)),IF($A124="E",0,3))</f>
        <v>102364</v>
      </c>
      <c r="V124" s="186" cm="1">
        <f t="array" aca="1" ref="V124" ca="1">ROUND(IF($P124="Y",VLOOKUP($Q124, RatesMay2021,V$6,0)*INDIRECT($Q$1),VLOOKUP($Q124, RatesMay2021,V$6,0)),IF($A124="E",0,3))</f>
        <v>105437</v>
      </c>
      <c r="W124" s="186" cm="1">
        <f t="array" aca="1" ref="W124" ca="1">ROUND(IF($P124="Y",VLOOKUP($Q124, RatesMay2021,W$6,0)*INDIRECT($Q$1),VLOOKUP($Q124, RatesMay2021,W$6,0)),IF($A124="E",0,3))</f>
        <v>108598</v>
      </c>
      <c r="X124" s="186" cm="1">
        <f t="array" aca="1" ref="X124" ca="1">ROUND(IF($P124="Y",VLOOKUP($Q124, RatesMay2021,X$6,0)*INDIRECT($Q$1),VLOOKUP($Q124, RatesMay2021,X$6,0)),IF($A124="E",0,3))</f>
        <v>0</v>
      </c>
      <c r="Y124" s="186" cm="1">
        <f t="array" aca="1" ref="Y124" ca="1">ROUND(IF($P124="Y",VLOOKUP($Q124, RatesMay2021,Y$6,0)*INDIRECT($Q$1),VLOOKUP($Q124, RatesMay2021,Y$6,0)),IF($A124="E",0,3))</f>
        <v>0</v>
      </c>
      <c r="Z124" s="186" cm="1">
        <f t="array" aca="1" ref="Z124" ca="1">ROUND(IF($P124="Y",VLOOKUP($Q124, RatesMay2021,Z$6,0)*INDIRECT($Q$1),VLOOKUP($Q124, RatesMay2021,Z$6,0)),IF($A124="E",0,3))</f>
        <v>0</v>
      </c>
    </row>
    <row r="125" spans="1:26" x14ac:dyDescent="0.2">
      <c r="A125" s="69" t="s">
        <v>17</v>
      </c>
      <c r="B125" s="223" t="s">
        <v>24</v>
      </c>
      <c r="C125" s="69" t="s">
        <v>173</v>
      </c>
      <c r="D125" s="71" t="s">
        <v>405</v>
      </c>
      <c r="E125" s="69">
        <v>423</v>
      </c>
      <c r="F125" s="69">
        <v>9</v>
      </c>
      <c r="G125" s="74">
        <f t="shared" ca="1" si="21"/>
        <v>71382</v>
      </c>
      <c r="H125" s="74">
        <f t="shared" ca="1" si="22"/>
        <v>75138</v>
      </c>
      <c r="I125" s="74">
        <f t="shared" ca="1" si="23"/>
        <v>79092</v>
      </c>
      <c r="J125" s="74">
        <f t="shared" ca="1" si="24"/>
        <v>83256</v>
      </c>
      <c r="K125" s="74">
        <f t="shared" ca="1" si="25"/>
        <v>85588</v>
      </c>
      <c r="L125" s="74">
        <f t="shared" ca="1" si="26"/>
        <v>87984</v>
      </c>
      <c r="M125" s="74">
        <f t="shared" ca="1" si="27"/>
        <v>90493</v>
      </c>
      <c r="N125" s="72"/>
      <c r="P125" s="191" t="s">
        <v>600</v>
      </c>
      <c r="Q125" s="187" t="str">
        <f t="shared" si="28"/>
        <v>06608C</v>
      </c>
      <c r="R125" s="188" t="str">
        <f t="shared" si="28"/>
        <v>Manager Stores &amp; Central Requistions</v>
      </c>
      <c r="S125" s="189" t="str">
        <f t="shared" si="20"/>
        <v>86</v>
      </c>
      <c r="T125" s="186" cm="1">
        <f t="array" aca="1" ref="T125" ca="1">ROUND(IF($P125="Y",VLOOKUP($Q125, RatesMay2021,T$6,0)*INDIRECT($Q$1),VLOOKUP($Q125, RatesMay2021,T$6,0)),IF($A125="E",0,3))</f>
        <v>71382</v>
      </c>
      <c r="U125" s="186" cm="1">
        <f t="array" aca="1" ref="U125" ca="1">ROUND(IF($P125="Y",VLOOKUP($Q125, RatesMay2021,U$6,0)*INDIRECT($Q$1),VLOOKUP($Q125, RatesMay2021,U$6,0)),IF($A125="E",0,3))</f>
        <v>75138</v>
      </c>
      <c r="V125" s="186" cm="1">
        <f t="array" aca="1" ref="V125" ca="1">ROUND(IF($P125="Y",VLOOKUP($Q125, RatesMay2021,V$6,0)*INDIRECT($Q$1),VLOOKUP($Q125, RatesMay2021,V$6,0)),IF($A125="E",0,3))</f>
        <v>79092</v>
      </c>
      <c r="W125" s="186" cm="1">
        <f t="array" aca="1" ref="W125" ca="1">ROUND(IF($P125="Y",VLOOKUP($Q125, RatesMay2021,W$6,0)*INDIRECT($Q$1),VLOOKUP($Q125, RatesMay2021,W$6,0)),IF($A125="E",0,3))</f>
        <v>83256</v>
      </c>
      <c r="X125" s="186" cm="1">
        <f t="array" aca="1" ref="X125" ca="1">ROUND(IF($P125="Y",VLOOKUP($Q125, RatesMay2021,X$6,0)*INDIRECT($Q$1),VLOOKUP($Q125, RatesMay2021,X$6,0)),IF($A125="E",0,3))</f>
        <v>85588</v>
      </c>
      <c r="Y125" s="186" cm="1">
        <f t="array" aca="1" ref="Y125" ca="1">ROUND(IF($P125="Y",VLOOKUP($Q125, RatesMay2021,Y$6,0)*INDIRECT($Q$1),VLOOKUP($Q125, RatesMay2021,Y$6,0)),IF($A125="E",0,3))</f>
        <v>87984</v>
      </c>
      <c r="Z125" s="186" cm="1">
        <f t="array" aca="1" ref="Z125" ca="1">ROUND(IF($P125="Y",VLOOKUP($Q125, RatesMay2021,Z$6,0)*INDIRECT($Q$1),VLOOKUP($Q125, RatesMay2021,Z$6,0)),IF($A125="E",0,3))</f>
        <v>90493</v>
      </c>
    </row>
    <row r="126" spans="1:26" x14ac:dyDescent="0.2">
      <c r="A126" s="69" t="s">
        <v>17</v>
      </c>
      <c r="B126" s="223" t="s">
        <v>152</v>
      </c>
      <c r="C126" s="69" t="s">
        <v>153</v>
      </c>
      <c r="D126" s="71" t="s">
        <v>406</v>
      </c>
      <c r="E126" s="69">
        <v>543</v>
      </c>
      <c r="F126" s="69">
        <v>12</v>
      </c>
      <c r="G126" s="74">
        <f t="shared" ca="1" si="21"/>
        <v>99689</v>
      </c>
      <c r="H126" s="74">
        <f t="shared" ca="1" si="22"/>
        <v>103678</v>
      </c>
      <c r="I126" s="74">
        <f t="shared" ca="1" si="23"/>
        <v>107825</v>
      </c>
      <c r="J126" s="74">
        <f t="shared" ca="1" si="24"/>
        <v>112138</v>
      </c>
      <c r="K126" s="74">
        <f t="shared" ca="1" si="25"/>
        <v>116623</v>
      </c>
      <c r="L126" s="74">
        <f t="shared" ca="1" si="26"/>
        <v>0</v>
      </c>
      <c r="M126" s="74">
        <f t="shared" ca="1" si="27"/>
        <v>0</v>
      </c>
      <c r="N126" s="72"/>
      <c r="P126" s="191" t="s">
        <v>600</v>
      </c>
      <c r="Q126" s="187" t="str">
        <f t="shared" si="28"/>
        <v>06670C</v>
      </c>
      <c r="R126" s="188" t="str">
        <f t="shared" si="28"/>
        <v>Manager Sustainability</v>
      </c>
      <c r="S126" s="189" t="str">
        <f t="shared" si="20"/>
        <v>44G</v>
      </c>
      <c r="T126" s="186" cm="1">
        <f t="array" aca="1" ref="T126" ca="1">ROUND(IF($P126="Y",VLOOKUP($Q126, RatesMay2021,T$6,0)*INDIRECT($Q$1),VLOOKUP($Q126, RatesMay2021,T$6,0)),IF($A126="E",0,3))</f>
        <v>99689</v>
      </c>
      <c r="U126" s="186" cm="1">
        <f t="array" aca="1" ref="U126" ca="1">ROUND(IF($P126="Y",VLOOKUP($Q126, RatesMay2021,U$6,0)*INDIRECT($Q$1),VLOOKUP($Q126, RatesMay2021,U$6,0)),IF($A126="E",0,3))</f>
        <v>103678</v>
      </c>
      <c r="V126" s="186" cm="1">
        <f t="array" aca="1" ref="V126" ca="1">ROUND(IF($P126="Y",VLOOKUP($Q126, RatesMay2021,V$6,0)*INDIRECT($Q$1),VLOOKUP($Q126, RatesMay2021,V$6,0)),IF($A126="E",0,3))</f>
        <v>107825</v>
      </c>
      <c r="W126" s="186" cm="1">
        <f t="array" aca="1" ref="W126" ca="1">ROUND(IF($P126="Y",VLOOKUP($Q126, RatesMay2021,W$6,0)*INDIRECT($Q$1),VLOOKUP($Q126, RatesMay2021,W$6,0)),IF($A126="E",0,3))</f>
        <v>112138</v>
      </c>
      <c r="X126" s="186" cm="1">
        <f t="array" aca="1" ref="X126" ca="1">ROUND(IF($P126="Y",VLOOKUP($Q126, RatesMay2021,X$6,0)*INDIRECT($Q$1),VLOOKUP($Q126, RatesMay2021,X$6,0)),IF($A126="E",0,3))</f>
        <v>116623</v>
      </c>
      <c r="Y126" s="186" cm="1">
        <f t="array" aca="1" ref="Y126" ca="1">ROUND(IF($P126="Y",VLOOKUP($Q126, RatesMay2021,Y$6,0)*INDIRECT($Q$1),VLOOKUP($Q126, RatesMay2021,Y$6,0)),IF($A126="E",0,3))</f>
        <v>0</v>
      </c>
      <c r="Z126" s="186" cm="1">
        <f t="array" aca="1" ref="Z126" ca="1">ROUND(IF($P126="Y",VLOOKUP($Q126, RatesMay2021,Z$6,0)*INDIRECT($Q$1),VLOOKUP($Q126, RatesMay2021,Z$6,0)),IF($A126="E",0,3))</f>
        <v>0</v>
      </c>
    </row>
    <row r="127" spans="1:26" x14ac:dyDescent="0.2">
      <c r="A127" s="69" t="s">
        <v>17</v>
      </c>
      <c r="B127" s="223" t="s">
        <v>120</v>
      </c>
      <c r="C127" s="69" t="s">
        <v>154</v>
      </c>
      <c r="D127" s="71" t="s">
        <v>407</v>
      </c>
      <c r="E127" s="69">
        <v>548</v>
      </c>
      <c r="F127" s="69">
        <v>12</v>
      </c>
      <c r="G127" s="74">
        <f t="shared" ca="1" si="21"/>
        <v>90316</v>
      </c>
      <c r="H127" s="74">
        <f t="shared" ca="1" si="22"/>
        <v>94832</v>
      </c>
      <c r="I127" s="74">
        <f t="shared" ca="1" si="23"/>
        <v>99572</v>
      </c>
      <c r="J127" s="74">
        <f t="shared" ca="1" si="24"/>
        <v>106076</v>
      </c>
      <c r="K127" s="74">
        <f t="shared" ca="1" si="25"/>
        <v>109048</v>
      </c>
      <c r="L127" s="74">
        <f t="shared" ca="1" si="26"/>
        <v>112103</v>
      </c>
      <c r="M127" s="74">
        <f t="shared" ca="1" si="27"/>
        <v>115297</v>
      </c>
      <c r="N127" s="72"/>
      <c r="P127" s="186" t="s">
        <v>600</v>
      </c>
      <c r="Q127" s="187" t="str">
        <f t="shared" si="28"/>
        <v>00850C</v>
      </c>
      <c r="R127" s="188" t="str">
        <f t="shared" si="28"/>
        <v>Manager Treasury Operations</v>
      </c>
      <c r="S127" s="189" t="str">
        <f t="shared" si="20"/>
        <v>50</v>
      </c>
      <c r="T127" s="186" cm="1">
        <f t="array" aca="1" ref="T127" ca="1">ROUND(IF($P127="Y",VLOOKUP($Q127, RatesMay2021,T$6,0)*INDIRECT($Q$1),VLOOKUP($Q127, RatesMay2021,T$6,0)),IF($A127="E",0,3))</f>
        <v>90316</v>
      </c>
      <c r="U127" s="186" cm="1">
        <f t="array" aca="1" ref="U127" ca="1">ROUND(IF($P127="Y",VLOOKUP($Q127, RatesMay2021,U$6,0)*INDIRECT($Q$1),VLOOKUP($Q127, RatesMay2021,U$6,0)),IF($A127="E",0,3))</f>
        <v>94832</v>
      </c>
      <c r="V127" s="186" cm="1">
        <f t="array" aca="1" ref="V127" ca="1">ROUND(IF($P127="Y",VLOOKUP($Q127, RatesMay2021,V$6,0)*INDIRECT($Q$1),VLOOKUP($Q127, RatesMay2021,V$6,0)),IF($A127="E",0,3))</f>
        <v>99572</v>
      </c>
      <c r="W127" s="186" cm="1">
        <f t="array" aca="1" ref="W127" ca="1">ROUND(IF($P127="Y",VLOOKUP($Q127, RatesMay2021,W$6,0)*INDIRECT($Q$1),VLOOKUP($Q127, RatesMay2021,W$6,0)),IF($A127="E",0,3))</f>
        <v>106076</v>
      </c>
      <c r="X127" s="186" cm="1">
        <f t="array" aca="1" ref="X127" ca="1">ROUND(IF($P127="Y",VLOOKUP($Q127, RatesMay2021,X$6,0)*INDIRECT($Q$1),VLOOKUP($Q127, RatesMay2021,X$6,0)),IF($A127="E",0,3))</f>
        <v>109048</v>
      </c>
      <c r="Y127" s="186" cm="1">
        <f t="array" aca="1" ref="Y127" ca="1">ROUND(IF($P127="Y",VLOOKUP($Q127, RatesMay2021,Y$6,0)*INDIRECT($Q$1),VLOOKUP($Q127, RatesMay2021,Y$6,0)),IF($A127="E",0,3))</f>
        <v>112103</v>
      </c>
      <c r="Z127" s="186" cm="1">
        <f t="array" aca="1" ref="Z127" ca="1">ROUND(IF($P127="Y",VLOOKUP($Q127, RatesMay2021,Z$6,0)*INDIRECT($Q$1),VLOOKUP($Q127, RatesMay2021,Z$6,0)),IF($A127="E",0,3))</f>
        <v>115297</v>
      </c>
    </row>
    <row r="128" spans="1:26" x14ac:dyDescent="0.2">
      <c r="A128" s="69" t="s">
        <v>17</v>
      </c>
      <c r="B128" s="223" t="s">
        <v>44</v>
      </c>
      <c r="C128" s="69" t="s">
        <v>155</v>
      </c>
      <c r="D128" s="71" t="s">
        <v>408</v>
      </c>
      <c r="E128" s="69">
        <v>455</v>
      </c>
      <c r="F128" s="69">
        <v>10</v>
      </c>
      <c r="G128" s="74">
        <f t="shared" ca="1" si="21"/>
        <v>75583</v>
      </c>
      <c r="H128" s="74">
        <f t="shared" ca="1" si="22"/>
        <v>79486</v>
      </c>
      <c r="I128" s="74">
        <f t="shared" ca="1" si="23"/>
        <v>83537</v>
      </c>
      <c r="J128" s="74">
        <f t="shared" ca="1" si="24"/>
        <v>89192</v>
      </c>
      <c r="K128" s="74">
        <f t="shared" ca="1" si="25"/>
        <v>91690</v>
      </c>
      <c r="L128" s="74">
        <f t="shared" ca="1" si="26"/>
        <v>94257</v>
      </c>
      <c r="M128" s="74">
        <f t="shared" ca="1" si="27"/>
        <v>96945</v>
      </c>
      <c r="N128" s="72"/>
      <c r="P128" s="191" t="s">
        <v>600</v>
      </c>
      <c r="Q128" s="187" t="str">
        <f t="shared" si="28"/>
        <v>07020C</v>
      </c>
      <c r="R128" s="188" t="str">
        <f t="shared" si="28"/>
        <v>Manager Utilities Billing</v>
      </c>
      <c r="S128" s="189" t="str">
        <f t="shared" si="20"/>
        <v>34D</v>
      </c>
      <c r="T128" s="186" cm="1">
        <f t="array" aca="1" ref="T128" ca="1">ROUND(IF($P128="Y",VLOOKUP($Q128, RatesMay2021,T$6,0)*INDIRECT($Q$1),VLOOKUP($Q128, RatesMay2021,T$6,0)),IF($A128="E",0,3))</f>
        <v>75583</v>
      </c>
      <c r="U128" s="186" cm="1">
        <f t="array" aca="1" ref="U128" ca="1">ROUND(IF($P128="Y",VLOOKUP($Q128, RatesMay2021,U$6,0)*INDIRECT($Q$1),VLOOKUP($Q128, RatesMay2021,U$6,0)),IF($A128="E",0,3))</f>
        <v>79486</v>
      </c>
      <c r="V128" s="186" cm="1">
        <f t="array" aca="1" ref="V128" ca="1">ROUND(IF($P128="Y",VLOOKUP($Q128, RatesMay2021,V$6,0)*INDIRECT($Q$1),VLOOKUP($Q128, RatesMay2021,V$6,0)),IF($A128="E",0,3))</f>
        <v>83537</v>
      </c>
      <c r="W128" s="186" cm="1">
        <f t="array" aca="1" ref="W128" ca="1">ROUND(IF($P128="Y",VLOOKUP($Q128, RatesMay2021,W$6,0)*INDIRECT($Q$1),VLOOKUP($Q128, RatesMay2021,W$6,0)),IF($A128="E",0,3))</f>
        <v>89192</v>
      </c>
      <c r="X128" s="186" cm="1">
        <f t="array" aca="1" ref="X128" ca="1">ROUND(IF($P128="Y",VLOOKUP($Q128, RatesMay2021,X$6,0)*INDIRECT($Q$1),VLOOKUP($Q128, RatesMay2021,X$6,0)),IF($A128="E",0,3))</f>
        <v>91690</v>
      </c>
      <c r="Y128" s="186" cm="1">
        <f t="array" aca="1" ref="Y128" ca="1">ROUND(IF($P128="Y",VLOOKUP($Q128, RatesMay2021,Y$6,0)*INDIRECT($Q$1),VLOOKUP($Q128, RatesMay2021,Y$6,0)),IF($A128="E",0,3))</f>
        <v>94257</v>
      </c>
      <c r="Z128" s="186" cm="1">
        <f t="array" aca="1" ref="Z128" ca="1">ROUND(IF($P128="Y",VLOOKUP($Q128, RatesMay2021,Z$6,0)*INDIRECT($Q$1),VLOOKUP($Q128, RatesMay2021,Z$6,0)),IF($A128="E",0,3))</f>
        <v>96945</v>
      </c>
    </row>
    <row r="129" spans="1:26" x14ac:dyDescent="0.2">
      <c r="A129" s="69" t="s">
        <v>17</v>
      </c>
      <c r="B129" s="223" t="s">
        <v>70</v>
      </c>
      <c r="C129" s="69" t="s">
        <v>157</v>
      </c>
      <c r="D129" s="71" t="s">
        <v>409</v>
      </c>
      <c r="E129" s="69">
        <v>453</v>
      </c>
      <c r="F129" s="69">
        <v>10</v>
      </c>
      <c r="G129" s="74">
        <f t="shared" ca="1" si="21"/>
        <v>77016</v>
      </c>
      <c r="H129" s="74">
        <f t="shared" ca="1" si="22"/>
        <v>80849</v>
      </c>
      <c r="I129" s="74">
        <f t="shared" ca="1" si="23"/>
        <v>84901</v>
      </c>
      <c r="J129" s="74">
        <f t="shared" ca="1" si="24"/>
        <v>90391</v>
      </c>
      <c r="K129" s="74">
        <f t="shared" ca="1" si="25"/>
        <v>92921</v>
      </c>
      <c r="L129" s="74">
        <f t="shared" ca="1" si="26"/>
        <v>95525</v>
      </c>
      <c r="M129" s="74">
        <f t="shared" ca="1" si="27"/>
        <v>98248</v>
      </c>
      <c r="N129" s="72"/>
      <c r="P129" s="191" t="s">
        <v>600</v>
      </c>
      <c r="Q129" s="187" t="str">
        <f t="shared" si="28"/>
        <v>07022C</v>
      </c>
      <c r="R129" s="188" t="str">
        <f t="shared" si="28"/>
        <v>Manager Video Services</v>
      </c>
      <c r="S129" s="189" t="str">
        <f t="shared" si="20"/>
        <v>34M</v>
      </c>
      <c r="T129" s="186" cm="1">
        <f t="array" aca="1" ref="T129" ca="1">ROUND(IF($P129="Y",VLOOKUP($Q129, RatesMay2021,T$6,0)*INDIRECT($Q$1),VLOOKUP($Q129, RatesMay2021,T$6,0)),IF($A129="E",0,3))</f>
        <v>77016</v>
      </c>
      <c r="U129" s="186" cm="1">
        <f t="array" aca="1" ref="U129" ca="1">ROUND(IF($P129="Y",VLOOKUP($Q129, RatesMay2021,U$6,0)*INDIRECT($Q$1),VLOOKUP($Q129, RatesMay2021,U$6,0)),IF($A129="E",0,3))</f>
        <v>80849</v>
      </c>
      <c r="V129" s="186" cm="1">
        <f t="array" aca="1" ref="V129" ca="1">ROUND(IF($P129="Y",VLOOKUP($Q129, RatesMay2021,V$6,0)*INDIRECT($Q$1),VLOOKUP($Q129, RatesMay2021,V$6,0)),IF($A129="E",0,3))</f>
        <v>84901</v>
      </c>
      <c r="W129" s="186" cm="1">
        <f t="array" aca="1" ref="W129" ca="1">ROUND(IF($P129="Y",VLOOKUP($Q129, RatesMay2021,W$6,0)*INDIRECT($Q$1),VLOOKUP($Q129, RatesMay2021,W$6,0)),IF($A129="E",0,3))</f>
        <v>90391</v>
      </c>
      <c r="X129" s="186" cm="1">
        <f t="array" aca="1" ref="X129" ca="1">ROUND(IF($P129="Y",VLOOKUP($Q129, RatesMay2021,X$6,0)*INDIRECT($Q$1),VLOOKUP($Q129, RatesMay2021,X$6,0)),IF($A129="E",0,3))</f>
        <v>92921</v>
      </c>
      <c r="Y129" s="186" cm="1">
        <f t="array" aca="1" ref="Y129" ca="1">ROUND(IF($P129="Y",VLOOKUP($Q129, RatesMay2021,Y$6,0)*INDIRECT($Q$1),VLOOKUP($Q129, RatesMay2021,Y$6,0)),IF($A129="E",0,3))</f>
        <v>95525</v>
      </c>
      <c r="Z129" s="186" cm="1">
        <f t="array" aca="1" ref="Z129" ca="1">ROUND(IF($P129="Y",VLOOKUP($Q129, RatesMay2021,Z$6,0)*INDIRECT($Q$1),VLOOKUP($Q129, RatesMay2021,Z$6,0)),IF($A129="E",0,3))</f>
        <v>98248</v>
      </c>
    </row>
    <row r="130" spans="1:26" x14ac:dyDescent="0.2">
      <c r="A130" s="69" t="s">
        <v>17</v>
      </c>
      <c r="B130" s="223" t="s">
        <v>93</v>
      </c>
      <c r="C130" s="69" t="s">
        <v>159</v>
      </c>
      <c r="D130" s="71" t="s">
        <v>410</v>
      </c>
      <c r="E130" s="69">
        <v>448</v>
      </c>
      <c r="F130" s="69">
        <v>9</v>
      </c>
      <c r="G130" s="74">
        <f t="shared" ca="1" si="21"/>
        <v>72742</v>
      </c>
      <c r="H130" s="74">
        <f t="shared" ca="1" si="22"/>
        <v>76571</v>
      </c>
      <c r="I130" s="74">
        <f t="shared" ca="1" si="23"/>
        <v>81212</v>
      </c>
      <c r="J130" s="74">
        <f t="shared" ca="1" si="24"/>
        <v>85856</v>
      </c>
      <c r="K130" s="74">
        <f t="shared" ca="1" si="25"/>
        <v>88258</v>
      </c>
      <c r="L130" s="74">
        <f t="shared" ca="1" si="26"/>
        <v>90730</v>
      </c>
      <c r="M130" s="74">
        <f t="shared" ca="1" si="27"/>
        <v>93317</v>
      </c>
      <c r="N130" s="72"/>
      <c r="P130" s="191" t="s">
        <v>600</v>
      </c>
      <c r="Q130" s="187" t="str">
        <f t="shared" si="28"/>
        <v>42300C</v>
      </c>
      <c r="R130" s="188" t="str">
        <f t="shared" si="28"/>
        <v>Marketing &amp; Communication Manager</v>
      </c>
      <c r="S130" s="189" t="str">
        <f t="shared" si="20"/>
        <v>35</v>
      </c>
      <c r="T130" s="186" cm="1">
        <f t="array" aca="1" ref="T130" ca="1">ROUND(IF($P130="Y",VLOOKUP($Q130, RatesMay2021,T$6,0)*INDIRECT($Q$1),VLOOKUP($Q130, RatesMay2021,T$6,0)),IF($A130="E",0,3))</f>
        <v>72742</v>
      </c>
      <c r="U130" s="186" cm="1">
        <f t="array" aca="1" ref="U130" ca="1">ROUND(IF($P130="Y",VLOOKUP($Q130, RatesMay2021,U$6,0)*INDIRECT($Q$1),VLOOKUP($Q130, RatesMay2021,U$6,0)),IF($A130="E",0,3))</f>
        <v>76571</v>
      </c>
      <c r="V130" s="186" cm="1">
        <f t="array" aca="1" ref="V130" ca="1">ROUND(IF($P130="Y",VLOOKUP($Q130, RatesMay2021,V$6,0)*INDIRECT($Q$1),VLOOKUP($Q130, RatesMay2021,V$6,0)),IF($A130="E",0,3))</f>
        <v>81212</v>
      </c>
      <c r="W130" s="186" cm="1">
        <f t="array" aca="1" ref="W130" ca="1">ROUND(IF($P130="Y",VLOOKUP($Q130, RatesMay2021,W$6,0)*INDIRECT($Q$1),VLOOKUP($Q130, RatesMay2021,W$6,0)),IF($A130="E",0,3))</f>
        <v>85856</v>
      </c>
      <c r="X130" s="186" cm="1">
        <f t="array" aca="1" ref="X130" ca="1">ROUND(IF($P130="Y",VLOOKUP($Q130, RatesMay2021,X$6,0)*INDIRECT($Q$1),VLOOKUP($Q130, RatesMay2021,X$6,0)),IF($A130="E",0,3))</f>
        <v>88258</v>
      </c>
      <c r="Y130" s="186" cm="1">
        <f t="array" aca="1" ref="Y130" ca="1">ROUND(IF($P130="Y",VLOOKUP($Q130, RatesMay2021,Y$6,0)*INDIRECT($Q$1),VLOOKUP($Q130, RatesMay2021,Y$6,0)),IF($A130="E",0,3))</f>
        <v>90730</v>
      </c>
      <c r="Z130" s="186" cm="1">
        <f t="array" aca="1" ref="Z130" ca="1">ROUND(IF($P130="Y",VLOOKUP($Q130, RatesMay2021,Z$6,0)*INDIRECT($Q$1),VLOOKUP($Q130, RatesMay2021,Z$6,0)),IF($A130="E",0,3))</f>
        <v>93317</v>
      </c>
    </row>
    <row r="131" spans="1:26" x14ac:dyDescent="0.2">
      <c r="A131" s="69" t="s">
        <v>17</v>
      </c>
      <c r="B131" s="223" t="s">
        <v>638</v>
      </c>
      <c r="C131" s="69" t="s">
        <v>639</v>
      </c>
      <c r="D131" s="71" t="s">
        <v>637</v>
      </c>
      <c r="E131" s="69">
        <v>360</v>
      </c>
      <c r="F131" s="69">
        <v>7</v>
      </c>
      <c r="G131" s="74">
        <f t="shared" ca="1" si="21"/>
        <v>65465</v>
      </c>
      <c r="H131" s="74">
        <f t="shared" ca="1" si="22"/>
        <v>68086</v>
      </c>
      <c r="I131" s="74">
        <f t="shared" ca="1" si="23"/>
        <v>70812</v>
      </c>
      <c r="J131" s="74">
        <f t="shared" ca="1" si="24"/>
        <v>73648</v>
      </c>
      <c r="K131" s="74">
        <f t="shared" ca="1" si="25"/>
        <v>76597</v>
      </c>
      <c r="L131" s="74">
        <f t="shared" ca="1" si="26"/>
        <v>0</v>
      </c>
      <c r="M131" s="74">
        <f t="shared" ca="1" si="27"/>
        <v>0</v>
      </c>
      <c r="N131" s="72"/>
      <c r="P131" s="191" t="s">
        <v>600</v>
      </c>
      <c r="Q131" s="187" t="str">
        <f t="shared" si="28"/>
        <v>52985C</v>
      </c>
      <c r="R131" s="188" t="str">
        <f t="shared" si="28"/>
        <v>Medical Assistant Program Supervisor</v>
      </c>
      <c r="S131" s="189" t="str">
        <f t="shared" si="20"/>
        <v>070</v>
      </c>
      <c r="T131" s="186" cm="1">
        <f t="array" aca="1" ref="T131" ca="1">ROUND(IF($P131="Y",VLOOKUP($Q131, RatesMay2021,T$6,0)*INDIRECT($Q$1),VLOOKUP($Q131, RatesMay2021,T$6,0)),IF($A131="E",0,3))</f>
        <v>65465</v>
      </c>
      <c r="U131" s="186" cm="1">
        <f t="array" aca="1" ref="U131" ca="1">ROUND(IF($P131="Y",VLOOKUP($Q131, RatesMay2021,U$6,0)*INDIRECT($Q$1),VLOOKUP($Q131, RatesMay2021,U$6,0)),IF($A131="E",0,3))</f>
        <v>68086</v>
      </c>
      <c r="V131" s="186" cm="1">
        <f t="array" aca="1" ref="V131" ca="1">ROUND(IF($P131="Y",VLOOKUP($Q131, RatesMay2021,V$6,0)*INDIRECT($Q$1),VLOOKUP($Q131, RatesMay2021,V$6,0)),IF($A131="E",0,3))</f>
        <v>70812</v>
      </c>
      <c r="W131" s="186" cm="1">
        <f t="array" aca="1" ref="W131" ca="1">ROUND(IF($P131="Y",VLOOKUP($Q131, RatesMay2021,W$6,0)*INDIRECT($Q$1),VLOOKUP($Q131, RatesMay2021,W$6,0)),IF($A131="E",0,3))</f>
        <v>73648</v>
      </c>
      <c r="X131" s="186" cm="1">
        <f t="array" aca="1" ref="X131" ca="1">ROUND(IF($P131="Y",VLOOKUP($Q131, RatesMay2021,X$6,0)*INDIRECT($Q$1),VLOOKUP($Q131, RatesMay2021,X$6,0)),IF($A131="E",0,3))</f>
        <v>76597</v>
      </c>
      <c r="Y131" s="186" cm="1">
        <f t="array" aca="1" ref="Y131" ca="1">ROUND(IF($P131="Y",VLOOKUP($Q131, RatesMay2021,Y$6,0)*INDIRECT($Q$1),VLOOKUP($Q131, RatesMay2021,Y$6,0)),IF($A131="E",0,3))</f>
        <v>0</v>
      </c>
      <c r="Z131" s="186" cm="1">
        <f t="array" aca="1" ref="Z131" ca="1">ROUND(IF($P131="Y",VLOOKUP($Q131, RatesMay2021,Z$6,0)*INDIRECT($Q$1),VLOOKUP($Q131, RatesMay2021,Z$6,0)),IF($A131="E",0,3))</f>
        <v>0</v>
      </c>
    </row>
    <row r="132" spans="1:26" x14ac:dyDescent="0.2">
      <c r="A132" s="69" t="s">
        <v>17</v>
      </c>
      <c r="B132" s="223" t="s">
        <v>38</v>
      </c>
      <c r="C132" s="69" t="s">
        <v>161</v>
      </c>
      <c r="D132" s="71" t="s">
        <v>412</v>
      </c>
      <c r="E132" s="69">
        <v>458</v>
      </c>
      <c r="F132" s="69">
        <v>10</v>
      </c>
      <c r="G132" s="74">
        <f t="shared" ca="1" si="21"/>
        <v>71570</v>
      </c>
      <c r="H132" s="74">
        <f t="shared" ca="1" si="22"/>
        <v>75168</v>
      </c>
      <c r="I132" s="74">
        <f t="shared" ca="1" si="23"/>
        <v>79228</v>
      </c>
      <c r="J132" s="74">
        <f t="shared" ca="1" si="24"/>
        <v>85847</v>
      </c>
      <c r="K132" s="74">
        <f t="shared" ca="1" si="25"/>
        <v>88252</v>
      </c>
      <c r="L132" s="74">
        <f t="shared" ca="1" si="26"/>
        <v>92874</v>
      </c>
      <c r="M132" s="74">
        <f t="shared" ca="1" si="27"/>
        <v>98200</v>
      </c>
      <c r="N132" s="72"/>
      <c r="P132" s="191" t="s">
        <v>600</v>
      </c>
      <c r="Q132" s="187" t="str">
        <f t="shared" si="28"/>
        <v>08855C</v>
      </c>
      <c r="R132" s="188" t="str">
        <f t="shared" si="28"/>
        <v>MFD Interagency Coordinator</v>
      </c>
      <c r="S132" s="189" t="str">
        <f t="shared" si="20"/>
        <v>65</v>
      </c>
      <c r="T132" s="186" cm="1">
        <f t="array" aca="1" ref="T132" ca="1">ROUND(IF($P132="Y",VLOOKUP($Q132, RatesMay2021,T$6,0)*INDIRECT($Q$1),VLOOKUP($Q132, RatesMay2021,T$6,0)),IF($A132="E",0,3))</f>
        <v>71570</v>
      </c>
      <c r="U132" s="186" cm="1">
        <f t="array" aca="1" ref="U132" ca="1">ROUND(IF($P132="Y",VLOOKUP($Q132, RatesMay2021,U$6,0)*INDIRECT($Q$1),VLOOKUP($Q132, RatesMay2021,U$6,0)),IF($A132="E",0,3))</f>
        <v>75168</v>
      </c>
      <c r="V132" s="186" cm="1">
        <f t="array" aca="1" ref="V132" ca="1">ROUND(IF($P132="Y",VLOOKUP($Q132, RatesMay2021,V$6,0)*INDIRECT($Q$1),VLOOKUP($Q132, RatesMay2021,V$6,0)),IF($A132="E",0,3))</f>
        <v>79228</v>
      </c>
      <c r="W132" s="186" cm="1">
        <f t="array" aca="1" ref="W132" ca="1">ROUND(IF($P132="Y",VLOOKUP($Q132, RatesMay2021,W$6,0)*INDIRECT($Q$1),VLOOKUP($Q132, RatesMay2021,W$6,0)),IF($A132="E",0,3))</f>
        <v>85847</v>
      </c>
      <c r="X132" s="186" cm="1">
        <f t="array" aca="1" ref="X132" ca="1">ROUND(IF($P132="Y",VLOOKUP($Q132, RatesMay2021,X$6,0)*INDIRECT($Q$1),VLOOKUP($Q132, RatesMay2021,X$6,0)),IF($A132="E",0,3))</f>
        <v>88252</v>
      </c>
      <c r="Y132" s="186" cm="1">
        <f t="array" aca="1" ref="Y132" ca="1">ROUND(IF($P132="Y",VLOOKUP($Q132, RatesMay2021,Y$6,0)*INDIRECT($Q$1),VLOOKUP($Q132, RatesMay2021,Y$6,0)),IF($A132="E",0,3))</f>
        <v>92874</v>
      </c>
      <c r="Z132" s="186" cm="1">
        <f t="array" aca="1" ref="Z132" ca="1">ROUND(IF($P132="Y",VLOOKUP($Q132, RatesMay2021,Z$6,0)*INDIRECT($Q$1),VLOOKUP($Q132, RatesMay2021,Z$6,0)),IF($A132="E",0,3))</f>
        <v>98200</v>
      </c>
    </row>
    <row r="133" spans="1:26" x14ac:dyDescent="0.2">
      <c r="A133" s="69" t="s">
        <v>17</v>
      </c>
      <c r="B133" s="223" t="s">
        <v>582</v>
      </c>
      <c r="C133" s="69" t="s">
        <v>175</v>
      </c>
      <c r="D133" s="71" t="s">
        <v>413</v>
      </c>
      <c r="E133" s="69">
        <v>478</v>
      </c>
      <c r="F133" s="69">
        <v>10</v>
      </c>
      <c r="G133" s="74">
        <f t="shared" ca="1" si="21"/>
        <v>98577</v>
      </c>
      <c r="H133" s="74">
        <f t="shared" ca="1" si="22"/>
        <v>102153</v>
      </c>
      <c r="I133" s="74">
        <f t="shared" ca="1" si="23"/>
        <v>105857</v>
      </c>
      <c r="J133" s="74">
        <f t="shared" ca="1" si="24"/>
        <v>0</v>
      </c>
      <c r="K133" s="74">
        <f t="shared" ca="1" si="25"/>
        <v>0</v>
      </c>
      <c r="L133" s="74">
        <f t="shared" ca="1" si="26"/>
        <v>0</v>
      </c>
      <c r="M133" s="74">
        <f t="shared" ca="1" si="27"/>
        <v>0</v>
      </c>
      <c r="N133" s="72"/>
      <c r="P133" s="191" t="s">
        <v>600</v>
      </c>
      <c r="Q133" s="187" t="str">
        <f t="shared" si="28"/>
        <v>07250C</v>
      </c>
      <c r="R133" s="188" t="str">
        <f t="shared" si="28"/>
        <v>Nurse Practitioner Physicisian's Assistant</v>
      </c>
      <c r="S133" s="189" t="str">
        <f t="shared" si="20"/>
        <v>049</v>
      </c>
      <c r="T133" s="186" cm="1">
        <f t="array" aca="1" ref="T133" ca="1">ROUND(IF($P133="Y",VLOOKUP($Q133, RatesMay2021,T$6,0)*INDIRECT($Q$1),VLOOKUP($Q133, RatesMay2021,T$6,0)),IF($A133="E",0,3))</f>
        <v>98577</v>
      </c>
      <c r="U133" s="186" cm="1">
        <f t="array" aca="1" ref="U133" ca="1">ROUND(IF($P133="Y",VLOOKUP($Q133, RatesMay2021,U$6,0)*INDIRECT($Q$1),VLOOKUP($Q133, RatesMay2021,U$6,0)),IF($A133="E",0,3))</f>
        <v>102153</v>
      </c>
      <c r="V133" s="186" cm="1">
        <f t="array" aca="1" ref="V133" ca="1">ROUND(IF($P133="Y",VLOOKUP($Q133, RatesMay2021,V$6,0)*INDIRECT($Q$1),VLOOKUP($Q133, RatesMay2021,V$6,0)),IF($A133="E",0,3))</f>
        <v>105857</v>
      </c>
      <c r="W133" s="186" cm="1">
        <f t="array" aca="1" ref="W133" ca="1">ROUND(IF($P133="Y",VLOOKUP($Q133, RatesMay2021,W$6,0)*INDIRECT($Q$1),VLOOKUP($Q133, RatesMay2021,W$6,0)),IF($A133="E",0,3))</f>
        <v>0</v>
      </c>
      <c r="X133" s="186" cm="1">
        <f t="array" aca="1" ref="X133" ca="1">ROUND(IF($P133="Y",VLOOKUP($Q133, RatesMay2021,X$6,0)*INDIRECT($Q$1),VLOOKUP($Q133, RatesMay2021,X$6,0)),IF($A133="E",0,3))</f>
        <v>0</v>
      </c>
      <c r="Y133" s="186" cm="1">
        <f t="array" aca="1" ref="Y133" ca="1">ROUND(IF($P133="Y",VLOOKUP($Q133, RatesMay2021,Y$6,0)*INDIRECT($Q$1),VLOOKUP($Q133, RatesMay2021,Y$6,0)),IF($A133="E",0,3))</f>
        <v>0</v>
      </c>
      <c r="Z133" s="186" cm="1">
        <f t="array" aca="1" ref="Z133" ca="1">ROUND(IF($P133="Y",VLOOKUP($Q133, RatesMay2021,Z$6,0)*INDIRECT($Q$1),VLOOKUP($Q133, RatesMay2021,Z$6,0)),IF($A133="E",0,3))</f>
        <v>0</v>
      </c>
    </row>
    <row r="134" spans="1:26" x14ac:dyDescent="0.2">
      <c r="A134" s="69" t="s">
        <v>17</v>
      </c>
      <c r="B134" s="223" t="s">
        <v>32</v>
      </c>
      <c r="C134" s="69" t="s">
        <v>176</v>
      </c>
      <c r="D134" s="71" t="s">
        <v>414</v>
      </c>
      <c r="E134" s="69">
        <v>573</v>
      </c>
      <c r="F134" s="69">
        <v>12</v>
      </c>
      <c r="G134" s="74">
        <f t="shared" ca="1" si="21"/>
        <v>102872</v>
      </c>
      <c r="H134" s="74">
        <f t="shared" ca="1" si="22"/>
        <v>106986</v>
      </c>
      <c r="I134" s="74">
        <f t="shared" ca="1" si="23"/>
        <v>111265</v>
      </c>
      <c r="J134" s="74">
        <f t="shared" ca="1" si="24"/>
        <v>115716</v>
      </c>
      <c r="K134" s="74">
        <f t="shared" ca="1" si="25"/>
        <v>120344</v>
      </c>
      <c r="L134" s="74">
        <f t="shared" ca="1" si="26"/>
        <v>0</v>
      </c>
      <c r="M134" s="74">
        <f t="shared" ca="1" si="27"/>
        <v>0</v>
      </c>
      <c r="N134" s="72"/>
      <c r="P134" s="191" t="s">
        <v>600</v>
      </c>
      <c r="Q134" s="187" t="str">
        <f t="shared" si="28"/>
        <v>07455C</v>
      </c>
      <c r="R134" s="188" t="str">
        <f t="shared" si="28"/>
        <v xml:space="preserve">Parking System Manager </v>
      </c>
      <c r="S134" s="189" t="str">
        <f t="shared" si="20"/>
        <v>105</v>
      </c>
      <c r="T134" s="186" cm="1">
        <f t="array" aca="1" ref="T134" ca="1">ROUND(IF($P134="Y",VLOOKUP($Q134, RatesMay2021,T$6,0)*INDIRECT($Q$1),VLOOKUP($Q134, RatesMay2021,T$6,0)),IF($A134="E",0,3))</f>
        <v>102872</v>
      </c>
      <c r="U134" s="186" cm="1">
        <f t="array" aca="1" ref="U134" ca="1">ROUND(IF($P134="Y",VLOOKUP($Q134, RatesMay2021,U$6,0)*INDIRECT($Q$1),VLOOKUP($Q134, RatesMay2021,U$6,0)),IF($A134="E",0,3))</f>
        <v>106986</v>
      </c>
      <c r="V134" s="186" cm="1">
        <f t="array" aca="1" ref="V134" ca="1">ROUND(IF($P134="Y",VLOOKUP($Q134, RatesMay2021,V$6,0)*INDIRECT($Q$1),VLOOKUP($Q134, RatesMay2021,V$6,0)),IF($A134="E",0,3))</f>
        <v>111265</v>
      </c>
      <c r="W134" s="186" cm="1">
        <f t="array" aca="1" ref="W134" ca="1">ROUND(IF($P134="Y",VLOOKUP($Q134, RatesMay2021,W$6,0)*INDIRECT($Q$1),VLOOKUP($Q134, RatesMay2021,W$6,0)),IF($A134="E",0,3))</f>
        <v>115716</v>
      </c>
      <c r="X134" s="186" cm="1">
        <f t="array" aca="1" ref="X134" ca="1">ROUND(IF($P134="Y",VLOOKUP($Q134, RatesMay2021,X$6,0)*INDIRECT($Q$1),VLOOKUP($Q134, RatesMay2021,X$6,0)),IF($A134="E",0,3))</f>
        <v>120344</v>
      </c>
      <c r="Y134" s="186" cm="1">
        <f t="array" aca="1" ref="Y134" ca="1">ROUND(IF($P134="Y",VLOOKUP($Q134, RatesMay2021,Y$6,0)*INDIRECT($Q$1),VLOOKUP($Q134, RatesMay2021,Y$6,0)),IF($A134="E",0,3))</f>
        <v>0</v>
      </c>
      <c r="Z134" s="186" cm="1">
        <f t="array" aca="1" ref="Z134" ca="1">ROUND(IF($P134="Y",VLOOKUP($Q134, RatesMay2021,Z$6,0)*INDIRECT($Q$1),VLOOKUP($Q134, RatesMay2021,Z$6,0)),IF($A134="E",0,3))</f>
        <v>0</v>
      </c>
    </row>
    <row r="135" spans="1:26" x14ac:dyDescent="0.2">
      <c r="A135" s="69" t="s">
        <v>21</v>
      </c>
      <c r="B135" s="223" t="s">
        <v>679</v>
      </c>
      <c r="C135" s="69" t="s">
        <v>678</v>
      </c>
      <c r="D135" s="71" t="s">
        <v>677</v>
      </c>
      <c r="E135" s="69">
        <v>403</v>
      </c>
      <c r="F135" s="69">
        <v>8</v>
      </c>
      <c r="G135" s="74">
        <f t="shared" si="21"/>
        <v>38.844999999999999</v>
      </c>
      <c r="H135" s="74">
        <f t="shared" si="22"/>
        <v>39.933</v>
      </c>
      <c r="I135" s="74">
        <f t="shared" si="23"/>
        <v>41.052</v>
      </c>
      <c r="J135" s="74">
        <f t="shared" si="24"/>
        <v>42.220999999999997</v>
      </c>
      <c r="K135" s="74">
        <f t="shared" si="25"/>
        <v>43.088999999999999</v>
      </c>
      <c r="L135" s="74">
        <f t="shared" si="26"/>
        <v>0</v>
      </c>
      <c r="M135" s="74">
        <f t="shared" si="27"/>
        <v>0</v>
      </c>
      <c r="N135" s="72"/>
      <c r="P135" s="191" t="s">
        <v>600</v>
      </c>
      <c r="Q135" s="187" t="str">
        <f t="shared" si="28"/>
        <v>52995C</v>
      </c>
      <c r="R135" s="188" t="str">
        <f t="shared" si="28"/>
        <v>Payroll Supervisor</v>
      </c>
      <c r="S135" s="189" t="str">
        <f t="shared" si="20"/>
        <v>080</v>
      </c>
      <c r="T135" s="256">
        <v>38.844999999999999</v>
      </c>
      <c r="U135" s="256">
        <v>39.933</v>
      </c>
      <c r="V135" s="256">
        <v>41.052</v>
      </c>
      <c r="W135" s="256">
        <v>42.220999999999997</v>
      </c>
      <c r="X135" s="256">
        <v>43.088999999999999</v>
      </c>
      <c r="Y135" s="257">
        <v>0</v>
      </c>
      <c r="Z135" s="257">
        <v>0</v>
      </c>
    </row>
    <row r="136" spans="1:26" x14ac:dyDescent="0.2">
      <c r="A136" s="69" t="s">
        <v>17</v>
      </c>
      <c r="B136" s="223" t="s">
        <v>150</v>
      </c>
      <c r="C136" s="69" t="s">
        <v>151</v>
      </c>
      <c r="D136" s="71" t="s">
        <v>645</v>
      </c>
      <c r="E136" s="69">
        <v>565</v>
      </c>
      <c r="F136" s="69">
        <v>12</v>
      </c>
      <c r="G136" s="74">
        <f t="shared" ca="1" si="21"/>
        <v>110703</v>
      </c>
      <c r="H136" s="74">
        <f t="shared" ca="1" si="22"/>
        <v>113801</v>
      </c>
      <c r="I136" s="74">
        <f t="shared" ca="1" si="23"/>
        <v>116989</v>
      </c>
      <c r="J136" s="74">
        <f t="shared" ca="1" si="24"/>
        <v>120323</v>
      </c>
      <c r="K136" s="74">
        <f t="shared" ca="1" si="25"/>
        <v>0</v>
      </c>
      <c r="L136" s="74">
        <f t="shared" ca="1" si="26"/>
        <v>0</v>
      </c>
      <c r="M136" s="74">
        <f t="shared" ca="1" si="27"/>
        <v>0</v>
      </c>
      <c r="N136" s="72"/>
      <c r="P136" s="191" t="s">
        <v>600</v>
      </c>
      <c r="Q136" s="187" t="str">
        <f t="shared" si="28"/>
        <v>06965C</v>
      </c>
      <c r="R136" s="188" t="str">
        <f t="shared" si="28"/>
        <v>Policy, Research and Outreach Manager</v>
      </c>
      <c r="S136" s="189" t="str">
        <f t="shared" si="20"/>
        <v>54</v>
      </c>
      <c r="T136" s="186" cm="1">
        <f t="array" aca="1" ref="T136" ca="1">ROUND(IF($P136="Y",VLOOKUP($Q136, RatesMay2021,T$6,0)*INDIRECT($Q$1),VLOOKUP($Q136, RatesMay2021,T$6,0)),IF($A136="E",0,3))</f>
        <v>110703</v>
      </c>
      <c r="U136" s="186" cm="1">
        <f t="array" aca="1" ref="U136" ca="1">ROUND(IF($P136="Y",VLOOKUP($Q136, RatesMay2021,U$6,0)*INDIRECT($Q$1),VLOOKUP($Q136, RatesMay2021,U$6,0)),IF($A136="E",0,3))</f>
        <v>113801</v>
      </c>
      <c r="V136" s="186" cm="1">
        <f t="array" aca="1" ref="V136" ca="1">ROUND(IF($P136="Y",VLOOKUP($Q136, RatesMay2021,V$6,0)*INDIRECT($Q$1),VLOOKUP($Q136, RatesMay2021,V$6,0)),IF($A136="E",0,3))</f>
        <v>116989</v>
      </c>
      <c r="W136" s="186" cm="1">
        <f t="array" aca="1" ref="W136" ca="1">ROUND(IF($P136="Y",VLOOKUP($Q136, RatesMay2021,W$6,0)*INDIRECT($Q$1),VLOOKUP($Q136, RatesMay2021,W$6,0)),IF($A136="E",0,3))</f>
        <v>120323</v>
      </c>
      <c r="X136" s="186" cm="1">
        <f t="array" aca="1" ref="X136" ca="1">ROUND(IF($P136="Y",VLOOKUP($Q136, RatesMay2021,X$6,0)*INDIRECT($Q$1),VLOOKUP($Q136, RatesMay2021,X$6,0)),IF($A136="E",0,3))</f>
        <v>0</v>
      </c>
      <c r="Y136" s="186" cm="1">
        <f t="array" aca="1" ref="Y136" ca="1">ROUND(IF($P136="Y",VLOOKUP($Q136, RatesMay2021,Y$6,0)*INDIRECT($Q$1),VLOOKUP($Q136, RatesMay2021,Y$6,0)),IF($A136="E",0,3))</f>
        <v>0</v>
      </c>
      <c r="Z136" s="186" cm="1">
        <f t="array" aca="1" ref="Z136" ca="1">ROUND(IF($P136="Y",VLOOKUP($Q136, RatesMay2021,Z$6,0)*INDIRECT($Q$1),VLOOKUP($Q136, RatesMay2021,Z$6,0)),IF($A136="E",0,3))</f>
        <v>0</v>
      </c>
    </row>
    <row r="137" spans="1:26" x14ac:dyDescent="0.2">
      <c r="A137" s="69" t="s">
        <v>17</v>
      </c>
      <c r="B137" s="223" t="s">
        <v>65</v>
      </c>
      <c r="C137" s="69" t="s">
        <v>473</v>
      </c>
      <c r="D137" s="71" t="s">
        <v>467</v>
      </c>
      <c r="E137" s="69">
        <v>508</v>
      </c>
      <c r="F137" s="69">
        <v>11</v>
      </c>
      <c r="G137" s="74">
        <f t="shared" ca="1" si="21"/>
        <v>83407</v>
      </c>
      <c r="H137" s="74">
        <f t="shared" ca="1" si="22"/>
        <v>87798</v>
      </c>
      <c r="I137" s="74">
        <f t="shared" ca="1" si="23"/>
        <v>92418</v>
      </c>
      <c r="J137" s="74">
        <f t="shared" ca="1" si="24"/>
        <v>98702</v>
      </c>
      <c r="K137" s="74">
        <f t="shared" ca="1" si="25"/>
        <v>101467</v>
      </c>
      <c r="L137" s="74">
        <f t="shared" ca="1" si="26"/>
        <v>104309</v>
      </c>
      <c r="M137" s="74">
        <f t="shared" ca="1" si="27"/>
        <v>107282</v>
      </c>
      <c r="N137" s="72"/>
      <c r="P137" s="191" t="s">
        <v>600</v>
      </c>
      <c r="Q137" s="187" t="str">
        <f t="shared" ref="Q137:R169" si="29">C137</f>
        <v>52937C</v>
      </c>
      <c r="R137" s="188" t="str">
        <f t="shared" si="29"/>
        <v>Principal Budget and Evaluation Analyst</v>
      </c>
      <c r="S137" s="189" t="str">
        <f t="shared" ref="S137:S174" si="30">B137</f>
        <v>41C</v>
      </c>
      <c r="T137" s="186" cm="1">
        <f t="array" aca="1" ref="T137" ca="1">ROUND(IF($P137="Y",VLOOKUP($Q137, RatesMay2021,T$6,0)*INDIRECT($Q$1),VLOOKUP($Q137, RatesMay2021,T$6,0)),IF($A137="E",0,3))</f>
        <v>83407</v>
      </c>
      <c r="U137" s="186" cm="1">
        <f t="array" aca="1" ref="U137" ca="1">ROUND(IF($P137="Y",VLOOKUP($Q137, RatesMay2021,U$6,0)*INDIRECT($Q$1),VLOOKUP($Q137, RatesMay2021,U$6,0)),IF($A137="E",0,3))</f>
        <v>87798</v>
      </c>
      <c r="V137" s="186" cm="1">
        <f t="array" aca="1" ref="V137" ca="1">ROUND(IF($P137="Y",VLOOKUP($Q137, RatesMay2021,V$6,0)*INDIRECT($Q$1),VLOOKUP($Q137, RatesMay2021,V$6,0)),IF($A137="E",0,3))</f>
        <v>92418</v>
      </c>
      <c r="W137" s="186" cm="1">
        <f t="array" aca="1" ref="W137" ca="1">ROUND(IF($P137="Y",VLOOKUP($Q137, RatesMay2021,W$6,0)*INDIRECT($Q$1),VLOOKUP($Q137, RatesMay2021,W$6,0)),IF($A137="E",0,3))</f>
        <v>98702</v>
      </c>
      <c r="X137" s="186" cm="1">
        <f t="array" aca="1" ref="X137" ca="1">ROUND(IF($P137="Y",VLOOKUP($Q137, RatesMay2021,X$6,0)*INDIRECT($Q$1),VLOOKUP($Q137, RatesMay2021,X$6,0)),IF($A137="E",0,3))</f>
        <v>101467</v>
      </c>
      <c r="Y137" s="186" cm="1">
        <f t="array" aca="1" ref="Y137" ca="1">ROUND(IF($P137="Y",VLOOKUP($Q137, RatesMay2021,Y$6,0)*INDIRECT($Q$1),VLOOKUP($Q137, RatesMay2021,Y$6,0)),IF($A137="E",0,3))</f>
        <v>104309</v>
      </c>
      <c r="Z137" s="186" cm="1">
        <f t="array" aca="1" ref="Z137" ca="1">ROUND(IF($P137="Y",VLOOKUP($Q137, RatesMay2021,Z$6,0)*INDIRECT($Q$1),VLOOKUP($Q137, RatesMay2021,Z$6,0)),IF($A137="E",0,3))</f>
        <v>107282</v>
      </c>
    </row>
    <row r="138" spans="1:26" x14ac:dyDescent="0.2">
      <c r="A138" s="69" t="s">
        <v>17</v>
      </c>
      <c r="B138" s="223" t="s">
        <v>65</v>
      </c>
      <c r="C138" s="69" t="s">
        <v>115</v>
      </c>
      <c r="D138" s="71" t="s">
        <v>662</v>
      </c>
      <c r="E138" s="69">
        <v>498</v>
      </c>
      <c r="F138" s="69">
        <v>11</v>
      </c>
      <c r="G138" s="74">
        <f t="shared" ca="1" si="21"/>
        <v>83407</v>
      </c>
      <c r="H138" s="74">
        <f t="shared" ca="1" si="22"/>
        <v>87798</v>
      </c>
      <c r="I138" s="74">
        <f t="shared" ca="1" si="23"/>
        <v>92418</v>
      </c>
      <c r="J138" s="74">
        <f t="shared" ca="1" si="24"/>
        <v>98702</v>
      </c>
      <c r="K138" s="74">
        <f t="shared" ca="1" si="25"/>
        <v>101467</v>
      </c>
      <c r="L138" s="74">
        <f t="shared" ca="1" si="26"/>
        <v>104309</v>
      </c>
      <c r="M138" s="74">
        <f t="shared" ca="1" si="27"/>
        <v>107282</v>
      </c>
      <c r="N138" s="72"/>
      <c r="P138" s="191" t="s">
        <v>600</v>
      </c>
      <c r="Q138" s="187" t="str">
        <f t="shared" si="29"/>
        <v>06595C</v>
      </c>
      <c r="R138" s="188" t="str">
        <f t="shared" si="29"/>
        <v>Procument Manager</v>
      </c>
      <c r="S138" s="189" t="str">
        <f t="shared" si="30"/>
        <v>41C</v>
      </c>
      <c r="T138" s="186" cm="1">
        <f t="array" aca="1" ref="T138" ca="1">ROUND(IF($P138="Y",VLOOKUP($Q138, RatesMay2021,T$6,0)*INDIRECT($Q$1),VLOOKUP($Q138, RatesMay2021,T$6,0)),IF($A138="E",0,3))</f>
        <v>83407</v>
      </c>
      <c r="U138" s="186" cm="1">
        <f t="array" aca="1" ref="U138" ca="1">ROUND(IF($P138="Y",VLOOKUP($Q138, RatesMay2021,U$6,0)*INDIRECT($Q$1),VLOOKUP($Q138, RatesMay2021,U$6,0)),IF($A138="E",0,3))</f>
        <v>87798</v>
      </c>
      <c r="V138" s="186" cm="1">
        <f t="array" aca="1" ref="V138" ca="1">ROUND(IF($P138="Y",VLOOKUP($Q138, RatesMay2021,V$6,0)*INDIRECT($Q$1),VLOOKUP($Q138, RatesMay2021,V$6,0)),IF($A138="E",0,3))</f>
        <v>92418</v>
      </c>
      <c r="W138" s="186" cm="1">
        <f t="array" aca="1" ref="W138" ca="1">ROUND(IF($P138="Y",VLOOKUP($Q138, RatesMay2021,W$6,0)*INDIRECT($Q$1),VLOOKUP($Q138, RatesMay2021,W$6,0)),IF($A138="E",0,3))</f>
        <v>98702</v>
      </c>
      <c r="X138" s="186" cm="1">
        <f t="array" aca="1" ref="X138" ca="1">ROUND(IF($P138="Y",VLOOKUP($Q138, RatesMay2021,X$6,0)*INDIRECT($Q$1),VLOOKUP($Q138, RatesMay2021,X$6,0)),IF($A138="E",0,3))</f>
        <v>101467</v>
      </c>
      <c r="Y138" s="186" cm="1">
        <f t="array" aca="1" ref="Y138" ca="1">ROUND(IF($P138="Y",VLOOKUP($Q138, RatesMay2021,Y$6,0)*INDIRECT($Q$1),VLOOKUP($Q138, RatesMay2021,Y$6,0)),IF($A138="E",0,3))</f>
        <v>104309</v>
      </c>
      <c r="Z138" s="186" cm="1">
        <f t="array" aca="1" ref="Z138" ca="1">ROUND(IF($P138="Y",VLOOKUP($Q138, RatesMay2021,Z$6,0)*INDIRECT($Q$1),VLOOKUP($Q138, RatesMay2021,Z$6,0)),IF($A138="E",0,3))</f>
        <v>107282</v>
      </c>
    </row>
    <row r="139" spans="1:26" x14ac:dyDescent="0.2">
      <c r="A139" s="69" t="s">
        <v>21</v>
      </c>
      <c r="B139" s="223" t="s">
        <v>81</v>
      </c>
      <c r="C139" s="69" t="s">
        <v>177</v>
      </c>
      <c r="D139" s="71" t="s">
        <v>415</v>
      </c>
      <c r="E139" s="69">
        <v>325</v>
      </c>
      <c r="F139" s="69">
        <v>7</v>
      </c>
      <c r="G139" s="74">
        <f t="shared" ca="1" si="21"/>
        <v>27.178000000000001</v>
      </c>
      <c r="H139" s="74">
        <f t="shared" ca="1" si="22"/>
        <v>28.609000000000002</v>
      </c>
      <c r="I139" s="74">
        <f t="shared" ca="1" si="23"/>
        <v>30.114000000000001</v>
      </c>
      <c r="J139" s="74">
        <f t="shared" ca="1" si="24"/>
        <v>32.167999999999999</v>
      </c>
      <c r="K139" s="74">
        <f t="shared" ca="1" si="25"/>
        <v>33.069000000000003</v>
      </c>
      <c r="L139" s="74">
        <f t="shared" ca="1" si="26"/>
        <v>33.993000000000002</v>
      </c>
      <c r="M139" s="74">
        <f t="shared" ca="1" si="27"/>
        <v>34.963000000000001</v>
      </c>
      <c r="N139" s="232"/>
      <c r="P139" s="191" t="s">
        <v>600</v>
      </c>
      <c r="Q139" s="187" t="str">
        <f t="shared" si="29"/>
        <v>08360C</v>
      </c>
      <c r="R139" s="188" t="str">
        <f t="shared" si="29"/>
        <v>Program Assistant</v>
      </c>
      <c r="S139" s="189" t="str">
        <f t="shared" si="30"/>
        <v>08</v>
      </c>
      <c r="T139" s="186" cm="1">
        <f t="array" aca="1" ref="T139" ca="1">ROUND(IF($P139="Y",VLOOKUP($Q139, RatesMay2021,T$6,0)*INDIRECT($Q$1),VLOOKUP($Q139, RatesMay2021,T$6,0)),IF($A139="E",0,3))</f>
        <v>27.178000000000001</v>
      </c>
      <c r="U139" s="186" cm="1">
        <f t="array" aca="1" ref="U139" ca="1">ROUND(IF($P139="Y",VLOOKUP($Q139, RatesMay2021,U$6,0)*INDIRECT($Q$1),VLOOKUP($Q139, RatesMay2021,U$6,0)),IF($A139="E",0,3))</f>
        <v>28.609000000000002</v>
      </c>
      <c r="V139" s="186" cm="1">
        <f t="array" aca="1" ref="V139" ca="1">ROUND(IF($P139="Y",VLOOKUP($Q139, RatesMay2021,V$6,0)*INDIRECT($Q$1),VLOOKUP($Q139, RatesMay2021,V$6,0)),IF($A139="E",0,3))</f>
        <v>30.114000000000001</v>
      </c>
      <c r="W139" s="186" cm="1">
        <f t="array" aca="1" ref="W139" ca="1">ROUND(IF($P139="Y",VLOOKUP($Q139, RatesMay2021,W$6,0)*INDIRECT($Q$1),VLOOKUP($Q139, RatesMay2021,W$6,0)),IF($A139="E",0,3))</f>
        <v>32.167999999999999</v>
      </c>
      <c r="X139" s="186" cm="1">
        <f t="array" aca="1" ref="X139" ca="1">ROUND(IF($P139="Y",VLOOKUP($Q139, RatesMay2021,X$6,0)*INDIRECT($Q$1),VLOOKUP($Q139, RatesMay2021,X$6,0)),IF($A139="E",0,3))</f>
        <v>33.069000000000003</v>
      </c>
      <c r="Y139" s="186" cm="1">
        <f t="array" aca="1" ref="Y139" ca="1">ROUND(IF($P139="Y",VLOOKUP($Q139, RatesMay2021,Y$6,0)*INDIRECT($Q$1),VLOOKUP($Q139, RatesMay2021,Y$6,0)),IF($A139="E",0,3))</f>
        <v>33.993000000000002</v>
      </c>
      <c r="Z139" s="186" cm="1">
        <f t="array" aca="1" ref="Z139" ca="1">ROUND(IF($P139="Y",VLOOKUP($Q139, RatesMay2021,Z$6,0)*INDIRECT($Q$1),VLOOKUP($Q139, RatesMay2021,Z$6,0)),IF($A139="E",0,3))</f>
        <v>34.963000000000001</v>
      </c>
    </row>
    <row r="140" spans="1:26" x14ac:dyDescent="0.2">
      <c r="A140" s="69" t="s">
        <v>17</v>
      </c>
      <c r="B140" s="223" t="s">
        <v>178</v>
      </c>
      <c r="C140" s="69" t="s">
        <v>179</v>
      </c>
      <c r="D140" s="71" t="s">
        <v>416</v>
      </c>
      <c r="E140" s="69">
        <v>425</v>
      </c>
      <c r="F140" s="69">
        <v>9</v>
      </c>
      <c r="G140" s="74">
        <f t="shared" ca="1" si="21"/>
        <v>77874</v>
      </c>
      <c r="H140" s="74">
        <f t="shared" ca="1" si="22"/>
        <v>83083</v>
      </c>
      <c r="I140" s="74">
        <f t="shared" ca="1" si="23"/>
        <v>85410</v>
      </c>
      <c r="J140" s="74">
        <f t="shared" ca="1" si="24"/>
        <v>87802</v>
      </c>
      <c r="K140" s="74">
        <f t="shared" ca="1" si="25"/>
        <v>90305</v>
      </c>
      <c r="L140" s="74">
        <f t="shared" ca="1" si="26"/>
        <v>0</v>
      </c>
      <c r="M140" s="74">
        <f t="shared" ca="1" si="27"/>
        <v>0</v>
      </c>
      <c r="N140" s="72"/>
      <c r="P140" s="191" t="s">
        <v>600</v>
      </c>
      <c r="Q140" s="187" t="str">
        <f t="shared" si="29"/>
        <v>08433C</v>
      </c>
      <c r="R140" s="188" t="str">
        <f t="shared" si="29"/>
        <v>Project Coordinator (Supervisory)</v>
      </c>
      <c r="S140" s="189" t="str">
        <f t="shared" si="30"/>
        <v>36</v>
      </c>
      <c r="T140" s="186" cm="1">
        <f t="array" aca="1" ref="T140" ca="1">ROUND(IF($P140="Y",VLOOKUP($Q140, RatesMay2021,T$6,0)*INDIRECT($Q$1),VLOOKUP($Q140, RatesMay2021,T$6,0)),IF($A140="E",0,3))</f>
        <v>77874</v>
      </c>
      <c r="U140" s="186" cm="1">
        <f t="array" aca="1" ref="U140" ca="1">ROUND(IF($P140="Y",VLOOKUP($Q140, RatesMay2021,U$6,0)*INDIRECT($Q$1),VLOOKUP($Q140, RatesMay2021,U$6,0)),IF($A140="E",0,3))</f>
        <v>83083</v>
      </c>
      <c r="V140" s="186" cm="1">
        <f t="array" aca="1" ref="V140" ca="1">ROUND(IF($P140="Y",VLOOKUP($Q140, RatesMay2021,V$6,0)*INDIRECT($Q$1),VLOOKUP($Q140, RatesMay2021,V$6,0)),IF($A140="E",0,3))</f>
        <v>85410</v>
      </c>
      <c r="W140" s="186" cm="1">
        <f t="array" aca="1" ref="W140" ca="1">ROUND(IF($P140="Y",VLOOKUP($Q140, RatesMay2021,W$6,0)*INDIRECT($Q$1),VLOOKUP($Q140, RatesMay2021,W$6,0)),IF($A140="E",0,3))</f>
        <v>87802</v>
      </c>
      <c r="X140" s="186" cm="1">
        <f t="array" aca="1" ref="X140" ca="1">ROUND(IF($P140="Y",VLOOKUP($Q140, RatesMay2021,X$6,0)*INDIRECT($Q$1),VLOOKUP($Q140, RatesMay2021,X$6,0)),IF($A140="E",0,3))</f>
        <v>90305</v>
      </c>
      <c r="Y140" s="186" cm="1">
        <f t="array" aca="1" ref="Y140" ca="1">ROUND(IF($P140="Y",VLOOKUP($Q140, RatesMay2021,Y$6,0)*INDIRECT($Q$1),VLOOKUP($Q140, RatesMay2021,Y$6,0)),IF($A140="E",0,3))</f>
        <v>0</v>
      </c>
      <c r="Z140" s="186" cm="1">
        <f t="array" aca="1" ref="Z140" ca="1">ROUND(IF($P140="Y",VLOOKUP($Q140, RatesMay2021,Z$6,0)*INDIRECT($Q$1),VLOOKUP($Q140, RatesMay2021,Z$6,0)),IF($A140="E",0,3))</f>
        <v>0</v>
      </c>
    </row>
    <row r="141" spans="1:26" x14ac:dyDescent="0.2">
      <c r="A141" s="69" t="s">
        <v>17</v>
      </c>
      <c r="B141" s="223" t="s">
        <v>44</v>
      </c>
      <c r="C141" s="69" t="s">
        <v>229</v>
      </c>
      <c r="D141" s="71" t="s">
        <v>642</v>
      </c>
      <c r="E141" s="69">
        <v>460</v>
      </c>
      <c r="F141" s="69">
        <v>10</v>
      </c>
      <c r="G141" s="74">
        <f t="shared" ca="1" si="21"/>
        <v>75583</v>
      </c>
      <c r="H141" s="74">
        <f t="shared" ca="1" si="22"/>
        <v>79486</v>
      </c>
      <c r="I141" s="74">
        <f t="shared" ca="1" si="23"/>
        <v>83537</v>
      </c>
      <c r="J141" s="74">
        <f t="shared" ca="1" si="24"/>
        <v>89192</v>
      </c>
      <c r="K141" s="74">
        <f t="shared" ca="1" si="25"/>
        <v>91690</v>
      </c>
      <c r="L141" s="74">
        <f t="shared" ca="1" si="26"/>
        <v>94257</v>
      </c>
      <c r="M141" s="74">
        <f t="shared" ca="1" si="27"/>
        <v>96945</v>
      </c>
      <c r="N141" s="72"/>
      <c r="P141" s="191" t="s">
        <v>600</v>
      </c>
      <c r="Q141" s="187" t="str">
        <f t="shared" si="29"/>
        <v>10207C</v>
      </c>
      <c r="R141" s="188" t="str">
        <f t="shared" si="29"/>
        <v>Property and Evidence Manager</v>
      </c>
      <c r="S141" s="189" t="str">
        <f t="shared" si="30"/>
        <v>34D</v>
      </c>
      <c r="T141" s="186" cm="1">
        <f t="array" aca="1" ref="T141" ca="1">ROUND(IF($P141="Y",VLOOKUP($Q141, RatesMay2021,T$6,0)*INDIRECT($Q$1),VLOOKUP($Q141, RatesMay2021,T$6,0)),IF($A141="E",0,3))</f>
        <v>75583</v>
      </c>
      <c r="U141" s="186" cm="1">
        <f t="array" aca="1" ref="U141" ca="1">ROUND(IF($P141="Y",VLOOKUP($Q141, RatesMay2021,U$6,0)*INDIRECT($Q$1),VLOOKUP($Q141, RatesMay2021,U$6,0)),IF($A141="E",0,3))</f>
        <v>79486</v>
      </c>
      <c r="V141" s="186" cm="1">
        <f t="array" aca="1" ref="V141" ca="1">ROUND(IF($P141="Y",VLOOKUP($Q141, RatesMay2021,V$6,0)*INDIRECT($Q$1),VLOOKUP($Q141, RatesMay2021,V$6,0)),IF($A141="E",0,3))</f>
        <v>83537</v>
      </c>
      <c r="W141" s="186" cm="1">
        <f t="array" aca="1" ref="W141" ca="1">ROUND(IF($P141="Y",VLOOKUP($Q141, RatesMay2021,W$6,0)*INDIRECT($Q$1),VLOOKUP($Q141, RatesMay2021,W$6,0)),IF($A141="E",0,3))</f>
        <v>89192</v>
      </c>
      <c r="X141" s="186" cm="1">
        <f t="array" aca="1" ref="X141" ca="1">ROUND(IF($P141="Y",VLOOKUP($Q141, RatesMay2021,X$6,0)*INDIRECT($Q$1),VLOOKUP($Q141, RatesMay2021,X$6,0)),IF($A141="E",0,3))</f>
        <v>91690</v>
      </c>
      <c r="Y141" s="186" cm="1">
        <f t="array" aca="1" ref="Y141" ca="1">ROUND(IF($P141="Y",VLOOKUP($Q141, RatesMay2021,Y$6,0)*INDIRECT($Q$1),VLOOKUP($Q141, RatesMay2021,Y$6,0)),IF($A141="E",0,3))</f>
        <v>94257</v>
      </c>
      <c r="Z141" s="186" cm="1">
        <f t="array" aca="1" ref="Z141" ca="1">ROUND(IF($P141="Y",VLOOKUP($Q141, RatesMay2021,Z$6,0)*INDIRECT($Q$1),VLOOKUP($Q141, RatesMay2021,Z$6,0)),IF($A141="E",0,3))</f>
        <v>96945</v>
      </c>
    </row>
    <row r="142" spans="1:26" x14ac:dyDescent="0.2">
      <c r="A142" s="69" t="s">
        <v>17</v>
      </c>
      <c r="B142" s="223" t="s">
        <v>180</v>
      </c>
      <c r="C142" s="69" t="s">
        <v>181</v>
      </c>
      <c r="D142" s="71" t="s">
        <v>417</v>
      </c>
      <c r="E142" s="69">
        <v>410</v>
      </c>
      <c r="F142" s="69">
        <v>9</v>
      </c>
      <c r="G142" s="74">
        <f t="shared" ca="1" si="21"/>
        <v>63937</v>
      </c>
      <c r="H142" s="74">
        <f t="shared" ca="1" si="22"/>
        <v>67303</v>
      </c>
      <c r="I142" s="74">
        <f t="shared" ca="1" si="23"/>
        <v>70846</v>
      </c>
      <c r="J142" s="74">
        <f t="shared" ca="1" si="24"/>
        <v>75661</v>
      </c>
      <c r="K142" s="74">
        <f t="shared" ca="1" si="25"/>
        <v>77780</v>
      </c>
      <c r="L142" s="74">
        <f t="shared" ca="1" si="26"/>
        <v>79958</v>
      </c>
      <c r="M142" s="74">
        <f t="shared" ca="1" si="27"/>
        <v>82236</v>
      </c>
      <c r="N142" s="72"/>
      <c r="P142" s="191" t="s">
        <v>600</v>
      </c>
      <c r="Q142" s="187" t="str">
        <f t="shared" si="29"/>
        <v>08445C</v>
      </c>
      <c r="R142" s="188" t="str">
        <f t="shared" si="29"/>
        <v>Property Services Project Coordinator</v>
      </c>
      <c r="S142" s="189" t="str">
        <f t="shared" si="30"/>
        <v>74</v>
      </c>
      <c r="T142" s="186" cm="1">
        <f t="array" aca="1" ref="T142" ca="1">ROUND(IF($P142="Y",VLOOKUP($Q142, RatesMay2021,T$6,0)*INDIRECT($Q$1),VLOOKUP($Q142, RatesMay2021,T$6,0)),IF($A142="E",0,3))</f>
        <v>63937</v>
      </c>
      <c r="U142" s="186" cm="1">
        <f t="array" aca="1" ref="U142" ca="1">ROUND(IF($P142="Y",VLOOKUP($Q142, RatesMay2021,U$6,0)*INDIRECT($Q$1),VLOOKUP($Q142, RatesMay2021,U$6,0)),IF($A142="E",0,3))</f>
        <v>67303</v>
      </c>
      <c r="V142" s="186" cm="1">
        <f t="array" aca="1" ref="V142" ca="1">ROUND(IF($P142="Y",VLOOKUP($Q142, RatesMay2021,V$6,0)*INDIRECT($Q$1),VLOOKUP($Q142, RatesMay2021,V$6,0)),IF($A142="E",0,3))</f>
        <v>70846</v>
      </c>
      <c r="W142" s="186" cm="1">
        <f t="array" aca="1" ref="W142" ca="1">ROUND(IF($P142="Y",VLOOKUP($Q142, RatesMay2021,W$6,0)*INDIRECT($Q$1),VLOOKUP($Q142, RatesMay2021,W$6,0)),IF($A142="E",0,3))</f>
        <v>75661</v>
      </c>
      <c r="X142" s="186" cm="1">
        <f t="array" aca="1" ref="X142" ca="1">ROUND(IF($P142="Y",VLOOKUP($Q142, RatesMay2021,X$6,0)*INDIRECT($Q$1),VLOOKUP($Q142, RatesMay2021,X$6,0)),IF($A142="E",0,3))</f>
        <v>77780</v>
      </c>
      <c r="Y142" s="186" cm="1">
        <f t="array" aca="1" ref="Y142" ca="1">ROUND(IF($P142="Y",VLOOKUP($Q142, RatesMay2021,Y$6,0)*INDIRECT($Q$1),VLOOKUP($Q142, RatesMay2021,Y$6,0)),IF($A142="E",0,3))</f>
        <v>79958</v>
      </c>
      <c r="Z142" s="186" cm="1">
        <f t="array" aca="1" ref="Z142" ca="1">ROUND(IF($P142="Y",VLOOKUP($Q142, RatesMay2021,Z$6,0)*INDIRECT($Q$1),VLOOKUP($Q142, RatesMay2021,Z$6,0)),IF($A142="E",0,3))</f>
        <v>82236</v>
      </c>
    </row>
    <row r="143" spans="1:26" x14ac:dyDescent="0.2">
      <c r="A143" s="69" t="s">
        <v>17</v>
      </c>
      <c r="B143" s="223" t="s">
        <v>162</v>
      </c>
      <c r="C143" s="69" t="s">
        <v>182</v>
      </c>
      <c r="D143" s="71" t="s">
        <v>418</v>
      </c>
      <c r="E143" s="69">
        <v>493</v>
      </c>
      <c r="F143" s="69">
        <v>10</v>
      </c>
      <c r="G143" s="74">
        <f t="shared" ref="G143:G181" ca="1" si="31">T143</f>
        <v>86813</v>
      </c>
      <c r="H143" s="74">
        <f t="shared" ref="H143:H181" ca="1" si="32">U143</f>
        <v>90285</v>
      </c>
      <c r="I143" s="74">
        <f t="shared" ref="I143:I181" ca="1" si="33">V143</f>
        <v>93896</v>
      </c>
      <c r="J143" s="74">
        <f t="shared" ref="J143:J181" ca="1" si="34">W143</f>
        <v>97651</v>
      </c>
      <c r="K143" s="74">
        <f t="shared" ref="K143:K181" ca="1" si="35">X143</f>
        <v>101558</v>
      </c>
      <c r="L143" s="74">
        <f t="shared" ref="L143:L181" ca="1" si="36">Y143</f>
        <v>0</v>
      </c>
      <c r="M143" s="74">
        <f t="shared" ref="M143:M181" ca="1" si="37">Z143</f>
        <v>0</v>
      </c>
      <c r="N143" s="72"/>
      <c r="P143" s="191" t="s">
        <v>600</v>
      </c>
      <c r="Q143" s="187" t="str">
        <f t="shared" si="29"/>
        <v>08447C</v>
      </c>
      <c r="R143" s="188" t="str">
        <f t="shared" si="29"/>
        <v>Public Arts Administrator</v>
      </c>
      <c r="S143" s="189" t="str">
        <f t="shared" si="30"/>
        <v>10</v>
      </c>
      <c r="T143" s="186" cm="1">
        <f t="array" aca="1" ref="T143" ca="1">ROUND(IF($P143="Y",VLOOKUP($Q143, RatesMay2021,T$6,0)*INDIRECT($Q$1),VLOOKUP($Q143, RatesMay2021,T$6,0)),IF($A143="E",0,3))</f>
        <v>86813</v>
      </c>
      <c r="U143" s="186" cm="1">
        <f t="array" aca="1" ref="U143" ca="1">ROUND(IF($P143="Y",VLOOKUP($Q143, RatesMay2021,U$6,0)*INDIRECT($Q$1),VLOOKUP($Q143, RatesMay2021,U$6,0)),IF($A143="E",0,3))</f>
        <v>90285</v>
      </c>
      <c r="V143" s="186" cm="1">
        <f t="array" aca="1" ref="V143" ca="1">ROUND(IF($P143="Y",VLOOKUP($Q143, RatesMay2021,V$6,0)*INDIRECT($Q$1),VLOOKUP($Q143, RatesMay2021,V$6,0)),IF($A143="E",0,3))</f>
        <v>93896</v>
      </c>
      <c r="W143" s="186" cm="1">
        <f t="array" aca="1" ref="W143" ca="1">ROUND(IF($P143="Y",VLOOKUP($Q143, RatesMay2021,W$6,0)*INDIRECT($Q$1),VLOOKUP($Q143, RatesMay2021,W$6,0)),IF($A143="E",0,3))</f>
        <v>97651</v>
      </c>
      <c r="X143" s="186" cm="1">
        <f t="array" aca="1" ref="X143" ca="1">ROUND(IF($P143="Y",VLOOKUP($Q143, RatesMay2021,X$6,0)*INDIRECT($Q$1),VLOOKUP($Q143, RatesMay2021,X$6,0)),IF($A143="E",0,3))</f>
        <v>101558</v>
      </c>
      <c r="Y143" s="186" cm="1">
        <f t="array" aca="1" ref="Y143" ca="1">ROUND(IF($P143="Y",VLOOKUP($Q143, RatesMay2021,Y$6,0)*INDIRECT($Q$1),VLOOKUP($Q143, RatesMay2021,Y$6,0)),IF($A143="E",0,3))</f>
        <v>0</v>
      </c>
      <c r="Z143" s="186" cm="1">
        <f t="array" aca="1" ref="Z143" ca="1">ROUND(IF($P143="Y",VLOOKUP($Q143, RatesMay2021,Z$6,0)*INDIRECT($Q$1),VLOOKUP($Q143, RatesMay2021,Z$6,0)),IF($A143="E",0,3))</f>
        <v>0</v>
      </c>
    </row>
    <row r="144" spans="1:26" x14ac:dyDescent="0.2">
      <c r="A144" s="69" t="s">
        <v>17</v>
      </c>
      <c r="B144" s="223" t="s">
        <v>583</v>
      </c>
      <c r="C144" s="69" t="s">
        <v>183</v>
      </c>
      <c r="D144" s="71" t="s">
        <v>419</v>
      </c>
      <c r="E144" s="69">
        <v>485</v>
      </c>
      <c r="F144" s="69">
        <v>10</v>
      </c>
      <c r="G144" s="74">
        <f t="shared" ca="1" si="31"/>
        <v>86799</v>
      </c>
      <c r="H144" s="74">
        <f t="shared" ca="1" si="32"/>
        <v>90275</v>
      </c>
      <c r="I144" s="74">
        <f t="shared" ca="1" si="33"/>
        <v>93890</v>
      </c>
      <c r="J144" s="74">
        <f t="shared" ca="1" si="34"/>
        <v>97649</v>
      </c>
      <c r="K144" s="74">
        <f t="shared" ca="1" si="35"/>
        <v>101559</v>
      </c>
      <c r="L144" s="74">
        <f t="shared" ca="1" si="36"/>
        <v>0</v>
      </c>
      <c r="M144" s="74">
        <f t="shared" ca="1" si="37"/>
        <v>0</v>
      </c>
      <c r="N144" s="72"/>
      <c r="P144" s="191" t="s">
        <v>600</v>
      </c>
      <c r="Q144" s="187" t="str">
        <f t="shared" si="29"/>
        <v>08487C</v>
      </c>
      <c r="R144" s="188" t="str">
        <f t="shared" si="29"/>
        <v>Public Health Mental Health Counselor</v>
      </c>
      <c r="S144" s="189" t="str">
        <f t="shared" si="30"/>
        <v>083</v>
      </c>
      <c r="T144" s="186" cm="1">
        <f t="array" aca="1" ref="T144" ca="1">ROUND(IF($P144="Y",VLOOKUP($Q144, RatesMay2021,T$6,0)*INDIRECT($Q$1),VLOOKUP($Q144, RatesMay2021,T$6,0)),IF($A144="E",0,3))</f>
        <v>86799</v>
      </c>
      <c r="U144" s="186" cm="1">
        <f t="array" aca="1" ref="U144" ca="1">ROUND(IF($P144="Y",VLOOKUP($Q144, RatesMay2021,U$6,0)*INDIRECT($Q$1),VLOOKUP($Q144, RatesMay2021,U$6,0)),IF($A144="E",0,3))</f>
        <v>90275</v>
      </c>
      <c r="V144" s="186" cm="1">
        <f t="array" aca="1" ref="V144" ca="1">ROUND(IF($P144="Y",VLOOKUP($Q144, RatesMay2021,V$6,0)*INDIRECT($Q$1),VLOOKUP($Q144, RatesMay2021,V$6,0)),IF($A144="E",0,3))</f>
        <v>93890</v>
      </c>
      <c r="W144" s="186" cm="1">
        <f t="array" aca="1" ref="W144" ca="1">ROUND(IF($P144="Y",VLOOKUP($Q144, RatesMay2021,W$6,0)*INDIRECT($Q$1),VLOOKUP($Q144, RatesMay2021,W$6,0)),IF($A144="E",0,3))</f>
        <v>97649</v>
      </c>
      <c r="X144" s="186" cm="1">
        <f t="array" aca="1" ref="X144" ca="1">ROUND(IF($P144="Y",VLOOKUP($Q144, RatesMay2021,X$6,0)*INDIRECT($Q$1),VLOOKUP($Q144, RatesMay2021,X$6,0)),IF($A144="E",0,3))</f>
        <v>101559</v>
      </c>
      <c r="Y144" s="186" cm="1">
        <f t="array" aca="1" ref="Y144" ca="1">ROUND(IF($P144="Y",VLOOKUP($Q144, RatesMay2021,Y$6,0)*INDIRECT($Q$1),VLOOKUP($Q144, RatesMay2021,Y$6,0)),IF($A144="E",0,3))</f>
        <v>0</v>
      </c>
      <c r="Z144" s="186" cm="1">
        <f t="array" aca="1" ref="Z144" ca="1">ROUND(IF($P144="Y",VLOOKUP($Q144, RatesMay2021,Z$6,0)*INDIRECT($Q$1),VLOOKUP($Q144, RatesMay2021,Z$6,0)),IF($A144="E",0,3))</f>
        <v>0</v>
      </c>
    </row>
    <row r="145" spans="1:26" x14ac:dyDescent="0.2">
      <c r="A145" s="69" t="s">
        <v>17</v>
      </c>
      <c r="B145" s="223" t="s">
        <v>44</v>
      </c>
      <c r="C145" s="69" t="s">
        <v>665</v>
      </c>
      <c r="D145" s="71" t="s">
        <v>664</v>
      </c>
      <c r="E145" s="69">
        <v>455</v>
      </c>
      <c r="F145" s="69">
        <v>10</v>
      </c>
      <c r="G145" s="74">
        <f t="shared" si="31"/>
        <v>75583</v>
      </c>
      <c r="H145" s="74">
        <f t="shared" si="32"/>
        <v>79486</v>
      </c>
      <c r="I145" s="74">
        <f t="shared" si="33"/>
        <v>83538</v>
      </c>
      <c r="J145" s="74">
        <f t="shared" si="34"/>
        <v>89192</v>
      </c>
      <c r="K145" s="74">
        <f t="shared" si="35"/>
        <v>91690</v>
      </c>
      <c r="L145" s="74">
        <f t="shared" si="36"/>
        <v>94257</v>
      </c>
      <c r="M145" s="74">
        <f t="shared" si="37"/>
        <v>96945</v>
      </c>
      <c r="N145" s="72"/>
      <c r="P145" s="191" t="s">
        <v>600</v>
      </c>
      <c r="Q145" s="187" t="str">
        <f t="shared" si="29"/>
        <v>52990C</v>
      </c>
      <c r="R145" s="188" t="str">
        <f t="shared" si="29"/>
        <v>Public Health Supervisor - Emergency Response</v>
      </c>
      <c r="S145" s="189" t="str">
        <f t="shared" si="30"/>
        <v>34D</v>
      </c>
      <c r="T145" s="257">
        <v>75583</v>
      </c>
      <c r="U145" s="257">
        <v>79486</v>
      </c>
      <c r="V145" s="257">
        <v>83538</v>
      </c>
      <c r="W145" s="257">
        <v>89192</v>
      </c>
      <c r="X145" s="257">
        <v>91690</v>
      </c>
      <c r="Y145" s="257">
        <v>94257</v>
      </c>
      <c r="Z145" s="257">
        <v>96945</v>
      </c>
    </row>
    <row r="146" spans="1:26" x14ac:dyDescent="0.2">
      <c r="A146" s="75" t="s">
        <v>17</v>
      </c>
      <c r="B146" s="70" t="s">
        <v>686</v>
      </c>
      <c r="C146" s="75" t="s">
        <v>549</v>
      </c>
      <c r="D146" s="73" t="s">
        <v>550</v>
      </c>
      <c r="E146" s="75">
        <v>403</v>
      </c>
      <c r="F146" s="75">
        <v>8</v>
      </c>
      <c r="G146" s="74">
        <f t="shared" ref="G146:M146" ca="1" si="38">T146</f>
        <v>65027</v>
      </c>
      <c r="H146" s="74">
        <f t="shared" ca="1" si="38"/>
        <v>68540</v>
      </c>
      <c r="I146" s="74">
        <f t="shared" ca="1" si="38"/>
        <v>72797</v>
      </c>
      <c r="J146" s="74">
        <f t="shared" ca="1" si="38"/>
        <v>77054</v>
      </c>
      <c r="K146" s="74">
        <f t="shared" ca="1" si="38"/>
        <v>79212</v>
      </c>
      <c r="L146" s="74">
        <f t="shared" ca="1" si="38"/>
        <v>81430</v>
      </c>
      <c r="M146" s="74">
        <f t="shared" ca="1" si="38"/>
        <v>83751</v>
      </c>
      <c r="N146" s="72"/>
      <c r="P146" s="191" t="s">
        <v>600</v>
      </c>
      <c r="Q146" s="187" t="str">
        <f>C146</f>
        <v>52977C</v>
      </c>
      <c r="R146" s="188" t="str">
        <f>D146</f>
        <v>Public Service Area Supervisor</v>
      </c>
      <c r="S146" s="189" t="str">
        <f>B146</f>
        <v>111</v>
      </c>
      <c r="T146" s="186" cm="1">
        <f t="array" aca="1" ref="T146" ca="1">ROUND(IF($P146="Y",VLOOKUP($Q146, RatesMay2021,T$6,0)*INDIRECT($Q$1),VLOOKUP($Q146, RatesMay2021,T$6,0)),IF($A146="E",0,3))</f>
        <v>65027</v>
      </c>
      <c r="U146" s="186" cm="1">
        <f t="array" aca="1" ref="U146" ca="1">ROUND(IF($P146="Y",VLOOKUP($Q146, RatesMay2021,U$6,0)*INDIRECT($Q$1),VLOOKUP($Q146, RatesMay2021,U$6,0)),IF($A146="E",0,3))</f>
        <v>68540</v>
      </c>
      <c r="V146" s="186" cm="1">
        <f t="array" aca="1" ref="V146" ca="1">ROUND(IF($P146="Y",VLOOKUP($Q146, RatesMay2021,V$6,0)*INDIRECT($Q$1),VLOOKUP($Q146, RatesMay2021,V$6,0)),IF($A146="E",0,3))</f>
        <v>72797</v>
      </c>
      <c r="W146" s="186" cm="1">
        <f t="array" aca="1" ref="W146" ca="1">ROUND(IF($P146="Y",VLOOKUP($Q146, RatesMay2021,W$6,0)*INDIRECT($Q$1),VLOOKUP($Q146, RatesMay2021,W$6,0)),IF($A146="E",0,3))</f>
        <v>77054</v>
      </c>
      <c r="X146" s="186" cm="1">
        <f t="array" aca="1" ref="X146" ca="1">ROUND(IF($P146="Y",VLOOKUP($Q146, RatesMay2021,X$6,0)*INDIRECT($Q$1),VLOOKUP($Q146, RatesMay2021,X$6,0)),IF($A146="E",0,3))</f>
        <v>79212</v>
      </c>
      <c r="Y146" s="186" cm="1">
        <f t="array" aca="1" ref="Y146" ca="1">ROUND(IF($P146="Y",VLOOKUP($Q146, RatesMay2021,Y$6,0)*INDIRECT($Q$1),VLOOKUP($Q146, RatesMay2021,Y$6,0)),IF($A146="E",0,3))</f>
        <v>81430</v>
      </c>
      <c r="Z146" s="186" cm="1">
        <f t="array" aca="1" ref="Z146" ca="1">ROUND(IF($P146="Y",VLOOKUP($Q146, RatesMay2021,Z$6,0)*INDIRECT($Q$1),VLOOKUP($Q146, RatesMay2021,Z$6,0)),IF($A146="E",0,3))</f>
        <v>83751</v>
      </c>
    </row>
    <row r="147" spans="1:26" x14ac:dyDescent="0.2">
      <c r="A147" s="69" t="s">
        <v>17</v>
      </c>
      <c r="B147" s="223" t="s">
        <v>38</v>
      </c>
      <c r="C147" s="69" t="s">
        <v>184</v>
      </c>
      <c r="D147" s="71" t="s">
        <v>420</v>
      </c>
      <c r="E147" s="69">
        <v>458</v>
      </c>
      <c r="F147" s="69">
        <v>10</v>
      </c>
      <c r="G147" s="74">
        <f t="shared" ca="1" si="31"/>
        <v>71570</v>
      </c>
      <c r="H147" s="74">
        <f t="shared" ca="1" si="32"/>
        <v>75168</v>
      </c>
      <c r="I147" s="74">
        <f t="shared" ca="1" si="33"/>
        <v>79228</v>
      </c>
      <c r="J147" s="74">
        <f t="shared" ca="1" si="34"/>
        <v>85847</v>
      </c>
      <c r="K147" s="74">
        <f t="shared" ca="1" si="35"/>
        <v>88252</v>
      </c>
      <c r="L147" s="74">
        <f t="shared" ca="1" si="36"/>
        <v>92874</v>
      </c>
      <c r="M147" s="74">
        <f t="shared" ca="1" si="37"/>
        <v>98200</v>
      </c>
      <c r="N147" s="72"/>
      <c r="P147" s="191" t="s">
        <v>600</v>
      </c>
      <c r="Q147" s="187" t="str">
        <f t="shared" si="29"/>
        <v>08563C</v>
      </c>
      <c r="R147" s="188" t="str">
        <f t="shared" si="29"/>
        <v>Public Works Interagency Coordinator</v>
      </c>
      <c r="S147" s="189" t="str">
        <f t="shared" si="30"/>
        <v>65</v>
      </c>
      <c r="T147" s="186" cm="1">
        <f t="array" aca="1" ref="T147" ca="1">ROUND(IF($P147="Y",VLOOKUP($Q147, RatesMay2021,T$6,0)*INDIRECT($Q$1),VLOOKUP($Q147, RatesMay2021,T$6,0)),IF($A147="E",0,3))</f>
        <v>71570</v>
      </c>
      <c r="U147" s="186" cm="1">
        <f t="array" aca="1" ref="U147" ca="1">ROUND(IF($P147="Y",VLOOKUP($Q147, RatesMay2021,U$6,0)*INDIRECT($Q$1),VLOOKUP($Q147, RatesMay2021,U$6,0)),IF($A147="E",0,3))</f>
        <v>75168</v>
      </c>
      <c r="V147" s="186" cm="1">
        <f t="array" aca="1" ref="V147" ca="1">ROUND(IF($P147="Y",VLOOKUP($Q147, RatesMay2021,V$6,0)*INDIRECT($Q$1),VLOOKUP($Q147, RatesMay2021,V$6,0)),IF($A147="E",0,3))</f>
        <v>79228</v>
      </c>
      <c r="W147" s="186" cm="1">
        <f t="array" aca="1" ref="W147" ca="1">ROUND(IF($P147="Y",VLOOKUP($Q147, RatesMay2021,W$6,0)*INDIRECT($Q$1),VLOOKUP($Q147, RatesMay2021,W$6,0)),IF($A147="E",0,3))</f>
        <v>85847</v>
      </c>
      <c r="X147" s="186" cm="1">
        <f t="array" aca="1" ref="X147" ca="1">ROUND(IF($P147="Y",VLOOKUP($Q147, RatesMay2021,X$6,0)*INDIRECT($Q$1),VLOOKUP($Q147, RatesMay2021,X$6,0)),IF($A147="E",0,3))</f>
        <v>88252</v>
      </c>
      <c r="Y147" s="186" cm="1">
        <f t="array" aca="1" ref="Y147" ca="1">ROUND(IF($P147="Y",VLOOKUP($Q147, RatesMay2021,Y$6,0)*INDIRECT($Q$1),VLOOKUP($Q147, RatesMay2021,Y$6,0)),IF($A147="E",0,3))</f>
        <v>92874</v>
      </c>
      <c r="Z147" s="186" cm="1">
        <f t="array" aca="1" ref="Z147" ca="1">ROUND(IF($P147="Y",VLOOKUP($Q147, RatesMay2021,Z$6,0)*INDIRECT($Q$1),VLOOKUP($Q147, RatesMay2021,Z$6,0)),IF($A147="E",0,3))</f>
        <v>98200</v>
      </c>
    </row>
    <row r="148" spans="1:26" x14ac:dyDescent="0.2">
      <c r="A148" s="69" t="s">
        <v>17</v>
      </c>
      <c r="B148" s="223" t="s">
        <v>572</v>
      </c>
      <c r="C148" s="69" t="s">
        <v>186</v>
      </c>
      <c r="D148" s="71" t="s">
        <v>421</v>
      </c>
      <c r="E148" s="69">
        <v>423</v>
      </c>
      <c r="F148" s="69">
        <v>9</v>
      </c>
      <c r="G148" s="74">
        <f t="shared" ca="1" si="31"/>
        <v>77341</v>
      </c>
      <c r="H148" s="74">
        <f t="shared" ca="1" si="32"/>
        <v>80438</v>
      </c>
      <c r="I148" s="74">
        <f t="shared" ca="1" si="33"/>
        <v>83658</v>
      </c>
      <c r="J148" s="74">
        <f t="shared" ca="1" si="34"/>
        <v>87009</v>
      </c>
      <c r="K148" s="74">
        <f t="shared" ca="1" si="35"/>
        <v>90492</v>
      </c>
      <c r="L148" s="74">
        <f t="shared" ca="1" si="36"/>
        <v>0</v>
      </c>
      <c r="M148" s="74">
        <f t="shared" ca="1" si="37"/>
        <v>0</v>
      </c>
      <c r="N148" s="72"/>
      <c r="P148" s="191" t="s">
        <v>600</v>
      </c>
      <c r="Q148" s="187" t="str">
        <f t="shared" si="29"/>
        <v>08835C</v>
      </c>
      <c r="R148" s="188" t="str">
        <f t="shared" si="29"/>
        <v xml:space="preserve">Recycling Coordinator </v>
      </c>
      <c r="S148" s="189" t="str">
        <f t="shared" si="30"/>
        <v>086</v>
      </c>
      <c r="T148" s="186" cm="1">
        <f t="array" aca="1" ref="T148" ca="1">ROUND(IF($P148="Y",VLOOKUP($Q148, RatesMay2021,T$6,0)*INDIRECT($Q$1),VLOOKUP($Q148, RatesMay2021,T$6,0)),IF($A148="E",0,3))</f>
        <v>77341</v>
      </c>
      <c r="U148" s="186" cm="1">
        <f t="array" aca="1" ref="U148" ca="1">ROUND(IF($P148="Y",VLOOKUP($Q148, RatesMay2021,U$6,0)*INDIRECT($Q$1),VLOOKUP($Q148, RatesMay2021,U$6,0)),IF($A148="E",0,3))</f>
        <v>80438</v>
      </c>
      <c r="V148" s="186" cm="1">
        <f t="array" aca="1" ref="V148" ca="1">ROUND(IF($P148="Y",VLOOKUP($Q148, RatesMay2021,V$6,0)*INDIRECT($Q$1),VLOOKUP($Q148, RatesMay2021,V$6,0)),IF($A148="E",0,3))</f>
        <v>83658</v>
      </c>
      <c r="W148" s="186" cm="1">
        <f t="array" aca="1" ref="W148" ca="1">ROUND(IF($P148="Y",VLOOKUP($Q148, RatesMay2021,W$6,0)*INDIRECT($Q$1),VLOOKUP($Q148, RatesMay2021,W$6,0)),IF($A148="E",0,3))</f>
        <v>87009</v>
      </c>
      <c r="X148" s="186" cm="1">
        <f t="array" aca="1" ref="X148" ca="1">ROUND(IF($P148="Y",VLOOKUP($Q148, RatesMay2021,X$6,0)*INDIRECT($Q$1),VLOOKUP($Q148, RatesMay2021,X$6,0)),IF($A148="E",0,3))</f>
        <v>90492</v>
      </c>
      <c r="Y148" s="186" cm="1">
        <f t="array" aca="1" ref="Y148" ca="1">ROUND(IF($P148="Y",VLOOKUP($Q148, RatesMay2021,Y$6,0)*INDIRECT($Q$1),VLOOKUP($Q148, RatesMay2021,Y$6,0)),IF($A148="E",0,3))</f>
        <v>0</v>
      </c>
      <c r="Z148" s="186" cm="1">
        <f t="array" aca="1" ref="Z148" ca="1">ROUND(IF($P148="Y",VLOOKUP($Q148, RatesMay2021,Z$6,0)*INDIRECT($Q$1),VLOOKUP($Q148, RatesMay2021,Z$6,0)),IF($A148="E",0,3))</f>
        <v>0</v>
      </c>
    </row>
    <row r="149" spans="1:26" x14ac:dyDescent="0.2">
      <c r="A149" s="69" t="s">
        <v>17</v>
      </c>
      <c r="B149" s="223" t="s">
        <v>571</v>
      </c>
      <c r="C149" s="69" t="s">
        <v>187</v>
      </c>
      <c r="D149" s="71" t="s">
        <v>422</v>
      </c>
      <c r="E149" s="69">
        <v>458</v>
      </c>
      <c r="F149" s="69">
        <v>10</v>
      </c>
      <c r="G149" s="74">
        <f t="shared" ca="1" si="31"/>
        <v>83928</v>
      </c>
      <c r="H149" s="74">
        <f t="shared" ca="1" si="32"/>
        <v>87289</v>
      </c>
      <c r="I149" s="74">
        <f t="shared" ca="1" si="33"/>
        <v>90785</v>
      </c>
      <c r="J149" s="74">
        <f t="shared" ca="1" si="34"/>
        <v>94419</v>
      </c>
      <c r="K149" s="74">
        <f t="shared" ca="1" si="35"/>
        <v>98200</v>
      </c>
      <c r="L149" s="74">
        <f t="shared" ca="1" si="36"/>
        <v>0</v>
      </c>
      <c r="M149" s="74">
        <f t="shared" ca="1" si="37"/>
        <v>0</v>
      </c>
      <c r="N149" s="72"/>
      <c r="P149" s="191" t="s">
        <v>600</v>
      </c>
      <c r="Q149" s="187" t="str">
        <f t="shared" si="29"/>
        <v>08856C</v>
      </c>
      <c r="R149" s="188" t="str">
        <f t="shared" si="29"/>
        <v>Regulatory Services Interagency Coordinator</v>
      </c>
      <c r="S149" s="189" t="str">
        <f t="shared" si="30"/>
        <v>065</v>
      </c>
      <c r="T149" s="186" cm="1">
        <f t="array" aca="1" ref="T149" ca="1">ROUND(IF($P149="Y",VLOOKUP($Q149, RatesMay2021,T$6,0)*INDIRECT($Q$1),VLOOKUP($Q149, RatesMay2021,T$6,0)),IF($A149="E",0,3))</f>
        <v>83928</v>
      </c>
      <c r="U149" s="186" cm="1">
        <f t="array" aca="1" ref="U149" ca="1">ROUND(IF($P149="Y",VLOOKUP($Q149, RatesMay2021,U$6,0)*INDIRECT($Q$1),VLOOKUP($Q149, RatesMay2021,U$6,0)),IF($A149="E",0,3))</f>
        <v>87289</v>
      </c>
      <c r="V149" s="186" cm="1">
        <f t="array" aca="1" ref="V149" ca="1">ROUND(IF($P149="Y",VLOOKUP($Q149, RatesMay2021,V$6,0)*INDIRECT($Q$1),VLOOKUP($Q149, RatesMay2021,V$6,0)),IF($A149="E",0,3))</f>
        <v>90785</v>
      </c>
      <c r="W149" s="186" cm="1">
        <f t="array" aca="1" ref="W149" ca="1">ROUND(IF($P149="Y",VLOOKUP($Q149, RatesMay2021,W$6,0)*INDIRECT($Q$1),VLOOKUP($Q149, RatesMay2021,W$6,0)),IF($A149="E",0,3))</f>
        <v>94419</v>
      </c>
      <c r="X149" s="186" cm="1">
        <f t="array" aca="1" ref="X149" ca="1">ROUND(IF($P149="Y",VLOOKUP($Q149, RatesMay2021,X$6,0)*INDIRECT($Q$1),VLOOKUP($Q149, RatesMay2021,X$6,0)),IF($A149="E",0,3))</f>
        <v>98200</v>
      </c>
      <c r="Y149" s="186" cm="1">
        <f t="array" aca="1" ref="Y149" ca="1">ROUND(IF($P149="Y",VLOOKUP($Q149, RatesMay2021,Y$6,0)*INDIRECT($Q$1),VLOOKUP($Q149, RatesMay2021,Y$6,0)),IF($A149="E",0,3))</f>
        <v>0</v>
      </c>
      <c r="Z149" s="186" cm="1">
        <f t="array" aca="1" ref="Z149" ca="1">ROUND(IF($P149="Y",VLOOKUP($Q149, RatesMay2021,Z$6,0)*INDIRECT($Q$1),VLOOKUP($Q149, RatesMay2021,Z$6,0)),IF($A149="E",0,3))</f>
        <v>0</v>
      </c>
    </row>
    <row r="150" spans="1:26" x14ac:dyDescent="0.2">
      <c r="A150" s="69" t="s">
        <v>17</v>
      </c>
      <c r="B150" s="223" t="s">
        <v>188</v>
      </c>
      <c r="C150" s="69" t="s">
        <v>189</v>
      </c>
      <c r="D150" s="71" t="s">
        <v>423</v>
      </c>
      <c r="E150" s="69">
        <v>525</v>
      </c>
      <c r="F150" s="69">
        <v>11</v>
      </c>
      <c r="G150" s="74">
        <f t="shared" ca="1" si="31"/>
        <v>84825</v>
      </c>
      <c r="H150" s="74">
        <f t="shared" ca="1" si="32"/>
        <v>89054</v>
      </c>
      <c r="I150" s="74">
        <f t="shared" ca="1" si="33"/>
        <v>93535</v>
      </c>
      <c r="J150" s="74">
        <f t="shared" ca="1" si="34"/>
        <v>99663</v>
      </c>
      <c r="K150" s="74">
        <f t="shared" ca="1" si="35"/>
        <v>102455</v>
      </c>
      <c r="L150" s="74">
        <f t="shared" ca="1" si="36"/>
        <v>105322</v>
      </c>
      <c r="M150" s="74">
        <f t="shared" ca="1" si="37"/>
        <v>108324</v>
      </c>
      <c r="N150" s="72"/>
      <c r="P150" s="191" t="s">
        <v>600</v>
      </c>
      <c r="Q150" s="187" t="str">
        <f t="shared" si="29"/>
        <v>08885C</v>
      </c>
      <c r="R150" s="188" t="str">
        <f t="shared" si="29"/>
        <v>Risk Manager</v>
      </c>
      <c r="S150" s="189" t="str">
        <f t="shared" si="30"/>
        <v>41B</v>
      </c>
      <c r="T150" s="186" cm="1">
        <f t="array" aca="1" ref="T150" ca="1">ROUND(IF($P150="Y",VLOOKUP($Q150, RatesMay2021,T$6,0)*INDIRECT($Q$1),VLOOKUP($Q150, RatesMay2021,T$6,0)),IF($A150="E",0,3))</f>
        <v>84825</v>
      </c>
      <c r="U150" s="186" cm="1">
        <f t="array" aca="1" ref="U150" ca="1">ROUND(IF($P150="Y",VLOOKUP($Q150, RatesMay2021,U$6,0)*INDIRECT($Q$1),VLOOKUP($Q150, RatesMay2021,U$6,0)),IF($A150="E",0,3))</f>
        <v>89054</v>
      </c>
      <c r="V150" s="186" cm="1">
        <f t="array" aca="1" ref="V150" ca="1">ROUND(IF($P150="Y",VLOOKUP($Q150, RatesMay2021,V$6,0)*INDIRECT($Q$1),VLOOKUP($Q150, RatesMay2021,V$6,0)),IF($A150="E",0,3))</f>
        <v>93535</v>
      </c>
      <c r="W150" s="186" cm="1">
        <f t="array" aca="1" ref="W150" ca="1">ROUND(IF($P150="Y",VLOOKUP($Q150, RatesMay2021,W$6,0)*INDIRECT($Q$1),VLOOKUP($Q150, RatesMay2021,W$6,0)),IF($A150="E",0,3))</f>
        <v>99663</v>
      </c>
      <c r="X150" s="186" cm="1">
        <f t="array" aca="1" ref="X150" ca="1">ROUND(IF($P150="Y",VLOOKUP($Q150, RatesMay2021,X$6,0)*INDIRECT($Q$1),VLOOKUP($Q150, RatesMay2021,X$6,0)),IF($A150="E",0,3))</f>
        <v>102455</v>
      </c>
      <c r="Y150" s="186" cm="1">
        <f t="array" aca="1" ref="Y150" ca="1">ROUND(IF($P150="Y",VLOOKUP($Q150, RatesMay2021,Y$6,0)*INDIRECT($Q$1),VLOOKUP($Q150, RatesMay2021,Y$6,0)),IF($A150="E",0,3))</f>
        <v>105322</v>
      </c>
      <c r="Z150" s="186" cm="1">
        <f t="array" aca="1" ref="Z150" ca="1">ROUND(IF($P150="Y",VLOOKUP($Q150, RatesMay2021,Z$6,0)*INDIRECT($Q$1),VLOOKUP($Q150, RatesMay2021,Z$6,0)),IF($A150="E",0,3))</f>
        <v>108324</v>
      </c>
    </row>
    <row r="151" spans="1:26" x14ac:dyDescent="0.2">
      <c r="A151" s="69" t="s">
        <v>21</v>
      </c>
      <c r="B151" s="223" t="s">
        <v>190</v>
      </c>
      <c r="C151" s="69" t="s">
        <v>191</v>
      </c>
      <c r="D151" s="71" t="s">
        <v>424</v>
      </c>
      <c r="E151" s="69">
        <v>283</v>
      </c>
      <c r="F151" s="69">
        <v>6</v>
      </c>
      <c r="G151" s="74">
        <f t="shared" ca="1" si="31"/>
        <v>22.795000000000002</v>
      </c>
      <c r="H151" s="74">
        <f t="shared" ca="1" si="32"/>
        <v>24.353000000000002</v>
      </c>
      <c r="I151" s="74">
        <f t="shared" ca="1" si="33"/>
        <v>25.033999999999999</v>
      </c>
      <c r="J151" s="74">
        <f t="shared" ca="1" si="34"/>
        <v>25.748000000000001</v>
      </c>
      <c r="K151" s="74">
        <f t="shared" ca="1" si="35"/>
        <v>0</v>
      </c>
      <c r="L151" s="74">
        <f t="shared" ca="1" si="36"/>
        <v>0</v>
      </c>
      <c r="M151" s="74">
        <f t="shared" ca="1" si="37"/>
        <v>0</v>
      </c>
      <c r="N151" s="232"/>
      <c r="P151" s="191" t="s">
        <v>600</v>
      </c>
      <c r="Q151" s="187" t="str">
        <f t="shared" si="29"/>
        <v>09035C</v>
      </c>
      <c r="R151" s="188" t="str">
        <f t="shared" si="29"/>
        <v xml:space="preserve">School Patrol Agent </v>
      </c>
      <c r="S151" s="189" t="str">
        <f t="shared" si="30"/>
        <v>09</v>
      </c>
      <c r="T151" s="186" cm="1">
        <f t="array" aca="1" ref="T151" ca="1">ROUND(IF($P151="Y",VLOOKUP($Q151, RatesMay2021,T$6,0)*INDIRECT($Q$1),VLOOKUP($Q151, RatesMay2021,T$6,0)),IF($A151="E",0,3))</f>
        <v>22.795000000000002</v>
      </c>
      <c r="U151" s="186" cm="1">
        <f t="array" aca="1" ref="U151" ca="1">ROUND(IF($P151="Y",VLOOKUP($Q151, RatesMay2021,U$6,0)*INDIRECT($Q$1),VLOOKUP($Q151, RatesMay2021,U$6,0)),IF($A151="E",0,3))</f>
        <v>24.353000000000002</v>
      </c>
      <c r="V151" s="186" cm="1">
        <f t="array" aca="1" ref="V151" ca="1">ROUND(IF($P151="Y",VLOOKUP($Q151, RatesMay2021,V$6,0)*INDIRECT($Q$1),VLOOKUP($Q151, RatesMay2021,V$6,0)),IF($A151="E",0,3))</f>
        <v>25.033999999999999</v>
      </c>
      <c r="W151" s="186" cm="1">
        <f t="array" aca="1" ref="W151" ca="1">ROUND(IF($P151="Y",VLOOKUP($Q151, RatesMay2021,W$6,0)*INDIRECT($Q$1),VLOOKUP($Q151, RatesMay2021,W$6,0)),IF($A151="E",0,3))</f>
        <v>25.748000000000001</v>
      </c>
      <c r="X151" s="186" cm="1">
        <f t="array" aca="1" ref="X151" ca="1">ROUND(IF($P151="Y",VLOOKUP($Q151, RatesMay2021,X$6,0)*INDIRECT($Q$1),VLOOKUP($Q151, RatesMay2021,X$6,0)),IF($A151="E",0,3))</f>
        <v>0</v>
      </c>
      <c r="Y151" s="186" cm="1">
        <f t="array" aca="1" ref="Y151" ca="1">ROUND(IF($P151="Y",VLOOKUP($Q151, RatesMay2021,Y$6,0)*INDIRECT($Q$1),VLOOKUP($Q151, RatesMay2021,Y$6,0)),IF($A151="E",0,3))</f>
        <v>0</v>
      </c>
      <c r="Z151" s="186" cm="1">
        <f t="array" aca="1" ref="Z151" ca="1">ROUND(IF($P151="Y",VLOOKUP($Q151, RatesMay2021,Z$6,0)*INDIRECT($Q$1),VLOOKUP($Q151, RatesMay2021,Z$6,0)),IF($A151="E",0,3))</f>
        <v>0</v>
      </c>
    </row>
    <row r="152" spans="1:26" x14ac:dyDescent="0.2">
      <c r="A152" s="69" t="s">
        <v>21</v>
      </c>
      <c r="B152" s="223" t="s">
        <v>194</v>
      </c>
      <c r="C152" s="69" t="s">
        <v>195</v>
      </c>
      <c r="D152" s="71" t="s">
        <v>425</v>
      </c>
      <c r="E152" s="69">
        <v>210</v>
      </c>
      <c r="F152" s="69">
        <v>4</v>
      </c>
      <c r="G152" s="74">
        <f t="shared" ca="1" si="31"/>
        <v>19.555</v>
      </c>
      <c r="H152" s="74">
        <f t="shared" ca="1" si="32"/>
        <v>20.265000000000001</v>
      </c>
      <c r="I152" s="74">
        <f t="shared" ca="1" si="33"/>
        <v>21</v>
      </c>
      <c r="J152" s="74">
        <f t="shared" ca="1" si="34"/>
        <v>0</v>
      </c>
      <c r="K152" s="74">
        <f t="shared" ca="1" si="35"/>
        <v>0</v>
      </c>
      <c r="L152" s="74">
        <f t="shared" ca="1" si="36"/>
        <v>0</v>
      </c>
      <c r="M152" s="74">
        <f t="shared" ca="1" si="37"/>
        <v>0</v>
      </c>
      <c r="N152" s="232"/>
      <c r="P152" s="191" t="s">
        <v>600</v>
      </c>
      <c r="Q152" s="187" t="str">
        <f t="shared" si="29"/>
        <v>09072C</v>
      </c>
      <c r="R152" s="188" t="str">
        <f t="shared" si="29"/>
        <v>Seasonal Elections Support Specialist I</v>
      </c>
      <c r="S152" s="189" t="str">
        <f t="shared" si="30"/>
        <v>01</v>
      </c>
      <c r="T152" s="186" cm="1">
        <f t="array" aca="1" ref="T152" ca="1">ROUND(IF($P152="Y",VLOOKUP($Q152, RatesMay2021,T$6,0)*INDIRECT($Q$1),VLOOKUP($Q152, RatesMay2021,T$6,0)),IF($A152="E",0,3))</f>
        <v>19.555</v>
      </c>
      <c r="U152" s="186" cm="1">
        <f t="array" aca="1" ref="U152" ca="1">ROUND(IF($P152="Y",VLOOKUP($Q152, RatesMay2021,U$6,0)*INDIRECT($Q$1),VLOOKUP($Q152, RatesMay2021,U$6,0)),IF($A152="E",0,3))</f>
        <v>20.265000000000001</v>
      </c>
      <c r="V152" s="186" cm="1">
        <f t="array" aca="1" ref="V152" ca="1">ROUND(IF($P152="Y",VLOOKUP($Q152, RatesMay2021,V$6,0)*INDIRECT($Q$1),VLOOKUP($Q152, RatesMay2021,V$6,0)),IF($A152="E",0,3))</f>
        <v>21</v>
      </c>
      <c r="W152" s="186" cm="1">
        <f t="array" aca="1" ref="W152" ca="1">ROUND(IF($P152="Y",VLOOKUP($Q152, RatesMay2021,W$6,0)*INDIRECT($Q$1),VLOOKUP($Q152, RatesMay2021,W$6,0)),IF($A152="E",0,3))</f>
        <v>0</v>
      </c>
      <c r="X152" s="186" cm="1">
        <f t="array" aca="1" ref="X152" ca="1">ROUND(IF($P152="Y",VLOOKUP($Q152, RatesMay2021,X$6,0)*INDIRECT($Q$1),VLOOKUP($Q152, RatesMay2021,X$6,0)),IF($A152="E",0,3))</f>
        <v>0</v>
      </c>
      <c r="Y152" s="186" cm="1">
        <f t="array" aca="1" ref="Y152" ca="1">ROUND(IF($P152="Y",VLOOKUP($Q152, RatesMay2021,Y$6,0)*INDIRECT($Q$1),VLOOKUP($Q152, RatesMay2021,Y$6,0)),IF($A152="E",0,3))</f>
        <v>0</v>
      </c>
      <c r="Z152" s="186" cm="1">
        <f t="array" aca="1" ref="Z152" ca="1">ROUND(IF($P152="Y",VLOOKUP($Q152, RatesMay2021,Z$6,0)*INDIRECT($Q$1),VLOOKUP($Q152, RatesMay2021,Z$6,0)),IF($A152="E",0,3))</f>
        <v>0</v>
      </c>
    </row>
    <row r="153" spans="1:26" x14ac:dyDescent="0.2">
      <c r="A153" s="69" t="s">
        <v>21</v>
      </c>
      <c r="B153" s="223" t="s">
        <v>192</v>
      </c>
      <c r="C153" s="69" t="s">
        <v>193</v>
      </c>
      <c r="D153" s="71" t="s">
        <v>426</v>
      </c>
      <c r="E153" s="69">
        <v>253</v>
      </c>
      <c r="F153" s="69">
        <v>5</v>
      </c>
      <c r="G153" s="74">
        <f t="shared" ca="1" si="31"/>
        <v>20.149000000000001</v>
      </c>
      <c r="H153" s="74">
        <f t="shared" ca="1" si="32"/>
        <v>21.158000000000001</v>
      </c>
      <c r="I153" s="74">
        <f t="shared" ca="1" si="33"/>
        <v>22.204000000000001</v>
      </c>
      <c r="J153" s="74">
        <f t="shared" ca="1" si="34"/>
        <v>0</v>
      </c>
      <c r="K153" s="74">
        <f t="shared" ca="1" si="35"/>
        <v>0</v>
      </c>
      <c r="L153" s="74">
        <f t="shared" ca="1" si="36"/>
        <v>0</v>
      </c>
      <c r="M153" s="74">
        <f t="shared" ca="1" si="37"/>
        <v>0</v>
      </c>
      <c r="N153" s="232"/>
      <c r="P153" s="191" t="s">
        <v>600</v>
      </c>
      <c r="Q153" s="187" t="str">
        <f t="shared" si="29"/>
        <v>09073C</v>
      </c>
      <c r="R153" s="188" t="str">
        <f t="shared" si="29"/>
        <v>Seasonal Elections Support Specialist II</v>
      </c>
      <c r="S153" s="189" t="str">
        <f t="shared" si="30"/>
        <v>02</v>
      </c>
      <c r="T153" s="186" cm="1">
        <f t="array" aca="1" ref="T153" ca="1">ROUND(IF($P153="Y",VLOOKUP($Q153, RatesMay2021,T$6,0)*INDIRECT($Q$1),VLOOKUP($Q153, RatesMay2021,T$6,0)),IF($A153="E",0,3))</f>
        <v>20.149000000000001</v>
      </c>
      <c r="U153" s="186" cm="1">
        <f t="array" aca="1" ref="U153" ca="1">ROUND(IF($P153="Y",VLOOKUP($Q153, RatesMay2021,U$6,0)*INDIRECT($Q$1),VLOOKUP($Q153, RatesMay2021,U$6,0)),IF($A153="E",0,3))</f>
        <v>21.158000000000001</v>
      </c>
      <c r="V153" s="186" cm="1">
        <f t="array" aca="1" ref="V153" ca="1">ROUND(IF($P153="Y",VLOOKUP($Q153, RatesMay2021,V$6,0)*INDIRECT($Q$1),VLOOKUP($Q153, RatesMay2021,V$6,0)),IF($A153="E",0,3))</f>
        <v>22.204000000000001</v>
      </c>
      <c r="W153" s="186" cm="1">
        <f t="array" aca="1" ref="W153" ca="1">ROUND(IF($P153="Y",VLOOKUP($Q153, RatesMay2021,W$6,0)*INDIRECT($Q$1),VLOOKUP($Q153, RatesMay2021,W$6,0)),IF($A153="E",0,3))</f>
        <v>0</v>
      </c>
      <c r="X153" s="186" cm="1">
        <f t="array" aca="1" ref="X153" ca="1">ROUND(IF($P153="Y",VLOOKUP($Q153, RatesMay2021,X$6,0)*INDIRECT($Q$1),VLOOKUP($Q153, RatesMay2021,X$6,0)),IF($A153="E",0,3))</f>
        <v>0</v>
      </c>
      <c r="Y153" s="186" cm="1">
        <f t="array" aca="1" ref="Y153" ca="1">ROUND(IF($P153="Y",VLOOKUP($Q153, RatesMay2021,Y$6,0)*INDIRECT($Q$1),VLOOKUP($Q153, RatesMay2021,Y$6,0)),IF($A153="E",0,3))</f>
        <v>0</v>
      </c>
      <c r="Z153" s="186" cm="1">
        <f t="array" aca="1" ref="Z153" ca="1">ROUND(IF($P153="Y",VLOOKUP($Q153, RatesMay2021,Z$6,0)*INDIRECT($Q$1),VLOOKUP($Q153, RatesMay2021,Z$6,0)),IF($A153="E",0,3))</f>
        <v>0</v>
      </c>
    </row>
    <row r="154" spans="1:26" x14ac:dyDescent="0.2">
      <c r="A154" s="69" t="s">
        <v>21</v>
      </c>
      <c r="B154" s="223" t="s">
        <v>196</v>
      </c>
      <c r="C154" s="69" t="s">
        <v>197</v>
      </c>
      <c r="D154" s="71" t="s">
        <v>427</v>
      </c>
      <c r="E154" s="69">
        <v>218</v>
      </c>
      <c r="F154" s="69">
        <v>4</v>
      </c>
      <c r="G154" s="74">
        <f t="shared" ca="1" si="31"/>
        <v>15.116</v>
      </c>
      <c r="H154" s="74">
        <f t="shared" ca="1" si="32"/>
        <v>16.861000000000001</v>
      </c>
      <c r="I154" s="74">
        <f t="shared" ca="1" si="33"/>
        <v>18.023</v>
      </c>
      <c r="J154" s="74">
        <f t="shared" ca="1" si="34"/>
        <v>19.766999999999999</v>
      </c>
      <c r="K154" s="74">
        <f t="shared" ca="1" si="35"/>
        <v>0</v>
      </c>
      <c r="L154" s="74">
        <f t="shared" ca="1" si="36"/>
        <v>0</v>
      </c>
      <c r="M154" s="74">
        <f t="shared" ca="1" si="37"/>
        <v>0</v>
      </c>
      <c r="N154" s="232"/>
      <c r="P154" s="191" t="s">
        <v>600</v>
      </c>
      <c r="Q154" s="187" t="str">
        <f t="shared" si="29"/>
        <v>09075C</v>
      </c>
      <c r="R154" s="188" t="str">
        <f t="shared" si="29"/>
        <v>Seasonal Environmental Health Technician</v>
      </c>
      <c r="S154" s="189" t="str">
        <f t="shared" si="30"/>
        <v>01H</v>
      </c>
      <c r="T154" s="186" cm="1">
        <f t="array" aca="1" ref="T154" ca="1">ROUND(IF($P154="Y",VLOOKUP($Q154, RatesMay2021,T$6,0)*INDIRECT($Q$1),VLOOKUP($Q154, RatesMay2021,T$6,0)),IF($A154="E",0,3))</f>
        <v>15.116</v>
      </c>
      <c r="U154" s="186" cm="1">
        <f t="array" aca="1" ref="U154" ca="1">ROUND(IF($P154="Y",VLOOKUP($Q154, RatesMay2021,U$6,0)*INDIRECT($Q$1),VLOOKUP($Q154, RatesMay2021,U$6,0)),IF($A154="E",0,3))</f>
        <v>16.861000000000001</v>
      </c>
      <c r="V154" s="186" cm="1">
        <f t="array" aca="1" ref="V154" ca="1">ROUND(IF($P154="Y",VLOOKUP($Q154, RatesMay2021,V$6,0)*INDIRECT($Q$1),VLOOKUP($Q154, RatesMay2021,V$6,0)),IF($A154="E",0,3))</f>
        <v>18.023</v>
      </c>
      <c r="W154" s="186" cm="1">
        <f t="array" aca="1" ref="W154" ca="1">ROUND(IF($P154="Y",VLOOKUP($Q154, RatesMay2021,W$6,0)*INDIRECT($Q$1),VLOOKUP($Q154, RatesMay2021,W$6,0)),IF($A154="E",0,3))</f>
        <v>19.766999999999999</v>
      </c>
      <c r="X154" s="186" cm="1">
        <f t="array" aca="1" ref="X154" ca="1">ROUND(IF($P154="Y",VLOOKUP($Q154, RatesMay2021,X$6,0)*INDIRECT($Q$1),VLOOKUP($Q154, RatesMay2021,X$6,0)),IF($A154="E",0,3))</f>
        <v>0</v>
      </c>
      <c r="Y154" s="186" cm="1">
        <f t="array" aca="1" ref="Y154" ca="1">ROUND(IF($P154="Y",VLOOKUP($Q154, RatesMay2021,Y$6,0)*INDIRECT($Q$1),VLOOKUP($Q154, RatesMay2021,Y$6,0)),IF($A154="E",0,3))</f>
        <v>0</v>
      </c>
      <c r="Z154" s="186" cm="1">
        <f t="array" aca="1" ref="Z154" ca="1">ROUND(IF($P154="Y",VLOOKUP($Q154, RatesMay2021,Z$6,0)*INDIRECT($Q$1),VLOOKUP($Q154, RatesMay2021,Z$6,0)),IF($A154="E",0,3))</f>
        <v>0</v>
      </c>
    </row>
    <row r="155" spans="1:26" x14ac:dyDescent="0.2">
      <c r="A155" s="69" t="s">
        <v>21</v>
      </c>
      <c r="B155" s="223" t="s">
        <v>196</v>
      </c>
      <c r="C155" s="69" t="s">
        <v>198</v>
      </c>
      <c r="D155" s="71" t="s">
        <v>199</v>
      </c>
      <c r="E155" s="69">
        <v>215</v>
      </c>
      <c r="F155" s="69">
        <v>4</v>
      </c>
      <c r="G155" s="74">
        <f t="shared" ca="1" si="31"/>
        <v>15.116</v>
      </c>
      <c r="H155" s="74">
        <f t="shared" ca="1" si="32"/>
        <v>16.861000000000001</v>
      </c>
      <c r="I155" s="74">
        <f t="shared" ca="1" si="33"/>
        <v>18.023</v>
      </c>
      <c r="J155" s="74">
        <f t="shared" ca="1" si="34"/>
        <v>19.766999999999999</v>
      </c>
      <c r="K155" s="74">
        <f t="shared" ca="1" si="35"/>
        <v>0</v>
      </c>
      <c r="L155" s="74">
        <f t="shared" ca="1" si="36"/>
        <v>0</v>
      </c>
      <c r="M155" s="74">
        <f t="shared" ca="1" si="37"/>
        <v>0</v>
      </c>
      <c r="N155" s="232"/>
      <c r="P155" s="191" t="s">
        <v>600</v>
      </c>
      <c r="Q155" s="187" t="str">
        <f t="shared" si="29"/>
        <v>C09078</v>
      </c>
      <c r="R155" s="188" t="str">
        <f t="shared" si="29"/>
        <v>Seasonal Legislative Aide</v>
      </c>
      <c r="S155" s="189" t="str">
        <f t="shared" si="30"/>
        <v>01H</v>
      </c>
      <c r="T155" s="186" cm="1">
        <f t="array" aca="1" ref="T155" ca="1">ROUND(IF($P155="Y",VLOOKUP($Q155, RatesMay2021,T$6,0)*INDIRECT($Q$1),VLOOKUP($Q155, RatesMay2021,T$6,0)),IF($A155="E",0,3))</f>
        <v>15.116</v>
      </c>
      <c r="U155" s="186" cm="1">
        <f t="array" aca="1" ref="U155" ca="1">ROUND(IF($P155="Y",VLOOKUP($Q155, RatesMay2021,U$6,0)*INDIRECT($Q$1),VLOOKUP($Q155, RatesMay2021,U$6,0)),IF($A155="E",0,3))</f>
        <v>16.861000000000001</v>
      </c>
      <c r="V155" s="186" cm="1">
        <f t="array" aca="1" ref="V155" ca="1">ROUND(IF($P155="Y",VLOOKUP($Q155, RatesMay2021,V$6,0)*INDIRECT($Q$1),VLOOKUP($Q155, RatesMay2021,V$6,0)),IF($A155="E",0,3))</f>
        <v>18.023</v>
      </c>
      <c r="W155" s="186" cm="1">
        <f t="array" aca="1" ref="W155" ca="1">ROUND(IF($P155="Y",VLOOKUP($Q155, RatesMay2021,W$6,0)*INDIRECT($Q$1),VLOOKUP($Q155, RatesMay2021,W$6,0)),IF($A155="E",0,3))</f>
        <v>19.766999999999999</v>
      </c>
      <c r="X155" s="186" cm="1">
        <f t="array" aca="1" ref="X155" ca="1">ROUND(IF($P155="Y",VLOOKUP($Q155, RatesMay2021,X$6,0)*INDIRECT($Q$1),VLOOKUP($Q155, RatesMay2021,X$6,0)),IF($A155="E",0,3))</f>
        <v>0</v>
      </c>
      <c r="Y155" s="186" cm="1">
        <f t="array" aca="1" ref="Y155" ca="1">ROUND(IF($P155="Y",VLOOKUP($Q155, RatesMay2021,Y$6,0)*INDIRECT($Q$1),VLOOKUP($Q155, RatesMay2021,Y$6,0)),IF($A155="E",0,3))</f>
        <v>0</v>
      </c>
      <c r="Z155" s="186" cm="1">
        <f t="array" aca="1" ref="Z155" ca="1">ROUND(IF($P155="Y",VLOOKUP($Q155, RatesMay2021,Z$6,0)*INDIRECT($Q$1),VLOOKUP($Q155, RatesMay2021,Z$6,0)),IF($A155="E",0,3))</f>
        <v>0</v>
      </c>
    </row>
    <row r="156" spans="1:26" x14ac:dyDescent="0.2">
      <c r="A156" s="69" t="s">
        <v>17</v>
      </c>
      <c r="B156" s="223" t="s">
        <v>70</v>
      </c>
      <c r="C156" s="69" t="s">
        <v>472</v>
      </c>
      <c r="D156" s="71" t="s">
        <v>466</v>
      </c>
      <c r="E156" s="69">
        <v>465</v>
      </c>
      <c r="F156" s="69">
        <v>10</v>
      </c>
      <c r="G156" s="74">
        <f t="shared" ca="1" si="31"/>
        <v>77016</v>
      </c>
      <c r="H156" s="74">
        <f t="shared" ca="1" si="32"/>
        <v>80849</v>
      </c>
      <c r="I156" s="74">
        <f t="shared" ca="1" si="33"/>
        <v>84901</v>
      </c>
      <c r="J156" s="74">
        <f t="shared" ca="1" si="34"/>
        <v>90391</v>
      </c>
      <c r="K156" s="74">
        <f t="shared" ca="1" si="35"/>
        <v>92921</v>
      </c>
      <c r="L156" s="74">
        <f t="shared" ca="1" si="36"/>
        <v>95525</v>
      </c>
      <c r="M156" s="74">
        <f t="shared" ca="1" si="37"/>
        <v>98248</v>
      </c>
      <c r="N156" s="72"/>
      <c r="P156" s="191" t="s">
        <v>600</v>
      </c>
      <c r="Q156" s="187" t="str">
        <f t="shared" si="29"/>
        <v>52936C</v>
      </c>
      <c r="R156" s="188" t="str">
        <f t="shared" si="29"/>
        <v>Senior Budget and Evaluation Analyst</v>
      </c>
      <c r="S156" s="189" t="str">
        <f t="shared" si="30"/>
        <v>34M</v>
      </c>
      <c r="T156" s="186" cm="1">
        <f t="array" aca="1" ref="T156" ca="1">ROUND(IF($P156="Y",VLOOKUP($Q156, RatesMay2021,T$6,0)*INDIRECT($Q$1),VLOOKUP($Q156, RatesMay2021,T$6,0)),IF($A156="E",0,3))</f>
        <v>77016</v>
      </c>
      <c r="U156" s="186" cm="1">
        <f t="array" aca="1" ref="U156" ca="1">ROUND(IF($P156="Y",VLOOKUP($Q156, RatesMay2021,U$6,0)*INDIRECT($Q$1),VLOOKUP($Q156, RatesMay2021,U$6,0)),IF($A156="E",0,3))</f>
        <v>80849</v>
      </c>
      <c r="V156" s="186" cm="1">
        <f t="array" aca="1" ref="V156" ca="1">ROUND(IF($P156="Y",VLOOKUP($Q156, RatesMay2021,V$6,0)*INDIRECT($Q$1),VLOOKUP($Q156, RatesMay2021,V$6,0)),IF($A156="E",0,3))</f>
        <v>84901</v>
      </c>
      <c r="W156" s="186" cm="1">
        <f t="array" aca="1" ref="W156" ca="1">ROUND(IF($P156="Y",VLOOKUP($Q156, RatesMay2021,W$6,0)*INDIRECT($Q$1),VLOOKUP($Q156, RatesMay2021,W$6,0)),IF($A156="E",0,3))</f>
        <v>90391</v>
      </c>
      <c r="X156" s="186" cm="1">
        <f t="array" aca="1" ref="X156" ca="1">ROUND(IF($P156="Y",VLOOKUP($Q156, RatesMay2021,X$6,0)*INDIRECT($Q$1),VLOOKUP($Q156, RatesMay2021,X$6,0)),IF($A156="E",0,3))</f>
        <v>92921</v>
      </c>
      <c r="Y156" s="186" cm="1">
        <f t="array" aca="1" ref="Y156" ca="1">ROUND(IF($P156="Y",VLOOKUP($Q156, RatesMay2021,Y$6,0)*INDIRECT($Q$1),VLOOKUP($Q156, RatesMay2021,Y$6,0)),IF($A156="E",0,3))</f>
        <v>95525</v>
      </c>
      <c r="Z156" s="186" cm="1">
        <f t="array" aca="1" ref="Z156" ca="1">ROUND(IF($P156="Y",VLOOKUP($Q156, RatesMay2021,Z$6,0)*INDIRECT($Q$1),VLOOKUP($Q156, RatesMay2021,Z$6,0)),IF($A156="E",0,3))</f>
        <v>98248</v>
      </c>
    </row>
    <row r="157" spans="1:26" x14ac:dyDescent="0.2">
      <c r="A157" s="69" t="s">
        <v>17</v>
      </c>
      <c r="B157" s="223" t="s">
        <v>112</v>
      </c>
      <c r="C157" s="69" t="s">
        <v>209</v>
      </c>
      <c r="D157" s="71" t="s">
        <v>429</v>
      </c>
      <c r="E157" s="69">
        <v>555</v>
      </c>
      <c r="F157" s="69">
        <v>12</v>
      </c>
      <c r="G157" s="74">
        <f t="shared" ca="1" si="31"/>
        <v>105240</v>
      </c>
      <c r="H157" s="74">
        <f t="shared" ca="1" si="32"/>
        <v>110813</v>
      </c>
      <c r="I157" s="74">
        <f t="shared" ca="1" si="33"/>
        <v>118298</v>
      </c>
      <c r="J157" s="74">
        <f t="shared" ca="1" si="34"/>
        <v>121608</v>
      </c>
      <c r="K157" s="74">
        <f t="shared" ca="1" si="35"/>
        <v>125016</v>
      </c>
      <c r="L157" s="74">
        <f t="shared" ca="1" si="36"/>
        <v>128579</v>
      </c>
      <c r="M157" s="74">
        <f t="shared" ca="1" si="37"/>
        <v>0</v>
      </c>
      <c r="N157" s="72"/>
      <c r="P157" s="191" t="s">
        <v>600</v>
      </c>
      <c r="Q157" s="187" t="str">
        <f t="shared" si="29"/>
        <v>04348C</v>
      </c>
      <c r="R157" s="188" t="str">
        <f t="shared" si="29"/>
        <v>Senior Collaboration Architect</v>
      </c>
      <c r="S157" s="189" t="str">
        <f t="shared" si="30"/>
        <v>53A</v>
      </c>
      <c r="T157" s="186" cm="1">
        <f t="array" aca="1" ref="T157" ca="1">ROUND(IF($P157="Y",VLOOKUP($Q157, RatesMay2021,T$6,0)*INDIRECT($Q$1),VLOOKUP($Q157, RatesMay2021,T$6,0)),IF($A157="E",0,3))</f>
        <v>105240</v>
      </c>
      <c r="U157" s="186" cm="1">
        <f t="array" aca="1" ref="U157" ca="1">ROUND(IF($P157="Y",VLOOKUP($Q157, RatesMay2021,U$6,0)*INDIRECT($Q$1),VLOOKUP($Q157, RatesMay2021,U$6,0)),IF($A157="E",0,3))</f>
        <v>110813</v>
      </c>
      <c r="V157" s="186" cm="1">
        <f t="array" aca="1" ref="V157" ca="1">ROUND(IF($P157="Y",VLOOKUP($Q157, RatesMay2021,V$6,0)*INDIRECT($Q$1),VLOOKUP($Q157, RatesMay2021,V$6,0)),IF($A157="E",0,3))</f>
        <v>118298</v>
      </c>
      <c r="W157" s="186" cm="1">
        <f t="array" aca="1" ref="W157" ca="1">ROUND(IF($P157="Y",VLOOKUP($Q157, RatesMay2021,W$6,0)*INDIRECT($Q$1),VLOOKUP($Q157, RatesMay2021,W$6,0)),IF($A157="E",0,3))</f>
        <v>121608</v>
      </c>
      <c r="X157" s="186" cm="1">
        <f t="array" aca="1" ref="X157" ca="1">ROUND(IF($P157="Y",VLOOKUP($Q157, RatesMay2021,X$6,0)*INDIRECT($Q$1),VLOOKUP($Q157, RatesMay2021,X$6,0)),IF($A157="E",0,3))</f>
        <v>125016</v>
      </c>
      <c r="Y157" s="186" cm="1">
        <f t="array" aca="1" ref="Y157" ca="1">ROUND(IF($P157="Y",VLOOKUP($Q157, RatesMay2021,Y$6,0)*INDIRECT($Q$1),VLOOKUP($Q157, RatesMay2021,Y$6,0)),IF($A157="E",0,3))</f>
        <v>128579</v>
      </c>
      <c r="Z157" s="186" cm="1">
        <f t="array" aca="1" ref="Z157" ca="1">ROUND(IF($P157="Y",VLOOKUP($Q157, RatesMay2021,Z$6,0)*INDIRECT($Q$1),VLOOKUP($Q157, RatesMay2021,Z$6,0)),IF($A157="E",0,3))</f>
        <v>0</v>
      </c>
    </row>
    <row r="158" spans="1:26" x14ac:dyDescent="0.2">
      <c r="A158" s="69" t="s">
        <v>17</v>
      </c>
      <c r="B158" s="223" t="s">
        <v>584</v>
      </c>
      <c r="C158" s="69" t="s">
        <v>202</v>
      </c>
      <c r="D158" s="71" t="s">
        <v>430</v>
      </c>
      <c r="E158" s="69">
        <v>542</v>
      </c>
      <c r="F158" s="69">
        <v>12</v>
      </c>
      <c r="G158" s="74">
        <f t="shared" ca="1" si="31"/>
        <v>95912</v>
      </c>
      <c r="H158" s="74">
        <f t="shared" ca="1" si="32"/>
        <v>99753</v>
      </c>
      <c r="I158" s="74">
        <f t="shared" ca="1" si="33"/>
        <v>103747</v>
      </c>
      <c r="J158" s="74">
        <f t="shared" ca="1" si="34"/>
        <v>107902</v>
      </c>
      <c r="K158" s="74">
        <f t="shared" ca="1" si="35"/>
        <v>112222</v>
      </c>
      <c r="L158" s="74">
        <f t="shared" ca="1" si="36"/>
        <v>0</v>
      </c>
      <c r="M158" s="74">
        <f t="shared" ca="1" si="37"/>
        <v>0</v>
      </c>
      <c r="N158" s="72"/>
      <c r="P158" s="191" t="s">
        <v>600</v>
      </c>
      <c r="Q158" s="187" t="str">
        <f t="shared" si="29"/>
        <v>09172C</v>
      </c>
      <c r="R158" s="188" t="str">
        <f t="shared" si="29"/>
        <v xml:space="preserve">Senior Facilities Planner </v>
      </c>
      <c r="S158" s="189" t="str">
        <f t="shared" si="30"/>
        <v>053</v>
      </c>
      <c r="T158" s="186" cm="1">
        <f t="array" aca="1" ref="T158" ca="1">ROUND(IF($P158="Y",VLOOKUP($Q158, RatesMay2021,T$6,0)*INDIRECT($Q$1),VLOOKUP($Q158, RatesMay2021,T$6,0)),IF($A158="E",0,3))</f>
        <v>95912</v>
      </c>
      <c r="U158" s="186" cm="1">
        <f t="array" aca="1" ref="U158" ca="1">ROUND(IF($P158="Y",VLOOKUP($Q158, RatesMay2021,U$6,0)*INDIRECT($Q$1),VLOOKUP($Q158, RatesMay2021,U$6,0)),IF($A158="E",0,3))</f>
        <v>99753</v>
      </c>
      <c r="V158" s="186" cm="1">
        <f t="array" aca="1" ref="V158" ca="1">ROUND(IF($P158="Y",VLOOKUP($Q158, RatesMay2021,V$6,0)*INDIRECT($Q$1),VLOOKUP($Q158, RatesMay2021,V$6,0)),IF($A158="E",0,3))</f>
        <v>103747</v>
      </c>
      <c r="W158" s="186" cm="1">
        <f t="array" aca="1" ref="W158" ca="1">ROUND(IF($P158="Y",VLOOKUP($Q158, RatesMay2021,W$6,0)*INDIRECT($Q$1),VLOOKUP($Q158, RatesMay2021,W$6,0)),IF($A158="E",0,3))</f>
        <v>107902</v>
      </c>
      <c r="X158" s="186" cm="1">
        <f t="array" aca="1" ref="X158" ca="1">ROUND(IF($P158="Y",VLOOKUP($Q158, RatesMay2021,X$6,0)*INDIRECT($Q$1),VLOOKUP($Q158, RatesMay2021,X$6,0)),IF($A158="E",0,3))</f>
        <v>112222</v>
      </c>
      <c r="Y158" s="186" cm="1">
        <f t="array" aca="1" ref="Y158" ca="1">ROUND(IF($P158="Y",VLOOKUP($Q158, RatesMay2021,Y$6,0)*INDIRECT($Q$1),VLOOKUP($Q158, RatesMay2021,Y$6,0)),IF($A158="E",0,3))</f>
        <v>0</v>
      </c>
      <c r="Z158" s="186" cm="1">
        <f t="array" aca="1" ref="Z158" ca="1">ROUND(IF($P158="Y",VLOOKUP($Q158, RatesMay2021,Z$6,0)*INDIRECT($Q$1),VLOOKUP($Q158, RatesMay2021,Z$6,0)),IF($A158="E",0,3))</f>
        <v>0</v>
      </c>
    </row>
    <row r="159" spans="1:26" x14ac:dyDescent="0.2">
      <c r="A159" s="69" t="s">
        <v>17</v>
      </c>
      <c r="B159" s="223" t="s">
        <v>32</v>
      </c>
      <c r="C159" s="69" t="s">
        <v>205</v>
      </c>
      <c r="D159" s="71" t="s">
        <v>433</v>
      </c>
      <c r="E159" s="69">
        <v>575</v>
      </c>
      <c r="F159" s="69">
        <v>12</v>
      </c>
      <c r="G159" s="74">
        <f t="shared" ca="1" si="31"/>
        <v>102872</v>
      </c>
      <c r="H159" s="74">
        <f t="shared" ca="1" si="32"/>
        <v>106986</v>
      </c>
      <c r="I159" s="74">
        <f t="shared" ca="1" si="33"/>
        <v>111265</v>
      </c>
      <c r="J159" s="74">
        <f t="shared" ca="1" si="34"/>
        <v>115716</v>
      </c>
      <c r="K159" s="74">
        <f t="shared" ca="1" si="35"/>
        <v>120344</v>
      </c>
      <c r="L159" s="74">
        <f t="shared" ca="1" si="36"/>
        <v>0</v>
      </c>
      <c r="M159" s="74">
        <f t="shared" ca="1" si="37"/>
        <v>0</v>
      </c>
      <c r="N159" s="72"/>
      <c r="P159" s="191" t="s">
        <v>600</v>
      </c>
      <c r="Q159" s="187" t="str">
        <f t="shared" si="29"/>
        <v>09175C</v>
      </c>
      <c r="R159" s="188" t="str">
        <f t="shared" si="29"/>
        <v>Senior Project Manager</v>
      </c>
      <c r="S159" s="189" t="str">
        <f t="shared" si="30"/>
        <v>105</v>
      </c>
      <c r="T159" s="186" cm="1">
        <f t="array" aca="1" ref="T159" ca="1">ROUND(IF($P159="Y",VLOOKUP($Q159, RatesMay2021,T$6,0)*INDIRECT($Q$1),VLOOKUP($Q159, RatesMay2021,T$6,0)),IF($A159="E",0,3))</f>
        <v>102872</v>
      </c>
      <c r="U159" s="186" cm="1">
        <f t="array" aca="1" ref="U159" ca="1">ROUND(IF($P159="Y",VLOOKUP($Q159, RatesMay2021,U$6,0)*INDIRECT($Q$1),VLOOKUP($Q159, RatesMay2021,U$6,0)),IF($A159="E",0,3))</f>
        <v>106986</v>
      </c>
      <c r="V159" s="186" cm="1">
        <f t="array" aca="1" ref="V159" ca="1">ROUND(IF($P159="Y",VLOOKUP($Q159, RatesMay2021,V$6,0)*INDIRECT($Q$1),VLOOKUP($Q159, RatesMay2021,V$6,0)),IF($A159="E",0,3))</f>
        <v>111265</v>
      </c>
      <c r="W159" s="186" cm="1">
        <f t="array" aca="1" ref="W159" ca="1">ROUND(IF($P159="Y",VLOOKUP($Q159, RatesMay2021,W$6,0)*INDIRECT($Q$1),VLOOKUP($Q159, RatesMay2021,W$6,0)),IF($A159="E",0,3))</f>
        <v>115716</v>
      </c>
      <c r="X159" s="186" cm="1">
        <f t="array" aca="1" ref="X159" ca="1">ROUND(IF($P159="Y",VLOOKUP($Q159, RatesMay2021,X$6,0)*INDIRECT($Q$1),VLOOKUP($Q159, RatesMay2021,X$6,0)),IF($A159="E",0,3))</f>
        <v>120344</v>
      </c>
      <c r="Y159" s="186" cm="1">
        <f t="array" aca="1" ref="Y159" ca="1">ROUND(IF($P159="Y",VLOOKUP($Q159, RatesMay2021,Y$6,0)*INDIRECT($Q$1),VLOOKUP($Q159, RatesMay2021,Y$6,0)),IF($A159="E",0,3))</f>
        <v>0</v>
      </c>
      <c r="Z159" s="186" cm="1">
        <f t="array" aca="1" ref="Z159" ca="1">ROUND(IF($P159="Y",VLOOKUP($Q159, RatesMay2021,Z$6,0)*INDIRECT($Q$1),VLOOKUP($Q159, RatesMay2021,Z$6,0)),IF($A159="E",0,3))</f>
        <v>0</v>
      </c>
    </row>
    <row r="160" spans="1:26" x14ac:dyDescent="0.2">
      <c r="A160" s="69" t="s">
        <v>17</v>
      </c>
      <c r="B160" s="223" t="s">
        <v>124</v>
      </c>
      <c r="C160" s="69" t="s">
        <v>206</v>
      </c>
      <c r="D160" s="71" t="s">
        <v>434</v>
      </c>
      <c r="E160" s="69">
        <v>515</v>
      </c>
      <c r="F160" s="69">
        <v>11</v>
      </c>
      <c r="G160" s="74">
        <f t="shared" ca="1" si="31"/>
        <v>91705</v>
      </c>
      <c r="H160" s="74">
        <f t="shared" ca="1" si="32"/>
        <v>95372</v>
      </c>
      <c r="I160" s="74">
        <f t="shared" ca="1" si="33"/>
        <v>99188</v>
      </c>
      <c r="J160" s="74">
        <f t="shared" ca="1" si="34"/>
        <v>103155</v>
      </c>
      <c r="K160" s="74">
        <f t="shared" ca="1" si="35"/>
        <v>107282</v>
      </c>
      <c r="L160" s="74">
        <f t="shared" ca="1" si="36"/>
        <v>0</v>
      </c>
      <c r="M160" s="74">
        <f t="shared" ca="1" si="37"/>
        <v>0</v>
      </c>
      <c r="N160" s="72"/>
      <c r="P160" s="191" t="s">
        <v>600</v>
      </c>
      <c r="Q160" s="187" t="str">
        <f t="shared" si="29"/>
        <v>09155C</v>
      </c>
      <c r="R160" s="188" t="str">
        <f t="shared" si="29"/>
        <v>Senior Transportation Planner</v>
      </c>
      <c r="S160" s="189" t="str">
        <f t="shared" si="30"/>
        <v>104</v>
      </c>
      <c r="T160" s="186" cm="1">
        <f t="array" aca="1" ref="T160" ca="1">ROUND(IF($P160="Y",VLOOKUP($Q160, RatesMay2021,T$6,0)*INDIRECT($Q$1),VLOOKUP($Q160, RatesMay2021,T$6,0)),IF($A160="E",0,3))</f>
        <v>91705</v>
      </c>
      <c r="U160" s="186" cm="1">
        <f t="array" aca="1" ref="U160" ca="1">ROUND(IF($P160="Y",VLOOKUP($Q160, RatesMay2021,U$6,0)*INDIRECT($Q$1),VLOOKUP($Q160, RatesMay2021,U$6,0)),IF($A160="E",0,3))</f>
        <v>95372</v>
      </c>
      <c r="V160" s="186" cm="1">
        <f t="array" aca="1" ref="V160" ca="1">ROUND(IF($P160="Y",VLOOKUP($Q160, RatesMay2021,V$6,0)*INDIRECT($Q$1),VLOOKUP($Q160, RatesMay2021,V$6,0)),IF($A160="E",0,3))</f>
        <v>99188</v>
      </c>
      <c r="W160" s="186" cm="1">
        <f t="array" aca="1" ref="W160" ca="1">ROUND(IF($P160="Y",VLOOKUP($Q160, RatesMay2021,W$6,0)*INDIRECT($Q$1),VLOOKUP($Q160, RatesMay2021,W$6,0)),IF($A160="E",0,3))</f>
        <v>103155</v>
      </c>
      <c r="X160" s="186" cm="1">
        <f t="array" aca="1" ref="X160" ca="1">ROUND(IF($P160="Y",VLOOKUP($Q160, RatesMay2021,X$6,0)*INDIRECT($Q$1),VLOOKUP($Q160, RatesMay2021,X$6,0)),IF($A160="E",0,3))</f>
        <v>107282</v>
      </c>
      <c r="Y160" s="186" cm="1">
        <f t="array" aca="1" ref="Y160" ca="1">ROUND(IF($P160="Y",VLOOKUP($Q160, RatesMay2021,Y$6,0)*INDIRECT($Q$1),VLOOKUP($Q160, RatesMay2021,Y$6,0)),IF($A160="E",0,3))</f>
        <v>0</v>
      </c>
      <c r="Z160" s="186" cm="1">
        <f t="array" aca="1" ref="Z160" ca="1">ROUND(IF($P160="Y",VLOOKUP($Q160, RatesMay2021,Z$6,0)*INDIRECT($Q$1),VLOOKUP($Q160, RatesMay2021,Z$6,0)),IF($A160="E",0,3))</f>
        <v>0</v>
      </c>
    </row>
    <row r="161" spans="1:26" x14ac:dyDescent="0.2">
      <c r="A161" s="69" t="s">
        <v>17</v>
      </c>
      <c r="B161" s="223" t="s">
        <v>44</v>
      </c>
      <c r="C161" s="69" t="s">
        <v>674</v>
      </c>
      <c r="D161" s="71" t="s">
        <v>673</v>
      </c>
      <c r="E161" s="69">
        <v>460</v>
      </c>
      <c r="F161" s="69">
        <v>10</v>
      </c>
      <c r="G161" s="74">
        <f t="shared" si="31"/>
        <v>75583</v>
      </c>
      <c r="H161" s="74">
        <f t="shared" si="32"/>
        <v>79486</v>
      </c>
      <c r="I161" s="74">
        <f t="shared" si="33"/>
        <v>83538</v>
      </c>
      <c r="J161" s="74">
        <f t="shared" si="34"/>
        <v>89192</v>
      </c>
      <c r="K161" s="74">
        <f t="shared" si="35"/>
        <v>91690</v>
      </c>
      <c r="L161" s="74">
        <f t="shared" si="36"/>
        <v>94257</v>
      </c>
      <c r="M161" s="74">
        <f t="shared" si="37"/>
        <v>96945</v>
      </c>
      <c r="N161" s="72"/>
      <c r="P161" s="191" t="s">
        <v>600</v>
      </c>
      <c r="Q161" s="187" t="str">
        <f t="shared" si="29"/>
        <v>52993C</v>
      </c>
      <c r="R161" s="188" t="str">
        <f t="shared" si="29"/>
        <v>Service Center Operations Manager</v>
      </c>
      <c r="S161" s="189" t="str">
        <f t="shared" si="30"/>
        <v>34D</v>
      </c>
      <c r="T161" s="257">
        <v>75583</v>
      </c>
      <c r="U161" s="257">
        <v>79486</v>
      </c>
      <c r="V161" s="257">
        <v>83538</v>
      </c>
      <c r="W161" s="257">
        <v>89192</v>
      </c>
      <c r="X161" s="257">
        <v>91690</v>
      </c>
      <c r="Y161" s="257">
        <v>94257</v>
      </c>
      <c r="Z161" s="257">
        <v>96945</v>
      </c>
    </row>
    <row r="162" spans="1:26" x14ac:dyDescent="0.2">
      <c r="A162" s="69" t="s">
        <v>21</v>
      </c>
      <c r="B162" s="223" t="s">
        <v>207</v>
      </c>
      <c r="C162" s="69" t="s">
        <v>208</v>
      </c>
      <c r="D162" s="71" t="s">
        <v>435</v>
      </c>
      <c r="E162" s="69">
        <v>368</v>
      </c>
      <c r="F162" s="69">
        <v>8</v>
      </c>
      <c r="G162" s="74">
        <f t="shared" ca="1" si="31"/>
        <v>32.484999999999999</v>
      </c>
      <c r="H162" s="74">
        <f t="shared" ca="1" si="32"/>
        <v>34.112000000000002</v>
      </c>
      <c r="I162" s="74">
        <f t="shared" ca="1" si="33"/>
        <v>36.328000000000003</v>
      </c>
      <c r="J162" s="74">
        <f t="shared" ca="1" si="34"/>
        <v>36.917999999999999</v>
      </c>
      <c r="K162" s="74">
        <f t="shared" ca="1" si="35"/>
        <v>37.951999999999998</v>
      </c>
      <c r="L162" s="74">
        <f t="shared" ca="1" si="36"/>
        <v>39.033000000000001</v>
      </c>
      <c r="M162" s="74">
        <f t="shared" ca="1" si="37"/>
        <v>0</v>
      </c>
      <c r="N162" s="232"/>
      <c r="P162" s="191" t="s">
        <v>600</v>
      </c>
      <c r="Q162" s="187" t="str">
        <f t="shared" si="29"/>
        <v>09201C</v>
      </c>
      <c r="R162" s="188" t="str">
        <f t="shared" si="29"/>
        <v>Shift Supervisor, 311 Call Center</v>
      </c>
      <c r="S162" s="189" t="str">
        <f t="shared" si="30"/>
        <v>81</v>
      </c>
      <c r="T162" s="186" cm="1">
        <f t="array" aca="1" ref="T162" ca="1">ROUND(IF($P162="Y",VLOOKUP($Q162, RatesMay2021,T$6,0)*INDIRECT($Q$1),VLOOKUP($Q162, RatesMay2021,T$6,0)),IF($A162="E",0,3))</f>
        <v>32.484999999999999</v>
      </c>
      <c r="U162" s="186" cm="1">
        <f t="array" aca="1" ref="U162" ca="1">ROUND(IF($P162="Y",VLOOKUP($Q162, RatesMay2021,U$6,0)*INDIRECT($Q$1),VLOOKUP($Q162, RatesMay2021,U$6,0)),IF($A162="E",0,3))</f>
        <v>34.112000000000002</v>
      </c>
      <c r="V162" s="186" cm="1">
        <f t="array" aca="1" ref="V162" ca="1">ROUND(IF($P162="Y",VLOOKUP($Q162, RatesMay2021,V$6,0)*INDIRECT($Q$1),VLOOKUP($Q162, RatesMay2021,V$6,0)),IF($A162="E",0,3))</f>
        <v>36.328000000000003</v>
      </c>
      <c r="W162" s="186" cm="1">
        <f t="array" aca="1" ref="W162" ca="1">ROUND(IF($P162="Y",VLOOKUP($Q162, RatesMay2021,W$6,0)*INDIRECT($Q$1),VLOOKUP($Q162, RatesMay2021,W$6,0)),IF($A162="E",0,3))</f>
        <v>36.917999999999999</v>
      </c>
      <c r="X162" s="186" cm="1">
        <f t="array" aca="1" ref="X162" ca="1">ROUND(IF($P162="Y",VLOOKUP($Q162, RatesMay2021,X$6,0)*INDIRECT($Q$1),VLOOKUP($Q162, RatesMay2021,X$6,0)),IF($A162="E",0,3))</f>
        <v>37.951999999999998</v>
      </c>
      <c r="Y162" s="186" cm="1">
        <f t="array" aca="1" ref="Y162" ca="1">ROUND(IF($P162="Y",VLOOKUP($Q162, RatesMay2021,Y$6,0)*INDIRECT($Q$1),VLOOKUP($Q162, RatesMay2021,Y$6,0)),IF($A162="E",0,3))</f>
        <v>39.033000000000001</v>
      </c>
      <c r="Z162" s="186" cm="1">
        <f t="array" aca="1" ref="Z162" ca="1">ROUND(IF($P162="Y",VLOOKUP($Q162, RatesMay2021,Z$6,0)*INDIRECT($Q$1),VLOOKUP($Q162, RatesMay2021,Z$6,0)),IF($A162="E",0,3))</f>
        <v>0</v>
      </c>
    </row>
    <row r="163" spans="1:26" x14ac:dyDescent="0.2">
      <c r="A163" s="69" t="s">
        <v>17</v>
      </c>
      <c r="B163" s="223" t="s">
        <v>211</v>
      </c>
      <c r="C163" s="69" t="s">
        <v>212</v>
      </c>
      <c r="D163" s="71" t="s">
        <v>436</v>
      </c>
      <c r="E163" s="69">
        <v>433</v>
      </c>
      <c r="F163" s="69">
        <v>9</v>
      </c>
      <c r="G163" s="74">
        <f t="shared" ca="1" si="31"/>
        <v>73537</v>
      </c>
      <c r="H163" s="74">
        <f t="shared" ca="1" si="32"/>
        <v>77214</v>
      </c>
      <c r="I163" s="74">
        <f t="shared" ca="1" si="33"/>
        <v>81074</v>
      </c>
      <c r="J163" s="74">
        <f t="shared" ca="1" si="34"/>
        <v>85130</v>
      </c>
      <c r="K163" s="74">
        <f t="shared" ca="1" si="35"/>
        <v>87513</v>
      </c>
      <c r="L163" s="74">
        <f t="shared" ca="1" si="36"/>
        <v>89963</v>
      </c>
      <c r="M163" s="74">
        <f t="shared" ca="1" si="37"/>
        <v>92528</v>
      </c>
      <c r="N163" s="72"/>
      <c r="P163" s="191" t="s">
        <v>600</v>
      </c>
      <c r="Q163" s="187" t="str">
        <f t="shared" si="29"/>
        <v>09810C</v>
      </c>
      <c r="R163" s="188" t="str">
        <f t="shared" si="29"/>
        <v>Supervisor Administrative Services</v>
      </c>
      <c r="S163" s="189" t="str">
        <f t="shared" si="30"/>
        <v>40</v>
      </c>
      <c r="T163" s="186" cm="1">
        <f t="array" aca="1" ref="T163" ca="1">ROUND(IF($P163="Y",VLOOKUP($Q163, RatesMay2021,T$6,0)*INDIRECT($Q$1),VLOOKUP($Q163, RatesMay2021,T$6,0)),IF($A163="E",0,3))</f>
        <v>73537</v>
      </c>
      <c r="U163" s="186" cm="1">
        <f t="array" aca="1" ref="U163" ca="1">ROUND(IF($P163="Y",VLOOKUP($Q163, RatesMay2021,U$6,0)*INDIRECT($Q$1),VLOOKUP($Q163, RatesMay2021,U$6,0)),IF($A163="E",0,3))</f>
        <v>77214</v>
      </c>
      <c r="V163" s="186" cm="1">
        <f t="array" aca="1" ref="V163" ca="1">ROUND(IF($P163="Y",VLOOKUP($Q163, RatesMay2021,V$6,0)*INDIRECT($Q$1),VLOOKUP($Q163, RatesMay2021,V$6,0)),IF($A163="E",0,3))</f>
        <v>81074</v>
      </c>
      <c r="W163" s="186" cm="1">
        <f t="array" aca="1" ref="W163" ca="1">ROUND(IF($P163="Y",VLOOKUP($Q163, RatesMay2021,W$6,0)*INDIRECT($Q$1),VLOOKUP($Q163, RatesMay2021,W$6,0)),IF($A163="E",0,3))</f>
        <v>85130</v>
      </c>
      <c r="X163" s="186" cm="1">
        <f t="array" aca="1" ref="X163" ca="1">ROUND(IF($P163="Y",VLOOKUP($Q163, RatesMay2021,X$6,0)*INDIRECT($Q$1),VLOOKUP($Q163, RatesMay2021,X$6,0)),IF($A163="E",0,3))</f>
        <v>87513</v>
      </c>
      <c r="Y163" s="186" cm="1">
        <f t="array" aca="1" ref="Y163" ca="1">ROUND(IF($P163="Y",VLOOKUP($Q163, RatesMay2021,Y$6,0)*INDIRECT($Q$1),VLOOKUP($Q163, RatesMay2021,Y$6,0)),IF($A163="E",0,3))</f>
        <v>89963</v>
      </c>
      <c r="Z163" s="186" cm="1">
        <f t="array" aca="1" ref="Z163" ca="1">ROUND(IF($P163="Y",VLOOKUP($Q163, RatesMay2021,Z$6,0)*INDIRECT($Q$1),VLOOKUP($Q163, RatesMay2021,Z$6,0)),IF($A163="E",0,3))</f>
        <v>92528</v>
      </c>
    </row>
    <row r="164" spans="1:26" x14ac:dyDescent="0.2">
      <c r="A164" s="69" t="s">
        <v>17</v>
      </c>
      <c r="B164" s="223" t="s">
        <v>213</v>
      </c>
      <c r="C164" s="69" t="s">
        <v>214</v>
      </c>
      <c r="D164" s="71" t="s">
        <v>437</v>
      </c>
      <c r="E164" s="69">
        <v>533</v>
      </c>
      <c r="F164" s="69">
        <v>11</v>
      </c>
      <c r="G164" s="74">
        <f t="shared" ca="1" si="31"/>
        <v>89034</v>
      </c>
      <c r="H164" s="74">
        <f t="shared" ca="1" si="32"/>
        <v>92595</v>
      </c>
      <c r="I164" s="74">
        <f t="shared" ca="1" si="33"/>
        <v>96301</v>
      </c>
      <c r="J164" s="74">
        <f t="shared" ca="1" si="34"/>
        <v>100152</v>
      </c>
      <c r="K164" s="74">
        <f t="shared" ca="1" si="35"/>
        <v>104158</v>
      </c>
      <c r="L164" s="74">
        <f t="shared" ca="1" si="36"/>
        <v>108324</v>
      </c>
      <c r="M164" s="74">
        <f t="shared" ca="1" si="37"/>
        <v>0</v>
      </c>
      <c r="N164" s="72"/>
      <c r="P164" s="191" t="s">
        <v>600</v>
      </c>
      <c r="Q164" s="187" t="str">
        <f t="shared" si="29"/>
        <v>09926C</v>
      </c>
      <c r="R164" s="188" t="str">
        <f t="shared" si="29"/>
        <v>Supervisor CPED Project Coordination</v>
      </c>
      <c r="S164" s="189" t="str">
        <f t="shared" si="30"/>
        <v>42</v>
      </c>
      <c r="T164" s="186" cm="1">
        <f t="array" aca="1" ref="T164" ca="1">ROUND(IF($P164="Y",VLOOKUP($Q164, RatesMay2021,T$6,0)*INDIRECT($Q$1),VLOOKUP($Q164, RatesMay2021,T$6,0)),IF($A164="E",0,3))</f>
        <v>89034</v>
      </c>
      <c r="U164" s="186" cm="1">
        <f t="array" aca="1" ref="U164" ca="1">ROUND(IF($P164="Y",VLOOKUP($Q164, RatesMay2021,U$6,0)*INDIRECT($Q$1),VLOOKUP($Q164, RatesMay2021,U$6,0)),IF($A164="E",0,3))</f>
        <v>92595</v>
      </c>
      <c r="V164" s="186" cm="1">
        <f t="array" aca="1" ref="V164" ca="1">ROUND(IF($P164="Y",VLOOKUP($Q164, RatesMay2021,V$6,0)*INDIRECT($Q$1),VLOOKUP($Q164, RatesMay2021,V$6,0)),IF($A164="E",0,3))</f>
        <v>96301</v>
      </c>
      <c r="W164" s="186" cm="1">
        <f t="array" aca="1" ref="W164" ca="1">ROUND(IF($P164="Y",VLOOKUP($Q164, RatesMay2021,W$6,0)*INDIRECT($Q$1),VLOOKUP($Q164, RatesMay2021,W$6,0)),IF($A164="E",0,3))</f>
        <v>100152</v>
      </c>
      <c r="X164" s="186" cm="1">
        <f t="array" aca="1" ref="X164" ca="1">ROUND(IF($P164="Y",VLOOKUP($Q164, RatesMay2021,X$6,0)*INDIRECT($Q$1),VLOOKUP($Q164, RatesMay2021,X$6,0)),IF($A164="E",0,3))</f>
        <v>104158</v>
      </c>
      <c r="Y164" s="186" cm="1">
        <f t="array" aca="1" ref="Y164" ca="1">ROUND(IF($P164="Y",VLOOKUP($Q164, RatesMay2021,Y$6,0)*INDIRECT($Q$1),VLOOKUP($Q164, RatesMay2021,Y$6,0)),IF($A164="E",0,3))</f>
        <v>108324</v>
      </c>
      <c r="Z164" s="186" cm="1">
        <f t="array" aca="1" ref="Z164" ca="1">ROUND(IF($P164="Y",VLOOKUP($Q164, RatesMay2021,Z$6,0)*INDIRECT($Q$1),VLOOKUP($Q164, RatesMay2021,Z$6,0)),IF($A164="E",0,3))</f>
        <v>0</v>
      </c>
    </row>
    <row r="165" spans="1:26" x14ac:dyDescent="0.2">
      <c r="A165" s="69" t="s">
        <v>17</v>
      </c>
      <c r="B165" s="223" t="s">
        <v>575</v>
      </c>
      <c r="C165" s="69" t="s">
        <v>216</v>
      </c>
      <c r="D165" s="71" t="s">
        <v>438</v>
      </c>
      <c r="E165" s="69">
        <v>393</v>
      </c>
      <c r="F165" s="69">
        <v>8</v>
      </c>
      <c r="G165" s="74">
        <f t="shared" ca="1" si="31"/>
        <v>70490</v>
      </c>
      <c r="H165" s="74">
        <f t="shared" ca="1" si="32"/>
        <v>73312</v>
      </c>
      <c r="I165" s="74">
        <f t="shared" ca="1" si="33"/>
        <v>76248</v>
      </c>
      <c r="J165" s="74">
        <f t="shared" ca="1" si="34"/>
        <v>79301</v>
      </c>
      <c r="K165" s="74">
        <f t="shared" ca="1" si="35"/>
        <v>82476</v>
      </c>
      <c r="L165" s="74">
        <f t="shared" ca="1" si="36"/>
        <v>0</v>
      </c>
      <c r="M165" s="74">
        <f t="shared" ca="1" si="37"/>
        <v>0</v>
      </c>
      <c r="N165" s="72"/>
      <c r="P165" s="191" t="s">
        <v>600</v>
      </c>
      <c r="Q165" s="187" t="str">
        <f t="shared" si="29"/>
        <v>10074C</v>
      </c>
      <c r="R165" s="188" t="str">
        <f t="shared" si="29"/>
        <v>Supervisor Criminal Legal Support Services</v>
      </c>
      <c r="S165" s="189" t="str">
        <f t="shared" si="30"/>
        <v>022</v>
      </c>
      <c r="T165" s="186" cm="1">
        <f t="array" aca="1" ref="T165" ca="1">ROUND(IF($P165="Y",VLOOKUP($Q165, RatesMay2021,T$6,0)*INDIRECT($Q$1),VLOOKUP($Q165, RatesMay2021,T$6,0)),IF($A165="E",0,3))</f>
        <v>70490</v>
      </c>
      <c r="U165" s="186" cm="1">
        <f t="array" aca="1" ref="U165" ca="1">ROUND(IF($P165="Y",VLOOKUP($Q165, RatesMay2021,U$6,0)*INDIRECT($Q$1),VLOOKUP($Q165, RatesMay2021,U$6,0)),IF($A165="E",0,3))</f>
        <v>73312</v>
      </c>
      <c r="V165" s="186" cm="1">
        <f t="array" aca="1" ref="V165" ca="1">ROUND(IF($P165="Y",VLOOKUP($Q165, RatesMay2021,V$6,0)*INDIRECT($Q$1),VLOOKUP($Q165, RatesMay2021,V$6,0)),IF($A165="E",0,3))</f>
        <v>76248</v>
      </c>
      <c r="W165" s="186" cm="1">
        <f t="array" aca="1" ref="W165" ca="1">ROUND(IF($P165="Y",VLOOKUP($Q165, RatesMay2021,W$6,0)*INDIRECT($Q$1),VLOOKUP($Q165, RatesMay2021,W$6,0)),IF($A165="E",0,3))</f>
        <v>79301</v>
      </c>
      <c r="X165" s="186" cm="1">
        <f t="array" aca="1" ref="X165" ca="1">ROUND(IF($P165="Y",VLOOKUP($Q165, RatesMay2021,X$6,0)*INDIRECT($Q$1),VLOOKUP($Q165, RatesMay2021,X$6,0)),IF($A165="E",0,3))</f>
        <v>82476</v>
      </c>
      <c r="Y165" s="186" cm="1">
        <f t="array" aca="1" ref="Y165" ca="1">ROUND(IF($P165="Y",VLOOKUP($Q165, RatesMay2021,Y$6,0)*INDIRECT($Q$1),VLOOKUP($Q165, RatesMay2021,Y$6,0)),IF($A165="E",0,3))</f>
        <v>0</v>
      </c>
      <c r="Z165" s="186" cm="1">
        <f t="array" aca="1" ref="Z165" ca="1">ROUND(IF($P165="Y",VLOOKUP($Q165, RatesMay2021,Z$6,0)*INDIRECT($Q$1),VLOOKUP($Q165, RatesMay2021,Z$6,0)),IF($A165="E",0,3))</f>
        <v>0</v>
      </c>
    </row>
    <row r="166" spans="1:26" x14ac:dyDescent="0.2">
      <c r="A166" s="69" t="s">
        <v>17</v>
      </c>
      <c r="B166" s="223" t="s">
        <v>18</v>
      </c>
      <c r="C166" s="69" t="s">
        <v>217</v>
      </c>
      <c r="D166" s="71" t="s">
        <v>439</v>
      </c>
      <c r="E166" s="69">
        <v>485</v>
      </c>
      <c r="F166" s="69">
        <v>10</v>
      </c>
      <c r="G166" s="74">
        <f t="shared" ca="1" si="31"/>
        <v>80112</v>
      </c>
      <c r="H166" s="74">
        <f t="shared" ca="1" si="32"/>
        <v>84328</v>
      </c>
      <c r="I166" s="74">
        <f t="shared" ca="1" si="33"/>
        <v>88766</v>
      </c>
      <c r="J166" s="74">
        <f t="shared" ca="1" si="34"/>
        <v>93438</v>
      </c>
      <c r="K166" s="74">
        <f t="shared" ca="1" si="35"/>
        <v>96052</v>
      </c>
      <c r="L166" s="74">
        <f t="shared" ca="1" si="36"/>
        <v>98745</v>
      </c>
      <c r="M166" s="74">
        <f t="shared" ca="1" si="37"/>
        <v>101558</v>
      </c>
      <c r="N166" s="72"/>
      <c r="P166" s="191" t="s">
        <v>600</v>
      </c>
      <c r="Q166" s="187" t="str">
        <f t="shared" si="29"/>
        <v>52918C</v>
      </c>
      <c r="R166" s="188" t="str">
        <f t="shared" si="29"/>
        <v>Supervisor Data Practices Compliance</v>
      </c>
      <c r="S166" s="189" t="str">
        <f t="shared" si="30"/>
        <v>83</v>
      </c>
      <c r="T166" s="186" cm="1">
        <f t="array" aca="1" ref="T166" ca="1">ROUND(IF($P166="Y",VLOOKUP($Q166, RatesMay2021,T$6,0)*INDIRECT($Q$1),VLOOKUP($Q166, RatesMay2021,T$6,0)),IF($A166="E",0,3))</f>
        <v>80112</v>
      </c>
      <c r="U166" s="186" cm="1">
        <f t="array" aca="1" ref="U166" ca="1">ROUND(IF($P166="Y",VLOOKUP($Q166, RatesMay2021,U$6,0)*INDIRECT($Q$1),VLOOKUP($Q166, RatesMay2021,U$6,0)),IF($A166="E",0,3))</f>
        <v>84328</v>
      </c>
      <c r="V166" s="186" cm="1">
        <f t="array" aca="1" ref="V166" ca="1">ROUND(IF($P166="Y",VLOOKUP($Q166, RatesMay2021,V$6,0)*INDIRECT($Q$1),VLOOKUP($Q166, RatesMay2021,V$6,0)),IF($A166="E",0,3))</f>
        <v>88766</v>
      </c>
      <c r="W166" s="186" cm="1">
        <f t="array" aca="1" ref="W166" ca="1">ROUND(IF($P166="Y",VLOOKUP($Q166, RatesMay2021,W$6,0)*INDIRECT($Q$1),VLOOKUP($Q166, RatesMay2021,W$6,0)),IF($A166="E",0,3))</f>
        <v>93438</v>
      </c>
      <c r="X166" s="186" cm="1">
        <f t="array" aca="1" ref="X166" ca="1">ROUND(IF($P166="Y",VLOOKUP($Q166, RatesMay2021,X$6,0)*INDIRECT($Q$1),VLOOKUP($Q166, RatesMay2021,X$6,0)),IF($A166="E",0,3))</f>
        <v>96052</v>
      </c>
      <c r="Y166" s="186" cm="1">
        <f t="array" aca="1" ref="Y166" ca="1">ROUND(IF($P166="Y",VLOOKUP($Q166, RatesMay2021,Y$6,0)*INDIRECT($Q$1),VLOOKUP($Q166, RatesMay2021,Y$6,0)),IF($A166="E",0,3))</f>
        <v>98745</v>
      </c>
      <c r="Z166" s="186" cm="1">
        <f t="array" aca="1" ref="Z166" ca="1">ROUND(IF($P166="Y",VLOOKUP($Q166, RatesMay2021,Z$6,0)*INDIRECT($Q$1),VLOOKUP($Q166, RatesMay2021,Z$6,0)),IF($A166="E",0,3))</f>
        <v>101558</v>
      </c>
    </row>
    <row r="167" spans="1:26" x14ac:dyDescent="0.2">
      <c r="A167" s="69" t="s">
        <v>17</v>
      </c>
      <c r="B167" s="223" t="s">
        <v>218</v>
      </c>
      <c r="C167" s="69" t="s">
        <v>219</v>
      </c>
      <c r="D167" s="71" t="s">
        <v>440</v>
      </c>
      <c r="E167" s="69">
        <v>325</v>
      </c>
      <c r="F167" s="69">
        <v>7</v>
      </c>
      <c r="G167" s="74">
        <f t="shared" ca="1" si="31"/>
        <v>59852</v>
      </c>
      <c r="H167" s="74">
        <f t="shared" ca="1" si="32"/>
        <v>62248</v>
      </c>
      <c r="I167" s="74">
        <f t="shared" ca="1" si="33"/>
        <v>64741</v>
      </c>
      <c r="J167" s="74">
        <f t="shared" ca="1" si="34"/>
        <v>67333</v>
      </c>
      <c r="K167" s="74">
        <f t="shared" ca="1" si="35"/>
        <v>70029</v>
      </c>
      <c r="L167" s="74">
        <f t="shared" ca="1" si="36"/>
        <v>0</v>
      </c>
      <c r="M167" s="74">
        <f t="shared" ca="1" si="37"/>
        <v>0</v>
      </c>
      <c r="N167" s="72"/>
      <c r="P167" s="191" t="s">
        <v>600</v>
      </c>
      <c r="Q167" s="187" t="str">
        <f t="shared" si="29"/>
        <v>09924C</v>
      </c>
      <c r="R167" s="188" t="str">
        <f t="shared" si="29"/>
        <v>Supervisor Document Solution Center</v>
      </c>
      <c r="S167" s="189" t="str">
        <f t="shared" si="30"/>
        <v>12B</v>
      </c>
      <c r="T167" s="186" cm="1">
        <f t="array" aca="1" ref="T167" ca="1">ROUND(IF($P167="Y",VLOOKUP($Q167, RatesMay2021,T$6,0)*INDIRECT($Q$1),VLOOKUP($Q167, RatesMay2021,T$6,0)),IF($A167="E",0,3))</f>
        <v>59852</v>
      </c>
      <c r="U167" s="186" cm="1">
        <f t="array" aca="1" ref="U167" ca="1">ROUND(IF($P167="Y",VLOOKUP($Q167, RatesMay2021,U$6,0)*INDIRECT($Q$1),VLOOKUP($Q167, RatesMay2021,U$6,0)),IF($A167="E",0,3))</f>
        <v>62248</v>
      </c>
      <c r="V167" s="186" cm="1">
        <f t="array" aca="1" ref="V167" ca="1">ROUND(IF($P167="Y",VLOOKUP($Q167, RatesMay2021,V$6,0)*INDIRECT($Q$1),VLOOKUP($Q167, RatesMay2021,V$6,0)),IF($A167="E",0,3))</f>
        <v>64741</v>
      </c>
      <c r="W167" s="186" cm="1">
        <f t="array" aca="1" ref="W167" ca="1">ROUND(IF($P167="Y",VLOOKUP($Q167, RatesMay2021,W$6,0)*INDIRECT($Q$1),VLOOKUP($Q167, RatesMay2021,W$6,0)),IF($A167="E",0,3))</f>
        <v>67333</v>
      </c>
      <c r="X167" s="186" cm="1">
        <f t="array" aca="1" ref="X167" ca="1">ROUND(IF($P167="Y",VLOOKUP($Q167, RatesMay2021,X$6,0)*INDIRECT($Q$1),VLOOKUP($Q167, RatesMay2021,X$6,0)),IF($A167="E",0,3))</f>
        <v>70029</v>
      </c>
      <c r="Y167" s="186" cm="1">
        <f t="array" aca="1" ref="Y167" ca="1">ROUND(IF($P167="Y",VLOOKUP($Q167, RatesMay2021,Y$6,0)*INDIRECT($Q$1),VLOOKUP($Q167, RatesMay2021,Y$6,0)),IF($A167="E",0,3))</f>
        <v>0</v>
      </c>
      <c r="Z167" s="186" cm="1">
        <f t="array" aca="1" ref="Z167" ca="1">ROUND(IF($P167="Y",VLOOKUP($Q167, RatesMay2021,Z$6,0)*INDIRECT($Q$1),VLOOKUP($Q167, RatesMay2021,Z$6,0)),IF($A167="E",0,3))</f>
        <v>0</v>
      </c>
    </row>
    <row r="168" spans="1:26" x14ac:dyDescent="0.2">
      <c r="A168" s="69" t="s">
        <v>17</v>
      </c>
      <c r="B168" s="223" t="s">
        <v>178</v>
      </c>
      <c r="C168" s="69" t="s">
        <v>210</v>
      </c>
      <c r="D168" s="71" t="s">
        <v>441</v>
      </c>
      <c r="E168" s="69">
        <v>425</v>
      </c>
      <c r="F168" s="69">
        <v>9</v>
      </c>
      <c r="G168" s="74">
        <f t="shared" ca="1" si="31"/>
        <v>77874</v>
      </c>
      <c r="H168" s="74">
        <f t="shared" ca="1" si="32"/>
        <v>83083</v>
      </c>
      <c r="I168" s="74">
        <f t="shared" ca="1" si="33"/>
        <v>85410</v>
      </c>
      <c r="J168" s="74">
        <f t="shared" ca="1" si="34"/>
        <v>87802</v>
      </c>
      <c r="K168" s="74">
        <f t="shared" ca="1" si="35"/>
        <v>90305</v>
      </c>
      <c r="L168" s="74">
        <f t="shared" ca="1" si="36"/>
        <v>0</v>
      </c>
      <c r="M168" s="74">
        <f t="shared" ca="1" si="37"/>
        <v>0</v>
      </c>
      <c r="N168" s="72"/>
      <c r="P168" s="191" t="s">
        <v>600</v>
      </c>
      <c r="Q168" s="187" t="str">
        <f t="shared" si="29"/>
        <v>52915C</v>
      </c>
      <c r="R168" s="188" t="str">
        <f t="shared" si="29"/>
        <v>Supervisor Election Administration</v>
      </c>
      <c r="S168" s="189" t="str">
        <f t="shared" si="30"/>
        <v>36</v>
      </c>
      <c r="T168" s="186" cm="1">
        <f t="array" aca="1" ref="T168" ca="1">ROUND(IF($P168="Y",VLOOKUP($Q168, RatesMay2021,T$6,0)*INDIRECT($Q$1),VLOOKUP($Q168, RatesMay2021,T$6,0)),IF($A168="E",0,3))</f>
        <v>77874</v>
      </c>
      <c r="U168" s="186" cm="1">
        <f t="array" aca="1" ref="U168" ca="1">ROUND(IF($P168="Y",VLOOKUP($Q168, RatesMay2021,U$6,0)*INDIRECT($Q$1),VLOOKUP($Q168, RatesMay2021,U$6,0)),IF($A168="E",0,3))</f>
        <v>83083</v>
      </c>
      <c r="V168" s="186" cm="1">
        <f t="array" aca="1" ref="V168" ca="1">ROUND(IF($P168="Y",VLOOKUP($Q168, RatesMay2021,V$6,0)*INDIRECT($Q$1),VLOOKUP($Q168, RatesMay2021,V$6,0)),IF($A168="E",0,3))</f>
        <v>85410</v>
      </c>
      <c r="W168" s="186" cm="1">
        <f t="array" aca="1" ref="W168" ca="1">ROUND(IF($P168="Y",VLOOKUP($Q168, RatesMay2021,W$6,0)*INDIRECT($Q$1),VLOOKUP($Q168, RatesMay2021,W$6,0)),IF($A168="E",0,3))</f>
        <v>87802</v>
      </c>
      <c r="X168" s="186" cm="1">
        <f t="array" aca="1" ref="X168" ca="1">ROUND(IF($P168="Y",VLOOKUP($Q168, RatesMay2021,X$6,0)*INDIRECT($Q$1),VLOOKUP($Q168, RatesMay2021,X$6,0)),IF($A168="E",0,3))</f>
        <v>90305</v>
      </c>
      <c r="Y168" s="186" cm="1">
        <f t="array" aca="1" ref="Y168" ca="1">ROUND(IF($P168="Y",VLOOKUP($Q168, RatesMay2021,Y$6,0)*INDIRECT($Q$1),VLOOKUP($Q168, RatesMay2021,Y$6,0)),IF($A168="E",0,3))</f>
        <v>0</v>
      </c>
      <c r="Z168" s="186" cm="1">
        <f t="array" aca="1" ref="Z168" ca="1">ROUND(IF($P168="Y",VLOOKUP($Q168, RatesMay2021,Z$6,0)*INDIRECT($Q$1),VLOOKUP($Q168, RatesMay2021,Z$6,0)),IF($A168="E",0,3))</f>
        <v>0</v>
      </c>
    </row>
    <row r="169" spans="1:26" x14ac:dyDescent="0.2">
      <c r="A169" s="69" t="s">
        <v>17</v>
      </c>
      <c r="B169" s="223" t="s">
        <v>60</v>
      </c>
      <c r="C169" s="69" t="s">
        <v>220</v>
      </c>
      <c r="D169" s="71" t="s">
        <v>442</v>
      </c>
      <c r="E169" s="69">
        <v>543</v>
      </c>
      <c r="F169" s="69">
        <v>12</v>
      </c>
      <c r="G169" s="74">
        <f t="shared" ca="1" si="31"/>
        <v>95108</v>
      </c>
      <c r="H169" s="74">
        <f t="shared" ca="1" si="32"/>
        <v>100413</v>
      </c>
      <c r="I169" s="74">
        <f t="shared" ca="1" si="33"/>
        <v>107297</v>
      </c>
      <c r="J169" s="74">
        <f t="shared" ca="1" si="34"/>
        <v>110301</v>
      </c>
      <c r="K169" s="74">
        <f t="shared" ca="1" si="35"/>
        <v>113389</v>
      </c>
      <c r="L169" s="74">
        <f t="shared" ca="1" si="36"/>
        <v>116623</v>
      </c>
      <c r="M169" s="74">
        <f t="shared" ca="1" si="37"/>
        <v>0</v>
      </c>
      <c r="N169" s="72"/>
      <c r="P169" s="191" t="s">
        <v>600</v>
      </c>
      <c r="Q169" s="187" t="str">
        <f t="shared" si="29"/>
        <v>09986C</v>
      </c>
      <c r="R169" s="188" t="str">
        <f t="shared" si="29"/>
        <v>Supervisor Emergency Management Operators</v>
      </c>
      <c r="S169" s="189" t="str">
        <f t="shared" si="30"/>
        <v>44</v>
      </c>
      <c r="T169" s="186" cm="1">
        <f t="array" aca="1" ref="T169" ca="1">ROUND(IF($P169="Y",VLOOKUP($Q169, RatesMay2021,T$6,0)*INDIRECT($Q$1),VLOOKUP($Q169, RatesMay2021,T$6,0)),IF($A169="E",0,3))</f>
        <v>95108</v>
      </c>
      <c r="U169" s="186" cm="1">
        <f t="array" aca="1" ref="U169" ca="1">ROUND(IF($P169="Y",VLOOKUP($Q169, RatesMay2021,U$6,0)*INDIRECT($Q$1),VLOOKUP($Q169, RatesMay2021,U$6,0)),IF($A169="E",0,3))</f>
        <v>100413</v>
      </c>
      <c r="V169" s="186" cm="1">
        <f t="array" aca="1" ref="V169" ca="1">ROUND(IF($P169="Y",VLOOKUP($Q169, RatesMay2021,V$6,0)*INDIRECT($Q$1),VLOOKUP($Q169, RatesMay2021,V$6,0)),IF($A169="E",0,3))</f>
        <v>107297</v>
      </c>
      <c r="W169" s="186" cm="1">
        <f t="array" aca="1" ref="W169" ca="1">ROUND(IF($P169="Y",VLOOKUP($Q169, RatesMay2021,W$6,0)*INDIRECT($Q$1),VLOOKUP($Q169, RatesMay2021,W$6,0)),IF($A169="E",0,3))</f>
        <v>110301</v>
      </c>
      <c r="X169" s="186" cm="1">
        <f t="array" aca="1" ref="X169" ca="1">ROUND(IF($P169="Y",VLOOKUP($Q169, RatesMay2021,X$6,0)*INDIRECT($Q$1),VLOOKUP($Q169, RatesMay2021,X$6,0)),IF($A169="E",0,3))</f>
        <v>113389</v>
      </c>
      <c r="Y169" s="186" cm="1">
        <f t="array" aca="1" ref="Y169" ca="1">ROUND(IF($P169="Y",VLOOKUP($Q169, RatesMay2021,Y$6,0)*INDIRECT($Q$1),VLOOKUP($Q169, RatesMay2021,Y$6,0)),IF($A169="E",0,3))</f>
        <v>116623</v>
      </c>
      <c r="Z169" s="186" cm="1">
        <f t="array" aca="1" ref="Z169" ca="1">ROUND(IF($P169="Y",VLOOKUP($Q169, RatesMay2021,Z$6,0)*INDIRECT($Q$1),VLOOKUP($Q169, RatesMay2021,Z$6,0)),IF($A169="E",0,3))</f>
        <v>0</v>
      </c>
    </row>
    <row r="170" spans="1:26" x14ac:dyDescent="0.2">
      <c r="A170" s="69" t="s">
        <v>17</v>
      </c>
      <c r="B170" s="223" t="s">
        <v>221</v>
      </c>
      <c r="C170" s="69" t="s">
        <v>222</v>
      </c>
      <c r="D170" s="71" t="s">
        <v>443</v>
      </c>
      <c r="E170" s="69">
        <v>428</v>
      </c>
      <c r="F170" s="69">
        <v>9</v>
      </c>
      <c r="G170" s="74">
        <f t="shared" ca="1" si="31"/>
        <v>80834</v>
      </c>
      <c r="H170" s="74">
        <f t="shared" ca="1" si="32"/>
        <v>84066</v>
      </c>
      <c r="I170" s="74">
        <f t="shared" ca="1" si="33"/>
        <v>87431</v>
      </c>
      <c r="J170" s="74">
        <f t="shared" ca="1" si="34"/>
        <v>90927</v>
      </c>
      <c r="K170" s="74">
        <f t="shared" ca="1" si="35"/>
        <v>94564</v>
      </c>
      <c r="L170" s="74">
        <f t="shared" ca="1" si="36"/>
        <v>0</v>
      </c>
      <c r="M170" s="74">
        <f t="shared" ca="1" si="37"/>
        <v>0</v>
      </c>
      <c r="N170" s="72"/>
      <c r="P170" s="191" t="s">
        <v>600</v>
      </c>
      <c r="Q170" s="187" t="str">
        <f t="shared" ref="Q170:R174" si="39">C170</f>
        <v>10077C</v>
      </c>
      <c r="R170" s="188" t="str">
        <f t="shared" si="39"/>
        <v>Supervisor IT Deskside Services</v>
      </c>
      <c r="S170" s="189" t="str">
        <f t="shared" si="30"/>
        <v>12</v>
      </c>
      <c r="T170" s="186" cm="1">
        <f t="array" aca="1" ref="T170" ca="1">ROUND(IF($P170="Y",VLOOKUP($Q170, RatesMay2021,T$6,0)*INDIRECT($Q$1),VLOOKUP($Q170, RatesMay2021,T$6,0)),IF($A170="E",0,3))</f>
        <v>80834</v>
      </c>
      <c r="U170" s="186" cm="1">
        <f t="array" aca="1" ref="U170" ca="1">ROUND(IF($P170="Y",VLOOKUP($Q170, RatesMay2021,U$6,0)*INDIRECT($Q$1),VLOOKUP($Q170, RatesMay2021,U$6,0)),IF($A170="E",0,3))</f>
        <v>84066</v>
      </c>
      <c r="V170" s="186" cm="1">
        <f t="array" aca="1" ref="V170" ca="1">ROUND(IF($P170="Y",VLOOKUP($Q170, RatesMay2021,V$6,0)*INDIRECT($Q$1),VLOOKUP($Q170, RatesMay2021,V$6,0)),IF($A170="E",0,3))</f>
        <v>87431</v>
      </c>
      <c r="W170" s="186" cm="1">
        <f t="array" aca="1" ref="W170" ca="1">ROUND(IF($P170="Y",VLOOKUP($Q170, RatesMay2021,W$6,0)*INDIRECT($Q$1),VLOOKUP($Q170, RatesMay2021,W$6,0)),IF($A170="E",0,3))</f>
        <v>90927</v>
      </c>
      <c r="X170" s="186" cm="1">
        <f t="array" aca="1" ref="X170" ca="1">ROUND(IF($P170="Y",VLOOKUP($Q170, RatesMay2021,X$6,0)*INDIRECT($Q$1),VLOOKUP($Q170, RatesMay2021,X$6,0)),IF($A170="E",0,3))</f>
        <v>94564</v>
      </c>
      <c r="Y170" s="186" cm="1">
        <f t="array" aca="1" ref="Y170" ca="1">ROUND(IF($P170="Y",VLOOKUP($Q170, RatesMay2021,Y$6,0)*INDIRECT($Q$1),VLOOKUP($Q170, RatesMay2021,Y$6,0)),IF($A170="E",0,3))</f>
        <v>0</v>
      </c>
      <c r="Z170" s="186" cm="1">
        <f t="array" aca="1" ref="Z170" ca="1">ROUND(IF($P170="Y",VLOOKUP($Q170, RatesMay2021,Z$6,0)*INDIRECT($Q$1),VLOOKUP($Q170, RatesMay2021,Z$6,0)),IF($A170="E",0,3))</f>
        <v>0</v>
      </c>
    </row>
    <row r="171" spans="1:26" x14ac:dyDescent="0.2">
      <c r="A171" s="69" t="s">
        <v>17</v>
      </c>
      <c r="B171" s="223" t="s">
        <v>221</v>
      </c>
      <c r="C171" s="69" t="s">
        <v>223</v>
      </c>
      <c r="D171" s="71" t="s">
        <v>444</v>
      </c>
      <c r="E171" s="69">
        <v>428</v>
      </c>
      <c r="F171" s="69">
        <v>9</v>
      </c>
      <c r="G171" s="74">
        <f t="shared" ca="1" si="31"/>
        <v>80834</v>
      </c>
      <c r="H171" s="74">
        <f t="shared" ca="1" si="32"/>
        <v>84066</v>
      </c>
      <c r="I171" s="74">
        <f t="shared" ca="1" si="33"/>
        <v>87431</v>
      </c>
      <c r="J171" s="74">
        <f t="shared" ca="1" si="34"/>
        <v>90927</v>
      </c>
      <c r="K171" s="74">
        <f t="shared" ca="1" si="35"/>
        <v>94564</v>
      </c>
      <c r="L171" s="74">
        <f t="shared" ca="1" si="36"/>
        <v>0</v>
      </c>
      <c r="M171" s="74">
        <f t="shared" ca="1" si="37"/>
        <v>0</v>
      </c>
      <c r="N171" s="72"/>
      <c r="P171" s="191" t="s">
        <v>600</v>
      </c>
      <c r="Q171" s="187" t="str">
        <f t="shared" si="39"/>
        <v>10078C</v>
      </c>
      <c r="R171" s="188" t="str">
        <f t="shared" si="39"/>
        <v xml:space="preserve">Supervisor IT Service Desk </v>
      </c>
      <c r="S171" s="189" t="str">
        <f t="shared" si="30"/>
        <v>12</v>
      </c>
      <c r="T171" s="186" cm="1">
        <f t="array" aca="1" ref="T171" ca="1">ROUND(IF($P171="Y",VLOOKUP($Q171, RatesMay2021,T$6,0)*INDIRECT($Q$1),VLOOKUP($Q171, RatesMay2021,T$6,0)),IF($A171="E",0,3))</f>
        <v>80834</v>
      </c>
      <c r="U171" s="186" cm="1">
        <f t="array" aca="1" ref="U171" ca="1">ROUND(IF($P171="Y",VLOOKUP($Q171, RatesMay2021,U$6,0)*INDIRECT($Q$1),VLOOKUP($Q171, RatesMay2021,U$6,0)),IF($A171="E",0,3))</f>
        <v>84066</v>
      </c>
      <c r="V171" s="186" cm="1">
        <f t="array" aca="1" ref="V171" ca="1">ROUND(IF($P171="Y",VLOOKUP($Q171, RatesMay2021,V$6,0)*INDIRECT($Q$1),VLOOKUP($Q171, RatesMay2021,V$6,0)),IF($A171="E",0,3))</f>
        <v>87431</v>
      </c>
      <c r="W171" s="186" cm="1">
        <f t="array" aca="1" ref="W171" ca="1">ROUND(IF($P171="Y",VLOOKUP($Q171, RatesMay2021,W$6,0)*INDIRECT($Q$1),VLOOKUP($Q171, RatesMay2021,W$6,0)),IF($A171="E",0,3))</f>
        <v>90927</v>
      </c>
      <c r="X171" s="186" cm="1">
        <f t="array" aca="1" ref="X171" ca="1">ROUND(IF($P171="Y",VLOOKUP($Q171, RatesMay2021,X$6,0)*INDIRECT($Q$1),VLOOKUP($Q171, RatesMay2021,X$6,0)),IF($A171="E",0,3))</f>
        <v>94564</v>
      </c>
      <c r="Y171" s="186" cm="1">
        <f t="array" aca="1" ref="Y171" ca="1">ROUND(IF($P171="Y",VLOOKUP($Q171, RatesMay2021,Y$6,0)*INDIRECT($Q$1),VLOOKUP($Q171, RatesMay2021,Y$6,0)),IF($A171="E",0,3))</f>
        <v>0</v>
      </c>
      <c r="Z171" s="186" cm="1">
        <f t="array" aca="1" ref="Z171" ca="1">ROUND(IF($P171="Y",VLOOKUP($Q171, RatesMay2021,Z$6,0)*INDIRECT($Q$1),VLOOKUP($Q171, RatesMay2021,Z$6,0)),IF($A171="E",0,3))</f>
        <v>0</v>
      </c>
    </row>
    <row r="172" spans="1:26" x14ac:dyDescent="0.2">
      <c r="A172" s="69" t="s">
        <v>21</v>
      </c>
      <c r="B172" s="223" t="s">
        <v>224</v>
      </c>
      <c r="C172" s="69" t="s">
        <v>225</v>
      </c>
      <c r="D172" s="71" t="s">
        <v>445</v>
      </c>
      <c r="E172" s="69">
        <v>368</v>
      </c>
      <c r="F172" s="69">
        <v>8</v>
      </c>
      <c r="G172" s="74">
        <f t="shared" ca="1" si="31"/>
        <v>35.470999999999997</v>
      </c>
      <c r="H172" s="74">
        <f t="shared" ca="1" si="32"/>
        <v>36.465000000000003</v>
      </c>
      <c r="I172" s="74">
        <f t="shared" ca="1" si="33"/>
        <v>37.485999999999997</v>
      </c>
      <c r="J172" s="74">
        <f t="shared" ca="1" si="34"/>
        <v>38.552999999999997</v>
      </c>
      <c r="K172" s="74">
        <f t="shared" ca="1" si="35"/>
        <v>39.344999999999999</v>
      </c>
      <c r="L172" s="74">
        <f t="shared" ca="1" si="36"/>
        <v>0</v>
      </c>
      <c r="M172" s="74">
        <f t="shared" ca="1" si="37"/>
        <v>0</v>
      </c>
      <c r="N172" s="232"/>
      <c r="P172" s="191" t="s">
        <v>600</v>
      </c>
      <c r="Q172" s="187" t="str">
        <f t="shared" si="39"/>
        <v>10153C</v>
      </c>
      <c r="R172" s="188" t="str">
        <f t="shared" si="39"/>
        <v xml:space="preserve">Supervisor Payroll/Accounting </v>
      </c>
      <c r="S172" s="189" t="str">
        <f t="shared" si="30"/>
        <v>102</v>
      </c>
      <c r="T172" s="186" cm="1">
        <f t="array" aca="1" ref="T172" ca="1">ROUND(IF($P172="Y",VLOOKUP($Q172, RatesMay2021,T$6,0)*INDIRECT($Q$1),VLOOKUP($Q172, RatesMay2021,T$6,0)),IF($A172="E",0,3))</f>
        <v>35.470999999999997</v>
      </c>
      <c r="U172" s="186" cm="1">
        <f t="array" aca="1" ref="U172" ca="1">ROUND(IF($P172="Y",VLOOKUP($Q172, RatesMay2021,U$6,0)*INDIRECT($Q$1),VLOOKUP($Q172, RatesMay2021,U$6,0)),IF($A172="E",0,3))</f>
        <v>36.465000000000003</v>
      </c>
      <c r="V172" s="186" cm="1">
        <f t="array" aca="1" ref="V172" ca="1">ROUND(IF($P172="Y",VLOOKUP($Q172, RatesMay2021,V$6,0)*INDIRECT($Q$1),VLOOKUP($Q172, RatesMay2021,V$6,0)),IF($A172="E",0,3))</f>
        <v>37.485999999999997</v>
      </c>
      <c r="W172" s="186" cm="1">
        <f t="array" aca="1" ref="W172" ca="1">ROUND(IF($P172="Y",VLOOKUP($Q172, RatesMay2021,W$6,0)*INDIRECT($Q$1),VLOOKUP($Q172, RatesMay2021,W$6,0)),IF($A172="E",0,3))</f>
        <v>38.552999999999997</v>
      </c>
      <c r="X172" s="186" cm="1">
        <f t="array" aca="1" ref="X172" ca="1">ROUND(IF($P172="Y",VLOOKUP($Q172, RatesMay2021,X$6,0)*INDIRECT($Q$1),VLOOKUP($Q172, RatesMay2021,X$6,0)),IF($A172="E",0,3))</f>
        <v>39.344999999999999</v>
      </c>
      <c r="Y172" s="186" cm="1">
        <f t="array" aca="1" ref="Y172" ca="1">ROUND(IF($P172="Y",VLOOKUP($Q172, RatesMay2021,Y$6,0)*INDIRECT($Q$1),VLOOKUP($Q172, RatesMay2021,Y$6,0)),IF($A172="E",0,3))</f>
        <v>0</v>
      </c>
      <c r="Z172" s="186" cm="1">
        <f t="array" aca="1" ref="Z172" ca="1">ROUND(IF($P172="Y",VLOOKUP($Q172, RatesMay2021,Z$6,0)*INDIRECT($Q$1),VLOOKUP($Q172, RatesMay2021,Z$6,0)),IF($A172="E",0,3))</f>
        <v>0</v>
      </c>
    </row>
    <row r="173" spans="1:26" x14ac:dyDescent="0.2">
      <c r="A173" s="69" t="s">
        <v>17</v>
      </c>
      <c r="B173" s="223" t="s">
        <v>60</v>
      </c>
      <c r="C173" s="69" t="s">
        <v>226</v>
      </c>
      <c r="D173" s="71" t="s">
        <v>446</v>
      </c>
      <c r="E173" s="69">
        <v>550</v>
      </c>
      <c r="F173" s="69">
        <v>12</v>
      </c>
      <c r="G173" s="74">
        <f t="shared" ca="1" si="31"/>
        <v>95108</v>
      </c>
      <c r="H173" s="74">
        <f t="shared" ca="1" si="32"/>
        <v>100413</v>
      </c>
      <c r="I173" s="74">
        <f t="shared" ca="1" si="33"/>
        <v>107297</v>
      </c>
      <c r="J173" s="74">
        <f t="shared" ca="1" si="34"/>
        <v>110301</v>
      </c>
      <c r="K173" s="74">
        <f t="shared" ca="1" si="35"/>
        <v>113389</v>
      </c>
      <c r="L173" s="74">
        <f t="shared" ca="1" si="36"/>
        <v>116623</v>
      </c>
      <c r="M173" s="74">
        <f t="shared" ca="1" si="37"/>
        <v>0</v>
      </c>
      <c r="N173" s="72"/>
      <c r="P173" s="191" t="s">
        <v>600</v>
      </c>
      <c r="Q173" s="187" t="str">
        <f t="shared" si="39"/>
        <v>10170C</v>
      </c>
      <c r="R173" s="188" t="str">
        <f t="shared" si="39"/>
        <v>Supervisor Plans Review</v>
      </c>
      <c r="S173" s="189" t="str">
        <f t="shared" si="30"/>
        <v>44</v>
      </c>
      <c r="T173" s="186" cm="1">
        <f t="array" aca="1" ref="T173" ca="1">ROUND(IF($P173="Y",VLOOKUP($Q173, RatesMay2021,T$6,0)*INDIRECT($Q$1),VLOOKUP($Q173, RatesMay2021,T$6,0)),IF($A173="E",0,3))</f>
        <v>95108</v>
      </c>
      <c r="U173" s="186" cm="1">
        <f t="array" aca="1" ref="U173" ca="1">ROUND(IF($P173="Y",VLOOKUP($Q173, RatesMay2021,U$6,0)*INDIRECT($Q$1),VLOOKUP($Q173, RatesMay2021,U$6,0)),IF($A173="E",0,3))</f>
        <v>100413</v>
      </c>
      <c r="V173" s="186" cm="1">
        <f t="array" aca="1" ref="V173" ca="1">ROUND(IF($P173="Y",VLOOKUP($Q173, RatesMay2021,V$6,0)*INDIRECT($Q$1),VLOOKUP($Q173, RatesMay2021,V$6,0)),IF($A173="E",0,3))</f>
        <v>107297</v>
      </c>
      <c r="W173" s="186" cm="1">
        <f t="array" aca="1" ref="W173" ca="1">ROUND(IF($P173="Y",VLOOKUP($Q173, RatesMay2021,W$6,0)*INDIRECT($Q$1),VLOOKUP($Q173, RatesMay2021,W$6,0)),IF($A173="E",0,3))</f>
        <v>110301</v>
      </c>
      <c r="X173" s="186" cm="1">
        <f t="array" aca="1" ref="X173" ca="1">ROUND(IF($P173="Y",VLOOKUP($Q173, RatesMay2021,X$6,0)*INDIRECT($Q$1),VLOOKUP($Q173, RatesMay2021,X$6,0)),IF($A173="E",0,3))</f>
        <v>113389</v>
      </c>
      <c r="Y173" s="186" cm="1">
        <f t="array" aca="1" ref="Y173" ca="1">ROUND(IF($P173="Y",VLOOKUP($Q173, RatesMay2021,Y$6,0)*INDIRECT($Q$1),VLOOKUP($Q173, RatesMay2021,Y$6,0)),IF($A173="E",0,3))</f>
        <v>116623</v>
      </c>
      <c r="Z173" s="186" cm="1">
        <f t="array" aca="1" ref="Z173" ca="1">ROUND(IF($P173="Y",VLOOKUP($Q173, RatesMay2021,Z$6,0)*INDIRECT($Q$1),VLOOKUP($Q173, RatesMay2021,Z$6,0)),IF($A173="E",0,3))</f>
        <v>0</v>
      </c>
    </row>
    <row r="174" spans="1:26" x14ac:dyDescent="0.2">
      <c r="A174" s="69" t="s">
        <v>17</v>
      </c>
      <c r="B174" s="223" t="s">
        <v>575</v>
      </c>
      <c r="C174" s="69" t="s">
        <v>227</v>
      </c>
      <c r="D174" s="71" t="s">
        <v>447</v>
      </c>
      <c r="E174" s="69">
        <v>398</v>
      </c>
      <c r="F174" s="69">
        <v>8</v>
      </c>
      <c r="G174" s="74">
        <f t="shared" ca="1" si="31"/>
        <v>70490</v>
      </c>
      <c r="H174" s="74">
        <f t="shared" ca="1" si="32"/>
        <v>73312</v>
      </c>
      <c r="I174" s="74">
        <f t="shared" ca="1" si="33"/>
        <v>76248</v>
      </c>
      <c r="J174" s="74">
        <f t="shared" ca="1" si="34"/>
        <v>79301</v>
      </c>
      <c r="K174" s="74">
        <f t="shared" ca="1" si="35"/>
        <v>82476</v>
      </c>
      <c r="L174" s="74">
        <f t="shared" ca="1" si="36"/>
        <v>0</v>
      </c>
      <c r="M174" s="74">
        <f t="shared" ca="1" si="37"/>
        <v>0</v>
      </c>
      <c r="N174" s="72"/>
      <c r="P174" s="191" t="s">
        <v>600</v>
      </c>
      <c r="Q174" s="187" t="str">
        <f t="shared" si="39"/>
        <v>10195C</v>
      </c>
      <c r="R174" s="188" t="str">
        <f t="shared" si="39"/>
        <v xml:space="preserve">Supervisor Police Support Services </v>
      </c>
      <c r="S174" s="189" t="str">
        <f t="shared" si="30"/>
        <v>022</v>
      </c>
      <c r="T174" s="186" cm="1">
        <f t="array" aca="1" ref="T174" ca="1">ROUND(IF($P174="Y",VLOOKUP($Q174, RatesMay2021,T$6,0)*INDIRECT($Q$1),VLOOKUP($Q174, RatesMay2021,T$6,0)),IF($A174="E",0,3))</f>
        <v>70490</v>
      </c>
      <c r="U174" s="186" cm="1">
        <f t="array" aca="1" ref="U174" ca="1">ROUND(IF($P174="Y",VLOOKUP($Q174, RatesMay2021,U$6,0)*INDIRECT($Q$1),VLOOKUP($Q174, RatesMay2021,U$6,0)),IF($A174="E",0,3))</f>
        <v>73312</v>
      </c>
      <c r="V174" s="186" cm="1">
        <f t="array" aca="1" ref="V174" ca="1">ROUND(IF($P174="Y",VLOOKUP($Q174, RatesMay2021,V$6,0)*INDIRECT($Q$1),VLOOKUP($Q174, RatesMay2021,V$6,0)),IF($A174="E",0,3))</f>
        <v>76248</v>
      </c>
      <c r="W174" s="186" cm="1">
        <f t="array" aca="1" ref="W174" ca="1">ROUND(IF($P174="Y",VLOOKUP($Q174, RatesMay2021,W$6,0)*INDIRECT($Q$1),VLOOKUP($Q174, RatesMay2021,W$6,0)),IF($A174="E",0,3))</f>
        <v>79301</v>
      </c>
      <c r="X174" s="186" cm="1">
        <f t="array" aca="1" ref="X174" ca="1">ROUND(IF($P174="Y",VLOOKUP($Q174, RatesMay2021,X$6,0)*INDIRECT($Q$1),VLOOKUP($Q174, RatesMay2021,X$6,0)),IF($A174="E",0,3))</f>
        <v>82476</v>
      </c>
      <c r="Y174" s="186" cm="1">
        <f t="array" aca="1" ref="Y174" ca="1">ROUND(IF($P174="Y",VLOOKUP($Q174, RatesMay2021,Y$6,0)*INDIRECT($Q$1),VLOOKUP($Q174, RatesMay2021,Y$6,0)),IF($A174="E",0,3))</f>
        <v>0</v>
      </c>
      <c r="Z174" s="186" cm="1">
        <f t="array" aca="1" ref="Z174" ca="1">ROUND(IF($P174="Y",VLOOKUP($Q174, RatesMay2021,Z$6,0)*INDIRECT($Q$1),VLOOKUP($Q174, RatesMay2021,Z$6,0)),IF($A174="E",0,3))</f>
        <v>0</v>
      </c>
    </row>
    <row r="175" spans="1:26" x14ac:dyDescent="0.2">
      <c r="A175" s="69" t="s">
        <v>17</v>
      </c>
      <c r="B175" s="223" t="s">
        <v>580</v>
      </c>
      <c r="C175" s="69" t="s">
        <v>230</v>
      </c>
      <c r="D175" s="71" t="s">
        <v>449</v>
      </c>
      <c r="E175" s="69">
        <v>465</v>
      </c>
      <c r="F175" s="69">
        <v>10</v>
      </c>
      <c r="G175" s="74">
        <f t="shared" ca="1" si="31"/>
        <v>83970</v>
      </c>
      <c r="H175" s="74">
        <f t="shared" ca="1" si="32"/>
        <v>87333</v>
      </c>
      <c r="I175" s="74">
        <f t="shared" ca="1" si="33"/>
        <v>90829</v>
      </c>
      <c r="J175" s="74">
        <f t="shared" ca="1" si="34"/>
        <v>94466</v>
      </c>
      <c r="K175" s="74">
        <f t="shared" ca="1" si="35"/>
        <v>98249</v>
      </c>
      <c r="L175" s="74">
        <f t="shared" ca="1" si="36"/>
        <v>0</v>
      </c>
      <c r="M175" s="74">
        <f t="shared" ca="1" si="37"/>
        <v>0</v>
      </c>
      <c r="N175" s="72"/>
      <c r="P175" s="191" t="s">
        <v>600</v>
      </c>
      <c r="Q175" s="187" t="str">
        <f t="shared" ref="Q175:Q181" si="40">C175</f>
        <v>10291C</v>
      </c>
      <c r="R175" s="188" t="str">
        <f t="shared" ref="R175:R181" si="41">D175</f>
        <v xml:space="preserve">Supervisor Space Planning  </v>
      </c>
      <c r="S175" s="189" t="str">
        <f t="shared" ref="S175:S181" si="42">B175</f>
        <v>034</v>
      </c>
      <c r="T175" s="186" cm="1">
        <f t="array" aca="1" ref="T175" ca="1">ROUND(IF($P175="Y",VLOOKUP($Q175, RatesMay2021,T$6,0)*INDIRECT($Q$1),VLOOKUP($Q175, RatesMay2021,T$6,0)),IF($A175="E",0,3))</f>
        <v>83970</v>
      </c>
      <c r="U175" s="186" cm="1">
        <f t="array" aca="1" ref="U175" ca="1">ROUND(IF($P175="Y",VLOOKUP($Q175, RatesMay2021,U$6,0)*INDIRECT($Q$1),VLOOKUP($Q175, RatesMay2021,U$6,0)),IF($A175="E",0,3))</f>
        <v>87333</v>
      </c>
      <c r="V175" s="186" cm="1">
        <f t="array" aca="1" ref="V175" ca="1">ROUND(IF($P175="Y",VLOOKUP($Q175, RatesMay2021,V$6,0)*INDIRECT($Q$1),VLOOKUP($Q175, RatesMay2021,V$6,0)),IF($A175="E",0,3))</f>
        <v>90829</v>
      </c>
      <c r="W175" s="186" cm="1">
        <f t="array" aca="1" ref="W175" ca="1">ROUND(IF($P175="Y",VLOOKUP($Q175, RatesMay2021,W$6,0)*INDIRECT($Q$1),VLOOKUP($Q175, RatesMay2021,W$6,0)),IF($A175="E",0,3))</f>
        <v>94466</v>
      </c>
      <c r="X175" s="186" cm="1">
        <f t="array" aca="1" ref="X175" ca="1">ROUND(IF($P175="Y",VLOOKUP($Q175, RatesMay2021,X$6,0)*INDIRECT($Q$1),VLOOKUP($Q175, RatesMay2021,X$6,0)),IF($A175="E",0,3))</f>
        <v>98249</v>
      </c>
      <c r="Y175" s="186" cm="1">
        <f t="array" aca="1" ref="Y175" ca="1">ROUND(IF($P175="Y",VLOOKUP($Q175, RatesMay2021,Y$6,0)*INDIRECT($Q$1),VLOOKUP($Q175, RatesMay2021,Y$6,0)),IF($A175="E",0,3))</f>
        <v>0</v>
      </c>
      <c r="Z175" s="186" cm="1">
        <f t="array" aca="1" ref="Z175" ca="1">ROUND(IF($P175="Y",VLOOKUP($Q175, RatesMay2021,Z$6,0)*INDIRECT($Q$1),VLOOKUP($Q175, RatesMay2021,Z$6,0)),IF($A175="E",0,3))</f>
        <v>0</v>
      </c>
    </row>
    <row r="176" spans="1:26" x14ac:dyDescent="0.2">
      <c r="A176" s="69" t="s">
        <v>17</v>
      </c>
      <c r="B176" s="223" t="s">
        <v>60</v>
      </c>
      <c r="C176" s="69" t="s">
        <v>231</v>
      </c>
      <c r="D176" s="71" t="s">
        <v>450</v>
      </c>
      <c r="E176" s="69">
        <v>543</v>
      </c>
      <c r="F176" s="69">
        <v>12</v>
      </c>
      <c r="G176" s="74">
        <f t="shared" ca="1" si="31"/>
        <v>102872</v>
      </c>
      <c r="H176" s="74">
        <f t="shared" ca="1" si="32"/>
        <v>106986</v>
      </c>
      <c r="I176" s="74">
        <f t="shared" ca="1" si="33"/>
        <v>111265</v>
      </c>
      <c r="J176" s="74">
        <f t="shared" ca="1" si="34"/>
        <v>115716</v>
      </c>
      <c r="K176" s="74">
        <f t="shared" ca="1" si="35"/>
        <v>120344</v>
      </c>
      <c r="L176" s="74">
        <f t="shared" ca="1" si="36"/>
        <v>0</v>
      </c>
      <c r="M176" s="74">
        <f t="shared" ca="1" si="37"/>
        <v>0</v>
      </c>
      <c r="N176" s="72"/>
      <c r="P176" s="191" t="s">
        <v>600</v>
      </c>
      <c r="Q176" s="187" t="str">
        <f t="shared" si="40"/>
        <v>10335C</v>
      </c>
      <c r="R176" s="188" t="str">
        <f t="shared" si="41"/>
        <v>Supervisor Transportation Planner</v>
      </c>
      <c r="S176" s="189" t="str">
        <f t="shared" si="42"/>
        <v>44</v>
      </c>
      <c r="T176" s="186" cm="1">
        <f t="array" aca="1" ref="T176" ca="1">ROUND(IF($P176="Y",VLOOKUP($Q176, RatesMay2021,T$6,0)*INDIRECT($Q$1),VLOOKUP($Q176, RatesMay2021,T$6,0)),IF($A176="E",0,3))</f>
        <v>102872</v>
      </c>
      <c r="U176" s="186" cm="1">
        <f t="array" aca="1" ref="U176" ca="1">ROUND(IF($P176="Y",VLOOKUP($Q176, RatesMay2021,U$6,0)*INDIRECT($Q$1),VLOOKUP($Q176, RatesMay2021,U$6,0)),IF($A176="E",0,3))</f>
        <v>106986</v>
      </c>
      <c r="V176" s="186" cm="1">
        <f t="array" aca="1" ref="V176" ca="1">ROUND(IF($P176="Y",VLOOKUP($Q176, RatesMay2021,V$6,0)*INDIRECT($Q$1),VLOOKUP($Q176, RatesMay2021,V$6,0)),IF($A176="E",0,3))</f>
        <v>111265</v>
      </c>
      <c r="W176" s="186" cm="1">
        <f t="array" aca="1" ref="W176" ca="1">ROUND(IF($P176="Y",VLOOKUP($Q176, RatesMay2021,W$6,0)*INDIRECT($Q$1),VLOOKUP($Q176, RatesMay2021,W$6,0)),IF($A176="E",0,3))</f>
        <v>115716</v>
      </c>
      <c r="X176" s="186" cm="1">
        <f t="array" aca="1" ref="X176" ca="1">ROUND(IF($P176="Y",VLOOKUP($Q176, RatesMay2021,X$6,0)*INDIRECT($Q$1),VLOOKUP($Q176, RatesMay2021,X$6,0)),IF($A176="E",0,3))</f>
        <v>120344</v>
      </c>
      <c r="Y176" s="186" cm="1">
        <f t="array" aca="1" ref="Y176" ca="1">ROUND(IF($P176="Y",VLOOKUP($Q176, RatesMay2021,Y$6,0)*INDIRECT($Q$1),VLOOKUP($Q176, RatesMay2021,Y$6,0)),IF($A176="E",0,3))</f>
        <v>0</v>
      </c>
      <c r="Z176" s="186" cm="1">
        <f t="array" aca="1" ref="Z176" ca="1">ROUND(IF($P176="Y",VLOOKUP($Q176, RatesMay2021,Z$6,0)*INDIRECT($Q$1),VLOOKUP($Q176, RatesMay2021,Z$6,0)),IF($A176="E",0,3))</f>
        <v>0</v>
      </c>
    </row>
    <row r="177" spans="1:27" x14ac:dyDescent="0.2">
      <c r="A177" s="69" t="s">
        <v>17</v>
      </c>
      <c r="B177" s="223" t="s">
        <v>232</v>
      </c>
      <c r="C177" s="69" t="s">
        <v>233</v>
      </c>
      <c r="D177" s="71" t="s">
        <v>451</v>
      </c>
      <c r="E177" s="69">
        <v>333</v>
      </c>
      <c r="F177" s="69">
        <v>7</v>
      </c>
      <c r="G177" s="74">
        <f t="shared" ca="1" si="31"/>
        <v>59610</v>
      </c>
      <c r="H177" s="74">
        <f t="shared" ca="1" si="32"/>
        <v>61397</v>
      </c>
      <c r="I177" s="74">
        <f t="shared" ca="1" si="33"/>
        <v>63241</v>
      </c>
      <c r="J177" s="74">
        <f t="shared" ca="1" si="34"/>
        <v>65138</v>
      </c>
      <c r="K177" s="74">
        <f t="shared" ca="1" si="35"/>
        <v>67091</v>
      </c>
      <c r="L177" s="74">
        <f t="shared" ca="1" si="36"/>
        <v>69103</v>
      </c>
      <c r="M177" s="74">
        <f t="shared" ca="1" si="37"/>
        <v>71177</v>
      </c>
      <c r="N177" s="72"/>
      <c r="P177" s="191" t="s">
        <v>600</v>
      </c>
      <c r="Q177" s="187" t="str">
        <f t="shared" si="40"/>
        <v>10350C</v>
      </c>
      <c r="R177" s="188" t="str">
        <f t="shared" si="41"/>
        <v>Supervisor Treasury Division</v>
      </c>
      <c r="S177" s="189" t="str">
        <f t="shared" si="42"/>
        <v>17</v>
      </c>
      <c r="T177" s="186" cm="1">
        <f t="array" aca="1" ref="T177" ca="1">ROUND(IF($P177="Y",VLOOKUP($Q177, RatesMay2021,T$6,0)*INDIRECT($Q$1),VLOOKUP($Q177, RatesMay2021,T$6,0)),IF($A177="E",0,3))</f>
        <v>59610</v>
      </c>
      <c r="U177" s="186" cm="1">
        <f t="array" aca="1" ref="U177" ca="1">ROUND(IF($P177="Y",VLOOKUP($Q177, RatesMay2021,U$6,0)*INDIRECT($Q$1),VLOOKUP($Q177, RatesMay2021,U$6,0)),IF($A177="E",0,3))</f>
        <v>61397</v>
      </c>
      <c r="V177" s="186" cm="1">
        <f t="array" aca="1" ref="V177" ca="1">ROUND(IF($P177="Y",VLOOKUP($Q177, RatesMay2021,V$6,0)*INDIRECT($Q$1),VLOOKUP($Q177, RatesMay2021,V$6,0)),IF($A177="E",0,3))</f>
        <v>63241</v>
      </c>
      <c r="W177" s="186" cm="1">
        <f t="array" aca="1" ref="W177" ca="1">ROUND(IF($P177="Y",VLOOKUP($Q177, RatesMay2021,W$6,0)*INDIRECT($Q$1),VLOOKUP($Q177, RatesMay2021,W$6,0)),IF($A177="E",0,3))</f>
        <v>65138</v>
      </c>
      <c r="X177" s="186" cm="1">
        <f t="array" aca="1" ref="X177" ca="1">ROUND(IF($P177="Y",VLOOKUP($Q177, RatesMay2021,X$6,0)*INDIRECT($Q$1),VLOOKUP($Q177, RatesMay2021,X$6,0)),IF($A177="E",0,3))</f>
        <v>67091</v>
      </c>
      <c r="Y177" s="186" cm="1">
        <f t="array" aca="1" ref="Y177" ca="1">ROUND(IF($P177="Y",VLOOKUP($Q177, RatesMay2021,Y$6,0)*INDIRECT($Q$1),VLOOKUP($Q177, RatesMay2021,Y$6,0)),IF($A177="E",0,3))</f>
        <v>69103</v>
      </c>
      <c r="Z177" s="186" cm="1">
        <f t="array" aca="1" ref="Z177" ca="1">ROUND(IF($P177="Y",VLOOKUP($Q177, RatesMay2021,Z$6,0)*INDIRECT($Q$1),VLOOKUP($Q177, RatesMay2021,Z$6,0)),IF($A177="E",0,3))</f>
        <v>71177</v>
      </c>
    </row>
    <row r="178" spans="1:27" x14ac:dyDescent="0.2">
      <c r="A178" s="69" t="s">
        <v>17</v>
      </c>
      <c r="B178" s="223" t="s">
        <v>586</v>
      </c>
      <c r="C178" s="69" t="s">
        <v>235</v>
      </c>
      <c r="D178" s="71" t="s">
        <v>452</v>
      </c>
      <c r="E178" s="69">
        <v>413</v>
      </c>
      <c r="F178" s="69">
        <v>9</v>
      </c>
      <c r="G178" s="74">
        <f t="shared" ca="1" si="31"/>
        <v>75829</v>
      </c>
      <c r="H178" s="74">
        <f t="shared" ca="1" si="32"/>
        <v>78866</v>
      </c>
      <c r="I178" s="74">
        <f t="shared" ca="1" si="33"/>
        <v>82023</v>
      </c>
      <c r="J178" s="74">
        <f t="shared" ca="1" si="34"/>
        <v>85308</v>
      </c>
      <c r="K178" s="74">
        <f t="shared" ca="1" si="35"/>
        <v>88723</v>
      </c>
      <c r="L178" s="74">
        <f t="shared" ca="1" si="36"/>
        <v>0</v>
      </c>
      <c r="M178" s="74">
        <f t="shared" ca="1" si="37"/>
        <v>0</v>
      </c>
      <c r="N178" s="72"/>
      <c r="P178" s="191" t="s">
        <v>600</v>
      </c>
      <c r="Q178" s="187" t="str">
        <f t="shared" si="40"/>
        <v>10633C</v>
      </c>
      <c r="R178" s="188" t="str">
        <f t="shared" si="41"/>
        <v>Training Development Supervisor</v>
      </c>
      <c r="S178" s="189" t="str">
        <f t="shared" si="42"/>
        <v>084</v>
      </c>
      <c r="T178" s="186" cm="1">
        <f t="array" aca="1" ref="T178" ca="1">ROUND(IF($P178="Y",VLOOKUP($Q178, RatesMay2021,T$6,0)*INDIRECT($Q$1),VLOOKUP($Q178, RatesMay2021,T$6,0)),IF($A178="E",0,3))</f>
        <v>75829</v>
      </c>
      <c r="U178" s="186" cm="1">
        <f t="array" aca="1" ref="U178" ca="1">ROUND(IF($P178="Y",VLOOKUP($Q178, RatesMay2021,U$6,0)*INDIRECT($Q$1),VLOOKUP($Q178, RatesMay2021,U$6,0)),IF($A178="E",0,3))</f>
        <v>78866</v>
      </c>
      <c r="V178" s="186" cm="1">
        <f t="array" aca="1" ref="V178" ca="1">ROUND(IF($P178="Y",VLOOKUP($Q178, RatesMay2021,V$6,0)*INDIRECT($Q$1),VLOOKUP($Q178, RatesMay2021,V$6,0)),IF($A178="E",0,3))</f>
        <v>82023</v>
      </c>
      <c r="W178" s="186" cm="1">
        <f t="array" aca="1" ref="W178" ca="1">ROUND(IF($P178="Y",VLOOKUP($Q178, RatesMay2021,W$6,0)*INDIRECT($Q$1),VLOOKUP($Q178, RatesMay2021,W$6,0)),IF($A178="E",0,3))</f>
        <v>85308</v>
      </c>
      <c r="X178" s="186" cm="1">
        <f t="array" aca="1" ref="X178" ca="1">ROUND(IF($P178="Y",VLOOKUP($Q178, RatesMay2021,X$6,0)*INDIRECT($Q$1),VLOOKUP($Q178, RatesMay2021,X$6,0)),IF($A178="E",0,3))</f>
        <v>88723</v>
      </c>
      <c r="Y178" s="186" cm="1">
        <f t="array" aca="1" ref="Y178" ca="1">ROUND(IF($P178="Y",VLOOKUP($Q178, RatesMay2021,Y$6,0)*INDIRECT($Q$1),VLOOKUP($Q178, RatesMay2021,Y$6,0)),IF($A178="E",0,3))</f>
        <v>0</v>
      </c>
      <c r="Z178" s="186" cm="1">
        <f t="array" aca="1" ref="Z178" ca="1">ROUND(IF($P178="Y",VLOOKUP($Q178, RatesMay2021,Z$6,0)*INDIRECT($Q$1),VLOOKUP($Q178, RatesMay2021,Z$6,0)),IF($A178="E",0,3))</f>
        <v>0</v>
      </c>
    </row>
    <row r="179" spans="1:27" x14ac:dyDescent="0.2">
      <c r="A179" s="69" t="s">
        <v>21</v>
      </c>
      <c r="B179" s="223" t="s">
        <v>236</v>
      </c>
      <c r="C179" s="69" t="s">
        <v>237</v>
      </c>
      <c r="D179" s="71" t="s">
        <v>238</v>
      </c>
      <c r="E179" s="69">
        <v>140</v>
      </c>
      <c r="F179" s="69">
        <v>5</v>
      </c>
      <c r="G179" s="74">
        <f t="shared" ca="1" si="31"/>
        <v>27.484000000000002</v>
      </c>
      <c r="H179" s="74">
        <f t="shared" ca="1" si="32"/>
        <v>0</v>
      </c>
      <c r="I179" s="74">
        <f t="shared" ca="1" si="33"/>
        <v>0</v>
      </c>
      <c r="J179" s="74">
        <f t="shared" ca="1" si="34"/>
        <v>0</v>
      </c>
      <c r="K179" s="74">
        <f t="shared" ca="1" si="35"/>
        <v>0</v>
      </c>
      <c r="L179" s="74">
        <f t="shared" ca="1" si="36"/>
        <v>0</v>
      </c>
      <c r="M179" s="74">
        <f t="shared" ca="1" si="37"/>
        <v>0</v>
      </c>
      <c r="N179" s="232"/>
      <c r="P179" s="191" t="s">
        <v>600</v>
      </c>
      <c r="Q179" s="187" t="str">
        <f t="shared" si="40"/>
        <v>52923C</v>
      </c>
      <c r="R179" s="188" t="str">
        <f t="shared" si="41"/>
        <v>Truck Operator</v>
      </c>
      <c r="S179" s="189" t="str">
        <f t="shared" si="42"/>
        <v>107</v>
      </c>
      <c r="T179" s="186" cm="1">
        <f t="array" aca="1" ref="T179" ca="1">ROUND(IF($P179="Y",VLOOKUP($Q179, RatesMay2021,T$6,0)*INDIRECT($Q$1),VLOOKUP($Q179, RatesMay2021,T$6,0)),IF($A179="E",0,3))</f>
        <v>27.484000000000002</v>
      </c>
      <c r="U179" s="186" cm="1">
        <f t="array" aca="1" ref="U179" ca="1">ROUND(IF($P179="Y",VLOOKUP($Q179, RatesMay2021,U$6,0)*INDIRECT($Q$1),VLOOKUP($Q179, RatesMay2021,U$6,0)),IF($A179="E",0,3))</f>
        <v>0</v>
      </c>
      <c r="V179" s="186" cm="1">
        <f t="array" aca="1" ref="V179" ca="1">ROUND(IF($P179="Y",VLOOKUP($Q179, RatesMay2021,V$6,0)*INDIRECT($Q$1),VLOOKUP($Q179, RatesMay2021,V$6,0)),IF($A179="E",0,3))</f>
        <v>0</v>
      </c>
      <c r="W179" s="186" cm="1">
        <f t="array" aca="1" ref="W179" ca="1">ROUND(IF($P179="Y",VLOOKUP($Q179, RatesMay2021,W$6,0)*INDIRECT($Q$1),VLOOKUP($Q179, RatesMay2021,W$6,0)),IF($A179="E",0,3))</f>
        <v>0</v>
      </c>
      <c r="X179" s="186" cm="1">
        <f t="array" aca="1" ref="X179" ca="1">ROUND(IF($P179="Y",VLOOKUP($Q179, RatesMay2021,X$6,0)*INDIRECT($Q$1),VLOOKUP($Q179, RatesMay2021,X$6,0)),IF($A179="E",0,3))</f>
        <v>0</v>
      </c>
      <c r="Y179" s="186" cm="1">
        <f t="array" aca="1" ref="Y179" ca="1">ROUND(IF($P179="Y",VLOOKUP($Q179, RatesMay2021,Y$6,0)*INDIRECT($Q$1),VLOOKUP($Q179, RatesMay2021,Y$6,0)),IF($A179="E",0,3))</f>
        <v>0</v>
      </c>
      <c r="Z179" s="186" cm="1">
        <f t="array" aca="1" ref="Z179" ca="1">ROUND(IF($P179="Y",VLOOKUP($Q179, RatesMay2021,Z$6,0)*INDIRECT($Q$1),VLOOKUP($Q179, RatesMay2021,Z$6,0)),IF($A179="E",0,3))</f>
        <v>0</v>
      </c>
    </row>
    <row r="180" spans="1:27" x14ac:dyDescent="0.2">
      <c r="A180" s="69" t="s">
        <v>17</v>
      </c>
      <c r="B180" s="223">
        <v>65</v>
      </c>
      <c r="C180" s="69" t="s">
        <v>568</v>
      </c>
      <c r="D180" s="71" t="s">
        <v>569</v>
      </c>
      <c r="E180" s="69">
        <v>458</v>
      </c>
      <c r="F180" s="69">
        <v>10</v>
      </c>
      <c r="G180" s="74">
        <f t="shared" ca="1" si="31"/>
        <v>71571</v>
      </c>
      <c r="H180" s="74">
        <f t="shared" ca="1" si="32"/>
        <v>75168</v>
      </c>
      <c r="I180" s="74">
        <f t="shared" ca="1" si="33"/>
        <v>79229</v>
      </c>
      <c r="J180" s="74">
        <f t="shared" ca="1" si="34"/>
        <v>85847</v>
      </c>
      <c r="K180" s="74">
        <f t="shared" ca="1" si="35"/>
        <v>88252</v>
      </c>
      <c r="L180" s="74">
        <f t="shared" ca="1" si="36"/>
        <v>92874</v>
      </c>
      <c r="M180" s="74">
        <f t="shared" ca="1" si="37"/>
        <v>98200</v>
      </c>
      <c r="N180" s="232"/>
      <c r="P180" s="191" t="s">
        <v>600</v>
      </c>
      <c r="Q180" s="187" t="str">
        <f t="shared" si="40"/>
        <v>59401C</v>
      </c>
      <c r="R180" s="188" t="str">
        <f t="shared" si="41"/>
        <v>Violence Prevention Interagency Coordinator</v>
      </c>
      <c r="S180" s="189">
        <f t="shared" si="42"/>
        <v>65</v>
      </c>
      <c r="T180" s="186" cm="1">
        <f t="array" aca="1" ref="T180" ca="1">ROUND(IF($P180="Y",VLOOKUP($Q180, RatesMay2021,T$6,0)*INDIRECT($Q$1),VLOOKUP($Q180, RatesMay2021,T$6,0)),IF($A180="E",0,3))</f>
        <v>71571</v>
      </c>
      <c r="U180" s="186" cm="1">
        <f t="array" aca="1" ref="U180" ca="1">ROUND(IF($P180="Y",VLOOKUP($Q180, RatesMay2021,U$6,0)*INDIRECT($Q$1),VLOOKUP($Q180, RatesMay2021,U$6,0)),IF($A180="E",0,3))</f>
        <v>75168</v>
      </c>
      <c r="V180" s="186" cm="1">
        <f t="array" aca="1" ref="V180" ca="1">ROUND(IF($P180="Y",VLOOKUP($Q180, RatesMay2021,V$6,0)*INDIRECT($Q$1),VLOOKUP($Q180, RatesMay2021,V$6,0)),IF($A180="E",0,3))</f>
        <v>79229</v>
      </c>
      <c r="W180" s="186" cm="1">
        <f t="array" aca="1" ref="W180" ca="1">ROUND(IF($P180="Y",VLOOKUP($Q180, RatesMay2021,W$6,0)*INDIRECT($Q$1),VLOOKUP($Q180, RatesMay2021,W$6,0)),IF($A180="E",0,3))</f>
        <v>85847</v>
      </c>
      <c r="X180" s="186" cm="1">
        <f t="array" aca="1" ref="X180" ca="1">ROUND(IF($P180="Y",VLOOKUP($Q180, RatesMay2021,X$6,0)*INDIRECT($Q$1),VLOOKUP($Q180, RatesMay2021,X$6,0)),IF($A180="E",0,3))</f>
        <v>88252</v>
      </c>
      <c r="Y180" s="186" cm="1">
        <f t="array" aca="1" ref="Y180" ca="1">ROUND(IF($P180="Y",VLOOKUP($Q180, RatesMay2021,Y$6,0)*INDIRECT($Q$1),VLOOKUP($Q180, RatesMay2021,Y$6,0)),IF($A180="E",0,3))</f>
        <v>92874</v>
      </c>
      <c r="Z180" s="186" cm="1">
        <f t="array" aca="1" ref="Z180" ca="1">ROUND(IF($P180="Y",VLOOKUP($Q180, RatesMay2021,Z$6,0)*INDIRECT($Q$1),VLOOKUP($Q180, RatesMay2021,Z$6,0)),IF($A180="E",0,3))</f>
        <v>98200</v>
      </c>
    </row>
    <row r="181" spans="1:27" x14ac:dyDescent="0.2">
      <c r="A181" s="69" t="s">
        <v>17</v>
      </c>
      <c r="B181" s="223" t="s">
        <v>65</v>
      </c>
      <c r="C181" s="69" t="s">
        <v>239</v>
      </c>
      <c r="D181" s="71" t="s">
        <v>453</v>
      </c>
      <c r="E181" s="69">
        <v>518</v>
      </c>
      <c r="F181" s="69">
        <v>11</v>
      </c>
      <c r="G181" s="74">
        <f t="shared" ca="1" si="31"/>
        <v>83407</v>
      </c>
      <c r="H181" s="74">
        <f t="shared" ca="1" si="32"/>
        <v>87798</v>
      </c>
      <c r="I181" s="74">
        <f t="shared" ca="1" si="33"/>
        <v>92418</v>
      </c>
      <c r="J181" s="74">
        <f t="shared" ca="1" si="34"/>
        <v>98702</v>
      </c>
      <c r="K181" s="74">
        <f t="shared" ca="1" si="35"/>
        <v>101467</v>
      </c>
      <c r="L181" s="74">
        <f t="shared" ca="1" si="36"/>
        <v>104309</v>
      </c>
      <c r="M181" s="74">
        <f t="shared" ca="1" si="37"/>
        <v>107282</v>
      </c>
      <c r="N181" s="72"/>
      <c r="P181" s="191" t="s">
        <v>600</v>
      </c>
      <c r="Q181" s="187" t="str">
        <f t="shared" si="40"/>
        <v>10857C</v>
      </c>
      <c r="R181" s="188" t="str">
        <f t="shared" si="41"/>
        <v>Water Business Enterprise System Manager</v>
      </c>
      <c r="S181" s="189" t="str">
        <f t="shared" si="42"/>
        <v>41C</v>
      </c>
      <c r="T181" s="186" cm="1">
        <f t="array" aca="1" ref="T181" ca="1">ROUND(IF($P181="Y",VLOOKUP($Q181, RatesMay2021,T$6,0)*INDIRECT($Q$1),VLOOKUP($Q181, RatesMay2021,T$6,0)),IF($A181="E",0,3))</f>
        <v>83407</v>
      </c>
      <c r="U181" s="186" cm="1">
        <f t="array" aca="1" ref="U181" ca="1">ROUND(IF($P181="Y",VLOOKUP($Q181, RatesMay2021,U$6,0)*INDIRECT($Q$1),VLOOKUP($Q181, RatesMay2021,U$6,0)),IF($A181="E",0,3))</f>
        <v>87798</v>
      </c>
      <c r="V181" s="186" cm="1">
        <f t="array" aca="1" ref="V181" ca="1">ROUND(IF($P181="Y",VLOOKUP($Q181, RatesMay2021,V$6,0)*INDIRECT($Q$1),VLOOKUP($Q181, RatesMay2021,V$6,0)),IF($A181="E",0,3))</f>
        <v>92418</v>
      </c>
      <c r="W181" s="186" cm="1">
        <f t="array" aca="1" ref="W181" ca="1">ROUND(IF($P181="Y",VLOOKUP($Q181, RatesMay2021,W$6,0)*INDIRECT($Q$1),VLOOKUP($Q181, RatesMay2021,W$6,0)),IF($A181="E",0,3))</f>
        <v>98702</v>
      </c>
      <c r="X181" s="186" cm="1">
        <f t="array" aca="1" ref="X181" ca="1">ROUND(IF($P181="Y",VLOOKUP($Q181, RatesMay2021,X$6,0)*INDIRECT($Q$1),VLOOKUP($Q181, RatesMay2021,X$6,0)),IF($A181="E",0,3))</f>
        <v>101467</v>
      </c>
      <c r="Y181" s="186" cm="1">
        <f t="array" aca="1" ref="Y181" ca="1">ROUND(IF($P181="Y",VLOOKUP($Q181, RatesMay2021,Y$6,0)*INDIRECT($Q$1),VLOOKUP($Q181, RatesMay2021,Y$6,0)),IF($A181="E",0,3))</f>
        <v>104309</v>
      </c>
      <c r="Z181" s="186" cm="1">
        <f t="array" aca="1" ref="Z181" ca="1">ROUND(IF($P181="Y",VLOOKUP($Q181, RatesMay2021,Z$6,0)*INDIRECT($Q$1),VLOOKUP($Q181, RatesMay2021,Z$6,0)),IF($A181="E",0,3))</f>
        <v>107282</v>
      </c>
    </row>
    <row r="182" spans="1:27" x14ac:dyDescent="0.2">
      <c r="G182" s="72"/>
      <c r="H182" s="72"/>
      <c r="I182" s="72"/>
      <c r="J182" s="72"/>
      <c r="K182" s="72"/>
      <c r="L182" s="72"/>
      <c r="M182" s="72"/>
      <c r="N182" s="72"/>
      <c r="Q182" s="187"/>
      <c r="R182" s="188"/>
      <c r="S182" s="189"/>
    </row>
    <row r="183" spans="1:27" x14ac:dyDescent="0.2">
      <c r="B183" s="76" t="s">
        <v>754</v>
      </c>
      <c r="C183" s="62"/>
      <c r="D183" s="233"/>
      <c r="E183" s="224"/>
      <c r="F183" s="224"/>
      <c r="G183" s="69"/>
      <c r="H183" s="69"/>
      <c r="I183" s="69"/>
      <c r="J183" s="69"/>
      <c r="K183" s="69"/>
      <c r="L183" s="69"/>
      <c r="M183" s="72"/>
      <c r="N183" s="234"/>
      <c r="Q183" s="187"/>
      <c r="R183" s="188"/>
      <c r="S183" s="189"/>
    </row>
    <row r="184" spans="1:27" x14ac:dyDescent="0.2">
      <c r="B184" s="76" t="s">
        <v>485</v>
      </c>
      <c r="C184" s="58"/>
      <c r="D184" s="224"/>
      <c r="E184" s="224"/>
      <c r="F184" s="234"/>
      <c r="G184" s="234"/>
      <c r="H184" s="234"/>
      <c r="I184" s="234"/>
      <c r="J184" s="234"/>
      <c r="K184" s="234"/>
      <c r="L184" s="234"/>
      <c r="M184" s="234"/>
      <c r="N184" s="234"/>
      <c r="P184" s="187"/>
      <c r="Q184" s="188"/>
    </row>
    <row r="185" spans="1:27" x14ac:dyDescent="0.2">
      <c r="B185" s="61">
        <f ca="1">T186</f>
        <v>437</v>
      </c>
      <c r="C185" s="79" t="s">
        <v>240</v>
      </c>
      <c r="D185" s="224"/>
      <c r="E185" s="235"/>
      <c r="F185" s="234"/>
      <c r="G185" s="234"/>
      <c r="H185" s="234"/>
      <c r="I185" s="234"/>
      <c r="J185" s="234"/>
      <c r="K185" s="234"/>
      <c r="L185" s="234"/>
      <c r="M185" s="234"/>
      <c r="N185" s="234"/>
      <c r="P185" s="192"/>
      <c r="Q185" s="193"/>
      <c r="R185" s="177"/>
    </row>
    <row r="186" spans="1:27" x14ac:dyDescent="0.2">
      <c r="A186" s="236">
        <v>0</v>
      </c>
      <c r="B186" s="61">
        <f ca="1">T187</f>
        <v>847</v>
      </c>
      <c r="C186" s="79" t="s">
        <v>241</v>
      </c>
      <c r="D186" s="224"/>
      <c r="E186" s="235"/>
      <c r="F186" s="234"/>
      <c r="G186" s="234"/>
      <c r="H186" s="234"/>
      <c r="I186" s="234"/>
      <c r="J186" s="234"/>
      <c r="K186" s="234"/>
      <c r="L186" s="234"/>
      <c r="M186" s="234"/>
      <c r="N186" s="234"/>
      <c r="P186" s="192" t="s">
        <v>600</v>
      </c>
      <c r="Q186" s="192" t="s">
        <v>718</v>
      </c>
      <c r="R186" s="177"/>
      <c r="T186" s="203" cm="1">
        <f t="array" aca="1" ref="T186" ca="1">ROUND(IF(P186="Y",'7-1-2020'!B191*INDIRECT($Q$1),'7-1-2020'!B191),0)</f>
        <v>437</v>
      </c>
    </row>
    <row r="187" spans="1:27" s="72" customFormat="1" x14ac:dyDescent="0.2">
      <c r="A187" s="236">
        <v>0</v>
      </c>
      <c r="B187" s="61">
        <f ca="1">T188</f>
        <v>1022</v>
      </c>
      <c r="C187" s="79" t="s">
        <v>242</v>
      </c>
      <c r="D187" s="224"/>
      <c r="E187" s="235"/>
      <c r="F187" s="234"/>
      <c r="G187" s="234"/>
      <c r="H187" s="234"/>
      <c r="I187" s="234"/>
      <c r="J187" s="234"/>
      <c r="K187" s="234"/>
      <c r="L187" s="234"/>
      <c r="M187" s="234"/>
      <c r="N187" s="234"/>
      <c r="P187" s="192" t="s">
        <v>600</v>
      </c>
      <c r="Q187" s="192" t="s">
        <v>719</v>
      </c>
      <c r="R187" s="177"/>
      <c r="S187" s="186"/>
      <c r="T187" s="203" cm="1">
        <f t="array" aca="1" ref="T187" ca="1">ROUND(IF(P187="Y",'7-1-2020'!B192*INDIRECT($Q$1),'7-1-2020'!B192),0)</f>
        <v>847</v>
      </c>
      <c r="U187" s="179"/>
      <c r="V187" s="179"/>
      <c r="W187" s="179"/>
      <c r="X187" s="179"/>
      <c r="Y187" s="179"/>
      <c r="Z187" s="179"/>
      <c r="AA187" s="180"/>
    </row>
    <row r="188" spans="1:27" s="72" customFormat="1" x14ac:dyDescent="0.2">
      <c r="A188" s="236">
        <v>0</v>
      </c>
      <c r="B188" s="61">
        <f ca="1">T189</f>
        <v>1343</v>
      </c>
      <c r="C188" s="79" t="s">
        <v>243</v>
      </c>
      <c r="D188" s="224"/>
      <c r="E188" s="235"/>
      <c r="F188" s="234"/>
      <c r="G188" s="234"/>
      <c r="H188" s="234"/>
      <c r="I188" s="234"/>
      <c r="J188" s="234"/>
      <c r="K188" s="234"/>
      <c r="L188" s="234"/>
      <c r="M188" s="234"/>
      <c r="N188" s="234"/>
      <c r="P188" s="192" t="s">
        <v>600</v>
      </c>
      <c r="Q188" s="192" t="s">
        <v>720</v>
      </c>
      <c r="R188" s="177"/>
      <c r="S188" s="186"/>
      <c r="T188" s="203" cm="1">
        <f t="array" aca="1" ref="T188" ca="1">ROUND(IF(P188="Y",'7-1-2020'!B193*INDIRECT($Q$1),'7-1-2020'!B193),0)</f>
        <v>1022</v>
      </c>
      <c r="U188" s="179"/>
      <c r="V188" s="179"/>
      <c r="W188" s="179"/>
      <c r="X188" s="179"/>
      <c r="Y188" s="179"/>
      <c r="Z188" s="179"/>
      <c r="AA188" s="180"/>
    </row>
    <row r="189" spans="1:27" s="72" customFormat="1" x14ac:dyDescent="0.2">
      <c r="A189" s="236">
        <v>0</v>
      </c>
      <c r="B189" s="57"/>
      <c r="C189" s="79"/>
      <c r="D189" s="224"/>
      <c r="E189" s="224"/>
      <c r="F189" s="69"/>
      <c r="G189" s="69"/>
      <c r="H189" s="69"/>
      <c r="I189" s="69"/>
      <c r="J189" s="69"/>
      <c r="K189" s="69"/>
      <c r="M189" s="234"/>
      <c r="N189" s="234"/>
      <c r="P189" s="192" t="s">
        <v>600</v>
      </c>
      <c r="Q189" s="192" t="s">
        <v>721</v>
      </c>
      <c r="R189" s="177"/>
      <c r="S189" s="186"/>
      <c r="T189" s="203" cm="1">
        <f t="array" aca="1" ref="T189" ca="1">ROUND(IF(P189="Y",'7-1-2020'!B194*INDIRECT($Q$1),'7-1-2020'!B194),0)</f>
        <v>1343</v>
      </c>
      <c r="U189" s="175"/>
      <c r="V189" s="175"/>
      <c r="W189" s="175"/>
      <c r="X189" s="175"/>
      <c r="Y189" s="175"/>
      <c r="Z189" s="175"/>
      <c r="AA189" s="175"/>
    </row>
    <row r="190" spans="1:27" s="72" customFormat="1" x14ac:dyDescent="0.2">
      <c r="A190" s="236"/>
      <c r="B190" s="76" t="s">
        <v>244</v>
      </c>
      <c r="C190" s="79"/>
      <c r="D190" s="224"/>
      <c r="E190" s="224"/>
      <c r="F190" s="69"/>
      <c r="G190" s="69"/>
      <c r="H190" s="69"/>
      <c r="I190" s="69"/>
      <c r="J190" s="69"/>
      <c r="K190" s="69"/>
      <c r="M190" s="234"/>
      <c r="N190" s="234"/>
      <c r="P190" s="192"/>
      <c r="Q190" s="193"/>
      <c r="R190" s="177"/>
      <c r="S190" s="186"/>
      <c r="T190" s="175"/>
      <c r="U190" s="175"/>
      <c r="V190" s="175"/>
      <c r="W190" s="175"/>
      <c r="X190" s="175"/>
      <c r="Y190" s="175"/>
      <c r="Z190" s="175"/>
      <c r="AA190" s="175"/>
    </row>
    <row r="191" spans="1:27" s="72" customFormat="1" x14ac:dyDescent="0.2">
      <c r="A191" s="236"/>
      <c r="B191" s="95">
        <f ca="1">T192</f>
        <v>0.21099999999999999</v>
      </c>
      <c r="C191" s="79" t="s">
        <v>245</v>
      </c>
      <c r="D191" s="224"/>
      <c r="E191" s="224"/>
      <c r="F191" s="69"/>
      <c r="G191" s="69"/>
      <c r="H191" s="69"/>
      <c r="I191" s="69"/>
      <c r="J191" s="69"/>
      <c r="K191" s="69"/>
      <c r="M191" s="234"/>
      <c r="N191" s="234"/>
      <c r="P191" s="192"/>
      <c r="Q191" s="193"/>
      <c r="R191" s="177"/>
      <c r="S191" s="186"/>
      <c r="T191" s="175"/>
      <c r="U191" s="175"/>
      <c r="V191" s="175"/>
      <c r="W191" s="175"/>
      <c r="X191" s="175"/>
      <c r="Y191" s="175"/>
      <c r="Z191" s="175"/>
      <c r="AA191" s="175"/>
    </row>
    <row r="192" spans="1:27" s="72" customFormat="1" x14ac:dyDescent="0.2">
      <c r="A192" s="236">
        <v>0.155</v>
      </c>
      <c r="B192" s="95">
        <f ca="1">T193</f>
        <v>0.40699999999999997</v>
      </c>
      <c r="C192" s="79" t="s">
        <v>246</v>
      </c>
      <c r="D192" s="224"/>
      <c r="E192" s="224"/>
      <c r="F192" s="69"/>
      <c r="G192" s="69"/>
      <c r="H192" s="69"/>
      <c r="I192" s="69"/>
      <c r="J192" s="69"/>
      <c r="K192" s="69"/>
      <c r="M192" s="234"/>
      <c r="N192" s="234"/>
      <c r="P192" s="192" t="s">
        <v>600</v>
      </c>
      <c r="Q192" s="192" t="s">
        <v>722</v>
      </c>
      <c r="R192" s="177"/>
      <c r="S192" s="186"/>
      <c r="T192" s="203" cm="1">
        <f t="array" aca="1" ref="T192" ca="1">ROUND(IF(P192="Y",'7-1-2020'!B197*INDIRECT($Q$1),'7-1-2020'!B197),3)</f>
        <v>0.21099999999999999</v>
      </c>
      <c r="U192" s="175"/>
      <c r="V192" s="175"/>
      <c r="W192" s="175"/>
      <c r="X192" s="175"/>
      <c r="Y192" s="175"/>
      <c r="Z192" s="175"/>
      <c r="AA192" s="175"/>
    </row>
    <row r="193" spans="1:27" s="72" customFormat="1" x14ac:dyDescent="0.2">
      <c r="A193" s="236">
        <v>0.30099999999999999</v>
      </c>
      <c r="B193" s="95">
        <f ca="1">T194</f>
        <v>0.49099999999999999</v>
      </c>
      <c r="C193" s="79" t="s">
        <v>247</v>
      </c>
      <c r="D193" s="224"/>
      <c r="E193" s="224"/>
      <c r="F193" s="69"/>
      <c r="G193" s="69"/>
      <c r="H193" s="69"/>
      <c r="I193" s="69"/>
      <c r="J193" s="69"/>
      <c r="K193" s="69"/>
      <c r="M193" s="234"/>
      <c r="N193" s="234"/>
      <c r="P193" s="192" t="s">
        <v>600</v>
      </c>
      <c r="Q193" s="192" t="s">
        <v>723</v>
      </c>
      <c r="R193" s="177"/>
      <c r="S193" s="186"/>
      <c r="T193" s="203" cm="1">
        <f t="array" aca="1" ref="T193" ca="1">ROUND(IF(P193="Y",'7-1-2020'!B198*INDIRECT($Q$1),'7-1-2020'!B198),3)</f>
        <v>0.40699999999999997</v>
      </c>
      <c r="U193" s="175"/>
      <c r="V193" s="175"/>
      <c r="W193" s="175"/>
      <c r="X193" s="175"/>
      <c r="Y193" s="175"/>
      <c r="Z193" s="175"/>
      <c r="AA193" s="175"/>
    </row>
    <row r="194" spans="1:27" s="72" customFormat="1" x14ac:dyDescent="0.2">
      <c r="A194" s="236">
        <v>0.36299999999999999</v>
      </c>
      <c r="B194" s="95">
        <f ca="1">T195</f>
        <v>0.64500000000000002</v>
      </c>
      <c r="C194" s="79" t="s">
        <v>248</v>
      </c>
      <c r="D194" s="224"/>
      <c r="E194" s="224"/>
      <c r="F194" s="69"/>
      <c r="G194" s="69"/>
      <c r="H194" s="69"/>
      <c r="I194" s="69"/>
      <c r="J194" s="69"/>
      <c r="K194" s="69"/>
      <c r="M194" s="234"/>
      <c r="N194" s="234"/>
      <c r="P194" s="192" t="s">
        <v>600</v>
      </c>
      <c r="Q194" s="192" t="s">
        <v>724</v>
      </c>
      <c r="R194" s="177"/>
      <c r="S194" s="186"/>
      <c r="T194" s="203" cm="1">
        <f t="array" aca="1" ref="T194" ca="1">ROUND(IF(P194="Y",'7-1-2020'!B199*INDIRECT($Q$1),'7-1-2020'!B199),3)</f>
        <v>0.49099999999999999</v>
      </c>
      <c r="U194" s="175"/>
      <c r="V194" s="175"/>
      <c r="W194" s="175"/>
      <c r="X194" s="175"/>
      <c r="Y194" s="175"/>
      <c r="Z194" s="175"/>
      <c r="AA194" s="175"/>
    </row>
    <row r="195" spans="1:27" s="72" customFormat="1" x14ac:dyDescent="0.2">
      <c r="A195" s="236">
        <v>0.47599999999999998</v>
      </c>
      <c r="B195" s="223"/>
      <c r="C195" s="69"/>
      <c r="D195" s="224"/>
      <c r="E195" s="224"/>
      <c r="F195" s="224"/>
      <c r="G195" s="69"/>
      <c r="H195" s="69"/>
      <c r="I195" s="69"/>
      <c r="J195" s="69"/>
      <c r="K195" s="69"/>
      <c r="L195" s="69"/>
      <c r="P195" s="192" t="s">
        <v>600</v>
      </c>
      <c r="Q195" s="192" t="s">
        <v>725</v>
      </c>
      <c r="R195" s="177"/>
      <c r="S195" s="186"/>
      <c r="T195" s="203" cm="1">
        <f t="array" aca="1" ref="T195" ca="1">ROUND(IF(P195="Y",'7-1-2020'!B200*INDIRECT($Q$1),'7-1-2020'!B200),3)</f>
        <v>0.64500000000000002</v>
      </c>
      <c r="U195" s="175"/>
      <c r="V195" s="175"/>
      <c r="W195" s="175"/>
      <c r="X195" s="175"/>
      <c r="Y195" s="175"/>
      <c r="Z195" s="175"/>
      <c r="AA195" s="175"/>
    </row>
    <row r="196" spans="1:27" s="72" customFormat="1" x14ac:dyDescent="0.2">
      <c r="A196" s="69"/>
      <c r="B196" s="76" t="s">
        <v>737</v>
      </c>
      <c r="C196" s="69"/>
      <c r="D196" s="224"/>
      <c r="E196" s="224"/>
      <c r="F196" s="224"/>
      <c r="G196" s="69"/>
      <c r="H196" s="69"/>
      <c r="I196" s="69"/>
      <c r="J196" s="69"/>
      <c r="K196" s="69"/>
      <c r="L196" s="69"/>
      <c r="P196" s="175"/>
      <c r="Q196" s="176"/>
      <c r="R196" s="177"/>
      <c r="S196" s="179"/>
      <c r="T196" s="179"/>
      <c r="U196" s="179"/>
      <c r="V196" s="179"/>
      <c r="W196" s="179"/>
      <c r="X196" s="179"/>
      <c r="Y196" s="179"/>
      <c r="Z196" s="179"/>
      <c r="AA196" s="180"/>
    </row>
    <row r="197" spans="1:27" x14ac:dyDescent="0.2">
      <c r="B197" s="81" t="s">
        <v>739</v>
      </c>
      <c r="D197" s="224"/>
      <c r="E197" s="224"/>
      <c r="F197" s="224"/>
      <c r="G197" s="69"/>
      <c r="H197" s="69"/>
      <c r="I197" s="69"/>
      <c r="J197" s="69"/>
      <c r="K197" s="69"/>
      <c r="L197" s="69"/>
      <c r="M197" s="72"/>
      <c r="N197" s="72"/>
      <c r="P197" s="175"/>
      <c r="Q197" s="176"/>
      <c r="R197" s="177"/>
      <c r="S197" s="175"/>
      <c r="T197" s="175"/>
      <c r="U197" s="175"/>
      <c r="V197" s="175"/>
      <c r="W197" s="175"/>
      <c r="X197" s="175"/>
      <c r="Y197" s="175"/>
      <c r="Z197" s="175"/>
      <c r="AA197" s="175"/>
    </row>
    <row r="198" spans="1:27" s="72" customFormat="1" x14ac:dyDescent="0.2">
      <c r="A198" s="226"/>
      <c r="B198" s="57"/>
      <c r="C198" s="69"/>
      <c r="D198" s="224"/>
      <c r="E198" s="224"/>
      <c r="F198" s="224"/>
      <c r="G198" s="69"/>
      <c r="H198" s="69"/>
      <c r="I198" s="69"/>
      <c r="J198" s="69"/>
      <c r="K198" s="69"/>
      <c r="L198" s="69"/>
      <c r="P198" s="175"/>
      <c r="Q198" s="176"/>
      <c r="R198" s="177"/>
      <c r="S198" s="175"/>
      <c r="T198" s="175"/>
      <c r="U198" s="175"/>
      <c r="V198" s="175"/>
      <c r="W198" s="175"/>
      <c r="X198" s="175"/>
      <c r="Y198" s="175"/>
      <c r="Z198" s="175"/>
      <c r="AA198" s="175"/>
    </row>
    <row r="199" spans="1:27" s="72" customFormat="1" x14ac:dyDescent="0.2">
      <c r="A199" s="226"/>
      <c r="B199" s="81" t="s">
        <v>740</v>
      </c>
      <c r="C199" s="69"/>
      <c r="D199" s="224"/>
      <c r="E199" s="224"/>
      <c r="F199" s="224"/>
      <c r="G199" s="69"/>
      <c r="H199" s="69"/>
      <c r="I199" s="69"/>
      <c r="J199" s="69"/>
      <c r="K199" s="69"/>
      <c r="L199" s="69"/>
      <c r="P199" s="175"/>
      <c r="Q199" s="176"/>
      <c r="R199" s="177"/>
      <c r="S199" s="175"/>
      <c r="T199" s="175"/>
      <c r="U199" s="175"/>
      <c r="V199" s="175"/>
      <c r="W199" s="175"/>
      <c r="X199" s="175"/>
      <c r="Y199" s="175"/>
      <c r="Z199" s="175"/>
      <c r="AA199" s="175"/>
    </row>
    <row r="200" spans="1:27" s="72" customFormat="1" x14ac:dyDescent="0.2">
      <c r="A200" s="226"/>
      <c r="B200" s="81" t="s">
        <v>741</v>
      </c>
      <c r="C200" s="69"/>
      <c r="D200" s="224"/>
      <c r="E200" s="224"/>
      <c r="F200" s="224"/>
      <c r="G200" s="69"/>
      <c r="H200" s="69"/>
      <c r="I200" s="69"/>
      <c r="J200" s="69"/>
      <c r="K200" s="69"/>
      <c r="L200" s="69"/>
      <c r="P200" s="175"/>
      <c r="Q200" s="176"/>
      <c r="R200" s="177"/>
      <c r="S200" s="175"/>
      <c r="T200" s="175"/>
      <c r="U200" s="175"/>
      <c r="V200" s="175"/>
      <c r="W200" s="175"/>
      <c r="X200" s="175"/>
      <c r="Y200" s="175"/>
      <c r="Z200" s="175"/>
      <c r="AA200" s="175"/>
    </row>
    <row r="201" spans="1:27" s="72" customFormat="1" x14ac:dyDescent="0.2">
      <c r="A201" s="226"/>
      <c r="B201" s="81"/>
      <c r="C201" s="69"/>
      <c r="D201" s="224"/>
      <c r="E201" s="224"/>
      <c r="F201" s="224"/>
      <c r="G201" s="69"/>
      <c r="H201" s="69"/>
      <c r="I201" s="69"/>
      <c r="J201" s="69"/>
      <c r="K201" s="69"/>
      <c r="L201" s="69"/>
      <c r="P201" s="175"/>
      <c r="Q201" s="176"/>
      <c r="R201" s="177"/>
      <c r="S201" s="175"/>
      <c r="T201" s="175"/>
      <c r="U201" s="175"/>
      <c r="V201" s="175"/>
      <c r="W201" s="175"/>
      <c r="X201" s="175"/>
      <c r="Y201" s="175"/>
      <c r="Z201" s="175"/>
      <c r="AA201" s="175"/>
    </row>
    <row r="202" spans="1:27" s="72" customFormat="1" x14ac:dyDescent="0.2">
      <c r="A202" s="226"/>
      <c r="B202" s="81" t="s">
        <v>742</v>
      </c>
      <c r="C202" s="69"/>
      <c r="D202" s="224"/>
      <c r="E202" s="224"/>
      <c r="F202" s="224"/>
      <c r="G202" s="69"/>
      <c r="H202" s="69"/>
      <c r="I202" s="69"/>
      <c r="J202" s="69"/>
      <c r="K202" s="69"/>
      <c r="L202" s="69"/>
      <c r="P202" s="175"/>
      <c r="Q202" s="176"/>
      <c r="R202" s="177"/>
      <c r="S202" s="175"/>
      <c r="T202" s="175"/>
      <c r="U202" s="175"/>
      <c r="V202" s="175"/>
      <c r="W202" s="175"/>
      <c r="X202" s="175"/>
      <c r="Y202" s="175"/>
      <c r="Z202" s="175"/>
      <c r="AA202" s="175"/>
    </row>
    <row r="203" spans="1:27" s="72" customFormat="1" x14ac:dyDescent="0.2">
      <c r="A203" s="226"/>
      <c r="B203" s="81"/>
      <c r="C203" s="69"/>
      <c r="D203" s="224"/>
      <c r="E203" s="224"/>
      <c r="F203" s="224"/>
      <c r="G203" s="69"/>
      <c r="H203" s="69"/>
      <c r="I203" s="69"/>
      <c r="J203" s="69"/>
      <c r="K203" s="69"/>
      <c r="L203" s="69"/>
      <c r="P203" s="175"/>
      <c r="Q203" s="176"/>
      <c r="R203" s="177"/>
      <c r="S203" s="175"/>
      <c r="T203" s="175"/>
      <c r="U203" s="175"/>
      <c r="V203" s="175"/>
      <c r="W203" s="175"/>
      <c r="X203" s="175"/>
      <c r="Y203" s="175"/>
      <c r="Z203" s="175"/>
      <c r="AA203" s="175"/>
    </row>
    <row r="204" spans="1:27" s="245" customFormat="1" x14ac:dyDescent="0.2">
      <c r="B204" s="54" t="s">
        <v>738</v>
      </c>
      <c r="C204" s="246"/>
      <c r="D204" s="247"/>
      <c r="E204" s="248"/>
      <c r="F204" s="246"/>
      <c r="G204" s="246"/>
      <c r="H204" s="246"/>
      <c r="I204" s="246"/>
      <c r="J204" s="246"/>
      <c r="K204" s="246"/>
      <c r="L204" s="246"/>
      <c r="M204" s="246"/>
      <c r="N204" s="246"/>
      <c r="P204" s="194"/>
      <c r="Q204" s="195"/>
      <c r="R204" s="196"/>
      <c r="S204" s="194"/>
      <c r="T204" s="194"/>
      <c r="U204" s="194"/>
      <c r="V204" s="194"/>
      <c r="W204" s="194"/>
      <c r="X204" s="194"/>
      <c r="Y204" s="194"/>
      <c r="Z204" s="194"/>
      <c r="AA204" s="197"/>
    </row>
    <row r="205" spans="1:27" s="245" customFormat="1" x14ac:dyDescent="0.2">
      <c r="B205" s="55" t="s">
        <v>503</v>
      </c>
      <c r="C205" s="246"/>
      <c r="D205" s="247"/>
      <c r="E205" s="248"/>
      <c r="F205" s="246"/>
      <c r="G205" s="246"/>
      <c r="H205" s="246"/>
      <c r="I205" s="246"/>
      <c r="J205" s="246"/>
      <c r="K205" s="246"/>
      <c r="L205" s="246"/>
      <c r="M205" s="246"/>
      <c r="N205" s="246"/>
      <c r="P205" s="194"/>
      <c r="Q205" s="249"/>
      <c r="R205" s="249"/>
      <c r="S205" s="197"/>
      <c r="T205" s="206"/>
      <c r="U205" s="194"/>
      <c r="V205" s="194"/>
      <c r="W205" s="194"/>
      <c r="X205" s="194"/>
      <c r="Y205" s="194"/>
      <c r="Z205" s="194"/>
      <c r="AA205" s="197"/>
    </row>
    <row r="206" spans="1:27" s="245" customFormat="1" x14ac:dyDescent="0.2">
      <c r="B206" s="213" t="str">
        <f>TEXT(T206,"$0.000")&amp;" per day when assigned and used."</f>
        <v>$9.500 per day when assigned and used.</v>
      </c>
      <c r="C206" s="246"/>
      <c r="D206" s="247"/>
      <c r="E206" s="248"/>
      <c r="F206" s="246"/>
      <c r="G206" s="246"/>
      <c r="H206" s="246"/>
      <c r="I206" s="246"/>
      <c r="J206" s="246"/>
      <c r="K206" s="246"/>
      <c r="L206" s="246"/>
      <c r="M206" s="246"/>
      <c r="N206" s="246"/>
      <c r="P206" s="194" t="s">
        <v>600</v>
      </c>
      <c r="Q206" s="249" t="s">
        <v>622</v>
      </c>
      <c r="R206" s="249" t="s">
        <v>623</v>
      </c>
      <c r="S206" s="197"/>
      <c r="T206" s="206">
        <v>9.5</v>
      </c>
      <c r="U206" s="194"/>
      <c r="V206" s="194"/>
      <c r="W206" s="194"/>
      <c r="X206" s="194"/>
      <c r="Y206" s="194"/>
      <c r="Z206" s="194"/>
      <c r="AA206" s="197"/>
    </row>
    <row r="207" spans="1:27" x14ac:dyDescent="0.2">
      <c r="D207" s="224"/>
      <c r="E207" s="224"/>
      <c r="F207" s="224"/>
      <c r="G207" s="69"/>
      <c r="H207" s="69"/>
      <c r="I207" s="69"/>
      <c r="J207" s="69"/>
      <c r="K207" s="69"/>
      <c r="L207" s="69"/>
      <c r="M207" s="72"/>
      <c r="N207" s="72"/>
      <c r="P207" s="194"/>
      <c r="Q207" s="195"/>
      <c r="R207" s="196"/>
      <c r="S207" s="194"/>
      <c r="T207" s="194"/>
      <c r="U207" s="179"/>
      <c r="V207" s="179"/>
      <c r="W207" s="179"/>
      <c r="X207" s="179"/>
      <c r="Y207" s="179"/>
      <c r="Z207" s="179"/>
      <c r="AA207" s="180"/>
    </row>
    <row r="208" spans="1:27" s="69" customFormat="1" x14ac:dyDescent="0.2">
      <c r="B208" s="76" t="s">
        <v>736</v>
      </c>
      <c r="D208" s="224"/>
      <c r="E208" s="224"/>
      <c r="F208" s="224"/>
      <c r="M208" s="72"/>
      <c r="N208" s="72"/>
      <c r="P208" s="175"/>
      <c r="Q208" s="176"/>
      <c r="R208" s="177"/>
      <c r="S208" s="179"/>
      <c r="T208" s="179"/>
      <c r="U208" s="179"/>
      <c r="V208" s="179"/>
      <c r="W208" s="179"/>
      <c r="X208" s="179"/>
      <c r="Y208" s="179"/>
      <c r="Z208" s="179"/>
      <c r="AA208" s="179"/>
    </row>
    <row r="209" spans="1:27" s="69" customFormat="1" x14ac:dyDescent="0.2">
      <c r="B209" s="81" t="s">
        <v>743</v>
      </c>
      <c r="C209" s="71"/>
      <c r="D209" s="224"/>
      <c r="E209" s="224"/>
      <c r="F209" s="224"/>
      <c r="M209" s="72"/>
      <c r="N209" s="72"/>
      <c r="P209" s="175"/>
      <c r="Q209" s="179"/>
      <c r="R209" s="179"/>
      <c r="S209" s="179"/>
      <c r="T209" s="179"/>
      <c r="U209" s="179"/>
      <c r="V209" s="179"/>
      <c r="W209" s="179"/>
      <c r="X209" s="179"/>
      <c r="Y209" s="179"/>
      <c r="Z209" s="179"/>
      <c r="AA209" s="179"/>
    </row>
    <row r="210" spans="1:27" s="69" customFormat="1" x14ac:dyDescent="0.2">
      <c r="B210" s="63" t="str">
        <f>"Employees who are scheduled to work a full shift which begins between the 12:00 noon and 1:29 p.m. shall be paid an additional "&amp;TEXT(T210,"$0.000")&amp;" cents per hour"</f>
        <v>Employees who are scheduled to work a full shift which begins between the 12:00 noon and 1:29 p.m. shall be paid an additional $0.423 cents per hour</v>
      </c>
      <c r="D210" s="224"/>
      <c r="E210" s="224"/>
      <c r="F210" s="224"/>
      <c r="M210" s="72"/>
      <c r="N210" s="72"/>
      <c r="P210" s="175" t="s">
        <v>600</v>
      </c>
      <c r="Q210" s="249" t="s">
        <v>611</v>
      </c>
      <c r="R210" s="249" t="s">
        <v>612</v>
      </c>
      <c r="S210" s="250"/>
      <c r="T210" s="251">
        <v>0.42299999999999999</v>
      </c>
      <c r="U210" s="179"/>
      <c r="V210" s="179"/>
      <c r="W210" s="179"/>
      <c r="X210" s="179"/>
      <c r="Y210" s="179"/>
      <c r="Z210" s="179"/>
      <c r="AA210" s="179"/>
    </row>
    <row r="211" spans="1:27" s="69" customFormat="1" x14ac:dyDescent="0.2">
      <c r="B211" s="81" t="s">
        <v>255</v>
      </c>
      <c r="C211" s="226"/>
      <c r="D211" s="224"/>
      <c r="E211" s="224"/>
      <c r="F211" s="224"/>
      <c r="M211" s="72"/>
      <c r="N211" s="72"/>
      <c r="P211" s="175"/>
      <c r="Q211" s="176"/>
      <c r="R211" s="177"/>
      <c r="S211" s="179"/>
      <c r="T211" s="179"/>
      <c r="U211" s="179"/>
      <c r="V211" s="179"/>
      <c r="W211" s="179"/>
      <c r="X211" s="179"/>
      <c r="Y211" s="179"/>
      <c r="Z211" s="179"/>
      <c r="AA211" s="179"/>
    </row>
    <row r="212" spans="1:27" s="69" customFormat="1" x14ac:dyDescent="0.2">
      <c r="B212" s="214" t="str">
        <f>"adjacent to such a shift, the "&amp;(TEXT(T210,"$0.000")&amp;" differential shall also be applied to those overtime hours.")</f>
        <v>adjacent to such a shift, the $0.423 differential shall also be applied to those overtime hours.</v>
      </c>
      <c r="C212" s="226"/>
      <c r="D212" s="224"/>
      <c r="E212" s="224"/>
      <c r="F212" s="224"/>
      <c r="M212" s="72"/>
      <c r="N212" s="72"/>
      <c r="P212" s="175"/>
      <c r="Q212" s="176"/>
      <c r="R212" s="177"/>
      <c r="S212" s="179"/>
      <c r="T212" s="179"/>
      <c r="U212" s="179"/>
      <c r="V212" s="179"/>
      <c r="W212" s="179"/>
      <c r="X212" s="179"/>
      <c r="Y212" s="179"/>
      <c r="Z212" s="179"/>
      <c r="AA212" s="179"/>
    </row>
    <row r="213" spans="1:27" s="69" customFormat="1" x14ac:dyDescent="0.2">
      <c r="B213" s="85"/>
      <c r="D213" s="224"/>
      <c r="E213" s="224"/>
      <c r="F213" s="224"/>
      <c r="M213" s="72"/>
      <c r="N213" s="72"/>
      <c r="P213" s="175"/>
      <c r="Q213" s="176"/>
      <c r="R213" s="177"/>
      <c r="S213" s="179"/>
      <c r="T213" s="179"/>
      <c r="U213" s="179"/>
      <c r="V213" s="179"/>
      <c r="W213" s="179"/>
      <c r="X213" s="179"/>
      <c r="Y213" s="179"/>
      <c r="Z213" s="179"/>
      <c r="AA213" s="179"/>
    </row>
    <row r="214" spans="1:27" s="69" customFormat="1" x14ac:dyDescent="0.2">
      <c r="B214" s="214" t="str">
        <f>"Employees who are scheduled to work a full shift which begins between the 1:30 p.m. and 1:59 a.m. shall be paid an additional "&amp;TEXT(T214,"$0.000")&amp;" per hour"</f>
        <v>Employees who are scheduled to work a full shift which begins between the 1:30 p.m. and 1:59 a.m. shall be paid an additional $1.001 per hour</v>
      </c>
      <c r="D214" s="224"/>
      <c r="E214" s="224"/>
      <c r="F214" s="224"/>
      <c r="M214" s="72"/>
      <c r="N214" s="72"/>
      <c r="P214" s="175" t="s">
        <v>600</v>
      </c>
      <c r="Q214" s="249" t="s">
        <v>613</v>
      </c>
      <c r="R214" s="249" t="s">
        <v>614</v>
      </c>
      <c r="S214" s="250"/>
      <c r="T214" s="251">
        <v>1.0009999999999999</v>
      </c>
      <c r="U214" s="179"/>
      <c r="V214" s="179"/>
      <c r="W214" s="179"/>
      <c r="X214" s="179"/>
      <c r="Y214" s="179"/>
      <c r="Z214" s="179"/>
      <c r="AA214" s="179"/>
    </row>
    <row r="215" spans="1:27" s="69" customFormat="1" x14ac:dyDescent="0.2">
      <c r="B215" s="85" t="s">
        <v>255</v>
      </c>
      <c r="D215" s="224"/>
      <c r="E215" s="224"/>
      <c r="F215" s="224"/>
      <c r="M215" s="72"/>
      <c r="N215" s="72"/>
      <c r="P215" s="175"/>
      <c r="Q215" s="176"/>
      <c r="R215" s="177"/>
      <c r="S215" s="179"/>
      <c r="T215" s="179"/>
      <c r="U215" s="179"/>
      <c r="V215" s="179"/>
      <c r="W215" s="179"/>
      <c r="X215" s="179"/>
      <c r="Y215" s="179"/>
      <c r="Z215" s="179"/>
      <c r="AA215" s="179"/>
    </row>
    <row r="216" spans="1:27" x14ac:dyDescent="0.2">
      <c r="B216" s="214" t="str">
        <f>"adjacent to such a shift, the "&amp;TEXT(T214,"$0.000")&amp;" differential shall also be applied to those overtime hours."</f>
        <v>adjacent to such a shift, the $1.001 differential shall also be applied to those overtime hours.</v>
      </c>
      <c r="D216" s="224"/>
      <c r="E216" s="224"/>
      <c r="F216" s="224"/>
      <c r="G216" s="69"/>
      <c r="H216" s="69"/>
      <c r="I216" s="69"/>
      <c r="J216" s="69"/>
      <c r="K216" s="69"/>
      <c r="L216" s="69"/>
      <c r="M216" s="72"/>
      <c r="N216" s="72"/>
      <c r="P216" s="175"/>
      <c r="Q216" s="176"/>
      <c r="R216" s="177"/>
      <c r="S216" s="179"/>
      <c r="T216" s="179"/>
      <c r="U216" s="179"/>
      <c r="V216" s="179"/>
      <c r="W216" s="179"/>
      <c r="X216" s="179"/>
      <c r="Y216" s="179"/>
      <c r="Z216" s="179"/>
      <c r="AA216" s="180"/>
    </row>
    <row r="217" spans="1:27" s="69" customFormat="1" x14ac:dyDescent="0.2">
      <c r="B217" s="57"/>
      <c r="D217" s="224"/>
      <c r="E217" s="224"/>
      <c r="F217" s="224"/>
      <c r="M217" s="72"/>
      <c r="N217" s="72"/>
      <c r="P217" s="175"/>
      <c r="Q217" s="176"/>
      <c r="R217" s="177"/>
      <c r="S217" s="179"/>
      <c r="T217" s="179"/>
      <c r="U217" s="179"/>
      <c r="V217" s="179"/>
      <c r="W217" s="179"/>
      <c r="X217" s="179"/>
      <c r="Y217" s="179"/>
      <c r="Z217" s="179"/>
      <c r="AA217" s="179"/>
    </row>
    <row r="218" spans="1:27" s="69" customFormat="1" x14ac:dyDescent="0.2">
      <c r="A218" s="71"/>
      <c r="B218" s="81" t="s">
        <v>744</v>
      </c>
      <c r="D218" s="224"/>
      <c r="E218" s="224"/>
      <c r="F218" s="224"/>
      <c r="M218" s="72"/>
      <c r="N218" s="72"/>
      <c r="P218" s="175"/>
      <c r="Q218" s="176"/>
      <c r="R218" s="177"/>
      <c r="S218" s="179"/>
      <c r="T218" s="179"/>
      <c r="U218" s="179"/>
      <c r="V218" s="179"/>
      <c r="W218" s="179"/>
      <c r="X218" s="179"/>
      <c r="Y218" s="179"/>
      <c r="Z218" s="179"/>
      <c r="AA218" s="179"/>
    </row>
    <row r="219" spans="1:27" s="69" customFormat="1" x14ac:dyDescent="0.2">
      <c r="B219" s="81" t="s">
        <v>260</v>
      </c>
      <c r="D219" s="224"/>
      <c r="E219" s="224"/>
      <c r="F219" s="224"/>
      <c r="M219" s="72"/>
      <c r="N219" s="72"/>
      <c r="P219" s="175"/>
      <c r="Q219" s="176"/>
      <c r="R219" s="177"/>
      <c r="S219" s="179"/>
      <c r="T219" s="179"/>
      <c r="U219" s="179"/>
      <c r="V219" s="179"/>
      <c r="W219" s="179"/>
      <c r="X219" s="179"/>
      <c r="Y219" s="179"/>
      <c r="Z219" s="179"/>
      <c r="AA219" s="179"/>
    </row>
    <row r="220" spans="1:27" s="69" customFormat="1" x14ac:dyDescent="0.2">
      <c r="B220" s="81" t="s">
        <v>261</v>
      </c>
      <c r="D220" s="224"/>
      <c r="E220" s="224"/>
      <c r="F220" s="224"/>
      <c r="M220" s="72"/>
      <c r="N220" s="72"/>
      <c r="P220" s="175"/>
      <c r="Q220" s="176"/>
      <c r="R220" s="177"/>
      <c r="S220" s="179"/>
      <c r="T220" s="179"/>
      <c r="U220" s="179"/>
      <c r="V220" s="179"/>
      <c r="W220" s="179"/>
      <c r="X220" s="179"/>
      <c r="Y220" s="179"/>
      <c r="Z220" s="179"/>
      <c r="AA220" s="179"/>
    </row>
    <row r="221" spans="1:27" s="69" customFormat="1" x14ac:dyDescent="0.2">
      <c r="B221" s="81" t="s">
        <v>262</v>
      </c>
      <c r="D221" s="224"/>
      <c r="E221" s="224"/>
      <c r="F221" s="224"/>
      <c r="M221" s="72"/>
      <c r="N221" s="72"/>
      <c r="P221" s="175"/>
      <c r="Q221" s="176"/>
      <c r="R221" s="177"/>
      <c r="S221" s="179"/>
      <c r="T221" s="179"/>
      <c r="U221" s="179"/>
      <c r="V221" s="179"/>
      <c r="W221" s="179"/>
      <c r="X221" s="179"/>
      <c r="Y221" s="179"/>
      <c r="Z221" s="179"/>
      <c r="AA221" s="179"/>
    </row>
    <row r="222" spans="1:27" s="69" customFormat="1" x14ac:dyDescent="0.2">
      <c r="B222" s="81"/>
      <c r="D222" s="224"/>
      <c r="E222" s="224"/>
      <c r="F222" s="224"/>
      <c r="M222" s="72"/>
      <c r="N222" s="72"/>
      <c r="P222" s="175"/>
      <c r="Q222" s="176"/>
      <c r="R222" s="177"/>
      <c r="S222" s="179"/>
      <c r="T222" s="179"/>
      <c r="U222" s="179"/>
      <c r="V222" s="179"/>
      <c r="W222" s="179"/>
      <c r="X222" s="179"/>
      <c r="Y222" s="179"/>
      <c r="Z222" s="179"/>
      <c r="AA222" s="179"/>
    </row>
    <row r="223" spans="1:27" s="69" customFormat="1" x14ac:dyDescent="0.2">
      <c r="B223" s="76" t="s">
        <v>263</v>
      </c>
      <c r="D223" s="224"/>
      <c r="E223" s="224"/>
      <c r="F223" s="224"/>
      <c r="M223" s="72"/>
      <c r="N223" s="72"/>
      <c r="P223" s="175"/>
      <c r="Q223" s="176"/>
      <c r="R223" s="177"/>
      <c r="S223" s="179"/>
      <c r="T223" s="179"/>
      <c r="U223" s="179"/>
      <c r="V223" s="179"/>
      <c r="W223" s="179"/>
      <c r="X223" s="179"/>
      <c r="Y223" s="179"/>
      <c r="Z223" s="179"/>
      <c r="AA223" s="179"/>
    </row>
    <row r="224" spans="1:27" s="69" customFormat="1" x14ac:dyDescent="0.2">
      <c r="A224" s="71"/>
      <c r="B224" s="64" t="s">
        <v>755</v>
      </c>
      <c r="C224" s="71"/>
      <c r="D224" s="233"/>
      <c r="E224" s="224"/>
      <c r="F224" s="224"/>
      <c r="M224" s="72"/>
      <c r="N224" s="72"/>
      <c r="P224" s="175" t="s">
        <v>21</v>
      </c>
      <c r="Q224" s="176" t="s">
        <v>263</v>
      </c>
      <c r="R224" s="177"/>
      <c r="S224" s="179"/>
      <c r="T224" s="179">
        <v>100</v>
      </c>
      <c r="U224" s="179"/>
      <c r="V224" s="179"/>
      <c r="W224" s="179"/>
      <c r="X224" s="179"/>
      <c r="Y224" s="179"/>
      <c r="Z224" s="179"/>
      <c r="AA224" s="179"/>
    </row>
    <row r="225" spans="1:27" s="69" customFormat="1" x14ac:dyDescent="0.2">
      <c r="A225" s="71"/>
      <c r="B225" s="81" t="s">
        <v>265</v>
      </c>
      <c r="D225" s="224"/>
      <c r="E225" s="224"/>
      <c r="F225" s="224"/>
      <c r="M225" s="72"/>
      <c r="N225" s="72"/>
      <c r="P225" s="175"/>
      <c r="Q225" s="176"/>
      <c r="R225" s="177"/>
      <c r="S225" s="179"/>
      <c r="T225" s="179"/>
      <c r="U225" s="179"/>
      <c r="V225" s="179"/>
      <c r="W225" s="179"/>
      <c r="X225" s="179"/>
      <c r="Y225" s="179"/>
      <c r="Z225" s="179"/>
      <c r="AA225" s="179"/>
    </row>
    <row r="226" spans="1:27" s="69" customFormat="1" x14ac:dyDescent="0.2">
      <c r="A226" s="71"/>
      <c r="B226" s="63" t="str">
        <f>TEXT(T224,"$#,###")&amp;" per 12 months actually worked. "</f>
        <v xml:space="preserve">$100 per 12 months actually worked. </v>
      </c>
      <c r="D226" s="224"/>
      <c r="E226" s="224"/>
      <c r="F226" s="224"/>
      <c r="M226" s="72"/>
      <c r="N226" s="72"/>
      <c r="P226" s="175"/>
      <c r="Q226" s="176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</row>
    <row r="227" spans="1:27" s="69" customFormat="1" x14ac:dyDescent="0.2">
      <c r="A227" s="71"/>
      <c r="B227" s="223"/>
      <c r="D227" s="224"/>
      <c r="E227" s="224"/>
      <c r="F227" s="224"/>
      <c r="M227" s="72"/>
      <c r="N227" s="72"/>
      <c r="P227" s="175"/>
      <c r="Q227" s="176"/>
      <c r="R227" s="177"/>
      <c r="S227" s="179"/>
      <c r="T227" s="179"/>
      <c r="U227" s="179"/>
      <c r="V227" s="179"/>
      <c r="W227" s="179"/>
      <c r="X227" s="179"/>
      <c r="Y227" s="179"/>
      <c r="Z227" s="179"/>
      <c r="AA227" s="179"/>
    </row>
    <row r="228" spans="1:27" s="69" customFormat="1" x14ac:dyDescent="0.2">
      <c r="A228" s="71"/>
      <c r="B228" s="76" t="s">
        <v>732</v>
      </c>
      <c r="C228" s="58"/>
      <c r="D228" s="224"/>
      <c r="E228" s="224"/>
      <c r="F228" s="224"/>
      <c r="M228" s="72"/>
      <c r="N228" s="72"/>
      <c r="P228" s="175"/>
      <c r="Q228" s="176"/>
      <c r="R228" s="177"/>
      <c r="S228" s="179"/>
      <c r="T228" s="179"/>
      <c r="U228" s="179"/>
      <c r="V228" s="179"/>
      <c r="W228" s="179"/>
      <c r="X228" s="179"/>
      <c r="Y228" s="179"/>
      <c r="Z228" s="179"/>
      <c r="AA228" s="179"/>
    </row>
    <row r="229" spans="1:27" s="69" customFormat="1" x14ac:dyDescent="0.2">
      <c r="A229" s="71"/>
      <c r="B229" s="81" t="s">
        <v>745</v>
      </c>
      <c r="C229" s="58"/>
      <c r="D229" s="224"/>
      <c r="E229" s="224"/>
      <c r="F229" s="224"/>
      <c r="M229" s="72"/>
      <c r="N229" s="72"/>
      <c r="P229" s="175"/>
      <c r="Q229" s="176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</row>
    <row r="230" spans="1:27" s="69" customFormat="1" x14ac:dyDescent="0.2">
      <c r="A230" s="71"/>
      <c r="B230" s="215" t="s">
        <v>733</v>
      </c>
      <c r="C230" s="58"/>
      <c r="D230" s="224"/>
      <c r="E230" s="224"/>
      <c r="F230" s="224"/>
      <c r="M230" s="72"/>
      <c r="N230" s="72"/>
      <c r="P230" s="175"/>
      <c r="Q230" s="176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</row>
    <row r="231" spans="1:27" s="69" customFormat="1" x14ac:dyDescent="0.2">
      <c r="A231" s="71"/>
      <c r="B231" s="215" t="s">
        <v>734</v>
      </c>
      <c r="C231" s="58"/>
      <c r="D231" s="224"/>
      <c r="E231" s="224"/>
      <c r="F231" s="224"/>
      <c r="M231" s="72"/>
      <c r="N231" s="72"/>
      <c r="P231" s="175"/>
      <c r="Q231" s="176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</row>
    <row r="232" spans="1:27" s="69" customFormat="1" x14ac:dyDescent="0.2">
      <c r="A232" s="71"/>
      <c r="B232" s="81" t="s">
        <v>735</v>
      </c>
      <c r="C232" s="58"/>
      <c r="D232" s="224"/>
      <c r="E232" s="224"/>
      <c r="F232" s="224"/>
      <c r="M232" s="72"/>
      <c r="N232" s="72"/>
      <c r="P232" s="175" t="s">
        <v>21</v>
      </c>
      <c r="Q232" s="249" t="s">
        <v>617</v>
      </c>
      <c r="R232" s="249" t="s">
        <v>618</v>
      </c>
      <c r="S232" s="250"/>
      <c r="T232" s="251">
        <v>35</v>
      </c>
      <c r="U232" s="179"/>
      <c r="V232" s="179"/>
      <c r="W232" s="179"/>
      <c r="X232" s="179"/>
      <c r="Y232" s="179"/>
      <c r="Z232" s="179"/>
      <c r="AA232" s="179"/>
    </row>
    <row r="233" spans="1:27" s="69" customFormat="1" x14ac:dyDescent="0.2">
      <c r="A233" s="71"/>
      <c r="B233" s="216" t="s">
        <v>746</v>
      </c>
      <c r="C233" s="79" t="str">
        <f>"An employee will receive "&amp;TEXT(T232,"$0.000")&amp;" for each weekday the employee is on call.  The employee will receive "&amp;TEXT(T233,"$0.000")&amp;" for each weekend day (Saturday or"</f>
        <v>An employee will receive $35.000 for each weekday the employee is on call.  The employee will receive $45.000 for each weekend day (Saturday or</v>
      </c>
      <c r="D233" s="224"/>
      <c r="E233" s="224"/>
      <c r="F233" s="224"/>
      <c r="M233" s="72"/>
      <c r="N233" s="72"/>
      <c r="P233" s="175" t="s">
        <v>21</v>
      </c>
      <c r="Q233" s="249" t="s">
        <v>616</v>
      </c>
      <c r="R233" s="249" t="s">
        <v>619</v>
      </c>
      <c r="S233" s="250"/>
      <c r="T233" s="251">
        <v>45</v>
      </c>
      <c r="U233" s="179"/>
      <c r="V233" s="179"/>
      <c r="W233" s="179"/>
      <c r="X233" s="179"/>
      <c r="Y233" s="179"/>
      <c r="Z233" s="179"/>
      <c r="AA233" s="179"/>
    </row>
    <row r="234" spans="1:27" s="69" customFormat="1" x14ac:dyDescent="0.2">
      <c r="A234" s="71"/>
      <c r="B234" s="57"/>
      <c r="C234" s="215" t="s">
        <v>747</v>
      </c>
      <c r="D234" s="224"/>
      <c r="E234" s="224"/>
      <c r="F234" s="224"/>
      <c r="M234" s="72"/>
      <c r="N234" s="72"/>
      <c r="P234" s="175"/>
      <c r="Q234" s="176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</row>
    <row r="235" spans="1:27" s="69" customFormat="1" x14ac:dyDescent="0.2">
      <c r="A235" s="71"/>
      <c r="B235" s="216" t="s">
        <v>748</v>
      </c>
      <c r="C235" s="79" t="s">
        <v>749</v>
      </c>
      <c r="D235" s="224"/>
      <c r="E235" s="224"/>
      <c r="F235" s="224"/>
      <c r="M235" s="72"/>
      <c r="N235" s="72"/>
      <c r="P235" s="175" t="s">
        <v>21</v>
      </c>
      <c r="Q235" s="249" t="s">
        <v>726</v>
      </c>
      <c r="R235" s="249" t="s">
        <v>727</v>
      </c>
      <c r="S235" s="250"/>
      <c r="T235" s="251">
        <v>2</v>
      </c>
      <c r="U235" s="179"/>
      <c r="V235" s="179"/>
      <c r="W235" s="179"/>
      <c r="X235" s="179"/>
      <c r="Y235" s="179"/>
      <c r="Z235" s="179"/>
      <c r="AA235" s="179"/>
    </row>
    <row r="236" spans="1:27" s="69" customFormat="1" x14ac:dyDescent="0.2">
      <c r="A236" s="71"/>
      <c r="B236" s="57"/>
      <c r="C236" s="79" t="s">
        <v>751</v>
      </c>
      <c r="D236" s="224"/>
      <c r="E236" s="224"/>
      <c r="F236" s="224"/>
      <c r="M236" s="72"/>
      <c r="N236" s="72"/>
      <c r="P236" s="175"/>
      <c r="Q236" s="249"/>
      <c r="R236" s="249"/>
      <c r="S236" s="250"/>
      <c r="T236" s="251"/>
      <c r="U236" s="179"/>
      <c r="V236" s="179"/>
      <c r="W236" s="179"/>
      <c r="X236" s="179"/>
      <c r="Y236" s="179"/>
      <c r="Z236" s="179"/>
      <c r="AA236" s="179"/>
    </row>
    <row r="237" spans="1:27" s="69" customFormat="1" x14ac:dyDescent="0.2">
      <c r="A237" s="71"/>
      <c r="B237" s="216" t="s">
        <v>750</v>
      </c>
      <c r="C237" s="217" t="s">
        <v>752</v>
      </c>
      <c r="D237" s="224"/>
      <c r="E237" s="224"/>
      <c r="F237" s="224"/>
      <c r="M237" s="72"/>
      <c r="N237" s="72"/>
      <c r="P237" s="179"/>
      <c r="Q237" s="179"/>
      <c r="R237" s="179"/>
      <c r="S237" s="179"/>
      <c r="T237" s="179"/>
      <c r="U237" s="179"/>
      <c r="V237" s="179"/>
      <c r="W237" s="179"/>
      <c r="X237" s="179"/>
      <c r="Y237" s="179"/>
      <c r="Z237" s="179"/>
      <c r="AA237" s="179"/>
    </row>
    <row r="238" spans="1:27" s="69" customFormat="1" x14ac:dyDescent="0.2">
      <c r="A238" s="71"/>
      <c r="B238" s="57"/>
      <c r="C238" s="217" t="s">
        <v>753</v>
      </c>
      <c r="D238" s="224"/>
      <c r="E238" s="224"/>
      <c r="F238" s="224"/>
      <c r="M238" s="72"/>
      <c r="N238" s="72"/>
      <c r="P238" s="179"/>
      <c r="Q238" s="179"/>
      <c r="R238" s="179"/>
      <c r="S238" s="179"/>
      <c r="T238" s="179"/>
      <c r="U238" s="179"/>
      <c r="V238" s="179"/>
      <c r="W238" s="179"/>
      <c r="X238" s="179"/>
      <c r="Y238" s="179"/>
      <c r="Z238" s="179"/>
      <c r="AA238" s="179"/>
    </row>
    <row r="239" spans="1:27" s="69" customFormat="1" x14ac:dyDescent="0.2">
      <c r="A239" s="71"/>
      <c r="B239" s="223"/>
      <c r="D239" s="224"/>
      <c r="E239" s="224"/>
      <c r="F239" s="224"/>
      <c r="M239" s="72"/>
      <c r="N239" s="72"/>
      <c r="P239" s="175"/>
      <c r="Q239" s="176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</row>
    <row r="240" spans="1:27" s="69" customFormat="1" x14ac:dyDescent="0.2">
      <c r="A240" s="71"/>
      <c r="B240" s="76" t="s">
        <v>268</v>
      </c>
      <c r="D240" s="224"/>
      <c r="E240" s="224"/>
      <c r="F240" s="224"/>
      <c r="M240" s="72"/>
      <c r="N240" s="72"/>
      <c r="P240" s="175"/>
      <c r="Q240" s="176"/>
      <c r="R240" s="177"/>
      <c r="S240" s="192"/>
      <c r="T240" s="192"/>
      <c r="U240" s="192"/>
      <c r="V240" s="192"/>
      <c r="W240" s="192"/>
      <c r="X240" s="192"/>
      <c r="Y240" s="192"/>
      <c r="Z240" s="192"/>
      <c r="AA240" s="192"/>
    </row>
    <row r="241" spans="1:27" s="234" customFormat="1" ht="12.75" customHeight="1" x14ac:dyDescent="0.2">
      <c r="A241" s="71"/>
      <c r="B241" s="63" t="str">
        <f>"Effective July 1, 2014, Shift Supervisors, 311 Call Center shall be paid fifty-eight cents "&amp;TEXT(T241,"$0.000")&amp;" per hour for all hours worked"</f>
        <v>Effective July 1, 2014, Shift Supervisors, 311 Call Center shall be paid fifty-eight cents $0.580 per hour for all hours worked</v>
      </c>
      <c r="C241" s="69"/>
      <c r="D241" s="224"/>
      <c r="E241" s="224"/>
      <c r="F241" s="224"/>
      <c r="G241" s="69"/>
      <c r="H241" s="69"/>
      <c r="I241" s="69"/>
      <c r="J241" s="69"/>
      <c r="K241" s="69"/>
      <c r="L241" s="69"/>
      <c r="M241" s="72"/>
      <c r="N241" s="72"/>
      <c r="P241" s="175" t="s">
        <v>600</v>
      </c>
      <c r="Q241" s="249" t="s">
        <v>620</v>
      </c>
      <c r="R241" s="249" t="s">
        <v>621</v>
      </c>
      <c r="S241" s="250"/>
      <c r="T241" s="251">
        <v>0.57999999999999996</v>
      </c>
      <c r="U241" s="192"/>
      <c r="V241" s="192"/>
      <c r="W241" s="192"/>
      <c r="X241" s="192"/>
      <c r="Y241" s="192"/>
      <c r="Z241" s="192"/>
      <c r="AA241" s="192"/>
    </row>
    <row r="242" spans="1:27" s="234" customFormat="1" ht="12.75" customHeight="1" x14ac:dyDescent="0.2">
      <c r="A242" s="71"/>
      <c r="B242" s="81" t="s">
        <v>270</v>
      </c>
      <c r="C242" s="69"/>
      <c r="D242" s="224"/>
      <c r="E242" s="224"/>
      <c r="F242" s="224"/>
      <c r="G242" s="69"/>
      <c r="H242" s="69"/>
      <c r="I242" s="69"/>
      <c r="J242" s="69"/>
      <c r="K242" s="69"/>
      <c r="L242" s="69"/>
      <c r="M242" s="72"/>
      <c r="N242" s="72"/>
      <c r="P242" s="175"/>
      <c r="Q242" s="249"/>
      <c r="R242" s="249"/>
      <c r="S242" s="250"/>
      <c r="T242" s="251"/>
      <c r="U242" s="192"/>
      <c r="V242" s="192"/>
      <c r="W242" s="192"/>
      <c r="X242" s="192"/>
      <c r="Y242" s="192"/>
      <c r="Z242" s="192"/>
      <c r="AA242" s="192"/>
    </row>
    <row r="243" spans="1:27" s="234" customFormat="1" ht="12.75" customHeight="1" x14ac:dyDescent="0.2">
      <c r="A243" s="71"/>
      <c r="B243" s="81" t="s">
        <v>271</v>
      </c>
      <c r="C243" s="69"/>
      <c r="D243" s="224"/>
      <c r="E243" s="224"/>
      <c r="F243" s="224"/>
      <c r="G243" s="69"/>
      <c r="H243" s="69"/>
      <c r="I243" s="69"/>
      <c r="J243" s="69"/>
      <c r="K243" s="69"/>
      <c r="L243" s="69"/>
      <c r="M243" s="72"/>
      <c r="N243" s="72"/>
      <c r="P243" s="175"/>
      <c r="Q243" s="176"/>
      <c r="R243" s="177"/>
      <c r="S243" s="192"/>
      <c r="T243" s="192"/>
      <c r="U243" s="192"/>
      <c r="V243" s="192"/>
      <c r="W243" s="192"/>
      <c r="X243" s="192"/>
      <c r="Y243" s="192"/>
      <c r="Z243" s="192"/>
      <c r="AA243" s="192"/>
    </row>
    <row r="244" spans="1:27" s="234" customFormat="1" ht="12.75" customHeight="1" x14ac:dyDescent="0.2">
      <c r="A244" s="71"/>
      <c r="B244" s="81" t="s">
        <v>272</v>
      </c>
      <c r="C244" s="69"/>
      <c r="D244" s="224"/>
      <c r="E244" s="224"/>
      <c r="F244" s="224"/>
      <c r="G244" s="69"/>
      <c r="H244" s="69"/>
      <c r="I244" s="69"/>
      <c r="J244" s="69"/>
      <c r="K244" s="69"/>
      <c r="L244" s="69"/>
      <c r="M244" s="72"/>
      <c r="N244" s="72"/>
      <c r="P244" s="175"/>
      <c r="Q244" s="176"/>
      <c r="R244" s="177"/>
      <c r="S244" s="192"/>
      <c r="T244" s="192"/>
      <c r="U244" s="192"/>
      <c r="V244" s="192"/>
      <c r="W244" s="192"/>
      <c r="X244" s="192"/>
      <c r="Y244" s="192"/>
      <c r="Z244" s="192"/>
      <c r="AA244" s="192"/>
    </row>
    <row r="245" spans="1:27" ht="12.75" customHeight="1" x14ac:dyDescent="0.2">
      <c r="D245" s="224"/>
      <c r="E245" s="224"/>
      <c r="F245" s="224"/>
      <c r="G245" s="69"/>
      <c r="H245" s="69"/>
      <c r="I245" s="69"/>
      <c r="J245" s="69"/>
      <c r="K245" s="69"/>
      <c r="L245" s="69"/>
      <c r="M245" s="72"/>
      <c r="N245" s="72"/>
      <c r="P245" s="175"/>
      <c r="Q245" s="176"/>
      <c r="R245" s="177"/>
      <c r="S245" s="179"/>
      <c r="T245" s="179"/>
      <c r="U245" s="179"/>
      <c r="V245" s="179"/>
      <c r="W245" s="179"/>
      <c r="X245" s="179"/>
      <c r="Y245" s="179"/>
      <c r="Z245" s="179"/>
      <c r="AA245" s="180"/>
    </row>
    <row r="246" spans="1:27" ht="12.75" customHeight="1" x14ac:dyDescent="0.2">
      <c r="A246" s="222" t="s">
        <v>273</v>
      </c>
      <c r="D246" s="224"/>
      <c r="E246" s="224"/>
      <c r="F246" s="224"/>
      <c r="G246" s="69"/>
      <c r="H246" s="69"/>
      <c r="I246" s="69"/>
      <c r="J246" s="69"/>
      <c r="K246" s="69"/>
      <c r="L246" s="69"/>
      <c r="M246" s="72"/>
      <c r="N246" s="72"/>
      <c r="P246" s="175"/>
      <c r="Q246" s="176"/>
      <c r="R246" s="177"/>
      <c r="S246" s="179"/>
      <c r="T246" s="179"/>
      <c r="U246" s="179"/>
      <c r="V246" s="179"/>
      <c r="W246" s="179"/>
      <c r="X246" s="179"/>
      <c r="Y246" s="179"/>
      <c r="Z246" s="179"/>
      <c r="AA246" s="180"/>
    </row>
    <row r="247" spans="1:27" ht="12.75" customHeight="1" x14ac:dyDescent="0.2">
      <c r="A247" s="228" t="s">
        <v>659</v>
      </c>
      <c r="D247" s="224"/>
      <c r="E247" s="224"/>
      <c r="F247" s="224"/>
      <c r="G247" s="69"/>
      <c r="H247" s="69"/>
      <c r="I247" s="69"/>
      <c r="J247" s="69"/>
      <c r="K247" s="69"/>
      <c r="L247" s="69"/>
      <c r="M247" s="72"/>
      <c r="N247" s="72"/>
      <c r="P247" s="175"/>
      <c r="Q247" s="176"/>
      <c r="R247" s="177"/>
      <c r="S247" s="179"/>
      <c r="T247" s="179">
        <v>4</v>
      </c>
      <c r="U247" s="179">
        <f t="shared" ref="U247:Z247" si="43">T247+1</f>
        <v>5</v>
      </c>
      <c r="V247" s="179">
        <f t="shared" si="43"/>
        <v>6</v>
      </c>
      <c r="W247" s="179">
        <f t="shared" si="43"/>
        <v>7</v>
      </c>
      <c r="X247" s="179">
        <f t="shared" si="43"/>
        <v>8</v>
      </c>
      <c r="Y247" s="179">
        <f t="shared" si="43"/>
        <v>9</v>
      </c>
      <c r="Z247" s="179">
        <f t="shared" si="43"/>
        <v>10</v>
      </c>
      <c r="AA247" s="179">
        <v>11</v>
      </c>
    </row>
    <row r="248" spans="1:27" ht="38.25" x14ac:dyDescent="0.2">
      <c r="A248" s="65" t="s">
        <v>4</v>
      </c>
      <c r="B248" s="229" t="s">
        <v>274</v>
      </c>
      <c r="C248" s="65" t="s">
        <v>6</v>
      </c>
      <c r="D248" s="65" t="s">
        <v>7</v>
      </c>
      <c r="E248" s="65" t="s">
        <v>660</v>
      </c>
      <c r="F248" s="118" t="s">
        <v>772</v>
      </c>
      <c r="G248" s="118" t="s">
        <v>773</v>
      </c>
      <c r="H248" s="254" t="s">
        <v>12</v>
      </c>
      <c r="I248" s="254" t="s">
        <v>13</v>
      </c>
      <c r="J248" s="254" t="s">
        <v>14</v>
      </c>
      <c r="K248" s="254" t="s">
        <v>15</v>
      </c>
      <c r="L248" s="254" t="s">
        <v>16</v>
      </c>
      <c r="M248" s="255" t="s">
        <v>275</v>
      </c>
      <c r="N248" s="238"/>
      <c r="P248" s="198"/>
      <c r="Q248" s="199"/>
      <c r="R248" s="200"/>
      <c r="S248" s="179"/>
      <c r="T248" s="210" t="s">
        <v>10</v>
      </c>
      <c r="U248" s="211" t="s">
        <v>11</v>
      </c>
      <c r="V248" s="211" t="s">
        <v>12</v>
      </c>
      <c r="W248" s="211" t="s">
        <v>13</v>
      </c>
      <c r="X248" s="211" t="s">
        <v>14</v>
      </c>
      <c r="Y248" s="211" t="s">
        <v>15</v>
      </c>
      <c r="Z248" s="211" t="s">
        <v>16</v>
      </c>
      <c r="AA248" s="211" t="s">
        <v>275</v>
      </c>
    </row>
    <row r="249" spans="1:27" s="234" customFormat="1" ht="12.75" customHeight="1" x14ac:dyDescent="0.2">
      <c r="A249" s="69" t="s">
        <v>276</v>
      </c>
      <c r="B249" s="223" t="s">
        <v>277</v>
      </c>
      <c r="C249" s="69" t="s">
        <v>278</v>
      </c>
      <c r="D249" s="239" t="s">
        <v>279</v>
      </c>
      <c r="E249" s="224" t="s">
        <v>34</v>
      </c>
      <c r="F249" s="240" t="s">
        <v>766</v>
      </c>
      <c r="G249" s="240">
        <v>25.42</v>
      </c>
      <c r="H249" s="69"/>
      <c r="I249" s="69"/>
      <c r="J249" s="69"/>
      <c r="K249" s="69"/>
      <c r="L249" s="69"/>
      <c r="M249" s="72"/>
      <c r="N249" s="72"/>
      <c r="P249" s="175" t="s">
        <v>21</v>
      </c>
      <c r="Q249" s="176" t="str">
        <f>C249</f>
        <v>C08906</v>
      </c>
      <c r="R249" s="209" t="str">
        <f>D249</f>
        <v>Saeks' Fellow (MN Law Public Interest Residency Program)</v>
      </c>
      <c r="S249" s="192"/>
      <c r="T249" s="243" t="str">
        <f>F249</f>
        <v>Credits*</v>
      </c>
      <c r="U249" s="243">
        <f t="shared" ref="U249:AA249" si="44">G249</f>
        <v>25.42</v>
      </c>
      <c r="V249" s="243">
        <f t="shared" si="44"/>
        <v>0</v>
      </c>
      <c r="W249" s="243">
        <f t="shared" si="44"/>
        <v>0</v>
      </c>
      <c r="X249" s="243">
        <f t="shared" si="44"/>
        <v>0</v>
      </c>
      <c r="Y249" s="243">
        <f t="shared" si="44"/>
        <v>0</v>
      </c>
      <c r="Z249" s="243">
        <f t="shared" si="44"/>
        <v>0</v>
      </c>
      <c r="AA249" s="243">
        <f t="shared" si="44"/>
        <v>0</v>
      </c>
    </row>
    <row r="250" spans="1:27" s="234" customFormat="1" ht="12.75" customHeight="1" x14ac:dyDescent="0.2">
      <c r="A250" s="69" t="s">
        <v>276</v>
      </c>
      <c r="B250" s="223" t="s">
        <v>281</v>
      </c>
      <c r="C250" s="69" t="s">
        <v>282</v>
      </c>
      <c r="D250" s="239" t="s">
        <v>283</v>
      </c>
      <c r="E250" s="241" t="s">
        <v>34</v>
      </c>
      <c r="F250" s="235">
        <v>23</v>
      </c>
      <c r="G250" s="231">
        <v>24</v>
      </c>
      <c r="H250" s="231">
        <v>25</v>
      </c>
      <c r="I250" s="231"/>
      <c r="J250" s="231"/>
      <c r="K250" s="231"/>
      <c r="L250" s="231"/>
      <c r="M250" s="231"/>
      <c r="N250" s="242"/>
      <c r="P250" s="201" t="s">
        <v>21</v>
      </c>
      <c r="Q250" s="176" t="str">
        <f t="shared" ref="Q250:Q255" si="45">C250</f>
        <v>04352C</v>
      </c>
      <c r="R250" s="209" t="str">
        <f t="shared" ref="R250:R255" si="46">D250</f>
        <v>Financial Graduate Fellowship</v>
      </c>
      <c r="S250" s="192"/>
      <c r="T250" s="243">
        <f t="shared" ref="T250:T255" si="47">F250</f>
        <v>23</v>
      </c>
      <c r="U250" s="243">
        <f t="shared" ref="U250:U255" si="48">G250</f>
        <v>24</v>
      </c>
      <c r="V250" s="243">
        <f t="shared" ref="V250:V255" si="49">H250</f>
        <v>25</v>
      </c>
      <c r="W250" s="243">
        <f t="shared" ref="W250:W255" si="50">I250</f>
        <v>0</v>
      </c>
      <c r="X250" s="243">
        <f t="shared" ref="X250:X255" si="51">J250</f>
        <v>0</v>
      </c>
      <c r="Y250" s="243">
        <f t="shared" ref="Y250:Y255" si="52">K250</f>
        <v>0</v>
      </c>
      <c r="Z250" s="243">
        <f t="shared" ref="Z250:Z255" si="53">L250</f>
        <v>0</v>
      </c>
      <c r="AA250" s="243">
        <f t="shared" ref="AA250:AA255" si="54">M250</f>
        <v>0</v>
      </c>
    </row>
    <row r="251" spans="1:27" s="234" customFormat="1" ht="12.75" customHeight="1" x14ac:dyDescent="0.2">
      <c r="A251" s="69" t="s">
        <v>276</v>
      </c>
      <c r="B251" s="223" t="s">
        <v>284</v>
      </c>
      <c r="C251" s="69" t="s">
        <v>285</v>
      </c>
      <c r="D251" s="239" t="s">
        <v>286</v>
      </c>
      <c r="E251" s="241" t="s">
        <v>34</v>
      </c>
      <c r="F251" s="231">
        <v>14.25</v>
      </c>
      <c r="G251" s="231">
        <v>14.5</v>
      </c>
      <c r="H251" s="231">
        <v>14.75</v>
      </c>
      <c r="I251" s="231">
        <v>15</v>
      </c>
      <c r="J251" s="231"/>
      <c r="K251" s="231"/>
      <c r="L251" s="231"/>
      <c r="M251" s="231"/>
      <c r="N251" s="242"/>
      <c r="P251" s="201" t="s">
        <v>21</v>
      </c>
      <c r="Q251" s="176" t="str">
        <f t="shared" si="45"/>
        <v>C09480</v>
      </c>
      <c r="R251" s="209" t="str">
        <f t="shared" si="46"/>
        <v>Student Intern - High School (enrolled)</v>
      </c>
      <c r="S251" s="192"/>
      <c r="T251" s="243">
        <f t="shared" si="47"/>
        <v>14.25</v>
      </c>
      <c r="U251" s="243">
        <f t="shared" si="48"/>
        <v>14.5</v>
      </c>
      <c r="V251" s="243">
        <f t="shared" si="49"/>
        <v>14.75</v>
      </c>
      <c r="W251" s="243">
        <f t="shared" si="50"/>
        <v>15</v>
      </c>
      <c r="X251" s="243">
        <f t="shared" si="51"/>
        <v>0</v>
      </c>
      <c r="Y251" s="243">
        <f t="shared" si="52"/>
        <v>0</v>
      </c>
      <c r="Z251" s="243">
        <f t="shared" si="53"/>
        <v>0</v>
      </c>
      <c r="AA251" s="243">
        <f t="shared" si="54"/>
        <v>0</v>
      </c>
    </row>
    <row r="252" spans="1:27" s="234" customFormat="1" ht="12.75" customHeight="1" x14ac:dyDescent="0.2">
      <c r="A252" s="69" t="s">
        <v>276</v>
      </c>
      <c r="B252" s="223" t="s">
        <v>287</v>
      </c>
      <c r="C252" s="69" t="s">
        <v>288</v>
      </c>
      <c r="D252" s="239" t="s">
        <v>310</v>
      </c>
      <c r="E252" s="241" t="s">
        <v>34</v>
      </c>
      <c r="F252" s="231">
        <v>14.5</v>
      </c>
      <c r="G252" s="231">
        <v>14.75</v>
      </c>
      <c r="H252" s="231">
        <v>15</v>
      </c>
      <c r="I252" s="231">
        <v>16</v>
      </c>
      <c r="J252" s="231">
        <v>17</v>
      </c>
      <c r="K252" s="231">
        <v>18</v>
      </c>
      <c r="L252" s="231">
        <v>19</v>
      </c>
      <c r="M252" s="231">
        <v>20</v>
      </c>
      <c r="N252" s="242"/>
      <c r="P252" s="201" t="s">
        <v>21</v>
      </c>
      <c r="Q252" s="176" t="str">
        <f t="shared" si="45"/>
        <v>C09485</v>
      </c>
      <c r="R252" s="209" t="str">
        <f t="shared" si="46"/>
        <v>Student Intern - Undergrad (enrolled)</v>
      </c>
      <c r="S252" s="192"/>
      <c r="T252" s="243">
        <f t="shared" si="47"/>
        <v>14.5</v>
      </c>
      <c r="U252" s="243">
        <f t="shared" si="48"/>
        <v>14.75</v>
      </c>
      <c r="V252" s="243">
        <f t="shared" si="49"/>
        <v>15</v>
      </c>
      <c r="W252" s="243">
        <f t="shared" si="50"/>
        <v>16</v>
      </c>
      <c r="X252" s="243">
        <f t="shared" si="51"/>
        <v>17</v>
      </c>
      <c r="Y252" s="243">
        <f t="shared" si="52"/>
        <v>18</v>
      </c>
      <c r="Z252" s="243">
        <f t="shared" si="53"/>
        <v>19</v>
      </c>
      <c r="AA252" s="243">
        <f t="shared" si="54"/>
        <v>20</v>
      </c>
    </row>
    <row r="253" spans="1:27" s="234" customFormat="1" ht="12.75" customHeight="1" x14ac:dyDescent="0.2">
      <c r="A253" s="69" t="s">
        <v>276</v>
      </c>
      <c r="B253" s="223" t="s">
        <v>289</v>
      </c>
      <c r="C253" s="69" t="s">
        <v>290</v>
      </c>
      <c r="D253" s="239" t="s">
        <v>311</v>
      </c>
      <c r="E253" s="241" t="s">
        <v>34</v>
      </c>
      <c r="F253" s="235">
        <v>15</v>
      </c>
      <c r="G253" s="231">
        <v>16.5</v>
      </c>
      <c r="H253" s="231">
        <v>18</v>
      </c>
      <c r="I253" s="231">
        <v>19.5</v>
      </c>
      <c r="J253" s="231">
        <v>21</v>
      </c>
      <c r="K253" s="231">
        <v>22.5</v>
      </c>
      <c r="L253" s="231">
        <v>24</v>
      </c>
      <c r="M253" s="231">
        <v>25.5</v>
      </c>
      <c r="N253" s="242"/>
      <c r="P253" s="201" t="s">
        <v>21</v>
      </c>
      <c r="Q253" s="176" t="str">
        <f t="shared" si="45"/>
        <v>C09475</v>
      </c>
      <c r="R253" s="209" t="str">
        <f t="shared" si="46"/>
        <v>Student Intern - Graduate (enrolled)</v>
      </c>
      <c r="S253" s="192"/>
      <c r="T253" s="243">
        <f t="shared" si="47"/>
        <v>15</v>
      </c>
      <c r="U253" s="243">
        <f t="shared" si="48"/>
        <v>16.5</v>
      </c>
      <c r="V253" s="243">
        <f t="shared" si="49"/>
        <v>18</v>
      </c>
      <c r="W253" s="243">
        <f t="shared" si="50"/>
        <v>19.5</v>
      </c>
      <c r="X253" s="243">
        <f t="shared" si="51"/>
        <v>21</v>
      </c>
      <c r="Y253" s="243">
        <f t="shared" si="52"/>
        <v>22.5</v>
      </c>
      <c r="Z253" s="243">
        <f t="shared" si="53"/>
        <v>24</v>
      </c>
      <c r="AA253" s="243">
        <f t="shared" si="54"/>
        <v>25.5</v>
      </c>
    </row>
    <row r="254" spans="1:27" s="234" customFormat="1" ht="12.75" customHeight="1" x14ac:dyDescent="0.2">
      <c r="A254" s="69" t="s">
        <v>276</v>
      </c>
      <c r="B254" s="223" t="s">
        <v>291</v>
      </c>
      <c r="C254" s="69" t="s">
        <v>292</v>
      </c>
      <c r="D254" s="239" t="s">
        <v>293</v>
      </c>
      <c r="E254" s="241" t="s">
        <v>34</v>
      </c>
      <c r="F254" s="235">
        <v>16</v>
      </c>
      <c r="G254" s="231">
        <v>17</v>
      </c>
      <c r="H254" s="231">
        <v>18</v>
      </c>
      <c r="I254" s="231"/>
      <c r="J254" s="231"/>
      <c r="K254" s="231"/>
      <c r="L254" s="231"/>
      <c r="M254" s="231"/>
      <c r="N254" s="242"/>
      <c r="P254" s="201" t="s">
        <v>21</v>
      </c>
      <c r="Q254" s="176" t="str">
        <f t="shared" si="45"/>
        <v>C09495</v>
      </c>
      <c r="R254" s="209" t="str">
        <f t="shared" si="46"/>
        <v>Urban Scholar College Undergraduate</v>
      </c>
      <c r="S254" s="192"/>
      <c r="T254" s="243">
        <f t="shared" si="47"/>
        <v>16</v>
      </c>
      <c r="U254" s="243">
        <f t="shared" si="48"/>
        <v>17</v>
      </c>
      <c r="V254" s="243">
        <f t="shared" si="49"/>
        <v>18</v>
      </c>
      <c r="W254" s="243">
        <f t="shared" si="50"/>
        <v>0</v>
      </c>
      <c r="X254" s="243">
        <f t="shared" si="51"/>
        <v>0</v>
      </c>
      <c r="Y254" s="243">
        <f t="shared" si="52"/>
        <v>0</v>
      </c>
      <c r="Z254" s="243">
        <f t="shared" si="53"/>
        <v>0</v>
      </c>
      <c r="AA254" s="243">
        <f t="shared" si="54"/>
        <v>0</v>
      </c>
    </row>
    <row r="255" spans="1:27" s="234" customFormat="1" ht="12.75" customHeight="1" x14ac:dyDescent="0.2">
      <c r="A255" s="69" t="s">
        <v>276</v>
      </c>
      <c r="B255" s="223" t="s">
        <v>294</v>
      </c>
      <c r="C255" s="69" t="s">
        <v>295</v>
      </c>
      <c r="D255" s="239" t="s">
        <v>296</v>
      </c>
      <c r="E255" s="241" t="s">
        <v>34</v>
      </c>
      <c r="F255" s="235">
        <v>19.75</v>
      </c>
      <c r="G255" s="231">
        <v>21.25</v>
      </c>
      <c r="H255" s="231">
        <v>22.75</v>
      </c>
      <c r="I255" s="231"/>
      <c r="J255" s="231"/>
      <c r="K255" s="231"/>
      <c r="L255" s="231"/>
      <c r="M255" s="231"/>
      <c r="N255" s="242"/>
      <c r="P255" s="201" t="s">
        <v>21</v>
      </c>
      <c r="Q255" s="176" t="str">
        <f t="shared" si="45"/>
        <v>C09490</v>
      </c>
      <c r="R255" s="209" t="str">
        <f t="shared" si="46"/>
        <v>Urban Scholar Graduate School</v>
      </c>
      <c r="S255" s="192"/>
      <c r="T255" s="243">
        <f t="shared" si="47"/>
        <v>19.75</v>
      </c>
      <c r="U255" s="243">
        <f t="shared" si="48"/>
        <v>21.25</v>
      </c>
      <c r="V255" s="243">
        <f t="shared" si="49"/>
        <v>22.75</v>
      </c>
      <c r="W255" s="243">
        <f t="shared" si="50"/>
        <v>0</v>
      </c>
      <c r="X255" s="243">
        <f t="shared" si="51"/>
        <v>0</v>
      </c>
      <c r="Y255" s="243">
        <f t="shared" si="52"/>
        <v>0</v>
      </c>
      <c r="Z255" s="243">
        <f t="shared" si="53"/>
        <v>0</v>
      </c>
      <c r="AA255" s="243">
        <f t="shared" si="54"/>
        <v>0</v>
      </c>
    </row>
    <row r="256" spans="1:27" x14ac:dyDescent="0.2">
      <c r="B256" s="70"/>
      <c r="F256" s="121" t="s">
        <v>767</v>
      </c>
      <c r="G256" s="121"/>
      <c r="H256" s="121"/>
      <c r="I256" s="121"/>
      <c r="J256" s="121"/>
      <c r="K256" s="121"/>
      <c r="L256" s="121"/>
      <c r="M256" s="121"/>
      <c r="O256" s="93"/>
      <c r="Q256" s="176"/>
      <c r="R256" s="203"/>
      <c r="S256" s="192"/>
      <c r="T256" s="192"/>
      <c r="U256" s="192"/>
      <c r="V256" s="192"/>
      <c r="W256" s="192"/>
      <c r="X256" s="192"/>
      <c r="Y256" s="192"/>
      <c r="Z256" s="192"/>
    </row>
    <row r="257" spans="1:27" x14ac:dyDescent="0.2">
      <c r="B257" s="70"/>
      <c r="F257" s="121"/>
      <c r="G257" s="121"/>
      <c r="H257" s="121"/>
      <c r="I257" s="121"/>
      <c r="J257" s="121"/>
      <c r="K257" s="121"/>
      <c r="L257" s="121"/>
      <c r="M257" s="121"/>
      <c r="O257" s="93"/>
      <c r="Q257" s="176"/>
      <c r="R257" s="203"/>
      <c r="S257" s="192"/>
      <c r="T257" s="192"/>
      <c r="U257" s="192"/>
      <c r="V257" s="192"/>
      <c r="W257" s="192"/>
      <c r="X257" s="192"/>
      <c r="Y257" s="192"/>
      <c r="Z257" s="192"/>
    </row>
    <row r="258" spans="1:27" s="78" customFormat="1" x14ac:dyDescent="0.2">
      <c r="A258" s="58"/>
      <c r="B258" s="218" t="s">
        <v>762</v>
      </c>
      <c r="C258" s="75"/>
      <c r="D258" s="59"/>
      <c r="E258" s="59"/>
      <c r="F258" s="58"/>
      <c r="G258" s="58"/>
      <c r="H258" s="58"/>
      <c r="I258" s="58"/>
      <c r="J258" s="58"/>
      <c r="K258" s="58"/>
      <c r="L258" s="61"/>
      <c r="M258" s="61"/>
      <c r="N258" s="61"/>
      <c r="O258" s="61"/>
      <c r="P258" s="191"/>
      <c r="Q258" s="176"/>
      <c r="R258" s="203"/>
      <c r="S258" s="192"/>
      <c r="T258" s="192"/>
      <c r="U258" s="192"/>
      <c r="V258" s="192"/>
      <c r="W258" s="192"/>
      <c r="X258" s="192"/>
      <c r="Y258" s="192"/>
      <c r="Z258" s="192"/>
      <c r="AA258" s="190"/>
    </row>
    <row r="259" spans="1:27" s="78" customFormat="1" x14ac:dyDescent="0.2">
      <c r="A259" s="58"/>
      <c r="B259" s="81" t="s">
        <v>756</v>
      </c>
      <c r="C259" s="58"/>
      <c r="D259" s="59"/>
      <c r="E259" s="59"/>
      <c r="F259" s="58"/>
      <c r="G259" s="58"/>
      <c r="H259" s="58"/>
      <c r="I259" s="58"/>
      <c r="J259" s="58"/>
      <c r="K259" s="58"/>
      <c r="L259" s="61"/>
      <c r="M259" s="61"/>
      <c r="N259" s="61"/>
      <c r="O259" s="61"/>
      <c r="P259" s="175"/>
      <c r="Q259" s="176"/>
      <c r="R259" s="203"/>
      <c r="S259" s="192"/>
      <c r="T259" s="192"/>
      <c r="U259" s="192"/>
      <c r="V259" s="192"/>
      <c r="W259" s="192"/>
      <c r="X259" s="192"/>
      <c r="Y259" s="192"/>
      <c r="Z259" s="192"/>
      <c r="AA259" s="192"/>
    </row>
    <row r="260" spans="1:27" s="78" customFormat="1" x14ac:dyDescent="0.2">
      <c r="A260" s="58"/>
      <c r="B260" s="81" t="s">
        <v>298</v>
      </c>
      <c r="C260" s="58"/>
      <c r="D260" s="59"/>
      <c r="E260" s="59"/>
      <c r="F260" s="58"/>
      <c r="G260" s="58"/>
      <c r="H260" s="58"/>
      <c r="I260" s="58"/>
      <c r="J260" s="58"/>
      <c r="K260" s="58"/>
      <c r="L260" s="61"/>
      <c r="M260" s="61"/>
      <c r="N260" s="61"/>
      <c r="O260" s="61"/>
      <c r="P260" s="175"/>
      <c r="Q260" s="176"/>
      <c r="R260" s="203"/>
      <c r="S260" s="192"/>
      <c r="T260" s="192"/>
      <c r="U260" s="192"/>
      <c r="V260" s="192"/>
      <c r="W260" s="192"/>
      <c r="X260" s="192"/>
      <c r="Y260" s="192"/>
      <c r="Z260" s="192"/>
      <c r="AA260" s="192"/>
    </row>
    <row r="261" spans="1:27" s="78" customFormat="1" x14ac:dyDescent="0.2">
      <c r="A261" s="58"/>
      <c r="B261" s="81" t="s">
        <v>760</v>
      </c>
      <c r="C261" s="58"/>
      <c r="D261" s="59"/>
      <c r="E261" s="59"/>
      <c r="F261" s="58"/>
      <c r="G261" s="58"/>
      <c r="H261" s="58"/>
      <c r="I261" s="58"/>
      <c r="J261" s="58"/>
      <c r="K261" s="58"/>
      <c r="L261" s="61"/>
      <c r="M261" s="61"/>
      <c r="N261" s="61"/>
      <c r="O261" s="61"/>
      <c r="P261" s="175"/>
      <c r="Q261" s="176"/>
      <c r="R261" s="177"/>
      <c r="S261" s="192"/>
      <c r="T261" s="192"/>
      <c r="U261" s="192"/>
      <c r="V261" s="192"/>
      <c r="W261" s="192"/>
      <c r="X261" s="192"/>
      <c r="Y261" s="192"/>
      <c r="Z261" s="192"/>
      <c r="AA261" s="192"/>
    </row>
    <row r="262" spans="1:27" s="78" customFormat="1" x14ac:dyDescent="0.2">
      <c r="A262" s="58"/>
      <c r="B262" s="81"/>
      <c r="C262" s="58"/>
      <c r="D262" s="59"/>
      <c r="E262" s="59"/>
      <c r="F262" s="58"/>
      <c r="G262" s="58"/>
      <c r="H262" s="58"/>
      <c r="I262" s="58"/>
      <c r="J262" s="58"/>
      <c r="K262" s="58"/>
      <c r="L262" s="61"/>
      <c r="M262" s="61"/>
      <c r="N262" s="61"/>
      <c r="O262" s="61"/>
      <c r="P262" s="175"/>
      <c r="Q262" s="176"/>
      <c r="R262" s="177"/>
      <c r="S262" s="192"/>
      <c r="T262" s="192"/>
      <c r="U262" s="192"/>
      <c r="V262" s="192"/>
      <c r="W262" s="192"/>
      <c r="X262" s="192"/>
      <c r="Y262" s="192"/>
      <c r="Z262" s="192"/>
      <c r="AA262" s="192"/>
    </row>
    <row r="263" spans="1:27" s="78" customFormat="1" x14ac:dyDescent="0.2">
      <c r="A263" s="58"/>
      <c r="B263" s="76" t="s">
        <v>770</v>
      </c>
      <c r="C263" s="58"/>
      <c r="D263" s="59"/>
      <c r="E263" s="59"/>
      <c r="F263" s="58"/>
      <c r="G263" s="58"/>
      <c r="H263" s="58"/>
      <c r="I263" s="58"/>
      <c r="J263" s="58"/>
      <c r="K263" s="58"/>
      <c r="L263" s="61"/>
      <c r="M263" s="61"/>
      <c r="N263" s="61"/>
      <c r="O263" s="61"/>
      <c r="P263" s="175"/>
      <c r="Q263" s="176"/>
      <c r="R263" s="177"/>
      <c r="S263" s="192"/>
      <c r="T263" s="192"/>
      <c r="U263" s="192"/>
      <c r="V263" s="192"/>
      <c r="W263" s="192"/>
      <c r="X263" s="192"/>
      <c r="Y263" s="192"/>
      <c r="Z263" s="192"/>
      <c r="AA263" s="192"/>
    </row>
    <row r="264" spans="1:27" s="234" customFormat="1" ht="12.75" customHeight="1" x14ac:dyDescent="0.2">
      <c r="A264" s="69"/>
      <c r="B264" s="237" t="s">
        <v>771</v>
      </c>
      <c r="C264" s="69"/>
      <c r="D264" s="224"/>
      <c r="E264" s="224"/>
      <c r="F264" s="224"/>
      <c r="G264" s="69"/>
      <c r="H264" s="69"/>
      <c r="I264" s="69"/>
      <c r="J264" s="69"/>
      <c r="K264" s="69"/>
      <c r="L264" s="69"/>
      <c r="M264" s="72"/>
      <c r="N264" s="72"/>
      <c r="P264" s="175"/>
      <c r="Q264" s="176"/>
      <c r="R264" s="177"/>
      <c r="S264" s="192"/>
      <c r="T264" s="192"/>
      <c r="U264" s="192"/>
      <c r="V264" s="192"/>
      <c r="W264" s="192"/>
      <c r="X264" s="192"/>
      <c r="Y264" s="192"/>
      <c r="Z264" s="192"/>
      <c r="AA264" s="192"/>
    </row>
    <row r="265" spans="1:27" s="234" customFormat="1" ht="12.75" customHeight="1" x14ac:dyDescent="0.2">
      <c r="A265" s="69"/>
      <c r="B265" s="237" t="s">
        <v>666</v>
      </c>
      <c r="C265" s="69"/>
      <c r="D265" s="224"/>
      <c r="E265" s="224"/>
      <c r="F265" s="224"/>
      <c r="G265" s="69"/>
      <c r="H265" s="69"/>
      <c r="I265" s="69"/>
      <c r="J265" s="69"/>
      <c r="K265" s="69"/>
      <c r="L265" s="69"/>
      <c r="M265" s="72"/>
      <c r="N265" s="72"/>
      <c r="P265" s="175"/>
      <c r="Q265" s="176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</row>
    <row r="266" spans="1:27" s="234" customFormat="1" ht="12.75" customHeight="1" x14ac:dyDescent="0.2">
      <c r="A266" s="69"/>
      <c r="B266" s="237"/>
      <c r="C266" s="69"/>
      <c r="D266" s="224"/>
      <c r="E266" s="224"/>
      <c r="F266" s="224"/>
      <c r="G266" s="69"/>
      <c r="H266" s="69"/>
      <c r="I266" s="69"/>
      <c r="J266" s="69"/>
      <c r="K266" s="69"/>
      <c r="L266" s="69"/>
      <c r="M266" s="72"/>
      <c r="N266" s="72"/>
      <c r="P266" s="175"/>
      <c r="Q266" s="176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</row>
    <row r="267" spans="1:27" s="58" customFormat="1" x14ac:dyDescent="0.2">
      <c r="B267" s="76" t="s">
        <v>763</v>
      </c>
      <c r="D267" s="59"/>
      <c r="E267" s="59"/>
      <c r="L267" s="61"/>
      <c r="M267" s="61"/>
      <c r="N267" s="61"/>
      <c r="O267" s="61"/>
      <c r="P267" s="175"/>
      <c r="Q267" s="176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</row>
    <row r="268" spans="1:27" s="58" customFormat="1" x14ac:dyDescent="0.2">
      <c r="B268" s="81" t="s">
        <v>757</v>
      </c>
      <c r="D268" s="59"/>
      <c r="E268" s="59"/>
      <c r="L268" s="61"/>
      <c r="M268" s="61"/>
      <c r="N268" s="61"/>
      <c r="O268" s="61"/>
      <c r="P268" s="175"/>
      <c r="Q268" s="176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</row>
    <row r="269" spans="1:27" s="58" customFormat="1" x14ac:dyDescent="0.2">
      <c r="B269" s="81" t="s">
        <v>301</v>
      </c>
      <c r="D269" s="59"/>
      <c r="E269" s="59"/>
      <c r="L269" s="61"/>
      <c r="M269" s="61"/>
      <c r="N269" s="61"/>
      <c r="O269" s="61"/>
      <c r="P269" s="175"/>
      <c r="Q269" s="176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</row>
    <row r="270" spans="1:27" s="58" customFormat="1" x14ac:dyDescent="0.2">
      <c r="B270" s="81"/>
      <c r="D270" s="59"/>
      <c r="E270" s="59"/>
      <c r="L270" s="61"/>
      <c r="M270" s="61"/>
      <c r="N270" s="61"/>
      <c r="O270" s="61"/>
      <c r="P270" s="175"/>
      <c r="Q270" s="176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</row>
    <row r="271" spans="1:27" s="58" customFormat="1" x14ac:dyDescent="0.2">
      <c r="B271" s="76" t="s">
        <v>737</v>
      </c>
      <c r="D271" s="59"/>
      <c r="E271" s="59"/>
      <c r="L271" s="61"/>
      <c r="M271" s="61"/>
      <c r="N271" s="61"/>
      <c r="O271" s="61"/>
      <c r="P271" s="175"/>
      <c r="Q271" s="176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</row>
    <row r="272" spans="1:27" s="58" customFormat="1" x14ac:dyDescent="0.2">
      <c r="B272" s="81" t="s">
        <v>758</v>
      </c>
      <c r="D272" s="59"/>
      <c r="E272" s="59"/>
      <c r="L272" s="61"/>
      <c r="M272" s="61"/>
      <c r="N272" s="61"/>
      <c r="O272" s="61"/>
      <c r="P272" s="175"/>
      <c r="Q272" s="176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</row>
    <row r="273" spans="2:27" s="58" customFormat="1" x14ac:dyDescent="0.2">
      <c r="B273" s="81" t="s">
        <v>303</v>
      </c>
      <c r="D273" s="59"/>
      <c r="E273" s="59"/>
      <c r="L273" s="61"/>
      <c r="M273" s="61"/>
      <c r="N273" s="61"/>
      <c r="O273" s="61"/>
      <c r="P273" s="175"/>
      <c r="Q273" s="176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</row>
    <row r="274" spans="2:27" s="58" customFormat="1" x14ac:dyDescent="0.2">
      <c r="B274" s="81"/>
      <c r="D274" s="59"/>
      <c r="E274" s="59"/>
      <c r="L274" s="61"/>
      <c r="M274" s="61"/>
      <c r="N274" s="61"/>
      <c r="O274" s="61"/>
      <c r="P274" s="175"/>
      <c r="Q274" s="176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</row>
    <row r="275" spans="2:27" s="58" customFormat="1" x14ac:dyDescent="0.2">
      <c r="B275" s="76" t="s">
        <v>732</v>
      </c>
      <c r="D275" s="59"/>
      <c r="E275" s="59"/>
      <c r="L275" s="61"/>
      <c r="M275" s="61"/>
      <c r="N275" s="61"/>
      <c r="O275" s="61"/>
      <c r="P275" s="175"/>
      <c r="Q275" s="176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</row>
    <row r="276" spans="2:27" s="58" customFormat="1" x14ac:dyDescent="0.2">
      <c r="B276" s="81" t="s">
        <v>759</v>
      </c>
      <c r="D276" s="59"/>
      <c r="E276" s="59"/>
      <c r="L276" s="61"/>
      <c r="M276" s="61"/>
      <c r="N276" s="61"/>
      <c r="O276" s="61"/>
      <c r="P276" s="175"/>
      <c r="Q276" s="176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</row>
    <row r="277" spans="2:27" s="58" customFormat="1" x14ac:dyDescent="0.2">
      <c r="B277" s="81"/>
      <c r="D277" s="59"/>
      <c r="E277" s="59"/>
      <c r="L277" s="61"/>
      <c r="M277" s="61"/>
      <c r="N277" s="61"/>
      <c r="O277" s="61"/>
      <c r="P277" s="175"/>
      <c r="Q277" s="176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</row>
    <row r="278" spans="2:27" s="58" customFormat="1" x14ac:dyDescent="0.2">
      <c r="B278" s="76" t="s">
        <v>764</v>
      </c>
      <c r="D278" s="59"/>
      <c r="E278" s="59"/>
      <c r="L278" s="61"/>
      <c r="M278" s="61"/>
      <c r="N278" s="61"/>
      <c r="O278" s="61"/>
      <c r="P278" s="175"/>
      <c r="Q278" s="176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</row>
    <row r="279" spans="2:27" x14ac:dyDescent="0.2">
      <c r="B279" s="64" t="s">
        <v>765</v>
      </c>
      <c r="C279" s="58"/>
      <c r="F279" s="121"/>
      <c r="G279" s="121"/>
      <c r="H279" s="121"/>
      <c r="I279" s="121"/>
      <c r="J279" s="121"/>
      <c r="K279" s="121"/>
      <c r="L279" s="121"/>
      <c r="M279" s="121"/>
      <c r="O279" s="93"/>
      <c r="P279" s="175"/>
      <c r="Q279" s="176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</row>
    <row r="280" spans="2:27" x14ac:dyDescent="0.2">
      <c r="B280" s="81" t="s">
        <v>307</v>
      </c>
      <c r="C280" s="58"/>
      <c r="F280" s="121"/>
      <c r="G280" s="121"/>
      <c r="H280" s="121"/>
      <c r="I280" s="121"/>
      <c r="J280" s="121"/>
      <c r="K280" s="121"/>
      <c r="L280" s="121"/>
      <c r="M280" s="121"/>
      <c r="O280" s="93"/>
    </row>
    <row r="281" spans="2:27" x14ac:dyDescent="0.2">
      <c r="B281" s="81" t="s">
        <v>308</v>
      </c>
      <c r="C281" s="58"/>
      <c r="F281" s="121"/>
      <c r="G281" s="121"/>
      <c r="H281" s="121"/>
      <c r="I281" s="121"/>
      <c r="J281" s="121"/>
      <c r="K281" s="121"/>
      <c r="L281" s="121"/>
      <c r="M281" s="121"/>
      <c r="O281" s="93"/>
    </row>
    <row r="283" spans="2:27" ht="12.75" customHeight="1" x14ac:dyDescent="0.2">
      <c r="Q283" s="176"/>
      <c r="R283" s="203"/>
      <c r="S283" s="192"/>
      <c r="T283" s="192"/>
      <c r="U283" s="192"/>
      <c r="V283" s="192"/>
      <c r="W283" s="192"/>
      <c r="X283" s="192"/>
      <c r="Y283" s="192"/>
      <c r="Z283" s="192"/>
    </row>
    <row r="284" spans="2:27" ht="12.75" customHeight="1" x14ac:dyDescent="0.2">
      <c r="P284" s="175"/>
      <c r="Q284" s="176"/>
      <c r="R284" s="203"/>
      <c r="S284" s="192"/>
      <c r="T284" s="192"/>
      <c r="U284" s="192"/>
      <c r="V284" s="192"/>
      <c r="W284" s="192"/>
      <c r="X284" s="192"/>
      <c r="Y284" s="192"/>
      <c r="Z284" s="192"/>
      <c r="AA284" s="192"/>
    </row>
    <row r="285" spans="2:27" ht="12.75" customHeight="1" x14ac:dyDescent="0.2">
      <c r="P285" s="175"/>
      <c r="Q285" s="176"/>
      <c r="R285" s="203"/>
      <c r="S285" s="192"/>
      <c r="T285" s="192"/>
      <c r="U285" s="192"/>
      <c r="V285" s="192"/>
      <c r="W285" s="192"/>
      <c r="X285" s="192"/>
      <c r="Y285" s="192"/>
      <c r="Z285" s="192"/>
      <c r="AA285" s="192"/>
    </row>
  </sheetData>
  <sheetProtection autoFilter="0"/>
  <autoFilter ref="A7:AA181" xr:uid="{DDAD39EE-FF29-4A89-93F7-6AEB15731EA1}"/>
  <conditionalFormatting sqref="G8:M181">
    <cfRule type="cellIs" dxfId="136" priority="1" operator="greaterThanOrEqual">
      <formula>100</formula>
    </cfRule>
    <cfRule type="cellIs" dxfId="135" priority="2" operator="lessThan">
      <formula>100</formula>
    </cfRule>
    <cfRule type="cellIs" dxfId="134" priority="3" operator="equal">
      <formula>0</formula>
    </cfRule>
    <cfRule type="cellIs" dxfId="133" priority="4" operator="greaterThan">
      <formula>100</formula>
    </cfRule>
    <cfRule type="cellIs" dxfId="132" priority="5" operator="lessThanOrEqual">
      <formula>100</formula>
    </cfRule>
    <cfRule type="cellIs" dxfId="131" priority="6" operator="greaterThan">
      <formula>150</formula>
    </cfRule>
  </conditionalFormatting>
  <conditionalFormatting sqref="T205:T236">
    <cfRule type="cellIs" dxfId="130" priority="13" operator="greaterThanOrEqual">
      <formula>100</formula>
    </cfRule>
    <cfRule type="cellIs" dxfId="129" priority="14" operator="lessThan">
      <formula>100</formula>
    </cfRule>
  </conditionalFormatting>
  <conditionalFormatting sqref="T239:T242">
    <cfRule type="cellIs" dxfId="128" priority="11" operator="greaterThanOrEqual">
      <formula>100</formula>
    </cfRule>
    <cfRule type="cellIs" dxfId="127" priority="12" operator="lessThan">
      <formula>100</formula>
    </cfRule>
  </conditionalFormatting>
  <conditionalFormatting sqref="T1:Z5 T7:Z204 U205:Z242 T243:Z246">
    <cfRule type="cellIs" dxfId="126" priority="21" operator="greaterThanOrEqual">
      <formula>100</formula>
    </cfRule>
    <cfRule type="cellIs" dxfId="125" priority="22" operator="lessThan">
      <formula>100</formula>
    </cfRule>
  </conditionalFormatting>
  <conditionalFormatting sqref="T256:Z1048576">
    <cfRule type="cellIs" dxfId="124" priority="7" operator="greaterThanOrEqual">
      <formula>100</formula>
    </cfRule>
    <cfRule type="cellIs" dxfId="123" priority="8" operator="lessThan">
      <formula>100</formula>
    </cfRule>
  </conditionalFormatting>
  <conditionalFormatting sqref="T249:AA255">
    <cfRule type="cellIs" dxfId="122" priority="17" operator="greaterThanOrEqual">
      <formula>100</formula>
    </cfRule>
    <cfRule type="cellIs" dxfId="121" priority="18" operator="lessThan">
      <formula>100</formula>
    </cfRule>
  </conditionalFormatting>
  <pageMargins left="0.25" right="0.25" top="0.75" bottom="0.75" header="0.3" footer="0.3"/>
  <pageSetup scale="3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F64BD-13D6-4E3F-80EE-854D7CA89197}">
  <sheetPr codeName="Sheet8" filterMode="1">
    <tabColor theme="1"/>
    <pageSetUpPr fitToPage="1"/>
  </sheetPr>
  <dimension ref="A1:AL304"/>
  <sheetViews>
    <sheetView showGridLines="0" zoomScaleNormal="100" workbookViewId="0">
      <selection activeCell="C25" sqref="C25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1" style="93" bestFit="1" customWidth="1"/>
    <col min="14" max="14" width="7.28515625" style="93" bestFit="1" customWidth="1"/>
    <col min="15" max="15" width="0.28515625" style="71" customWidth="1"/>
    <col min="16" max="16" width="14.28515625" style="202" hidden="1" customWidth="1"/>
    <col min="17" max="17" width="23.28515625" style="191" hidden="1" customWidth="1"/>
    <col min="18" max="18" width="63.28515625" style="189" hidden="1" customWidth="1"/>
    <col min="19" max="19" width="12.5703125" style="186" hidden="1" customWidth="1"/>
    <col min="20" max="20" width="18.5703125" style="186" hidden="1" customWidth="1"/>
    <col min="21" max="26" width="10.5703125" style="186" hidden="1" customWidth="1"/>
    <col min="27" max="27" width="7.28515625" style="190" hidden="1" customWidth="1"/>
    <col min="28" max="28" width="18.5703125" style="283" hidden="1" customWidth="1"/>
    <col min="29" max="29" width="63.28515625" style="129" hidden="1" customWidth="1"/>
    <col min="30" max="30" width="12.5703125" style="129" hidden="1" customWidth="1"/>
    <col min="31" max="31" width="18.5703125" style="129" hidden="1" customWidth="1"/>
    <col min="32" max="37" width="10.5703125" style="129" hidden="1" customWidth="1"/>
    <col min="38" max="38" width="7.28515625" style="129" hidden="1" customWidth="1"/>
    <col min="39" max="40" width="0.28515625" style="71" customWidth="1"/>
    <col min="41" max="16384" width="8.5703125" style="71"/>
  </cols>
  <sheetData>
    <row r="1" spans="1:38" x14ac:dyDescent="0.2">
      <c r="A1" s="222" t="s">
        <v>0</v>
      </c>
      <c r="B1" s="224"/>
      <c r="F1" s="224"/>
      <c r="G1" s="72"/>
      <c r="H1" s="72"/>
      <c r="I1" s="72"/>
      <c r="J1" s="72"/>
      <c r="K1" s="72"/>
      <c r="L1" s="69"/>
      <c r="M1" s="72"/>
      <c r="P1" s="176" t="s">
        <v>778</v>
      </c>
      <c r="Q1" s="177" t="s">
        <v>769</v>
      </c>
      <c r="S1" s="244"/>
      <c r="T1" s="179"/>
      <c r="U1" s="179"/>
      <c r="V1" s="179"/>
      <c r="W1" s="179"/>
      <c r="X1" s="179"/>
      <c r="Y1" s="179"/>
      <c r="Z1" s="179"/>
      <c r="AA1" s="180"/>
    </row>
    <row r="2" spans="1:38" x14ac:dyDescent="0.2">
      <c r="A2" s="228" t="s">
        <v>774</v>
      </c>
      <c r="B2" s="224"/>
      <c r="F2" s="224"/>
      <c r="G2" s="69"/>
      <c r="H2" s="69"/>
      <c r="I2" s="69"/>
      <c r="J2" s="69"/>
      <c r="K2" s="69"/>
      <c r="L2" s="69"/>
      <c r="M2" s="72"/>
      <c r="N2" s="225"/>
      <c r="P2" s="203" t="s">
        <v>889</v>
      </c>
      <c r="Q2" s="176" t="s">
        <v>729</v>
      </c>
      <c r="S2" s="244"/>
      <c r="T2" s="179"/>
      <c r="U2" s="179"/>
      <c r="V2" s="179"/>
      <c r="W2" s="179"/>
      <c r="X2" s="179"/>
      <c r="Y2" s="179"/>
      <c r="Z2" s="179"/>
      <c r="AA2" s="180"/>
    </row>
    <row r="3" spans="1:38" x14ac:dyDescent="0.2">
      <c r="A3" s="226" t="s">
        <v>780</v>
      </c>
      <c r="B3" s="224"/>
      <c r="D3" s="227"/>
      <c r="E3" s="227"/>
      <c r="F3" s="224"/>
      <c r="G3" s="69"/>
      <c r="H3" s="69"/>
      <c r="I3" s="69"/>
      <c r="J3" s="69"/>
      <c r="K3" s="69"/>
      <c r="L3" s="69"/>
      <c r="M3" s="72"/>
      <c r="N3" s="72"/>
      <c r="P3" s="176"/>
      <c r="Q3" s="175"/>
      <c r="R3" s="177"/>
      <c r="S3" s="179"/>
      <c r="T3" s="179"/>
      <c r="U3" s="179"/>
      <c r="V3" s="179"/>
      <c r="W3" s="179"/>
      <c r="X3" s="179"/>
      <c r="Y3" s="179"/>
      <c r="Z3" s="179"/>
      <c r="AA3" s="180"/>
    </row>
    <row r="4" spans="1:38" x14ac:dyDescent="0.2">
      <c r="A4" s="228" t="s">
        <v>775</v>
      </c>
      <c r="B4" s="224"/>
      <c r="F4" s="224"/>
      <c r="G4" s="69"/>
      <c r="H4" s="69"/>
      <c r="I4" s="69"/>
      <c r="J4" s="69"/>
      <c r="K4" s="69"/>
      <c r="L4" s="69"/>
      <c r="M4" s="72"/>
      <c r="N4" s="72"/>
      <c r="P4" s="176"/>
      <c r="Q4" s="175"/>
      <c r="R4" s="177"/>
      <c r="S4" s="179"/>
      <c r="T4" s="179"/>
      <c r="U4" s="179"/>
      <c r="V4" s="179"/>
      <c r="W4" s="179"/>
      <c r="X4" s="179"/>
      <c r="Y4" s="179"/>
      <c r="Z4" s="179"/>
      <c r="AA4" s="180"/>
    </row>
    <row r="5" spans="1:38" x14ac:dyDescent="0.2">
      <c r="A5" s="226" t="s">
        <v>907</v>
      </c>
      <c r="B5" s="224"/>
      <c r="F5" s="224"/>
      <c r="G5" s="69"/>
      <c r="H5" s="69"/>
      <c r="I5" s="69"/>
      <c r="J5" s="69"/>
      <c r="K5" s="69"/>
      <c r="L5" s="69"/>
      <c r="M5" s="72"/>
      <c r="N5" s="72"/>
      <c r="P5" s="176"/>
      <c r="Q5" s="175"/>
      <c r="R5" s="177"/>
      <c r="S5" s="179"/>
      <c r="T5" s="179"/>
      <c r="U5" s="179"/>
      <c r="V5" s="179"/>
      <c r="W5" s="179"/>
      <c r="X5" s="179"/>
      <c r="Y5" s="179"/>
      <c r="Z5" s="179"/>
      <c r="AA5" s="180"/>
    </row>
    <row r="6" spans="1:38" x14ac:dyDescent="0.2">
      <c r="A6" s="222" t="s">
        <v>3</v>
      </c>
      <c r="B6" s="224"/>
      <c r="F6" s="224"/>
      <c r="G6" s="69"/>
      <c r="H6" s="69"/>
      <c r="I6" s="69"/>
      <c r="J6" s="69"/>
      <c r="K6" s="69"/>
      <c r="L6" s="69"/>
      <c r="M6" s="72"/>
      <c r="N6" s="72"/>
      <c r="P6" s="176"/>
      <c r="Q6" s="176" t="s">
        <v>795</v>
      </c>
      <c r="R6" s="177"/>
      <c r="S6" s="179"/>
      <c r="T6" s="204">
        <v>4</v>
      </c>
      <c r="U6" s="204">
        <f t="shared" ref="U6:Z6" si="0">T6+1</f>
        <v>5</v>
      </c>
      <c r="V6" s="204">
        <f t="shared" si="0"/>
        <v>6</v>
      </c>
      <c r="W6" s="204">
        <f t="shared" si="0"/>
        <v>7</v>
      </c>
      <c r="X6" s="204">
        <f t="shared" si="0"/>
        <v>8</v>
      </c>
      <c r="Y6" s="204">
        <f t="shared" si="0"/>
        <v>9</v>
      </c>
      <c r="Z6" s="204">
        <f t="shared" si="0"/>
        <v>10</v>
      </c>
      <c r="AA6" s="204"/>
      <c r="AB6" s="133" t="s">
        <v>796</v>
      </c>
      <c r="AC6" s="125"/>
      <c r="AD6" s="125"/>
      <c r="AE6" s="125"/>
      <c r="AF6" s="125"/>
      <c r="AG6" s="125"/>
      <c r="AH6" s="125"/>
      <c r="AI6" s="125"/>
      <c r="AJ6" s="125"/>
      <c r="AK6" s="125"/>
    </row>
    <row r="7" spans="1:38" s="68" customFormat="1" ht="38.25" x14ac:dyDescent="0.2">
      <c r="A7" s="65" t="s">
        <v>6</v>
      </c>
      <c r="B7" s="65" t="s">
        <v>9</v>
      </c>
      <c r="C7" s="229" t="s">
        <v>5</v>
      </c>
      <c r="D7" s="65" t="s">
        <v>632</v>
      </c>
      <c r="E7" s="65" t="s">
        <v>628</v>
      </c>
      <c r="F7" s="320" t="s">
        <v>7</v>
      </c>
      <c r="G7" s="230" t="s">
        <v>10</v>
      </c>
      <c r="H7" s="230" t="s">
        <v>11</v>
      </c>
      <c r="I7" s="230" t="s">
        <v>12</v>
      </c>
      <c r="J7" s="230" t="s">
        <v>13</v>
      </c>
      <c r="K7" s="230" t="s">
        <v>14</v>
      </c>
      <c r="L7" s="230" t="s">
        <v>15</v>
      </c>
      <c r="M7" s="230" t="s">
        <v>16</v>
      </c>
      <c r="N7" s="67"/>
      <c r="P7" s="182" t="s">
        <v>6</v>
      </c>
      <c r="Q7" s="181" t="s">
        <v>599</v>
      </c>
      <c r="R7" s="183" t="s">
        <v>7</v>
      </c>
      <c r="S7" s="184" t="s">
        <v>274</v>
      </c>
      <c r="T7" s="185" t="s">
        <v>10</v>
      </c>
      <c r="U7" s="185" t="s">
        <v>11</v>
      </c>
      <c r="V7" s="185" t="s">
        <v>12</v>
      </c>
      <c r="W7" s="185" t="s">
        <v>13</v>
      </c>
      <c r="X7" s="185" t="s">
        <v>14</v>
      </c>
      <c r="Y7" s="185" t="s">
        <v>15</v>
      </c>
      <c r="Z7" s="185" t="s">
        <v>16</v>
      </c>
      <c r="AA7" s="185"/>
      <c r="AB7" s="128" t="s">
        <v>6</v>
      </c>
      <c r="AC7" s="270" t="s">
        <v>7</v>
      </c>
      <c r="AD7" s="271" t="s">
        <v>274</v>
      </c>
      <c r="AE7" s="128" t="s">
        <v>10</v>
      </c>
      <c r="AF7" s="128" t="s">
        <v>11</v>
      </c>
      <c r="AG7" s="128" t="s">
        <v>12</v>
      </c>
      <c r="AH7" s="128" t="s">
        <v>13</v>
      </c>
      <c r="AI7" s="128" t="s">
        <v>14</v>
      </c>
      <c r="AJ7" s="128" t="s">
        <v>15</v>
      </c>
      <c r="AK7" s="128" t="s">
        <v>16</v>
      </c>
      <c r="AL7" s="313"/>
    </row>
    <row r="8" spans="1:38" x14ac:dyDescent="0.2">
      <c r="A8" s="75" t="s">
        <v>19</v>
      </c>
      <c r="B8" s="75">
        <v>10</v>
      </c>
      <c r="C8" s="70" t="s">
        <v>18</v>
      </c>
      <c r="D8" s="75">
        <v>488</v>
      </c>
      <c r="E8" s="75" t="s">
        <v>17</v>
      </c>
      <c r="F8" s="73" t="s">
        <v>312</v>
      </c>
      <c r="G8" s="74">
        <f t="shared" ref="G8:G57" ca="1" si="1">T8</f>
        <v>82115</v>
      </c>
      <c r="H8" s="74">
        <f t="shared" ref="H8:H57" ca="1" si="2">U8</f>
        <v>86436</v>
      </c>
      <c r="I8" s="74">
        <f t="shared" ref="I8:I57" ca="1" si="3">V8</f>
        <v>90985</v>
      </c>
      <c r="J8" s="74">
        <f t="shared" ref="J8:J57" ca="1" si="4">W8</f>
        <v>95774</v>
      </c>
      <c r="K8" s="74">
        <f t="shared" ref="K8:K57" ca="1" si="5">X8</f>
        <v>98453</v>
      </c>
      <c r="L8" s="74">
        <f t="shared" ref="L8:L57" ca="1" si="6">Y8</f>
        <v>101214</v>
      </c>
      <c r="M8" s="74">
        <f t="shared" ref="M8:M57" ca="1" si="7">Z8</f>
        <v>104097</v>
      </c>
      <c r="N8" s="72"/>
      <c r="P8" s="187" t="str">
        <f>'4-29-2021'!A8</f>
        <v>00001C</v>
      </c>
      <c r="Q8" s="186" t="s">
        <v>600</v>
      </c>
      <c r="R8" s="188" t="str">
        <f>'4-29-2021'!F8</f>
        <v>311 Operations Manager</v>
      </c>
      <c r="S8" s="189" t="str">
        <f>'4-29-2021'!C8</f>
        <v>83</v>
      </c>
      <c r="T8" s="186" cm="1">
        <f t="array" aca="1" ref="T8" ca="1">ROUND(IF($Q8="Y",VLOOKUP($P8, INDIRECT($Q$2),T$6,0)*INDIRECT($P$1),VLOOKUP($P8, INDIRECT($Q$2),T$6,0)),IF($E8="E",0,3))</f>
        <v>82115</v>
      </c>
      <c r="U8" s="186" cm="1">
        <f t="array" aca="1" ref="U8" ca="1">ROUND(IF($Q8="Y",VLOOKUP($P8, INDIRECT($Q$2),U$6,0)*INDIRECT($P$1),VLOOKUP($P8, INDIRECT($Q$2),U$6,0)),IF($E8="E",0,3))</f>
        <v>86436</v>
      </c>
      <c r="V8" s="186" cm="1">
        <f t="array" aca="1" ref="V8" ca="1">ROUND(IF($Q8="Y",VLOOKUP($P8, INDIRECT($Q$2),V$6,0)*INDIRECT($P$1),VLOOKUP($P8, INDIRECT($Q$2),V$6,0)),IF($E8="E",0,3))</f>
        <v>90985</v>
      </c>
      <c r="W8" s="186" cm="1">
        <f t="array" aca="1" ref="W8" ca="1">ROUND(IF($Q8="Y",VLOOKUP($P8, INDIRECT($Q$2),W$6,0)*INDIRECT($P$1),VLOOKUP($P8, INDIRECT($Q$2),W$6,0)),IF($E8="E",0,3))</f>
        <v>95774</v>
      </c>
      <c r="X8" s="186" cm="1">
        <f t="array" aca="1" ref="X8" ca="1">ROUND(IF($Q8="Y",VLOOKUP($P8, INDIRECT($Q$2),X$6,0)*INDIRECT($P$1),VLOOKUP($P8, INDIRECT($Q$2),X$6,0)),IF($E8="E",0,3))</f>
        <v>98453</v>
      </c>
      <c r="Y8" s="186" cm="1">
        <f t="array" aca="1" ref="Y8" ca="1">ROUND(IF($Q8="Y",VLOOKUP($P8, INDIRECT($Q$2),Y$6,0)*INDIRECT($P$1),VLOOKUP($P8, INDIRECT($Q$2),Y$6,0)),IF($E8="E",0,3))</f>
        <v>101214</v>
      </c>
      <c r="Z8" s="186" cm="1">
        <f t="array" aca="1" ref="Z8" ca="1">ROUND(IF($Q8="Y",VLOOKUP($P8, INDIRECT($Q$2),Z$6,0)*INDIRECT($P$1),VLOOKUP($P8, INDIRECT($Q$2),Z$6,0)),IF($E8="E",0,3))</f>
        <v>104097</v>
      </c>
      <c r="AA8" s="186"/>
      <c r="AB8" s="282" t="str">
        <f t="shared" ref="AB8:AB17" si="8">A8</f>
        <v>00001C</v>
      </c>
      <c r="AC8" s="130" t="str">
        <f t="shared" ref="AC8:AC41" si="9">F8</f>
        <v>311 Operations Manager</v>
      </c>
      <c r="AD8" s="284" t="str">
        <f t="shared" ref="AD8:AD30" si="10">C8</f>
        <v>83</v>
      </c>
      <c r="AE8" s="282">
        <f t="shared" ref="AE8:AK15" ca="1" si="11">IF(T8=0,"",IF($E8="E",ROUNDUP(T8/2080,3),T8))</f>
        <v>39.478999999999999</v>
      </c>
      <c r="AF8" s="282">
        <f t="shared" ca="1" si="11"/>
        <v>41.555999999999997</v>
      </c>
      <c r="AG8" s="282">
        <f t="shared" ca="1" si="11"/>
        <v>43.742999999999995</v>
      </c>
      <c r="AH8" s="282">
        <f t="shared" ca="1" si="11"/>
        <v>46.045999999999999</v>
      </c>
      <c r="AI8" s="282">
        <f t="shared" ca="1" si="11"/>
        <v>47.333999999999996</v>
      </c>
      <c r="AJ8" s="282">
        <f t="shared" ca="1" si="11"/>
        <v>48.660999999999994</v>
      </c>
      <c r="AK8" s="282">
        <f t="shared" ca="1" si="11"/>
        <v>50.046999999999997</v>
      </c>
    </row>
    <row r="9" spans="1:38" x14ac:dyDescent="0.2">
      <c r="A9" s="75" t="s">
        <v>20</v>
      </c>
      <c r="B9" s="75">
        <v>10</v>
      </c>
      <c r="C9" s="70" t="s">
        <v>18</v>
      </c>
      <c r="D9" s="75">
        <v>485</v>
      </c>
      <c r="E9" s="75" t="s">
        <v>17</v>
      </c>
      <c r="F9" s="73" t="s">
        <v>313</v>
      </c>
      <c r="G9" s="74">
        <f t="shared" ca="1" si="1"/>
        <v>82115</v>
      </c>
      <c r="H9" s="74">
        <f t="shared" ca="1" si="2"/>
        <v>86436</v>
      </c>
      <c r="I9" s="74">
        <f t="shared" ca="1" si="3"/>
        <v>90985</v>
      </c>
      <c r="J9" s="74">
        <f t="shared" ca="1" si="4"/>
        <v>95774</v>
      </c>
      <c r="K9" s="74">
        <f t="shared" ca="1" si="5"/>
        <v>98453</v>
      </c>
      <c r="L9" s="74">
        <f t="shared" ca="1" si="6"/>
        <v>101214</v>
      </c>
      <c r="M9" s="74">
        <f t="shared" ca="1" si="7"/>
        <v>104097</v>
      </c>
      <c r="N9" s="72"/>
      <c r="P9" s="187" t="str">
        <f t="shared" ref="P9:P15" si="12">A9</f>
        <v>00017C</v>
      </c>
      <c r="Q9" s="186" t="s">
        <v>600</v>
      </c>
      <c r="R9" s="188" t="str">
        <f t="shared" ref="R9:R42" si="13">F9</f>
        <v xml:space="preserve">911 Operations Manager </v>
      </c>
      <c r="S9" s="189" t="str">
        <f t="shared" ref="S9:S57" si="14">C9</f>
        <v>83</v>
      </c>
      <c r="T9" s="186" cm="1">
        <f t="array" aca="1" ref="T9" ca="1">ROUND(IF($Q9="Y",VLOOKUP($P9, INDIRECT($Q$2),T$6,0)*INDIRECT($P$1),VLOOKUP($P9, INDIRECT($Q$2),T$6,0)),IF($E9="E",0,3))</f>
        <v>82115</v>
      </c>
      <c r="U9" s="186" cm="1">
        <f t="array" aca="1" ref="U9" ca="1">ROUND(IF($Q9="Y",VLOOKUP($P9, INDIRECT($Q$2),U$6,0)*INDIRECT($P$1),VLOOKUP($P9, INDIRECT($Q$2),U$6,0)),IF($E9="E",0,3))</f>
        <v>86436</v>
      </c>
      <c r="V9" s="186" cm="1">
        <f t="array" aca="1" ref="V9" ca="1">ROUND(IF($Q9="Y",VLOOKUP($P9, INDIRECT($Q$2),V$6,0)*INDIRECT($P$1),VLOOKUP($P9, INDIRECT($Q$2),V$6,0)),IF($E9="E",0,3))</f>
        <v>90985</v>
      </c>
      <c r="W9" s="186" cm="1">
        <f t="array" aca="1" ref="W9" ca="1">ROUND(IF($Q9="Y",VLOOKUP($P9, INDIRECT($Q$2),W$6,0)*INDIRECT($P$1),VLOOKUP($P9, INDIRECT($Q$2),W$6,0)),IF($E9="E",0,3))</f>
        <v>95774</v>
      </c>
      <c r="X9" s="186" cm="1">
        <f t="array" aca="1" ref="X9" ca="1">ROUND(IF($Q9="Y",VLOOKUP($P9, INDIRECT($Q$2),X$6,0)*INDIRECT($P$1),VLOOKUP($P9, INDIRECT($Q$2),X$6,0)),IF($E9="E",0,3))</f>
        <v>98453</v>
      </c>
      <c r="Y9" s="186" cm="1">
        <f t="array" aca="1" ref="Y9" ca="1">ROUND(IF($Q9="Y",VLOOKUP($P9, INDIRECT($Q$2),Y$6,0)*INDIRECT($P$1),VLOOKUP($P9, INDIRECT($Q$2),Y$6,0)),IF($E9="E",0,3))</f>
        <v>101214</v>
      </c>
      <c r="Z9" s="186" cm="1">
        <f t="array" aca="1" ref="Z9" ca="1">ROUND(IF($Q9="Y",VLOOKUP($P9, INDIRECT($Q$2),Z$6,0)*INDIRECT($P$1),VLOOKUP($P9, INDIRECT($Q$2),Z$6,0)),IF($E9="E",0,3))</f>
        <v>104097</v>
      </c>
      <c r="AA9" s="186"/>
      <c r="AB9" s="282" t="str">
        <f t="shared" si="8"/>
        <v>00017C</v>
      </c>
      <c r="AC9" s="130" t="str">
        <f t="shared" si="9"/>
        <v xml:space="preserve">911 Operations Manager </v>
      </c>
      <c r="AD9" s="284" t="str">
        <f t="shared" si="10"/>
        <v>83</v>
      </c>
      <c r="AE9" s="282">
        <f t="shared" ca="1" si="11"/>
        <v>39.478999999999999</v>
      </c>
      <c r="AF9" s="282">
        <f t="shared" ca="1" si="11"/>
        <v>41.555999999999997</v>
      </c>
      <c r="AG9" s="282">
        <f t="shared" ca="1" si="11"/>
        <v>43.742999999999995</v>
      </c>
      <c r="AH9" s="282">
        <f t="shared" ca="1" si="11"/>
        <v>46.045999999999999</v>
      </c>
      <c r="AI9" s="282">
        <f t="shared" ca="1" si="11"/>
        <v>47.333999999999996</v>
      </c>
      <c r="AJ9" s="282">
        <f t="shared" ca="1" si="11"/>
        <v>48.660999999999994</v>
      </c>
      <c r="AK9" s="282">
        <f t="shared" ca="1" si="11"/>
        <v>50.046999999999997</v>
      </c>
    </row>
    <row r="10" spans="1:38" x14ac:dyDescent="0.2">
      <c r="A10" s="75" t="s">
        <v>23</v>
      </c>
      <c r="B10" s="75">
        <v>7</v>
      </c>
      <c r="C10" s="70" t="s">
        <v>22</v>
      </c>
      <c r="D10" s="75">
        <v>340</v>
      </c>
      <c r="E10" s="75" t="s">
        <v>21</v>
      </c>
      <c r="F10" s="73" t="s">
        <v>314</v>
      </c>
      <c r="G10" s="74">
        <f t="shared" ca="1" si="1"/>
        <v>27.637</v>
      </c>
      <c r="H10" s="74">
        <f t="shared" ca="1" si="2"/>
        <v>29.094000000000001</v>
      </c>
      <c r="I10" s="74">
        <f t="shared" ca="1" si="3"/>
        <v>30.623999999999999</v>
      </c>
      <c r="J10" s="74">
        <f t="shared" ca="1" si="4"/>
        <v>32.235999999999997</v>
      </c>
      <c r="K10" s="74">
        <f t="shared" ca="1" si="5"/>
        <v>33.139000000000003</v>
      </c>
      <c r="L10" s="74">
        <f t="shared" ca="1" si="6"/>
        <v>34.067</v>
      </c>
      <c r="M10" s="74">
        <f t="shared" ca="1" si="7"/>
        <v>35.037999999999997</v>
      </c>
      <c r="N10" s="72"/>
      <c r="P10" s="187" t="str">
        <f t="shared" si="12"/>
        <v>09800C</v>
      </c>
      <c r="Q10" s="186" t="s">
        <v>600</v>
      </c>
      <c r="R10" s="188" t="str">
        <f t="shared" si="13"/>
        <v>Account Maintenance Supervisor</v>
      </c>
      <c r="S10" s="189" t="str">
        <f t="shared" si="14"/>
        <v>13</v>
      </c>
      <c r="T10" s="186" cm="1">
        <f t="array" aca="1" ref="T10" ca="1">ROUND(IF($Q10="Y",VLOOKUP($P10, INDIRECT($Q$2),T$6,0)*INDIRECT($P$1),VLOOKUP($P10, INDIRECT($Q$2),T$6,0)),IF($E10="E",0,3))</f>
        <v>27.637</v>
      </c>
      <c r="U10" s="186" cm="1">
        <f t="array" aca="1" ref="U10" ca="1">ROUND(IF($Q10="Y",VLOOKUP($P10, INDIRECT($Q$2),U$6,0)*INDIRECT($P$1),VLOOKUP($P10, INDIRECT($Q$2),U$6,0)),IF($E10="E",0,3))</f>
        <v>29.094000000000001</v>
      </c>
      <c r="V10" s="186" cm="1">
        <f t="array" aca="1" ref="V10" ca="1">ROUND(IF($Q10="Y",VLOOKUP($P10, INDIRECT($Q$2),V$6,0)*INDIRECT($P$1),VLOOKUP($P10, INDIRECT($Q$2),V$6,0)),IF($E10="E",0,3))</f>
        <v>30.623999999999999</v>
      </c>
      <c r="W10" s="186" cm="1">
        <f t="array" aca="1" ref="W10" ca="1">ROUND(IF($Q10="Y",VLOOKUP($P10, INDIRECT($Q$2),W$6,0)*INDIRECT($P$1),VLOOKUP($P10, INDIRECT($Q$2),W$6,0)),IF($E10="E",0,3))</f>
        <v>32.235999999999997</v>
      </c>
      <c r="X10" s="186" cm="1">
        <f t="array" aca="1" ref="X10" ca="1">ROUND(IF($Q10="Y",VLOOKUP($P10, INDIRECT($Q$2),X$6,0)*INDIRECT($P$1),VLOOKUP($P10, INDIRECT($Q$2),X$6,0)),IF($E10="E",0,3))</f>
        <v>33.139000000000003</v>
      </c>
      <c r="Y10" s="186" cm="1">
        <f t="array" aca="1" ref="Y10" ca="1">ROUND(IF($Q10="Y",VLOOKUP($P10, INDIRECT($Q$2),Y$6,0)*INDIRECT($P$1),VLOOKUP($P10, INDIRECT($Q$2),Y$6,0)),IF($E10="E",0,3))</f>
        <v>34.067</v>
      </c>
      <c r="Z10" s="186" cm="1">
        <f t="array" aca="1" ref="Z10" ca="1">ROUND(IF($Q10="Y",VLOOKUP($P10, INDIRECT($Q$2),Z$6,0)*INDIRECT($P$1),VLOOKUP($P10, INDIRECT($Q$2),Z$6,0)),IF($E10="E",0,3))</f>
        <v>35.037999999999997</v>
      </c>
      <c r="AA10" s="186"/>
      <c r="AB10" s="282" t="str">
        <f t="shared" si="8"/>
        <v>09800C</v>
      </c>
      <c r="AC10" s="130" t="str">
        <f t="shared" si="9"/>
        <v>Account Maintenance Supervisor</v>
      </c>
      <c r="AD10" s="284" t="str">
        <f t="shared" si="10"/>
        <v>13</v>
      </c>
      <c r="AE10" s="282">
        <f t="shared" ca="1" si="11"/>
        <v>27.637</v>
      </c>
      <c r="AF10" s="282">
        <f t="shared" ca="1" si="11"/>
        <v>29.094000000000001</v>
      </c>
      <c r="AG10" s="282">
        <f t="shared" ca="1" si="11"/>
        <v>30.623999999999999</v>
      </c>
      <c r="AH10" s="282">
        <f t="shared" ca="1" si="11"/>
        <v>32.235999999999997</v>
      </c>
      <c r="AI10" s="282">
        <f t="shared" ca="1" si="11"/>
        <v>33.139000000000003</v>
      </c>
      <c r="AJ10" s="282">
        <f t="shared" ca="1" si="11"/>
        <v>34.067</v>
      </c>
      <c r="AK10" s="282">
        <f t="shared" ca="1" si="11"/>
        <v>35.037999999999997</v>
      </c>
    </row>
    <row r="11" spans="1:38" x14ac:dyDescent="0.2">
      <c r="A11" s="75" t="s">
        <v>25</v>
      </c>
      <c r="B11" s="75">
        <v>9</v>
      </c>
      <c r="C11" s="70" t="s">
        <v>24</v>
      </c>
      <c r="D11" s="75">
        <v>425</v>
      </c>
      <c r="E11" s="75" t="s">
        <v>17</v>
      </c>
      <c r="F11" s="73" t="s">
        <v>315</v>
      </c>
      <c r="G11" s="74">
        <f t="shared" ca="1" si="1"/>
        <v>73167</v>
      </c>
      <c r="H11" s="74">
        <f t="shared" ca="1" si="2"/>
        <v>77016</v>
      </c>
      <c r="I11" s="74">
        <f t="shared" ca="1" si="3"/>
        <v>81069</v>
      </c>
      <c r="J11" s="74">
        <f t="shared" ca="1" si="4"/>
        <v>85337</v>
      </c>
      <c r="K11" s="74">
        <f t="shared" ca="1" si="5"/>
        <v>87728</v>
      </c>
      <c r="L11" s="74">
        <f t="shared" ca="1" si="6"/>
        <v>90184</v>
      </c>
      <c r="M11" s="74">
        <f t="shared" ca="1" si="7"/>
        <v>92755</v>
      </c>
      <c r="N11" s="72"/>
      <c r="P11" s="187" t="str">
        <f t="shared" si="12"/>
        <v>00221C</v>
      </c>
      <c r="Q11" s="186" t="s">
        <v>600</v>
      </c>
      <c r="R11" s="188" t="str">
        <f t="shared" si="13"/>
        <v>Accountant Il  (Supervisory)</v>
      </c>
      <c r="S11" s="189" t="str">
        <f t="shared" si="14"/>
        <v>86</v>
      </c>
      <c r="T11" s="186" cm="1">
        <f t="array" aca="1" ref="T11" ca="1">ROUND(IF($Q11="Y",VLOOKUP($P11, INDIRECT($Q$2),T$6,0)*INDIRECT($P$1),VLOOKUP($P11, INDIRECT($Q$2),T$6,0)),IF($E11="E",0,3))</f>
        <v>73167</v>
      </c>
      <c r="U11" s="186" cm="1">
        <f t="array" aca="1" ref="U11" ca="1">ROUND(IF($Q11="Y",VLOOKUP($P11, INDIRECT($Q$2),U$6,0)*INDIRECT($P$1),VLOOKUP($P11, INDIRECT($Q$2),U$6,0)),IF($E11="E",0,3))</f>
        <v>77016</v>
      </c>
      <c r="V11" s="186" cm="1">
        <f t="array" aca="1" ref="V11" ca="1">ROUND(IF($Q11="Y",VLOOKUP($P11, INDIRECT($Q$2),V$6,0)*INDIRECT($P$1),VLOOKUP($P11, INDIRECT($Q$2),V$6,0)),IF($E11="E",0,3))</f>
        <v>81069</v>
      </c>
      <c r="W11" s="186" cm="1">
        <f t="array" aca="1" ref="W11" ca="1">ROUND(IF($Q11="Y",VLOOKUP($P11, INDIRECT($Q$2),W$6,0)*INDIRECT($P$1),VLOOKUP($P11, INDIRECT($Q$2),W$6,0)),IF($E11="E",0,3))</f>
        <v>85337</v>
      </c>
      <c r="X11" s="186" cm="1">
        <f t="array" aca="1" ref="X11" ca="1">ROUND(IF($Q11="Y",VLOOKUP($P11, INDIRECT($Q$2),X$6,0)*INDIRECT($P$1),VLOOKUP($P11, INDIRECT($Q$2),X$6,0)),IF($E11="E",0,3))</f>
        <v>87728</v>
      </c>
      <c r="Y11" s="186" cm="1">
        <f t="array" aca="1" ref="Y11" ca="1">ROUND(IF($Q11="Y",VLOOKUP($P11, INDIRECT($Q$2),Y$6,0)*INDIRECT($P$1),VLOOKUP($P11, INDIRECT($Q$2),Y$6,0)),IF($E11="E",0,3))</f>
        <v>90184</v>
      </c>
      <c r="Z11" s="186" cm="1">
        <f t="array" aca="1" ref="Z11" ca="1">ROUND(IF($Q11="Y",VLOOKUP($P11, INDIRECT($Q$2),Z$6,0)*INDIRECT($P$1),VLOOKUP($P11, INDIRECT($Q$2),Z$6,0)),IF($E11="E",0,3))</f>
        <v>92755</v>
      </c>
      <c r="AA11" s="186"/>
      <c r="AB11" s="282" t="str">
        <f t="shared" si="8"/>
        <v>00221C</v>
      </c>
      <c r="AC11" s="130" t="str">
        <f t="shared" si="9"/>
        <v>Accountant Il  (Supervisory)</v>
      </c>
      <c r="AD11" s="284" t="str">
        <f t="shared" si="10"/>
        <v>86</v>
      </c>
      <c r="AE11" s="282">
        <f t="shared" ca="1" si="11"/>
        <v>35.177</v>
      </c>
      <c r="AF11" s="282">
        <f t="shared" ca="1" si="11"/>
        <v>37.027000000000001</v>
      </c>
      <c r="AG11" s="282">
        <f t="shared" ca="1" si="11"/>
        <v>38.975999999999999</v>
      </c>
      <c r="AH11" s="282">
        <f t="shared" ca="1" si="11"/>
        <v>41.027999999999999</v>
      </c>
      <c r="AI11" s="282">
        <f t="shared" ca="1" si="11"/>
        <v>42.177</v>
      </c>
      <c r="AJ11" s="282">
        <f t="shared" ca="1" si="11"/>
        <v>43.357999999999997</v>
      </c>
      <c r="AK11" s="282">
        <f t="shared" ca="1" si="11"/>
        <v>44.594000000000001</v>
      </c>
    </row>
    <row r="12" spans="1:38" x14ac:dyDescent="0.2">
      <c r="A12" s="75" t="s">
        <v>702</v>
      </c>
      <c r="B12" s="75">
        <v>10</v>
      </c>
      <c r="C12" s="70" t="s">
        <v>703</v>
      </c>
      <c r="D12" s="75">
        <v>480</v>
      </c>
      <c r="E12" s="75" t="s">
        <v>17</v>
      </c>
      <c r="F12" s="73" t="s">
        <v>786</v>
      </c>
      <c r="G12" s="74">
        <f t="shared" ca="1" si="1"/>
        <v>79271</v>
      </c>
      <c r="H12" s="74">
        <f t="shared" ca="1" si="2"/>
        <v>83217</v>
      </c>
      <c r="I12" s="74">
        <f t="shared" ca="1" si="3"/>
        <v>87387</v>
      </c>
      <c r="J12" s="74">
        <f t="shared" ca="1" si="4"/>
        <v>93038</v>
      </c>
      <c r="K12" s="74">
        <f t="shared" ca="1" si="5"/>
        <v>95643</v>
      </c>
      <c r="L12" s="74">
        <f t="shared" ca="1" si="6"/>
        <v>98324</v>
      </c>
      <c r="M12" s="74">
        <f t="shared" ca="1" si="7"/>
        <v>101125</v>
      </c>
      <c r="N12" s="72"/>
      <c r="P12" s="187" t="str">
        <f t="shared" si="12"/>
        <v>53005C</v>
      </c>
      <c r="Q12" s="191" t="s">
        <v>600</v>
      </c>
      <c r="R12" s="188" t="str">
        <f t="shared" si="13"/>
        <v>Accounting Manager - MPD-C</v>
      </c>
      <c r="S12" s="189" t="str">
        <f t="shared" si="14"/>
        <v>010</v>
      </c>
      <c r="T12" s="186" cm="1">
        <f t="array" aca="1" ref="T12" ca="1">ROUND(IF($Q12="Y",VLOOKUP($P12, INDIRECT($Q$2),T$6,0)*INDIRECT($P$1),VLOOKUP($P12, INDIRECT($Q$2),T$6,0)),IF($E12="E",0,3))</f>
        <v>79271</v>
      </c>
      <c r="U12" s="186" cm="1">
        <f t="array" aca="1" ref="U12" ca="1">ROUND(IF($Q12="Y",VLOOKUP($P12, INDIRECT($Q$2),U$6,0)*INDIRECT($P$1),VLOOKUP($P12, INDIRECT($Q$2),U$6,0)),IF($E12="E",0,3))</f>
        <v>83217</v>
      </c>
      <c r="V12" s="186" cm="1">
        <f t="array" aca="1" ref="V12" ca="1">ROUND(IF($Q12="Y",VLOOKUP($P12, INDIRECT($Q$2),V$6,0)*INDIRECT($P$1),VLOOKUP($P12, INDIRECT($Q$2),V$6,0)),IF($E12="E",0,3))</f>
        <v>87387</v>
      </c>
      <c r="W12" s="186" cm="1">
        <f t="array" aca="1" ref="W12" ca="1">ROUND(IF($Q12="Y",VLOOKUP($P12, INDIRECT($Q$2),W$6,0)*INDIRECT($P$1),VLOOKUP($P12, INDIRECT($Q$2),W$6,0)),IF($E12="E",0,3))</f>
        <v>93038</v>
      </c>
      <c r="X12" s="186" cm="1">
        <f t="array" aca="1" ref="X12" ca="1">ROUND(IF($Q12="Y",VLOOKUP($P12, INDIRECT($Q$2),X$6,0)*INDIRECT($P$1),VLOOKUP($P12, INDIRECT($Q$2),X$6,0)),IF($E12="E",0,3))</f>
        <v>95643</v>
      </c>
      <c r="Y12" s="186" cm="1">
        <f t="array" aca="1" ref="Y12" ca="1">ROUND(IF($Q12="Y",VLOOKUP($P12, INDIRECT($Q$2),Y$6,0)*INDIRECT($P$1),VLOOKUP($P12, INDIRECT($Q$2),Y$6,0)),IF($E12="E",0,3))</f>
        <v>98324</v>
      </c>
      <c r="Z12" s="186" cm="1">
        <f t="array" aca="1" ref="Z12" ca="1">ROUND(IF($Q12="Y",VLOOKUP($P12, INDIRECT($Q$2),Z$6,0)*INDIRECT($P$1),VLOOKUP($P12, INDIRECT($Q$2),Z$6,0)),IF($E12="E",0,3))</f>
        <v>101125</v>
      </c>
      <c r="AA12" s="186"/>
      <c r="AB12" s="282" t="str">
        <f t="shared" si="8"/>
        <v>53005C</v>
      </c>
      <c r="AC12" s="130" t="str">
        <f t="shared" si="9"/>
        <v>Accounting Manager - MPD-C</v>
      </c>
      <c r="AD12" s="284" t="str">
        <f t="shared" si="10"/>
        <v>010</v>
      </c>
      <c r="AE12" s="282">
        <f t="shared" ca="1" si="11"/>
        <v>38.111999999999995</v>
      </c>
      <c r="AF12" s="282">
        <f t="shared" ca="1" si="11"/>
        <v>40.009</v>
      </c>
      <c r="AG12" s="282">
        <f t="shared" ca="1" si="11"/>
        <v>42.012999999999998</v>
      </c>
      <c r="AH12" s="282">
        <f t="shared" ca="1" si="11"/>
        <v>44.73</v>
      </c>
      <c r="AI12" s="282">
        <f t="shared" ca="1" si="11"/>
        <v>45.982999999999997</v>
      </c>
      <c r="AJ12" s="282">
        <f t="shared" ca="1" si="11"/>
        <v>47.271999999999998</v>
      </c>
      <c r="AK12" s="282">
        <f t="shared" ca="1" si="11"/>
        <v>48.617999999999995</v>
      </c>
    </row>
    <row r="13" spans="1:38" x14ac:dyDescent="0.2">
      <c r="A13" s="75" t="s">
        <v>29</v>
      </c>
      <c r="B13" s="75">
        <v>8</v>
      </c>
      <c r="C13" s="70" t="s">
        <v>28</v>
      </c>
      <c r="D13" s="75">
        <v>398</v>
      </c>
      <c r="E13" s="75" t="s">
        <v>17</v>
      </c>
      <c r="F13" s="73" t="s">
        <v>316</v>
      </c>
      <c r="G13" s="74">
        <f t="shared" ca="1" si="1"/>
        <v>67070</v>
      </c>
      <c r="H13" s="74">
        <f t="shared" ca="1" si="2"/>
        <v>69754</v>
      </c>
      <c r="I13" s="74">
        <f t="shared" ca="1" si="3"/>
        <v>72542</v>
      </c>
      <c r="J13" s="74">
        <f t="shared" ca="1" si="4"/>
        <v>75444</v>
      </c>
      <c r="K13" s="74">
        <f t="shared" ca="1" si="5"/>
        <v>78463</v>
      </c>
      <c r="L13" s="74">
        <f t="shared" ca="1" si="6"/>
        <v>81601</v>
      </c>
      <c r="M13" s="74">
        <f t="shared" ca="1" si="7"/>
        <v>84864</v>
      </c>
      <c r="N13" s="72"/>
      <c r="P13" s="187" t="str">
        <f t="shared" si="12"/>
        <v>00351C</v>
      </c>
      <c r="Q13" s="186" t="s">
        <v>600</v>
      </c>
      <c r="R13" s="188" t="str">
        <f t="shared" si="13"/>
        <v>Administrative Analyst II Supervisory</v>
      </c>
      <c r="S13" s="189" t="str">
        <f t="shared" si="14"/>
        <v>99</v>
      </c>
      <c r="T13" s="186" cm="1">
        <f t="array" aca="1" ref="T13" ca="1">ROUND(IF($Q13="Y",VLOOKUP($P13, INDIRECT($Q$2),T$6,0)*INDIRECT($P$1),VLOOKUP($P13, INDIRECT($Q$2),T$6,0)),IF($E13="E",0,3))</f>
        <v>67070</v>
      </c>
      <c r="U13" s="186" cm="1">
        <f t="array" aca="1" ref="U13" ca="1">ROUND(IF($Q13="Y",VLOOKUP($P13, INDIRECT($Q$2),U$6,0)*INDIRECT($P$1),VLOOKUP($P13, INDIRECT($Q$2),U$6,0)),IF($E13="E",0,3))</f>
        <v>69754</v>
      </c>
      <c r="V13" s="186" cm="1">
        <f t="array" aca="1" ref="V13" ca="1">ROUND(IF($Q13="Y",VLOOKUP($P13, INDIRECT($Q$2),V$6,0)*INDIRECT($P$1),VLOOKUP($P13, INDIRECT($Q$2),V$6,0)),IF($E13="E",0,3))</f>
        <v>72542</v>
      </c>
      <c r="W13" s="186" cm="1">
        <f t="array" aca="1" ref="W13" ca="1">ROUND(IF($Q13="Y",VLOOKUP($P13, INDIRECT($Q$2),W$6,0)*INDIRECT($P$1),VLOOKUP($P13, INDIRECT($Q$2),W$6,0)),IF($E13="E",0,3))</f>
        <v>75444</v>
      </c>
      <c r="X13" s="186" cm="1">
        <f t="array" aca="1" ref="X13" ca="1">ROUND(IF($Q13="Y",VLOOKUP($P13, INDIRECT($Q$2),X$6,0)*INDIRECT($P$1),VLOOKUP($P13, INDIRECT($Q$2),X$6,0)),IF($E13="E",0,3))</f>
        <v>78463</v>
      </c>
      <c r="Y13" s="186" cm="1">
        <f t="array" aca="1" ref="Y13" ca="1">ROUND(IF($Q13="Y",VLOOKUP($P13, INDIRECT($Q$2),Y$6,0)*INDIRECT($P$1),VLOOKUP($P13, INDIRECT($Q$2),Y$6,0)),IF($E13="E",0,3))</f>
        <v>81601</v>
      </c>
      <c r="Z13" s="186" cm="1">
        <f t="array" aca="1" ref="Z13" ca="1">ROUND(IF($Q13="Y",VLOOKUP($P13, INDIRECT($Q$2),Z$6,0)*INDIRECT($P$1),VLOOKUP($P13, INDIRECT($Q$2),Z$6,0)),IF($E13="E",0,3))</f>
        <v>84864</v>
      </c>
      <c r="AA13" s="186"/>
      <c r="AB13" s="282" t="str">
        <f t="shared" si="8"/>
        <v>00351C</v>
      </c>
      <c r="AC13" s="130" t="str">
        <f t="shared" si="9"/>
        <v>Administrative Analyst II Supervisory</v>
      </c>
      <c r="AD13" s="284" t="str">
        <f t="shared" si="10"/>
        <v>99</v>
      </c>
      <c r="AE13" s="282">
        <f t="shared" ca="1" si="11"/>
        <v>32.245999999999995</v>
      </c>
      <c r="AF13" s="282">
        <f t="shared" ca="1" si="11"/>
        <v>33.535999999999994</v>
      </c>
      <c r="AG13" s="282">
        <f t="shared" ca="1" si="11"/>
        <v>34.875999999999998</v>
      </c>
      <c r="AH13" s="282">
        <f t="shared" ca="1" si="11"/>
        <v>36.271999999999998</v>
      </c>
      <c r="AI13" s="282">
        <f t="shared" ca="1" si="11"/>
        <v>37.722999999999999</v>
      </c>
      <c r="AJ13" s="282">
        <f t="shared" ca="1" si="11"/>
        <v>39.231999999999999</v>
      </c>
      <c r="AK13" s="282">
        <f t="shared" ca="1" si="11"/>
        <v>40.799999999999997</v>
      </c>
    </row>
    <row r="14" spans="1:38" x14ac:dyDescent="0.2">
      <c r="A14" s="75" t="s">
        <v>27</v>
      </c>
      <c r="B14" s="75">
        <v>7</v>
      </c>
      <c r="C14" s="70" t="s">
        <v>26</v>
      </c>
      <c r="D14" s="75">
        <v>358</v>
      </c>
      <c r="E14" s="75" t="s">
        <v>21</v>
      </c>
      <c r="F14" s="73" t="s">
        <v>317</v>
      </c>
      <c r="G14" s="74">
        <f t="shared" ca="1" si="1"/>
        <v>32.081000000000003</v>
      </c>
      <c r="H14" s="74">
        <f t="shared" ca="1" si="2"/>
        <v>33.366</v>
      </c>
      <c r="I14" s="74">
        <f t="shared" ca="1" si="3"/>
        <v>34.701000000000001</v>
      </c>
      <c r="J14" s="74">
        <f t="shared" ca="1" si="4"/>
        <v>36.091000000000001</v>
      </c>
      <c r="K14" s="74">
        <f t="shared" ca="1" si="5"/>
        <v>37.536999999999999</v>
      </c>
      <c r="L14" s="74">
        <f t="shared" ca="1" si="6"/>
        <v>0</v>
      </c>
      <c r="M14" s="74">
        <f t="shared" ca="1" si="7"/>
        <v>0</v>
      </c>
      <c r="N14" s="72"/>
      <c r="P14" s="187" t="str">
        <f t="shared" si="12"/>
        <v>00361C</v>
      </c>
      <c r="Q14" s="191" t="s">
        <v>600</v>
      </c>
      <c r="R14" s="188" t="str">
        <f t="shared" si="13"/>
        <v>Administrative Assistant to Police Administration</v>
      </c>
      <c r="S14" s="189" t="str">
        <f t="shared" si="14"/>
        <v>98</v>
      </c>
      <c r="T14" s="186" cm="1">
        <f t="array" aca="1" ref="T14" ca="1">ROUND(IF($Q14="Y",VLOOKUP($P14, INDIRECT($Q$2),T$6,0)*INDIRECT($P$1),VLOOKUP($P14, INDIRECT($Q$2),T$6,0)),IF($E14="E",0,3))</f>
        <v>32.081000000000003</v>
      </c>
      <c r="U14" s="186" cm="1">
        <f t="array" aca="1" ref="U14" ca="1">ROUND(IF($Q14="Y",VLOOKUP($P14, INDIRECT($Q$2),U$6,0)*INDIRECT($P$1),VLOOKUP($P14, INDIRECT($Q$2),U$6,0)),IF($E14="E",0,3))</f>
        <v>33.366</v>
      </c>
      <c r="V14" s="186" cm="1">
        <f t="array" aca="1" ref="V14" ca="1">ROUND(IF($Q14="Y",VLOOKUP($P14, INDIRECT($Q$2),V$6,0)*INDIRECT($P$1),VLOOKUP($P14, INDIRECT($Q$2),V$6,0)),IF($E14="E",0,3))</f>
        <v>34.701000000000001</v>
      </c>
      <c r="W14" s="186" cm="1">
        <f t="array" aca="1" ref="W14" ca="1">ROUND(IF($Q14="Y",VLOOKUP($P14, INDIRECT($Q$2),W$6,0)*INDIRECT($P$1),VLOOKUP($P14, INDIRECT($Q$2),W$6,0)),IF($E14="E",0,3))</f>
        <v>36.091000000000001</v>
      </c>
      <c r="X14" s="186" cm="1">
        <f t="array" aca="1" ref="X14" ca="1">ROUND(IF($Q14="Y",VLOOKUP($P14, INDIRECT($Q$2),X$6,0)*INDIRECT($P$1),VLOOKUP($P14, INDIRECT($Q$2),X$6,0)),IF($E14="E",0,3))</f>
        <v>37.536999999999999</v>
      </c>
      <c r="Y14" s="186" cm="1">
        <f t="array" aca="1" ref="Y14" ca="1">ROUND(IF($Q14="Y",VLOOKUP($P14, INDIRECT($Q$2),Y$6,0)*INDIRECT($P$1),VLOOKUP($P14, INDIRECT($Q$2),Y$6,0)),IF($E14="E",0,3))</f>
        <v>0</v>
      </c>
      <c r="Z14" s="186" cm="1">
        <f t="array" aca="1" ref="Z14" ca="1">ROUND(IF($Q14="Y",VLOOKUP($P14, INDIRECT($Q$2),Z$6,0)*INDIRECT($P$1),VLOOKUP($P14, INDIRECT($Q$2),Z$6,0)),IF($E14="E",0,3))</f>
        <v>0</v>
      </c>
      <c r="AA14" s="186"/>
      <c r="AB14" s="282" t="str">
        <f t="shared" si="8"/>
        <v>00361C</v>
      </c>
      <c r="AC14" s="130" t="str">
        <f t="shared" si="9"/>
        <v>Administrative Assistant to Police Administration</v>
      </c>
      <c r="AD14" s="284" t="str">
        <f t="shared" si="10"/>
        <v>98</v>
      </c>
      <c r="AE14" s="282">
        <f t="shared" ca="1" si="11"/>
        <v>32.081000000000003</v>
      </c>
      <c r="AF14" s="282">
        <f t="shared" ca="1" si="11"/>
        <v>33.366</v>
      </c>
      <c r="AG14" s="282">
        <f t="shared" ca="1" si="11"/>
        <v>34.701000000000001</v>
      </c>
      <c r="AH14" s="282">
        <f t="shared" ca="1" si="11"/>
        <v>36.091000000000001</v>
      </c>
      <c r="AI14" s="282">
        <f t="shared" ca="1" si="11"/>
        <v>37.536999999999999</v>
      </c>
      <c r="AJ14" s="282" t="str">
        <f t="shared" ca="1" si="11"/>
        <v/>
      </c>
      <c r="AK14" s="282" t="str">
        <f t="shared" ca="1" si="11"/>
        <v/>
      </c>
    </row>
    <row r="15" spans="1:38" x14ac:dyDescent="0.2">
      <c r="A15" s="75" t="s">
        <v>75</v>
      </c>
      <c r="B15" s="75">
        <v>8</v>
      </c>
      <c r="C15" s="70" t="s">
        <v>30</v>
      </c>
      <c r="D15" s="75">
        <v>393</v>
      </c>
      <c r="E15" s="75" t="s">
        <v>17</v>
      </c>
      <c r="F15" s="73" t="s">
        <v>829</v>
      </c>
      <c r="G15" s="74">
        <f t="shared" ca="1" si="1"/>
        <v>65716</v>
      </c>
      <c r="H15" s="74">
        <f t="shared" ca="1" si="2"/>
        <v>69243</v>
      </c>
      <c r="I15" s="74">
        <f t="shared" ca="1" si="3"/>
        <v>72916</v>
      </c>
      <c r="J15" s="74">
        <f t="shared" ca="1" si="4"/>
        <v>78079</v>
      </c>
      <c r="K15" s="74">
        <f t="shared" ca="1" si="5"/>
        <v>80266</v>
      </c>
      <c r="L15" s="74">
        <f t="shared" ca="1" si="6"/>
        <v>82514</v>
      </c>
      <c r="M15" s="74">
        <f t="shared" ca="1" si="7"/>
        <v>84866</v>
      </c>
      <c r="N15" s="72"/>
      <c r="P15" s="187" t="str">
        <f t="shared" si="12"/>
        <v>00463C</v>
      </c>
      <c r="Q15" s="191" t="s">
        <v>600</v>
      </c>
      <c r="R15" s="188" t="str">
        <f t="shared" si="13"/>
        <v>Aide to the City Coordinator</v>
      </c>
      <c r="S15" s="189" t="str">
        <f t="shared" si="14"/>
        <v>21</v>
      </c>
      <c r="T15" s="186" cm="1">
        <f t="array" aca="1" ref="T15" ca="1">ROUND(IF($Q15="Y",VLOOKUP($P15, INDIRECT($Q$2),T$6,0)*INDIRECT($P$1),VLOOKUP($P15, INDIRECT($Q$2),T$6,0)),IF($E15="E",0,3))</f>
        <v>65716</v>
      </c>
      <c r="U15" s="186" cm="1">
        <f t="array" aca="1" ref="U15" ca="1">ROUND(IF($Q15="Y",VLOOKUP($P15, INDIRECT($Q$2),U$6,0)*INDIRECT($P$1),VLOOKUP($P15, INDIRECT($Q$2),U$6,0)),IF($E15="E",0,3))</f>
        <v>69243</v>
      </c>
      <c r="V15" s="186" cm="1">
        <f t="array" aca="1" ref="V15" ca="1">ROUND(IF($Q15="Y",VLOOKUP($P15, INDIRECT($Q$2),V$6,0)*INDIRECT($P$1),VLOOKUP($P15, INDIRECT($Q$2),V$6,0)),IF($E15="E",0,3))</f>
        <v>72916</v>
      </c>
      <c r="W15" s="186" cm="1">
        <f t="array" aca="1" ref="W15" ca="1">ROUND(IF($Q15="Y",VLOOKUP($P15, INDIRECT($Q$2),W$6,0)*INDIRECT($P$1),VLOOKUP($P15, INDIRECT($Q$2),W$6,0)),IF($E15="E",0,3))</f>
        <v>78079</v>
      </c>
      <c r="X15" s="186" cm="1">
        <f t="array" aca="1" ref="X15" ca="1">ROUND(IF($Q15="Y",VLOOKUP($P15, INDIRECT($Q$2),X$6,0)*INDIRECT($P$1),VLOOKUP($P15, INDIRECT($Q$2),X$6,0)),IF($E15="E",0,3))</f>
        <v>80266</v>
      </c>
      <c r="Y15" s="186" cm="1">
        <f t="array" aca="1" ref="Y15" ca="1">ROUND(IF($Q15="Y",VLOOKUP($P15, INDIRECT($Q$2),Y$6,0)*INDIRECT($P$1),VLOOKUP($P15, INDIRECT($Q$2),Y$6,0)),IF($E15="E",0,3))</f>
        <v>82514</v>
      </c>
      <c r="Z15" s="186" cm="1">
        <f t="array" aca="1" ref="Z15" ca="1">ROUND(IF($Q15="Y",VLOOKUP($P15, INDIRECT($Q$2),Z$6,0)*INDIRECT($P$1),VLOOKUP($P15, INDIRECT($Q$2),Z$6,0)),IF($E15="E",0,3))</f>
        <v>84866</v>
      </c>
      <c r="AA15" s="186"/>
      <c r="AB15" s="282" t="str">
        <f t="shared" si="8"/>
        <v>00463C</v>
      </c>
      <c r="AC15" s="130" t="str">
        <f t="shared" si="9"/>
        <v>Aide to the City Coordinator</v>
      </c>
      <c r="AD15" s="284" t="str">
        <f t="shared" si="10"/>
        <v>21</v>
      </c>
      <c r="AE15" s="282">
        <f t="shared" ca="1" si="11"/>
        <v>31.595000000000002</v>
      </c>
      <c r="AF15" s="282">
        <f t="shared" ca="1" si="11"/>
        <v>33.29</v>
      </c>
      <c r="AG15" s="282">
        <f t="shared" ca="1" si="11"/>
        <v>35.055999999999997</v>
      </c>
      <c r="AH15" s="282">
        <f t="shared" ca="1" si="11"/>
        <v>37.537999999999997</v>
      </c>
      <c r="AI15" s="282">
        <f t="shared" ca="1" si="11"/>
        <v>38.589999999999996</v>
      </c>
      <c r="AJ15" s="282">
        <f t="shared" ca="1" si="11"/>
        <v>39.670999999999999</v>
      </c>
      <c r="AK15" s="282">
        <f t="shared" ca="1" si="11"/>
        <v>40.800999999999995</v>
      </c>
    </row>
    <row r="16" spans="1:38" x14ac:dyDescent="0.2">
      <c r="A16" s="75" t="s">
        <v>876</v>
      </c>
      <c r="B16" s="75">
        <v>8</v>
      </c>
      <c r="C16" s="70" t="s">
        <v>30</v>
      </c>
      <c r="D16" s="75">
        <v>393</v>
      </c>
      <c r="E16" s="75" t="s">
        <v>17</v>
      </c>
      <c r="F16" s="73" t="s">
        <v>877</v>
      </c>
      <c r="G16" s="74">
        <f t="shared" si="1"/>
        <v>65716</v>
      </c>
      <c r="H16" s="74">
        <f t="shared" si="2"/>
        <v>69243</v>
      </c>
      <c r="I16" s="74">
        <f t="shared" si="3"/>
        <v>72916</v>
      </c>
      <c r="J16" s="74">
        <f t="shared" si="4"/>
        <v>78079</v>
      </c>
      <c r="K16" s="74">
        <f t="shared" si="5"/>
        <v>80266</v>
      </c>
      <c r="L16" s="74">
        <f t="shared" si="6"/>
        <v>82514</v>
      </c>
      <c r="M16" s="74">
        <f t="shared" si="7"/>
        <v>84866</v>
      </c>
      <c r="N16" s="72"/>
      <c r="P16" s="187" t="s">
        <v>876</v>
      </c>
      <c r="Q16" s="191" t="s">
        <v>600</v>
      </c>
      <c r="R16" s="188" t="str">
        <f t="shared" si="13"/>
        <v>Aide to the Community Safety Commissioner</v>
      </c>
      <c r="S16" s="189" t="str">
        <f t="shared" si="14"/>
        <v>21</v>
      </c>
      <c r="T16" s="359">
        <v>65716</v>
      </c>
      <c r="U16" s="359">
        <v>69243</v>
      </c>
      <c r="V16" s="359">
        <v>72916</v>
      </c>
      <c r="W16" s="359">
        <v>78079</v>
      </c>
      <c r="X16" s="359">
        <v>80266</v>
      </c>
      <c r="Y16" s="359">
        <v>82514</v>
      </c>
      <c r="Z16" s="359">
        <v>84866</v>
      </c>
      <c r="AA16" s="186"/>
      <c r="AB16" s="282" t="str">
        <f t="shared" si="8"/>
        <v>59433C</v>
      </c>
      <c r="AC16" s="130" t="str">
        <f t="shared" si="9"/>
        <v>Aide to the Community Safety Commissioner</v>
      </c>
      <c r="AD16" s="284" t="str">
        <f t="shared" si="10"/>
        <v>21</v>
      </c>
      <c r="AE16" s="282">
        <f t="shared" ref="AE16:AK17" si="15">IF(T16=0,"",IF($E16="E",ROUNDUP(T16/2080,3),T16))</f>
        <v>31.595000000000002</v>
      </c>
      <c r="AF16" s="282">
        <f t="shared" si="15"/>
        <v>33.29</v>
      </c>
      <c r="AG16" s="282">
        <f t="shared" si="15"/>
        <v>35.055999999999997</v>
      </c>
      <c r="AH16" s="282">
        <f t="shared" si="15"/>
        <v>37.537999999999997</v>
      </c>
      <c r="AI16" s="282">
        <f t="shared" si="15"/>
        <v>38.589999999999996</v>
      </c>
      <c r="AJ16" s="282">
        <f t="shared" si="15"/>
        <v>39.670999999999999</v>
      </c>
      <c r="AK16" s="282">
        <f t="shared" si="15"/>
        <v>40.800999999999995</v>
      </c>
    </row>
    <row r="17" spans="1:37" x14ac:dyDescent="0.2">
      <c r="A17" s="75" t="s">
        <v>910</v>
      </c>
      <c r="B17" s="75">
        <v>8</v>
      </c>
      <c r="C17" s="70" t="s">
        <v>30</v>
      </c>
      <c r="D17" s="75">
        <v>393</v>
      </c>
      <c r="E17" s="75" t="s">
        <v>17</v>
      </c>
      <c r="F17" s="73" t="s">
        <v>911</v>
      </c>
      <c r="G17" s="74">
        <f t="shared" ref="G17:M17" si="16">T17</f>
        <v>65716</v>
      </c>
      <c r="H17" s="74">
        <f t="shared" si="16"/>
        <v>69243</v>
      </c>
      <c r="I17" s="74">
        <f t="shared" si="16"/>
        <v>72916</v>
      </c>
      <c r="J17" s="74">
        <f t="shared" si="16"/>
        <v>78079</v>
      </c>
      <c r="K17" s="74">
        <f t="shared" si="16"/>
        <v>80266</v>
      </c>
      <c r="L17" s="74">
        <f t="shared" si="16"/>
        <v>82514</v>
      </c>
      <c r="M17" s="74">
        <f t="shared" si="16"/>
        <v>84866</v>
      </c>
      <c r="N17" s="72"/>
      <c r="P17" s="368" t="s">
        <v>910</v>
      </c>
      <c r="Q17" s="191" t="s">
        <v>600</v>
      </c>
      <c r="R17" s="188" t="str">
        <f t="shared" si="13"/>
        <v>Aide to the Director of Regulatory Affaris</v>
      </c>
      <c r="S17" s="189" t="str">
        <f t="shared" si="14"/>
        <v>21</v>
      </c>
      <c r="T17" s="359">
        <v>65716</v>
      </c>
      <c r="U17" s="359">
        <v>69243</v>
      </c>
      <c r="V17" s="359">
        <v>72916</v>
      </c>
      <c r="W17" s="359">
        <v>78079</v>
      </c>
      <c r="X17" s="359">
        <v>80266</v>
      </c>
      <c r="Y17" s="359">
        <v>82514</v>
      </c>
      <c r="Z17" s="359">
        <v>84866</v>
      </c>
      <c r="AA17" s="186"/>
      <c r="AB17" s="282" t="str">
        <f t="shared" si="8"/>
        <v>53040C</v>
      </c>
      <c r="AC17" s="130" t="str">
        <f t="shared" si="9"/>
        <v>Aide to the Director of Regulatory Affaris</v>
      </c>
      <c r="AD17" s="284" t="str">
        <f t="shared" si="10"/>
        <v>21</v>
      </c>
      <c r="AE17" s="282">
        <f t="shared" si="15"/>
        <v>31.595000000000002</v>
      </c>
      <c r="AF17" s="282">
        <f t="shared" si="15"/>
        <v>33.29</v>
      </c>
      <c r="AG17" s="282">
        <f t="shared" si="15"/>
        <v>35.055999999999997</v>
      </c>
      <c r="AH17" s="282">
        <f t="shared" si="15"/>
        <v>37.537999999999997</v>
      </c>
      <c r="AI17" s="282">
        <f t="shared" si="15"/>
        <v>38.589999999999996</v>
      </c>
      <c r="AJ17" s="282">
        <f t="shared" si="15"/>
        <v>39.670999999999999</v>
      </c>
      <c r="AK17" s="282">
        <f t="shared" si="15"/>
        <v>40.800999999999995</v>
      </c>
    </row>
    <row r="18" spans="1:37" x14ac:dyDescent="0.2">
      <c r="A18" s="75" t="s">
        <v>31</v>
      </c>
      <c r="B18" s="75">
        <v>8</v>
      </c>
      <c r="C18" s="70" t="s">
        <v>30</v>
      </c>
      <c r="D18" s="75">
        <v>393</v>
      </c>
      <c r="E18" s="75" t="s">
        <v>17</v>
      </c>
      <c r="F18" s="73" t="s">
        <v>318</v>
      </c>
      <c r="G18" s="74">
        <f t="shared" ca="1" si="1"/>
        <v>65716</v>
      </c>
      <c r="H18" s="74">
        <f t="shared" ca="1" si="2"/>
        <v>69243</v>
      </c>
      <c r="I18" s="74">
        <f t="shared" ca="1" si="3"/>
        <v>72916</v>
      </c>
      <c r="J18" s="74">
        <f t="shared" ca="1" si="4"/>
        <v>78079</v>
      </c>
      <c r="K18" s="74">
        <f t="shared" ca="1" si="5"/>
        <v>80266</v>
      </c>
      <c r="L18" s="74">
        <f t="shared" ca="1" si="6"/>
        <v>82514</v>
      </c>
      <c r="M18" s="74">
        <f t="shared" ca="1" si="7"/>
        <v>84866</v>
      </c>
      <c r="N18" s="72"/>
      <c r="P18" s="187" t="str">
        <f t="shared" ref="P18:P50" si="17">A18</f>
        <v>00469C</v>
      </c>
      <c r="Q18" s="191" t="s">
        <v>600</v>
      </c>
      <c r="R18" s="188" t="str">
        <f t="shared" si="13"/>
        <v>Aide to the Finance Officer</v>
      </c>
      <c r="S18" s="189" t="str">
        <f t="shared" si="14"/>
        <v>21</v>
      </c>
      <c r="T18" s="186" cm="1">
        <f t="array" aca="1" ref="T18" ca="1">ROUND(IF($Q18="Y",VLOOKUP($P18, INDIRECT($Q$2),T$6,0)*INDIRECT($P$1),VLOOKUP($P18, INDIRECT($Q$2),T$6,0)),IF($E18="E",0,3))</f>
        <v>65716</v>
      </c>
      <c r="U18" s="186" cm="1">
        <f t="array" aca="1" ref="U18" ca="1">ROUND(IF($Q18="Y",VLOOKUP($P18, INDIRECT($Q$2),U$6,0)*INDIRECT($P$1),VLOOKUP($P18, INDIRECT($Q$2),U$6,0)),IF($E18="E",0,3))</f>
        <v>69243</v>
      </c>
      <c r="V18" s="186" cm="1">
        <f t="array" aca="1" ref="V18" ca="1">ROUND(IF($Q18="Y",VLOOKUP($P18, INDIRECT($Q$2),V$6,0)*INDIRECT($P$1),VLOOKUP($P18, INDIRECT($Q$2),V$6,0)),IF($E18="E",0,3))</f>
        <v>72916</v>
      </c>
      <c r="W18" s="186" cm="1">
        <f t="array" aca="1" ref="W18" ca="1">ROUND(IF($Q18="Y",VLOOKUP($P18, INDIRECT($Q$2),W$6,0)*INDIRECT($P$1),VLOOKUP($P18, INDIRECT($Q$2),W$6,0)),IF($E18="E",0,3))</f>
        <v>78079</v>
      </c>
      <c r="X18" s="186" cm="1">
        <f t="array" aca="1" ref="X18" ca="1">ROUND(IF($Q18="Y",VLOOKUP($P18, INDIRECT($Q$2),X$6,0)*INDIRECT($P$1),VLOOKUP($P18, INDIRECT($Q$2),X$6,0)),IF($E18="E",0,3))</f>
        <v>80266</v>
      </c>
      <c r="Y18" s="186" cm="1">
        <f t="array" aca="1" ref="Y18" ca="1">ROUND(IF($Q18="Y",VLOOKUP($P18, INDIRECT($Q$2),Y$6,0)*INDIRECT($P$1),VLOOKUP($P18, INDIRECT($Q$2),Y$6,0)),IF($E18="E",0,3))</f>
        <v>82514</v>
      </c>
      <c r="Z18" s="186" cm="1">
        <f t="array" aca="1" ref="Z18" ca="1">ROUND(IF($Q18="Y",VLOOKUP($P18, INDIRECT($Q$2),Z$6,0)*INDIRECT($P$1),VLOOKUP($P18, INDIRECT($Q$2),Z$6,0)),IF($E18="E",0,3))</f>
        <v>84866</v>
      </c>
      <c r="AA18" s="186"/>
      <c r="AB18" s="282" t="str">
        <f t="shared" ref="AB18:AB50" si="18">A18</f>
        <v>00469C</v>
      </c>
      <c r="AC18" s="130" t="str">
        <f t="shared" si="9"/>
        <v>Aide to the Finance Officer</v>
      </c>
      <c r="AD18" s="284" t="str">
        <f t="shared" si="10"/>
        <v>21</v>
      </c>
      <c r="AE18" s="282">
        <f t="shared" ref="AE18:AE30" ca="1" si="19">IF(T18=0,"",IF($E18="E",ROUNDUP(T18/2080,3),T18))</f>
        <v>31.595000000000002</v>
      </c>
      <c r="AF18" s="282">
        <f t="shared" ref="AF18:AF30" ca="1" si="20">IF(U18=0,"",IF($E18="E",ROUNDUP(U18/2080,3),U18))</f>
        <v>33.29</v>
      </c>
      <c r="AG18" s="282">
        <f t="shared" ref="AG18:AG30" ca="1" si="21">IF(V18=0,"",IF($E18="E",ROUNDUP(V18/2080,3),V18))</f>
        <v>35.055999999999997</v>
      </c>
      <c r="AH18" s="282">
        <f t="shared" ref="AH18:AH30" ca="1" si="22">IF(W18=0,"",IF($E18="E",ROUNDUP(W18/2080,3),W18))</f>
        <v>37.537999999999997</v>
      </c>
      <c r="AI18" s="282">
        <f t="shared" ref="AI18:AI30" ca="1" si="23">IF(X18=0,"",IF($E18="E",ROUNDUP(X18/2080,3),X18))</f>
        <v>38.589999999999996</v>
      </c>
      <c r="AJ18" s="282">
        <f t="shared" ref="AJ18:AJ30" ca="1" si="24">IF(Y18=0,"",IF($E18="E",ROUNDUP(Y18/2080,3),Y18))</f>
        <v>39.670999999999999</v>
      </c>
      <c r="AK18" s="282">
        <f t="shared" ref="AK18:AK30" ca="1" si="25">IF(Z18=0,"",IF($E18="E",ROUNDUP(Z18/2080,3),Z18))</f>
        <v>40.800999999999995</v>
      </c>
    </row>
    <row r="19" spans="1:37" x14ac:dyDescent="0.2">
      <c r="A19" s="75" t="s">
        <v>33</v>
      </c>
      <c r="B19" s="75">
        <v>12</v>
      </c>
      <c r="C19" s="70" t="s">
        <v>32</v>
      </c>
      <c r="D19" s="75">
        <v>583</v>
      </c>
      <c r="E19" s="75" t="s">
        <v>17</v>
      </c>
      <c r="F19" s="73" t="s">
        <v>319</v>
      </c>
      <c r="G19" s="74">
        <f t="shared" ca="1" si="1"/>
        <v>105444</v>
      </c>
      <c r="H19" s="74">
        <f t="shared" ca="1" si="2"/>
        <v>109661</v>
      </c>
      <c r="I19" s="74">
        <f t="shared" ca="1" si="3"/>
        <v>114047</v>
      </c>
      <c r="J19" s="74">
        <f t="shared" ca="1" si="4"/>
        <v>118609</v>
      </c>
      <c r="K19" s="74">
        <f t="shared" ca="1" si="5"/>
        <v>123353</v>
      </c>
      <c r="L19" s="74">
        <f t="shared" ca="1" si="6"/>
        <v>0</v>
      </c>
      <c r="M19" s="74">
        <f t="shared" ca="1" si="7"/>
        <v>0</v>
      </c>
      <c r="N19" s="72"/>
      <c r="P19" s="187" t="str">
        <f t="shared" si="17"/>
        <v>00590C</v>
      </c>
      <c r="Q19" s="191" t="s">
        <v>600</v>
      </c>
      <c r="R19" s="188" t="str">
        <f t="shared" si="13"/>
        <v>Assistant Building Official</v>
      </c>
      <c r="S19" s="189" t="str">
        <f t="shared" si="14"/>
        <v>105</v>
      </c>
      <c r="T19" s="186" cm="1">
        <f t="array" aca="1" ref="T19" ca="1">ROUND(IF($Q19="Y",VLOOKUP($P19, INDIRECT($Q$2),T$6,0)*INDIRECT($P$1),VLOOKUP($P19, INDIRECT($Q$2),T$6,0)),IF($E19="E",0,3))</f>
        <v>105444</v>
      </c>
      <c r="U19" s="186" cm="1">
        <f t="array" aca="1" ref="U19" ca="1">ROUND(IF($Q19="Y",VLOOKUP($P19, INDIRECT($Q$2),U$6,0)*INDIRECT($P$1),VLOOKUP($P19, INDIRECT($Q$2),U$6,0)),IF($E19="E",0,3))</f>
        <v>109661</v>
      </c>
      <c r="V19" s="186" cm="1">
        <f t="array" aca="1" ref="V19" ca="1">ROUND(IF($Q19="Y",VLOOKUP($P19, INDIRECT($Q$2),V$6,0)*INDIRECT($P$1),VLOOKUP($P19, INDIRECT($Q$2),V$6,0)),IF($E19="E",0,3))</f>
        <v>114047</v>
      </c>
      <c r="W19" s="186" cm="1">
        <f t="array" aca="1" ref="W19" ca="1">ROUND(IF($Q19="Y",VLOOKUP($P19, INDIRECT($Q$2),W$6,0)*INDIRECT($P$1),VLOOKUP($P19, INDIRECT($Q$2),W$6,0)),IF($E19="E",0,3))</f>
        <v>118609</v>
      </c>
      <c r="X19" s="186" cm="1">
        <f t="array" aca="1" ref="X19" ca="1">ROUND(IF($Q19="Y",VLOOKUP($P19, INDIRECT($Q$2),X$6,0)*INDIRECT($P$1),VLOOKUP($P19, INDIRECT($Q$2),X$6,0)),IF($E19="E",0,3))</f>
        <v>123353</v>
      </c>
      <c r="Y19" s="186" cm="1">
        <f t="array" aca="1" ref="Y19" ca="1">ROUND(IF($Q19="Y",VLOOKUP($P19, INDIRECT($Q$2),Y$6,0)*INDIRECT($P$1),VLOOKUP($P19, INDIRECT($Q$2),Y$6,0)),IF($E19="E",0,3))</f>
        <v>0</v>
      </c>
      <c r="Z19" s="186" cm="1">
        <f t="array" aca="1" ref="Z19" ca="1">ROUND(IF($Q19="Y",VLOOKUP($P19, INDIRECT($Q$2),Z$6,0)*INDIRECT($P$1),VLOOKUP($P19, INDIRECT($Q$2),Z$6,0)),IF($E19="E",0,3))</f>
        <v>0</v>
      </c>
      <c r="AA19" s="186"/>
      <c r="AB19" s="282" t="str">
        <f t="shared" si="18"/>
        <v>00590C</v>
      </c>
      <c r="AC19" s="130" t="str">
        <f t="shared" si="9"/>
        <v>Assistant Building Official</v>
      </c>
      <c r="AD19" s="284" t="str">
        <f t="shared" si="10"/>
        <v>105</v>
      </c>
      <c r="AE19" s="282">
        <f t="shared" ca="1" si="19"/>
        <v>50.695</v>
      </c>
      <c r="AF19" s="282">
        <f t="shared" ca="1" si="20"/>
        <v>52.721999999999994</v>
      </c>
      <c r="AG19" s="282">
        <f t="shared" ca="1" si="21"/>
        <v>54.830999999999996</v>
      </c>
      <c r="AH19" s="282">
        <f t="shared" ca="1" si="22"/>
        <v>57.024000000000001</v>
      </c>
      <c r="AI19" s="282">
        <f t="shared" ca="1" si="23"/>
        <v>59.305</v>
      </c>
      <c r="AJ19" s="282" t="str">
        <f t="shared" ca="1" si="24"/>
        <v/>
      </c>
      <c r="AK19" s="282" t="str">
        <f t="shared" ca="1" si="25"/>
        <v/>
      </c>
    </row>
    <row r="20" spans="1:37" s="73" customFormat="1" x14ac:dyDescent="0.2">
      <c r="A20" s="75" t="s">
        <v>36</v>
      </c>
      <c r="B20" s="75">
        <v>12</v>
      </c>
      <c r="C20" s="70" t="s">
        <v>35</v>
      </c>
      <c r="D20" s="75">
        <v>543</v>
      </c>
      <c r="E20" s="75" t="s">
        <v>17</v>
      </c>
      <c r="F20" s="73" t="s">
        <v>320</v>
      </c>
      <c r="G20" s="74">
        <f t="shared" ca="1" si="1"/>
        <v>112248</v>
      </c>
      <c r="H20" s="74">
        <f t="shared" ca="1" si="2"/>
        <v>118372</v>
      </c>
      <c r="I20" s="74">
        <f t="shared" ca="1" si="3"/>
        <v>124720</v>
      </c>
      <c r="J20" s="74">
        <f t="shared" ca="1" si="4"/>
        <v>129074</v>
      </c>
      <c r="K20" s="74">
        <f t="shared" ca="1" si="5"/>
        <v>132686</v>
      </c>
      <c r="L20" s="74">
        <f t="shared" ca="1" si="6"/>
        <v>136401</v>
      </c>
      <c r="M20" s="74">
        <f t="shared" ca="1" si="7"/>
        <v>140290</v>
      </c>
      <c r="N20" s="60"/>
      <c r="P20" s="60" t="str">
        <f t="shared" si="17"/>
        <v>00637C</v>
      </c>
      <c r="Q20" s="121" t="s">
        <v>600</v>
      </c>
      <c r="R20" s="360" t="str">
        <f t="shared" si="13"/>
        <v>Assistant City Attorney II HR/LR</v>
      </c>
      <c r="S20" s="70" t="str">
        <f t="shared" si="14"/>
        <v>59</v>
      </c>
      <c r="T20" s="75" cm="1">
        <f t="array" aca="1" ref="T20" ca="1">ROUND(IF($Q20="Y",VLOOKUP($P20, INDIRECT($Q$2),T$6,0)*INDIRECT($P$1),VLOOKUP($P20, INDIRECT($Q$2),T$6,0)),IF($E20="E",0,3))</f>
        <v>112248</v>
      </c>
      <c r="U20" s="75" cm="1">
        <f t="array" aca="1" ref="U20" ca="1">ROUND(IF($Q20="Y",VLOOKUP($P20, INDIRECT($Q$2),U$6,0)*INDIRECT($P$1),VLOOKUP($P20, INDIRECT($Q$2),U$6,0)),IF($E20="E",0,3))</f>
        <v>118372</v>
      </c>
      <c r="V20" s="75" cm="1">
        <f t="array" aca="1" ref="V20" ca="1">ROUND(IF($Q20="Y",VLOOKUP($P20, INDIRECT($Q$2),V$6,0)*INDIRECT($P$1),VLOOKUP($P20, INDIRECT($Q$2),V$6,0)),IF($E20="E",0,3))</f>
        <v>124720</v>
      </c>
      <c r="W20" s="75" cm="1">
        <f t="array" aca="1" ref="W20" ca="1">ROUND(IF($Q20="Y",VLOOKUP($P20, INDIRECT($Q$2),W$6,0)*INDIRECT($P$1),VLOOKUP($P20, INDIRECT($Q$2),W$6,0)),IF($E20="E",0,3))</f>
        <v>129074</v>
      </c>
      <c r="X20" s="75" cm="1">
        <f t="array" aca="1" ref="X20" ca="1">ROUND(IF($Q20="Y",VLOOKUP($P20, INDIRECT($Q$2),X$6,0)*INDIRECT($P$1),VLOOKUP($P20, INDIRECT($Q$2),X$6,0)),IF($E20="E",0,3))</f>
        <v>132686</v>
      </c>
      <c r="Y20" s="75" cm="1">
        <f t="array" aca="1" ref="Y20" ca="1">ROUND(IF($Q20="Y",VLOOKUP($P20, INDIRECT($Q$2),Y$6,0)*INDIRECT($P$1),VLOOKUP($P20, INDIRECT($Q$2),Y$6,0)),IF($E20="E",0,3))</f>
        <v>136401</v>
      </c>
      <c r="Z20" s="75" cm="1">
        <f t="array" aca="1" ref="Z20" ca="1">ROUND(IF($Q20="Y",VLOOKUP($P20, INDIRECT($Q$2),Z$6,0)*INDIRECT($P$1),VLOOKUP($P20, INDIRECT($Q$2),Z$6,0)),IF($E20="E",0,3))</f>
        <v>140290</v>
      </c>
      <c r="AA20" s="75"/>
      <c r="AB20" s="74" t="str">
        <f t="shared" si="18"/>
        <v>00637C</v>
      </c>
      <c r="AC20" s="135" t="str">
        <f t="shared" si="9"/>
        <v>Assistant City Attorney II HR/LR</v>
      </c>
      <c r="AD20" s="70" t="str">
        <f t="shared" si="10"/>
        <v>59</v>
      </c>
      <c r="AE20" s="74">
        <f t="shared" ca="1" si="19"/>
        <v>53.966000000000001</v>
      </c>
      <c r="AF20" s="74">
        <f t="shared" ca="1" si="20"/>
        <v>56.91</v>
      </c>
      <c r="AG20" s="74">
        <f t="shared" ca="1" si="21"/>
        <v>59.961999999999996</v>
      </c>
      <c r="AH20" s="74">
        <f t="shared" ca="1" si="22"/>
        <v>62.055</v>
      </c>
      <c r="AI20" s="74">
        <f t="shared" ca="1" si="23"/>
        <v>63.791999999999994</v>
      </c>
      <c r="AJ20" s="74">
        <f t="shared" ca="1" si="24"/>
        <v>65.578000000000003</v>
      </c>
      <c r="AK20" s="74">
        <f t="shared" ca="1" si="25"/>
        <v>67.448000000000008</v>
      </c>
    </row>
    <row r="21" spans="1:37" x14ac:dyDescent="0.2">
      <c r="A21" s="75" t="s">
        <v>37</v>
      </c>
      <c r="B21" s="75">
        <v>7</v>
      </c>
      <c r="C21" s="70" t="s">
        <v>22</v>
      </c>
      <c r="D21" s="75">
        <v>341</v>
      </c>
      <c r="E21" s="75" t="s">
        <v>21</v>
      </c>
      <c r="F21" s="73" t="s">
        <v>321</v>
      </c>
      <c r="G21" s="74">
        <f t="shared" ca="1" si="1"/>
        <v>27.637</v>
      </c>
      <c r="H21" s="74">
        <f t="shared" ca="1" si="2"/>
        <v>29.094000000000001</v>
      </c>
      <c r="I21" s="74">
        <f t="shared" ca="1" si="3"/>
        <v>30.623999999999999</v>
      </c>
      <c r="J21" s="74">
        <f t="shared" ca="1" si="4"/>
        <v>32.235999999999997</v>
      </c>
      <c r="K21" s="74">
        <f t="shared" ca="1" si="5"/>
        <v>33.139000000000003</v>
      </c>
      <c r="L21" s="74">
        <f t="shared" ca="1" si="6"/>
        <v>34.067</v>
      </c>
      <c r="M21" s="74">
        <f t="shared" ca="1" si="7"/>
        <v>35.037999999999997</v>
      </c>
      <c r="N21" s="72"/>
      <c r="P21" s="187" t="str">
        <f t="shared" si="17"/>
        <v>00965C</v>
      </c>
      <c r="Q21" s="191" t="s">
        <v>600</v>
      </c>
      <c r="R21" s="188" t="str">
        <f t="shared" si="13"/>
        <v>Assistant Supervisor Police Record Services</v>
      </c>
      <c r="S21" s="189" t="str">
        <f t="shared" si="14"/>
        <v>13</v>
      </c>
      <c r="T21" s="186" cm="1">
        <f t="array" aca="1" ref="T21" ca="1">ROUND(IF($Q21="Y",VLOOKUP($P21, INDIRECT($Q$2),T$6,0)*INDIRECT($P$1),VLOOKUP($P21, INDIRECT($Q$2),T$6,0)),IF($E21="E",0,3))</f>
        <v>27.637</v>
      </c>
      <c r="U21" s="186" cm="1">
        <f t="array" aca="1" ref="U21" ca="1">ROUND(IF($Q21="Y",VLOOKUP($P21, INDIRECT($Q$2),U$6,0)*INDIRECT($P$1),VLOOKUP($P21, INDIRECT($Q$2),U$6,0)),IF($E21="E",0,3))</f>
        <v>29.094000000000001</v>
      </c>
      <c r="V21" s="186" cm="1">
        <f t="array" aca="1" ref="V21" ca="1">ROUND(IF($Q21="Y",VLOOKUP($P21, INDIRECT($Q$2),V$6,0)*INDIRECT($P$1),VLOOKUP($P21, INDIRECT($Q$2),V$6,0)),IF($E21="E",0,3))</f>
        <v>30.623999999999999</v>
      </c>
      <c r="W21" s="186" cm="1">
        <f t="array" aca="1" ref="W21" ca="1">ROUND(IF($Q21="Y",VLOOKUP($P21, INDIRECT($Q$2),W$6,0)*INDIRECT($P$1),VLOOKUP($P21, INDIRECT($Q$2),W$6,0)),IF($E21="E",0,3))</f>
        <v>32.235999999999997</v>
      </c>
      <c r="X21" s="186" cm="1">
        <f t="array" aca="1" ref="X21" ca="1">ROUND(IF($Q21="Y",VLOOKUP($P21, INDIRECT($Q$2),X$6,0)*INDIRECT($P$1),VLOOKUP($P21, INDIRECT($Q$2),X$6,0)),IF($E21="E",0,3))</f>
        <v>33.139000000000003</v>
      </c>
      <c r="Y21" s="186" cm="1">
        <f t="array" aca="1" ref="Y21" ca="1">ROUND(IF($Q21="Y",VLOOKUP($P21, INDIRECT($Q$2),Y$6,0)*INDIRECT($P$1),VLOOKUP($P21, INDIRECT($Q$2),Y$6,0)),IF($E21="E",0,3))</f>
        <v>34.067</v>
      </c>
      <c r="Z21" s="186" cm="1">
        <f t="array" aca="1" ref="Z21" ca="1">ROUND(IF($Q21="Y",VLOOKUP($P21, INDIRECT($Q$2),Z$6,0)*INDIRECT($P$1),VLOOKUP($P21, INDIRECT($Q$2),Z$6,0)),IF($E21="E",0,3))</f>
        <v>35.037999999999997</v>
      </c>
      <c r="AA21" s="186"/>
      <c r="AB21" s="282" t="str">
        <f t="shared" si="18"/>
        <v>00965C</v>
      </c>
      <c r="AC21" s="130" t="str">
        <f t="shared" si="9"/>
        <v>Assistant Supervisor Police Record Services</v>
      </c>
      <c r="AD21" s="284" t="str">
        <f t="shared" si="10"/>
        <v>13</v>
      </c>
      <c r="AE21" s="282">
        <f t="shared" ca="1" si="19"/>
        <v>27.637</v>
      </c>
      <c r="AF21" s="282">
        <f t="shared" ca="1" si="20"/>
        <v>29.094000000000001</v>
      </c>
      <c r="AG21" s="282">
        <f t="shared" ca="1" si="21"/>
        <v>30.623999999999999</v>
      </c>
      <c r="AH21" s="282">
        <f t="shared" ca="1" si="22"/>
        <v>32.235999999999997</v>
      </c>
      <c r="AI21" s="282">
        <f t="shared" ca="1" si="23"/>
        <v>33.139000000000003</v>
      </c>
      <c r="AJ21" s="282">
        <f t="shared" ca="1" si="24"/>
        <v>34.067</v>
      </c>
      <c r="AK21" s="282">
        <f t="shared" ca="1" si="25"/>
        <v>35.037999999999997</v>
      </c>
    </row>
    <row r="22" spans="1:37" x14ac:dyDescent="0.2">
      <c r="A22" s="75" t="s">
        <v>471</v>
      </c>
      <c r="B22" s="75">
        <v>9</v>
      </c>
      <c r="C22" s="70" t="s">
        <v>572</v>
      </c>
      <c r="D22" s="75">
        <v>423</v>
      </c>
      <c r="E22" s="75" t="s">
        <v>17</v>
      </c>
      <c r="F22" s="73" t="s">
        <v>465</v>
      </c>
      <c r="G22" s="74">
        <f t="shared" ca="1" si="1"/>
        <v>79275</v>
      </c>
      <c r="H22" s="74">
        <f t="shared" ca="1" si="2"/>
        <v>82450</v>
      </c>
      <c r="I22" s="74">
        <f t="shared" ca="1" si="3"/>
        <v>85752</v>
      </c>
      <c r="J22" s="74">
        <f t="shared" ca="1" si="4"/>
        <v>89184</v>
      </c>
      <c r="K22" s="74">
        <f t="shared" ca="1" si="5"/>
        <v>92754</v>
      </c>
      <c r="L22" s="74">
        <f t="shared" ca="1" si="6"/>
        <v>0</v>
      </c>
      <c r="M22" s="74">
        <f t="shared" ca="1" si="7"/>
        <v>0</v>
      </c>
      <c r="N22" s="72"/>
      <c r="P22" s="187" t="str">
        <f t="shared" si="17"/>
        <v>52933C</v>
      </c>
      <c r="Q22" s="191" t="s">
        <v>600</v>
      </c>
      <c r="R22" s="188" t="str">
        <f t="shared" si="13"/>
        <v>Budget and Evaluation Analyst</v>
      </c>
      <c r="S22" s="189" t="str">
        <f t="shared" si="14"/>
        <v>086</v>
      </c>
      <c r="T22" s="186" cm="1">
        <f t="array" aca="1" ref="T22" ca="1">ROUND(IF($Q22="Y",VLOOKUP($P22, INDIRECT($Q$2),T$6,0)*INDIRECT($P$1),VLOOKUP($P22, INDIRECT($Q$2),T$6,0)),IF($E22="E",0,3))</f>
        <v>79275</v>
      </c>
      <c r="U22" s="186" cm="1">
        <f t="array" aca="1" ref="U22" ca="1">ROUND(IF($Q22="Y",VLOOKUP($P22, INDIRECT($Q$2),U$6,0)*INDIRECT($P$1),VLOOKUP($P22, INDIRECT($Q$2),U$6,0)),IF($E22="E",0,3))</f>
        <v>82450</v>
      </c>
      <c r="V22" s="186" cm="1">
        <f t="array" aca="1" ref="V22" ca="1">ROUND(IF($Q22="Y",VLOOKUP($P22, INDIRECT($Q$2),V$6,0)*INDIRECT($P$1),VLOOKUP($P22, INDIRECT($Q$2),V$6,0)),IF($E22="E",0,3))</f>
        <v>85752</v>
      </c>
      <c r="W22" s="186" cm="1">
        <f t="array" aca="1" ref="W22" ca="1">ROUND(IF($Q22="Y",VLOOKUP($P22, INDIRECT($Q$2),W$6,0)*INDIRECT($P$1),VLOOKUP($P22, INDIRECT($Q$2),W$6,0)),IF($E22="E",0,3))</f>
        <v>89184</v>
      </c>
      <c r="X22" s="186" cm="1">
        <f t="array" aca="1" ref="X22" ca="1">ROUND(IF($Q22="Y",VLOOKUP($P22, INDIRECT($Q$2),X$6,0)*INDIRECT($P$1),VLOOKUP($P22, INDIRECT($Q$2),X$6,0)),IF($E22="E",0,3))</f>
        <v>92754</v>
      </c>
      <c r="Y22" s="186" cm="1">
        <f t="array" aca="1" ref="Y22" ca="1">ROUND(IF($Q22="Y",VLOOKUP($P22, INDIRECT($Q$2),Y$6,0)*INDIRECT($P$1),VLOOKUP($P22, INDIRECT($Q$2),Y$6,0)),IF($E22="E",0,3))</f>
        <v>0</v>
      </c>
      <c r="Z22" s="186" cm="1">
        <f t="array" aca="1" ref="Z22" ca="1">ROUND(IF($Q22="Y",VLOOKUP($P22, INDIRECT($Q$2),Z$6,0)*INDIRECT($P$1),VLOOKUP($P22, INDIRECT($Q$2),Z$6,0)),IF($E22="E",0,3))</f>
        <v>0</v>
      </c>
      <c r="AA22" s="186"/>
      <c r="AB22" s="282" t="str">
        <f t="shared" si="18"/>
        <v>52933C</v>
      </c>
      <c r="AC22" s="130" t="str">
        <f t="shared" si="9"/>
        <v>Budget and Evaluation Analyst</v>
      </c>
      <c r="AD22" s="284" t="str">
        <f t="shared" si="10"/>
        <v>086</v>
      </c>
      <c r="AE22" s="282">
        <f t="shared" ca="1" si="19"/>
        <v>38.113</v>
      </c>
      <c r="AF22" s="282">
        <f t="shared" ca="1" si="20"/>
        <v>39.64</v>
      </c>
      <c r="AG22" s="282">
        <f t="shared" ca="1" si="21"/>
        <v>41.226999999999997</v>
      </c>
      <c r="AH22" s="282">
        <f t="shared" ca="1" si="22"/>
        <v>42.876999999999995</v>
      </c>
      <c r="AI22" s="282">
        <f t="shared" ca="1" si="23"/>
        <v>44.594000000000001</v>
      </c>
      <c r="AJ22" s="282" t="str">
        <f t="shared" ca="1" si="24"/>
        <v/>
      </c>
      <c r="AK22" s="282" t="str">
        <f t="shared" ca="1" si="25"/>
        <v/>
      </c>
    </row>
    <row r="23" spans="1:37" x14ac:dyDescent="0.2">
      <c r="A23" s="75" t="s">
        <v>41</v>
      </c>
      <c r="B23" s="75">
        <v>14</v>
      </c>
      <c r="C23" s="70" t="s">
        <v>40</v>
      </c>
      <c r="D23" s="75">
        <v>650</v>
      </c>
      <c r="E23" s="75" t="s">
        <v>17</v>
      </c>
      <c r="F23" s="73" t="s">
        <v>323</v>
      </c>
      <c r="G23" s="74">
        <f t="shared" ca="1" si="1"/>
        <v>116179</v>
      </c>
      <c r="H23" s="74">
        <f t="shared" ca="1" si="2"/>
        <v>120826</v>
      </c>
      <c r="I23" s="74">
        <f t="shared" ca="1" si="3"/>
        <v>125659</v>
      </c>
      <c r="J23" s="74">
        <f t="shared" ca="1" si="4"/>
        <v>130684</v>
      </c>
      <c r="K23" s="74">
        <f t="shared" ca="1" si="5"/>
        <v>135911</v>
      </c>
      <c r="L23" s="74">
        <f t="shared" ca="1" si="6"/>
        <v>0</v>
      </c>
      <c r="M23" s="74">
        <f t="shared" ca="1" si="7"/>
        <v>0</v>
      </c>
      <c r="N23" s="72"/>
      <c r="P23" s="187" t="str">
        <f t="shared" si="17"/>
        <v>01449C</v>
      </c>
      <c r="Q23" s="191" t="s">
        <v>600</v>
      </c>
      <c r="R23" s="188" t="str">
        <f t="shared" si="13"/>
        <v xml:space="preserve">Building Official </v>
      </c>
      <c r="S23" s="189" t="str">
        <f t="shared" si="14"/>
        <v>106</v>
      </c>
      <c r="T23" s="186" cm="1">
        <f t="array" aca="1" ref="T23" ca="1">ROUND(IF($Q23="Y",VLOOKUP($P23, INDIRECT($Q$2),T$6,0)*INDIRECT($P$1),VLOOKUP($P23, INDIRECT($Q$2),T$6,0)),IF($E23="E",0,3))</f>
        <v>116179</v>
      </c>
      <c r="U23" s="186" cm="1">
        <f t="array" aca="1" ref="U23" ca="1">ROUND(IF($Q23="Y",VLOOKUP($P23, INDIRECT($Q$2),U$6,0)*INDIRECT($P$1),VLOOKUP($P23, INDIRECT($Q$2),U$6,0)),IF($E23="E",0,3))</f>
        <v>120826</v>
      </c>
      <c r="V23" s="186" cm="1">
        <f t="array" aca="1" ref="V23" ca="1">ROUND(IF($Q23="Y",VLOOKUP($P23, INDIRECT($Q$2),V$6,0)*INDIRECT($P$1),VLOOKUP($P23, INDIRECT($Q$2),V$6,0)),IF($E23="E",0,3))</f>
        <v>125659</v>
      </c>
      <c r="W23" s="186" cm="1">
        <f t="array" aca="1" ref="W23" ca="1">ROUND(IF($Q23="Y",VLOOKUP($P23, INDIRECT($Q$2),W$6,0)*INDIRECT($P$1),VLOOKUP($P23, INDIRECT($Q$2),W$6,0)),IF($E23="E",0,3))</f>
        <v>130684</v>
      </c>
      <c r="X23" s="186" cm="1">
        <f t="array" aca="1" ref="X23" ca="1">ROUND(IF($Q23="Y",VLOOKUP($P23, INDIRECT($Q$2),X$6,0)*INDIRECT($P$1),VLOOKUP($P23, INDIRECT($Q$2),X$6,0)),IF($E23="E",0,3))</f>
        <v>135911</v>
      </c>
      <c r="Y23" s="186" cm="1">
        <f t="array" aca="1" ref="Y23" ca="1">ROUND(IF($Q23="Y",VLOOKUP($P23, INDIRECT($Q$2),Y$6,0)*INDIRECT($P$1),VLOOKUP($P23, INDIRECT($Q$2),Y$6,0)),IF($E23="E",0,3))</f>
        <v>0</v>
      </c>
      <c r="Z23" s="186" cm="1">
        <f t="array" aca="1" ref="Z23" ca="1">ROUND(IF($Q23="Y",VLOOKUP($P23, INDIRECT($Q$2),Z$6,0)*INDIRECT($P$1),VLOOKUP($P23, INDIRECT($Q$2),Z$6,0)),IF($E23="E",0,3))</f>
        <v>0</v>
      </c>
      <c r="AA23" s="186"/>
      <c r="AB23" s="282" t="str">
        <f t="shared" si="18"/>
        <v>01449C</v>
      </c>
      <c r="AC23" s="130" t="str">
        <f t="shared" si="9"/>
        <v xml:space="preserve">Building Official </v>
      </c>
      <c r="AD23" s="284" t="str">
        <f t="shared" si="10"/>
        <v>106</v>
      </c>
      <c r="AE23" s="282">
        <f t="shared" ca="1" si="19"/>
        <v>55.855999999999995</v>
      </c>
      <c r="AF23" s="282">
        <f t="shared" ca="1" si="20"/>
        <v>58.089999999999996</v>
      </c>
      <c r="AG23" s="282">
        <f t="shared" ca="1" si="21"/>
        <v>60.412999999999997</v>
      </c>
      <c r="AH23" s="282">
        <f t="shared" ca="1" si="22"/>
        <v>62.829000000000001</v>
      </c>
      <c r="AI23" s="282">
        <f t="shared" ca="1" si="23"/>
        <v>65.341999999999999</v>
      </c>
      <c r="AJ23" s="282" t="str">
        <f t="shared" ca="1" si="24"/>
        <v/>
      </c>
      <c r="AK23" s="282" t="str">
        <f t="shared" ca="1" si="25"/>
        <v/>
      </c>
    </row>
    <row r="24" spans="1:37" x14ac:dyDescent="0.2">
      <c r="A24" s="75" t="s">
        <v>43</v>
      </c>
      <c r="B24" s="75">
        <v>10</v>
      </c>
      <c r="C24" s="70" t="s">
        <v>573</v>
      </c>
      <c r="D24" s="75">
        <v>468</v>
      </c>
      <c r="E24" s="75" t="s">
        <v>17</v>
      </c>
      <c r="F24" s="73" t="s">
        <v>324</v>
      </c>
      <c r="G24" s="74">
        <f t="shared" ca="1" si="1"/>
        <v>88415</v>
      </c>
      <c r="H24" s="74">
        <f t="shared" ca="1" si="2"/>
        <v>91956</v>
      </c>
      <c r="I24" s="74">
        <f t="shared" ca="1" si="3"/>
        <v>95637</v>
      </c>
      <c r="J24" s="74">
        <f t="shared" ca="1" si="4"/>
        <v>99467</v>
      </c>
      <c r="K24" s="74">
        <f t="shared" ca="1" si="5"/>
        <v>103449</v>
      </c>
      <c r="L24" s="74">
        <f t="shared" ca="1" si="6"/>
        <v>0</v>
      </c>
      <c r="M24" s="74">
        <f t="shared" ca="1" si="7"/>
        <v>0</v>
      </c>
      <c r="N24" s="72"/>
      <c r="P24" s="187" t="str">
        <f t="shared" si="17"/>
        <v>01457C</v>
      </c>
      <c r="Q24" s="191" t="s">
        <v>600</v>
      </c>
      <c r="R24" s="188" t="str">
        <f t="shared" si="13"/>
        <v>Business Application Manager - Supervisory</v>
      </c>
      <c r="S24" s="189" t="str">
        <f t="shared" si="14"/>
        <v>085</v>
      </c>
      <c r="T24" s="186" cm="1">
        <f t="array" aca="1" ref="T24" ca="1">ROUND(IF($Q24="Y",VLOOKUP($P24, INDIRECT($Q$2),T$6,0)*INDIRECT($P$1),VLOOKUP($P24, INDIRECT($Q$2),T$6,0)),IF($E24="E",0,3))</f>
        <v>88415</v>
      </c>
      <c r="U24" s="186" cm="1">
        <f t="array" aca="1" ref="U24" ca="1">ROUND(IF($Q24="Y",VLOOKUP($P24, INDIRECT($Q$2),U$6,0)*INDIRECT($P$1),VLOOKUP($P24, INDIRECT($Q$2),U$6,0)),IF($E24="E",0,3))</f>
        <v>91956</v>
      </c>
      <c r="V24" s="186" cm="1">
        <f t="array" aca="1" ref="V24" ca="1">ROUND(IF($Q24="Y",VLOOKUP($P24, INDIRECT($Q$2),V$6,0)*INDIRECT($P$1),VLOOKUP($P24, INDIRECT($Q$2),V$6,0)),IF($E24="E",0,3))</f>
        <v>95637</v>
      </c>
      <c r="W24" s="186" cm="1">
        <f t="array" aca="1" ref="W24" ca="1">ROUND(IF($Q24="Y",VLOOKUP($P24, INDIRECT($Q$2),W$6,0)*INDIRECT($P$1),VLOOKUP($P24, INDIRECT($Q$2),W$6,0)),IF($E24="E",0,3))</f>
        <v>99467</v>
      </c>
      <c r="X24" s="186" cm="1">
        <f t="array" aca="1" ref="X24" ca="1">ROUND(IF($Q24="Y",VLOOKUP($P24, INDIRECT($Q$2),X$6,0)*INDIRECT($P$1),VLOOKUP($P24, INDIRECT($Q$2),X$6,0)),IF($E24="E",0,3))</f>
        <v>103449</v>
      </c>
      <c r="Y24" s="186" cm="1">
        <f t="array" aca="1" ref="Y24" ca="1">ROUND(IF($Q24="Y",VLOOKUP($P24, INDIRECT($Q$2),Y$6,0)*INDIRECT($P$1),VLOOKUP($P24, INDIRECT($Q$2),Y$6,0)),IF($E24="E",0,3))</f>
        <v>0</v>
      </c>
      <c r="Z24" s="186" cm="1">
        <f t="array" aca="1" ref="Z24" ca="1">ROUND(IF($Q24="Y",VLOOKUP($P24, INDIRECT($Q$2),Z$6,0)*INDIRECT($P$1),VLOOKUP($P24, INDIRECT($Q$2),Z$6,0)),IF($E24="E",0,3))</f>
        <v>0</v>
      </c>
      <c r="AA24" s="186"/>
      <c r="AB24" s="282" t="str">
        <f t="shared" si="18"/>
        <v>01457C</v>
      </c>
      <c r="AC24" s="130" t="str">
        <f t="shared" si="9"/>
        <v>Business Application Manager - Supervisory</v>
      </c>
      <c r="AD24" s="284" t="str">
        <f t="shared" si="10"/>
        <v>085</v>
      </c>
      <c r="AE24" s="282">
        <f t="shared" ca="1" si="19"/>
        <v>42.507999999999996</v>
      </c>
      <c r="AF24" s="282">
        <f t="shared" ca="1" si="20"/>
        <v>44.21</v>
      </c>
      <c r="AG24" s="282">
        <f t="shared" ca="1" si="21"/>
        <v>45.98</v>
      </c>
      <c r="AH24" s="282">
        <f t="shared" ca="1" si="22"/>
        <v>47.820999999999998</v>
      </c>
      <c r="AI24" s="282">
        <f t="shared" ca="1" si="23"/>
        <v>49.735999999999997</v>
      </c>
      <c r="AJ24" s="282" t="str">
        <f t="shared" ca="1" si="24"/>
        <v/>
      </c>
      <c r="AK24" s="282" t="str">
        <f t="shared" ca="1" si="25"/>
        <v/>
      </c>
    </row>
    <row r="25" spans="1:37" x14ac:dyDescent="0.2">
      <c r="A25" s="75" t="s">
        <v>45</v>
      </c>
      <c r="B25" s="75">
        <v>10</v>
      </c>
      <c r="C25" s="70" t="s">
        <v>44</v>
      </c>
      <c r="D25" s="75">
        <v>460</v>
      </c>
      <c r="E25" s="75" t="s">
        <v>17</v>
      </c>
      <c r="F25" s="73" t="s">
        <v>325</v>
      </c>
      <c r="G25" s="74">
        <f t="shared" ca="1" si="1"/>
        <v>77473</v>
      </c>
      <c r="H25" s="74">
        <f t="shared" ca="1" si="2"/>
        <v>81473</v>
      </c>
      <c r="I25" s="74">
        <f t="shared" ca="1" si="3"/>
        <v>85625</v>
      </c>
      <c r="J25" s="74">
        <f t="shared" ca="1" si="4"/>
        <v>91422</v>
      </c>
      <c r="K25" s="74">
        <f t="shared" ca="1" si="5"/>
        <v>93982</v>
      </c>
      <c r="L25" s="74">
        <f t="shared" ca="1" si="6"/>
        <v>96613</v>
      </c>
      <c r="M25" s="74">
        <f t="shared" ca="1" si="7"/>
        <v>99369</v>
      </c>
      <c r="N25" s="72"/>
      <c r="P25" s="187" t="str">
        <f t="shared" si="17"/>
        <v>01545C</v>
      </c>
      <c r="Q25" s="191" t="s">
        <v>600</v>
      </c>
      <c r="R25" s="188" t="str">
        <f t="shared" si="13"/>
        <v>Cash Manager</v>
      </c>
      <c r="S25" s="189" t="str">
        <f t="shared" si="14"/>
        <v>34D</v>
      </c>
      <c r="T25" s="186" cm="1">
        <f t="array" aca="1" ref="T25" ca="1">ROUND(IF($Q25="Y",VLOOKUP($P25, INDIRECT($Q$2),T$6,0)*INDIRECT($P$1),VLOOKUP($P25, INDIRECT($Q$2),T$6,0)),IF($E25="E",0,3))</f>
        <v>77473</v>
      </c>
      <c r="U25" s="186" cm="1">
        <f t="array" aca="1" ref="U25" ca="1">ROUND(IF($Q25="Y",VLOOKUP($P25, INDIRECT($Q$2),U$6,0)*INDIRECT($P$1),VLOOKUP($P25, INDIRECT($Q$2),U$6,0)),IF($E25="E",0,3))</f>
        <v>81473</v>
      </c>
      <c r="V25" s="186" cm="1">
        <f t="array" aca="1" ref="V25" ca="1">ROUND(IF($Q25="Y",VLOOKUP($P25, INDIRECT($Q$2),V$6,0)*INDIRECT($P$1),VLOOKUP($P25, INDIRECT($Q$2),V$6,0)),IF($E25="E",0,3))</f>
        <v>85625</v>
      </c>
      <c r="W25" s="186" cm="1">
        <f t="array" aca="1" ref="W25" ca="1">ROUND(IF($Q25="Y",VLOOKUP($P25, INDIRECT($Q$2),W$6,0)*INDIRECT($P$1),VLOOKUP($P25, INDIRECT($Q$2),W$6,0)),IF($E25="E",0,3))</f>
        <v>91422</v>
      </c>
      <c r="X25" s="186" cm="1">
        <f t="array" aca="1" ref="X25" ca="1">ROUND(IF($Q25="Y",VLOOKUP($P25, INDIRECT($Q$2),X$6,0)*INDIRECT($P$1),VLOOKUP($P25, INDIRECT($Q$2),X$6,0)),IF($E25="E",0,3))</f>
        <v>93982</v>
      </c>
      <c r="Y25" s="186" cm="1">
        <f t="array" aca="1" ref="Y25" ca="1">ROUND(IF($Q25="Y",VLOOKUP($P25, INDIRECT($Q$2),Y$6,0)*INDIRECT($P$1),VLOOKUP($P25, INDIRECT($Q$2),Y$6,0)),IF($E25="E",0,3))</f>
        <v>96613</v>
      </c>
      <c r="Z25" s="186" cm="1">
        <f t="array" aca="1" ref="Z25" ca="1">ROUND(IF($Q25="Y",VLOOKUP($P25, INDIRECT($Q$2),Z$6,0)*INDIRECT($P$1),VLOOKUP($P25, INDIRECT($Q$2),Z$6,0)),IF($E25="E",0,3))</f>
        <v>99369</v>
      </c>
      <c r="AA25" s="186"/>
      <c r="AB25" s="282" t="str">
        <f t="shared" si="18"/>
        <v>01545C</v>
      </c>
      <c r="AC25" s="130" t="str">
        <f t="shared" si="9"/>
        <v>Cash Manager</v>
      </c>
      <c r="AD25" s="284" t="str">
        <f t="shared" si="10"/>
        <v>34D</v>
      </c>
      <c r="AE25" s="282">
        <f t="shared" ca="1" si="19"/>
        <v>37.247</v>
      </c>
      <c r="AF25" s="282">
        <f t="shared" ca="1" si="20"/>
        <v>39.169999999999995</v>
      </c>
      <c r="AG25" s="282">
        <f t="shared" ca="1" si="21"/>
        <v>41.165999999999997</v>
      </c>
      <c r="AH25" s="282">
        <f t="shared" ca="1" si="22"/>
        <v>43.952999999999996</v>
      </c>
      <c r="AI25" s="282">
        <f t="shared" ca="1" si="23"/>
        <v>45.183999999999997</v>
      </c>
      <c r="AJ25" s="282">
        <f t="shared" ca="1" si="24"/>
        <v>46.448999999999998</v>
      </c>
      <c r="AK25" s="282">
        <f t="shared" ca="1" si="25"/>
        <v>47.774000000000001</v>
      </c>
    </row>
    <row r="26" spans="1:37" x14ac:dyDescent="0.2">
      <c r="A26" s="75" t="s">
        <v>47</v>
      </c>
      <c r="B26" s="75">
        <v>3</v>
      </c>
      <c r="C26" s="70" t="s">
        <v>46</v>
      </c>
      <c r="D26" s="75">
        <v>160</v>
      </c>
      <c r="E26" s="75" t="s">
        <v>21</v>
      </c>
      <c r="F26" s="73" t="s">
        <v>326</v>
      </c>
      <c r="G26" s="74">
        <f t="shared" ca="1" si="1"/>
        <v>16.850000000000001</v>
      </c>
      <c r="H26" s="74">
        <f t="shared" ca="1" si="2"/>
        <v>17.32</v>
      </c>
      <c r="I26" s="74">
        <f t="shared" ca="1" si="3"/>
        <v>17.806000000000001</v>
      </c>
      <c r="J26" s="74">
        <f t="shared" ca="1" si="4"/>
        <v>18.312000000000001</v>
      </c>
      <c r="K26" s="74">
        <f t="shared" ca="1" si="5"/>
        <v>0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17"/>
        <v>01556C</v>
      </c>
      <c r="Q26" s="191" t="s">
        <v>600</v>
      </c>
      <c r="R26" s="188" t="str">
        <f t="shared" si="13"/>
        <v xml:space="preserve">Cashier - Ticket Sales </v>
      </c>
      <c r="S26" s="189" t="str">
        <f t="shared" si="14"/>
        <v>03</v>
      </c>
      <c r="T26" s="186" cm="1">
        <f t="array" aca="1" ref="T26" ca="1">ROUND(IF($Q26="Y",VLOOKUP($P26, INDIRECT($Q$2),T$6,0)*INDIRECT($P$1),VLOOKUP($P26, INDIRECT($Q$2),T$6,0)),IF($E26="E",0,3))</f>
        <v>16.850000000000001</v>
      </c>
      <c r="U26" s="186" cm="1">
        <f t="array" aca="1" ref="U26" ca="1">ROUND(IF($Q26="Y",VLOOKUP($P26, INDIRECT($Q$2),U$6,0)*INDIRECT($P$1),VLOOKUP($P26, INDIRECT($Q$2),U$6,0)),IF($E26="E",0,3))</f>
        <v>17.32</v>
      </c>
      <c r="V26" s="186" cm="1">
        <f t="array" aca="1" ref="V26" ca="1">ROUND(IF($Q26="Y",VLOOKUP($P26, INDIRECT($Q$2),V$6,0)*INDIRECT($P$1),VLOOKUP($P26, INDIRECT($Q$2),V$6,0)),IF($E26="E",0,3))</f>
        <v>17.806000000000001</v>
      </c>
      <c r="W26" s="186" cm="1">
        <f t="array" aca="1" ref="W26" ca="1">ROUND(IF($Q26="Y",VLOOKUP($P26, INDIRECT($Q$2),W$6,0)*INDIRECT($P$1),VLOOKUP($P26, INDIRECT($Q$2),W$6,0)),IF($E26="E",0,3))</f>
        <v>18.312000000000001</v>
      </c>
      <c r="X26" s="186" cm="1">
        <f t="array" aca="1" ref="X26" ca="1">ROUND(IF($Q26="Y",VLOOKUP($P26, INDIRECT($Q$2),X$6,0)*INDIRECT($P$1),VLOOKUP($P26, INDIRECT($Q$2),X$6,0)),IF($E26="E",0,3))</f>
        <v>0</v>
      </c>
      <c r="Y26" s="186" cm="1">
        <f t="array" aca="1" ref="Y26" ca="1">ROUND(IF($Q26="Y",VLOOKUP($P26, INDIRECT($Q$2),Y$6,0)*INDIRECT($P$1),VLOOKUP($P26, INDIRECT($Q$2),Y$6,0)),IF($E26="E",0,3))</f>
        <v>0</v>
      </c>
      <c r="Z26" s="186" cm="1">
        <f t="array" aca="1" ref="Z26" ca="1">ROUND(IF($Q26="Y",VLOOKUP($P26, INDIRECT($Q$2),Z$6,0)*INDIRECT($P$1),VLOOKUP($P26, INDIRECT($Q$2),Z$6,0)),IF($E26="E",0,3))</f>
        <v>0</v>
      </c>
      <c r="AA26" s="186"/>
      <c r="AB26" s="282" t="str">
        <f t="shared" si="18"/>
        <v>01556C</v>
      </c>
      <c r="AC26" s="130" t="str">
        <f t="shared" si="9"/>
        <v xml:space="preserve">Cashier - Ticket Sales </v>
      </c>
      <c r="AD26" s="284" t="str">
        <f t="shared" si="10"/>
        <v>03</v>
      </c>
      <c r="AE26" s="282">
        <f t="shared" ca="1" si="19"/>
        <v>16.850000000000001</v>
      </c>
      <c r="AF26" s="282">
        <f t="shared" ca="1" si="20"/>
        <v>17.32</v>
      </c>
      <c r="AG26" s="282">
        <f t="shared" ca="1" si="21"/>
        <v>17.806000000000001</v>
      </c>
      <c r="AH26" s="282">
        <f t="shared" ca="1" si="22"/>
        <v>18.312000000000001</v>
      </c>
      <c r="AI26" s="282" t="str">
        <f t="shared" ca="1" si="23"/>
        <v/>
      </c>
      <c r="AJ26" s="282" t="str">
        <f t="shared" ca="1" si="24"/>
        <v/>
      </c>
      <c r="AK26" s="282" t="str">
        <f t="shared" ca="1" si="25"/>
        <v/>
      </c>
    </row>
    <row r="27" spans="1:37" x14ac:dyDescent="0.2">
      <c r="A27" s="75" t="s">
        <v>142</v>
      </c>
      <c r="B27" s="75">
        <v>12</v>
      </c>
      <c r="C27" s="70" t="s">
        <v>32</v>
      </c>
      <c r="D27" s="75">
        <v>570</v>
      </c>
      <c r="E27" s="75" t="s">
        <v>17</v>
      </c>
      <c r="F27" s="73" t="s">
        <v>903</v>
      </c>
      <c r="G27" s="74">
        <f t="shared" ref="G27:M27" si="26">T27</f>
        <v>105444</v>
      </c>
      <c r="H27" s="74">
        <f t="shared" si="26"/>
        <v>109661</v>
      </c>
      <c r="I27" s="74">
        <f t="shared" si="26"/>
        <v>114047</v>
      </c>
      <c r="J27" s="74">
        <f t="shared" si="26"/>
        <v>118609</v>
      </c>
      <c r="K27" s="74">
        <f t="shared" si="26"/>
        <v>123353</v>
      </c>
      <c r="L27" s="74">
        <f t="shared" si="26"/>
        <v>0</v>
      </c>
      <c r="M27" s="74">
        <f t="shared" ca="1" si="26"/>
        <v>0</v>
      </c>
      <c r="N27" s="72"/>
      <c r="P27" s="187" t="str">
        <f>A27</f>
        <v>10160C</v>
      </c>
      <c r="Q27" s="191" t="s">
        <v>600</v>
      </c>
      <c r="R27" s="188" t="str">
        <f>F27</f>
        <v>City Planning Manager</v>
      </c>
      <c r="S27" s="189" t="str">
        <f>C27</f>
        <v>105</v>
      </c>
      <c r="T27" s="370">
        <v>105444</v>
      </c>
      <c r="U27" s="370">
        <v>109661</v>
      </c>
      <c r="V27" s="370">
        <v>114047</v>
      </c>
      <c r="W27" s="370">
        <v>118609</v>
      </c>
      <c r="X27" s="370">
        <v>123353</v>
      </c>
      <c r="Y27" s="336">
        <v>0</v>
      </c>
      <c r="Z27" s="186" cm="1">
        <f t="array" aca="1" ref="Z27" ca="1">ROUND(IF($Q27="Y",VLOOKUP($P27, INDIRECT($Q$2),Z$6,0)*INDIRECT($P$1),VLOOKUP($P27, INDIRECT($Q$2),Z$6,0)),IF($E27="E",0,3))</f>
        <v>0</v>
      </c>
      <c r="AA27" s="186"/>
      <c r="AB27" s="282" t="str">
        <f>A27</f>
        <v>10160C</v>
      </c>
      <c r="AC27" s="130" t="str">
        <f>F27</f>
        <v>City Planning Manager</v>
      </c>
      <c r="AD27" s="284" t="str">
        <f>C27</f>
        <v>105</v>
      </c>
      <c r="AE27" s="282">
        <f t="shared" ref="AE27:AK27" si="27">IF(T27=0,"",IF($E27="E",ROUNDUP(T27/2080,3),T27))</f>
        <v>50.695</v>
      </c>
      <c r="AF27" s="282">
        <f t="shared" si="27"/>
        <v>52.721999999999994</v>
      </c>
      <c r="AG27" s="282">
        <f t="shared" si="27"/>
        <v>54.830999999999996</v>
      </c>
      <c r="AH27" s="282">
        <f t="shared" si="27"/>
        <v>57.024000000000001</v>
      </c>
      <c r="AI27" s="282">
        <f t="shared" si="27"/>
        <v>59.305</v>
      </c>
      <c r="AJ27" s="282" t="str">
        <f t="shared" si="27"/>
        <v/>
      </c>
      <c r="AK27" s="282" t="str">
        <f t="shared" ca="1" si="27"/>
        <v/>
      </c>
    </row>
    <row r="28" spans="1:37" x14ac:dyDescent="0.2">
      <c r="A28" s="75" t="s">
        <v>49</v>
      </c>
      <c r="B28" s="75">
        <v>10</v>
      </c>
      <c r="C28" s="70" t="s">
        <v>42</v>
      </c>
      <c r="D28" s="75">
        <v>470</v>
      </c>
      <c r="E28" s="75" t="s">
        <v>17</v>
      </c>
      <c r="F28" s="73" t="s">
        <v>327</v>
      </c>
      <c r="G28" s="74">
        <f t="shared" ca="1" si="1"/>
        <v>77562</v>
      </c>
      <c r="H28" s="74">
        <f t="shared" ca="1" si="2"/>
        <v>81641</v>
      </c>
      <c r="I28" s="74">
        <f t="shared" ca="1" si="3"/>
        <v>85949</v>
      </c>
      <c r="J28" s="74">
        <f t="shared" ca="1" si="4"/>
        <v>95178</v>
      </c>
      <c r="K28" s="74">
        <f t="shared" ca="1" si="5"/>
        <v>97842</v>
      </c>
      <c r="L28" s="74">
        <f t="shared" ca="1" si="6"/>
        <v>100582</v>
      </c>
      <c r="M28" s="74">
        <f t="shared" ca="1" si="7"/>
        <v>103448</v>
      </c>
      <c r="N28" s="72"/>
      <c r="P28" s="187" t="str">
        <f t="shared" si="17"/>
        <v>08703C</v>
      </c>
      <c r="Q28" s="191" t="s">
        <v>600</v>
      </c>
      <c r="R28" s="188" t="str">
        <f t="shared" si="13"/>
        <v xml:space="preserve">City Records Manager </v>
      </c>
      <c r="S28" s="189" t="str">
        <f t="shared" si="14"/>
        <v>85</v>
      </c>
      <c r="T28" s="186" cm="1">
        <f t="array" aca="1" ref="T28" ca="1">ROUND(IF($Q28="Y",VLOOKUP($P28, INDIRECT($Q$2),T$6,0)*INDIRECT($P$1),VLOOKUP($P28, INDIRECT($Q$2),T$6,0)),IF($E28="E",0,3))</f>
        <v>77562</v>
      </c>
      <c r="U28" s="186" cm="1">
        <f t="array" aca="1" ref="U28" ca="1">ROUND(IF($Q28="Y",VLOOKUP($P28, INDIRECT($Q$2),U$6,0)*INDIRECT($P$1),VLOOKUP($P28, INDIRECT($Q$2),U$6,0)),IF($E28="E",0,3))</f>
        <v>81641</v>
      </c>
      <c r="V28" s="186" cm="1">
        <f t="array" aca="1" ref="V28" ca="1">ROUND(IF($Q28="Y",VLOOKUP($P28, INDIRECT($Q$2),V$6,0)*INDIRECT($P$1),VLOOKUP($P28, INDIRECT($Q$2),V$6,0)),IF($E28="E",0,3))</f>
        <v>85949</v>
      </c>
      <c r="W28" s="186" cm="1">
        <f t="array" aca="1" ref="W28" ca="1">ROUND(IF($Q28="Y",VLOOKUP($P28, INDIRECT($Q$2),W$6,0)*INDIRECT($P$1),VLOOKUP($P28, INDIRECT($Q$2),W$6,0)),IF($E28="E",0,3))</f>
        <v>95178</v>
      </c>
      <c r="X28" s="186" cm="1">
        <f t="array" aca="1" ref="X28" ca="1">ROUND(IF($Q28="Y",VLOOKUP($P28, INDIRECT($Q$2),X$6,0)*INDIRECT($P$1),VLOOKUP($P28, INDIRECT($Q$2),X$6,0)),IF($E28="E",0,3))</f>
        <v>97842</v>
      </c>
      <c r="Y28" s="186" cm="1">
        <f t="array" aca="1" ref="Y28" ca="1">ROUND(IF($Q28="Y",VLOOKUP($P28, INDIRECT($Q$2),Y$6,0)*INDIRECT($P$1),VLOOKUP($P28, INDIRECT($Q$2),Y$6,0)),IF($E28="E",0,3))</f>
        <v>100582</v>
      </c>
      <c r="Z28" s="186" cm="1">
        <f t="array" aca="1" ref="Z28" ca="1">ROUND(IF($Q28="Y",VLOOKUP($P28, INDIRECT($Q$2),Z$6,0)*INDIRECT($P$1),VLOOKUP($P28, INDIRECT($Q$2),Z$6,0)),IF($E28="E",0,3))</f>
        <v>103448</v>
      </c>
      <c r="AA28" s="186"/>
      <c r="AB28" s="282" t="str">
        <f t="shared" si="18"/>
        <v>08703C</v>
      </c>
      <c r="AC28" s="130" t="str">
        <f t="shared" si="9"/>
        <v xml:space="preserve">City Records Manager </v>
      </c>
      <c r="AD28" s="284" t="str">
        <f t="shared" si="10"/>
        <v>85</v>
      </c>
      <c r="AE28" s="282">
        <f t="shared" ca="1" si="19"/>
        <v>37.29</v>
      </c>
      <c r="AF28" s="282">
        <f t="shared" ca="1" si="20"/>
        <v>39.250999999999998</v>
      </c>
      <c r="AG28" s="282">
        <f t="shared" ca="1" si="21"/>
        <v>41.321999999999996</v>
      </c>
      <c r="AH28" s="282">
        <f t="shared" ca="1" si="22"/>
        <v>45.759</v>
      </c>
      <c r="AI28" s="282">
        <f t="shared" ca="1" si="23"/>
        <v>47.04</v>
      </c>
      <c r="AJ28" s="282">
        <f t="shared" ca="1" si="24"/>
        <v>48.356999999999999</v>
      </c>
      <c r="AK28" s="282">
        <f t="shared" ca="1" si="25"/>
        <v>49.734999999999999</v>
      </c>
    </row>
    <row r="29" spans="1:37" x14ac:dyDescent="0.2">
      <c r="A29" s="75" t="s">
        <v>633</v>
      </c>
      <c r="B29" s="75">
        <v>9</v>
      </c>
      <c r="C29" s="70" t="s">
        <v>56</v>
      </c>
      <c r="D29" s="75">
        <v>410</v>
      </c>
      <c r="E29" s="75" t="s">
        <v>17</v>
      </c>
      <c r="F29" s="73" t="s">
        <v>634</v>
      </c>
      <c r="G29" s="74">
        <f t="shared" ca="1" si="1"/>
        <v>70930</v>
      </c>
      <c r="H29" s="74">
        <f t="shared" ca="1" si="2"/>
        <v>74669</v>
      </c>
      <c r="I29" s="74">
        <f t="shared" ca="1" si="3"/>
        <v>79134</v>
      </c>
      <c r="J29" s="74">
        <f t="shared" ca="1" si="4"/>
        <v>83601</v>
      </c>
      <c r="K29" s="74">
        <f t="shared" ca="1" si="5"/>
        <v>85942</v>
      </c>
      <c r="L29" s="74">
        <f t="shared" ca="1" si="6"/>
        <v>88350</v>
      </c>
      <c r="M29" s="74">
        <f t="shared" ca="1" si="7"/>
        <v>90868</v>
      </c>
      <c r="N29" s="72"/>
      <c r="P29" s="187" t="str">
        <f t="shared" si="17"/>
        <v>59403C</v>
      </c>
      <c r="Q29" s="186" t="s">
        <v>600</v>
      </c>
      <c r="R29" s="188" t="str">
        <f t="shared" si="13"/>
        <v>Civil Paralegal Program Supervisor</v>
      </c>
      <c r="S29" s="189" t="str">
        <f t="shared" si="14"/>
        <v>25</v>
      </c>
      <c r="T29" s="186" cm="1">
        <f t="array" aca="1" ref="T29" ca="1">ROUND(IF($Q29="Y",VLOOKUP($P29, INDIRECT($Q$2),T$6,0)*INDIRECT($P$1),VLOOKUP($P29, INDIRECT($Q$2),T$6,0)),IF($E29="E",0,3))</f>
        <v>70930</v>
      </c>
      <c r="U29" s="186" cm="1">
        <f t="array" aca="1" ref="U29" ca="1">ROUND(IF($Q29="Y",VLOOKUP($P29, INDIRECT($Q$2),U$6,0)*INDIRECT($P$1),VLOOKUP($P29, INDIRECT($Q$2),U$6,0)),IF($E29="E",0,3))</f>
        <v>74669</v>
      </c>
      <c r="V29" s="186" cm="1">
        <f t="array" aca="1" ref="V29" ca="1">ROUND(IF($Q29="Y",VLOOKUP($P29, INDIRECT($Q$2),V$6,0)*INDIRECT($P$1),VLOOKUP($P29, INDIRECT($Q$2),V$6,0)),IF($E29="E",0,3))</f>
        <v>79134</v>
      </c>
      <c r="W29" s="186" cm="1">
        <f t="array" aca="1" ref="W29" ca="1">ROUND(IF($Q29="Y",VLOOKUP($P29, INDIRECT($Q$2),W$6,0)*INDIRECT($P$1),VLOOKUP($P29, INDIRECT($Q$2),W$6,0)),IF($E29="E",0,3))</f>
        <v>83601</v>
      </c>
      <c r="X29" s="186" cm="1">
        <f t="array" aca="1" ref="X29" ca="1">ROUND(IF($Q29="Y",VLOOKUP($P29, INDIRECT($Q$2),X$6,0)*INDIRECT($P$1),VLOOKUP($P29, INDIRECT($Q$2),X$6,0)),IF($E29="E",0,3))</f>
        <v>85942</v>
      </c>
      <c r="Y29" s="186" cm="1">
        <f t="array" aca="1" ref="Y29" ca="1">ROUND(IF($Q29="Y",VLOOKUP($P29, INDIRECT($Q$2),Y$6,0)*INDIRECT($P$1),VLOOKUP($P29, INDIRECT($Q$2),Y$6,0)),IF($E29="E",0,3))</f>
        <v>88350</v>
      </c>
      <c r="Z29" s="186" cm="1">
        <f t="array" aca="1" ref="Z29" ca="1">ROUND(IF($Q29="Y",VLOOKUP($P29, INDIRECT($Q$2),Z$6,0)*INDIRECT($P$1),VLOOKUP($P29, INDIRECT($Q$2),Z$6,0)),IF($E29="E",0,3))</f>
        <v>90868</v>
      </c>
      <c r="AA29" s="186"/>
      <c r="AB29" s="282" t="str">
        <f t="shared" si="18"/>
        <v>59403C</v>
      </c>
      <c r="AC29" s="130" t="str">
        <f t="shared" si="9"/>
        <v>Civil Paralegal Program Supervisor</v>
      </c>
      <c r="AD29" s="284" t="str">
        <f t="shared" si="10"/>
        <v>25</v>
      </c>
      <c r="AE29" s="282">
        <f t="shared" ca="1" si="19"/>
        <v>34.100999999999999</v>
      </c>
      <c r="AF29" s="282">
        <f t="shared" ca="1" si="20"/>
        <v>35.899000000000001</v>
      </c>
      <c r="AG29" s="282">
        <f t="shared" ca="1" si="21"/>
        <v>38.045999999999999</v>
      </c>
      <c r="AH29" s="282">
        <f t="shared" ca="1" si="22"/>
        <v>40.192999999999998</v>
      </c>
      <c r="AI29" s="282">
        <f t="shared" ca="1" si="23"/>
        <v>41.318999999999996</v>
      </c>
      <c r="AJ29" s="282">
        <f t="shared" ca="1" si="24"/>
        <v>42.475999999999999</v>
      </c>
      <c r="AK29" s="282">
        <f t="shared" ca="1" si="25"/>
        <v>43.686999999999998</v>
      </c>
    </row>
    <row r="30" spans="1:37" x14ac:dyDescent="0.2">
      <c r="A30" s="75" t="s">
        <v>705</v>
      </c>
      <c r="B30" s="75">
        <v>9</v>
      </c>
      <c r="C30" s="70" t="s">
        <v>706</v>
      </c>
      <c r="D30" s="75">
        <v>430</v>
      </c>
      <c r="E30" s="75" t="s">
        <v>17</v>
      </c>
      <c r="F30" s="73" t="s">
        <v>784</v>
      </c>
      <c r="G30" s="74">
        <f t="shared" ca="1" si="1"/>
        <v>83241</v>
      </c>
      <c r="H30" s="74">
        <f t="shared" ca="1" si="2"/>
        <v>86570</v>
      </c>
      <c r="I30" s="74">
        <f t="shared" ca="1" si="3"/>
        <v>90036</v>
      </c>
      <c r="J30" s="74">
        <f t="shared" ca="1" si="4"/>
        <v>93636</v>
      </c>
      <c r="K30" s="74">
        <f t="shared" ca="1" si="5"/>
        <v>97380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17"/>
        <v>53001C</v>
      </c>
      <c r="Q30" s="191" t="s">
        <v>600</v>
      </c>
      <c r="R30" s="188" t="str">
        <f t="shared" si="13"/>
        <v>Commty Spec Coord Supv-Hlth-C</v>
      </c>
      <c r="S30" s="189" t="str">
        <f t="shared" si="14"/>
        <v>098</v>
      </c>
      <c r="T30" s="186" cm="1">
        <f t="array" aca="1" ref="T30" ca="1">ROUND(IF($Q30="Y",VLOOKUP($P30, INDIRECT($Q$2),T$6,0)*INDIRECT($P$1),VLOOKUP($P30, INDIRECT($Q$2),T$6,0)),IF($E30="E",0,3))</f>
        <v>83241</v>
      </c>
      <c r="U30" s="186" cm="1">
        <f t="array" aca="1" ref="U30" ca="1">ROUND(IF($Q30="Y",VLOOKUP($P30, INDIRECT($Q$2),U$6,0)*INDIRECT($P$1),VLOOKUP($P30, INDIRECT($Q$2),U$6,0)),IF($E30="E",0,3))</f>
        <v>86570</v>
      </c>
      <c r="V30" s="186" cm="1">
        <f t="array" aca="1" ref="V30" ca="1">ROUND(IF($Q30="Y",VLOOKUP($P30, INDIRECT($Q$2),V$6,0)*INDIRECT($P$1),VLOOKUP($P30, INDIRECT($Q$2),V$6,0)),IF($E30="E",0,3))</f>
        <v>90036</v>
      </c>
      <c r="W30" s="186" cm="1">
        <f t="array" aca="1" ref="W30" ca="1">ROUND(IF($Q30="Y",VLOOKUP($P30, INDIRECT($Q$2),W$6,0)*INDIRECT($P$1),VLOOKUP($P30, INDIRECT($Q$2),W$6,0)),IF($E30="E",0,3))</f>
        <v>93636</v>
      </c>
      <c r="X30" s="186" cm="1">
        <f t="array" aca="1" ref="X30" ca="1">ROUND(IF($Q30="Y",VLOOKUP($P30, INDIRECT($Q$2),X$6,0)*INDIRECT($P$1),VLOOKUP($P30, INDIRECT($Q$2),X$6,0)),IF($E30="E",0,3))</f>
        <v>97380</v>
      </c>
      <c r="Y30" s="186" cm="1">
        <f t="array" aca="1" ref="Y30" ca="1">ROUND(IF($Q30="Y",VLOOKUP($P30, INDIRECT($Q$2),Y$6,0)*INDIRECT($P$1),VLOOKUP($P30, INDIRECT($Q$2),Y$6,0)),IF($E30="E",0,3))</f>
        <v>0</v>
      </c>
      <c r="Z30" s="186" cm="1">
        <f t="array" aca="1" ref="Z30" ca="1">ROUND(IF($Q30="Y",VLOOKUP($P30, INDIRECT($Q$2),Z$6,0)*INDIRECT($P$1),VLOOKUP($P30, INDIRECT($Q$2),Z$6,0)),IF($E30="E",0,3))</f>
        <v>0</v>
      </c>
      <c r="AA30" s="186"/>
      <c r="AB30" s="282" t="str">
        <f t="shared" si="18"/>
        <v>53001C</v>
      </c>
      <c r="AC30" s="130" t="str">
        <f t="shared" si="9"/>
        <v>Commty Spec Coord Supv-Hlth-C</v>
      </c>
      <c r="AD30" s="284" t="str">
        <f t="shared" si="10"/>
        <v>098</v>
      </c>
      <c r="AE30" s="282">
        <f t="shared" ca="1" si="19"/>
        <v>40.019999999999996</v>
      </c>
      <c r="AF30" s="282">
        <f t="shared" ca="1" si="20"/>
        <v>41.620999999999995</v>
      </c>
      <c r="AG30" s="282">
        <f t="shared" ca="1" si="21"/>
        <v>43.286999999999999</v>
      </c>
      <c r="AH30" s="282">
        <f t="shared" ca="1" si="22"/>
        <v>45.018000000000001</v>
      </c>
      <c r="AI30" s="282">
        <f t="shared" ca="1" si="23"/>
        <v>46.817999999999998</v>
      </c>
      <c r="AJ30" s="282" t="str">
        <f t="shared" ca="1" si="24"/>
        <v/>
      </c>
      <c r="AK30" s="282" t="str">
        <f t="shared" ca="1" si="25"/>
        <v/>
      </c>
    </row>
    <row r="31" spans="1:37" x14ac:dyDescent="0.2">
      <c r="A31" s="75" t="s">
        <v>867</v>
      </c>
      <c r="B31" s="75">
        <v>11</v>
      </c>
      <c r="C31" s="70" t="s">
        <v>124</v>
      </c>
      <c r="D31" s="75">
        <v>515</v>
      </c>
      <c r="E31" s="75" t="s">
        <v>17</v>
      </c>
      <c r="F31" s="73" t="s">
        <v>866</v>
      </c>
      <c r="G31" s="74">
        <f t="shared" si="1"/>
        <v>93998</v>
      </c>
      <c r="H31" s="74">
        <f t="shared" si="2"/>
        <v>97756</v>
      </c>
      <c r="I31" s="74">
        <f t="shared" si="3"/>
        <v>101668</v>
      </c>
      <c r="J31" s="74">
        <f t="shared" si="4"/>
        <v>105734</v>
      </c>
      <c r="K31" s="74">
        <f t="shared" si="5"/>
        <v>109964</v>
      </c>
      <c r="L31" s="74">
        <f t="shared" si="6"/>
        <v>0</v>
      </c>
      <c r="M31" s="74">
        <f t="shared" si="7"/>
        <v>0</v>
      </c>
      <c r="N31" s="72"/>
      <c r="P31" s="187" t="str">
        <f t="shared" si="17"/>
        <v>53028C</v>
      </c>
      <c r="Q31" s="186" t="s">
        <v>600</v>
      </c>
      <c r="R31" s="188" t="str">
        <f t="shared" si="13"/>
        <v>Community Safety Manager</v>
      </c>
      <c r="S31" s="189" t="str">
        <f t="shared" si="14"/>
        <v>104</v>
      </c>
      <c r="T31" s="186">
        <v>93998</v>
      </c>
      <c r="U31" s="186">
        <v>97756</v>
      </c>
      <c r="V31" s="186">
        <v>101668</v>
      </c>
      <c r="W31" s="186">
        <v>105734</v>
      </c>
      <c r="X31" s="186">
        <v>109964</v>
      </c>
      <c r="Y31" s="186">
        <v>0</v>
      </c>
      <c r="Z31" s="186">
        <v>0</v>
      </c>
      <c r="AA31" s="186"/>
      <c r="AB31" s="282" t="str">
        <f t="shared" si="18"/>
        <v>53028C</v>
      </c>
      <c r="AC31" s="130" t="str">
        <f t="shared" si="9"/>
        <v>Community Safety Manager</v>
      </c>
      <c r="AD31" s="284" t="str">
        <f>C31</f>
        <v>104</v>
      </c>
      <c r="AE31" s="282">
        <f t="shared" ref="AE31:AK31" si="28">IF(T31=0,"",IF($E31="E",ROUNDUP(T31/2080,3),T31))</f>
        <v>45.192</v>
      </c>
      <c r="AF31" s="282">
        <f t="shared" si="28"/>
        <v>46.998999999999995</v>
      </c>
      <c r="AG31" s="282">
        <f t="shared" si="28"/>
        <v>48.878999999999998</v>
      </c>
      <c r="AH31" s="282">
        <f t="shared" si="28"/>
        <v>50.833999999999996</v>
      </c>
      <c r="AI31" s="282">
        <f t="shared" si="28"/>
        <v>52.867999999999995</v>
      </c>
      <c r="AJ31" s="282" t="str">
        <f t="shared" si="28"/>
        <v/>
      </c>
      <c r="AK31" s="282" t="str">
        <f t="shared" si="28"/>
        <v/>
      </c>
    </row>
    <row r="32" spans="1:37" x14ac:dyDescent="0.2">
      <c r="A32" s="75" t="s">
        <v>52</v>
      </c>
      <c r="B32" s="75">
        <v>10</v>
      </c>
      <c r="C32" s="70" t="s">
        <v>50</v>
      </c>
      <c r="D32" s="75">
        <v>465</v>
      </c>
      <c r="E32" s="75" t="s">
        <v>17</v>
      </c>
      <c r="F32" s="73" t="s">
        <v>328</v>
      </c>
      <c r="G32" s="74">
        <f t="shared" ca="1" si="1"/>
        <v>80155</v>
      </c>
      <c r="H32" s="74">
        <f t="shared" ca="1" si="2"/>
        <v>84162</v>
      </c>
      <c r="I32" s="74">
        <f t="shared" ca="1" si="3"/>
        <v>88371</v>
      </c>
      <c r="J32" s="74">
        <f t="shared" ca="1" si="4"/>
        <v>94906</v>
      </c>
      <c r="K32" s="74">
        <f t="shared" ca="1" si="5"/>
        <v>97564</v>
      </c>
      <c r="L32" s="74">
        <f t="shared" ca="1" si="6"/>
        <v>100343</v>
      </c>
      <c r="M32" s="74">
        <f t="shared" ca="1" si="7"/>
        <v>0</v>
      </c>
      <c r="N32" s="72"/>
      <c r="P32" s="187" t="str">
        <f t="shared" si="17"/>
        <v>52810C</v>
      </c>
      <c r="Q32" s="191" t="s">
        <v>600</v>
      </c>
      <c r="R32" s="188" t="str">
        <f t="shared" si="13"/>
        <v xml:space="preserve">Construction Management Coordinator </v>
      </c>
      <c r="S32" s="189" t="str">
        <f t="shared" si="14"/>
        <v>33</v>
      </c>
      <c r="T32" s="186" cm="1">
        <f t="array" aca="1" ref="T32" ca="1">ROUND(IF($Q32="Y",VLOOKUP($P32, INDIRECT($Q$2),T$6,0)*INDIRECT($P$1),VLOOKUP($P32, INDIRECT($Q$2),T$6,0)),IF($E32="E",0,3))</f>
        <v>80155</v>
      </c>
      <c r="U32" s="186" cm="1">
        <f t="array" aca="1" ref="U32" ca="1">ROUND(IF($Q32="Y",VLOOKUP($P32, INDIRECT($Q$2),U$6,0)*INDIRECT($P$1),VLOOKUP($P32, INDIRECT($Q$2),U$6,0)),IF($E32="E",0,3))</f>
        <v>84162</v>
      </c>
      <c r="V32" s="186" cm="1">
        <f t="array" aca="1" ref="V32" ca="1">ROUND(IF($Q32="Y",VLOOKUP($P32, INDIRECT($Q$2),V$6,0)*INDIRECT($P$1),VLOOKUP($P32, INDIRECT($Q$2),V$6,0)),IF($E32="E",0,3))</f>
        <v>88371</v>
      </c>
      <c r="W32" s="186" cm="1">
        <f t="array" aca="1" ref="W32" ca="1">ROUND(IF($Q32="Y",VLOOKUP($P32, INDIRECT($Q$2),W$6,0)*INDIRECT($P$1),VLOOKUP($P32, INDIRECT($Q$2),W$6,0)),IF($E32="E",0,3))</f>
        <v>94906</v>
      </c>
      <c r="X32" s="186" cm="1">
        <f t="array" aca="1" ref="X32" ca="1">ROUND(IF($Q32="Y",VLOOKUP($P32, INDIRECT($Q$2),X$6,0)*INDIRECT($P$1),VLOOKUP($P32, INDIRECT($Q$2),X$6,0)),IF($E32="E",0,3))</f>
        <v>97564</v>
      </c>
      <c r="Y32" s="186" cm="1">
        <f t="array" aca="1" ref="Y32" ca="1">ROUND(IF($Q32="Y",VLOOKUP($P32, INDIRECT($Q$2),Y$6,0)*INDIRECT($P$1),VLOOKUP($P32, INDIRECT($Q$2),Y$6,0)),IF($E32="E",0,3))</f>
        <v>100343</v>
      </c>
      <c r="Z32" s="186" cm="1">
        <f t="array" aca="1" ref="Z32" ca="1">ROUND(IF($Q32="Y",VLOOKUP($P32, INDIRECT($Q$2),Z$6,0)*INDIRECT($P$1),VLOOKUP($P32, INDIRECT($Q$2),Z$6,0)),IF($E32="E",0,3))</f>
        <v>0</v>
      </c>
      <c r="AA32" s="186"/>
      <c r="AB32" s="282" t="str">
        <f t="shared" si="18"/>
        <v>52810C</v>
      </c>
      <c r="AC32" s="130" t="str">
        <f t="shared" si="9"/>
        <v xml:space="preserve">Construction Management Coordinator </v>
      </c>
      <c r="AD32" s="284" t="str">
        <f t="shared" ref="AD32:AD57" si="29">C32</f>
        <v>33</v>
      </c>
      <c r="AE32" s="282">
        <f t="shared" ref="AE32:AE53" ca="1" si="30">IF(T32=0,"",IF($E32="E",ROUNDUP(T32/2080,3),T32))</f>
        <v>38.536999999999999</v>
      </c>
      <c r="AF32" s="282">
        <f t="shared" ref="AF32:AF53" ca="1" si="31">IF(U32=0,"",IF($E32="E",ROUNDUP(U32/2080,3),U32))</f>
        <v>40.463000000000001</v>
      </c>
      <c r="AG32" s="282">
        <f t="shared" ref="AG32:AG53" ca="1" si="32">IF(V32=0,"",IF($E32="E",ROUNDUP(V32/2080,3),V32))</f>
        <v>42.486999999999995</v>
      </c>
      <c r="AH32" s="282">
        <f t="shared" ref="AH32:AH53" ca="1" si="33">IF(W32=0,"",IF($E32="E",ROUNDUP(W32/2080,3),W32))</f>
        <v>45.628</v>
      </c>
      <c r="AI32" s="282">
        <f t="shared" ref="AI32:AI53" ca="1" si="34">IF(X32=0,"",IF($E32="E",ROUNDUP(X32/2080,3),X32))</f>
        <v>46.905999999999999</v>
      </c>
      <c r="AJ32" s="282">
        <f t="shared" ref="AJ32:AJ53" ca="1" si="35">IF(Y32=0,"",IF($E32="E",ROUNDUP(Y32/2080,3),Y32))</f>
        <v>48.241999999999997</v>
      </c>
      <c r="AK32" s="282" t="str">
        <f t="shared" ref="AK32:AK53" ca="1" si="36">IF(Z32=0,"",IF($E32="E",ROUNDUP(Z32/2080,3),Z32))</f>
        <v/>
      </c>
    </row>
    <row r="33" spans="1:37" x14ac:dyDescent="0.2">
      <c r="A33" s="75" t="s">
        <v>51</v>
      </c>
      <c r="B33" s="75">
        <v>10</v>
      </c>
      <c r="C33" s="70" t="s">
        <v>50</v>
      </c>
      <c r="D33" s="75">
        <v>465</v>
      </c>
      <c r="E33" s="75" t="s">
        <v>17</v>
      </c>
      <c r="F33" s="73" t="s">
        <v>329</v>
      </c>
      <c r="G33" s="74">
        <f t="shared" ca="1" si="1"/>
        <v>80155</v>
      </c>
      <c r="H33" s="74">
        <f t="shared" ca="1" si="2"/>
        <v>84162</v>
      </c>
      <c r="I33" s="74">
        <f t="shared" ca="1" si="3"/>
        <v>88371</v>
      </c>
      <c r="J33" s="74">
        <f t="shared" ca="1" si="4"/>
        <v>94906</v>
      </c>
      <c r="K33" s="74">
        <f t="shared" ca="1" si="5"/>
        <v>97564</v>
      </c>
      <c r="L33" s="74">
        <f t="shared" ca="1" si="6"/>
        <v>100343</v>
      </c>
      <c r="M33" s="74">
        <f t="shared" ca="1" si="7"/>
        <v>0</v>
      </c>
      <c r="N33" s="72"/>
      <c r="P33" s="187" t="str">
        <f t="shared" si="17"/>
        <v>02618C</v>
      </c>
      <c r="Q33" s="191" t="s">
        <v>600</v>
      </c>
      <c r="R33" s="188" t="str">
        <f t="shared" si="13"/>
        <v>Construction Management Coordinator - PW</v>
      </c>
      <c r="S33" s="189" t="str">
        <f t="shared" si="14"/>
        <v>33</v>
      </c>
      <c r="T33" s="186" cm="1">
        <f t="array" aca="1" ref="T33" ca="1">ROUND(IF($Q33="Y",VLOOKUP($P33, INDIRECT($Q$2),T$6,0)*INDIRECT($P$1),VLOOKUP($P33, INDIRECT($Q$2),T$6,0)),IF($E33="E",0,3))</f>
        <v>80155</v>
      </c>
      <c r="U33" s="186" cm="1">
        <f t="array" aca="1" ref="U33" ca="1">ROUND(IF($Q33="Y",VLOOKUP($P33, INDIRECT($Q$2),U$6,0)*INDIRECT($P$1),VLOOKUP($P33, INDIRECT($Q$2),U$6,0)),IF($E33="E",0,3))</f>
        <v>84162</v>
      </c>
      <c r="V33" s="186" cm="1">
        <f t="array" aca="1" ref="V33" ca="1">ROUND(IF($Q33="Y",VLOOKUP($P33, INDIRECT($Q$2),V$6,0)*INDIRECT($P$1),VLOOKUP($P33, INDIRECT($Q$2),V$6,0)),IF($E33="E",0,3))</f>
        <v>88371</v>
      </c>
      <c r="W33" s="186" cm="1">
        <f t="array" aca="1" ref="W33" ca="1">ROUND(IF($Q33="Y",VLOOKUP($P33, INDIRECT($Q$2),W$6,0)*INDIRECT($P$1),VLOOKUP($P33, INDIRECT($Q$2),W$6,0)),IF($E33="E",0,3))</f>
        <v>94906</v>
      </c>
      <c r="X33" s="186" cm="1">
        <f t="array" aca="1" ref="X33" ca="1">ROUND(IF($Q33="Y",VLOOKUP($P33, INDIRECT($Q$2),X$6,0)*INDIRECT($P$1),VLOOKUP($P33, INDIRECT($Q$2),X$6,0)),IF($E33="E",0,3))</f>
        <v>97564</v>
      </c>
      <c r="Y33" s="186" cm="1">
        <f t="array" aca="1" ref="Y33" ca="1">ROUND(IF($Q33="Y",VLOOKUP($P33, INDIRECT($Q$2),Y$6,0)*INDIRECT($P$1),VLOOKUP($P33, INDIRECT($Q$2),Y$6,0)),IF($E33="E",0,3))</f>
        <v>100343</v>
      </c>
      <c r="Z33" s="186" cm="1">
        <f t="array" aca="1" ref="Z33" ca="1">ROUND(IF($Q33="Y",VLOOKUP($P33, INDIRECT($Q$2),Z$6,0)*INDIRECT($P$1),VLOOKUP($P33, INDIRECT($Q$2),Z$6,0)),IF($E33="E",0,3))</f>
        <v>0</v>
      </c>
      <c r="AA33" s="186"/>
      <c r="AB33" s="282" t="str">
        <f t="shared" si="18"/>
        <v>02618C</v>
      </c>
      <c r="AC33" s="130" t="str">
        <f t="shared" si="9"/>
        <v>Construction Management Coordinator - PW</v>
      </c>
      <c r="AD33" s="284" t="str">
        <f t="shared" si="29"/>
        <v>33</v>
      </c>
      <c r="AE33" s="282">
        <f t="shared" ca="1" si="30"/>
        <v>38.536999999999999</v>
      </c>
      <c r="AF33" s="282">
        <f t="shared" ca="1" si="31"/>
        <v>40.463000000000001</v>
      </c>
      <c r="AG33" s="282">
        <f t="shared" ca="1" si="32"/>
        <v>42.486999999999995</v>
      </c>
      <c r="AH33" s="282">
        <f t="shared" ca="1" si="33"/>
        <v>45.628</v>
      </c>
      <c r="AI33" s="282">
        <f t="shared" ca="1" si="34"/>
        <v>46.905999999999999</v>
      </c>
      <c r="AJ33" s="282">
        <f t="shared" ca="1" si="35"/>
        <v>48.241999999999997</v>
      </c>
      <c r="AK33" s="282" t="str">
        <f t="shared" ca="1" si="36"/>
        <v/>
      </c>
    </row>
    <row r="34" spans="1:37" x14ac:dyDescent="0.2">
      <c r="A34" s="75" t="s">
        <v>53</v>
      </c>
      <c r="B34" s="75">
        <v>10</v>
      </c>
      <c r="C34" s="70" t="s">
        <v>44</v>
      </c>
      <c r="D34" s="75">
        <v>483</v>
      </c>
      <c r="E34" s="75" t="s">
        <v>17</v>
      </c>
      <c r="F34" s="73" t="s">
        <v>330</v>
      </c>
      <c r="G34" s="74">
        <f t="shared" ca="1" si="1"/>
        <v>77473</v>
      </c>
      <c r="H34" s="74">
        <f t="shared" ca="1" si="2"/>
        <v>81473</v>
      </c>
      <c r="I34" s="74">
        <f t="shared" ca="1" si="3"/>
        <v>85625</v>
      </c>
      <c r="J34" s="74">
        <f t="shared" ca="1" si="4"/>
        <v>91422</v>
      </c>
      <c r="K34" s="74">
        <f t="shared" ca="1" si="5"/>
        <v>93982</v>
      </c>
      <c r="L34" s="74">
        <f t="shared" ca="1" si="6"/>
        <v>96613</v>
      </c>
      <c r="M34" s="74">
        <f t="shared" ca="1" si="7"/>
        <v>99369</v>
      </c>
      <c r="N34" s="72"/>
      <c r="P34" s="187" t="str">
        <f t="shared" si="17"/>
        <v>02625C</v>
      </c>
      <c r="Q34" s="191" t="s">
        <v>600</v>
      </c>
      <c r="R34" s="188" t="str">
        <f t="shared" si="13"/>
        <v>Contract Administrator</v>
      </c>
      <c r="S34" s="189" t="str">
        <f t="shared" si="14"/>
        <v>34D</v>
      </c>
      <c r="T34" s="186" cm="1">
        <f t="array" aca="1" ref="T34" ca="1">ROUND(IF($Q34="Y",VLOOKUP($P34, INDIRECT($Q$2),T$6,0)*INDIRECT($P$1),VLOOKUP($P34, INDIRECT($Q$2),T$6,0)),IF($E34="E",0,3))</f>
        <v>77473</v>
      </c>
      <c r="U34" s="186" cm="1">
        <f t="array" aca="1" ref="U34" ca="1">ROUND(IF($Q34="Y",VLOOKUP($P34, INDIRECT($Q$2),U$6,0)*INDIRECT($P$1),VLOOKUP($P34, INDIRECT($Q$2),U$6,0)),IF($E34="E",0,3))</f>
        <v>81473</v>
      </c>
      <c r="V34" s="186" cm="1">
        <f t="array" aca="1" ref="V34" ca="1">ROUND(IF($Q34="Y",VLOOKUP($P34, INDIRECT($Q$2),V$6,0)*INDIRECT($P$1),VLOOKUP($P34, INDIRECT($Q$2),V$6,0)),IF($E34="E",0,3))</f>
        <v>85625</v>
      </c>
      <c r="W34" s="186" cm="1">
        <f t="array" aca="1" ref="W34" ca="1">ROUND(IF($Q34="Y",VLOOKUP($P34, INDIRECT($Q$2),W$6,0)*INDIRECT($P$1),VLOOKUP($P34, INDIRECT($Q$2),W$6,0)),IF($E34="E",0,3))</f>
        <v>91422</v>
      </c>
      <c r="X34" s="186" cm="1">
        <f t="array" aca="1" ref="X34" ca="1">ROUND(IF($Q34="Y",VLOOKUP($P34, INDIRECT($Q$2),X$6,0)*INDIRECT($P$1),VLOOKUP($P34, INDIRECT($Q$2),X$6,0)),IF($E34="E",0,3))</f>
        <v>93982</v>
      </c>
      <c r="Y34" s="186" cm="1">
        <f t="array" aca="1" ref="Y34" ca="1">ROUND(IF($Q34="Y",VLOOKUP($P34, INDIRECT($Q$2),Y$6,0)*INDIRECT($P$1),VLOOKUP($P34, INDIRECT($Q$2),Y$6,0)),IF($E34="E",0,3))</f>
        <v>96613</v>
      </c>
      <c r="Z34" s="186" cm="1">
        <f t="array" aca="1" ref="Z34" ca="1">ROUND(IF($Q34="Y",VLOOKUP($P34, INDIRECT($Q$2),Z$6,0)*INDIRECT($P$1),VLOOKUP($P34, INDIRECT($Q$2),Z$6,0)),IF($E34="E",0,3))</f>
        <v>99369</v>
      </c>
      <c r="AA34" s="186"/>
      <c r="AB34" s="282" t="str">
        <f t="shared" si="18"/>
        <v>02625C</v>
      </c>
      <c r="AC34" s="130" t="str">
        <f t="shared" si="9"/>
        <v>Contract Administrator</v>
      </c>
      <c r="AD34" s="284" t="str">
        <f t="shared" si="29"/>
        <v>34D</v>
      </c>
      <c r="AE34" s="282">
        <f t="shared" ca="1" si="30"/>
        <v>37.247</v>
      </c>
      <c r="AF34" s="282">
        <f t="shared" ca="1" si="31"/>
        <v>39.169999999999995</v>
      </c>
      <c r="AG34" s="282">
        <f t="shared" ca="1" si="32"/>
        <v>41.165999999999997</v>
      </c>
      <c r="AH34" s="282">
        <f t="shared" ca="1" si="33"/>
        <v>43.952999999999996</v>
      </c>
      <c r="AI34" s="282">
        <f t="shared" ca="1" si="34"/>
        <v>45.183999999999997</v>
      </c>
      <c r="AJ34" s="282">
        <f t="shared" ca="1" si="35"/>
        <v>46.448999999999998</v>
      </c>
      <c r="AK34" s="282">
        <f t="shared" ca="1" si="36"/>
        <v>47.774000000000001</v>
      </c>
    </row>
    <row r="35" spans="1:37" x14ac:dyDescent="0.2">
      <c r="A35" s="75" t="s">
        <v>55</v>
      </c>
      <c r="B35" s="75">
        <v>8</v>
      </c>
      <c r="C35" s="70" t="s">
        <v>54</v>
      </c>
      <c r="D35" s="75">
        <v>405</v>
      </c>
      <c r="E35" s="75" t="s">
        <v>17</v>
      </c>
      <c r="F35" s="73" t="s">
        <v>331</v>
      </c>
      <c r="G35" s="74">
        <f t="shared" ca="1" si="1"/>
        <v>66985</v>
      </c>
      <c r="H35" s="74">
        <f t="shared" ca="1" si="2"/>
        <v>70603</v>
      </c>
      <c r="I35" s="74">
        <f t="shared" ca="1" si="3"/>
        <v>74987</v>
      </c>
      <c r="J35" s="74">
        <f t="shared" ca="1" si="4"/>
        <v>79372</v>
      </c>
      <c r="K35" s="74">
        <f t="shared" ca="1" si="5"/>
        <v>81595</v>
      </c>
      <c r="L35" s="74">
        <f t="shared" ca="1" si="6"/>
        <v>83881</v>
      </c>
      <c r="M35" s="74">
        <f t="shared" ca="1" si="7"/>
        <v>86271</v>
      </c>
      <c r="N35" s="72"/>
      <c r="P35" s="187" t="str">
        <f t="shared" si="17"/>
        <v>02674C</v>
      </c>
      <c r="Q35" s="191" t="s">
        <v>600</v>
      </c>
      <c r="R35" s="188" t="str">
        <f t="shared" si="13"/>
        <v>Coordinator Health and Wellness</v>
      </c>
      <c r="S35" s="189" t="str">
        <f t="shared" si="14"/>
        <v>29</v>
      </c>
      <c r="T35" s="186" cm="1">
        <f t="array" aca="1" ref="T35" ca="1">ROUND(IF($Q35="Y",VLOOKUP($P35, INDIRECT($Q$2),T$6,0)*INDIRECT($P$1),VLOOKUP($P35, INDIRECT($Q$2),T$6,0)),IF($E35="E",0,3))</f>
        <v>66985</v>
      </c>
      <c r="U35" s="186" cm="1">
        <f t="array" aca="1" ref="U35" ca="1">ROUND(IF($Q35="Y",VLOOKUP($P35, INDIRECT($Q$2),U$6,0)*INDIRECT($P$1),VLOOKUP($P35, INDIRECT($Q$2),U$6,0)),IF($E35="E",0,3))</f>
        <v>70603</v>
      </c>
      <c r="V35" s="186" cm="1">
        <f t="array" aca="1" ref="V35" ca="1">ROUND(IF($Q35="Y",VLOOKUP($P35, INDIRECT($Q$2),V$6,0)*INDIRECT($P$1),VLOOKUP($P35, INDIRECT($Q$2),V$6,0)),IF($E35="E",0,3))</f>
        <v>74987</v>
      </c>
      <c r="W35" s="186" cm="1">
        <f t="array" aca="1" ref="W35" ca="1">ROUND(IF($Q35="Y",VLOOKUP($P35, INDIRECT($Q$2),W$6,0)*INDIRECT($P$1),VLOOKUP($P35, INDIRECT($Q$2),W$6,0)),IF($E35="E",0,3))</f>
        <v>79372</v>
      </c>
      <c r="X35" s="186" cm="1">
        <f t="array" aca="1" ref="X35" ca="1">ROUND(IF($Q35="Y",VLOOKUP($P35, INDIRECT($Q$2),X$6,0)*INDIRECT($P$1),VLOOKUP($P35, INDIRECT($Q$2),X$6,0)),IF($E35="E",0,3))</f>
        <v>81595</v>
      </c>
      <c r="Y35" s="186" cm="1">
        <f t="array" aca="1" ref="Y35" ca="1">ROUND(IF($Q35="Y",VLOOKUP($P35, INDIRECT($Q$2),Y$6,0)*INDIRECT($P$1),VLOOKUP($P35, INDIRECT($Q$2),Y$6,0)),IF($E35="E",0,3))</f>
        <v>83881</v>
      </c>
      <c r="Z35" s="186" cm="1">
        <f t="array" aca="1" ref="Z35" ca="1">ROUND(IF($Q35="Y",VLOOKUP($P35, INDIRECT($Q$2),Z$6,0)*INDIRECT($P$1),VLOOKUP($P35, INDIRECT($Q$2),Z$6,0)),IF($E35="E",0,3))</f>
        <v>86271</v>
      </c>
      <c r="AA35" s="186"/>
      <c r="AB35" s="282" t="str">
        <f t="shared" si="18"/>
        <v>02674C</v>
      </c>
      <c r="AC35" s="130" t="str">
        <f t="shared" si="9"/>
        <v>Coordinator Health and Wellness</v>
      </c>
      <c r="AD35" s="284" t="str">
        <f t="shared" si="29"/>
        <v>29</v>
      </c>
      <c r="AE35" s="282">
        <f t="shared" ca="1" si="30"/>
        <v>32.204999999999998</v>
      </c>
      <c r="AF35" s="282">
        <f t="shared" ca="1" si="31"/>
        <v>33.943999999999996</v>
      </c>
      <c r="AG35" s="282">
        <f t="shared" ca="1" si="32"/>
        <v>36.052</v>
      </c>
      <c r="AH35" s="282">
        <f t="shared" ca="1" si="33"/>
        <v>38.159999999999997</v>
      </c>
      <c r="AI35" s="282">
        <f t="shared" ca="1" si="34"/>
        <v>39.228999999999999</v>
      </c>
      <c r="AJ35" s="282">
        <f t="shared" ca="1" si="35"/>
        <v>40.327999999999996</v>
      </c>
      <c r="AK35" s="282">
        <f t="shared" ca="1" si="36"/>
        <v>41.476999999999997</v>
      </c>
    </row>
    <row r="36" spans="1:37" x14ac:dyDescent="0.2">
      <c r="A36" s="75" t="s">
        <v>57</v>
      </c>
      <c r="B36" s="75">
        <v>9</v>
      </c>
      <c r="C36" s="70" t="s">
        <v>56</v>
      </c>
      <c r="D36" s="75">
        <v>410</v>
      </c>
      <c r="E36" s="75" t="s">
        <v>17</v>
      </c>
      <c r="F36" s="73" t="s">
        <v>332</v>
      </c>
      <c r="G36" s="74">
        <f t="shared" ca="1" si="1"/>
        <v>70930</v>
      </c>
      <c r="H36" s="74">
        <f t="shared" ca="1" si="2"/>
        <v>74669</v>
      </c>
      <c r="I36" s="74">
        <f t="shared" ca="1" si="3"/>
        <v>79134</v>
      </c>
      <c r="J36" s="74">
        <f t="shared" ca="1" si="4"/>
        <v>83601</v>
      </c>
      <c r="K36" s="74">
        <f t="shared" ca="1" si="5"/>
        <v>85942</v>
      </c>
      <c r="L36" s="74">
        <f t="shared" ca="1" si="6"/>
        <v>88350</v>
      </c>
      <c r="M36" s="74">
        <f t="shared" ca="1" si="7"/>
        <v>90868</v>
      </c>
      <c r="N36" s="72"/>
      <c r="P36" s="187" t="str">
        <f t="shared" si="17"/>
        <v>02672C</v>
      </c>
      <c r="Q36" s="191" t="s">
        <v>600</v>
      </c>
      <c r="R36" s="188" t="str">
        <f t="shared" si="13"/>
        <v>Coordinator Legal Processes</v>
      </c>
      <c r="S36" s="189" t="str">
        <f t="shared" si="14"/>
        <v>25</v>
      </c>
      <c r="T36" s="186" cm="1">
        <f t="array" aca="1" ref="T36" ca="1">ROUND(IF($Q36="Y",VLOOKUP($P36, INDIRECT($Q$2),T$6,0)*INDIRECT($P$1),VLOOKUP($P36, INDIRECT($Q$2),T$6,0)),IF($E36="E",0,3))</f>
        <v>70930</v>
      </c>
      <c r="U36" s="186" cm="1">
        <f t="array" aca="1" ref="U36" ca="1">ROUND(IF($Q36="Y",VLOOKUP($P36, INDIRECT($Q$2),U$6,0)*INDIRECT($P$1),VLOOKUP($P36, INDIRECT($Q$2),U$6,0)),IF($E36="E",0,3))</f>
        <v>74669</v>
      </c>
      <c r="V36" s="186" cm="1">
        <f t="array" aca="1" ref="V36" ca="1">ROUND(IF($Q36="Y",VLOOKUP($P36, INDIRECT($Q$2),V$6,0)*INDIRECT($P$1),VLOOKUP($P36, INDIRECT($Q$2),V$6,0)),IF($E36="E",0,3))</f>
        <v>79134</v>
      </c>
      <c r="W36" s="186" cm="1">
        <f t="array" aca="1" ref="W36" ca="1">ROUND(IF($Q36="Y",VLOOKUP($P36, INDIRECT($Q$2),W$6,0)*INDIRECT($P$1),VLOOKUP($P36, INDIRECT($Q$2),W$6,0)),IF($E36="E",0,3))</f>
        <v>83601</v>
      </c>
      <c r="X36" s="186" cm="1">
        <f t="array" aca="1" ref="X36" ca="1">ROUND(IF($Q36="Y",VLOOKUP($P36, INDIRECT($Q$2),X$6,0)*INDIRECT($P$1),VLOOKUP($P36, INDIRECT($Q$2),X$6,0)),IF($E36="E",0,3))</f>
        <v>85942</v>
      </c>
      <c r="Y36" s="186" cm="1">
        <f t="array" aca="1" ref="Y36" ca="1">ROUND(IF($Q36="Y",VLOOKUP($P36, INDIRECT($Q$2),Y$6,0)*INDIRECT($P$1),VLOOKUP($P36, INDIRECT($Q$2),Y$6,0)),IF($E36="E",0,3))</f>
        <v>88350</v>
      </c>
      <c r="Z36" s="186" cm="1">
        <f t="array" aca="1" ref="Z36" ca="1">ROUND(IF($Q36="Y",VLOOKUP($P36, INDIRECT($Q$2),Z$6,0)*INDIRECT($P$1),VLOOKUP($P36, INDIRECT($Q$2),Z$6,0)),IF($E36="E",0,3))</f>
        <v>90868</v>
      </c>
      <c r="AA36" s="186"/>
      <c r="AB36" s="282" t="str">
        <f t="shared" si="18"/>
        <v>02672C</v>
      </c>
      <c r="AC36" s="130" t="str">
        <f t="shared" si="9"/>
        <v>Coordinator Legal Processes</v>
      </c>
      <c r="AD36" s="284" t="str">
        <f t="shared" si="29"/>
        <v>25</v>
      </c>
      <c r="AE36" s="282">
        <f t="shared" ca="1" si="30"/>
        <v>34.100999999999999</v>
      </c>
      <c r="AF36" s="282">
        <f t="shared" ca="1" si="31"/>
        <v>35.899000000000001</v>
      </c>
      <c r="AG36" s="282">
        <f t="shared" ca="1" si="32"/>
        <v>38.045999999999999</v>
      </c>
      <c r="AH36" s="282">
        <f t="shared" ca="1" si="33"/>
        <v>40.192999999999998</v>
      </c>
      <c r="AI36" s="282">
        <f t="shared" ca="1" si="34"/>
        <v>41.318999999999996</v>
      </c>
      <c r="AJ36" s="282">
        <f t="shared" ca="1" si="35"/>
        <v>42.475999999999999</v>
      </c>
      <c r="AK36" s="282">
        <f t="shared" ca="1" si="36"/>
        <v>43.686999999999998</v>
      </c>
    </row>
    <row r="37" spans="1:37" x14ac:dyDescent="0.2">
      <c r="A37" s="75" t="s">
        <v>58</v>
      </c>
      <c r="B37" s="75">
        <v>10</v>
      </c>
      <c r="C37" s="70" t="s">
        <v>38</v>
      </c>
      <c r="D37" s="75">
        <v>458</v>
      </c>
      <c r="E37" s="75" t="s">
        <v>17</v>
      </c>
      <c r="F37" s="73" t="s">
        <v>333</v>
      </c>
      <c r="G37" s="74">
        <f t="shared" ca="1" si="1"/>
        <v>73359</v>
      </c>
      <c r="H37" s="74">
        <f t="shared" ca="1" si="2"/>
        <v>77047</v>
      </c>
      <c r="I37" s="74">
        <f t="shared" ca="1" si="3"/>
        <v>81209</v>
      </c>
      <c r="J37" s="74">
        <f t="shared" ca="1" si="4"/>
        <v>87993</v>
      </c>
      <c r="K37" s="74">
        <f t="shared" ca="1" si="5"/>
        <v>90458</v>
      </c>
      <c r="L37" s="74">
        <f t="shared" ca="1" si="6"/>
        <v>95196</v>
      </c>
      <c r="M37" s="74">
        <f t="shared" ca="1" si="7"/>
        <v>100655</v>
      </c>
      <c r="N37" s="72"/>
      <c r="P37" s="187" t="str">
        <f t="shared" si="17"/>
        <v>01333C</v>
      </c>
      <c r="Q37" s="186" t="s">
        <v>600</v>
      </c>
      <c r="R37" s="188" t="str">
        <f t="shared" si="13"/>
        <v>CPED Interagency Coordinator</v>
      </c>
      <c r="S37" s="189" t="str">
        <f t="shared" si="14"/>
        <v>65</v>
      </c>
      <c r="T37" s="186" cm="1">
        <f t="array" aca="1" ref="T37" ca="1">ROUND(IF($Q37="Y",VLOOKUP($P37, INDIRECT($Q$2),T$6,0)*INDIRECT($P$1),VLOOKUP($P37, INDIRECT($Q$2),T$6,0)),IF($E37="E",0,3))</f>
        <v>73359</v>
      </c>
      <c r="U37" s="186" cm="1">
        <f t="array" aca="1" ref="U37" ca="1">ROUND(IF($Q37="Y",VLOOKUP($P37, INDIRECT($Q$2),U$6,0)*INDIRECT($P$1),VLOOKUP($P37, INDIRECT($Q$2),U$6,0)),IF($E37="E",0,3))</f>
        <v>77047</v>
      </c>
      <c r="V37" s="186" cm="1">
        <f t="array" aca="1" ref="V37" ca="1">ROUND(IF($Q37="Y",VLOOKUP($P37, INDIRECT($Q$2),V$6,0)*INDIRECT($P$1),VLOOKUP($P37, INDIRECT($Q$2),V$6,0)),IF($E37="E",0,3))</f>
        <v>81209</v>
      </c>
      <c r="W37" s="186" cm="1">
        <f t="array" aca="1" ref="W37" ca="1">ROUND(IF($Q37="Y",VLOOKUP($P37, INDIRECT($Q$2),W$6,0)*INDIRECT($P$1),VLOOKUP($P37, INDIRECT($Q$2),W$6,0)),IF($E37="E",0,3))</f>
        <v>87993</v>
      </c>
      <c r="X37" s="186" cm="1">
        <f t="array" aca="1" ref="X37" ca="1">ROUND(IF($Q37="Y",VLOOKUP($P37, INDIRECT($Q$2),X$6,0)*INDIRECT($P$1),VLOOKUP($P37, INDIRECT($Q$2),X$6,0)),IF($E37="E",0,3))</f>
        <v>90458</v>
      </c>
      <c r="Y37" s="186" cm="1">
        <f t="array" aca="1" ref="Y37" ca="1">ROUND(IF($Q37="Y",VLOOKUP($P37, INDIRECT($Q$2),Y$6,0)*INDIRECT($P$1),VLOOKUP($P37, INDIRECT($Q$2),Y$6,0)),IF($E37="E",0,3))</f>
        <v>95196</v>
      </c>
      <c r="Z37" s="186" cm="1">
        <f t="array" aca="1" ref="Z37" ca="1">ROUND(IF($Q37="Y",VLOOKUP($P37, INDIRECT($Q$2),Z$6,0)*INDIRECT($P$1),VLOOKUP($P37, INDIRECT($Q$2),Z$6,0)),IF($E37="E",0,3))</f>
        <v>100655</v>
      </c>
      <c r="AA37" s="186"/>
      <c r="AB37" s="282" t="str">
        <f t="shared" si="18"/>
        <v>01333C</v>
      </c>
      <c r="AC37" s="130" t="str">
        <f t="shared" si="9"/>
        <v>CPED Interagency Coordinator</v>
      </c>
      <c r="AD37" s="284" t="str">
        <f t="shared" si="29"/>
        <v>65</v>
      </c>
      <c r="AE37" s="282">
        <f t="shared" ca="1" si="30"/>
        <v>35.268999999999998</v>
      </c>
      <c r="AF37" s="282">
        <f t="shared" ca="1" si="31"/>
        <v>37.041999999999994</v>
      </c>
      <c r="AG37" s="282">
        <f t="shared" ca="1" si="32"/>
        <v>39.042999999999999</v>
      </c>
      <c r="AH37" s="282">
        <f t="shared" ca="1" si="33"/>
        <v>42.305</v>
      </c>
      <c r="AI37" s="282">
        <f t="shared" ca="1" si="34"/>
        <v>43.489999999999995</v>
      </c>
      <c r="AJ37" s="282">
        <f t="shared" ca="1" si="35"/>
        <v>45.768000000000001</v>
      </c>
      <c r="AK37" s="282">
        <f t="shared" ca="1" si="36"/>
        <v>48.391999999999996</v>
      </c>
    </row>
    <row r="38" spans="1:37" x14ac:dyDescent="0.2">
      <c r="A38" s="75" t="s">
        <v>709</v>
      </c>
      <c r="B38" s="75">
        <v>10</v>
      </c>
      <c r="C38" s="70" t="s">
        <v>703</v>
      </c>
      <c r="D38" s="75">
        <v>480</v>
      </c>
      <c r="E38" s="75" t="s">
        <v>17</v>
      </c>
      <c r="F38" s="73" t="s">
        <v>787</v>
      </c>
      <c r="G38" s="74">
        <f t="shared" ca="1" si="1"/>
        <v>79271</v>
      </c>
      <c r="H38" s="74">
        <f t="shared" ca="1" si="2"/>
        <v>83217</v>
      </c>
      <c r="I38" s="74">
        <f t="shared" ca="1" si="3"/>
        <v>87387</v>
      </c>
      <c r="J38" s="74">
        <f t="shared" ca="1" si="4"/>
        <v>93038</v>
      </c>
      <c r="K38" s="74">
        <f t="shared" ca="1" si="5"/>
        <v>95643</v>
      </c>
      <c r="L38" s="74">
        <f t="shared" ca="1" si="6"/>
        <v>98324</v>
      </c>
      <c r="M38" s="74">
        <f t="shared" ca="1" si="7"/>
        <v>101125</v>
      </c>
      <c r="N38" s="72"/>
      <c r="P38" s="187" t="str">
        <f t="shared" si="17"/>
        <v>53006C</v>
      </c>
      <c r="Q38" s="191" t="s">
        <v>600</v>
      </c>
      <c r="R38" s="188" t="str">
        <f t="shared" si="13"/>
        <v>Crime Analyst Supv-C</v>
      </c>
      <c r="S38" s="189" t="str">
        <f t="shared" si="14"/>
        <v>010</v>
      </c>
      <c r="T38" s="186" cm="1">
        <f t="array" aca="1" ref="T38" ca="1">ROUND(IF($Q38="Y",VLOOKUP($P38, INDIRECT($Q$2),T$6,0)*INDIRECT($P$1),VLOOKUP($P38, INDIRECT($Q$2),T$6,0)),IF($E38="E",0,3))</f>
        <v>79271</v>
      </c>
      <c r="U38" s="186" cm="1">
        <f t="array" aca="1" ref="U38" ca="1">ROUND(IF($Q38="Y",VLOOKUP($P38, INDIRECT($Q$2),U$6,0)*INDIRECT($P$1),VLOOKUP($P38, INDIRECT($Q$2),U$6,0)),IF($E38="E",0,3))</f>
        <v>83217</v>
      </c>
      <c r="V38" s="186" cm="1">
        <f t="array" aca="1" ref="V38" ca="1">ROUND(IF($Q38="Y",VLOOKUP($P38, INDIRECT($Q$2),V$6,0)*INDIRECT($P$1),VLOOKUP($P38, INDIRECT($Q$2),V$6,0)),IF($E38="E",0,3))</f>
        <v>87387</v>
      </c>
      <c r="W38" s="186" cm="1">
        <f t="array" aca="1" ref="W38" ca="1">ROUND(IF($Q38="Y",VLOOKUP($P38, INDIRECT($Q$2),W$6,0)*INDIRECT($P$1),VLOOKUP($P38, INDIRECT($Q$2),W$6,0)),IF($E38="E",0,3))</f>
        <v>93038</v>
      </c>
      <c r="X38" s="186" cm="1">
        <f t="array" aca="1" ref="X38" ca="1">ROUND(IF($Q38="Y",VLOOKUP($P38, INDIRECT($Q$2),X$6,0)*INDIRECT($P$1),VLOOKUP($P38, INDIRECT($Q$2),X$6,0)),IF($E38="E",0,3))</f>
        <v>95643</v>
      </c>
      <c r="Y38" s="186" cm="1">
        <f t="array" aca="1" ref="Y38" ca="1">ROUND(IF($Q38="Y",VLOOKUP($P38, INDIRECT($Q$2),Y$6,0)*INDIRECT($P$1),VLOOKUP($P38, INDIRECT($Q$2),Y$6,0)),IF($E38="E",0,3))</f>
        <v>98324</v>
      </c>
      <c r="Z38" s="186" cm="1">
        <f t="array" aca="1" ref="Z38" ca="1">ROUND(IF($Q38="Y",VLOOKUP($P38, INDIRECT($Q$2),Z$6,0)*INDIRECT($P$1),VLOOKUP($P38, INDIRECT($Q$2),Z$6,0)),IF($E38="E",0,3))</f>
        <v>101125</v>
      </c>
      <c r="AA38" s="186"/>
      <c r="AB38" s="282" t="str">
        <f t="shared" si="18"/>
        <v>53006C</v>
      </c>
      <c r="AC38" s="130" t="str">
        <f t="shared" si="9"/>
        <v>Crime Analyst Supv-C</v>
      </c>
      <c r="AD38" s="284" t="str">
        <f t="shared" si="29"/>
        <v>010</v>
      </c>
      <c r="AE38" s="282">
        <f t="shared" ca="1" si="30"/>
        <v>38.111999999999995</v>
      </c>
      <c r="AF38" s="282">
        <f t="shared" ca="1" si="31"/>
        <v>40.009</v>
      </c>
      <c r="AG38" s="282">
        <f t="shared" ca="1" si="32"/>
        <v>42.012999999999998</v>
      </c>
      <c r="AH38" s="282">
        <f t="shared" ca="1" si="33"/>
        <v>44.73</v>
      </c>
      <c r="AI38" s="282">
        <f t="shared" ca="1" si="34"/>
        <v>45.982999999999997</v>
      </c>
      <c r="AJ38" s="282">
        <f t="shared" ca="1" si="35"/>
        <v>47.271999999999998</v>
      </c>
      <c r="AK38" s="282">
        <f t="shared" ca="1" si="36"/>
        <v>48.617999999999995</v>
      </c>
    </row>
    <row r="39" spans="1:37" x14ac:dyDescent="0.2">
      <c r="A39" s="75" t="s">
        <v>59</v>
      </c>
      <c r="B39" s="75">
        <v>7</v>
      </c>
      <c r="C39" s="70" t="s">
        <v>22</v>
      </c>
      <c r="D39" s="75">
        <v>333</v>
      </c>
      <c r="E39" s="75" t="s">
        <v>21</v>
      </c>
      <c r="F39" s="73" t="s">
        <v>334</v>
      </c>
      <c r="G39" s="74">
        <f t="shared" ca="1" si="1"/>
        <v>27.637</v>
      </c>
      <c r="H39" s="74">
        <f t="shared" ca="1" si="2"/>
        <v>29.094000000000001</v>
      </c>
      <c r="I39" s="74">
        <f t="shared" ca="1" si="3"/>
        <v>30.623999999999999</v>
      </c>
      <c r="J39" s="74">
        <f t="shared" ca="1" si="4"/>
        <v>32.235999999999997</v>
      </c>
      <c r="K39" s="74">
        <f t="shared" ca="1" si="5"/>
        <v>33.139000000000003</v>
      </c>
      <c r="L39" s="74">
        <f t="shared" ca="1" si="6"/>
        <v>34.067</v>
      </c>
      <c r="M39" s="74">
        <f t="shared" ca="1" si="7"/>
        <v>35.037999999999997</v>
      </c>
      <c r="N39" s="72"/>
      <c r="P39" s="187" t="str">
        <f t="shared" si="17"/>
        <v>09930C</v>
      </c>
      <c r="Q39" s="191" t="s">
        <v>600</v>
      </c>
      <c r="R39" s="188" t="str">
        <f t="shared" si="13"/>
        <v>Customer Services Supervisor</v>
      </c>
      <c r="S39" s="189" t="str">
        <f t="shared" si="14"/>
        <v>13</v>
      </c>
      <c r="T39" s="186" cm="1">
        <f t="array" aca="1" ref="T39" ca="1">ROUND(IF($Q39="Y",VLOOKUP($P39, INDIRECT($Q$2),T$6,0)*INDIRECT($P$1),VLOOKUP($P39, INDIRECT($Q$2),T$6,0)),IF($E39="E",0,3))</f>
        <v>27.637</v>
      </c>
      <c r="U39" s="186" cm="1">
        <f t="array" aca="1" ref="U39" ca="1">ROUND(IF($Q39="Y",VLOOKUP($P39, INDIRECT($Q$2),U$6,0)*INDIRECT($P$1),VLOOKUP($P39, INDIRECT($Q$2),U$6,0)),IF($E39="E",0,3))</f>
        <v>29.094000000000001</v>
      </c>
      <c r="V39" s="186" cm="1">
        <f t="array" aca="1" ref="V39" ca="1">ROUND(IF($Q39="Y",VLOOKUP($P39, INDIRECT($Q$2),V$6,0)*INDIRECT($P$1),VLOOKUP($P39, INDIRECT($Q$2),V$6,0)),IF($E39="E",0,3))</f>
        <v>30.623999999999999</v>
      </c>
      <c r="W39" s="186" cm="1">
        <f t="array" aca="1" ref="W39" ca="1">ROUND(IF($Q39="Y",VLOOKUP($P39, INDIRECT($Q$2),W$6,0)*INDIRECT($P$1),VLOOKUP($P39, INDIRECT($Q$2),W$6,0)),IF($E39="E",0,3))</f>
        <v>32.235999999999997</v>
      </c>
      <c r="X39" s="186" cm="1">
        <f t="array" aca="1" ref="X39" ca="1">ROUND(IF($Q39="Y",VLOOKUP($P39, INDIRECT($Q$2),X$6,0)*INDIRECT($P$1),VLOOKUP($P39, INDIRECT($Q$2),X$6,0)),IF($E39="E",0,3))</f>
        <v>33.139000000000003</v>
      </c>
      <c r="Y39" s="186" cm="1">
        <f t="array" aca="1" ref="Y39" ca="1">ROUND(IF($Q39="Y",VLOOKUP($P39, INDIRECT($Q$2),Y$6,0)*INDIRECT($P$1),VLOOKUP($P39, INDIRECT($Q$2),Y$6,0)),IF($E39="E",0,3))</f>
        <v>34.067</v>
      </c>
      <c r="Z39" s="186" cm="1">
        <f t="array" aca="1" ref="Z39" ca="1">ROUND(IF($Q39="Y",VLOOKUP($P39, INDIRECT($Q$2),Z$6,0)*INDIRECT($P$1),VLOOKUP($P39, INDIRECT($Q$2),Z$6,0)),IF($E39="E",0,3))</f>
        <v>35.037999999999997</v>
      </c>
      <c r="AA39" s="186"/>
      <c r="AB39" s="282" t="str">
        <f t="shared" si="18"/>
        <v>09930C</v>
      </c>
      <c r="AC39" s="130" t="str">
        <f t="shared" si="9"/>
        <v>Customer Services Supervisor</v>
      </c>
      <c r="AD39" s="284" t="str">
        <f t="shared" si="29"/>
        <v>13</v>
      </c>
      <c r="AE39" s="282">
        <f t="shared" ca="1" si="30"/>
        <v>27.637</v>
      </c>
      <c r="AF39" s="282">
        <f t="shared" ca="1" si="31"/>
        <v>29.094000000000001</v>
      </c>
      <c r="AG39" s="282">
        <f t="shared" ca="1" si="32"/>
        <v>30.623999999999999</v>
      </c>
      <c r="AH39" s="282">
        <f t="shared" ca="1" si="33"/>
        <v>32.235999999999997</v>
      </c>
      <c r="AI39" s="282">
        <f t="shared" ca="1" si="34"/>
        <v>33.139000000000003</v>
      </c>
      <c r="AJ39" s="282">
        <f t="shared" ca="1" si="35"/>
        <v>34.067</v>
      </c>
      <c r="AK39" s="282">
        <f t="shared" ca="1" si="36"/>
        <v>35.037999999999997</v>
      </c>
    </row>
    <row r="40" spans="1:37" x14ac:dyDescent="0.2">
      <c r="A40" s="75" t="s">
        <v>61</v>
      </c>
      <c r="B40" s="75">
        <v>12</v>
      </c>
      <c r="C40" s="70" t="s">
        <v>574</v>
      </c>
      <c r="D40" s="75">
        <v>545</v>
      </c>
      <c r="E40" s="75" t="s">
        <v>17</v>
      </c>
      <c r="F40" s="73" t="s">
        <v>335</v>
      </c>
      <c r="G40" s="74">
        <f t="shared" ca="1" si="1"/>
        <v>102167</v>
      </c>
      <c r="H40" s="74">
        <f t="shared" ca="1" si="2"/>
        <v>106258</v>
      </c>
      <c r="I40" s="74">
        <f t="shared" ca="1" si="3"/>
        <v>110512</v>
      </c>
      <c r="J40" s="74">
        <f t="shared" ca="1" si="4"/>
        <v>114937</v>
      </c>
      <c r="K40" s="74">
        <f t="shared" ca="1" si="5"/>
        <v>119541</v>
      </c>
      <c r="L40" s="74">
        <f t="shared" ca="1" si="6"/>
        <v>0</v>
      </c>
      <c r="M40" s="74">
        <f t="shared" ca="1" si="7"/>
        <v>0</v>
      </c>
      <c r="N40" s="72"/>
      <c r="P40" s="187" t="str">
        <f t="shared" si="17"/>
        <v>03016C</v>
      </c>
      <c r="Q40" s="191" t="s">
        <v>600</v>
      </c>
      <c r="R40" s="188" t="str">
        <f t="shared" si="13"/>
        <v>Deputy Controller</v>
      </c>
      <c r="S40" s="189" t="str">
        <f t="shared" si="14"/>
        <v>044</v>
      </c>
      <c r="T40" s="186" cm="1">
        <f t="array" aca="1" ref="T40" ca="1">ROUND(IF($Q40="Y",VLOOKUP($P40, INDIRECT($Q$2),T$6,0)*INDIRECT($P$1),VLOOKUP($P40, INDIRECT($Q$2),T$6,0)),IF($E40="E",0,3))</f>
        <v>102167</v>
      </c>
      <c r="U40" s="186" cm="1">
        <f t="array" aca="1" ref="U40" ca="1">ROUND(IF($Q40="Y",VLOOKUP($P40, INDIRECT($Q$2),U$6,0)*INDIRECT($P$1),VLOOKUP($P40, INDIRECT($Q$2),U$6,0)),IF($E40="E",0,3))</f>
        <v>106258</v>
      </c>
      <c r="V40" s="186" cm="1">
        <f t="array" aca="1" ref="V40" ca="1">ROUND(IF($Q40="Y",VLOOKUP($P40, INDIRECT($Q$2),V$6,0)*INDIRECT($P$1),VLOOKUP($P40, INDIRECT($Q$2),V$6,0)),IF($E40="E",0,3))</f>
        <v>110512</v>
      </c>
      <c r="W40" s="186" cm="1">
        <f t="array" aca="1" ref="W40" ca="1">ROUND(IF($Q40="Y",VLOOKUP($P40, INDIRECT($Q$2),W$6,0)*INDIRECT($P$1),VLOOKUP($P40, INDIRECT($Q$2),W$6,0)),IF($E40="E",0,3))</f>
        <v>114937</v>
      </c>
      <c r="X40" s="186" cm="1">
        <f t="array" aca="1" ref="X40" ca="1">ROUND(IF($Q40="Y",VLOOKUP($P40, INDIRECT($Q$2),X$6,0)*INDIRECT($P$1),VLOOKUP($P40, INDIRECT($Q$2),X$6,0)),IF($E40="E",0,3))</f>
        <v>119541</v>
      </c>
      <c r="Y40" s="186" cm="1">
        <f t="array" aca="1" ref="Y40" ca="1">ROUND(IF($Q40="Y",VLOOKUP($P40, INDIRECT($Q$2),Y$6,0)*INDIRECT($P$1),VLOOKUP($P40, INDIRECT($Q$2),Y$6,0)),IF($E40="E",0,3))</f>
        <v>0</v>
      </c>
      <c r="Z40" s="186" cm="1">
        <f t="array" aca="1" ref="Z40" ca="1">ROUND(IF($Q40="Y",VLOOKUP($P40, INDIRECT($Q$2),Z$6,0)*INDIRECT($P$1),VLOOKUP($P40, INDIRECT($Q$2),Z$6,0)),IF($E40="E",0,3))</f>
        <v>0</v>
      </c>
      <c r="AA40" s="186"/>
      <c r="AB40" s="282" t="str">
        <f t="shared" si="18"/>
        <v>03016C</v>
      </c>
      <c r="AC40" s="130" t="str">
        <f t="shared" si="9"/>
        <v>Deputy Controller</v>
      </c>
      <c r="AD40" s="284" t="str">
        <f t="shared" si="29"/>
        <v>044</v>
      </c>
      <c r="AE40" s="282">
        <f t="shared" ca="1" si="30"/>
        <v>49.119</v>
      </c>
      <c r="AF40" s="282">
        <f t="shared" ca="1" si="31"/>
        <v>51.085999999999999</v>
      </c>
      <c r="AG40" s="282">
        <f t="shared" ca="1" si="32"/>
        <v>53.131</v>
      </c>
      <c r="AH40" s="282">
        <f t="shared" ca="1" si="33"/>
        <v>55.259</v>
      </c>
      <c r="AI40" s="282">
        <f t="shared" ca="1" si="34"/>
        <v>57.471999999999994</v>
      </c>
      <c r="AJ40" s="282" t="str">
        <f t="shared" ca="1" si="35"/>
        <v/>
      </c>
      <c r="AK40" s="282" t="str">
        <f t="shared" ca="1" si="36"/>
        <v/>
      </c>
    </row>
    <row r="41" spans="1:37" x14ac:dyDescent="0.2">
      <c r="A41" s="75" t="s">
        <v>62</v>
      </c>
      <c r="B41" s="75">
        <v>10</v>
      </c>
      <c r="C41" s="70" t="s">
        <v>44</v>
      </c>
      <c r="D41" s="75">
        <v>460</v>
      </c>
      <c r="E41" s="75" t="s">
        <v>17</v>
      </c>
      <c r="F41" s="73" t="s">
        <v>336</v>
      </c>
      <c r="G41" s="74">
        <f t="shared" ca="1" si="1"/>
        <v>77473</v>
      </c>
      <c r="H41" s="74">
        <f t="shared" ca="1" si="2"/>
        <v>81473</v>
      </c>
      <c r="I41" s="74">
        <f t="shared" ca="1" si="3"/>
        <v>85625</v>
      </c>
      <c r="J41" s="74">
        <f t="shared" ca="1" si="4"/>
        <v>91422</v>
      </c>
      <c r="K41" s="74">
        <f t="shared" ca="1" si="5"/>
        <v>93982</v>
      </c>
      <c r="L41" s="74">
        <f t="shared" ca="1" si="6"/>
        <v>96613</v>
      </c>
      <c r="M41" s="74">
        <f t="shared" ca="1" si="7"/>
        <v>99369</v>
      </c>
      <c r="N41" s="72"/>
      <c r="P41" s="187" t="str">
        <f t="shared" si="17"/>
        <v>03057C</v>
      </c>
      <c r="Q41" s="191" t="s">
        <v>600</v>
      </c>
      <c r="R41" s="188" t="str">
        <f t="shared" si="13"/>
        <v>Development Coordinator III</v>
      </c>
      <c r="S41" s="189" t="str">
        <f t="shared" si="14"/>
        <v>34D</v>
      </c>
      <c r="T41" s="186" cm="1">
        <f t="array" aca="1" ref="T41" ca="1">ROUND(IF($Q41="Y",VLOOKUP($P41, INDIRECT($Q$2),T$6,0)*INDIRECT($P$1),VLOOKUP($P41, INDIRECT($Q$2),T$6,0)),IF($E41="E",0,3))</f>
        <v>77473</v>
      </c>
      <c r="U41" s="186" cm="1">
        <f t="array" aca="1" ref="U41" ca="1">ROUND(IF($Q41="Y",VLOOKUP($P41, INDIRECT($Q$2),U$6,0)*INDIRECT($P$1),VLOOKUP($P41, INDIRECT($Q$2),U$6,0)),IF($E41="E",0,3))</f>
        <v>81473</v>
      </c>
      <c r="V41" s="186" cm="1">
        <f t="array" aca="1" ref="V41" ca="1">ROUND(IF($Q41="Y",VLOOKUP($P41, INDIRECT($Q$2),V$6,0)*INDIRECT($P$1),VLOOKUP($P41, INDIRECT($Q$2),V$6,0)),IF($E41="E",0,3))</f>
        <v>85625</v>
      </c>
      <c r="W41" s="186" cm="1">
        <f t="array" aca="1" ref="W41" ca="1">ROUND(IF($Q41="Y",VLOOKUP($P41, INDIRECT($Q$2),W$6,0)*INDIRECT($P$1),VLOOKUP($P41, INDIRECT($Q$2),W$6,0)),IF($E41="E",0,3))</f>
        <v>91422</v>
      </c>
      <c r="X41" s="186" cm="1">
        <f t="array" aca="1" ref="X41" ca="1">ROUND(IF($Q41="Y",VLOOKUP($P41, INDIRECT($Q$2),X$6,0)*INDIRECT($P$1),VLOOKUP($P41, INDIRECT($Q$2),X$6,0)),IF($E41="E",0,3))</f>
        <v>93982</v>
      </c>
      <c r="Y41" s="186" cm="1">
        <f t="array" aca="1" ref="Y41" ca="1">ROUND(IF($Q41="Y",VLOOKUP($P41, INDIRECT($Q$2),Y$6,0)*INDIRECT($P$1),VLOOKUP($P41, INDIRECT($Q$2),Y$6,0)),IF($E41="E",0,3))</f>
        <v>96613</v>
      </c>
      <c r="Z41" s="186" cm="1">
        <f t="array" aca="1" ref="Z41" ca="1">ROUND(IF($Q41="Y",VLOOKUP($P41, INDIRECT($Q$2),Z$6,0)*INDIRECT($P$1),VLOOKUP($P41, INDIRECT($Q$2),Z$6,0)),IF($E41="E",0,3))</f>
        <v>99369</v>
      </c>
      <c r="AA41" s="186"/>
      <c r="AB41" s="282" t="str">
        <f t="shared" si="18"/>
        <v>03057C</v>
      </c>
      <c r="AC41" s="130" t="str">
        <f t="shared" si="9"/>
        <v>Development Coordinator III</v>
      </c>
      <c r="AD41" s="284" t="str">
        <f t="shared" si="29"/>
        <v>34D</v>
      </c>
      <c r="AE41" s="282">
        <f t="shared" ca="1" si="30"/>
        <v>37.247</v>
      </c>
      <c r="AF41" s="282">
        <f t="shared" ca="1" si="31"/>
        <v>39.169999999999995</v>
      </c>
      <c r="AG41" s="282">
        <f t="shared" ca="1" si="32"/>
        <v>41.165999999999997</v>
      </c>
      <c r="AH41" s="282">
        <f t="shared" ca="1" si="33"/>
        <v>43.952999999999996</v>
      </c>
      <c r="AI41" s="282">
        <f t="shared" ca="1" si="34"/>
        <v>45.183999999999997</v>
      </c>
      <c r="AJ41" s="282">
        <f t="shared" ca="1" si="35"/>
        <v>46.448999999999998</v>
      </c>
      <c r="AK41" s="282">
        <f t="shared" ca="1" si="36"/>
        <v>47.774000000000001</v>
      </c>
    </row>
    <row r="42" spans="1:37" x14ac:dyDescent="0.2">
      <c r="A42" s="75" t="s">
        <v>64</v>
      </c>
      <c r="B42" s="75">
        <v>2</v>
      </c>
      <c r="C42" s="70" t="s">
        <v>63</v>
      </c>
      <c r="D42" s="75">
        <v>110</v>
      </c>
      <c r="E42" s="75" t="s">
        <v>21</v>
      </c>
      <c r="F42" s="73" t="s">
        <v>337</v>
      </c>
      <c r="G42" s="74">
        <f t="shared" ca="1" si="1"/>
        <v>17.058</v>
      </c>
      <c r="H42" s="74">
        <f t="shared" ca="1" si="2"/>
        <v>17.545000000000002</v>
      </c>
      <c r="I42" s="74">
        <f t="shared" ca="1" si="3"/>
        <v>0</v>
      </c>
      <c r="J42" s="74">
        <f t="shared" ca="1" si="4"/>
        <v>0</v>
      </c>
      <c r="K42" s="74">
        <f t="shared" ca="1" si="5"/>
        <v>0</v>
      </c>
      <c r="L42" s="74">
        <f t="shared" ca="1" si="6"/>
        <v>0</v>
      </c>
      <c r="M42" s="74">
        <f t="shared" ca="1" si="7"/>
        <v>0</v>
      </c>
      <c r="N42" s="72"/>
      <c r="P42" s="187" t="str">
        <f t="shared" si="17"/>
        <v>03800C</v>
      </c>
      <c r="Q42" s="191" t="s">
        <v>600</v>
      </c>
      <c r="R42" s="188" t="str">
        <f t="shared" si="13"/>
        <v>Election Helper</v>
      </c>
      <c r="S42" s="189" t="str">
        <f t="shared" si="14"/>
        <v>05</v>
      </c>
      <c r="T42" s="186" cm="1">
        <f t="array" aca="1" ref="T42" ca="1">ROUND(IF($Q42="Y",VLOOKUP($P42, INDIRECT($Q$2),T$6,0)*INDIRECT($P$1),VLOOKUP($P42, INDIRECT($Q$2),T$6,0)),IF($E42="E",0,3))</f>
        <v>17.058</v>
      </c>
      <c r="U42" s="186" cm="1">
        <f t="array" aca="1" ref="U42" ca="1">ROUND(IF($Q42="Y",VLOOKUP($P42, INDIRECT($Q$2),U$6,0)*INDIRECT($P$1),VLOOKUP($P42, INDIRECT($Q$2),U$6,0)),IF($E42="E",0,3))</f>
        <v>17.545000000000002</v>
      </c>
      <c r="V42" s="186" cm="1">
        <f t="array" aca="1" ref="V42" ca="1">ROUND(IF($Q42="Y",VLOOKUP($P42, INDIRECT($Q$2),V$6,0)*INDIRECT($P$1),VLOOKUP($P42, INDIRECT($Q$2),V$6,0)),IF($E42="E",0,3))</f>
        <v>0</v>
      </c>
      <c r="W42" s="186" cm="1">
        <f t="array" aca="1" ref="W42" ca="1">ROUND(IF($Q42="Y",VLOOKUP($P42, INDIRECT($Q$2),W$6,0)*INDIRECT($P$1),VLOOKUP($P42, INDIRECT($Q$2),W$6,0)),IF($E42="E",0,3))</f>
        <v>0</v>
      </c>
      <c r="X42" s="186" cm="1">
        <f t="array" aca="1" ref="X42" ca="1">ROUND(IF($Q42="Y",VLOOKUP($P42, INDIRECT($Q$2),X$6,0)*INDIRECT($P$1),VLOOKUP($P42, INDIRECT($Q$2),X$6,0)),IF($E42="E",0,3))</f>
        <v>0</v>
      </c>
      <c r="Y42" s="186" cm="1">
        <f t="array" aca="1" ref="Y42" ca="1">ROUND(IF($Q42="Y",VLOOKUP($P42, INDIRECT($Q$2),Y$6,0)*INDIRECT($P$1),VLOOKUP($P42, INDIRECT($Q$2),Y$6,0)),IF($E42="E",0,3))</f>
        <v>0</v>
      </c>
      <c r="Z42" s="186" cm="1">
        <f t="array" aca="1" ref="Z42" ca="1">ROUND(IF($Q42="Y",VLOOKUP($P42, INDIRECT($Q$2),Z$6,0)*INDIRECT($P$1),VLOOKUP($P42, INDIRECT($Q$2),Z$6,0)),IF($E42="E",0,3))</f>
        <v>0</v>
      </c>
      <c r="AA42" s="186"/>
      <c r="AB42" s="282" t="str">
        <f t="shared" si="18"/>
        <v>03800C</v>
      </c>
      <c r="AC42" s="130" t="str">
        <f t="shared" ref="AC42:AC74" si="37">F42</f>
        <v>Election Helper</v>
      </c>
      <c r="AD42" s="284" t="str">
        <f t="shared" si="29"/>
        <v>05</v>
      </c>
      <c r="AE42" s="282">
        <f t="shared" ca="1" si="30"/>
        <v>17.058</v>
      </c>
      <c r="AF42" s="282">
        <f t="shared" ca="1" si="31"/>
        <v>17.545000000000002</v>
      </c>
      <c r="AG42" s="282" t="str">
        <f t="shared" ca="1" si="32"/>
        <v/>
      </c>
      <c r="AH42" s="282" t="str">
        <f t="shared" ca="1" si="33"/>
        <v/>
      </c>
      <c r="AI42" s="282" t="str">
        <f t="shared" ca="1" si="34"/>
        <v/>
      </c>
      <c r="AJ42" s="282" t="str">
        <f t="shared" ca="1" si="35"/>
        <v/>
      </c>
      <c r="AK42" s="282" t="str">
        <f t="shared" ca="1" si="36"/>
        <v/>
      </c>
    </row>
    <row r="43" spans="1:37" x14ac:dyDescent="0.2">
      <c r="A43" s="75" t="s">
        <v>66</v>
      </c>
      <c r="B43" s="75">
        <v>11</v>
      </c>
      <c r="C43" s="70" t="s">
        <v>65</v>
      </c>
      <c r="D43" s="75">
        <v>513</v>
      </c>
      <c r="E43" s="75" t="s">
        <v>17</v>
      </c>
      <c r="F43" s="73" t="s">
        <v>338</v>
      </c>
      <c r="G43" s="74">
        <f t="shared" ca="1" si="1"/>
        <v>85492</v>
      </c>
      <c r="H43" s="74">
        <f t="shared" ca="1" si="2"/>
        <v>89993</v>
      </c>
      <c r="I43" s="74">
        <f t="shared" ca="1" si="3"/>
        <v>94728</v>
      </c>
      <c r="J43" s="74">
        <f t="shared" ca="1" si="4"/>
        <v>101170</v>
      </c>
      <c r="K43" s="74">
        <f t="shared" ca="1" si="5"/>
        <v>104004</v>
      </c>
      <c r="L43" s="74">
        <f t="shared" ca="1" si="6"/>
        <v>106917</v>
      </c>
      <c r="M43" s="74">
        <f t="shared" ca="1" si="7"/>
        <v>109964</v>
      </c>
      <c r="N43" s="72"/>
      <c r="P43" s="187" t="str">
        <f t="shared" si="17"/>
        <v>03951C</v>
      </c>
      <c r="Q43" s="191" t="s">
        <v>600</v>
      </c>
      <c r="R43" s="188" t="str">
        <f t="shared" ref="R43:R75" si="38">F43</f>
        <v>Emergency Management Planning Administrative Supervisor</v>
      </c>
      <c r="S43" s="189" t="str">
        <f t="shared" si="14"/>
        <v>41C</v>
      </c>
      <c r="T43" s="186" cm="1">
        <f t="array" aca="1" ref="T43" ca="1">ROUND(IF($Q43="Y",VLOOKUP($P43, INDIRECT($Q$2),T$6,0)*INDIRECT($P$1),VLOOKUP($P43, INDIRECT($Q$2),T$6,0)),IF($E43="E",0,3))</f>
        <v>85492</v>
      </c>
      <c r="U43" s="186" cm="1">
        <f t="array" aca="1" ref="U43" ca="1">ROUND(IF($Q43="Y",VLOOKUP($P43, INDIRECT($Q$2),U$6,0)*INDIRECT($P$1),VLOOKUP($P43, INDIRECT($Q$2),U$6,0)),IF($E43="E",0,3))</f>
        <v>89993</v>
      </c>
      <c r="V43" s="186" cm="1">
        <f t="array" aca="1" ref="V43" ca="1">ROUND(IF($Q43="Y",VLOOKUP($P43, INDIRECT($Q$2),V$6,0)*INDIRECT($P$1),VLOOKUP($P43, INDIRECT($Q$2),V$6,0)),IF($E43="E",0,3))</f>
        <v>94728</v>
      </c>
      <c r="W43" s="186" cm="1">
        <f t="array" aca="1" ref="W43" ca="1">ROUND(IF($Q43="Y",VLOOKUP($P43, INDIRECT($Q$2),W$6,0)*INDIRECT($P$1),VLOOKUP($P43, INDIRECT($Q$2),W$6,0)),IF($E43="E",0,3))</f>
        <v>101170</v>
      </c>
      <c r="X43" s="186" cm="1">
        <f t="array" aca="1" ref="X43" ca="1">ROUND(IF($Q43="Y",VLOOKUP($P43, INDIRECT($Q$2),X$6,0)*INDIRECT($P$1),VLOOKUP($P43, INDIRECT($Q$2),X$6,0)),IF($E43="E",0,3))</f>
        <v>104004</v>
      </c>
      <c r="Y43" s="186" cm="1">
        <f t="array" aca="1" ref="Y43" ca="1">ROUND(IF($Q43="Y",VLOOKUP($P43, INDIRECT($Q$2),Y$6,0)*INDIRECT($P$1),VLOOKUP($P43, INDIRECT($Q$2),Y$6,0)),IF($E43="E",0,3))</f>
        <v>106917</v>
      </c>
      <c r="Z43" s="186" cm="1">
        <f t="array" aca="1" ref="Z43" ca="1">ROUND(IF($Q43="Y",VLOOKUP($P43, INDIRECT($Q$2),Z$6,0)*INDIRECT($P$1),VLOOKUP($P43, INDIRECT($Q$2),Z$6,0)),IF($E43="E",0,3))</f>
        <v>109964</v>
      </c>
      <c r="AA43" s="186"/>
      <c r="AB43" s="282" t="str">
        <f t="shared" si="18"/>
        <v>03951C</v>
      </c>
      <c r="AC43" s="130" t="str">
        <f t="shared" si="37"/>
        <v>Emergency Management Planning Administrative Supervisor</v>
      </c>
      <c r="AD43" s="284" t="str">
        <f t="shared" si="29"/>
        <v>41C</v>
      </c>
      <c r="AE43" s="282">
        <f t="shared" ca="1" si="30"/>
        <v>41.101999999999997</v>
      </c>
      <c r="AF43" s="282">
        <f t="shared" ca="1" si="31"/>
        <v>43.265999999999998</v>
      </c>
      <c r="AG43" s="282">
        <f t="shared" ca="1" si="32"/>
        <v>45.542999999999999</v>
      </c>
      <c r="AH43" s="282">
        <f t="shared" ca="1" si="33"/>
        <v>48.64</v>
      </c>
      <c r="AI43" s="282">
        <f t="shared" ca="1" si="34"/>
        <v>50.001999999999995</v>
      </c>
      <c r="AJ43" s="282">
        <f t="shared" ca="1" si="35"/>
        <v>51.402999999999999</v>
      </c>
      <c r="AK43" s="282">
        <f t="shared" ca="1" si="36"/>
        <v>52.867999999999995</v>
      </c>
    </row>
    <row r="44" spans="1:37" x14ac:dyDescent="0.2">
      <c r="A44" s="75" t="s">
        <v>67</v>
      </c>
      <c r="B44" s="75">
        <v>10</v>
      </c>
      <c r="C44" s="70" t="s">
        <v>18</v>
      </c>
      <c r="D44" s="75">
        <v>483</v>
      </c>
      <c r="E44" s="75" t="s">
        <v>17</v>
      </c>
      <c r="F44" s="73" t="s">
        <v>339</v>
      </c>
      <c r="G44" s="74">
        <f t="shared" ca="1" si="1"/>
        <v>82115</v>
      </c>
      <c r="H44" s="74">
        <f t="shared" ca="1" si="2"/>
        <v>86436</v>
      </c>
      <c r="I44" s="74">
        <f t="shared" ca="1" si="3"/>
        <v>90985</v>
      </c>
      <c r="J44" s="74">
        <f t="shared" ca="1" si="4"/>
        <v>95774</v>
      </c>
      <c r="K44" s="74">
        <f t="shared" ca="1" si="5"/>
        <v>98453</v>
      </c>
      <c r="L44" s="74">
        <f t="shared" ca="1" si="6"/>
        <v>101214</v>
      </c>
      <c r="M44" s="74">
        <f t="shared" ca="1" si="7"/>
        <v>104097</v>
      </c>
      <c r="N44" s="72"/>
      <c r="P44" s="187" t="str">
        <f t="shared" si="17"/>
        <v>04066C</v>
      </c>
      <c r="Q44" s="191" t="s">
        <v>600</v>
      </c>
      <c r="R44" s="188" t="str">
        <f t="shared" si="38"/>
        <v>Engineering Applications Manager</v>
      </c>
      <c r="S44" s="189" t="str">
        <f t="shared" si="14"/>
        <v>83</v>
      </c>
      <c r="T44" s="186" cm="1">
        <f t="array" aca="1" ref="T44" ca="1">ROUND(IF($Q44="Y",VLOOKUP($P44, INDIRECT($Q$2),T$6,0)*INDIRECT($P$1),VLOOKUP($P44, INDIRECT($Q$2),T$6,0)),IF($E44="E",0,3))</f>
        <v>82115</v>
      </c>
      <c r="U44" s="186" cm="1">
        <f t="array" aca="1" ref="U44" ca="1">ROUND(IF($Q44="Y",VLOOKUP($P44, INDIRECT($Q$2),U$6,0)*INDIRECT($P$1),VLOOKUP($P44, INDIRECT($Q$2),U$6,0)),IF($E44="E",0,3))</f>
        <v>86436</v>
      </c>
      <c r="V44" s="186" cm="1">
        <f t="array" aca="1" ref="V44" ca="1">ROUND(IF($Q44="Y",VLOOKUP($P44, INDIRECT($Q$2),V$6,0)*INDIRECT($P$1),VLOOKUP($P44, INDIRECT($Q$2),V$6,0)),IF($E44="E",0,3))</f>
        <v>90985</v>
      </c>
      <c r="W44" s="186" cm="1">
        <f t="array" aca="1" ref="W44" ca="1">ROUND(IF($Q44="Y",VLOOKUP($P44, INDIRECT($Q$2),W$6,0)*INDIRECT($P$1),VLOOKUP($P44, INDIRECT($Q$2),W$6,0)),IF($E44="E",0,3))</f>
        <v>95774</v>
      </c>
      <c r="X44" s="186" cm="1">
        <f t="array" aca="1" ref="X44" ca="1">ROUND(IF($Q44="Y",VLOOKUP($P44, INDIRECT($Q$2),X$6,0)*INDIRECT($P$1),VLOOKUP($P44, INDIRECT($Q$2),X$6,0)),IF($E44="E",0,3))</f>
        <v>98453</v>
      </c>
      <c r="Y44" s="186" cm="1">
        <f t="array" aca="1" ref="Y44" ca="1">ROUND(IF($Q44="Y",VLOOKUP($P44, INDIRECT($Q$2),Y$6,0)*INDIRECT($P$1),VLOOKUP($P44, INDIRECT($Q$2),Y$6,0)),IF($E44="E",0,3))</f>
        <v>101214</v>
      </c>
      <c r="Z44" s="186" cm="1">
        <f t="array" aca="1" ref="Z44" ca="1">ROUND(IF($Q44="Y",VLOOKUP($P44, INDIRECT($Q$2),Z$6,0)*INDIRECT($P$1),VLOOKUP($P44, INDIRECT($Q$2),Z$6,0)),IF($E44="E",0,3))</f>
        <v>104097</v>
      </c>
      <c r="AA44" s="186"/>
      <c r="AB44" s="282" t="str">
        <f t="shared" si="18"/>
        <v>04066C</v>
      </c>
      <c r="AC44" s="130" t="str">
        <f t="shared" si="37"/>
        <v>Engineering Applications Manager</v>
      </c>
      <c r="AD44" s="284" t="str">
        <f t="shared" si="29"/>
        <v>83</v>
      </c>
      <c r="AE44" s="282">
        <f t="shared" ca="1" si="30"/>
        <v>39.478999999999999</v>
      </c>
      <c r="AF44" s="282">
        <f t="shared" ca="1" si="31"/>
        <v>41.555999999999997</v>
      </c>
      <c r="AG44" s="282">
        <f t="shared" ca="1" si="32"/>
        <v>43.742999999999995</v>
      </c>
      <c r="AH44" s="282">
        <f t="shared" ca="1" si="33"/>
        <v>46.045999999999999</v>
      </c>
      <c r="AI44" s="282">
        <f t="shared" ca="1" si="34"/>
        <v>47.333999999999996</v>
      </c>
      <c r="AJ44" s="282">
        <f t="shared" ca="1" si="35"/>
        <v>48.660999999999994</v>
      </c>
      <c r="AK44" s="282">
        <f t="shared" ca="1" si="36"/>
        <v>50.046999999999997</v>
      </c>
    </row>
    <row r="45" spans="1:37" x14ac:dyDescent="0.2">
      <c r="A45" s="75" t="s">
        <v>69</v>
      </c>
      <c r="B45" s="75">
        <v>10</v>
      </c>
      <c r="C45" s="70" t="s">
        <v>68</v>
      </c>
      <c r="D45" s="75">
        <v>490</v>
      </c>
      <c r="E45" s="75" t="s">
        <v>17</v>
      </c>
      <c r="F45" s="73" t="s">
        <v>340</v>
      </c>
      <c r="G45" s="74">
        <f t="shared" ca="1" si="1"/>
        <v>81473</v>
      </c>
      <c r="H45" s="74">
        <f t="shared" ca="1" si="2"/>
        <v>85625</v>
      </c>
      <c r="I45" s="74">
        <f t="shared" ca="1" si="3"/>
        <v>91422</v>
      </c>
      <c r="J45" s="74">
        <f t="shared" ca="1" si="4"/>
        <v>93982</v>
      </c>
      <c r="K45" s="74">
        <f t="shared" ca="1" si="5"/>
        <v>96613</v>
      </c>
      <c r="L45" s="74">
        <f t="shared" ca="1" si="6"/>
        <v>99369</v>
      </c>
      <c r="M45" s="74">
        <f t="shared" ca="1" si="7"/>
        <v>102166</v>
      </c>
      <c r="N45" s="72"/>
      <c r="P45" s="187" t="str">
        <f t="shared" si="17"/>
        <v>04103C</v>
      </c>
      <c r="Q45" s="186" t="s">
        <v>600</v>
      </c>
      <c r="R45" s="188" t="str">
        <f t="shared" si="38"/>
        <v>Enterprise Contract Adminstrator</v>
      </c>
      <c r="S45" s="189" t="str">
        <f t="shared" si="14"/>
        <v>90</v>
      </c>
      <c r="T45" s="186" cm="1">
        <f t="array" aca="1" ref="T45" ca="1">ROUND(IF($Q45="Y",VLOOKUP($P45, INDIRECT($Q$2),T$6,0)*INDIRECT($P$1),VLOOKUP($P45, INDIRECT($Q$2),T$6,0)),IF($E45="E",0,3))</f>
        <v>81473</v>
      </c>
      <c r="U45" s="186" cm="1">
        <f t="array" aca="1" ref="U45" ca="1">ROUND(IF($Q45="Y",VLOOKUP($P45, INDIRECT($Q$2),U$6,0)*INDIRECT($P$1),VLOOKUP($P45, INDIRECT($Q$2),U$6,0)),IF($E45="E",0,3))</f>
        <v>85625</v>
      </c>
      <c r="V45" s="186" cm="1">
        <f t="array" aca="1" ref="V45" ca="1">ROUND(IF($Q45="Y",VLOOKUP($P45, INDIRECT($Q$2),V$6,0)*INDIRECT($P$1),VLOOKUP($P45, INDIRECT($Q$2),V$6,0)),IF($E45="E",0,3))</f>
        <v>91422</v>
      </c>
      <c r="W45" s="186" cm="1">
        <f t="array" aca="1" ref="W45" ca="1">ROUND(IF($Q45="Y",VLOOKUP($P45, INDIRECT($Q$2),W$6,0)*INDIRECT($P$1),VLOOKUP($P45, INDIRECT($Q$2),W$6,0)),IF($E45="E",0,3))</f>
        <v>93982</v>
      </c>
      <c r="X45" s="186" cm="1">
        <f t="array" aca="1" ref="X45" ca="1">ROUND(IF($Q45="Y",VLOOKUP($P45, INDIRECT($Q$2),X$6,0)*INDIRECT($P$1),VLOOKUP($P45, INDIRECT($Q$2),X$6,0)),IF($E45="E",0,3))</f>
        <v>96613</v>
      </c>
      <c r="Y45" s="186" cm="1">
        <f t="array" aca="1" ref="Y45" ca="1">ROUND(IF($Q45="Y",VLOOKUP($P45, INDIRECT($Q$2),Y$6,0)*INDIRECT($P$1),VLOOKUP($P45, INDIRECT($Q$2),Y$6,0)),IF($E45="E",0,3))</f>
        <v>99369</v>
      </c>
      <c r="Z45" s="186" cm="1">
        <f t="array" aca="1" ref="Z45" ca="1">ROUND(IF($Q45="Y",VLOOKUP($P45, INDIRECT($Q$2),Z$6,0)*INDIRECT($P$1),VLOOKUP($P45, INDIRECT($Q$2),Z$6,0)),IF($E45="E",0,3))</f>
        <v>102166</v>
      </c>
      <c r="AA45" s="186"/>
      <c r="AB45" s="282" t="str">
        <f t="shared" si="18"/>
        <v>04103C</v>
      </c>
      <c r="AC45" s="130" t="str">
        <f t="shared" si="37"/>
        <v>Enterprise Contract Adminstrator</v>
      </c>
      <c r="AD45" s="284" t="str">
        <f t="shared" si="29"/>
        <v>90</v>
      </c>
      <c r="AE45" s="282">
        <f t="shared" ca="1" si="30"/>
        <v>39.169999999999995</v>
      </c>
      <c r="AF45" s="282">
        <f t="shared" ca="1" si="31"/>
        <v>41.165999999999997</v>
      </c>
      <c r="AG45" s="282">
        <f t="shared" ca="1" si="32"/>
        <v>43.952999999999996</v>
      </c>
      <c r="AH45" s="282">
        <f t="shared" ca="1" si="33"/>
        <v>45.183999999999997</v>
      </c>
      <c r="AI45" s="282">
        <f t="shared" ca="1" si="34"/>
        <v>46.448999999999998</v>
      </c>
      <c r="AJ45" s="282">
        <f t="shared" ca="1" si="35"/>
        <v>47.774000000000001</v>
      </c>
      <c r="AK45" s="282">
        <f t="shared" ca="1" si="36"/>
        <v>49.119</v>
      </c>
    </row>
    <row r="46" spans="1:37" x14ac:dyDescent="0.2">
      <c r="A46" s="75" t="s">
        <v>71</v>
      </c>
      <c r="B46" s="75">
        <v>10</v>
      </c>
      <c r="C46" s="70" t="s">
        <v>70</v>
      </c>
      <c r="D46" s="75">
        <v>455</v>
      </c>
      <c r="E46" s="75" t="s">
        <v>17</v>
      </c>
      <c r="F46" s="73" t="s">
        <v>341</v>
      </c>
      <c r="G46" s="74">
        <f t="shared" ca="1" si="1"/>
        <v>78941</v>
      </c>
      <c r="H46" s="74">
        <f t="shared" ca="1" si="2"/>
        <v>82870</v>
      </c>
      <c r="I46" s="74">
        <f t="shared" ca="1" si="3"/>
        <v>87024</v>
      </c>
      <c r="J46" s="74">
        <f t="shared" ca="1" si="4"/>
        <v>92651</v>
      </c>
      <c r="K46" s="74">
        <f t="shared" ca="1" si="5"/>
        <v>95244</v>
      </c>
      <c r="L46" s="74">
        <f t="shared" ca="1" si="6"/>
        <v>97913</v>
      </c>
      <c r="M46" s="74">
        <f t="shared" ca="1" si="7"/>
        <v>100704</v>
      </c>
      <c r="N46" s="72"/>
      <c r="P46" s="187" t="str">
        <f t="shared" si="17"/>
        <v>04112C</v>
      </c>
      <c r="Q46" s="191" t="s">
        <v>600</v>
      </c>
      <c r="R46" s="188" t="str">
        <f t="shared" si="38"/>
        <v>Enterprise Procurement Specialist</v>
      </c>
      <c r="S46" s="189" t="str">
        <f t="shared" si="14"/>
        <v>34M</v>
      </c>
      <c r="T46" s="186" cm="1">
        <f t="array" aca="1" ref="T46" ca="1">ROUND(IF($Q46="Y",VLOOKUP($P46, INDIRECT($Q$2),T$6,0)*INDIRECT($P$1),VLOOKUP($P46, INDIRECT($Q$2),T$6,0)),IF($E46="E",0,3))</f>
        <v>78941</v>
      </c>
      <c r="U46" s="186" cm="1">
        <f t="array" aca="1" ref="U46" ca="1">ROUND(IF($Q46="Y",VLOOKUP($P46, INDIRECT($Q$2),U$6,0)*INDIRECT($P$1),VLOOKUP($P46, INDIRECT($Q$2),U$6,0)),IF($E46="E",0,3))</f>
        <v>82870</v>
      </c>
      <c r="V46" s="186" cm="1">
        <f t="array" aca="1" ref="V46" ca="1">ROUND(IF($Q46="Y",VLOOKUP($P46, INDIRECT($Q$2),V$6,0)*INDIRECT($P$1),VLOOKUP($P46, INDIRECT($Q$2),V$6,0)),IF($E46="E",0,3))</f>
        <v>87024</v>
      </c>
      <c r="W46" s="186" cm="1">
        <f t="array" aca="1" ref="W46" ca="1">ROUND(IF($Q46="Y",VLOOKUP($P46, INDIRECT($Q$2),W$6,0)*INDIRECT($P$1),VLOOKUP($P46, INDIRECT($Q$2),W$6,0)),IF($E46="E",0,3))</f>
        <v>92651</v>
      </c>
      <c r="X46" s="186" cm="1">
        <f t="array" aca="1" ref="X46" ca="1">ROUND(IF($Q46="Y",VLOOKUP($P46, INDIRECT($Q$2),X$6,0)*INDIRECT($P$1),VLOOKUP($P46, INDIRECT($Q$2),X$6,0)),IF($E46="E",0,3))</f>
        <v>95244</v>
      </c>
      <c r="Y46" s="186" cm="1">
        <f t="array" aca="1" ref="Y46" ca="1">ROUND(IF($Q46="Y",VLOOKUP($P46, INDIRECT($Q$2),Y$6,0)*INDIRECT($P$1),VLOOKUP($P46, INDIRECT($Q$2),Y$6,0)),IF($E46="E",0,3))</f>
        <v>97913</v>
      </c>
      <c r="Z46" s="186" cm="1">
        <f t="array" aca="1" ref="Z46" ca="1">ROUND(IF($Q46="Y",VLOOKUP($P46, INDIRECT($Q$2),Z$6,0)*INDIRECT($P$1),VLOOKUP($P46, INDIRECT($Q$2),Z$6,0)),IF($E46="E",0,3))</f>
        <v>100704</v>
      </c>
      <c r="AA46" s="186"/>
      <c r="AB46" s="282" t="str">
        <f t="shared" si="18"/>
        <v>04112C</v>
      </c>
      <c r="AC46" s="130" t="str">
        <f t="shared" si="37"/>
        <v>Enterprise Procurement Specialist</v>
      </c>
      <c r="AD46" s="284" t="str">
        <f t="shared" si="29"/>
        <v>34M</v>
      </c>
      <c r="AE46" s="282">
        <f t="shared" ca="1" si="30"/>
        <v>37.952999999999996</v>
      </c>
      <c r="AF46" s="282">
        <f t="shared" ca="1" si="31"/>
        <v>39.841999999999999</v>
      </c>
      <c r="AG46" s="282">
        <f t="shared" ca="1" si="32"/>
        <v>41.838999999999999</v>
      </c>
      <c r="AH46" s="282">
        <f t="shared" ca="1" si="33"/>
        <v>44.543999999999997</v>
      </c>
      <c r="AI46" s="282">
        <f t="shared" ca="1" si="34"/>
        <v>45.790999999999997</v>
      </c>
      <c r="AJ46" s="282">
        <f t="shared" ca="1" si="35"/>
        <v>47.073999999999998</v>
      </c>
      <c r="AK46" s="282">
        <f t="shared" ca="1" si="36"/>
        <v>48.415999999999997</v>
      </c>
    </row>
    <row r="47" spans="1:37" x14ac:dyDescent="0.2">
      <c r="A47" s="75" t="s">
        <v>490</v>
      </c>
      <c r="B47" s="75">
        <v>12</v>
      </c>
      <c r="C47" s="70" t="s">
        <v>120</v>
      </c>
      <c r="D47" s="75">
        <v>548</v>
      </c>
      <c r="E47" s="75" t="s">
        <v>17</v>
      </c>
      <c r="F47" s="73" t="s">
        <v>781</v>
      </c>
      <c r="G47" s="74">
        <f t="shared" ca="1" si="1"/>
        <v>92574</v>
      </c>
      <c r="H47" s="74">
        <f t="shared" ca="1" si="2"/>
        <v>97203</v>
      </c>
      <c r="I47" s="74">
        <f t="shared" ca="1" si="3"/>
        <v>102061</v>
      </c>
      <c r="J47" s="74">
        <f t="shared" ca="1" si="4"/>
        <v>108728</v>
      </c>
      <c r="K47" s="74">
        <f t="shared" ca="1" si="5"/>
        <v>111774</v>
      </c>
      <c r="L47" s="74">
        <f t="shared" ca="1" si="6"/>
        <v>114906</v>
      </c>
      <c r="M47" s="74">
        <f t="shared" ca="1" si="7"/>
        <v>118179</v>
      </c>
      <c r="N47" s="72"/>
      <c r="P47" s="187" t="str">
        <f t="shared" si="17"/>
        <v xml:space="preserve">52906C </v>
      </c>
      <c r="Q47" s="191" t="s">
        <v>600</v>
      </c>
      <c r="R47" s="188" t="str">
        <f t="shared" si="38"/>
        <v>Epidemiology, Research, Evaluation &amp; Emergency Response Manager</v>
      </c>
      <c r="S47" s="189" t="str">
        <f t="shared" si="14"/>
        <v>50</v>
      </c>
      <c r="T47" s="186" cm="1">
        <f t="array" aca="1" ref="T47" ca="1">ROUND(IF($Q47="Y",VLOOKUP($P47, INDIRECT($Q$2),T$6,0)*INDIRECT($P$1),VLOOKUP($P47, INDIRECT($Q$2),T$6,0)),IF($E47="E",0,3))</f>
        <v>92574</v>
      </c>
      <c r="U47" s="186" cm="1">
        <f t="array" aca="1" ref="U47" ca="1">ROUND(IF($Q47="Y",VLOOKUP($P47, INDIRECT($Q$2),U$6,0)*INDIRECT($P$1),VLOOKUP($P47, INDIRECT($Q$2),U$6,0)),IF($E47="E",0,3))</f>
        <v>97203</v>
      </c>
      <c r="V47" s="186" cm="1">
        <f t="array" aca="1" ref="V47" ca="1">ROUND(IF($Q47="Y",VLOOKUP($P47, INDIRECT($Q$2),V$6,0)*INDIRECT($P$1),VLOOKUP($P47, INDIRECT($Q$2),V$6,0)),IF($E47="E",0,3))</f>
        <v>102061</v>
      </c>
      <c r="W47" s="186" cm="1">
        <f t="array" aca="1" ref="W47" ca="1">ROUND(IF($Q47="Y",VLOOKUP($P47, INDIRECT($Q$2),W$6,0)*INDIRECT($P$1),VLOOKUP($P47, INDIRECT($Q$2),W$6,0)),IF($E47="E",0,3))</f>
        <v>108728</v>
      </c>
      <c r="X47" s="186" cm="1">
        <f t="array" aca="1" ref="X47" ca="1">ROUND(IF($Q47="Y",VLOOKUP($P47, INDIRECT($Q$2),X$6,0)*INDIRECT($P$1),VLOOKUP($P47, INDIRECT($Q$2),X$6,0)),IF($E47="E",0,3))</f>
        <v>111774</v>
      </c>
      <c r="Y47" s="186" cm="1">
        <f t="array" aca="1" ref="Y47" ca="1">ROUND(IF($Q47="Y",VLOOKUP($P47, INDIRECT($Q$2),Y$6,0)*INDIRECT($P$1),VLOOKUP($P47, INDIRECT($Q$2),Y$6,0)),IF($E47="E",0,3))</f>
        <v>114906</v>
      </c>
      <c r="Z47" s="186" cm="1">
        <f t="array" aca="1" ref="Z47" ca="1">ROUND(IF($Q47="Y",VLOOKUP($P47, INDIRECT($Q$2),Z$6,0)*INDIRECT($P$1),VLOOKUP($P47, INDIRECT($Q$2),Z$6,0)),IF($E47="E",0,3))</f>
        <v>118179</v>
      </c>
      <c r="AA47" s="186"/>
      <c r="AB47" s="282" t="str">
        <f t="shared" si="18"/>
        <v xml:space="preserve">52906C </v>
      </c>
      <c r="AC47" s="130" t="str">
        <f t="shared" si="37"/>
        <v>Epidemiology, Research, Evaluation &amp; Emergency Response Manager</v>
      </c>
      <c r="AD47" s="284" t="str">
        <f t="shared" si="29"/>
        <v>50</v>
      </c>
      <c r="AE47" s="282">
        <f t="shared" ca="1" si="30"/>
        <v>44.506999999999998</v>
      </c>
      <c r="AF47" s="282">
        <f t="shared" ca="1" si="31"/>
        <v>46.732999999999997</v>
      </c>
      <c r="AG47" s="282">
        <f t="shared" ca="1" si="32"/>
        <v>49.067999999999998</v>
      </c>
      <c r="AH47" s="282">
        <f t="shared" ca="1" si="33"/>
        <v>52.274000000000001</v>
      </c>
      <c r="AI47" s="282">
        <f t="shared" ca="1" si="34"/>
        <v>53.738</v>
      </c>
      <c r="AJ47" s="282">
        <f t="shared" ca="1" si="35"/>
        <v>55.244</v>
      </c>
      <c r="AK47" s="282">
        <f t="shared" ca="1" si="36"/>
        <v>56.817</v>
      </c>
    </row>
    <row r="48" spans="1:37" x14ac:dyDescent="0.2">
      <c r="A48" s="75" t="s">
        <v>72</v>
      </c>
      <c r="B48" s="75">
        <v>8</v>
      </c>
      <c r="C48" s="70" t="s">
        <v>576</v>
      </c>
      <c r="D48" s="75">
        <v>393</v>
      </c>
      <c r="E48" s="75" t="s">
        <v>17</v>
      </c>
      <c r="F48" s="73" t="s">
        <v>342</v>
      </c>
      <c r="G48" s="74">
        <f t="shared" ca="1" si="1"/>
        <v>72530</v>
      </c>
      <c r="H48" s="74">
        <f t="shared" ca="1" si="2"/>
        <v>75436</v>
      </c>
      <c r="I48" s="74">
        <f t="shared" ca="1" si="3"/>
        <v>78455</v>
      </c>
      <c r="J48" s="74">
        <f t="shared" ca="1" si="4"/>
        <v>81596</v>
      </c>
      <c r="K48" s="74">
        <f t="shared" ca="1" si="5"/>
        <v>84865</v>
      </c>
      <c r="L48" s="74">
        <f t="shared" ca="1" si="6"/>
        <v>0</v>
      </c>
      <c r="M48" s="74">
        <f t="shared" ca="1" si="7"/>
        <v>0</v>
      </c>
      <c r="N48" s="72"/>
      <c r="P48" s="187" t="str">
        <f t="shared" si="17"/>
        <v>04245C</v>
      </c>
      <c r="Q48" s="186" t="s">
        <v>600</v>
      </c>
      <c r="R48" s="188" t="str">
        <f t="shared" si="38"/>
        <v xml:space="preserve">Executive Assistant to Police Chief </v>
      </c>
      <c r="S48" s="189" t="str">
        <f t="shared" si="14"/>
        <v>099</v>
      </c>
      <c r="T48" s="186" cm="1">
        <f t="array" aca="1" ref="T48" ca="1">ROUND(IF($Q48="Y",VLOOKUP($P48, INDIRECT($Q$2),T$6,0)*INDIRECT($P$1),VLOOKUP($P48, INDIRECT($Q$2),T$6,0)),IF($E48="E",0,3))</f>
        <v>72530</v>
      </c>
      <c r="U48" s="186" cm="1">
        <f t="array" aca="1" ref="U48" ca="1">ROUND(IF($Q48="Y",VLOOKUP($P48, INDIRECT($Q$2),U$6,0)*INDIRECT($P$1),VLOOKUP($P48, INDIRECT($Q$2),U$6,0)),IF($E48="E",0,3))</f>
        <v>75436</v>
      </c>
      <c r="V48" s="186" cm="1">
        <f t="array" aca="1" ref="V48" ca="1">ROUND(IF($Q48="Y",VLOOKUP($P48, INDIRECT($Q$2),V$6,0)*INDIRECT($P$1),VLOOKUP($P48, INDIRECT($Q$2),V$6,0)),IF($E48="E",0,3))</f>
        <v>78455</v>
      </c>
      <c r="W48" s="186" cm="1">
        <f t="array" aca="1" ref="W48" ca="1">ROUND(IF($Q48="Y",VLOOKUP($P48, INDIRECT($Q$2),W$6,0)*INDIRECT($P$1),VLOOKUP($P48, INDIRECT($Q$2),W$6,0)),IF($E48="E",0,3))</f>
        <v>81596</v>
      </c>
      <c r="X48" s="186" cm="1">
        <f t="array" aca="1" ref="X48" ca="1">ROUND(IF($Q48="Y",VLOOKUP($P48, INDIRECT($Q$2),X$6,0)*INDIRECT($P$1),VLOOKUP($P48, INDIRECT($Q$2),X$6,0)),IF($E48="E",0,3))</f>
        <v>84865</v>
      </c>
      <c r="Y48" s="186" cm="1">
        <f t="array" aca="1" ref="Y48" ca="1">ROUND(IF($Q48="Y",VLOOKUP($P48, INDIRECT($Q$2),Y$6,0)*INDIRECT($P$1),VLOOKUP($P48, INDIRECT($Q$2),Y$6,0)),IF($E48="E",0,3))</f>
        <v>0</v>
      </c>
      <c r="Z48" s="186" cm="1">
        <f t="array" aca="1" ref="Z48" ca="1">ROUND(IF($Q48="Y",VLOOKUP($P48, INDIRECT($Q$2),Z$6,0)*INDIRECT($P$1),VLOOKUP($P48, INDIRECT($Q$2),Z$6,0)),IF($E48="E",0,3))</f>
        <v>0</v>
      </c>
      <c r="AA48" s="186"/>
      <c r="AB48" s="282" t="str">
        <f t="shared" si="18"/>
        <v>04245C</v>
      </c>
      <c r="AC48" s="130" t="str">
        <f t="shared" si="37"/>
        <v xml:space="preserve">Executive Assistant to Police Chief </v>
      </c>
      <c r="AD48" s="284" t="str">
        <f t="shared" si="29"/>
        <v>099</v>
      </c>
      <c r="AE48" s="282">
        <f t="shared" ca="1" si="30"/>
        <v>34.870999999999995</v>
      </c>
      <c r="AF48" s="282">
        <f t="shared" ca="1" si="31"/>
        <v>36.268000000000001</v>
      </c>
      <c r="AG48" s="282">
        <f t="shared" ca="1" si="32"/>
        <v>37.719000000000001</v>
      </c>
      <c r="AH48" s="282">
        <f t="shared" ca="1" si="33"/>
        <v>39.228999999999999</v>
      </c>
      <c r="AI48" s="282">
        <f t="shared" ca="1" si="34"/>
        <v>40.800999999999995</v>
      </c>
      <c r="AJ48" s="282" t="str">
        <f t="shared" ca="1" si="35"/>
        <v/>
      </c>
      <c r="AK48" s="282" t="str">
        <f t="shared" ca="1" si="36"/>
        <v/>
      </c>
    </row>
    <row r="49" spans="1:38" x14ac:dyDescent="0.2">
      <c r="A49" s="75" t="s">
        <v>73</v>
      </c>
      <c r="B49" s="75">
        <v>13</v>
      </c>
      <c r="C49" s="70" t="s">
        <v>76</v>
      </c>
      <c r="D49" s="75">
        <v>590</v>
      </c>
      <c r="E49" s="75" t="s">
        <v>17</v>
      </c>
      <c r="F49" s="73" t="s">
        <v>545</v>
      </c>
      <c r="G49" s="74">
        <f t="shared" ca="1" si="1"/>
        <v>105785</v>
      </c>
      <c r="H49" s="74">
        <f t="shared" ca="1" si="2"/>
        <v>110015</v>
      </c>
      <c r="I49" s="74">
        <f t="shared" ca="1" si="3"/>
        <v>114416</v>
      </c>
      <c r="J49" s="74">
        <f t="shared" ca="1" si="4"/>
        <v>118992</v>
      </c>
      <c r="K49" s="74">
        <f t="shared" ca="1" si="5"/>
        <v>123753</v>
      </c>
      <c r="L49" s="74">
        <f t="shared" ca="1" si="6"/>
        <v>0</v>
      </c>
      <c r="M49" s="74">
        <f t="shared" ca="1" si="7"/>
        <v>0</v>
      </c>
      <c r="N49" s="72"/>
      <c r="P49" s="187" t="str">
        <f t="shared" si="17"/>
        <v>03400C</v>
      </c>
      <c r="Q49" s="191" t="s">
        <v>600</v>
      </c>
      <c r="R49" s="188" t="str">
        <f t="shared" si="38"/>
        <v>Executive Manager Minneapolis Employment and Training Program</v>
      </c>
      <c r="S49" s="189" t="str">
        <f t="shared" si="14"/>
        <v>63</v>
      </c>
      <c r="T49" s="186" cm="1">
        <f t="array" aca="1" ref="T49" ca="1">ROUND(IF($Q49="Y",VLOOKUP($P49, INDIRECT($Q$2),T$6,0)*INDIRECT($P$1),VLOOKUP($P49, INDIRECT($Q$2),T$6,0)),IF($E49="E",0,3))</f>
        <v>105785</v>
      </c>
      <c r="U49" s="186" cm="1">
        <f t="array" aca="1" ref="U49" ca="1">ROUND(IF($Q49="Y",VLOOKUP($P49, INDIRECT($Q$2),U$6,0)*INDIRECT($P$1),VLOOKUP($P49, INDIRECT($Q$2),U$6,0)),IF($E49="E",0,3))</f>
        <v>110015</v>
      </c>
      <c r="V49" s="186" cm="1">
        <f t="array" aca="1" ref="V49" ca="1">ROUND(IF($Q49="Y",VLOOKUP($P49, INDIRECT($Q$2),V$6,0)*INDIRECT($P$1),VLOOKUP($P49, INDIRECT($Q$2),V$6,0)),IF($E49="E",0,3))</f>
        <v>114416</v>
      </c>
      <c r="W49" s="186" cm="1">
        <f t="array" aca="1" ref="W49" ca="1">ROUND(IF($Q49="Y",VLOOKUP($P49, INDIRECT($Q$2),W$6,0)*INDIRECT($P$1),VLOOKUP($P49, INDIRECT($Q$2),W$6,0)),IF($E49="E",0,3))</f>
        <v>118992</v>
      </c>
      <c r="X49" s="186" cm="1">
        <f t="array" aca="1" ref="X49" ca="1">ROUND(IF($Q49="Y",VLOOKUP($P49, INDIRECT($Q$2),X$6,0)*INDIRECT($P$1),VLOOKUP($P49, INDIRECT($Q$2),X$6,0)),IF($E49="E",0,3))</f>
        <v>123753</v>
      </c>
      <c r="Y49" s="186" cm="1">
        <f t="array" aca="1" ref="Y49" ca="1">ROUND(IF($Q49="Y",VLOOKUP($P49, INDIRECT($Q$2),Y$6,0)*INDIRECT($P$1),VLOOKUP($P49, INDIRECT($Q$2),Y$6,0)),IF($E49="E",0,3))</f>
        <v>0</v>
      </c>
      <c r="Z49" s="186" cm="1">
        <f t="array" aca="1" ref="Z49" ca="1">ROUND(IF($Q49="Y",VLOOKUP($P49, INDIRECT($Q$2),Z$6,0)*INDIRECT($P$1),VLOOKUP($P49, INDIRECT($Q$2),Z$6,0)),IF($E49="E",0,3))</f>
        <v>0</v>
      </c>
      <c r="AA49" s="186"/>
      <c r="AB49" s="282" t="str">
        <f t="shared" si="18"/>
        <v>03400C</v>
      </c>
      <c r="AC49" s="130" t="str">
        <f t="shared" si="37"/>
        <v>Executive Manager Minneapolis Employment and Training Program</v>
      </c>
      <c r="AD49" s="284" t="str">
        <f t="shared" si="29"/>
        <v>63</v>
      </c>
      <c r="AE49" s="282">
        <f t="shared" ca="1" si="30"/>
        <v>50.858999999999995</v>
      </c>
      <c r="AF49" s="282">
        <f t="shared" ca="1" si="31"/>
        <v>52.891999999999996</v>
      </c>
      <c r="AG49" s="282">
        <f t="shared" ca="1" si="32"/>
        <v>55.007999999999996</v>
      </c>
      <c r="AH49" s="282">
        <f t="shared" ca="1" si="33"/>
        <v>57.207999999999998</v>
      </c>
      <c r="AI49" s="282">
        <f t="shared" ca="1" si="34"/>
        <v>59.497</v>
      </c>
      <c r="AJ49" s="282" t="str">
        <f t="shared" ca="1" si="35"/>
        <v/>
      </c>
      <c r="AK49" s="282" t="str">
        <f t="shared" ca="1" si="36"/>
        <v/>
      </c>
    </row>
    <row r="50" spans="1:38" x14ac:dyDescent="0.2">
      <c r="A50" s="75" t="s">
        <v>74</v>
      </c>
      <c r="B50" s="75">
        <v>11</v>
      </c>
      <c r="C50" s="70" t="s">
        <v>577</v>
      </c>
      <c r="D50" s="75">
        <v>505</v>
      </c>
      <c r="E50" s="75" t="s">
        <v>17</v>
      </c>
      <c r="F50" s="73" t="s">
        <v>344</v>
      </c>
      <c r="G50" s="74">
        <f t="shared" ca="1" si="1"/>
        <v>93983</v>
      </c>
      <c r="H50" s="74">
        <f t="shared" ca="1" si="2"/>
        <v>97746</v>
      </c>
      <c r="I50" s="74">
        <f t="shared" ca="1" si="3"/>
        <v>101661</v>
      </c>
      <c r="J50" s="74">
        <f t="shared" ca="1" si="4"/>
        <v>105731</v>
      </c>
      <c r="K50" s="74">
        <f t="shared" ca="1" si="5"/>
        <v>109964</v>
      </c>
      <c r="L50" s="74">
        <f t="shared" ca="1" si="6"/>
        <v>0</v>
      </c>
      <c r="M50" s="74">
        <f t="shared" ca="1" si="7"/>
        <v>0</v>
      </c>
      <c r="N50" s="72"/>
      <c r="P50" s="187" t="str">
        <f t="shared" si="17"/>
        <v>04239C</v>
      </c>
      <c r="Q50" s="191" t="s">
        <v>600</v>
      </c>
      <c r="R50" s="188" t="str">
        <f t="shared" si="38"/>
        <v>Executive Manager of Arts</v>
      </c>
      <c r="S50" s="189" t="str">
        <f t="shared" si="14"/>
        <v>041</v>
      </c>
      <c r="T50" s="186" cm="1">
        <f t="array" aca="1" ref="T50" ca="1">ROUND(IF($Q50="Y",VLOOKUP($P50, INDIRECT($Q$2),T$6,0)*INDIRECT($P$1),VLOOKUP($P50, INDIRECT($Q$2),T$6,0)),IF($E50="E",0,3))</f>
        <v>93983</v>
      </c>
      <c r="U50" s="186" cm="1">
        <f t="array" aca="1" ref="U50" ca="1">ROUND(IF($Q50="Y",VLOOKUP($P50, INDIRECT($Q$2),U$6,0)*INDIRECT($P$1),VLOOKUP($P50, INDIRECT($Q$2),U$6,0)),IF($E50="E",0,3))</f>
        <v>97746</v>
      </c>
      <c r="V50" s="186" cm="1">
        <f t="array" aca="1" ref="V50" ca="1">ROUND(IF($Q50="Y",VLOOKUP($P50, INDIRECT($Q$2),V$6,0)*INDIRECT($P$1),VLOOKUP($P50, INDIRECT($Q$2),V$6,0)),IF($E50="E",0,3))</f>
        <v>101661</v>
      </c>
      <c r="W50" s="186" cm="1">
        <f t="array" aca="1" ref="W50" ca="1">ROUND(IF($Q50="Y",VLOOKUP($P50, INDIRECT($Q$2),W$6,0)*INDIRECT($P$1),VLOOKUP($P50, INDIRECT($Q$2),W$6,0)),IF($E50="E",0,3))</f>
        <v>105731</v>
      </c>
      <c r="X50" s="186" cm="1">
        <f t="array" aca="1" ref="X50" ca="1">ROUND(IF($Q50="Y",VLOOKUP($P50, INDIRECT($Q$2),X$6,0)*INDIRECT($P$1),VLOOKUP($P50, INDIRECT($Q$2),X$6,0)),IF($E50="E",0,3))</f>
        <v>109964</v>
      </c>
      <c r="Y50" s="186" cm="1">
        <f t="array" aca="1" ref="Y50" ca="1">ROUND(IF($Q50="Y",VLOOKUP($P50, INDIRECT($Q$2),Y$6,0)*INDIRECT($P$1),VLOOKUP($P50, INDIRECT($Q$2),Y$6,0)),IF($E50="E",0,3))</f>
        <v>0</v>
      </c>
      <c r="Z50" s="186" cm="1">
        <f t="array" aca="1" ref="Z50" ca="1">ROUND(IF($Q50="Y",VLOOKUP($P50, INDIRECT($Q$2),Z$6,0)*INDIRECT($P$1),VLOOKUP($P50, INDIRECT($Q$2),Z$6,0)),IF($E50="E",0,3))</f>
        <v>0</v>
      </c>
      <c r="AA50" s="186"/>
      <c r="AB50" s="282" t="str">
        <f t="shared" si="18"/>
        <v>04239C</v>
      </c>
      <c r="AC50" s="130" t="str">
        <f t="shared" si="37"/>
        <v>Executive Manager of Arts</v>
      </c>
      <c r="AD50" s="284" t="str">
        <f t="shared" si="29"/>
        <v>041</v>
      </c>
      <c r="AE50" s="282">
        <f t="shared" ca="1" si="30"/>
        <v>45.184999999999995</v>
      </c>
      <c r="AF50" s="282">
        <f t="shared" ca="1" si="31"/>
        <v>46.994</v>
      </c>
      <c r="AG50" s="282">
        <f t="shared" ca="1" si="32"/>
        <v>48.875999999999998</v>
      </c>
      <c r="AH50" s="282">
        <f t="shared" ca="1" si="33"/>
        <v>50.832999999999998</v>
      </c>
      <c r="AI50" s="282">
        <f t="shared" ca="1" si="34"/>
        <v>52.867999999999995</v>
      </c>
      <c r="AJ50" s="282" t="str">
        <f t="shared" ca="1" si="35"/>
        <v/>
      </c>
      <c r="AK50" s="282" t="str">
        <f t="shared" ca="1" si="36"/>
        <v/>
      </c>
    </row>
    <row r="51" spans="1:38" x14ac:dyDescent="0.2">
      <c r="A51" s="75" t="s">
        <v>75</v>
      </c>
      <c r="B51" s="75">
        <v>8</v>
      </c>
      <c r="C51" s="70" t="s">
        <v>30</v>
      </c>
      <c r="D51" s="75">
        <v>393</v>
      </c>
      <c r="E51" s="75" t="s">
        <v>17</v>
      </c>
      <c r="F51" s="73" t="s">
        <v>862</v>
      </c>
      <c r="G51" s="74">
        <f t="shared" ca="1" si="1"/>
        <v>65716</v>
      </c>
      <c r="H51" s="74">
        <f t="shared" ca="1" si="2"/>
        <v>69243</v>
      </c>
      <c r="I51" s="74">
        <f t="shared" ca="1" si="3"/>
        <v>72916</v>
      </c>
      <c r="J51" s="74">
        <f t="shared" ca="1" si="4"/>
        <v>78079</v>
      </c>
      <c r="K51" s="74">
        <f t="shared" ca="1" si="5"/>
        <v>80266</v>
      </c>
      <c r="L51" s="74">
        <f t="shared" ca="1" si="6"/>
        <v>82514</v>
      </c>
      <c r="M51" s="74">
        <f t="shared" ca="1" si="7"/>
        <v>84866</v>
      </c>
      <c r="N51" s="72"/>
      <c r="P51" s="187" t="str">
        <f t="shared" ref="P51:P83" si="39">A51</f>
        <v>00463C</v>
      </c>
      <c r="Q51" s="191" t="s">
        <v>600</v>
      </c>
      <c r="R51" s="188" t="str">
        <f t="shared" si="38"/>
        <v>Executive Secretary to City Coordinator</v>
      </c>
      <c r="S51" s="189" t="str">
        <f t="shared" si="14"/>
        <v>21</v>
      </c>
      <c r="T51" s="186" cm="1">
        <f t="array" aca="1" ref="T51" ca="1">ROUND(IF($Q51="Y",VLOOKUP($P51, INDIRECT($Q$2),T$6,0)*INDIRECT($P$1),VLOOKUP($P51, INDIRECT($Q$2),T$6,0)),IF($E51="E",0,3))</f>
        <v>65716</v>
      </c>
      <c r="U51" s="186" cm="1">
        <f t="array" aca="1" ref="U51" ca="1">ROUND(IF($Q51="Y",VLOOKUP($P51, INDIRECT($Q$2),U$6,0)*INDIRECT($P$1),VLOOKUP($P51, INDIRECT($Q$2),U$6,0)),IF($E51="E",0,3))</f>
        <v>69243</v>
      </c>
      <c r="V51" s="186" cm="1">
        <f t="array" aca="1" ref="V51" ca="1">ROUND(IF($Q51="Y",VLOOKUP($P51, INDIRECT($Q$2),V$6,0)*INDIRECT($P$1),VLOOKUP($P51, INDIRECT($Q$2),V$6,0)),IF($E51="E",0,3))</f>
        <v>72916</v>
      </c>
      <c r="W51" s="186" cm="1">
        <f t="array" aca="1" ref="W51" ca="1">ROUND(IF($Q51="Y",VLOOKUP($P51, INDIRECT($Q$2),W$6,0)*INDIRECT($P$1),VLOOKUP($P51, INDIRECT($Q$2),W$6,0)),IF($E51="E",0,3))</f>
        <v>78079</v>
      </c>
      <c r="X51" s="186" cm="1">
        <f t="array" aca="1" ref="X51" ca="1">ROUND(IF($Q51="Y",VLOOKUP($P51, INDIRECT($Q$2),X$6,0)*INDIRECT($P$1),VLOOKUP($P51, INDIRECT($Q$2),X$6,0)),IF($E51="E",0,3))</f>
        <v>80266</v>
      </c>
      <c r="Y51" s="186" cm="1">
        <f t="array" aca="1" ref="Y51" ca="1">ROUND(IF($Q51="Y",VLOOKUP($P51, INDIRECT($Q$2),Y$6,0)*INDIRECT($P$1),VLOOKUP($P51, INDIRECT($Q$2),Y$6,0)),IF($E51="E",0,3))</f>
        <v>82514</v>
      </c>
      <c r="Z51" s="186" cm="1">
        <f t="array" aca="1" ref="Z51" ca="1">ROUND(IF($Q51="Y",VLOOKUP($P51, INDIRECT($Q$2),Z$6,0)*INDIRECT($P$1),VLOOKUP($P51, INDIRECT($Q$2),Z$6,0)),IF($E51="E",0,3))</f>
        <v>84866</v>
      </c>
      <c r="AA51" s="186"/>
      <c r="AB51" s="282" t="str">
        <f t="shared" ref="AB51:AB82" si="40">A51</f>
        <v>00463C</v>
      </c>
      <c r="AC51" s="130" t="str">
        <f t="shared" si="37"/>
        <v>Executive Secretary to City Coordinator</v>
      </c>
      <c r="AD51" s="284" t="str">
        <f t="shared" si="29"/>
        <v>21</v>
      </c>
      <c r="AE51" s="282">
        <f t="shared" ca="1" si="30"/>
        <v>31.595000000000002</v>
      </c>
      <c r="AF51" s="282">
        <f t="shared" ca="1" si="31"/>
        <v>33.29</v>
      </c>
      <c r="AG51" s="282">
        <f t="shared" ca="1" si="32"/>
        <v>35.055999999999997</v>
      </c>
      <c r="AH51" s="282">
        <f t="shared" ca="1" si="33"/>
        <v>37.537999999999997</v>
      </c>
      <c r="AI51" s="282">
        <f t="shared" ca="1" si="34"/>
        <v>38.589999999999996</v>
      </c>
      <c r="AJ51" s="282">
        <f t="shared" ca="1" si="35"/>
        <v>39.670999999999999</v>
      </c>
      <c r="AK51" s="282">
        <f t="shared" ca="1" si="36"/>
        <v>40.800999999999995</v>
      </c>
    </row>
    <row r="52" spans="1:38" x14ac:dyDescent="0.2">
      <c r="A52" s="75" t="s">
        <v>77</v>
      </c>
      <c r="B52" s="75">
        <v>13</v>
      </c>
      <c r="C52" s="70" t="s">
        <v>76</v>
      </c>
      <c r="D52" s="75">
        <v>598</v>
      </c>
      <c r="E52" s="75" t="s">
        <v>17</v>
      </c>
      <c r="F52" s="73" t="s">
        <v>346</v>
      </c>
      <c r="G52" s="74">
        <f t="shared" ca="1" si="1"/>
        <v>105785</v>
      </c>
      <c r="H52" s="74">
        <f t="shared" ca="1" si="2"/>
        <v>110015</v>
      </c>
      <c r="I52" s="74">
        <f t="shared" ca="1" si="3"/>
        <v>114416</v>
      </c>
      <c r="J52" s="74">
        <f t="shared" ca="1" si="4"/>
        <v>118992</v>
      </c>
      <c r="K52" s="74">
        <f t="shared" ca="1" si="5"/>
        <v>123753</v>
      </c>
      <c r="L52" s="74">
        <f t="shared" ca="1" si="6"/>
        <v>0</v>
      </c>
      <c r="M52" s="74">
        <f t="shared" ca="1" si="7"/>
        <v>0</v>
      </c>
      <c r="N52" s="72"/>
      <c r="P52" s="187" t="str">
        <f t="shared" si="39"/>
        <v>04295C</v>
      </c>
      <c r="Q52" s="191" t="s">
        <v>600</v>
      </c>
      <c r="R52" s="188" t="str">
        <f t="shared" si="38"/>
        <v>Facility Manager</v>
      </c>
      <c r="S52" s="189" t="str">
        <f t="shared" si="14"/>
        <v>63</v>
      </c>
      <c r="T52" s="186" cm="1">
        <f t="array" aca="1" ref="T52" ca="1">ROUND(IF($Q52="Y",VLOOKUP($P52, INDIRECT($Q$2),T$6,0)*INDIRECT($P$1),VLOOKUP($P52, INDIRECT($Q$2),T$6,0)),IF($E52="E",0,3))</f>
        <v>105785</v>
      </c>
      <c r="U52" s="186" cm="1">
        <f t="array" aca="1" ref="U52" ca="1">ROUND(IF($Q52="Y",VLOOKUP($P52, INDIRECT($Q$2),U$6,0)*INDIRECT($P$1),VLOOKUP($P52, INDIRECT($Q$2),U$6,0)),IF($E52="E",0,3))</f>
        <v>110015</v>
      </c>
      <c r="V52" s="186" cm="1">
        <f t="array" aca="1" ref="V52" ca="1">ROUND(IF($Q52="Y",VLOOKUP($P52, INDIRECT($Q$2),V$6,0)*INDIRECT($P$1),VLOOKUP($P52, INDIRECT($Q$2),V$6,0)),IF($E52="E",0,3))</f>
        <v>114416</v>
      </c>
      <c r="W52" s="186" cm="1">
        <f t="array" aca="1" ref="W52" ca="1">ROUND(IF($Q52="Y",VLOOKUP($P52, INDIRECT($Q$2),W$6,0)*INDIRECT($P$1),VLOOKUP($P52, INDIRECT($Q$2),W$6,0)),IF($E52="E",0,3))</f>
        <v>118992</v>
      </c>
      <c r="X52" s="186" cm="1">
        <f t="array" aca="1" ref="X52" ca="1">ROUND(IF($Q52="Y",VLOOKUP($P52, INDIRECT($Q$2),X$6,0)*INDIRECT($P$1),VLOOKUP($P52, INDIRECT($Q$2),X$6,0)),IF($E52="E",0,3))</f>
        <v>123753</v>
      </c>
      <c r="Y52" s="186" cm="1">
        <f t="array" aca="1" ref="Y52" ca="1">ROUND(IF($Q52="Y",VLOOKUP($P52, INDIRECT($Q$2),Y$6,0)*INDIRECT($P$1),VLOOKUP($P52, INDIRECT($Q$2),Y$6,0)),IF($E52="E",0,3))</f>
        <v>0</v>
      </c>
      <c r="Z52" s="186" cm="1">
        <f t="array" aca="1" ref="Z52" ca="1">ROUND(IF($Q52="Y",VLOOKUP($P52, INDIRECT($Q$2),Z$6,0)*INDIRECT($P$1),VLOOKUP($P52, INDIRECT($Q$2),Z$6,0)),IF($E52="E",0,3))</f>
        <v>0</v>
      </c>
      <c r="AA52" s="186"/>
      <c r="AB52" s="282" t="str">
        <f t="shared" si="40"/>
        <v>04295C</v>
      </c>
      <c r="AC52" s="130" t="str">
        <f t="shared" si="37"/>
        <v>Facility Manager</v>
      </c>
      <c r="AD52" s="284" t="str">
        <f t="shared" si="29"/>
        <v>63</v>
      </c>
      <c r="AE52" s="282">
        <f t="shared" ca="1" si="30"/>
        <v>50.858999999999995</v>
      </c>
      <c r="AF52" s="282">
        <f t="shared" ca="1" si="31"/>
        <v>52.891999999999996</v>
      </c>
      <c r="AG52" s="282">
        <f t="shared" ca="1" si="32"/>
        <v>55.007999999999996</v>
      </c>
      <c r="AH52" s="282">
        <f t="shared" ca="1" si="33"/>
        <v>57.207999999999998</v>
      </c>
      <c r="AI52" s="282">
        <f t="shared" ca="1" si="34"/>
        <v>59.497</v>
      </c>
      <c r="AJ52" s="282" t="str">
        <f t="shared" ca="1" si="35"/>
        <v/>
      </c>
      <c r="AK52" s="282" t="str">
        <f t="shared" ca="1" si="36"/>
        <v/>
      </c>
    </row>
    <row r="53" spans="1:38" x14ac:dyDescent="0.2">
      <c r="A53" s="75" t="s">
        <v>79</v>
      </c>
      <c r="B53" s="75">
        <v>2</v>
      </c>
      <c r="C53" s="70" t="s">
        <v>78</v>
      </c>
      <c r="D53" s="75">
        <v>110</v>
      </c>
      <c r="E53" s="75" t="s">
        <v>21</v>
      </c>
      <c r="F53" s="73" t="s">
        <v>347</v>
      </c>
      <c r="G53" s="74">
        <f t="shared" ca="1" si="1"/>
        <v>15.606</v>
      </c>
      <c r="H53" s="74">
        <f t="shared" ca="1" si="2"/>
        <v>16.646000000000001</v>
      </c>
      <c r="I53" s="74">
        <f t="shared" ca="1" si="3"/>
        <v>0</v>
      </c>
      <c r="J53" s="74">
        <f t="shared" ca="1" si="4"/>
        <v>0</v>
      </c>
      <c r="K53" s="74">
        <f t="shared" ca="1" si="5"/>
        <v>0</v>
      </c>
      <c r="L53" s="74">
        <f t="shared" ca="1" si="6"/>
        <v>0</v>
      </c>
      <c r="M53" s="74">
        <f t="shared" ca="1" si="7"/>
        <v>0</v>
      </c>
      <c r="N53" s="72"/>
      <c r="P53" s="187" t="str">
        <f t="shared" si="39"/>
        <v>02230C</v>
      </c>
      <c r="Q53" s="191" t="s">
        <v>600</v>
      </c>
      <c r="R53" s="188" t="str">
        <f t="shared" si="38"/>
        <v xml:space="preserve">Guest Services Ambassador </v>
      </c>
      <c r="S53" s="189" t="str">
        <f t="shared" si="14"/>
        <v>03A</v>
      </c>
      <c r="T53" s="186" cm="1">
        <f t="array" aca="1" ref="T53" ca="1">ROUND(IF($Q53="Y",VLOOKUP($P53, INDIRECT($Q$2),T$6,0)*INDIRECT($P$1),VLOOKUP($P53, INDIRECT($Q$2),T$6,0)),IF($E53="E",0,3))</f>
        <v>15.606</v>
      </c>
      <c r="U53" s="186" cm="1">
        <f t="array" aca="1" ref="U53" ca="1">ROUND(IF($Q53="Y",VLOOKUP($P53, INDIRECT($Q$2),U$6,0)*INDIRECT($P$1),VLOOKUP($P53, INDIRECT($Q$2),U$6,0)),IF($E53="E",0,3))</f>
        <v>16.646000000000001</v>
      </c>
      <c r="V53" s="186" cm="1">
        <f t="array" aca="1" ref="V53" ca="1">ROUND(IF($Q53="Y",VLOOKUP($P53, INDIRECT($Q$2),V$6,0)*INDIRECT($P$1),VLOOKUP($P53, INDIRECT($Q$2),V$6,0)),IF($E53="E",0,3))</f>
        <v>0</v>
      </c>
      <c r="W53" s="186" cm="1">
        <f t="array" aca="1" ref="W53" ca="1">ROUND(IF($Q53="Y",VLOOKUP($P53, INDIRECT($Q$2),W$6,0)*INDIRECT($P$1),VLOOKUP($P53, INDIRECT($Q$2),W$6,0)),IF($E53="E",0,3))</f>
        <v>0</v>
      </c>
      <c r="X53" s="186" cm="1">
        <f t="array" aca="1" ref="X53" ca="1">ROUND(IF($Q53="Y",VLOOKUP($P53, INDIRECT($Q$2),X$6,0)*INDIRECT($P$1),VLOOKUP($P53, INDIRECT($Q$2),X$6,0)),IF($E53="E",0,3))</f>
        <v>0</v>
      </c>
      <c r="Y53" s="186" cm="1">
        <f t="array" aca="1" ref="Y53" ca="1">ROUND(IF($Q53="Y",VLOOKUP($P53, INDIRECT($Q$2),Y$6,0)*INDIRECT($P$1),VLOOKUP($P53, INDIRECT($Q$2),Y$6,0)),IF($E53="E",0,3))</f>
        <v>0</v>
      </c>
      <c r="Z53" s="186" cm="1">
        <f t="array" aca="1" ref="Z53" ca="1">ROUND(IF($Q53="Y",VLOOKUP($P53, INDIRECT($Q$2),Z$6,0)*INDIRECT($P$1),VLOOKUP($P53, INDIRECT($Q$2),Z$6,0)),IF($E53="E",0,3))</f>
        <v>0</v>
      </c>
      <c r="AA53" s="186"/>
      <c r="AB53" s="282" t="str">
        <f t="shared" si="40"/>
        <v>02230C</v>
      </c>
      <c r="AC53" s="130" t="str">
        <f t="shared" si="37"/>
        <v xml:space="preserve">Guest Services Ambassador </v>
      </c>
      <c r="AD53" s="284" t="str">
        <f t="shared" si="29"/>
        <v>03A</v>
      </c>
      <c r="AE53" s="282">
        <f t="shared" ca="1" si="30"/>
        <v>15.606</v>
      </c>
      <c r="AF53" s="282">
        <f t="shared" ca="1" si="31"/>
        <v>16.646000000000001</v>
      </c>
      <c r="AG53" s="282" t="str">
        <f t="shared" ca="1" si="32"/>
        <v/>
      </c>
      <c r="AH53" s="282" t="str">
        <f t="shared" ca="1" si="33"/>
        <v/>
      </c>
      <c r="AI53" s="282" t="str">
        <f t="shared" ca="1" si="34"/>
        <v/>
      </c>
      <c r="AJ53" s="282" t="str">
        <f t="shared" ca="1" si="35"/>
        <v/>
      </c>
      <c r="AK53" s="282" t="str">
        <f t="shared" ca="1" si="36"/>
        <v/>
      </c>
    </row>
    <row r="54" spans="1:38" x14ac:dyDescent="0.2">
      <c r="A54" s="75" t="s">
        <v>854</v>
      </c>
      <c r="B54" s="75">
        <v>13</v>
      </c>
      <c r="C54" s="70" t="s">
        <v>76</v>
      </c>
      <c r="D54" s="75">
        <v>598</v>
      </c>
      <c r="E54" s="75" t="s">
        <v>17</v>
      </c>
      <c r="F54" s="73" t="s">
        <v>855</v>
      </c>
      <c r="G54" s="74">
        <f t="shared" si="1"/>
        <v>105785</v>
      </c>
      <c r="H54" s="74">
        <f t="shared" si="2"/>
        <v>110015</v>
      </c>
      <c r="I54" s="74">
        <f t="shared" si="3"/>
        <v>114416</v>
      </c>
      <c r="J54" s="74">
        <f t="shared" si="4"/>
        <v>118992</v>
      </c>
      <c r="K54" s="74">
        <f t="shared" si="5"/>
        <v>123753</v>
      </c>
      <c r="L54" s="74">
        <f t="shared" si="6"/>
        <v>0</v>
      </c>
      <c r="M54" s="74">
        <f t="shared" si="7"/>
        <v>0</v>
      </c>
      <c r="N54" s="72"/>
      <c r="P54" s="187" t="str">
        <f t="shared" si="39"/>
        <v>53021C</v>
      </c>
      <c r="R54" s="188" t="str">
        <f t="shared" si="38"/>
        <v>Health &amp; Wellness Manager - MPD</v>
      </c>
      <c r="S54" s="189" t="str">
        <f t="shared" si="14"/>
        <v>63</v>
      </c>
      <c r="T54" s="336">
        <v>105785</v>
      </c>
      <c r="U54" s="336">
        <v>110015</v>
      </c>
      <c r="V54" s="336">
        <v>114416</v>
      </c>
      <c r="W54" s="336">
        <v>118992</v>
      </c>
      <c r="X54" s="336">
        <v>123753</v>
      </c>
      <c r="Y54" s="336"/>
      <c r="Z54" s="336"/>
      <c r="AA54" s="186"/>
      <c r="AB54" s="282" t="str">
        <f t="shared" si="40"/>
        <v>53021C</v>
      </c>
      <c r="AC54" s="130" t="str">
        <f t="shared" si="37"/>
        <v>Health &amp; Wellness Manager - MPD</v>
      </c>
      <c r="AD54" s="284" t="str">
        <f>C54</f>
        <v>63</v>
      </c>
      <c r="AE54" s="282">
        <f t="shared" ref="AE54:AK54" si="41">IF(T54=0,"",IF($E54="E",ROUNDUP(T54/2080,3),T54))</f>
        <v>50.858999999999995</v>
      </c>
      <c r="AF54" s="282">
        <f t="shared" si="41"/>
        <v>52.891999999999996</v>
      </c>
      <c r="AG54" s="282">
        <f t="shared" si="41"/>
        <v>55.007999999999996</v>
      </c>
      <c r="AH54" s="282">
        <f t="shared" si="41"/>
        <v>57.207999999999998</v>
      </c>
      <c r="AI54" s="282">
        <f t="shared" si="41"/>
        <v>59.497</v>
      </c>
      <c r="AJ54" s="282" t="str">
        <f t="shared" si="41"/>
        <v/>
      </c>
      <c r="AK54" s="282" t="str">
        <f t="shared" si="41"/>
        <v/>
      </c>
    </row>
    <row r="55" spans="1:38" s="73" customFormat="1" x14ac:dyDescent="0.2">
      <c r="A55" s="75" t="s">
        <v>668</v>
      </c>
      <c r="B55" s="75">
        <v>10</v>
      </c>
      <c r="C55" s="70" t="s">
        <v>70</v>
      </c>
      <c r="D55" s="75">
        <v>478</v>
      </c>
      <c r="E55" s="75" t="s">
        <v>17</v>
      </c>
      <c r="F55" s="73" t="s">
        <v>669</v>
      </c>
      <c r="G55" s="74">
        <f t="shared" ca="1" si="1"/>
        <v>78941</v>
      </c>
      <c r="H55" s="74">
        <f t="shared" ca="1" si="2"/>
        <v>82870</v>
      </c>
      <c r="I55" s="74">
        <f t="shared" ca="1" si="3"/>
        <v>87024</v>
      </c>
      <c r="J55" s="74">
        <f t="shared" ca="1" si="4"/>
        <v>92651</v>
      </c>
      <c r="K55" s="74">
        <f t="shared" ca="1" si="5"/>
        <v>95244</v>
      </c>
      <c r="L55" s="74">
        <f t="shared" ca="1" si="6"/>
        <v>97913</v>
      </c>
      <c r="M55" s="74">
        <f t="shared" ca="1" si="7"/>
        <v>100704</v>
      </c>
      <c r="N55" s="60"/>
      <c r="P55" s="187" t="str">
        <f t="shared" si="39"/>
        <v>52991C</v>
      </c>
      <c r="Q55" s="191" t="s">
        <v>600</v>
      </c>
      <c r="R55" s="188" t="str">
        <f t="shared" si="38"/>
        <v>Health Equity Manager</v>
      </c>
      <c r="S55" s="189" t="str">
        <f t="shared" si="14"/>
        <v>34M</v>
      </c>
      <c r="T55" s="186" cm="1">
        <f t="array" aca="1" ref="T55" ca="1">ROUND(IF($Q55="Y",VLOOKUP($P55, INDIRECT($Q$2),T$6,0)*INDIRECT($P$1),VLOOKUP($P55, INDIRECT($Q$2),T$6,0)),IF($E55="E",0,3))</f>
        <v>78941</v>
      </c>
      <c r="U55" s="186" cm="1">
        <f t="array" aca="1" ref="U55" ca="1">ROUND(IF($Q55="Y",VLOOKUP($P55, INDIRECT($Q$2),U$6,0)*INDIRECT($P$1),VLOOKUP($P55, INDIRECT($Q$2),U$6,0)),IF($E55="E",0,3))</f>
        <v>82870</v>
      </c>
      <c r="V55" s="186" cm="1">
        <f t="array" aca="1" ref="V55" ca="1">ROUND(IF($Q55="Y",VLOOKUP($P55, INDIRECT($Q$2),V$6,0)*INDIRECT($P$1),VLOOKUP($P55, INDIRECT($Q$2),V$6,0)),IF($E55="E",0,3))</f>
        <v>87024</v>
      </c>
      <c r="W55" s="186" cm="1">
        <f t="array" aca="1" ref="W55" ca="1">ROUND(IF($Q55="Y",VLOOKUP($P55, INDIRECT($Q$2),W$6,0)*INDIRECT($P$1),VLOOKUP($P55, INDIRECT($Q$2),W$6,0)),IF($E55="E",0,3))</f>
        <v>92651</v>
      </c>
      <c r="X55" s="186" cm="1">
        <f t="array" aca="1" ref="X55" ca="1">ROUND(IF($Q55="Y",VLOOKUP($P55, INDIRECT($Q$2),X$6,0)*INDIRECT($P$1),VLOOKUP($P55, INDIRECT($Q$2),X$6,0)),IF($E55="E",0,3))</f>
        <v>95244</v>
      </c>
      <c r="Y55" s="186" cm="1">
        <f t="array" aca="1" ref="Y55" ca="1">ROUND(IF($Q55="Y",VLOOKUP($P55, INDIRECT($Q$2),Y$6,0)*INDIRECT($P$1),VLOOKUP($P55, INDIRECT($Q$2),Y$6,0)),IF($E55="E",0,3))</f>
        <v>97913</v>
      </c>
      <c r="Z55" s="186" cm="1">
        <f t="array" aca="1" ref="Z55" ca="1">ROUND(IF($Q55="Y",VLOOKUP($P55, INDIRECT($Q$2),Z$6,0)*INDIRECT($P$1),VLOOKUP($P55, INDIRECT($Q$2),Z$6,0)),IF($E55="E",0,3))</f>
        <v>100704</v>
      </c>
      <c r="AA55" s="186"/>
      <c r="AB55" s="282" t="str">
        <f t="shared" si="40"/>
        <v>52991C</v>
      </c>
      <c r="AC55" s="130" t="str">
        <f t="shared" si="37"/>
        <v>Health Equity Manager</v>
      </c>
      <c r="AD55" s="284" t="str">
        <f t="shared" si="29"/>
        <v>34M</v>
      </c>
      <c r="AE55" s="282">
        <f t="shared" ref="AE55:AK57" ca="1" si="42">IF(T55=0,"",IF($E55="E",ROUNDUP(T55/2080,3),T55))</f>
        <v>37.952999999999996</v>
      </c>
      <c r="AF55" s="282">
        <f t="shared" ca="1" si="42"/>
        <v>39.841999999999999</v>
      </c>
      <c r="AG55" s="282">
        <f t="shared" ca="1" si="42"/>
        <v>41.838999999999999</v>
      </c>
      <c r="AH55" s="282">
        <f t="shared" ca="1" si="42"/>
        <v>44.543999999999997</v>
      </c>
      <c r="AI55" s="282">
        <f t="shared" ca="1" si="42"/>
        <v>45.790999999999997</v>
      </c>
      <c r="AJ55" s="282">
        <f t="shared" ca="1" si="42"/>
        <v>47.073999999999998</v>
      </c>
      <c r="AK55" s="282">
        <f t="shared" ca="1" si="42"/>
        <v>48.415999999999997</v>
      </c>
      <c r="AL55" s="129"/>
    </row>
    <row r="56" spans="1:38" x14ac:dyDescent="0.2">
      <c r="A56" s="75" t="s">
        <v>483</v>
      </c>
      <c r="B56" s="75">
        <v>10</v>
      </c>
      <c r="C56" s="70" t="s">
        <v>571</v>
      </c>
      <c r="D56" s="75">
        <v>458</v>
      </c>
      <c r="E56" s="75" t="s">
        <v>17</v>
      </c>
      <c r="F56" s="73" t="s">
        <v>547</v>
      </c>
      <c r="G56" s="74">
        <f t="shared" si="1"/>
        <v>86026</v>
      </c>
      <c r="H56" s="74">
        <f t="shared" ca="1" si="2"/>
        <v>89471</v>
      </c>
      <c r="I56" s="74">
        <f t="shared" ca="1" si="3"/>
        <v>93055</v>
      </c>
      <c r="J56" s="74">
        <f t="shared" ca="1" si="4"/>
        <v>96779</v>
      </c>
      <c r="K56" s="74">
        <f t="shared" ca="1" si="5"/>
        <v>100655</v>
      </c>
      <c r="L56" s="74">
        <f t="shared" ca="1" si="6"/>
        <v>0</v>
      </c>
      <c r="M56" s="74">
        <f t="shared" ca="1" si="7"/>
        <v>0</v>
      </c>
      <c r="N56" s="72"/>
      <c r="P56" s="187" t="str">
        <f t="shared" si="39"/>
        <v xml:space="preserve">52946C </v>
      </c>
      <c r="Q56" s="191" t="s">
        <v>600</v>
      </c>
      <c r="R56" s="188" t="str">
        <f t="shared" si="38"/>
        <v>Health Program Coordinator</v>
      </c>
      <c r="S56" s="189" t="str">
        <f t="shared" si="14"/>
        <v>065</v>
      </c>
      <c r="T56" s="186">
        <v>86026</v>
      </c>
      <c r="U56" s="186" cm="1">
        <f t="array" aca="1" ref="U56" ca="1">ROUND(IF($Q56="Y",VLOOKUP($P56, INDIRECT($Q$2),U$6,0)*INDIRECT($P$1),VLOOKUP($P56, INDIRECT($Q$2),U$6,0)),IF($E56="E",0,3))</f>
        <v>89471</v>
      </c>
      <c r="V56" s="186" cm="1">
        <f t="array" aca="1" ref="V56" ca="1">ROUND(IF($Q56="Y",VLOOKUP($P56, INDIRECT($Q$2),V$6,0)*INDIRECT($P$1),VLOOKUP($P56, INDIRECT($Q$2),V$6,0)),IF($E56="E",0,3))</f>
        <v>93055</v>
      </c>
      <c r="W56" s="186" cm="1">
        <f t="array" aca="1" ref="W56" ca="1">ROUND(IF($Q56="Y",VLOOKUP($P56, INDIRECT($Q$2),W$6,0)*INDIRECT($P$1),VLOOKUP($P56, INDIRECT($Q$2),W$6,0)),IF($E56="E",0,3))</f>
        <v>96779</v>
      </c>
      <c r="X56" s="186" cm="1">
        <f t="array" aca="1" ref="X56" ca="1">ROUND(IF($Q56="Y",VLOOKUP($P56, INDIRECT($Q$2),X$6,0)*INDIRECT($P$1),VLOOKUP($P56, INDIRECT($Q$2),X$6,0)),IF($E56="E",0,3))</f>
        <v>100655</v>
      </c>
      <c r="Y56" s="186" cm="1">
        <f t="array" aca="1" ref="Y56" ca="1">ROUND(IF($Q56="Y",VLOOKUP($P56, INDIRECT($Q$2),Y$6,0)*INDIRECT($P$1),VLOOKUP($P56, INDIRECT($Q$2),Y$6,0)),IF($E56="E",0,3))</f>
        <v>0</v>
      </c>
      <c r="Z56" s="186" cm="1">
        <f t="array" aca="1" ref="Z56" ca="1">ROUND(IF($Q56="Y",VLOOKUP($P56, INDIRECT($Q$2),Z$6,0)*INDIRECT($P$1),VLOOKUP($P56, INDIRECT($Q$2),Z$6,0)),IF($E56="E",0,3))</f>
        <v>0</v>
      </c>
      <c r="AA56" s="186"/>
      <c r="AB56" s="282" t="str">
        <f t="shared" si="40"/>
        <v xml:space="preserve">52946C </v>
      </c>
      <c r="AC56" s="130" t="str">
        <f t="shared" si="37"/>
        <v>Health Program Coordinator</v>
      </c>
      <c r="AD56" s="284" t="str">
        <f t="shared" si="29"/>
        <v>065</v>
      </c>
      <c r="AE56" s="282">
        <f t="shared" si="42"/>
        <v>41.358999999999995</v>
      </c>
      <c r="AF56" s="282">
        <f t="shared" ca="1" si="42"/>
        <v>43.015000000000001</v>
      </c>
      <c r="AG56" s="282">
        <f t="shared" ca="1" si="42"/>
        <v>44.738</v>
      </c>
      <c r="AH56" s="282">
        <f t="shared" ca="1" si="42"/>
        <v>46.528999999999996</v>
      </c>
      <c r="AI56" s="282">
        <f t="shared" ca="1" si="42"/>
        <v>48.391999999999996</v>
      </c>
      <c r="AJ56" s="282" t="str">
        <f t="shared" ca="1" si="42"/>
        <v/>
      </c>
      <c r="AK56" s="282" t="str">
        <f t="shared" ca="1" si="42"/>
        <v/>
      </c>
    </row>
    <row r="57" spans="1:38" x14ac:dyDescent="0.2">
      <c r="A57" s="75" t="s">
        <v>80</v>
      </c>
      <c r="B57" s="75">
        <v>10</v>
      </c>
      <c r="C57" s="70" t="s">
        <v>70</v>
      </c>
      <c r="D57" s="75">
        <v>465</v>
      </c>
      <c r="E57" s="75" t="s">
        <v>17</v>
      </c>
      <c r="F57" s="73" t="s">
        <v>348</v>
      </c>
      <c r="G57" s="74">
        <f t="shared" ca="1" si="1"/>
        <v>78941</v>
      </c>
      <c r="H57" s="74">
        <f t="shared" ca="1" si="2"/>
        <v>82870</v>
      </c>
      <c r="I57" s="74">
        <f t="shared" ca="1" si="3"/>
        <v>87024</v>
      </c>
      <c r="J57" s="74">
        <f t="shared" ca="1" si="4"/>
        <v>92651</v>
      </c>
      <c r="K57" s="74">
        <f t="shared" ca="1" si="5"/>
        <v>95244</v>
      </c>
      <c r="L57" s="74">
        <f t="shared" ca="1" si="6"/>
        <v>97913</v>
      </c>
      <c r="M57" s="74">
        <f t="shared" ca="1" si="7"/>
        <v>100704</v>
      </c>
      <c r="N57" s="72"/>
      <c r="P57" s="187" t="str">
        <f t="shared" si="39"/>
        <v>05403C</v>
      </c>
      <c r="Q57" s="191" t="s">
        <v>600</v>
      </c>
      <c r="R57" s="188" t="str">
        <f t="shared" si="38"/>
        <v xml:space="preserve">Health Program Manager </v>
      </c>
      <c r="S57" s="189" t="str">
        <f t="shared" si="14"/>
        <v>34M</v>
      </c>
      <c r="T57" s="186" cm="1">
        <f t="array" aca="1" ref="T57" ca="1">ROUND(IF($Q57="Y",VLOOKUP($P57, INDIRECT($Q$2),T$6,0)*INDIRECT($P$1),VLOOKUP($P57, INDIRECT($Q$2),T$6,0)),IF($E57="E",0,3))</f>
        <v>78941</v>
      </c>
      <c r="U57" s="186" cm="1">
        <f t="array" aca="1" ref="U57" ca="1">ROUND(IF($Q57="Y",VLOOKUP($P57, INDIRECT($Q$2),U$6,0)*INDIRECT($P$1),VLOOKUP($P57, INDIRECT($Q$2),U$6,0)),IF($E57="E",0,3))</f>
        <v>82870</v>
      </c>
      <c r="V57" s="186" cm="1">
        <f t="array" aca="1" ref="V57" ca="1">ROUND(IF($Q57="Y",VLOOKUP($P57, INDIRECT($Q$2),V$6,0)*INDIRECT($P$1),VLOOKUP($P57, INDIRECT($Q$2),V$6,0)),IF($E57="E",0,3))</f>
        <v>87024</v>
      </c>
      <c r="W57" s="186" cm="1">
        <f t="array" aca="1" ref="W57" ca="1">ROUND(IF($Q57="Y",VLOOKUP($P57, INDIRECT($Q$2),W$6,0)*INDIRECT($P$1),VLOOKUP($P57, INDIRECT($Q$2),W$6,0)),IF($E57="E",0,3))</f>
        <v>92651</v>
      </c>
      <c r="X57" s="186" cm="1">
        <f t="array" aca="1" ref="X57" ca="1">ROUND(IF($Q57="Y",VLOOKUP($P57, INDIRECT($Q$2),X$6,0)*INDIRECT($P$1),VLOOKUP($P57, INDIRECT($Q$2),X$6,0)),IF($E57="E",0,3))</f>
        <v>95244</v>
      </c>
      <c r="Y57" s="186" cm="1">
        <f t="array" aca="1" ref="Y57" ca="1">ROUND(IF($Q57="Y",VLOOKUP($P57, INDIRECT($Q$2),Y$6,0)*INDIRECT($P$1),VLOOKUP($P57, INDIRECT($Q$2),Y$6,0)),IF($E57="E",0,3))</f>
        <v>97913</v>
      </c>
      <c r="Z57" s="186" cm="1">
        <f t="array" aca="1" ref="Z57" ca="1">ROUND(IF($Q57="Y",VLOOKUP($P57, INDIRECT($Q$2),Z$6,0)*INDIRECT($P$1),VLOOKUP($P57, INDIRECT($Q$2),Z$6,0)),IF($E57="E",0,3))</f>
        <v>100704</v>
      </c>
      <c r="AA57" s="186"/>
      <c r="AB57" s="282" t="str">
        <f t="shared" si="40"/>
        <v>05403C</v>
      </c>
      <c r="AC57" s="130" t="str">
        <f t="shared" si="37"/>
        <v xml:space="preserve">Health Program Manager </v>
      </c>
      <c r="AD57" s="284" t="str">
        <f t="shared" si="29"/>
        <v>34M</v>
      </c>
      <c r="AE57" s="282">
        <f t="shared" ca="1" si="42"/>
        <v>37.952999999999996</v>
      </c>
      <c r="AF57" s="282">
        <f t="shared" ca="1" si="42"/>
        <v>39.841999999999999</v>
      </c>
      <c r="AG57" s="282">
        <f t="shared" ca="1" si="42"/>
        <v>41.838999999999999</v>
      </c>
      <c r="AH57" s="282">
        <f t="shared" ca="1" si="42"/>
        <v>44.543999999999997</v>
      </c>
      <c r="AI57" s="282">
        <f t="shared" ca="1" si="42"/>
        <v>45.790999999999997</v>
      </c>
      <c r="AJ57" s="282">
        <f t="shared" ca="1" si="42"/>
        <v>47.073999999999998</v>
      </c>
      <c r="AK57" s="282">
        <f t="shared" ca="1" si="42"/>
        <v>48.415999999999997</v>
      </c>
    </row>
    <row r="58" spans="1:38" x14ac:dyDescent="0.2">
      <c r="A58" s="75" t="s">
        <v>510</v>
      </c>
      <c r="B58" s="75">
        <v>7</v>
      </c>
      <c r="C58" s="70" t="s">
        <v>514</v>
      </c>
      <c r="D58" s="75">
        <v>338</v>
      </c>
      <c r="E58" s="75" t="s">
        <v>21</v>
      </c>
      <c r="F58" s="73" t="s">
        <v>865</v>
      </c>
      <c r="G58" s="74">
        <f t="shared" ref="G58:G90" si="43">T58</f>
        <v>30.625</v>
      </c>
      <c r="H58" s="74">
        <f t="shared" ref="H58:H90" si="44">U58</f>
        <v>32.237000000000002</v>
      </c>
      <c r="I58" s="74">
        <f t="shared" ref="I58:I90" si="45">V58</f>
        <v>33.14</v>
      </c>
      <c r="J58" s="74">
        <f t="shared" ref="J58:J90" si="46">W58</f>
        <v>34.067</v>
      </c>
      <c r="K58" s="74">
        <f t="shared" ref="K58:K90" si="47">X58</f>
        <v>35.039000000000001</v>
      </c>
      <c r="L58" s="74"/>
      <c r="M58" s="74"/>
      <c r="N58" s="72"/>
      <c r="P58" s="187" t="str">
        <f t="shared" si="39"/>
        <v>52955C</v>
      </c>
      <c r="Q58" s="191" t="s">
        <v>600</v>
      </c>
      <c r="R58" s="188" t="str">
        <f t="shared" si="38"/>
        <v>HR Administrative Specialist</v>
      </c>
      <c r="S58" s="189" t="s">
        <v>514</v>
      </c>
      <c r="T58" s="186">
        <v>30.625</v>
      </c>
      <c r="U58" s="186">
        <v>32.237000000000002</v>
      </c>
      <c r="V58" s="186">
        <v>33.14</v>
      </c>
      <c r="W58" s="186">
        <v>34.067</v>
      </c>
      <c r="X58" s="186">
        <v>35.039000000000001</v>
      </c>
      <c r="Y58" s="186">
        <v>0</v>
      </c>
      <c r="Z58" s="186">
        <v>0</v>
      </c>
      <c r="AA58" s="186"/>
      <c r="AB58" s="282" t="str">
        <f t="shared" si="40"/>
        <v>52955C</v>
      </c>
      <c r="AC58" s="130" t="str">
        <f t="shared" si="37"/>
        <v>HR Administrative Specialist</v>
      </c>
      <c r="AD58" s="284" t="str">
        <f>C58</f>
        <v>108</v>
      </c>
      <c r="AE58" s="282">
        <f t="shared" ref="AE58:AK58" si="48">IF(T58=0,"",IF($E58="E",ROUNDUP(T58/2080,3),T58))</f>
        <v>30.625</v>
      </c>
      <c r="AF58" s="282">
        <f t="shared" si="48"/>
        <v>32.237000000000002</v>
      </c>
      <c r="AG58" s="282">
        <f t="shared" si="48"/>
        <v>33.14</v>
      </c>
      <c r="AH58" s="282">
        <f t="shared" si="48"/>
        <v>34.067</v>
      </c>
      <c r="AI58" s="282">
        <f t="shared" si="48"/>
        <v>35.039000000000001</v>
      </c>
      <c r="AJ58" s="282" t="str">
        <f t="shared" si="48"/>
        <v/>
      </c>
      <c r="AK58" s="282" t="str">
        <f t="shared" si="48"/>
        <v/>
      </c>
    </row>
    <row r="59" spans="1:38" x14ac:dyDescent="0.2">
      <c r="A59" s="75" t="s">
        <v>84</v>
      </c>
      <c r="B59" s="75">
        <v>7</v>
      </c>
      <c r="C59" s="70" t="s">
        <v>578</v>
      </c>
      <c r="D59" s="75">
        <v>323</v>
      </c>
      <c r="E59" s="75" t="s">
        <v>21</v>
      </c>
      <c r="F59" s="73" t="s">
        <v>551</v>
      </c>
      <c r="G59" s="74">
        <f t="shared" ca="1" si="43"/>
        <v>30.186</v>
      </c>
      <c r="H59" s="74">
        <f t="shared" ca="1" si="44"/>
        <v>31.396000000000001</v>
      </c>
      <c r="I59" s="74">
        <f t="shared" ca="1" si="45"/>
        <v>32.652000000000001</v>
      </c>
      <c r="J59" s="74">
        <f t="shared" ca="1" si="46"/>
        <v>33.96</v>
      </c>
      <c r="K59" s="74">
        <f t="shared" ca="1" si="47"/>
        <v>35.319000000000003</v>
      </c>
      <c r="L59" s="74">
        <f t="shared" ref="L59:L69" ca="1" si="49">Y59</f>
        <v>0</v>
      </c>
      <c r="M59" s="74">
        <f t="shared" ref="M59:M69" ca="1" si="50">Z59</f>
        <v>0</v>
      </c>
      <c r="N59" s="72"/>
      <c r="P59" s="187" t="str">
        <f t="shared" si="39"/>
        <v>05416C</v>
      </c>
      <c r="Q59" s="191" t="s">
        <v>600</v>
      </c>
      <c r="R59" s="188" t="str">
        <f t="shared" si="38"/>
        <v>HR Associate Representative</v>
      </c>
      <c r="S59" s="189" t="str">
        <f t="shared" ref="S59:S91" si="51">C59</f>
        <v>059</v>
      </c>
      <c r="T59" s="186" cm="1">
        <f t="array" aca="1" ref="T59" ca="1">ROUND(IF($Q59="Y",VLOOKUP($P59, INDIRECT($Q$2),T$6,0)*INDIRECT($P$1),VLOOKUP($P59, INDIRECT($Q$2),T$6,0)),IF($E59="E",0,3))</f>
        <v>30.186</v>
      </c>
      <c r="U59" s="186" cm="1">
        <f t="array" aca="1" ref="U59" ca="1">ROUND(IF($Q59="Y",VLOOKUP($P59, INDIRECT($Q$2),U$6,0)*INDIRECT($P$1),VLOOKUP($P59, INDIRECT($Q$2),U$6,0)),IF($E59="E",0,3))</f>
        <v>31.396000000000001</v>
      </c>
      <c r="V59" s="186" cm="1">
        <f t="array" aca="1" ref="V59" ca="1">ROUND(IF($Q59="Y",VLOOKUP($P59, INDIRECT($Q$2),V$6,0)*INDIRECT($P$1),VLOOKUP($P59, INDIRECT($Q$2),V$6,0)),IF($E59="E",0,3))</f>
        <v>32.652000000000001</v>
      </c>
      <c r="W59" s="186" cm="1">
        <f t="array" aca="1" ref="W59" ca="1">ROUND(IF($Q59="Y",VLOOKUP($P59, INDIRECT($Q$2),W$6,0)*INDIRECT($P$1),VLOOKUP($P59, INDIRECT($Q$2),W$6,0)),IF($E59="E",0,3))</f>
        <v>33.96</v>
      </c>
      <c r="X59" s="186" cm="1">
        <f t="array" aca="1" ref="X59" ca="1">ROUND(IF($Q59="Y",VLOOKUP($P59, INDIRECT($Q$2),X$6,0)*INDIRECT($P$1),VLOOKUP($P59, INDIRECT($Q$2),X$6,0)),IF($E59="E",0,3))</f>
        <v>35.319000000000003</v>
      </c>
      <c r="Y59" s="186" cm="1">
        <f t="array" aca="1" ref="Y59" ca="1">ROUND(IF($Q59="Y",VLOOKUP($P59, INDIRECT($Q$2),Y$6,0)*INDIRECT($P$1),VLOOKUP($P59, INDIRECT($Q$2),Y$6,0)),IF($E59="E",0,3))</f>
        <v>0</v>
      </c>
      <c r="Z59" s="186" cm="1">
        <f t="array" aca="1" ref="Z59" ca="1">ROUND(IF($Q59="Y",VLOOKUP($P59, INDIRECT($Q$2),Z$6,0)*INDIRECT($P$1),VLOOKUP($P59, INDIRECT($Q$2),Z$6,0)),IF($E59="E",0,3))</f>
        <v>0</v>
      </c>
      <c r="AA59" s="186"/>
      <c r="AB59" s="282" t="str">
        <f t="shared" si="40"/>
        <v>05416C</v>
      </c>
      <c r="AC59" s="130" t="str">
        <f t="shared" si="37"/>
        <v>HR Associate Representative</v>
      </c>
      <c r="AD59" s="284" t="str">
        <f t="shared" ref="AD59:AD67" si="52">C59</f>
        <v>059</v>
      </c>
      <c r="AE59" s="282">
        <f t="shared" ref="AE59:AK60" ca="1" si="53">IF(T59=0,"",IF($E59="E",ROUNDUP(T59/2080,3),T59))</f>
        <v>30.186</v>
      </c>
      <c r="AF59" s="282">
        <f t="shared" ca="1" si="53"/>
        <v>31.396000000000001</v>
      </c>
      <c r="AG59" s="282">
        <f t="shared" ca="1" si="53"/>
        <v>32.652000000000001</v>
      </c>
      <c r="AH59" s="282">
        <f t="shared" ca="1" si="53"/>
        <v>33.96</v>
      </c>
      <c r="AI59" s="282">
        <f t="shared" ca="1" si="53"/>
        <v>35.319000000000003</v>
      </c>
      <c r="AJ59" s="282" t="str">
        <f t="shared" ca="1" si="53"/>
        <v/>
      </c>
      <c r="AK59" s="282" t="str">
        <f t="shared" ca="1" si="53"/>
        <v/>
      </c>
    </row>
    <row r="60" spans="1:38" x14ac:dyDescent="0.2">
      <c r="A60" s="75" t="s">
        <v>86</v>
      </c>
      <c r="B60" s="75">
        <v>4</v>
      </c>
      <c r="C60" s="70" t="s">
        <v>85</v>
      </c>
      <c r="D60" s="75">
        <v>208</v>
      </c>
      <c r="E60" s="75" t="s">
        <v>21</v>
      </c>
      <c r="F60" s="73" t="s">
        <v>87</v>
      </c>
      <c r="G60" s="74">
        <f t="shared" ca="1" si="43"/>
        <v>20.044</v>
      </c>
      <c r="H60" s="74">
        <f t="shared" ca="1" si="44"/>
        <v>20.771999999999998</v>
      </c>
      <c r="I60" s="74">
        <f t="shared" ca="1" si="45"/>
        <v>21.524999999999999</v>
      </c>
      <c r="J60" s="74">
        <f t="shared" ca="1" si="46"/>
        <v>0</v>
      </c>
      <c r="K60" s="74">
        <f t="shared" ca="1" si="47"/>
        <v>0</v>
      </c>
      <c r="L60" s="74">
        <f t="shared" ca="1" si="49"/>
        <v>0</v>
      </c>
      <c r="M60" s="74">
        <f t="shared" ca="1" si="50"/>
        <v>0</v>
      </c>
      <c r="N60" s="72"/>
      <c r="P60" s="187" t="str">
        <f t="shared" si="39"/>
        <v>52908C</v>
      </c>
      <c r="Q60" s="191" t="s">
        <v>600</v>
      </c>
      <c r="R60" s="188" t="str">
        <f t="shared" si="38"/>
        <v>HR Associate Trainee</v>
      </c>
      <c r="S60" s="189" t="str">
        <f t="shared" si="51"/>
        <v>110</v>
      </c>
      <c r="T60" s="186" cm="1">
        <f t="array" aca="1" ref="T60" ca="1">ROUND(IF($Q60="Y",VLOOKUP($P60, INDIRECT($Q$2),T$6,0)*INDIRECT($P$1),VLOOKUP($P60, INDIRECT($Q$2),T$6,0)),IF($E60="E",0,3))</f>
        <v>20.044</v>
      </c>
      <c r="U60" s="186" cm="1">
        <f t="array" aca="1" ref="U60" ca="1">ROUND(IF($Q60="Y",VLOOKUP($P60, INDIRECT($Q$2),U$6,0)*INDIRECT($P$1),VLOOKUP($P60, INDIRECT($Q$2),U$6,0)),IF($E60="E",0,3))</f>
        <v>20.771999999999998</v>
      </c>
      <c r="V60" s="186" cm="1">
        <f t="array" aca="1" ref="V60" ca="1">ROUND(IF($Q60="Y",VLOOKUP($P60, INDIRECT($Q$2),V$6,0)*INDIRECT($P$1),VLOOKUP($P60, INDIRECT($Q$2),V$6,0)),IF($E60="E",0,3))</f>
        <v>21.524999999999999</v>
      </c>
      <c r="W60" s="186" cm="1">
        <f t="array" aca="1" ref="W60" ca="1">ROUND(IF($Q60="Y",VLOOKUP($P60, INDIRECT($Q$2),W$6,0)*INDIRECT($P$1),VLOOKUP($P60, INDIRECT($Q$2),W$6,0)),IF($E60="E",0,3))</f>
        <v>0</v>
      </c>
      <c r="X60" s="186" cm="1">
        <f t="array" aca="1" ref="X60" ca="1">ROUND(IF($Q60="Y",VLOOKUP($P60, INDIRECT($Q$2),X$6,0)*INDIRECT($P$1),VLOOKUP($P60, INDIRECT($Q$2),X$6,0)),IF($E60="E",0,3))</f>
        <v>0</v>
      </c>
      <c r="Y60" s="186" cm="1">
        <f t="array" aca="1" ref="Y60" ca="1">ROUND(IF($Q60="Y",VLOOKUP($P60, INDIRECT($Q$2),Y$6,0)*INDIRECT($P$1),VLOOKUP($P60, INDIRECT($Q$2),Y$6,0)),IF($E60="E",0,3))</f>
        <v>0</v>
      </c>
      <c r="Z60" s="186" cm="1">
        <f t="array" aca="1" ref="Z60" ca="1">ROUND(IF($Q60="Y",VLOOKUP($P60, INDIRECT($Q$2),Z$6,0)*INDIRECT($P$1),VLOOKUP($P60, INDIRECT($Q$2),Z$6,0)),IF($E60="E",0,3))</f>
        <v>0</v>
      </c>
      <c r="AA60" s="186"/>
      <c r="AB60" s="282" t="str">
        <f t="shared" si="40"/>
        <v>52908C</v>
      </c>
      <c r="AC60" s="130" t="str">
        <f t="shared" si="37"/>
        <v>HR Associate Trainee</v>
      </c>
      <c r="AD60" s="284" t="str">
        <f t="shared" si="52"/>
        <v>110</v>
      </c>
      <c r="AE60" s="282">
        <f t="shared" ca="1" si="53"/>
        <v>20.044</v>
      </c>
      <c r="AF60" s="282">
        <f t="shared" ca="1" si="53"/>
        <v>20.771999999999998</v>
      </c>
      <c r="AG60" s="282">
        <f t="shared" ca="1" si="53"/>
        <v>21.524999999999999</v>
      </c>
      <c r="AH60" s="282" t="str">
        <f t="shared" ca="1" si="53"/>
        <v/>
      </c>
      <c r="AI60" s="282" t="str">
        <f t="shared" ca="1" si="53"/>
        <v/>
      </c>
      <c r="AJ60" s="282" t="str">
        <f t="shared" ca="1" si="53"/>
        <v/>
      </c>
      <c r="AK60" s="282" t="str">
        <f t="shared" ca="1" si="53"/>
        <v/>
      </c>
    </row>
    <row r="61" spans="1:38" x14ac:dyDescent="0.2">
      <c r="A61" s="75" t="s">
        <v>843</v>
      </c>
      <c r="B61" s="75">
        <v>11</v>
      </c>
      <c r="C61" s="70" t="s">
        <v>124</v>
      </c>
      <c r="D61" s="75">
        <v>510</v>
      </c>
      <c r="E61" s="75" t="s">
        <v>17</v>
      </c>
      <c r="F61" s="73" t="s">
        <v>842</v>
      </c>
      <c r="G61" s="74">
        <f t="shared" si="43"/>
        <v>93998</v>
      </c>
      <c r="H61" s="74">
        <f t="shared" si="44"/>
        <v>97756</v>
      </c>
      <c r="I61" s="74">
        <f t="shared" si="45"/>
        <v>101668</v>
      </c>
      <c r="J61" s="74">
        <f t="shared" si="46"/>
        <v>105734</v>
      </c>
      <c r="K61" s="74">
        <f t="shared" si="47"/>
        <v>109964</v>
      </c>
      <c r="L61" s="74">
        <f t="shared" si="49"/>
        <v>0</v>
      </c>
      <c r="M61" s="74">
        <f t="shared" si="50"/>
        <v>0</v>
      </c>
      <c r="N61" s="72"/>
      <c r="P61" s="187" t="str">
        <f t="shared" si="39"/>
        <v>53015C</v>
      </c>
      <c r="Q61" s="191" t="s">
        <v>600</v>
      </c>
      <c r="R61" s="188" t="str">
        <f t="shared" si="38"/>
        <v>HR Benefits Manager</v>
      </c>
      <c r="S61" s="189" t="str">
        <f t="shared" si="51"/>
        <v>104</v>
      </c>
      <c r="T61" s="186">
        <v>93998</v>
      </c>
      <c r="U61" s="186">
        <v>97756</v>
      </c>
      <c r="V61" s="186">
        <v>101668</v>
      </c>
      <c r="W61" s="186">
        <v>105734</v>
      </c>
      <c r="X61" s="186">
        <v>109964</v>
      </c>
      <c r="AA61" s="186"/>
      <c r="AB61" s="282" t="str">
        <f t="shared" si="40"/>
        <v>53015C</v>
      </c>
      <c r="AC61" s="130" t="str">
        <f t="shared" si="37"/>
        <v>HR Benefits Manager</v>
      </c>
      <c r="AD61" s="284" t="str">
        <f t="shared" si="52"/>
        <v>104</v>
      </c>
      <c r="AE61" s="282">
        <f t="shared" ref="AE61:AK61" si="54">IF(T61=0,"",IF($E61="E",ROUNDUP(T61/2080,3),T61))</f>
        <v>45.192</v>
      </c>
      <c r="AF61" s="282">
        <f t="shared" si="54"/>
        <v>46.998999999999995</v>
      </c>
      <c r="AG61" s="282">
        <f t="shared" si="54"/>
        <v>48.878999999999998</v>
      </c>
      <c r="AH61" s="282">
        <f t="shared" si="54"/>
        <v>50.833999999999996</v>
      </c>
      <c r="AI61" s="282">
        <f t="shared" si="54"/>
        <v>52.867999999999995</v>
      </c>
      <c r="AJ61" s="282" t="str">
        <f t="shared" si="54"/>
        <v/>
      </c>
      <c r="AK61" s="282" t="str">
        <f t="shared" si="54"/>
        <v/>
      </c>
    </row>
    <row r="62" spans="1:38" x14ac:dyDescent="0.2">
      <c r="A62" s="75" t="s">
        <v>515</v>
      </c>
      <c r="B62" s="75">
        <v>7</v>
      </c>
      <c r="C62" s="70" t="s">
        <v>514</v>
      </c>
      <c r="D62" s="75">
        <v>338</v>
      </c>
      <c r="E62" s="75" t="s">
        <v>21</v>
      </c>
      <c r="F62" s="73" t="s">
        <v>864</v>
      </c>
      <c r="G62" s="74">
        <f t="shared" ca="1" si="43"/>
        <v>30.625</v>
      </c>
      <c r="H62" s="74">
        <f t="shared" ca="1" si="44"/>
        <v>32.237000000000002</v>
      </c>
      <c r="I62" s="74">
        <f t="shared" ca="1" si="45"/>
        <v>33.14</v>
      </c>
      <c r="J62" s="74">
        <f t="shared" ca="1" si="46"/>
        <v>34.067</v>
      </c>
      <c r="K62" s="74">
        <f t="shared" ca="1" si="47"/>
        <v>35.039000000000001</v>
      </c>
      <c r="L62" s="74">
        <f t="shared" ca="1" si="49"/>
        <v>0</v>
      </c>
      <c r="M62" s="74">
        <f t="shared" ca="1" si="50"/>
        <v>0</v>
      </c>
      <c r="N62" s="72"/>
      <c r="P62" s="187" t="str">
        <f t="shared" si="39"/>
        <v>52952C</v>
      </c>
      <c r="Q62" s="191" t="s">
        <v>600</v>
      </c>
      <c r="R62" s="188" t="str">
        <f t="shared" si="38"/>
        <v>HR Benefits Specialist</v>
      </c>
      <c r="S62" s="189" t="str">
        <f t="shared" si="51"/>
        <v>108</v>
      </c>
      <c r="T62" s="186" cm="1">
        <f t="array" aca="1" ref="T62" ca="1">ROUND(IF($Q62="Y",VLOOKUP($P62, INDIRECT($Q$2),T$6,0)*INDIRECT($P$1),VLOOKUP($P62, INDIRECT($Q$2),T$6,0)),IF($E62="E",0,3))</f>
        <v>30.625</v>
      </c>
      <c r="U62" s="186" cm="1">
        <f t="array" aca="1" ref="U62" ca="1">ROUND(IF($Q62="Y",VLOOKUP($P62, INDIRECT($Q$2),U$6,0)*INDIRECT($P$1),VLOOKUP($P62, INDIRECT($Q$2),U$6,0)),IF($E62="E",0,3))</f>
        <v>32.237000000000002</v>
      </c>
      <c r="V62" s="186" cm="1">
        <f t="array" aca="1" ref="V62" ca="1">ROUND(IF($Q62="Y",VLOOKUP($P62, INDIRECT($Q$2),V$6,0)*INDIRECT($P$1),VLOOKUP($P62, INDIRECT($Q$2),V$6,0)),IF($E62="E",0,3))</f>
        <v>33.14</v>
      </c>
      <c r="W62" s="186" cm="1">
        <f t="array" aca="1" ref="W62" ca="1">ROUND(IF($Q62="Y",VLOOKUP($P62, INDIRECT($Q$2),W$6,0)*INDIRECT($P$1),VLOOKUP($P62, INDIRECT($Q$2),W$6,0)),IF($E62="E",0,3))</f>
        <v>34.067</v>
      </c>
      <c r="X62" s="186" cm="1">
        <f t="array" aca="1" ref="X62" ca="1">ROUND(IF($Q62="Y",VLOOKUP($P62, INDIRECT($Q$2),X$6,0)*INDIRECT($P$1),VLOOKUP($P62, INDIRECT($Q$2),X$6,0)),IF($E62="E",0,3))</f>
        <v>35.039000000000001</v>
      </c>
      <c r="Y62" s="186" cm="1">
        <f t="array" aca="1" ref="Y62" ca="1">ROUND(IF($Q62="Y",VLOOKUP($P62, INDIRECT($Q$2),Y$6,0)*INDIRECT($P$1),VLOOKUP($P62, INDIRECT($Q$2),Y$6,0)),IF($E62="E",0,3))</f>
        <v>0</v>
      </c>
      <c r="Z62" s="186" cm="1">
        <f t="array" aca="1" ref="Z62" ca="1">ROUND(IF($Q62="Y",VLOOKUP($P62, INDIRECT($Q$2),Z$6,0)*INDIRECT($P$1),VLOOKUP($P62, INDIRECT($Q$2),Z$6,0)),IF($E62="E",0,3))</f>
        <v>0</v>
      </c>
      <c r="AA62" s="186"/>
      <c r="AB62" s="282" t="str">
        <f t="shared" si="40"/>
        <v>52952C</v>
      </c>
      <c r="AC62" s="130" t="str">
        <f t="shared" si="37"/>
        <v>HR Benefits Specialist</v>
      </c>
      <c r="AD62" s="284" t="str">
        <f t="shared" si="52"/>
        <v>108</v>
      </c>
      <c r="AE62" s="282">
        <f t="shared" ref="AE62:AK67" ca="1" si="55">IF(T62=0,"",IF($E62="E",ROUNDUP(T62/2080,3),T62))</f>
        <v>30.625</v>
      </c>
      <c r="AF62" s="282">
        <f t="shared" ca="1" si="55"/>
        <v>32.237000000000002</v>
      </c>
      <c r="AG62" s="282">
        <f t="shared" ca="1" si="55"/>
        <v>33.14</v>
      </c>
      <c r="AH62" s="282">
        <f t="shared" ca="1" si="55"/>
        <v>34.067</v>
      </c>
      <c r="AI62" s="282">
        <f t="shared" ca="1" si="55"/>
        <v>35.039000000000001</v>
      </c>
      <c r="AJ62" s="282" t="str">
        <f t="shared" ca="1" si="55"/>
        <v/>
      </c>
      <c r="AK62" s="282" t="str">
        <f t="shared" ca="1" si="55"/>
        <v/>
      </c>
    </row>
    <row r="63" spans="1:38" x14ac:dyDescent="0.2">
      <c r="A63" s="75" t="s">
        <v>99</v>
      </c>
      <c r="B63" s="75">
        <v>10</v>
      </c>
      <c r="C63" s="70" t="s">
        <v>143</v>
      </c>
      <c r="D63" s="75">
        <v>475</v>
      </c>
      <c r="E63" s="75" t="s">
        <v>17</v>
      </c>
      <c r="F63" s="73" t="s">
        <v>507</v>
      </c>
      <c r="G63" s="74">
        <f t="shared" ca="1" si="43"/>
        <v>87610</v>
      </c>
      <c r="H63" s="74">
        <f t="shared" ca="1" si="44"/>
        <v>90065</v>
      </c>
      <c r="I63" s="74">
        <f t="shared" ca="1" si="45"/>
        <v>92586</v>
      </c>
      <c r="J63" s="74">
        <f t="shared" ca="1" si="46"/>
        <v>95178</v>
      </c>
      <c r="K63" s="74">
        <f t="shared" ca="1" si="47"/>
        <v>97842</v>
      </c>
      <c r="L63" s="74">
        <f t="shared" ca="1" si="49"/>
        <v>100586</v>
      </c>
      <c r="M63" s="74">
        <f t="shared" ca="1" si="50"/>
        <v>103449</v>
      </c>
      <c r="N63" s="72"/>
      <c r="P63" s="187" t="str">
        <f t="shared" si="39"/>
        <v>05420C</v>
      </c>
      <c r="Q63" s="191" t="s">
        <v>600</v>
      </c>
      <c r="R63" s="188" t="str">
        <f t="shared" si="38"/>
        <v>HR Business Partner</v>
      </c>
      <c r="S63" s="189" t="str">
        <f t="shared" si="51"/>
        <v>121</v>
      </c>
      <c r="T63" s="186" cm="1">
        <f t="array" aca="1" ref="T63" ca="1">ROUND(IF($Q63="Y",VLOOKUP($P63, INDIRECT($Q$2),T$6,0)*INDIRECT($P$1),VLOOKUP($P63, INDIRECT($Q$2),T$6,0)),IF($E63="E",0,3))</f>
        <v>87610</v>
      </c>
      <c r="U63" s="186" cm="1">
        <f t="array" aca="1" ref="U63" ca="1">ROUND(IF($Q63="Y",VLOOKUP($P63, INDIRECT($Q$2),U$6,0)*INDIRECT($P$1),VLOOKUP($P63, INDIRECT($Q$2),U$6,0)),IF($E63="E",0,3))</f>
        <v>90065</v>
      </c>
      <c r="V63" s="186" cm="1">
        <f t="array" aca="1" ref="V63" ca="1">ROUND(IF($Q63="Y",VLOOKUP($P63, INDIRECT($Q$2),V$6,0)*INDIRECT($P$1),VLOOKUP($P63, INDIRECT($Q$2),V$6,0)),IF($E63="E",0,3))</f>
        <v>92586</v>
      </c>
      <c r="W63" s="186" cm="1">
        <f t="array" aca="1" ref="W63" ca="1">ROUND(IF($Q63="Y",VLOOKUP($P63, INDIRECT($Q$2),W$6,0)*INDIRECT($P$1),VLOOKUP($P63, INDIRECT($Q$2),W$6,0)),IF($E63="E",0,3))</f>
        <v>95178</v>
      </c>
      <c r="X63" s="186" cm="1">
        <f t="array" aca="1" ref="X63" ca="1">ROUND(IF($Q63="Y",VLOOKUP($P63, INDIRECT($Q$2),X$6,0)*INDIRECT($P$1),VLOOKUP($P63, INDIRECT($Q$2),X$6,0)),IF($E63="E",0,3))</f>
        <v>97842</v>
      </c>
      <c r="Y63" s="186" cm="1">
        <f t="array" aca="1" ref="Y63" ca="1">ROUND(IF($Q63="Y",VLOOKUP($P63, INDIRECT($Q$2),Y$6,0)*INDIRECT($P$1),VLOOKUP($P63, INDIRECT($Q$2),Y$6,0)),IF($E63="E",0,3))</f>
        <v>100586</v>
      </c>
      <c r="Z63" s="186" cm="1">
        <f t="array" aca="1" ref="Z63" ca="1">ROUND(IF($Q63="Y",VLOOKUP($P63, INDIRECT($Q$2),Z$6,0)*INDIRECT($P$1),VLOOKUP($P63, INDIRECT($Q$2),Z$6,0)),IF($E63="E",0,3))</f>
        <v>103449</v>
      </c>
      <c r="AA63" s="186"/>
      <c r="AB63" s="282" t="str">
        <f t="shared" si="40"/>
        <v>05420C</v>
      </c>
      <c r="AC63" s="130" t="str">
        <f t="shared" si="37"/>
        <v>HR Business Partner</v>
      </c>
      <c r="AD63" s="284" t="str">
        <f t="shared" si="52"/>
        <v>121</v>
      </c>
      <c r="AE63" s="282">
        <f t="shared" ca="1" si="55"/>
        <v>42.120999999999995</v>
      </c>
      <c r="AF63" s="282">
        <f t="shared" ca="1" si="55"/>
        <v>43.300999999999995</v>
      </c>
      <c r="AG63" s="282">
        <f t="shared" ca="1" si="55"/>
        <v>44.512999999999998</v>
      </c>
      <c r="AH63" s="282">
        <f t="shared" ca="1" si="55"/>
        <v>45.759</v>
      </c>
      <c r="AI63" s="282">
        <f t="shared" ca="1" si="55"/>
        <v>47.04</v>
      </c>
      <c r="AJ63" s="282">
        <f t="shared" ca="1" si="55"/>
        <v>48.358999999999995</v>
      </c>
      <c r="AK63" s="282">
        <f t="shared" ca="1" si="55"/>
        <v>49.735999999999997</v>
      </c>
    </row>
    <row r="64" spans="1:38" x14ac:dyDescent="0.2">
      <c r="A64" s="75" t="s">
        <v>790</v>
      </c>
      <c r="B64" s="75">
        <v>8</v>
      </c>
      <c r="C64" s="70" t="s">
        <v>805</v>
      </c>
      <c r="D64" s="75">
        <v>400</v>
      </c>
      <c r="E64" s="75" t="s">
        <v>17</v>
      </c>
      <c r="F64" s="73" t="s">
        <v>827</v>
      </c>
      <c r="G64" s="74">
        <f t="shared" si="43"/>
        <v>74253</v>
      </c>
      <c r="H64" s="74">
        <f t="shared" si="44"/>
        <v>77226</v>
      </c>
      <c r="I64" s="74">
        <f t="shared" si="45"/>
        <v>80318</v>
      </c>
      <c r="J64" s="74">
        <f t="shared" si="46"/>
        <v>83534</v>
      </c>
      <c r="K64" s="74">
        <f t="shared" si="47"/>
        <v>86879</v>
      </c>
      <c r="L64" s="74">
        <f t="shared" ca="1" si="49"/>
        <v>0</v>
      </c>
      <c r="M64" s="74">
        <f t="shared" ca="1" si="50"/>
        <v>0</v>
      </c>
      <c r="N64" s="72"/>
      <c r="P64" s="187" t="str">
        <f t="shared" si="39"/>
        <v>53008C</v>
      </c>
      <c r="Q64" s="191" t="s">
        <v>600</v>
      </c>
      <c r="R64" s="188" t="str">
        <f t="shared" si="38"/>
        <v>HR Classification &amp; Compensation Anlyst I</v>
      </c>
      <c r="S64" s="189" t="str">
        <f t="shared" si="51"/>
        <v>112</v>
      </c>
      <c r="T64" s="336">
        <v>74253</v>
      </c>
      <c r="U64" s="336">
        <v>77226</v>
      </c>
      <c r="V64" s="336">
        <v>80318</v>
      </c>
      <c r="W64" s="336">
        <v>83534</v>
      </c>
      <c r="X64" s="336">
        <v>86879</v>
      </c>
      <c r="Y64" s="186" cm="1">
        <f t="array" aca="1" ref="Y64" ca="1">ROUND(IF($Q64="Y",VLOOKUP($P64, INDIRECT($Q$2),Y$6,0)*INDIRECT($P$1),VLOOKUP($P64, INDIRECT($Q$2),Y$6,0)),IF($E64="E",0,3))</f>
        <v>0</v>
      </c>
      <c r="Z64" s="186" cm="1">
        <f t="array" aca="1" ref="Z64" ca="1">ROUND(IF($Q64="Y",VLOOKUP($P64, INDIRECT($Q$2),Z$6,0)*INDIRECT($P$1),VLOOKUP($P64, INDIRECT($Q$2),Z$6,0)),IF($E64="E",0,3))</f>
        <v>0</v>
      </c>
      <c r="AA64" s="186"/>
      <c r="AB64" s="282" t="str">
        <f t="shared" si="40"/>
        <v>53008C</v>
      </c>
      <c r="AC64" s="130" t="str">
        <f t="shared" si="37"/>
        <v>HR Classification &amp; Compensation Anlyst I</v>
      </c>
      <c r="AD64" s="284" t="str">
        <f t="shared" si="52"/>
        <v>112</v>
      </c>
      <c r="AE64" s="282">
        <f t="shared" si="55"/>
        <v>35.698999999999998</v>
      </c>
      <c r="AF64" s="282">
        <f t="shared" si="55"/>
        <v>37.128</v>
      </c>
      <c r="AG64" s="282">
        <f t="shared" si="55"/>
        <v>38.614999999999995</v>
      </c>
      <c r="AH64" s="282">
        <f t="shared" si="55"/>
        <v>40.160999999999994</v>
      </c>
      <c r="AI64" s="282">
        <f t="shared" si="55"/>
        <v>41.768999999999998</v>
      </c>
      <c r="AJ64" s="282" t="str">
        <f t="shared" ca="1" si="55"/>
        <v/>
      </c>
      <c r="AK64" s="282" t="str">
        <f t="shared" ca="1" si="55"/>
        <v/>
      </c>
    </row>
    <row r="65" spans="1:37" x14ac:dyDescent="0.2">
      <c r="A65" s="75" t="s">
        <v>530</v>
      </c>
      <c r="B65" s="75">
        <v>10</v>
      </c>
      <c r="C65" s="70" t="s">
        <v>571</v>
      </c>
      <c r="D65" s="75">
        <v>458</v>
      </c>
      <c r="E65" s="75" t="s">
        <v>17</v>
      </c>
      <c r="F65" s="73" t="s">
        <v>828</v>
      </c>
      <c r="G65" s="74">
        <f t="shared" ca="1" si="43"/>
        <v>86026</v>
      </c>
      <c r="H65" s="74">
        <f t="shared" ca="1" si="44"/>
        <v>89471</v>
      </c>
      <c r="I65" s="74">
        <f t="shared" ca="1" si="45"/>
        <v>93055</v>
      </c>
      <c r="J65" s="74">
        <f t="shared" ca="1" si="46"/>
        <v>96779</v>
      </c>
      <c r="K65" s="74">
        <f t="shared" ca="1" si="47"/>
        <v>100655</v>
      </c>
      <c r="L65" s="74">
        <f t="shared" ca="1" si="49"/>
        <v>0</v>
      </c>
      <c r="M65" s="74">
        <f t="shared" ca="1" si="50"/>
        <v>0</v>
      </c>
      <c r="N65" s="72"/>
      <c r="P65" s="187" t="str">
        <f t="shared" si="39"/>
        <v>52966C</v>
      </c>
      <c r="Q65" s="191" t="s">
        <v>600</v>
      </c>
      <c r="R65" s="188" t="str">
        <f t="shared" si="38"/>
        <v>HR Classification &amp; Compensation Anlyst II</v>
      </c>
      <c r="S65" s="189" t="str">
        <f t="shared" si="51"/>
        <v>065</v>
      </c>
      <c r="T65" s="186" cm="1">
        <f t="array" aca="1" ref="T65" ca="1">ROUND(IF($Q65="Y",VLOOKUP($P65, INDIRECT($Q$2),T$6,0)*INDIRECT($P$1),VLOOKUP($P65, INDIRECT($Q$2),T$6,0)),IF($E65="E",0,3))</f>
        <v>86026</v>
      </c>
      <c r="U65" s="186" cm="1">
        <f t="array" aca="1" ref="U65" ca="1">ROUND(IF($Q65="Y",VLOOKUP($P65, INDIRECT($Q$2),U$6,0)*INDIRECT($P$1),VLOOKUP($P65, INDIRECT($Q$2),U$6,0)),IF($E65="E",0,3))</f>
        <v>89471</v>
      </c>
      <c r="V65" s="186" cm="1">
        <f t="array" aca="1" ref="V65" ca="1">ROUND(IF($Q65="Y",VLOOKUP($P65, INDIRECT($Q$2),V$6,0)*INDIRECT($P$1),VLOOKUP($P65, INDIRECT($Q$2),V$6,0)),IF($E65="E",0,3))</f>
        <v>93055</v>
      </c>
      <c r="W65" s="186" cm="1">
        <f t="array" aca="1" ref="W65" ca="1">ROUND(IF($Q65="Y",VLOOKUP($P65, INDIRECT($Q$2),W$6,0)*INDIRECT($P$1),VLOOKUP($P65, INDIRECT($Q$2),W$6,0)),IF($E65="E",0,3))</f>
        <v>96779</v>
      </c>
      <c r="X65" s="186" cm="1">
        <f t="array" aca="1" ref="X65" ca="1">ROUND(IF($Q65="Y",VLOOKUP($P65, INDIRECT($Q$2),X$6,0)*INDIRECT($P$1),VLOOKUP($P65, INDIRECT($Q$2),X$6,0)),IF($E65="E",0,3))</f>
        <v>100655</v>
      </c>
      <c r="Y65" s="186" cm="1">
        <f t="array" aca="1" ref="Y65" ca="1">ROUND(IF($Q65="Y",VLOOKUP($P65, INDIRECT($Q$2),Y$6,0)*INDIRECT($P$1),VLOOKUP($P65, INDIRECT($Q$2),Y$6,0)),IF($E65="E",0,3))</f>
        <v>0</v>
      </c>
      <c r="Z65" s="186" cm="1">
        <f t="array" aca="1" ref="Z65" ca="1">ROUND(IF($Q65="Y",VLOOKUP($P65, INDIRECT($Q$2),Z$6,0)*INDIRECT($P$1),VLOOKUP($P65, INDIRECT($Q$2),Z$6,0)),IF($E65="E",0,3))</f>
        <v>0</v>
      </c>
      <c r="AA65" s="186"/>
      <c r="AB65" s="282" t="str">
        <f t="shared" si="40"/>
        <v>52966C</v>
      </c>
      <c r="AC65" s="130" t="str">
        <f t="shared" si="37"/>
        <v>HR Classification &amp; Compensation Anlyst II</v>
      </c>
      <c r="AD65" s="284" t="str">
        <f t="shared" si="52"/>
        <v>065</v>
      </c>
      <c r="AE65" s="282">
        <f t="shared" ca="1" si="55"/>
        <v>41.358999999999995</v>
      </c>
      <c r="AF65" s="282">
        <f t="shared" ca="1" si="55"/>
        <v>43.015000000000001</v>
      </c>
      <c r="AG65" s="282">
        <f t="shared" ca="1" si="55"/>
        <v>44.738</v>
      </c>
      <c r="AH65" s="282">
        <f t="shared" ca="1" si="55"/>
        <v>46.528999999999996</v>
      </c>
      <c r="AI65" s="282">
        <f t="shared" ca="1" si="55"/>
        <v>48.391999999999996</v>
      </c>
      <c r="AJ65" s="282" t="str">
        <f t="shared" ca="1" si="55"/>
        <v/>
      </c>
      <c r="AK65" s="282" t="str">
        <f t="shared" ca="1" si="55"/>
        <v/>
      </c>
    </row>
    <row r="66" spans="1:37" x14ac:dyDescent="0.2">
      <c r="A66" s="75" t="s">
        <v>508</v>
      </c>
      <c r="B66" s="75">
        <v>11</v>
      </c>
      <c r="C66" s="70" t="s">
        <v>164</v>
      </c>
      <c r="D66" s="75">
        <v>505</v>
      </c>
      <c r="E66" s="75" t="s">
        <v>17</v>
      </c>
      <c r="F66" s="73" t="s">
        <v>509</v>
      </c>
      <c r="G66" s="74">
        <f t="shared" ca="1" si="43"/>
        <v>93998</v>
      </c>
      <c r="H66" s="74">
        <f t="shared" ca="1" si="44"/>
        <v>97755</v>
      </c>
      <c r="I66" s="74">
        <f t="shared" ca="1" si="45"/>
        <v>101668</v>
      </c>
      <c r="J66" s="74">
        <f t="shared" ca="1" si="46"/>
        <v>105734</v>
      </c>
      <c r="K66" s="74">
        <f t="shared" ca="1" si="47"/>
        <v>109964</v>
      </c>
      <c r="L66" s="74">
        <f t="shared" ca="1" si="49"/>
        <v>0</v>
      </c>
      <c r="M66" s="74">
        <f t="shared" ca="1" si="50"/>
        <v>0</v>
      </c>
      <c r="N66" s="72"/>
      <c r="P66" s="187" t="str">
        <f t="shared" si="39"/>
        <v>52967C</v>
      </c>
      <c r="Q66" s="191" t="s">
        <v>600</v>
      </c>
      <c r="R66" s="188" t="str">
        <f t="shared" si="38"/>
        <v>HR Compensation &amp; Classification Manager</v>
      </c>
      <c r="S66" s="189" t="str">
        <f t="shared" si="51"/>
        <v>103</v>
      </c>
      <c r="T66" s="186" cm="1">
        <f t="array" aca="1" ref="T66" ca="1">ROUND(IF($Q66="Y",VLOOKUP($P66, INDIRECT($Q$2),T$6,0)*INDIRECT($P$1),VLOOKUP($P66, INDIRECT($Q$2),T$6,0)),IF($E66="E",0,3))</f>
        <v>93998</v>
      </c>
      <c r="U66" s="186" cm="1">
        <f t="array" aca="1" ref="U66" ca="1">ROUND(IF($Q66="Y",VLOOKUP($P66, INDIRECT($Q$2),U$6,0)*INDIRECT($P$1),VLOOKUP($P66, INDIRECT($Q$2),U$6,0)),IF($E66="E",0,3))</f>
        <v>97755</v>
      </c>
      <c r="V66" s="186" cm="1">
        <f t="array" aca="1" ref="V66" ca="1">ROUND(IF($Q66="Y",VLOOKUP($P66, INDIRECT($Q$2),V$6,0)*INDIRECT($P$1),VLOOKUP($P66, INDIRECT($Q$2),V$6,0)),IF($E66="E",0,3))</f>
        <v>101668</v>
      </c>
      <c r="W66" s="186" cm="1">
        <f t="array" aca="1" ref="W66" ca="1">ROUND(IF($Q66="Y",VLOOKUP($P66, INDIRECT($Q$2),W$6,0)*INDIRECT($P$1),VLOOKUP($P66, INDIRECT($Q$2),W$6,0)),IF($E66="E",0,3))</f>
        <v>105734</v>
      </c>
      <c r="X66" s="186" cm="1">
        <f t="array" aca="1" ref="X66" ca="1">ROUND(IF($Q66="Y",VLOOKUP($P66, INDIRECT($Q$2),X$6,0)*INDIRECT($P$1),VLOOKUP($P66, INDIRECT($Q$2),X$6,0)),IF($E66="E",0,3))</f>
        <v>109964</v>
      </c>
      <c r="Y66" s="186" cm="1">
        <f t="array" aca="1" ref="Y66" ca="1">ROUND(IF($Q66="Y",VLOOKUP($P66, INDIRECT($Q$2),Y$6,0)*INDIRECT($P$1),VLOOKUP($P66, INDIRECT($Q$2),Y$6,0)),IF($E66="E",0,3))</f>
        <v>0</v>
      </c>
      <c r="Z66" s="186" cm="1">
        <f t="array" aca="1" ref="Z66" ca="1">ROUND(IF($Q66="Y",VLOOKUP($P66, INDIRECT($Q$2),Z$6,0)*INDIRECT($P$1),VLOOKUP($P66, INDIRECT($Q$2),Z$6,0)),IF($E66="E",0,3))</f>
        <v>0</v>
      </c>
      <c r="AA66" s="186"/>
      <c r="AB66" s="282" t="str">
        <f t="shared" si="40"/>
        <v>52967C</v>
      </c>
      <c r="AC66" s="130" t="str">
        <f t="shared" si="37"/>
        <v>HR Compensation &amp; Classification Manager</v>
      </c>
      <c r="AD66" s="284" t="str">
        <f t="shared" si="52"/>
        <v>103</v>
      </c>
      <c r="AE66" s="282">
        <f t="shared" ca="1" si="55"/>
        <v>45.192</v>
      </c>
      <c r="AF66" s="282">
        <f t="shared" ca="1" si="55"/>
        <v>46.997999999999998</v>
      </c>
      <c r="AG66" s="282">
        <f t="shared" ca="1" si="55"/>
        <v>48.878999999999998</v>
      </c>
      <c r="AH66" s="282">
        <f t="shared" ca="1" si="55"/>
        <v>50.833999999999996</v>
      </c>
      <c r="AI66" s="282">
        <f t="shared" ca="1" si="55"/>
        <v>52.867999999999995</v>
      </c>
      <c r="AJ66" s="282" t="str">
        <f t="shared" ca="1" si="55"/>
        <v/>
      </c>
      <c r="AK66" s="282" t="str">
        <f t="shared" ca="1" si="55"/>
        <v/>
      </c>
    </row>
    <row r="67" spans="1:37" x14ac:dyDescent="0.2">
      <c r="A67" s="75" t="s">
        <v>650</v>
      </c>
      <c r="B67" s="75">
        <v>7</v>
      </c>
      <c r="C67" s="70" t="s">
        <v>514</v>
      </c>
      <c r="D67" s="75">
        <v>338</v>
      </c>
      <c r="E67" s="75" t="s">
        <v>21</v>
      </c>
      <c r="F67" s="73" t="s">
        <v>651</v>
      </c>
      <c r="G67" s="74">
        <f t="shared" ca="1" si="43"/>
        <v>30.625</v>
      </c>
      <c r="H67" s="74">
        <f t="shared" ca="1" si="44"/>
        <v>32.237000000000002</v>
      </c>
      <c r="I67" s="74">
        <f t="shared" ca="1" si="45"/>
        <v>33.14</v>
      </c>
      <c r="J67" s="74">
        <f t="shared" ca="1" si="46"/>
        <v>34.067</v>
      </c>
      <c r="K67" s="74">
        <f t="shared" ca="1" si="47"/>
        <v>35.039000000000001</v>
      </c>
      <c r="L67" s="74">
        <f t="shared" ca="1" si="49"/>
        <v>0</v>
      </c>
      <c r="M67" s="74">
        <f t="shared" ca="1" si="50"/>
        <v>0</v>
      </c>
      <c r="N67" s="72"/>
      <c r="P67" s="187" t="str">
        <f t="shared" si="39"/>
        <v>52989C</v>
      </c>
      <c r="Q67" s="191" t="s">
        <v>600</v>
      </c>
      <c r="R67" s="188" t="str">
        <f t="shared" si="38"/>
        <v>HR Investigations Specialist</v>
      </c>
      <c r="S67" s="189" t="str">
        <f t="shared" si="51"/>
        <v>108</v>
      </c>
      <c r="T67" s="186" cm="1">
        <f t="array" aca="1" ref="T67" ca="1">ROUND(IF($Q67="Y",VLOOKUP($P67, INDIRECT($Q$2),T$6,0)*INDIRECT($P$1),VLOOKUP($P67, INDIRECT($Q$2),T$6,0)),IF($E67="E",0,3))</f>
        <v>30.625</v>
      </c>
      <c r="U67" s="186" cm="1">
        <f t="array" aca="1" ref="U67" ca="1">ROUND(IF($Q67="Y",VLOOKUP($P67, INDIRECT($Q$2),U$6,0)*INDIRECT($P$1),VLOOKUP($P67, INDIRECT($Q$2),U$6,0)),IF($E67="E",0,3))</f>
        <v>32.237000000000002</v>
      </c>
      <c r="V67" s="186" cm="1">
        <f t="array" aca="1" ref="V67" ca="1">ROUND(IF($Q67="Y",VLOOKUP($P67, INDIRECT($Q$2),V$6,0)*INDIRECT($P$1),VLOOKUP($P67, INDIRECT($Q$2),V$6,0)),IF($E67="E",0,3))</f>
        <v>33.14</v>
      </c>
      <c r="W67" s="186" cm="1">
        <f t="array" aca="1" ref="W67" ca="1">ROUND(IF($Q67="Y",VLOOKUP($P67, INDIRECT($Q$2),W$6,0)*INDIRECT($P$1),VLOOKUP($P67, INDIRECT($Q$2),W$6,0)),IF($E67="E",0,3))</f>
        <v>34.067</v>
      </c>
      <c r="X67" s="186" cm="1">
        <f t="array" aca="1" ref="X67" ca="1">ROUND(IF($Q67="Y",VLOOKUP($P67, INDIRECT($Q$2),X$6,0)*INDIRECT($P$1),VLOOKUP($P67, INDIRECT($Q$2),X$6,0)),IF($E67="E",0,3))</f>
        <v>35.039000000000001</v>
      </c>
      <c r="Y67" s="186" cm="1">
        <f t="array" aca="1" ref="Y67" ca="1">ROUND(IF($Q67="Y",VLOOKUP($P67, INDIRECT($Q$2),Y$6,0)*INDIRECT($P$1),VLOOKUP($P67, INDIRECT($Q$2),Y$6,0)),IF($E67="E",0,3))</f>
        <v>0</v>
      </c>
      <c r="Z67" s="186" cm="1">
        <f t="array" aca="1" ref="Z67" ca="1">ROUND(IF($Q67="Y",VLOOKUP($P67, INDIRECT($Q$2),Z$6,0)*INDIRECT($P$1),VLOOKUP($P67, INDIRECT($Q$2),Z$6,0)),IF($E67="E",0,3))</f>
        <v>0</v>
      </c>
      <c r="AA67" s="186"/>
      <c r="AB67" s="282" t="str">
        <f t="shared" si="40"/>
        <v>52989C</v>
      </c>
      <c r="AC67" s="130" t="str">
        <f t="shared" si="37"/>
        <v>HR Investigations Specialist</v>
      </c>
      <c r="AD67" s="284" t="str">
        <f t="shared" si="52"/>
        <v>108</v>
      </c>
      <c r="AE67" s="282">
        <f t="shared" ca="1" si="55"/>
        <v>30.625</v>
      </c>
      <c r="AF67" s="282">
        <f t="shared" ca="1" si="55"/>
        <v>32.237000000000002</v>
      </c>
      <c r="AG67" s="282">
        <f t="shared" ca="1" si="55"/>
        <v>33.14</v>
      </c>
      <c r="AH67" s="282">
        <f t="shared" ca="1" si="55"/>
        <v>34.067</v>
      </c>
      <c r="AI67" s="282">
        <f t="shared" ca="1" si="55"/>
        <v>35.039000000000001</v>
      </c>
      <c r="AJ67" s="282" t="str">
        <f t="shared" ca="1" si="55"/>
        <v/>
      </c>
      <c r="AK67" s="282" t="str">
        <f t="shared" ca="1" si="55"/>
        <v/>
      </c>
    </row>
    <row r="68" spans="1:37" x14ac:dyDescent="0.2">
      <c r="A68" s="75" t="s">
        <v>901</v>
      </c>
      <c r="B68" s="75">
        <v>8</v>
      </c>
      <c r="C68" s="70" t="s">
        <v>902</v>
      </c>
      <c r="D68" s="75">
        <v>365</v>
      </c>
      <c r="E68" s="75" t="s">
        <v>17</v>
      </c>
      <c r="F68" s="73" t="s">
        <v>900</v>
      </c>
      <c r="G68" s="74">
        <f t="shared" ref="G68:M68" si="56">T68</f>
        <v>70806</v>
      </c>
      <c r="H68" s="74">
        <f t="shared" si="56"/>
        <v>73641</v>
      </c>
      <c r="I68" s="74">
        <f t="shared" si="56"/>
        <v>76590</v>
      </c>
      <c r="J68" s="74">
        <f t="shared" si="56"/>
        <v>79657</v>
      </c>
      <c r="K68" s="74">
        <f t="shared" si="56"/>
        <v>82846</v>
      </c>
      <c r="L68" s="74">
        <f t="shared" si="56"/>
        <v>0</v>
      </c>
      <c r="M68" s="74">
        <f t="shared" si="56"/>
        <v>0</v>
      </c>
      <c r="N68" s="72"/>
      <c r="P68" s="187" t="str">
        <f>A68</f>
        <v>53036C</v>
      </c>
      <c r="Q68" s="191" t="s">
        <v>600</v>
      </c>
      <c r="R68" s="188" t="str">
        <f>F68</f>
        <v>HR Investigator I</v>
      </c>
      <c r="S68" s="189" t="str">
        <f>C68</f>
        <v>124</v>
      </c>
      <c r="T68" s="338">
        <v>70806</v>
      </c>
      <c r="U68" s="338">
        <v>73641</v>
      </c>
      <c r="V68" s="338">
        <v>76590</v>
      </c>
      <c r="W68" s="338">
        <v>79657</v>
      </c>
      <c r="X68" s="338">
        <v>82846</v>
      </c>
      <c r="AA68" s="186"/>
      <c r="AB68" s="282" t="str">
        <f>A68</f>
        <v>53036C</v>
      </c>
      <c r="AC68" s="130" t="str">
        <f>F68</f>
        <v>HR Investigator I</v>
      </c>
      <c r="AD68" s="284" t="str">
        <f>C68</f>
        <v>124</v>
      </c>
      <c r="AE68" s="282">
        <f t="shared" ref="AE68:AK70" si="57">IF(T68=0,"",IF($E68="E",ROUNDUP(T68/2080,3),T68))</f>
        <v>34.041999999999994</v>
      </c>
      <c r="AF68" s="282">
        <f t="shared" si="57"/>
        <v>35.405000000000001</v>
      </c>
      <c r="AG68" s="282">
        <f t="shared" si="57"/>
        <v>36.823</v>
      </c>
      <c r="AH68" s="282">
        <f t="shared" si="57"/>
        <v>38.296999999999997</v>
      </c>
      <c r="AI68" s="282">
        <f t="shared" si="57"/>
        <v>39.83</v>
      </c>
      <c r="AJ68" s="282" t="str">
        <f t="shared" si="57"/>
        <v/>
      </c>
      <c r="AK68" s="282" t="str">
        <f t="shared" si="57"/>
        <v/>
      </c>
    </row>
    <row r="69" spans="1:37" x14ac:dyDescent="0.2">
      <c r="A69" s="75" t="s">
        <v>567</v>
      </c>
      <c r="B69" s="75">
        <v>8</v>
      </c>
      <c r="C69" s="70" t="s">
        <v>576</v>
      </c>
      <c r="D69" s="75">
        <v>393</v>
      </c>
      <c r="E69" s="75" t="s">
        <v>17</v>
      </c>
      <c r="F69" s="73" t="s">
        <v>899</v>
      </c>
      <c r="G69" s="74">
        <f t="shared" si="43"/>
        <v>72530</v>
      </c>
      <c r="H69" s="74">
        <f t="shared" si="44"/>
        <v>75436</v>
      </c>
      <c r="I69" s="74">
        <f t="shared" si="45"/>
        <v>78455</v>
      </c>
      <c r="J69" s="74">
        <f t="shared" si="46"/>
        <v>81596</v>
      </c>
      <c r="K69" s="74">
        <f t="shared" si="47"/>
        <v>84865</v>
      </c>
      <c r="L69" s="74">
        <f t="shared" si="49"/>
        <v>0</v>
      </c>
      <c r="M69" s="74">
        <f t="shared" si="50"/>
        <v>0</v>
      </c>
      <c r="N69" s="72"/>
      <c r="P69" s="187" t="str">
        <f t="shared" si="39"/>
        <v>52954C</v>
      </c>
      <c r="Q69" s="191" t="s">
        <v>600</v>
      </c>
      <c r="R69" s="188" t="str">
        <f t="shared" si="38"/>
        <v>HR Investigator II</v>
      </c>
      <c r="S69" s="189" t="str">
        <f t="shared" si="51"/>
        <v>099</v>
      </c>
      <c r="T69" s="186">
        <v>72530</v>
      </c>
      <c r="U69" s="186">
        <v>75436</v>
      </c>
      <c r="V69" s="186">
        <v>78455</v>
      </c>
      <c r="W69" s="186">
        <v>81596</v>
      </c>
      <c r="X69" s="186">
        <v>84865</v>
      </c>
      <c r="AA69" s="186"/>
      <c r="AB69" s="282" t="str">
        <f>A69</f>
        <v>52954C</v>
      </c>
      <c r="AC69" s="130" t="str">
        <f>F69</f>
        <v>HR Investigator II</v>
      </c>
      <c r="AD69" s="284" t="str">
        <f>C69</f>
        <v>099</v>
      </c>
      <c r="AE69" s="282">
        <f t="shared" si="57"/>
        <v>34.870999999999995</v>
      </c>
      <c r="AF69" s="282">
        <f t="shared" si="57"/>
        <v>36.268000000000001</v>
      </c>
      <c r="AG69" s="282">
        <f t="shared" si="57"/>
        <v>37.719000000000001</v>
      </c>
      <c r="AH69" s="282">
        <f t="shared" si="57"/>
        <v>39.228999999999999</v>
      </c>
      <c r="AI69" s="282">
        <f t="shared" si="57"/>
        <v>40.800999999999995</v>
      </c>
      <c r="AJ69" s="282" t="str">
        <f t="shared" si="57"/>
        <v/>
      </c>
      <c r="AK69" s="282" t="str">
        <f t="shared" si="57"/>
        <v/>
      </c>
    </row>
    <row r="70" spans="1:37" x14ac:dyDescent="0.2">
      <c r="A70" s="75" t="s">
        <v>878</v>
      </c>
      <c r="B70" s="75">
        <v>8</v>
      </c>
      <c r="C70" s="70" t="s">
        <v>805</v>
      </c>
      <c r="D70" s="75">
        <v>400</v>
      </c>
      <c r="E70" s="75" t="s">
        <v>17</v>
      </c>
      <c r="F70" s="73" t="s">
        <v>863</v>
      </c>
      <c r="G70" s="74">
        <f t="shared" si="43"/>
        <v>74253</v>
      </c>
      <c r="H70" s="74">
        <f t="shared" si="44"/>
        <v>77226</v>
      </c>
      <c r="I70" s="74">
        <f t="shared" si="45"/>
        <v>80318</v>
      </c>
      <c r="J70" s="74">
        <f t="shared" si="46"/>
        <v>83534</v>
      </c>
      <c r="K70" s="74">
        <f t="shared" si="47"/>
        <v>86879</v>
      </c>
      <c r="L70" s="74"/>
      <c r="M70" s="74"/>
      <c r="N70" s="72"/>
      <c r="P70" s="187" t="str">
        <f t="shared" si="39"/>
        <v>59434C</v>
      </c>
      <c r="R70" s="188" t="str">
        <f t="shared" si="38"/>
        <v>HR Labor Relations Associate</v>
      </c>
      <c r="S70" s="189" t="str">
        <f t="shared" si="51"/>
        <v>112</v>
      </c>
      <c r="T70" s="338">
        <v>74253</v>
      </c>
      <c r="U70" s="338">
        <v>77226</v>
      </c>
      <c r="V70" s="338">
        <v>80318</v>
      </c>
      <c r="W70" s="338">
        <v>83534</v>
      </c>
      <c r="X70" s="338">
        <v>86879</v>
      </c>
      <c r="AA70" s="186"/>
      <c r="AB70" s="282" t="str">
        <f t="shared" si="40"/>
        <v>59434C</v>
      </c>
      <c r="AC70" s="130" t="str">
        <f t="shared" si="37"/>
        <v>HR Labor Relations Associate</v>
      </c>
      <c r="AD70" s="284" t="str">
        <f>C70</f>
        <v>112</v>
      </c>
      <c r="AE70" s="282">
        <f t="shared" si="57"/>
        <v>35.698999999999998</v>
      </c>
      <c r="AF70" s="282">
        <f t="shared" si="57"/>
        <v>37.128</v>
      </c>
      <c r="AG70" s="282">
        <f t="shared" si="57"/>
        <v>38.614999999999995</v>
      </c>
      <c r="AH70" s="282">
        <f t="shared" si="57"/>
        <v>40.160999999999994</v>
      </c>
      <c r="AI70" s="282">
        <f t="shared" si="57"/>
        <v>41.768999999999998</v>
      </c>
      <c r="AJ70" s="282" t="str">
        <f t="shared" si="57"/>
        <v/>
      </c>
      <c r="AK70" s="282" t="str">
        <f t="shared" si="57"/>
        <v/>
      </c>
    </row>
    <row r="71" spans="1:37" x14ac:dyDescent="0.2">
      <c r="A71" s="75" t="s">
        <v>517</v>
      </c>
      <c r="B71" s="75">
        <v>7</v>
      </c>
      <c r="C71" s="70" t="s">
        <v>514</v>
      </c>
      <c r="D71" s="75">
        <v>338</v>
      </c>
      <c r="E71" s="75" t="s">
        <v>21</v>
      </c>
      <c r="F71" s="73" t="s">
        <v>518</v>
      </c>
      <c r="G71" s="74">
        <f t="shared" ca="1" si="43"/>
        <v>30.625</v>
      </c>
      <c r="H71" s="74">
        <f t="shared" ca="1" si="44"/>
        <v>32.237000000000002</v>
      </c>
      <c r="I71" s="74">
        <f t="shared" ca="1" si="45"/>
        <v>33.14</v>
      </c>
      <c r="J71" s="74">
        <f t="shared" ca="1" si="46"/>
        <v>34.067</v>
      </c>
      <c r="K71" s="74">
        <f t="shared" ca="1" si="47"/>
        <v>35.039000000000001</v>
      </c>
      <c r="L71" s="74">
        <f t="shared" ref="L71:L81" ca="1" si="58">Y71</f>
        <v>0</v>
      </c>
      <c r="M71" s="74">
        <f t="shared" ref="M71:M81" ca="1" si="59">Z71</f>
        <v>0</v>
      </c>
      <c r="N71" s="72"/>
      <c r="P71" s="187" t="str">
        <f t="shared" si="39"/>
        <v>52961C</v>
      </c>
      <c r="Q71" s="191" t="s">
        <v>600</v>
      </c>
      <c r="R71" s="188" t="str">
        <f t="shared" si="38"/>
        <v>HR Labor Relations Specialist</v>
      </c>
      <c r="S71" s="189" t="str">
        <f t="shared" si="51"/>
        <v>108</v>
      </c>
      <c r="T71" s="186" cm="1">
        <f t="array" aca="1" ref="T71" ca="1">ROUND(IF($Q71="Y",VLOOKUP($P71, INDIRECT($Q$2),T$6,0)*INDIRECT($P$1),VLOOKUP($P71, INDIRECT($Q$2),T$6,0)),IF($E71="E",0,3))</f>
        <v>30.625</v>
      </c>
      <c r="U71" s="186" cm="1">
        <f t="array" aca="1" ref="U71" ca="1">ROUND(IF($Q71="Y",VLOOKUP($P71, INDIRECT($Q$2),U$6,0)*INDIRECT($P$1),VLOOKUP($P71, INDIRECT($Q$2),U$6,0)),IF($E71="E",0,3))</f>
        <v>32.237000000000002</v>
      </c>
      <c r="V71" s="186" cm="1">
        <f t="array" aca="1" ref="V71" ca="1">ROUND(IF($Q71="Y",VLOOKUP($P71, INDIRECT($Q$2),V$6,0)*INDIRECT($P$1),VLOOKUP($P71, INDIRECT($Q$2),V$6,0)),IF($E71="E",0,3))</f>
        <v>33.14</v>
      </c>
      <c r="W71" s="186" cm="1">
        <f t="array" aca="1" ref="W71" ca="1">ROUND(IF($Q71="Y",VLOOKUP($P71, INDIRECT($Q$2),W$6,0)*INDIRECT($P$1),VLOOKUP($P71, INDIRECT($Q$2),W$6,0)),IF($E71="E",0,3))</f>
        <v>34.067</v>
      </c>
      <c r="X71" s="186" cm="1">
        <f t="array" aca="1" ref="X71" ca="1">ROUND(IF($Q71="Y",VLOOKUP($P71, INDIRECT($Q$2),X$6,0)*INDIRECT($P$1),VLOOKUP($P71, INDIRECT($Q$2),X$6,0)),IF($E71="E",0,3))</f>
        <v>35.039000000000001</v>
      </c>
      <c r="Y71" s="186" cm="1">
        <f t="array" aca="1" ref="Y71" ca="1">ROUND(IF($Q71="Y",VLOOKUP($P71, INDIRECT($Q$2),Y$6,0)*INDIRECT($P$1),VLOOKUP($P71, INDIRECT($Q$2),Y$6,0)),IF($E71="E",0,3))</f>
        <v>0</v>
      </c>
      <c r="Z71" s="186" cm="1">
        <f t="array" aca="1" ref="Z71" ca="1">ROUND(IF($Q71="Y",VLOOKUP($P71, INDIRECT($Q$2),Z$6,0)*INDIRECT($P$1),VLOOKUP($P71, INDIRECT($Q$2),Z$6,0)),IF($E71="E",0,3))</f>
        <v>0</v>
      </c>
      <c r="AA71" s="186"/>
      <c r="AB71" s="282" t="str">
        <f t="shared" si="40"/>
        <v>52961C</v>
      </c>
      <c r="AC71" s="130" t="str">
        <f t="shared" si="37"/>
        <v>HR Labor Relations Specialist</v>
      </c>
      <c r="AD71" s="284" t="str">
        <f t="shared" ref="AD71:AD102" si="60">C71</f>
        <v>108</v>
      </c>
      <c r="AE71" s="282">
        <f t="shared" ref="AE71:AE81" ca="1" si="61">IF(T71=0,"",IF($E71="E",ROUNDUP(T71/2080,3),T71))</f>
        <v>30.625</v>
      </c>
      <c r="AF71" s="282">
        <f t="shared" ref="AF71:AF81" ca="1" si="62">IF(U71=0,"",IF($E71="E",ROUNDUP(U71/2080,3),U71))</f>
        <v>32.237000000000002</v>
      </c>
      <c r="AG71" s="282">
        <f t="shared" ref="AG71:AG81" ca="1" si="63">IF(V71=0,"",IF($E71="E",ROUNDUP(V71/2080,3),V71))</f>
        <v>33.14</v>
      </c>
      <c r="AH71" s="282">
        <f t="shared" ref="AH71:AH81" ca="1" si="64">IF(W71=0,"",IF($E71="E",ROUNDUP(W71/2080,3),W71))</f>
        <v>34.067</v>
      </c>
      <c r="AI71" s="282">
        <f t="shared" ref="AI71:AI81" ca="1" si="65">IF(X71=0,"",IF($E71="E",ROUNDUP(X71/2080,3),X71))</f>
        <v>35.039000000000001</v>
      </c>
      <c r="AJ71" s="282" t="str">
        <f ca="1">IF(Y71=0,"",IF($E71="E",ROUNDUP(Y71/2080,3),Y71))</f>
        <v/>
      </c>
      <c r="AK71" s="282" t="str">
        <f ca="1">IF(Z71=0,"",IF($E71="E",ROUNDUP(Z71/2080,3),Z71))</f>
        <v/>
      </c>
    </row>
    <row r="72" spans="1:37" x14ac:dyDescent="0.2">
      <c r="A72" s="75" t="s">
        <v>100</v>
      </c>
      <c r="B72" s="75">
        <v>11</v>
      </c>
      <c r="C72" s="70" t="s">
        <v>65</v>
      </c>
      <c r="D72" s="75">
        <v>513</v>
      </c>
      <c r="E72" s="75" t="s">
        <v>17</v>
      </c>
      <c r="F72" s="73" t="s">
        <v>519</v>
      </c>
      <c r="G72" s="74">
        <f t="shared" ca="1" si="43"/>
        <v>85492</v>
      </c>
      <c r="H72" s="74">
        <f t="shared" ca="1" si="44"/>
        <v>89993</v>
      </c>
      <c r="I72" s="74">
        <f t="shared" ca="1" si="45"/>
        <v>94728</v>
      </c>
      <c r="J72" s="74">
        <f t="shared" ca="1" si="46"/>
        <v>101170</v>
      </c>
      <c r="K72" s="74">
        <f t="shared" ca="1" si="47"/>
        <v>104004</v>
      </c>
      <c r="L72" s="74">
        <f t="shared" ca="1" si="58"/>
        <v>106917</v>
      </c>
      <c r="M72" s="74">
        <f t="shared" ca="1" si="59"/>
        <v>109964</v>
      </c>
      <c r="N72" s="72"/>
      <c r="P72" s="187" t="str">
        <f t="shared" si="39"/>
        <v>06063C</v>
      </c>
      <c r="Q72" s="191" t="s">
        <v>600</v>
      </c>
      <c r="R72" s="188" t="str">
        <f t="shared" si="38"/>
        <v>HR Leadership &amp; Change Manager</v>
      </c>
      <c r="S72" s="189" t="str">
        <f t="shared" si="51"/>
        <v>41C</v>
      </c>
      <c r="T72" s="186" cm="1">
        <f t="array" aca="1" ref="T72" ca="1">ROUND(IF($Q72="Y",VLOOKUP($P72, INDIRECT($Q$2),T$6,0)*INDIRECT($P$1),VLOOKUP($P72, INDIRECT($Q$2),T$6,0)),IF($E72="E",0,3))</f>
        <v>85492</v>
      </c>
      <c r="U72" s="186" cm="1">
        <f t="array" aca="1" ref="U72" ca="1">ROUND(IF($Q72="Y",VLOOKUP($P72, INDIRECT($Q$2),U$6,0)*INDIRECT($P$1),VLOOKUP($P72, INDIRECT($Q$2),U$6,0)),IF($E72="E",0,3))</f>
        <v>89993</v>
      </c>
      <c r="V72" s="186" cm="1">
        <f t="array" aca="1" ref="V72" ca="1">ROUND(IF($Q72="Y",VLOOKUP($P72, INDIRECT($Q$2),V$6,0)*INDIRECT($P$1),VLOOKUP($P72, INDIRECT($Q$2),V$6,0)),IF($E72="E",0,3))</f>
        <v>94728</v>
      </c>
      <c r="W72" s="186" cm="1">
        <f t="array" aca="1" ref="W72" ca="1">ROUND(IF($Q72="Y",VLOOKUP($P72, INDIRECT($Q$2),W$6,0)*INDIRECT($P$1),VLOOKUP($P72, INDIRECT($Q$2),W$6,0)),IF($E72="E",0,3))</f>
        <v>101170</v>
      </c>
      <c r="X72" s="186" cm="1">
        <f t="array" aca="1" ref="X72" ca="1">ROUND(IF($Q72="Y",VLOOKUP($P72, INDIRECT($Q$2),X$6,0)*INDIRECT($P$1),VLOOKUP($P72, INDIRECT($Q$2),X$6,0)),IF($E72="E",0,3))</f>
        <v>104004</v>
      </c>
      <c r="Y72" s="186" cm="1">
        <f t="array" aca="1" ref="Y72" ca="1">ROUND(IF($Q72="Y",VLOOKUP($P72, INDIRECT($Q$2),Y$6,0)*INDIRECT($P$1),VLOOKUP($P72, INDIRECT($Q$2),Y$6,0)),IF($E72="E",0,3))</f>
        <v>106917</v>
      </c>
      <c r="Z72" s="186" cm="1">
        <f t="array" aca="1" ref="Z72" ca="1">ROUND(IF($Q72="Y",VLOOKUP($P72, INDIRECT($Q$2),Z$6,0)*INDIRECT($P$1),VLOOKUP($P72, INDIRECT($Q$2),Z$6,0)),IF($E72="E",0,3))</f>
        <v>109964</v>
      </c>
      <c r="AA72" s="186"/>
      <c r="AB72" s="282" t="str">
        <f t="shared" si="40"/>
        <v>06063C</v>
      </c>
      <c r="AC72" s="130" t="str">
        <f t="shared" si="37"/>
        <v>HR Leadership &amp; Change Manager</v>
      </c>
      <c r="AD72" s="284" t="str">
        <f t="shared" si="60"/>
        <v>41C</v>
      </c>
      <c r="AE72" s="282">
        <f t="shared" ca="1" si="61"/>
        <v>41.101999999999997</v>
      </c>
      <c r="AF72" s="282">
        <f t="shared" ca="1" si="62"/>
        <v>43.265999999999998</v>
      </c>
      <c r="AG72" s="282">
        <f t="shared" ca="1" si="63"/>
        <v>45.542999999999999</v>
      </c>
      <c r="AH72" s="282">
        <f t="shared" ca="1" si="64"/>
        <v>48.64</v>
      </c>
      <c r="AI72" s="282">
        <f t="shared" ca="1" si="65"/>
        <v>50.001999999999995</v>
      </c>
      <c r="AJ72" s="282">
        <f t="shared" ref="AJ72:AJ81" ca="1" si="66">IF(Y72=0,"",IF($E72="E",ROUNDUP(Y72/2080,3),Y72))</f>
        <v>51.402999999999999</v>
      </c>
      <c r="AK72" s="282">
        <f t="shared" ref="AK72:AK81" ca="1" si="67">IF(Z72=0,"",IF($E72="E",ROUNDUP(Z72/2080,3),Z72))</f>
        <v>52.867999999999995</v>
      </c>
    </row>
    <row r="73" spans="1:37" x14ac:dyDescent="0.2">
      <c r="A73" s="75" t="s">
        <v>520</v>
      </c>
      <c r="B73" s="75">
        <v>10</v>
      </c>
      <c r="C73" s="70" t="s">
        <v>571</v>
      </c>
      <c r="D73" s="75">
        <v>458</v>
      </c>
      <c r="E73" s="75" t="s">
        <v>17</v>
      </c>
      <c r="F73" s="73" t="s">
        <v>521</v>
      </c>
      <c r="G73" s="74">
        <f t="shared" ca="1" si="43"/>
        <v>86026</v>
      </c>
      <c r="H73" s="74">
        <f t="shared" ca="1" si="44"/>
        <v>89471</v>
      </c>
      <c r="I73" s="74">
        <f t="shared" ca="1" si="45"/>
        <v>93055</v>
      </c>
      <c r="J73" s="74">
        <f t="shared" ca="1" si="46"/>
        <v>96779</v>
      </c>
      <c r="K73" s="74">
        <f t="shared" ca="1" si="47"/>
        <v>100655</v>
      </c>
      <c r="L73" s="74">
        <f t="shared" ca="1" si="58"/>
        <v>0</v>
      </c>
      <c r="M73" s="74">
        <f t="shared" ca="1" si="59"/>
        <v>0</v>
      </c>
      <c r="N73" s="72"/>
      <c r="P73" s="187" t="str">
        <f t="shared" si="39"/>
        <v>52963C</v>
      </c>
      <c r="Q73" s="191" t="s">
        <v>600</v>
      </c>
      <c r="R73" s="188" t="str">
        <f t="shared" si="38"/>
        <v>HR Learning Technologies Specialist</v>
      </c>
      <c r="S73" s="189" t="str">
        <f t="shared" si="51"/>
        <v>065</v>
      </c>
      <c r="T73" s="186" cm="1">
        <f t="array" aca="1" ref="T73" ca="1">ROUND(IF($Q73="Y",VLOOKUP($P73, INDIRECT($Q$2),T$6,0)*INDIRECT($P$1),VLOOKUP($P73, INDIRECT($Q$2),T$6,0)),IF($E73="E",0,3))</f>
        <v>86026</v>
      </c>
      <c r="U73" s="186" cm="1">
        <f t="array" aca="1" ref="U73" ca="1">ROUND(IF($Q73="Y",VLOOKUP($P73, INDIRECT($Q$2),U$6,0)*INDIRECT($P$1),VLOOKUP($P73, INDIRECT($Q$2),U$6,0)),IF($E73="E",0,3))</f>
        <v>89471</v>
      </c>
      <c r="V73" s="186" cm="1">
        <f t="array" aca="1" ref="V73" ca="1">ROUND(IF($Q73="Y",VLOOKUP($P73, INDIRECT($Q$2),V$6,0)*INDIRECT($P$1),VLOOKUP($P73, INDIRECT($Q$2),V$6,0)),IF($E73="E",0,3))</f>
        <v>93055</v>
      </c>
      <c r="W73" s="186" cm="1">
        <f t="array" aca="1" ref="W73" ca="1">ROUND(IF($Q73="Y",VLOOKUP($P73, INDIRECT($Q$2),W$6,0)*INDIRECT($P$1),VLOOKUP($P73, INDIRECT($Q$2),W$6,0)),IF($E73="E",0,3))</f>
        <v>96779</v>
      </c>
      <c r="X73" s="186" cm="1">
        <f t="array" aca="1" ref="X73" ca="1">ROUND(IF($Q73="Y",VLOOKUP($P73, INDIRECT($Q$2),X$6,0)*INDIRECT($P$1),VLOOKUP($P73, INDIRECT($Q$2),X$6,0)),IF($E73="E",0,3))</f>
        <v>100655</v>
      </c>
      <c r="Y73" s="186" cm="1">
        <f t="array" aca="1" ref="Y73" ca="1">ROUND(IF($Q73="Y",VLOOKUP($P73, INDIRECT($Q$2),Y$6,0)*INDIRECT($P$1),VLOOKUP($P73, INDIRECT($Q$2),Y$6,0)),IF($E73="E",0,3))</f>
        <v>0</v>
      </c>
      <c r="Z73" s="186" cm="1">
        <f t="array" aca="1" ref="Z73" ca="1">ROUND(IF($Q73="Y",VLOOKUP($P73, INDIRECT($Q$2),Z$6,0)*INDIRECT($P$1),VLOOKUP($P73, INDIRECT($Q$2),Z$6,0)),IF($E73="E",0,3))</f>
        <v>0</v>
      </c>
      <c r="AA73" s="186"/>
      <c r="AB73" s="282" t="str">
        <f t="shared" si="40"/>
        <v>52963C</v>
      </c>
      <c r="AC73" s="130" t="str">
        <f t="shared" si="37"/>
        <v>HR Learning Technologies Specialist</v>
      </c>
      <c r="AD73" s="284" t="str">
        <f t="shared" si="60"/>
        <v>065</v>
      </c>
      <c r="AE73" s="282">
        <f t="shared" ca="1" si="61"/>
        <v>41.358999999999995</v>
      </c>
      <c r="AF73" s="282">
        <f t="shared" ca="1" si="62"/>
        <v>43.015000000000001</v>
      </c>
      <c r="AG73" s="282">
        <f t="shared" ca="1" si="63"/>
        <v>44.738</v>
      </c>
      <c r="AH73" s="282">
        <f t="shared" ca="1" si="64"/>
        <v>46.528999999999996</v>
      </c>
      <c r="AI73" s="282">
        <f t="shared" ca="1" si="65"/>
        <v>48.391999999999996</v>
      </c>
      <c r="AJ73" s="282" t="str">
        <f t="shared" ca="1" si="66"/>
        <v/>
      </c>
      <c r="AK73" s="282" t="str">
        <f t="shared" ca="1" si="67"/>
        <v/>
      </c>
    </row>
    <row r="74" spans="1:37" x14ac:dyDescent="0.2">
      <c r="A74" s="75" t="s">
        <v>699</v>
      </c>
      <c r="B74" s="75">
        <v>11</v>
      </c>
      <c r="C74" s="70" t="s">
        <v>630</v>
      </c>
      <c r="D74" s="75">
        <v>523</v>
      </c>
      <c r="E74" s="75" t="s">
        <v>17</v>
      </c>
      <c r="F74" s="73" t="s">
        <v>785</v>
      </c>
      <c r="G74" s="74">
        <f t="shared" ca="1" si="43"/>
        <v>94540</v>
      </c>
      <c r="H74" s="74">
        <f t="shared" ca="1" si="44"/>
        <v>98320</v>
      </c>
      <c r="I74" s="74">
        <f t="shared" ca="1" si="45"/>
        <v>102254</v>
      </c>
      <c r="J74" s="74">
        <f t="shared" ca="1" si="46"/>
        <v>106345</v>
      </c>
      <c r="K74" s="74">
        <f t="shared" ca="1" si="47"/>
        <v>110599</v>
      </c>
      <c r="L74" s="74">
        <f t="shared" ca="1" si="58"/>
        <v>0</v>
      </c>
      <c r="M74" s="74">
        <f t="shared" ca="1" si="59"/>
        <v>0</v>
      </c>
      <c r="N74" s="72"/>
      <c r="P74" s="187" t="str">
        <f t="shared" si="39"/>
        <v>53004C</v>
      </c>
      <c r="Q74" s="191" t="s">
        <v>600</v>
      </c>
      <c r="R74" s="188" t="str">
        <f t="shared" si="38"/>
        <v>HR Project Mgr-Confidential-C</v>
      </c>
      <c r="S74" s="189" t="str">
        <f t="shared" si="51"/>
        <v>64</v>
      </c>
      <c r="T74" s="186" cm="1">
        <f t="array" aca="1" ref="T74" ca="1">ROUND(IF($Q74="Y",VLOOKUP($P74, INDIRECT($Q$2),T$6,0)*INDIRECT($P$1),VLOOKUP($P74, INDIRECT($Q$2),T$6,0)),IF($E74="E",0,3))</f>
        <v>94540</v>
      </c>
      <c r="U74" s="186" cm="1">
        <f t="array" aca="1" ref="U74" ca="1">ROUND(IF($Q74="Y",VLOOKUP($P74, INDIRECT($Q$2),U$6,0)*INDIRECT($P$1),VLOOKUP($P74, INDIRECT($Q$2),U$6,0)),IF($E74="E",0,3))</f>
        <v>98320</v>
      </c>
      <c r="V74" s="186" cm="1">
        <f t="array" aca="1" ref="V74" ca="1">ROUND(IF($Q74="Y",VLOOKUP($P74, INDIRECT($Q$2),V$6,0)*INDIRECT($P$1),VLOOKUP($P74, INDIRECT($Q$2),V$6,0)),IF($E74="E",0,3))</f>
        <v>102254</v>
      </c>
      <c r="W74" s="186" cm="1">
        <f t="array" aca="1" ref="W74" ca="1">ROUND(IF($Q74="Y",VLOOKUP($P74, INDIRECT($Q$2),W$6,0)*INDIRECT($P$1),VLOOKUP($P74, INDIRECT($Q$2),W$6,0)),IF($E74="E",0,3))</f>
        <v>106345</v>
      </c>
      <c r="X74" s="186" cm="1">
        <f t="array" aca="1" ref="X74" ca="1">ROUND(IF($Q74="Y",VLOOKUP($P74, INDIRECT($Q$2),X$6,0)*INDIRECT($P$1),VLOOKUP($P74, INDIRECT($Q$2),X$6,0)),IF($E74="E",0,3))</f>
        <v>110599</v>
      </c>
      <c r="Y74" s="186" cm="1">
        <f t="array" aca="1" ref="Y74" ca="1">ROUND(IF($Q74="Y",VLOOKUP($P74, INDIRECT($Q$2),Y$6,0)*INDIRECT($P$1),VLOOKUP($P74, INDIRECT($Q$2),Y$6,0)),IF($E74="E",0,3))</f>
        <v>0</v>
      </c>
      <c r="Z74" s="186" cm="1">
        <f t="array" aca="1" ref="Z74" ca="1">ROUND(IF($Q74="Y",VLOOKUP($P74, INDIRECT($Q$2),Z$6,0)*INDIRECT($P$1),VLOOKUP($P74, INDIRECT($Q$2),Z$6,0)),IF($E74="E",0,3))</f>
        <v>0</v>
      </c>
      <c r="AA74" s="186"/>
      <c r="AB74" s="282" t="str">
        <f t="shared" si="40"/>
        <v>53004C</v>
      </c>
      <c r="AC74" s="130" t="str">
        <f t="shared" si="37"/>
        <v>HR Project Mgr-Confidential-C</v>
      </c>
      <c r="AD74" s="284" t="str">
        <f t="shared" si="60"/>
        <v>64</v>
      </c>
      <c r="AE74" s="282">
        <f t="shared" ca="1" si="61"/>
        <v>45.451999999999998</v>
      </c>
      <c r="AF74" s="282">
        <f t="shared" ca="1" si="62"/>
        <v>47.269999999999996</v>
      </c>
      <c r="AG74" s="282">
        <f t="shared" ca="1" si="63"/>
        <v>49.160999999999994</v>
      </c>
      <c r="AH74" s="282">
        <f t="shared" ca="1" si="64"/>
        <v>51.128</v>
      </c>
      <c r="AI74" s="282">
        <f t="shared" ca="1" si="65"/>
        <v>53.172999999999995</v>
      </c>
      <c r="AJ74" s="282" t="str">
        <f t="shared" ca="1" si="66"/>
        <v/>
      </c>
      <c r="AK74" s="282" t="str">
        <f t="shared" ca="1" si="67"/>
        <v/>
      </c>
    </row>
    <row r="75" spans="1:37" x14ac:dyDescent="0.2">
      <c r="A75" s="75" t="s">
        <v>525</v>
      </c>
      <c r="B75" s="75">
        <v>8</v>
      </c>
      <c r="C75" s="70" t="s">
        <v>524</v>
      </c>
      <c r="D75" s="75">
        <v>395</v>
      </c>
      <c r="E75" s="75" t="s">
        <v>17</v>
      </c>
      <c r="F75" s="73" t="s">
        <v>526</v>
      </c>
      <c r="G75" s="74">
        <f t="shared" ca="1" si="43"/>
        <v>72530</v>
      </c>
      <c r="H75" s="74">
        <f t="shared" ca="1" si="44"/>
        <v>75435</v>
      </c>
      <c r="I75" s="74">
        <f t="shared" ca="1" si="45"/>
        <v>78455</v>
      </c>
      <c r="J75" s="74">
        <f t="shared" ca="1" si="46"/>
        <v>81596</v>
      </c>
      <c r="K75" s="74">
        <f t="shared" ca="1" si="47"/>
        <v>84864</v>
      </c>
      <c r="L75" s="74">
        <f t="shared" ca="1" si="58"/>
        <v>0</v>
      </c>
      <c r="M75" s="74">
        <f t="shared" ca="1" si="59"/>
        <v>0</v>
      </c>
      <c r="N75" s="72"/>
      <c r="P75" s="187" t="str">
        <f t="shared" si="39"/>
        <v>52959C</v>
      </c>
      <c r="Q75" s="186" t="s">
        <v>600</v>
      </c>
      <c r="R75" s="188" t="str">
        <f t="shared" si="38"/>
        <v>HR Recruiter</v>
      </c>
      <c r="S75" s="189" t="str">
        <f t="shared" si="51"/>
        <v>109</v>
      </c>
      <c r="T75" s="186" cm="1">
        <f t="array" aca="1" ref="T75" ca="1">ROUND(IF($Q75="Y",VLOOKUP($P75, INDIRECT($Q$2),T$6,0)*INDIRECT($P$1),VLOOKUP($P75, INDIRECT($Q$2),T$6,0)),IF($E75="E",0,3))</f>
        <v>72530</v>
      </c>
      <c r="U75" s="186" cm="1">
        <f t="array" aca="1" ref="U75" ca="1">ROUND(IF($Q75="Y",VLOOKUP($P75, INDIRECT($Q$2),U$6,0)*INDIRECT($P$1),VLOOKUP($P75, INDIRECT($Q$2),U$6,0)),IF($E75="E",0,3))</f>
        <v>75435</v>
      </c>
      <c r="V75" s="186" cm="1">
        <f t="array" aca="1" ref="V75" ca="1">ROUND(IF($Q75="Y",VLOOKUP($P75, INDIRECT($Q$2),V$6,0)*INDIRECT($P$1),VLOOKUP($P75, INDIRECT($Q$2),V$6,0)),IF($E75="E",0,3))</f>
        <v>78455</v>
      </c>
      <c r="W75" s="186" cm="1">
        <f t="array" aca="1" ref="W75" ca="1">ROUND(IF($Q75="Y",VLOOKUP($P75, INDIRECT($Q$2),W$6,0)*INDIRECT($P$1),VLOOKUP($P75, INDIRECT($Q$2),W$6,0)),IF($E75="E",0,3))</f>
        <v>81596</v>
      </c>
      <c r="X75" s="186" cm="1">
        <f t="array" aca="1" ref="X75" ca="1">ROUND(IF($Q75="Y",VLOOKUP($P75, INDIRECT($Q$2),X$6,0)*INDIRECT($P$1),VLOOKUP($P75, INDIRECT($Q$2),X$6,0)),IF($E75="E",0,3))</f>
        <v>84864</v>
      </c>
      <c r="Y75" s="186" cm="1">
        <f t="array" aca="1" ref="Y75" ca="1">ROUND(IF($Q75="Y",VLOOKUP($P75, INDIRECT($Q$2),Y$6,0)*INDIRECT($P$1),VLOOKUP($P75, INDIRECT($Q$2),Y$6,0)),IF($E75="E",0,3))</f>
        <v>0</v>
      </c>
      <c r="Z75" s="186" cm="1">
        <f t="array" aca="1" ref="Z75" ca="1">ROUND(IF($Q75="Y",VLOOKUP($P75, INDIRECT($Q$2),Z$6,0)*INDIRECT($P$1),VLOOKUP($P75, INDIRECT($Q$2),Z$6,0)),IF($E75="E",0,3))</f>
        <v>0</v>
      </c>
      <c r="AA75" s="186"/>
      <c r="AB75" s="282" t="str">
        <f t="shared" si="40"/>
        <v>52959C</v>
      </c>
      <c r="AC75" s="130" t="str">
        <f t="shared" ref="AC75:AC106" si="68">F75</f>
        <v>HR Recruiter</v>
      </c>
      <c r="AD75" s="284" t="str">
        <f t="shared" si="60"/>
        <v>109</v>
      </c>
      <c r="AE75" s="282">
        <f t="shared" ca="1" si="61"/>
        <v>34.870999999999995</v>
      </c>
      <c r="AF75" s="282">
        <f t="shared" ca="1" si="62"/>
        <v>36.266999999999996</v>
      </c>
      <c r="AG75" s="282">
        <f t="shared" ca="1" si="63"/>
        <v>37.719000000000001</v>
      </c>
      <c r="AH75" s="282">
        <f t="shared" ca="1" si="64"/>
        <v>39.228999999999999</v>
      </c>
      <c r="AI75" s="282">
        <f t="shared" ca="1" si="65"/>
        <v>40.799999999999997</v>
      </c>
      <c r="AJ75" s="282" t="str">
        <f t="shared" ca="1" si="66"/>
        <v/>
      </c>
      <c r="AK75" s="282" t="str">
        <f t="shared" ca="1" si="67"/>
        <v/>
      </c>
    </row>
    <row r="76" spans="1:37" x14ac:dyDescent="0.2">
      <c r="A76" s="75" t="s">
        <v>90</v>
      </c>
      <c r="B76" s="75">
        <v>8</v>
      </c>
      <c r="C76" s="70" t="s">
        <v>88</v>
      </c>
      <c r="D76" s="75">
        <v>400</v>
      </c>
      <c r="E76" s="75" t="s">
        <v>17</v>
      </c>
      <c r="F76" s="73" t="s">
        <v>527</v>
      </c>
      <c r="G76" s="74">
        <f t="shared" ca="1" si="43"/>
        <v>62821</v>
      </c>
      <c r="H76" s="74">
        <f t="shared" ca="1" si="44"/>
        <v>66270</v>
      </c>
      <c r="I76" s="74">
        <f t="shared" ca="1" si="45"/>
        <v>69714</v>
      </c>
      <c r="J76" s="74">
        <f t="shared" ca="1" si="46"/>
        <v>73402</v>
      </c>
      <c r="K76" s="74">
        <f t="shared" ca="1" si="47"/>
        <v>77280</v>
      </c>
      <c r="L76" s="74">
        <f t="shared" ca="1" si="58"/>
        <v>82080</v>
      </c>
      <c r="M76" s="74">
        <f t="shared" ca="1" si="59"/>
        <v>86879</v>
      </c>
      <c r="N76" s="72"/>
      <c r="P76" s="187" t="str">
        <f t="shared" si="39"/>
        <v>05418C</v>
      </c>
      <c r="Q76" s="191" t="s">
        <v>600</v>
      </c>
      <c r="R76" s="188" t="str">
        <f t="shared" ref="R76:R107" si="69">F76</f>
        <v>HR Representative</v>
      </c>
      <c r="S76" s="189" t="str">
        <f t="shared" si="51"/>
        <v>60M</v>
      </c>
      <c r="T76" s="186" cm="1">
        <f t="array" aca="1" ref="T76" ca="1">ROUND(IF($Q76="Y",VLOOKUP($P76, INDIRECT($Q$2),T$6,0)*INDIRECT($P$1),VLOOKUP($P76, INDIRECT($Q$2),T$6,0)),IF($E76="E",0,3))</f>
        <v>62821</v>
      </c>
      <c r="U76" s="186" cm="1">
        <f t="array" aca="1" ref="U76" ca="1">ROUND(IF($Q76="Y",VLOOKUP($P76, INDIRECT($Q$2),U$6,0)*INDIRECT($P$1),VLOOKUP($P76, INDIRECT($Q$2),U$6,0)),IF($E76="E",0,3))</f>
        <v>66270</v>
      </c>
      <c r="V76" s="186" cm="1">
        <f t="array" aca="1" ref="V76" ca="1">ROUND(IF($Q76="Y",VLOOKUP($P76, INDIRECT($Q$2),V$6,0)*INDIRECT($P$1),VLOOKUP($P76, INDIRECT($Q$2),V$6,0)),IF($E76="E",0,3))</f>
        <v>69714</v>
      </c>
      <c r="W76" s="186" cm="1">
        <f t="array" aca="1" ref="W76" ca="1">ROUND(IF($Q76="Y",VLOOKUP($P76, INDIRECT($Q$2),W$6,0)*INDIRECT($P$1),VLOOKUP($P76, INDIRECT($Q$2),W$6,0)),IF($E76="E",0,3))</f>
        <v>73402</v>
      </c>
      <c r="X76" s="186" cm="1">
        <f t="array" aca="1" ref="X76" ca="1">ROUND(IF($Q76="Y",VLOOKUP($P76, INDIRECT($Q$2),X$6,0)*INDIRECT($P$1),VLOOKUP($P76, INDIRECT($Q$2),X$6,0)),IF($E76="E",0,3))</f>
        <v>77280</v>
      </c>
      <c r="Y76" s="186" cm="1">
        <f t="array" aca="1" ref="Y76" ca="1">ROUND(IF($Q76="Y",VLOOKUP($P76, INDIRECT($Q$2),Y$6,0)*INDIRECT($P$1),VLOOKUP($P76, INDIRECT($Q$2),Y$6,0)),IF($E76="E",0,3))</f>
        <v>82080</v>
      </c>
      <c r="Z76" s="186" cm="1">
        <f t="array" aca="1" ref="Z76" ca="1">ROUND(IF($Q76="Y",VLOOKUP($P76, INDIRECT($Q$2),Z$6,0)*INDIRECT($P$1),VLOOKUP($P76, INDIRECT($Q$2),Z$6,0)),IF($E76="E",0,3))</f>
        <v>86879</v>
      </c>
      <c r="AA76" s="186"/>
      <c r="AB76" s="282" t="str">
        <f t="shared" si="40"/>
        <v>05418C</v>
      </c>
      <c r="AC76" s="130" t="str">
        <f t="shared" si="68"/>
        <v>HR Representative</v>
      </c>
      <c r="AD76" s="284" t="str">
        <f t="shared" si="60"/>
        <v>60M</v>
      </c>
      <c r="AE76" s="282">
        <f t="shared" ca="1" si="61"/>
        <v>30.203000000000003</v>
      </c>
      <c r="AF76" s="282">
        <f t="shared" ca="1" si="62"/>
        <v>31.861000000000001</v>
      </c>
      <c r="AG76" s="282">
        <f t="shared" ca="1" si="63"/>
        <v>33.516999999999996</v>
      </c>
      <c r="AH76" s="282">
        <f t="shared" ca="1" si="64"/>
        <v>35.29</v>
      </c>
      <c r="AI76" s="282">
        <f t="shared" ca="1" si="65"/>
        <v>37.153999999999996</v>
      </c>
      <c r="AJ76" s="282">
        <f t="shared" ca="1" si="66"/>
        <v>39.461999999999996</v>
      </c>
      <c r="AK76" s="282">
        <f t="shared" ca="1" si="67"/>
        <v>41.768999999999998</v>
      </c>
    </row>
    <row r="77" spans="1:37" x14ac:dyDescent="0.2">
      <c r="A77" s="75" t="s">
        <v>96</v>
      </c>
      <c r="B77" s="75">
        <v>6</v>
      </c>
      <c r="C77" s="70" t="s">
        <v>95</v>
      </c>
      <c r="D77" s="75">
        <v>308</v>
      </c>
      <c r="E77" s="75" t="s">
        <v>21</v>
      </c>
      <c r="F77" s="73" t="s">
        <v>554</v>
      </c>
      <c r="G77" s="74">
        <f t="shared" ca="1" si="43"/>
        <v>26.497</v>
      </c>
      <c r="H77" s="74">
        <f t="shared" ca="1" si="44"/>
        <v>27.821999999999999</v>
      </c>
      <c r="I77" s="74">
        <f t="shared" ca="1" si="45"/>
        <v>29.213000000000001</v>
      </c>
      <c r="J77" s="74">
        <f t="shared" ca="1" si="46"/>
        <v>30.672999999999998</v>
      </c>
      <c r="K77" s="74">
        <f t="shared" ca="1" si="47"/>
        <v>32.207000000000001</v>
      </c>
      <c r="L77" s="74">
        <f t="shared" ca="1" si="58"/>
        <v>33.817999999999998</v>
      </c>
      <c r="M77" s="74">
        <f t="shared" ca="1" si="59"/>
        <v>0</v>
      </c>
      <c r="N77" s="72"/>
      <c r="P77" s="187" t="str">
        <f t="shared" si="39"/>
        <v>05426C</v>
      </c>
      <c r="Q77" s="191" t="s">
        <v>600</v>
      </c>
      <c r="R77" s="188" t="str">
        <f t="shared" si="69"/>
        <v>HR Sr Associate</v>
      </c>
      <c r="S77" s="189" t="str">
        <f t="shared" si="51"/>
        <v>04</v>
      </c>
      <c r="T77" s="186" cm="1">
        <f t="array" aca="1" ref="T77" ca="1">ROUND(IF($Q77="Y",VLOOKUP($P77, INDIRECT($Q$2),T$6,0)*INDIRECT($P$1),VLOOKUP($P77, INDIRECT($Q$2),T$6,0)),IF($E77="E",0,3))</f>
        <v>26.497</v>
      </c>
      <c r="U77" s="186" cm="1">
        <f t="array" aca="1" ref="U77" ca="1">ROUND(IF($Q77="Y",VLOOKUP($P77, INDIRECT($Q$2),U$6,0)*INDIRECT($P$1),VLOOKUP($P77, INDIRECT($Q$2),U$6,0)),IF($E77="E",0,3))</f>
        <v>27.821999999999999</v>
      </c>
      <c r="V77" s="186" cm="1">
        <f t="array" aca="1" ref="V77" ca="1">ROUND(IF($Q77="Y",VLOOKUP($P77, INDIRECT($Q$2),V$6,0)*INDIRECT($P$1),VLOOKUP($P77, INDIRECT($Q$2),V$6,0)),IF($E77="E",0,3))</f>
        <v>29.213000000000001</v>
      </c>
      <c r="W77" s="186" cm="1">
        <f t="array" aca="1" ref="W77" ca="1">ROUND(IF($Q77="Y",VLOOKUP($P77, INDIRECT($Q$2),W$6,0)*INDIRECT($P$1),VLOOKUP($P77, INDIRECT($Q$2),W$6,0)),IF($E77="E",0,3))</f>
        <v>30.672999999999998</v>
      </c>
      <c r="X77" s="186" cm="1">
        <f t="array" aca="1" ref="X77" ca="1">ROUND(IF($Q77="Y",VLOOKUP($P77, INDIRECT($Q$2),X$6,0)*INDIRECT($P$1),VLOOKUP($P77, INDIRECT($Q$2),X$6,0)),IF($E77="E",0,3))</f>
        <v>32.207000000000001</v>
      </c>
      <c r="Y77" s="186" cm="1">
        <f t="array" aca="1" ref="Y77" ca="1">ROUND(IF($Q77="Y",VLOOKUP($P77, INDIRECT($Q$2),Y$6,0)*INDIRECT($P$1),VLOOKUP($P77, INDIRECT($Q$2),Y$6,0)),IF($E77="E",0,3))</f>
        <v>33.817999999999998</v>
      </c>
      <c r="Z77" s="186" cm="1">
        <f t="array" aca="1" ref="Z77" ca="1">ROUND(IF($Q77="Y",VLOOKUP($P77, INDIRECT($Q$2),Z$6,0)*INDIRECT($P$1),VLOOKUP($P77, INDIRECT($Q$2),Z$6,0)),IF($E77="E",0,3))</f>
        <v>0</v>
      </c>
      <c r="AA77" s="186"/>
      <c r="AB77" s="282" t="str">
        <f t="shared" si="40"/>
        <v>05426C</v>
      </c>
      <c r="AC77" s="130" t="str">
        <f t="shared" si="68"/>
        <v>HR Sr Associate</v>
      </c>
      <c r="AD77" s="284" t="str">
        <f t="shared" si="60"/>
        <v>04</v>
      </c>
      <c r="AE77" s="282">
        <f t="shared" ca="1" si="61"/>
        <v>26.497</v>
      </c>
      <c r="AF77" s="282">
        <f t="shared" ca="1" si="62"/>
        <v>27.821999999999999</v>
      </c>
      <c r="AG77" s="282">
        <f t="shared" ca="1" si="63"/>
        <v>29.213000000000001</v>
      </c>
      <c r="AH77" s="282">
        <f t="shared" ca="1" si="64"/>
        <v>30.672999999999998</v>
      </c>
      <c r="AI77" s="282">
        <f t="shared" ca="1" si="65"/>
        <v>32.207000000000001</v>
      </c>
      <c r="AJ77" s="282">
        <f t="shared" ca="1" si="66"/>
        <v>33.817999999999998</v>
      </c>
      <c r="AK77" s="282" t="str">
        <f t="shared" ca="1" si="67"/>
        <v/>
      </c>
    </row>
    <row r="78" spans="1:37" x14ac:dyDescent="0.2">
      <c r="A78" s="75" t="s">
        <v>528</v>
      </c>
      <c r="B78" s="75">
        <v>10</v>
      </c>
      <c r="C78" s="70" t="s">
        <v>571</v>
      </c>
      <c r="D78" s="75">
        <v>458</v>
      </c>
      <c r="E78" s="75" t="s">
        <v>17</v>
      </c>
      <c r="F78" s="73" t="s">
        <v>529</v>
      </c>
      <c r="G78" s="74">
        <f t="shared" ca="1" si="43"/>
        <v>86026</v>
      </c>
      <c r="H78" s="74">
        <f t="shared" ca="1" si="44"/>
        <v>89471</v>
      </c>
      <c r="I78" s="74">
        <f t="shared" ca="1" si="45"/>
        <v>93055</v>
      </c>
      <c r="J78" s="74">
        <f t="shared" ca="1" si="46"/>
        <v>96779</v>
      </c>
      <c r="K78" s="74">
        <f t="shared" ca="1" si="47"/>
        <v>100655</v>
      </c>
      <c r="L78" s="74">
        <f t="shared" ca="1" si="58"/>
        <v>0</v>
      </c>
      <c r="M78" s="74">
        <f t="shared" ca="1" si="59"/>
        <v>0</v>
      </c>
      <c r="N78" s="72"/>
      <c r="P78" s="187" t="str">
        <f t="shared" si="39"/>
        <v>52968C</v>
      </c>
      <c r="Q78" s="191" t="s">
        <v>600</v>
      </c>
      <c r="R78" s="188" t="str">
        <f t="shared" si="69"/>
        <v>HR Sr Health &amp; Wellness Representative</v>
      </c>
      <c r="S78" s="189" t="str">
        <f t="shared" si="51"/>
        <v>065</v>
      </c>
      <c r="T78" s="186" cm="1">
        <f t="array" aca="1" ref="T78" ca="1">ROUND(IF($Q78="Y",VLOOKUP($P78, INDIRECT($Q$2),T$6,0)*INDIRECT($P$1),VLOOKUP($P78, INDIRECT($Q$2),T$6,0)),IF($E78="E",0,3))</f>
        <v>86026</v>
      </c>
      <c r="U78" s="186" cm="1">
        <f t="array" aca="1" ref="U78" ca="1">ROUND(IF($Q78="Y",VLOOKUP($P78, INDIRECT($Q$2),U$6,0)*INDIRECT($P$1),VLOOKUP($P78, INDIRECT($Q$2),U$6,0)),IF($E78="E",0,3))</f>
        <v>89471</v>
      </c>
      <c r="V78" s="186" cm="1">
        <f t="array" aca="1" ref="V78" ca="1">ROUND(IF($Q78="Y",VLOOKUP($P78, INDIRECT($Q$2),V$6,0)*INDIRECT($P$1),VLOOKUP($P78, INDIRECT($Q$2),V$6,0)),IF($E78="E",0,3))</f>
        <v>93055</v>
      </c>
      <c r="W78" s="186" cm="1">
        <f t="array" aca="1" ref="W78" ca="1">ROUND(IF($Q78="Y",VLOOKUP($P78, INDIRECT($Q$2),W$6,0)*INDIRECT($P$1),VLOOKUP($P78, INDIRECT($Q$2),W$6,0)),IF($E78="E",0,3))</f>
        <v>96779</v>
      </c>
      <c r="X78" s="186" cm="1">
        <f t="array" aca="1" ref="X78" ca="1">ROUND(IF($Q78="Y",VLOOKUP($P78, INDIRECT($Q$2),X$6,0)*INDIRECT($P$1),VLOOKUP($P78, INDIRECT($Q$2),X$6,0)),IF($E78="E",0,3))</f>
        <v>100655</v>
      </c>
      <c r="Y78" s="186" cm="1">
        <f t="array" aca="1" ref="Y78" ca="1">ROUND(IF($Q78="Y",VLOOKUP($P78, INDIRECT($Q$2),Y$6,0)*INDIRECT($P$1),VLOOKUP($P78, INDIRECT($Q$2),Y$6,0)),IF($E78="E",0,3))</f>
        <v>0</v>
      </c>
      <c r="Z78" s="186" cm="1">
        <f t="array" aca="1" ref="Z78" ca="1">ROUND(IF($Q78="Y",VLOOKUP($P78, INDIRECT($Q$2),Z$6,0)*INDIRECT($P$1),VLOOKUP($P78, INDIRECT($Q$2),Z$6,0)),IF($E78="E",0,3))</f>
        <v>0</v>
      </c>
      <c r="AA78" s="186"/>
      <c r="AB78" s="282" t="str">
        <f t="shared" si="40"/>
        <v>52968C</v>
      </c>
      <c r="AC78" s="130" t="str">
        <f t="shared" si="68"/>
        <v>HR Sr Health &amp; Wellness Representative</v>
      </c>
      <c r="AD78" s="284" t="str">
        <f t="shared" si="60"/>
        <v>065</v>
      </c>
      <c r="AE78" s="282">
        <f t="shared" ca="1" si="61"/>
        <v>41.358999999999995</v>
      </c>
      <c r="AF78" s="282">
        <f t="shared" ca="1" si="62"/>
        <v>43.015000000000001</v>
      </c>
      <c r="AG78" s="282">
        <f t="shared" ca="1" si="63"/>
        <v>44.738</v>
      </c>
      <c r="AH78" s="282">
        <f t="shared" ca="1" si="64"/>
        <v>46.528999999999996</v>
      </c>
      <c r="AI78" s="282">
        <f t="shared" ca="1" si="65"/>
        <v>48.391999999999996</v>
      </c>
      <c r="AJ78" s="282" t="str">
        <f t="shared" ca="1" si="66"/>
        <v/>
      </c>
      <c r="AK78" s="282" t="str">
        <f t="shared" ca="1" si="67"/>
        <v/>
      </c>
    </row>
    <row r="79" spans="1:37" x14ac:dyDescent="0.2">
      <c r="A79" s="75" t="s">
        <v>532</v>
      </c>
      <c r="B79" s="75">
        <v>10</v>
      </c>
      <c r="C79" s="70" t="s">
        <v>571</v>
      </c>
      <c r="D79" s="75">
        <v>458</v>
      </c>
      <c r="E79" s="75" t="s">
        <v>17</v>
      </c>
      <c r="F79" s="73" t="s">
        <v>533</v>
      </c>
      <c r="G79" s="74">
        <f t="shared" ca="1" si="43"/>
        <v>86026</v>
      </c>
      <c r="H79" s="74">
        <f t="shared" ca="1" si="44"/>
        <v>89471</v>
      </c>
      <c r="I79" s="74">
        <f t="shared" ca="1" si="45"/>
        <v>93055</v>
      </c>
      <c r="J79" s="74">
        <f t="shared" ca="1" si="46"/>
        <v>96779</v>
      </c>
      <c r="K79" s="74">
        <f t="shared" ca="1" si="47"/>
        <v>100655</v>
      </c>
      <c r="L79" s="74">
        <f t="shared" ca="1" si="58"/>
        <v>0</v>
      </c>
      <c r="M79" s="74">
        <f t="shared" ca="1" si="59"/>
        <v>0</v>
      </c>
      <c r="N79" s="72"/>
      <c r="P79" s="187" t="str">
        <f t="shared" si="39"/>
        <v>52962C</v>
      </c>
      <c r="Q79" s="191" t="s">
        <v>600</v>
      </c>
      <c r="R79" s="188" t="str">
        <f t="shared" si="69"/>
        <v>HR Sr Learning Specialist</v>
      </c>
      <c r="S79" s="189" t="str">
        <f t="shared" si="51"/>
        <v>065</v>
      </c>
      <c r="T79" s="186" cm="1">
        <f t="array" aca="1" ref="T79" ca="1">ROUND(IF($Q79="Y",VLOOKUP($P79, INDIRECT($Q$2),T$6,0)*INDIRECT($P$1),VLOOKUP($P79, INDIRECT($Q$2),T$6,0)),IF($E79="E",0,3))</f>
        <v>86026</v>
      </c>
      <c r="U79" s="186" cm="1">
        <f t="array" aca="1" ref="U79" ca="1">ROUND(IF($Q79="Y",VLOOKUP($P79, INDIRECT($Q$2),U$6,0)*INDIRECT($P$1),VLOOKUP($P79, INDIRECT($Q$2),U$6,0)),IF($E79="E",0,3))</f>
        <v>89471</v>
      </c>
      <c r="V79" s="186" cm="1">
        <f t="array" aca="1" ref="V79" ca="1">ROUND(IF($Q79="Y",VLOOKUP($P79, INDIRECT($Q$2),V$6,0)*INDIRECT($P$1),VLOOKUP($P79, INDIRECT($Q$2),V$6,0)),IF($E79="E",0,3))</f>
        <v>93055</v>
      </c>
      <c r="W79" s="186" cm="1">
        <f t="array" aca="1" ref="W79" ca="1">ROUND(IF($Q79="Y",VLOOKUP($P79, INDIRECT($Q$2),W$6,0)*INDIRECT($P$1),VLOOKUP($P79, INDIRECT($Q$2),W$6,0)),IF($E79="E",0,3))</f>
        <v>96779</v>
      </c>
      <c r="X79" s="186" cm="1">
        <f t="array" aca="1" ref="X79" ca="1">ROUND(IF($Q79="Y",VLOOKUP($P79, INDIRECT($Q$2),X$6,0)*INDIRECT($P$1),VLOOKUP($P79, INDIRECT($Q$2),X$6,0)),IF($E79="E",0,3))</f>
        <v>100655</v>
      </c>
      <c r="Y79" s="186" cm="1">
        <f t="array" aca="1" ref="Y79" ca="1">ROUND(IF($Q79="Y",VLOOKUP($P79, INDIRECT($Q$2),Y$6,0)*INDIRECT($P$1),VLOOKUP($P79, INDIRECT($Q$2),Y$6,0)),IF($E79="E",0,3))</f>
        <v>0</v>
      </c>
      <c r="Z79" s="186" cm="1">
        <f t="array" aca="1" ref="Z79" ca="1">ROUND(IF($Q79="Y",VLOOKUP($P79, INDIRECT($Q$2),Z$6,0)*INDIRECT($P$1),VLOOKUP($P79, INDIRECT($Q$2),Z$6,0)),IF($E79="E",0,3))</f>
        <v>0</v>
      </c>
      <c r="AA79" s="186"/>
      <c r="AB79" s="282" t="str">
        <f t="shared" si="40"/>
        <v>52962C</v>
      </c>
      <c r="AC79" s="130" t="str">
        <f t="shared" si="68"/>
        <v>HR Sr Learning Specialist</v>
      </c>
      <c r="AD79" s="284" t="str">
        <f t="shared" si="60"/>
        <v>065</v>
      </c>
      <c r="AE79" s="282">
        <f t="shared" ca="1" si="61"/>
        <v>41.358999999999995</v>
      </c>
      <c r="AF79" s="282">
        <f t="shared" ca="1" si="62"/>
        <v>43.015000000000001</v>
      </c>
      <c r="AG79" s="282">
        <f t="shared" ca="1" si="63"/>
        <v>44.738</v>
      </c>
      <c r="AH79" s="282">
        <f t="shared" ca="1" si="64"/>
        <v>46.528999999999996</v>
      </c>
      <c r="AI79" s="282">
        <f t="shared" ca="1" si="65"/>
        <v>48.391999999999996</v>
      </c>
      <c r="AJ79" s="282" t="str">
        <f t="shared" ca="1" si="66"/>
        <v/>
      </c>
      <c r="AK79" s="282" t="str">
        <f t="shared" ca="1" si="67"/>
        <v/>
      </c>
    </row>
    <row r="80" spans="1:37" x14ac:dyDescent="0.2">
      <c r="A80" s="75" t="s">
        <v>534</v>
      </c>
      <c r="B80" s="75">
        <v>7</v>
      </c>
      <c r="C80" s="70" t="s">
        <v>578</v>
      </c>
      <c r="D80" s="75">
        <v>323</v>
      </c>
      <c r="E80" s="75" t="s">
        <v>21</v>
      </c>
      <c r="F80" s="73" t="s">
        <v>535</v>
      </c>
      <c r="G80" s="74">
        <f t="shared" ca="1" si="43"/>
        <v>30.186</v>
      </c>
      <c r="H80" s="74">
        <f t="shared" ca="1" si="44"/>
        <v>31.396000000000001</v>
      </c>
      <c r="I80" s="74">
        <f t="shared" ca="1" si="45"/>
        <v>32.652000000000001</v>
      </c>
      <c r="J80" s="74">
        <f t="shared" ca="1" si="46"/>
        <v>33.96</v>
      </c>
      <c r="K80" s="74">
        <f t="shared" ca="1" si="47"/>
        <v>35.319000000000003</v>
      </c>
      <c r="L80" s="74">
        <f t="shared" ca="1" si="58"/>
        <v>0</v>
      </c>
      <c r="M80" s="74">
        <f t="shared" ca="1" si="59"/>
        <v>0</v>
      </c>
      <c r="N80" s="72"/>
      <c r="P80" s="187" t="str">
        <f t="shared" si="39"/>
        <v>52958C</v>
      </c>
      <c r="Q80" s="191" t="s">
        <v>600</v>
      </c>
      <c r="R80" s="188" t="str">
        <f t="shared" si="69"/>
        <v>HR Staffing Specialist</v>
      </c>
      <c r="S80" s="189" t="str">
        <f t="shared" si="51"/>
        <v>059</v>
      </c>
      <c r="T80" s="186" cm="1">
        <f t="array" aca="1" ref="T80" ca="1">ROUND(IF($Q80="Y",VLOOKUP($P80, INDIRECT($Q$2),T$6,0)*INDIRECT($P$1),VLOOKUP($P80, INDIRECT($Q$2),T$6,0)),IF($E80="E",0,3))</f>
        <v>30.186</v>
      </c>
      <c r="U80" s="186" cm="1">
        <f t="array" aca="1" ref="U80" ca="1">ROUND(IF($Q80="Y",VLOOKUP($P80, INDIRECT($Q$2),U$6,0)*INDIRECT($P$1),VLOOKUP($P80, INDIRECT($Q$2),U$6,0)),IF($E80="E",0,3))</f>
        <v>31.396000000000001</v>
      </c>
      <c r="V80" s="186" cm="1">
        <f t="array" aca="1" ref="V80" ca="1">ROUND(IF($Q80="Y",VLOOKUP($P80, INDIRECT($Q$2),V$6,0)*INDIRECT($P$1),VLOOKUP($P80, INDIRECT($Q$2),V$6,0)),IF($E80="E",0,3))</f>
        <v>32.652000000000001</v>
      </c>
      <c r="W80" s="186" cm="1">
        <f t="array" aca="1" ref="W80" ca="1">ROUND(IF($Q80="Y",VLOOKUP($P80, INDIRECT($Q$2),W$6,0)*INDIRECT($P$1),VLOOKUP($P80, INDIRECT($Q$2),W$6,0)),IF($E80="E",0,3))</f>
        <v>33.96</v>
      </c>
      <c r="X80" s="186" cm="1">
        <f t="array" aca="1" ref="X80" ca="1">ROUND(IF($Q80="Y",VLOOKUP($P80, INDIRECT($Q$2),X$6,0)*INDIRECT($P$1),VLOOKUP($P80, INDIRECT($Q$2),X$6,0)),IF($E80="E",0,3))</f>
        <v>35.319000000000003</v>
      </c>
      <c r="Y80" s="186" cm="1">
        <f t="array" aca="1" ref="Y80" ca="1">ROUND(IF($Q80="Y",VLOOKUP($P80, INDIRECT($Q$2),Y$6,0)*INDIRECT($P$1),VLOOKUP($P80, INDIRECT($Q$2),Y$6,0)),IF($E80="E",0,3))</f>
        <v>0</v>
      </c>
      <c r="Z80" s="186" cm="1">
        <f t="array" aca="1" ref="Z80" ca="1">ROUND(IF($Q80="Y",VLOOKUP($P80, INDIRECT($Q$2),Z$6,0)*INDIRECT($P$1),VLOOKUP($P80, INDIRECT($Q$2),Z$6,0)),IF($E80="E",0,3))</f>
        <v>0</v>
      </c>
      <c r="AA80" s="186"/>
      <c r="AB80" s="282" t="str">
        <f t="shared" si="40"/>
        <v>52958C</v>
      </c>
      <c r="AC80" s="130" t="str">
        <f t="shared" si="68"/>
        <v>HR Staffing Specialist</v>
      </c>
      <c r="AD80" s="284" t="str">
        <f t="shared" si="60"/>
        <v>059</v>
      </c>
      <c r="AE80" s="282">
        <f t="shared" ca="1" si="61"/>
        <v>30.186</v>
      </c>
      <c r="AF80" s="282">
        <f t="shared" ca="1" si="62"/>
        <v>31.396000000000001</v>
      </c>
      <c r="AG80" s="282">
        <f t="shared" ca="1" si="63"/>
        <v>32.652000000000001</v>
      </c>
      <c r="AH80" s="282">
        <f t="shared" ca="1" si="64"/>
        <v>33.96</v>
      </c>
      <c r="AI80" s="282">
        <f t="shared" ca="1" si="65"/>
        <v>35.319000000000003</v>
      </c>
      <c r="AJ80" s="282" t="str">
        <f t="shared" ca="1" si="66"/>
        <v/>
      </c>
      <c r="AK80" s="282" t="str">
        <f t="shared" ca="1" si="67"/>
        <v/>
      </c>
    </row>
    <row r="81" spans="1:37" x14ac:dyDescent="0.2">
      <c r="A81" s="75" t="s">
        <v>536</v>
      </c>
      <c r="B81" s="75">
        <v>6</v>
      </c>
      <c r="C81" s="70" t="s">
        <v>579</v>
      </c>
      <c r="D81" s="75">
        <v>308</v>
      </c>
      <c r="E81" s="75" t="s">
        <v>21</v>
      </c>
      <c r="F81" s="73" t="s">
        <v>537</v>
      </c>
      <c r="G81" s="74">
        <f t="shared" ca="1" si="43"/>
        <v>28.904</v>
      </c>
      <c r="H81" s="74">
        <f t="shared" ca="1" si="44"/>
        <v>30.06</v>
      </c>
      <c r="I81" s="74">
        <f t="shared" ca="1" si="45"/>
        <v>31.265000000000001</v>
      </c>
      <c r="J81" s="74">
        <f t="shared" ca="1" si="46"/>
        <v>32.517000000000003</v>
      </c>
      <c r="K81" s="74">
        <f t="shared" ca="1" si="47"/>
        <v>33.819000000000003</v>
      </c>
      <c r="L81" s="74">
        <f t="shared" ca="1" si="58"/>
        <v>0</v>
      </c>
      <c r="M81" s="74">
        <f t="shared" ca="1" si="59"/>
        <v>0</v>
      </c>
      <c r="N81" s="72"/>
      <c r="P81" s="187" t="str">
        <f t="shared" si="39"/>
        <v>52970C</v>
      </c>
      <c r="Q81" s="191" t="s">
        <v>600</v>
      </c>
      <c r="R81" s="188" t="str">
        <f t="shared" si="69"/>
        <v>HR Training Coordinator</v>
      </c>
      <c r="S81" s="189" t="str">
        <f t="shared" si="51"/>
        <v>040</v>
      </c>
      <c r="T81" s="186" cm="1">
        <f t="array" aca="1" ref="T81" ca="1">ROUND(IF($Q81="Y",VLOOKUP($P81, INDIRECT($Q$2),T$6,0)*INDIRECT($P$1),VLOOKUP($P81, INDIRECT($Q$2),T$6,0)),IF($E81="E",0,3))</f>
        <v>28.904</v>
      </c>
      <c r="U81" s="186" cm="1">
        <f t="array" aca="1" ref="U81" ca="1">ROUND(IF($Q81="Y",VLOOKUP($P81, INDIRECT($Q$2),U$6,0)*INDIRECT($P$1),VLOOKUP($P81, INDIRECT($Q$2),U$6,0)),IF($E81="E",0,3))</f>
        <v>30.06</v>
      </c>
      <c r="V81" s="186" cm="1">
        <f t="array" aca="1" ref="V81" ca="1">ROUND(IF($Q81="Y",VLOOKUP($P81, INDIRECT($Q$2),V$6,0)*INDIRECT($P$1),VLOOKUP($P81, INDIRECT($Q$2),V$6,0)),IF($E81="E",0,3))</f>
        <v>31.265000000000001</v>
      </c>
      <c r="W81" s="186" cm="1">
        <f t="array" aca="1" ref="W81" ca="1">ROUND(IF($Q81="Y",VLOOKUP($P81, INDIRECT($Q$2),W$6,0)*INDIRECT($P$1),VLOOKUP($P81, INDIRECT($Q$2),W$6,0)),IF($E81="E",0,3))</f>
        <v>32.517000000000003</v>
      </c>
      <c r="X81" s="186" cm="1">
        <f t="array" aca="1" ref="X81" ca="1">ROUND(IF($Q81="Y",VLOOKUP($P81, INDIRECT($Q$2),X$6,0)*INDIRECT($P$1),VLOOKUP($P81, INDIRECT($Q$2),X$6,0)),IF($E81="E",0,3))</f>
        <v>33.819000000000003</v>
      </c>
      <c r="Y81" s="186" cm="1">
        <f t="array" aca="1" ref="Y81" ca="1">ROUND(IF($Q81="Y",VLOOKUP($P81, INDIRECT($Q$2),Y$6,0)*INDIRECT($P$1),VLOOKUP($P81, INDIRECT($Q$2),Y$6,0)),IF($E81="E",0,3))</f>
        <v>0</v>
      </c>
      <c r="Z81" s="186" cm="1">
        <f t="array" aca="1" ref="Z81" ca="1">ROUND(IF($Q81="Y",VLOOKUP($P81, INDIRECT($Q$2),Z$6,0)*INDIRECT($P$1),VLOOKUP($P81, INDIRECT($Q$2),Z$6,0)),IF($E81="E",0,3))</f>
        <v>0</v>
      </c>
      <c r="AA81" s="186"/>
      <c r="AB81" s="282" t="str">
        <f t="shared" si="40"/>
        <v>52970C</v>
      </c>
      <c r="AC81" s="130" t="str">
        <f t="shared" si="68"/>
        <v>HR Training Coordinator</v>
      </c>
      <c r="AD81" s="284" t="str">
        <f t="shared" si="60"/>
        <v>040</v>
      </c>
      <c r="AE81" s="282">
        <f t="shared" ca="1" si="61"/>
        <v>28.904</v>
      </c>
      <c r="AF81" s="282">
        <f t="shared" ca="1" si="62"/>
        <v>30.06</v>
      </c>
      <c r="AG81" s="282">
        <f t="shared" ca="1" si="63"/>
        <v>31.265000000000001</v>
      </c>
      <c r="AH81" s="282">
        <f t="shared" ca="1" si="64"/>
        <v>32.517000000000003</v>
      </c>
      <c r="AI81" s="282">
        <f t="shared" ca="1" si="65"/>
        <v>33.819000000000003</v>
      </c>
      <c r="AJ81" s="282" t="str">
        <f t="shared" ca="1" si="66"/>
        <v/>
      </c>
      <c r="AK81" s="282" t="str">
        <f t="shared" ca="1" si="67"/>
        <v/>
      </c>
    </row>
    <row r="82" spans="1:37" x14ac:dyDescent="0.2">
      <c r="A82" s="75" t="s">
        <v>839</v>
      </c>
      <c r="B82" s="75">
        <v>8</v>
      </c>
      <c r="C82" s="70" t="s">
        <v>805</v>
      </c>
      <c r="D82" s="75">
        <v>400</v>
      </c>
      <c r="E82" s="75" t="s">
        <v>17</v>
      </c>
      <c r="F82" s="73" t="s">
        <v>840</v>
      </c>
      <c r="G82" s="74">
        <f t="shared" si="43"/>
        <v>74253</v>
      </c>
      <c r="H82" s="74">
        <f t="shared" si="44"/>
        <v>77226</v>
      </c>
      <c r="I82" s="74">
        <f t="shared" si="45"/>
        <v>80318</v>
      </c>
      <c r="J82" s="74">
        <f t="shared" si="46"/>
        <v>83534</v>
      </c>
      <c r="K82" s="74">
        <f t="shared" si="47"/>
        <v>86879</v>
      </c>
      <c r="L82" s="74"/>
      <c r="M82" s="74"/>
      <c r="N82" s="72"/>
      <c r="P82" s="187" t="str">
        <f t="shared" si="39"/>
        <v>59420C</v>
      </c>
      <c r="Q82" s="191" t="s">
        <v>600</v>
      </c>
      <c r="R82" s="188" t="str">
        <f t="shared" si="69"/>
        <v>HR Wellness Specialist</v>
      </c>
      <c r="S82" s="189" t="str">
        <f t="shared" si="51"/>
        <v>112</v>
      </c>
      <c r="T82" s="338">
        <v>74253</v>
      </c>
      <c r="U82" s="338">
        <v>77226</v>
      </c>
      <c r="V82" s="338">
        <v>80318</v>
      </c>
      <c r="W82" s="338">
        <v>83534</v>
      </c>
      <c r="X82" s="338">
        <v>86879</v>
      </c>
      <c r="AA82" s="186"/>
      <c r="AB82" s="282" t="str">
        <f t="shared" si="40"/>
        <v>59420C</v>
      </c>
      <c r="AC82" s="130" t="str">
        <f t="shared" si="68"/>
        <v>HR Wellness Specialist</v>
      </c>
      <c r="AD82" s="284" t="str">
        <f t="shared" si="60"/>
        <v>112</v>
      </c>
      <c r="AE82" s="282">
        <f t="shared" ref="AE82:AK82" si="70">IF(T82=0,"",IF($E82="E",ROUNDUP(T82/2080,3),T82))</f>
        <v>35.698999999999998</v>
      </c>
      <c r="AF82" s="282">
        <f t="shared" si="70"/>
        <v>37.128</v>
      </c>
      <c r="AG82" s="282">
        <f t="shared" si="70"/>
        <v>38.614999999999995</v>
      </c>
      <c r="AH82" s="282">
        <f t="shared" si="70"/>
        <v>40.160999999999994</v>
      </c>
      <c r="AI82" s="282">
        <f t="shared" si="70"/>
        <v>41.768999999999998</v>
      </c>
      <c r="AJ82" s="282" t="str">
        <f t="shared" si="70"/>
        <v/>
      </c>
      <c r="AK82" s="282" t="str">
        <f t="shared" si="70"/>
        <v/>
      </c>
    </row>
    <row r="83" spans="1:37" x14ac:dyDescent="0.2">
      <c r="A83" s="75" t="s">
        <v>98</v>
      </c>
      <c r="B83" s="75">
        <v>10</v>
      </c>
      <c r="C83" s="70" t="s">
        <v>580</v>
      </c>
      <c r="D83" s="75">
        <v>463</v>
      </c>
      <c r="E83" s="75" t="s">
        <v>17</v>
      </c>
      <c r="F83" s="73" t="s">
        <v>357</v>
      </c>
      <c r="G83" s="74">
        <f t="shared" ca="1" si="43"/>
        <v>86069</v>
      </c>
      <c r="H83" s="74">
        <f t="shared" ca="1" si="44"/>
        <v>89516</v>
      </c>
      <c r="I83" s="74">
        <f t="shared" ca="1" si="45"/>
        <v>93100</v>
      </c>
      <c r="J83" s="74">
        <f t="shared" ca="1" si="46"/>
        <v>96828</v>
      </c>
      <c r="K83" s="74">
        <f t="shared" ca="1" si="47"/>
        <v>100705</v>
      </c>
      <c r="L83" s="74">
        <f t="shared" ref="L83:L114" ca="1" si="71">Y83</f>
        <v>0</v>
      </c>
      <c r="M83" s="74">
        <f t="shared" ref="M83:M114" ca="1" si="72">Z83</f>
        <v>0</v>
      </c>
      <c r="N83" s="72"/>
      <c r="P83" s="187" t="str">
        <f t="shared" si="39"/>
        <v>05423C</v>
      </c>
      <c r="Q83" s="191" t="s">
        <v>600</v>
      </c>
      <c r="R83" s="188" t="str">
        <f t="shared" si="69"/>
        <v>HR Workforce Data Analyst</v>
      </c>
      <c r="S83" s="189" t="str">
        <f t="shared" si="51"/>
        <v>034</v>
      </c>
      <c r="T83" s="186" cm="1">
        <f t="array" aca="1" ref="T83" ca="1">ROUND(IF($Q83="Y",VLOOKUP($P83, INDIRECT($Q$2),T$6,0)*INDIRECT($P$1),VLOOKUP($P83, INDIRECT($Q$2),T$6,0)),IF($E83="E",0,3))</f>
        <v>86069</v>
      </c>
      <c r="U83" s="186" cm="1">
        <f t="array" aca="1" ref="U83" ca="1">ROUND(IF($Q83="Y",VLOOKUP($P83, INDIRECT($Q$2),U$6,0)*INDIRECT($P$1),VLOOKUP($P83, INDIRECT($Q$2),U$6,0)),IF($E83="E",0,3))</f>
        <v>89516</v>
      </c>
      <c r="V83" s="186" cm="1">
        <f t="array" aca="1" ref="V83" ca="1">ROUND(IF($Q83="Y",VLOOKUP($P83, INDIRECT($Q$2),V$6,0)*INDIRECT($P$1),VLOOKUP($P83, INDIRECT($Q$2),V$6,0)),IF($E83="E",0,3))</f>
        <v>93100</v>
      </c>
      <c r="W83" s="186" cm="1">
        <f t="array" aca="1" ref="W83" ca="1">ROUND(IF($Q83="Y",VLOOKUP($P83, INDIRECT($Q$2),W$6,0)*INDIRECT($P$1),VLOOKUP($P83, INDIRECT($Q$2),W$6,0)),IF($E83="E",0,3))</f>
        <v>96828</v>
      </c>
      <c r="X83" s="186" cm="1">
        <f t="array" aca="1" ref="X83" ca="1">ROUND(IF($Q83="Y",VLOOKUP($P83, INDIRECT($Q$2),X$6,0)*INDIRECT($P$1),VLOOKUP($P83, INDIRECT($Q$2),X$6,0)),IF($E83="E",0,3))</f>
        <v>100705</v>
      </c>
      <c r="Y83" s="186" cm="1">
        <f t="array" aca="1" ref="Y83" ca="1">ROUND(IF($Q83="Y",VLOOKUP($P83, INDIRECT($Q$2),Y$6,0)*INDIRECT($P$1),VLOOKUP($P83, INDIRECT($Q$2),Y$6,0)),IF($E83="E",0,3))</f>
        <v>0</v>
      </c>
      <c r="Z83" s="186" cm="1">
        <f t="array" aca="1" ref="Z83" ca="1">ROUND(IF($Q83="Y",VLOOKUP($P83, INDIRECT($Q$2),Z$6,0)*INDIRECT($P$1),VLOOKUP($P83, INDIRECT($Q$2),Z$6,0)),IF($E83="E",0,3))</f>
        <v>0</v>
      </c>
      <c r="AA83" s="186"/>
      <c r="AB83" s="282" t="str">
        <f t="shared" ref="AB83:AB90" si="73">A83</f>
        <v>05423C</v>
      </c>
      <c r="AC83" s="130" t="str">
        <f t="shared" si="68"/>
        <v>HR Workforce Data Analyst</v>
      </c>
      <c r="AD83" s="284" t="str">
        <f t="shared" si="60"/>
        <v>034</v>
      </c>
      <c r="AE83" s="282">
        <f t="shared" ref="AE83:AK85" ca="1" si="74">IF(T83=0,"",IF($E83="E",ROUNDUP(T83/2080,3),T83))</f>
        <v>41.379999999999995</v>
      </c>
      <c r="AF83" s="282">
        <f t="shared" ca="1" si="74"/>
        <v>43.036999999999999</v>
      </c>
      <c r="AG83" s="282">
        <f t="shared" ca="1" si="74"/>
        <v>44.76</v>
      </c>
      <c r="AH83" s="282">
        <f t="shared" ca="1" si="74"/>
        <v>46.552</v>
      </c>
      <c r="AI83" s="282">
        <f t="shared" ca="1" si="74"/>
        <v>48.415999999999997</v>
      </c>
      <c r="AJ83" s="282" t="str">
        <f t="shared" ca="1" si="74"/>
        <v/>
      </c>
      <c r="AK83" s="282" t="str">
        <f t="shared" ca="1" si="74"/>
        <v/>
      </c>
    </row>
    <row r="84" spans="1:37" x14ac:dyDescent="0.2">
      <c r="A84" s="75" t="s">
        <v>538</v>
      </c>
      <c r="B84" s="75">
        <v>9</v>
      </c>
      <c r="C84" s="70" t="s">
        <v>581</v>
      </c>
      <c r="D84" s="75">
        <v>450</v>
      </c>
      <c r="E84" s="75" t="s">
        <v>17</v>
      </c>
      <c r="F84" s="73" t="s">
        <v>539</v>
      </c>
      <c r="G84" s="74">
        <f t="shared" ca="1" si="43"/>
        <v>81749</v>
      </c>
      <c r="H84" s="74">
        <f t="shared" ca="1" si="44"/>
        <v>85023</v>
      </c>
      <c r="I84" s="74">
        <f t="shared" ca="1" si="45"/>
        <v>88427</v>
      </c>
      <c r="J84" s="74">
        <f t="shared" ca="1" si="46"/>
        <v>91967</v>
      </c>
      <c r="K84" s="74">
        <f t="shared" ca="1" si="47"/>
        <v>95650</v>
      </c>
      <c r="L84" s="74">
        <f t="shared" ca="1" si="71"/>
        <v>0</v>
      </c>
      <c r="M84" s="74">
        <f t="shared" ca="1" si="72"/>
        <v>0</v>
      </c>
      <c r="N84" s="72"/>
      <c r="P84" s="187" t="str">
        <f t="shared" ref="P84:P115" si="75">A84</f>
        <v>52965C</v>
      </c>
      <c r="Q84" s="191" t="s">
        <v>600</v>
      </c>
      <c r="R84" s="188" t="str">
        <f t="shared" si="69"/>
        <v>HRIS Analyst - Employee Benefits</v>
      </c>
      <c r="S84" s="189" t="str">
        <f t="shared" si="51"/>
        <v>035</v>
      </c>
      <c r="T84" s="186" cm="1">
        <f t="array" aca="1" ref="T84" ca="1">ROUND(IF($Q84="Y",VLOOKUP($P84, INDIRECT($Q$2),T$6,0)*INDIRECT($P$1),VLOOKUP($P84, INDIRECT($Q$2),T$6,0)),IF($E84="E",0,3))</f>
        <v>81749</v>
      </c>
      <c r="U84" s="186" cm="1">
        <f t="array" aca="1" ref="U84" ca="1">ROUND(IF($Q84="Y",VLOOKUP($P84, INDIRECT($Q$2),U$6,0)*INDIRECT($P$1),VLOOKUP($P84, INDIRECT($Q$2),U$6,0)),IF($E84="E",0,3))</f>
        <v>85023</v>
      </c>
      <c r="V84" s="186" cm="1">
        <f t="array" aca="1" ref="V84" ca="1">ROUND(IF($Q84="Y",VLOOKUP($P84, INDIRECT($Q$2),V$6,0)*INDIRECT($P$1),VLOOKUP($P84, INDIRECT($Q$2),V$6,0)),IF($E84="E",0,3))</f>
        <v>88427</v>
      </c>
      <c r="W84" s="186" cm="1">
        <f t="array" aca="1" ref="W84" ca="1">ROUND(IF($Q84="Y",VLOOKUP($P84, INDIRECT($Q$2),W$6,0)*INDIRECT($P$1),VLOOKUP($P84, INDIRECT($Q$2),W$6,0)),IF($E84="E",0,3))</f>
        <v>91967</v>
      </c>
      <c r="X84" s="186" cm="1">
        <f t="array" aca="1" ref="X84" ca="1">ROUND(IF($Q84="Y",VLOOKUP($P84, INDIRECT($Q$2),X$6,0)*INDIRECT($P$1),VLOOKUP($P84, INDIRECT($Q$2),X$6,0)),IF($E84="E",0,3))</f>
        <v>95650</v>
      </c>
      <c r="Y84" s="186" cm="1">
        <f t="array" aca="1" ref="Y84" ca="1">ROUND(IF($Q84="Y",VLOOKUP($P84, INDIRECT($Q$2),Y$6,0)*INDIRECT($P$1),VLOOKUP($P84, INDIRECT($Q$2),Y$6,0)),IF($E84="E",0,3))</f>
        <v>0</v>
      </c>
      <c r="Z84" s="186" cm="1">
        <f t="array" aca="1" ref="Z84" ca="1">ROUND(IF($Q84="Y",VLOOKUP($P84, INDIRECT($Q$2),Z$6,0)*INDIRECT($P$1),VLOOKUP($P84, INDIRECT($Q$2),Z$6,0)),IF($E84="E",0,3))</f>
        <v>0</v>
      </c>
      <c r="AA84" s="186"/>
      <c r="AB84" s="282" t="str">
        <f t="shared" si="73"/>
        <v>52965C</v>
      </c>
      <c r="AC84" s="130" t="str">
        <f t="shared" si="68"/>
        <v>HRIS Analyst - Employee Benefits</v>
      </c>
      <c r="AD84" s="284" t="str">
        <f t="shared" si="60"/>
        <v>035</v>
      </c>
      <c r="AE84" s="282">
        <f t="shared" ca="1" si="74"/>
        <v>39.302999999999997</v>
      </c>
      <c r="AF84" s="282">
        <f t="shared" ca="1" si="74"/>
        <v>40.876999999999995</v>
      </c>
      <c r="AG84" s="282">
        <f t="shared" ca="1" si="74"/>
        <v>42.512999999999998</v>
      </c>
      <c r="AH84" s="282">
        <f t="shared" ca="1" si="74"/>
        <v>44.214999999999996</v>
      </c>
      <c r="AI84" s="282">
        <f t="shared" ca="1" si="74"/>
        <v>45.985999999999997</v>
      </c>
      <c r="AJ84" s="282" t="str">
        <f t="shared" ca="1" si="74"/>
        <v/>
      </c>
      <c r="AK84" s="282" t="str">
        <f t="shared" ca="1" si="74"/>
        <v/>
      </c>
    </row>
    <row r="85" spans="1:37" x14ac:dyDescent="0.2">
      <c r="A85" s="75" t="s">
        <v>823</v>
      </c>
      <c r="B85" s="75">
        <v>8</v>
      </c>
      <c r="C85" s="70" t="s">
        <v>576</v>
      </c>
      <c r="D85" s="75">
        <v>393</v>
      </c>
      <c r="E85" s="75" t="s">
        <v>17</v>
      </c>
      <c r="F85" s="73" t="s">
        <v>808</v>
      </c>
      <c r="G85" s="74">
        <f t="shared" si="43"/>
        <v>72530</v>
      </c>
      <c r="H85" s="74">
        <f t="shared" si="44"/>
        <v>75436</v>
      </c>
      <c r="I85" s="74">
        <f t="shared" si="45"/>
        <v>78455</v>
      </c>
      <c r="J85" s="74">
        <f t="shared" si="46"/>
        <v>81596</v>
      </c>
      <c r="K85" s="74">
        <f t="shared" si="47"/>
        <v>84865</v>
      </c>
      <c r="L85" s="74">
        <f t="shared" si="71"/>
        <v>0</v>
      </c>
      <c r="M85" s="74">
        <f t="shared" si="72"/>
        <v>0</v>
      </c>
      <c r="N85" s="72"/>
      <c r="P85" s="187" t="str">
        <f t="shared" si="75"/>
        <v>59414C</v>
      </c>
      <c r="Q85" s="191" t="s">
        <v>600</v>
      </c>
      <c r="R85" s="188" t="str">
        <f t="shared" si="69"/>
        <v>HRIS Analyst I</v>
      </c>
      <c r="S85" s="189" t="str">
        <f t="shared" si="51"/>
        <v>099</v>
      </c>
      <c r="T85" s="338">
        <v>72530</v>
      </c>
      <c r="U85" s="338">
        <v>75436</v>
      </c>
      <c r="V85" s="338">
        <v>78455</v>
      </c>
      <c r="W85" s="338">
        <v>81596</v>
      </c>
      <c r="X85" s="338">
        <v>84865</v>
      </c>
      <c r="Y85" s="186">
        <v>0</v>
      </c>
      <c r="Z85" s="186">
        <v>0</v>
      </c>
      <c r="AA85" s="186"/>
      <c r="AB85" s="282" t="str">
        <f t="shared" si="73"/>
        <v>59414C</v>
      </c>
      <c r="AC85" s="130" t="str">
        <f t="shared" si="68"/>
        <v>HRIS Analyst I</v>
      </c>
      <c r="AD85" s="284" t="str">
        <f t="shared" si="60"/>
        <v>099</v>
      </c>
      <c r="AE85" s="282">
        <f t="shared" si="74"/>
        <v>34.870999999999995</v>
      </c>
      <c r="AF85" s="282">
        <f t="shared" si="74"/>
        <v>36.268000000000001</v>
      </c>
      <c r="AG85" s="282">
        <f t="shared" si="74"/>
        <v>37.719000000000001</v>
      </c>
      <c r="AH85" s="282">
        <f t="shared" si="74"/>
        <v>39.228999999999999</v>
      </c>
      <c r="AI85" s="282">
        <f t="shared" si="74"/>
        <v>40.800999999999995</v>
      </c>
      <c r="AJ85" s="282" t="str">
        <f t="shared" si="74"/>
        <v/>
      </c>
      <c r="AK85" s="282" t="str">
        <f t="shared" si="74"/>
        <v/>
      </c>
    </row>
    <row r="86" spans="1:37" x14ac:dyDescent="0.2">
      <c r="A86" s="75" t="s">
        <v>824</v>
      </c>
      <c r="B86" s="75">
        <v>9</v>
      </c>
      <c r="C86" s="70" t="s">
        <v>581</v>
      </c>
      <c r="D86" s="75">
        <v>450</v>
      </c>
      <c r="E86" s="75" t="s">
        <v>17</v>
      </c>
      <c r="F86" s="73" t="s">
        <v>809</v>
      </c>
      <c r="G86" s="74">
        <f t="shared" si="43"/>
        <v>81749</v>
      </c>
      <c r="H86" s="74">
        <f t="shared" si="44"/>
        <v>85023</v>
      </c>
      <c r="I86" s="74">
        <f t="shared" si="45"/>
        <v>88427</v>
      </c>
      <c r="J86" s="74">
        <f t="shared" si="46"/>
        <v>91967</v>
      </c>
      <c r="K86" s="74">
        <f t="shared" si="47"/>
        <v>95650</v>
      </c>
      <c r="L86" s="74">
        <f t="shared" si="71"/>
        <v>0</v>
      </c>
      <c r="M86" s="74">
        <f t="shared" si="72"/>
        <v>0</v>
      </c>
      <c r="N86" s="72"/>
      <c r="P86" s="187" t="str">
        <f t="shared" si="75"/>
        <v>53010C</v>
      </c>
      <c r="Q86" s="191" t="s">
        <v>600</v>
      </c>
      <c r="R86" s="188" t="str">
        <f t="shared" si="69"/>
        <v>HRIS Analyst II</v>
      </c>
      <c r="S86" s="189" t="str">
        <f t="shared" si="51"/>
        <v>035</v>
      </c>
      <c r="T86" s="339">
        <v>81749</v>
      </c>
      <c r="U86" s="339">
        <v>85023</v>
      </c>
      <c r="V86" s="339">
        <v>88427</v>
      </c>
      <c r="W86" s="339">
        <v>91967</v>
      </c>
      <c r="X86" s="339">
        <v>95650</v>
      </c>
      <c r="AA86" s="186"/>
      <c r="AB86" s="282" t="str">
        <f t="shared" si="73"/>
        <v>53010C</v>
      </c>
      <c r="AC86" s="130" t="str">
        <f t="shared" si="68"/>
        <v>HRIS Analyst II</v>
      </c>
      <c r="AD86" s="284" t="str">
        <f t="shared" si="60"/>
        <v>035</v>
      </c>
      <c r="AE86" s="282">
        <f t="shared" ref="AE86:AI88" si="76">IF(T86=0,"",IF($E86="E",ROUNDUP(T86/2080,3),T86))</f>
        <v>39.302999999999997</v>
      </c>
      <c r="AF86" s="282">
        <f t="shared" si="76"/>
        <v>40.876999999999995</v>
      </c>
      <c r="AG86" s="282">
        <f t="shared" si="76"/>
        <v>42.512999999999998</v>
      </c>
      <c r="AH86" s="282">
        <f t="shared" si="76"/>
        <v>44.214999999999996</v>
      </c>
      <c r="AI86" s="282">
        <f t="shared" si="76"/>
        <v>45.985999999999997</v>
      </c>
      <c r="AJ86" s="282"/>
      <c r="AK86" s="282"/>
    </row>
    <row r="87" spans="1:37" x14ac:dyDescent="0.2">
      <c r="A87" s="75" t="s">
        <v>133</v>
      </c>
      <c r="B87" s="75">
        <v>11</v>
      </c>
      <c r="C87" s="70" t="s">
        <v>124</v>
      </c>
      <c r="D87" s="75">
        <v>510</v>
      </c>
      <c r="E87" s="75" t="s">
        <v>17</v>
      </c>
      <c r="F87" s="73" t="s">
        <v>540</v>
      </c>
      <c r="G87" s="74">
        <f t="shared" ca="1" si="43"/>
        <v>93998</v>
      </c>
      <c r="H87" s="74">
        <f t="shared" ca="1" si="44"/>
        <v>97756</v>
      </c>
      <c r="I87" s="74">
        <f t="shared" ca="1" si="45"/>
        <v>101668</v>
      </c>
      <c r="J87" s="74">
        <f t="shared" ca="1" si="46"/>
        <v>105734</v>
      </c>
      <c r="K87" s="74">
        <f t="shared" ca="1" si="47"/>
        <v>109964</v>
      </c>
      <c r="L87" s="74">
        <f t="shared" ca="1" si="71"/>
        <v>0</v>
      </c>
      <c r="M87" s="74">
        <f t="shared" ca="1" si="72"/>
        <v>0</v>
      </c>
      <c r="N87" s="72"/>
      <c r="P87" s="187" t="str">
        <f t="shared" si="75"/>
        <v>52912C</v>
      </c>
      <c r="Q87" s="191" t="s">
        <v>600</v>
      </c>
      <c r="R87" s="188" t="str">
        <f t="shared" si="69"/>
        <v>HRIS Manager</v>
      </c>
      <c r="S87" s="189" t="str">
        <f t="shared" si="51"/>
        <v>104</v>
      </c>
      <c r="T87" s="186" cm="1">
        <f t="array" aca="1" ref="T87" ca="1">ROUND(IF($Q87="Y",VLOOKUP($P87, INDIRECT($Q$2),T$6,0)*INDIRECT($P$1),VLOOKUP($P87, INDIRECT($Q$2),T$6,0)),IF($E87="E",0,3))</f>
        <v>93998</v>
      </c>
      <c r="U87" s="186" cm="1">
        <f t="array" aca="1" ref="U87" ca="1">ROUND(IF($Q87="Y",VLOOKUP($P87, INDIRECT($Q$2),U$6,0)*INDIRECT($P$1),VLOOKUP($P87, INDIRECT($Q$2),U$6,0)),IF($E87="E",0,3))</f>
        <v>97756</v>
      </c>
      <c r="V87" s="186" cm="1">
        <f t="array" aca="1" ref="V87" ca="1">ROUND(IF($Q87="Y",VLOOKUP($P87, INDIRECT($Q$2),V$6,0)*INDIRECT($P$1),VLOOKUP($P87, INDIRECT($Q$2),V$6,0)),IF($E87="E",0,3))</f>
        <v>101668</v>
      </c>
      <c r="W87" s="186" cm="1">
        <f t="array" aca="1" ref="W87" ca="1">ROUND(IF($Q87="Y",VLOOKUP($P87, INDIRECT($Q$2),W$6,0)*INDIRECT($P$1),VLOOKUP($P87, INDIRECT($Q$2),W$6,0)),IF($E87="E",0,3))</f>
        <v>105734</v>
      </c>
      <c r="X87" s="186" cm="1">
        <f t="array" aca="1" ref="X87" ca="1">ROUND(IF($Q87="Y",VLOOKUP($P87, INDIRECT($Q$2),X$6,0)*INDIRECT($P$1),VLOOKUP($P87, INDIRECT($Q$2),X$6,0)),IF($E87="E",0,3))</f>
        <v>109964</v>
      </c>
      <c r="Y87" s="186" cm="1">
        <f t="array" aca="1" ref="Y87" ca="1">ROUND(IF($Q87="Y",VLOOKUP($P87, INDIRECT($Q$2),Y$6,0)*INDIRECT($P$1),VLOOKUP($P87, INDIRECT($Q$2),Y$6,0)),IF($E87="E",0,3))</f>
        <v>0</v>
      </c>
      <c r="Z87" s="186" cm="1">
        <f t="array" aca="1" ref="Z87" ca="1">ROUND(IF($Q87="Y",VLOOKUP($P87, INDIRECT($Q$2),Z$6,0)*INDIRECT($P$1),VLOOKUP($P87, INDIRECT($Q$2),Z$6,0)),IF($E87="E",0,3))</f>
        <v>0</v>
      </c>
      <c r="AA87" s="186"/>
      <c r="AB87" s="282" t="str">
        <f t="shared" si="73"/>
        <v>52912C</v>
      </c>
      <c r="AC87" s="130" t="str">
        <f t="shared" si="68"/>
        <v>HRIS Manager</v>
      </c>
      <c r="AD87" s="284" t="str">
        <f t="shared" si="60"/>
        <v>104</v>
      </c>
      <c r="AE87" s="282">
        <f t="shared" ca="1" si="76"/>
        <v>45.192</v>
      </c>
      <c r="AF87" s="282">
        <f t="shared" ca="1" si="76"/>
        <v>46.998999999999995</v>
      </c>
      <c r="AG87" s="282">
        <f t="shared" ca="1" si="76"/>
        <v>48.878999999999998</v>
      </c>
      <c r="AH87" s="282">
        <f t="shared" ca="1" si="76"/>
        <v>50.833999999999996</v>
      </c>
      <c r="AI87" s="282">
        <f t="shared" ca="1" si="76"/>
        <v>52.867999999999995</v>
      </c>
      <c r="AJ87" s="282" t="str">
        <f t="shared" ref="AJ87:AK90" ca="1" si="77">IF(Y87=0,"",IF($E87="E",ROUNDUP(Y87/2080,3),Y87))</f>
        <v/>
      </c>
      <c r="AK87" s="282" t="str">
        <f t="shared" ca="1" si="77"/>
        <v/>
      </c>
    </row>
    <row r="88" spans="1:37" x14ac:dyDescent="0.2">
      <c r="A88" s="75" t="s">
        <v>92</v>
      </c>
      <c r="B88" s="75">
        <v>7</v>
      </c>
      <c r="C88" s="70" t="s">
        <v>514</v>
      </c>
      <c r="D88" s="75">
        <v>338</v>
      </c>
      <c r="E88" s="75" t="s">
        <v>21</v>
      </c>
      <c r="F88" s="73" t="s">
        <v>831</v>
      </c>
      <c r="G88" s="74">
        <f t="shared" ca="1" si="43"/>
        <v>30.625</v>
      </c>
      <c r="H88" s="74">
        <f t="shared" ca="1" si="44"/>
        <v>32.237000000000002</v>
      </c>
      <c r="I88" s="74">
        <f t="shared" ca="1" si="45"/>
        <v>33.14</v>
      </c>
      <c r="J88" s="74">
        <f t="shared" ca="1" si="46"/>
        <v>34.067</v>
      </c>
      <c r="K88" s="74">
        <f t="shared" ca="1" si="47"/>
        <v>35.039000000000001</v>
      </c>
      <c r="L88" s="74">
        <f t="shared" ca="1" si="71"/>
        <v>0</v>
      </c>
      <c r="M88" s="74">
        <f t="shared" ca="1" si="72"/>
        <v>0</v>
      </c>
      <c r="N88" s="72"/>
      <c r="P88" s="187" t="str">
        <f t="shared" si="75"/>
        <v>05411C</v>
      </c>
      <c r="Q88" s="191" t="s">
        <v>600</v>
      </c>
      <c r="R88" s="188" t="str">
        <f t="shared" si="69"/>
        <v>HRIS Specialist I</v>
      </c>
      <c r="S88" s="189" t="str">
        <f t="shared" si="51"/>
        <v>108</v>
      </c>
      <c r="T88" s="186" cm="1">
        <f t="array" aca="1" ref="T88" ca="1">ROUND(IF($Q88="Y",VLOOKUP($P88, INDIRECT($Q$2),T$6,0)*INDIRECT($P$1),VLOOKUP($P88, INDIRECT($Q$2),T$6,0)),IF($E88="E",0,3))</f>
        <v>30.625</v>
      </c>
      <c r="U88" s="186" cm="1">
        <f t="array" aca="1" ref="U88" ca="1">ROUND(IF($Q88="Y",VLOOKUP($P88, INDIRECT($Q$2),U$6,0)*INDIRECT($P$1),VLOOKUP($P88, INDIRECT($Q$2),U$6,0)),IF($E88="E",0,3))</f>
        <v>32.237000000000002</v>
      </c>
      <c r="V88" s="186" cm="1">
        <f t="array" aca="1" ref="V88" ca="1">ROUND(IF($Q88="Y",VLOOKUP($P88, INDIRECT($Q$2),V$6,0)*INDIRECT($P$1),VLOOKUP($P88, INDIRECT($Q$2),V$6,0)),IF($E88="E",0,3))</f>
        <v>33.14</v>
      </c>
      <c r="W88" s="186" cm="1">
        <f t="array" aca="1" ref="W88" ca="1">ROUND(IF($Q88="Y",VLOOKUP($P88, INDIRECT($Q$2),W$6,0)*INDIRECT($P$1),VLOOKUP($P88, INDIRECT($Q$2),W$6,0)),IF($E88="E",0,3))</f>
        <v>34.067</v>
      </c>
      <c r="X88" s="186" cm="1">
        <f t="array" aca="1" ref="X88" ca="1">ROUND(IF($Q88="Y",VLOOKUP($P88, INDIRECT($Q$2),X$6,0)*INDIRECT($P$1),VLOOKUP($P88, INDIRECT($Q$2),X$6,0)),IF($E88="E",0,3))</f>
        <v>35.039000000000001</v>
      </c>
      <c r="Y88" s="186" cm="1">
        <f t="array" aca="1" ref="Y88" ca="1">ROUND(IF($Q88="Y",VLOOKUP($P88, INDIRECT($Q$2),Y$6,0)*INDIRECT($P$1),VLOOKUP($P88, INDIRECT($Q$2),Y$6,0)),IF($E88="E",0,3))</f>
        <v>0</v>
      </c>
      <c r="Z88" s="186" cm="1">
        <f t="array" aca="1" ref="Z88" ca="1">ROUND(IF($Q88="Y",VLOOKUP($P88, INDIRECT($Q$2),Z$6,0)*INDIRECT($P$1),VLOOKUP($P88, INDIRECT($Q$2),Z$6,0)),IF($E88="E",0,3))</f>
        <v>0</v>
      </c>
      <c r="AA88" s="186"/>
      <c r="AB88" s="282" t="str">
        <f t="shared" si="73"/>
        <v>05411C</v>
      </c>
      <c r="AC88" s="130" t="str">
        <f t="shared" si="68"/>
        <v>HRIS Specialist I</v>
      </c>
      <c r="AD88" s="284" t="str">
        <f t="shared" si="60"/>
        <v>108</v>
      </c>
      <c r="AE88" s="282">
        <f t="shared" ca="1" si="76"/>
        <v>30.625</v>
      </c>
      <c r="AF88" s="282">
        <f t="shared" ca="1" si="76"/>
        <v>32.237000000000002</v>
      </c>
      <c r="AG88" s="282">
        <f t="shared" ca="1" si="76"/>
        <v>33.14</v>
      </c>
      <c r="AH88" s="282">
        <f t="shared" ca="1" si="76"/>
        <v>34.067</v>
      </c>
      <c r="AI88" s="282">
        <f t="shared" ca="1" si="76"/>
        <v>35.039000000000001</v>
      </c>
      <c r="AJ88" s="282" t="str">
        <f t="shared" ca="1" si="77"/>
        <v/>
      </c>
      <c r="AK88" s="282" t="str">
        <f t="shared" ca="1" si="77"/>
        <v/>
      </c>
    </row>
    <row r="89" spans="1:37" x14ac:dyDescent="0.2">
      <c r="A89" s="75" t="s">
        <v>836</v>
      </c>
      <c r="B89" s="75">
        <v>8</v>
      </c>
      <c r="C89" s="70" t="s">
        <v>837</v>
      </c>
      <c r="D89" s="75">
        <v>385</v>
      </c>
      <c r="E89" s="75" t="s">
        <v>21</v>
      </c>
      <c r="F89" s="73" t="s">
        <v>825</v>
      </c>
      <c r="G89" s="74">
        <f t="shared" ca="1" si="43"/>
        <v>38.037999999999997</v>
      </c>
      <c r="H89" s="74">
        <f t="shared" ca="1" si="44"/>
        <v>39.103000000000002</v>
      </c>
      <c r="I89" s="74">
        <f t="shared" ca="1" si="45"/>
        <v>40.198</v>
      </c>
      <c r="J89" s="74">
        <f t="shared" ca="1" si="46"/>
        <v>41.343000000000004</v>
      </c>
      <c r="K89" s="74">
        <f t="shared" ca="1" si="47"/>
        <v>42.192999999999998</v>
      </c>
      <c r="L89" s="74">
        <f t="shared" ca="1" si="71"/>
        <v>0</v>
      </c>
      <c r="M89" s="74">
        <f t="shared" ca="1" si="72"/>
        <v>0</v>
      </c>
      <c r="N89" s="72"/>
      <c r="P89" s="187" t="str">
        <f t="shared" si="75"/>
        <v>59417C</v>
      </c>
      <c r="Q89" s="191" t="s">
        <v>600</v>
      </c>
      <c r="R89" s="188" t="str">
        <f t="shared" si="69"/>
        <v>HRIS Specialist II</v>
      </c>
      <c r="S89" s="189" t="str">
        <f t="shared" si="51"/>
        <v>113</v>
      </c>
      <c r="T89" s="186" cm="1">
        <f t="array" aca="1" ref="T89" ca="1">ROUND(IF($Q89="Y",VLOOKUP($P89, INDIRECT($Q$2),T$6,0)*INDIRECT($P$1),VLOOKUP($P89, INDIRECT($Q$2),T$6,0)),IF($E89="E",0,3))</f>
        <v>38.037999999999997</v>
      </c>
      <c r="U89" s="186" cm="1">
        <f t="array" aca="1" ref="U89" ca="1">ROUND(IF($Q89="Y",VLOOKUP($P89, INDIRECT($Q$2),U$6,0)*INDIRECT($P$1),VLOOKUP($P89, INDIRECT($Q$2),U$6,0)),IF($E89="E",0,3))</f>
        <v>39.103000000000002</v>
      </c>
      <c r="V89" s="186" cm="1">
        <f t="array" aca="1" ref="V89" ca="1">ROUND(IF($Q89="Y",VLOOKUP($P89, INDIRECT($Q$2),V$6,0)*INDIRECT($P$1),VLOOKUP($P89, INDIRECT($Q$2),V$6,0)),IF($E89="E",0,3))</f>
        <v>40.198</v>
      </c>
      <c r="W89" s="186" cm="1">
        <f t="array" aca="1" ref="W89" ca="1">ROUND(IF($Q89="Y",VLOOKUP($P89, INDIRECT($Q$2),W$6,0)*INDIRECT($P$1),VLOOKUP($P89, INDIRECT($Q$2),W$6,0)),IF($E89="E",0,3))</f>
        <v>41.343000000000004</v>
      </c>
      <c r="X89" s="186" cm="1">
        <f t="array" aca="1" ref="X89" ca="1">ROUND(IF($Q89="Y",VLOOKUP($P89, INDIRECT($Q$2),X$6,0)*INDIRECT($P$1),VLOOKUP($P89, INDIRECT($Q$2),X$6,0)),IF($E89="E",0,3))</f>
        <v>42.192999999999998</v>
      </c>
      <c r="Y89" s="186" cm="1">
        <f t="array" aca="1" ref="Y89" ca="1">ROUND(IF($Q89="Y",VLOOKUP($P89, INDIRECT($Q$2),Y$6,0)*INDIRECT($P$1),VLOOKUP($P89, INDIRECT($Q$2),Y$6,0)),IF($E89="E",0,3))</f>
        <v>0</v>
      </c>
      <c r="Z89" s="186" cm="1">
        <f t="array" aca="1" ref="Z89" ca="1">ROUND(IF($Q89="Y",VLOOKUP($P89, INDIRECT($Q$2),Z$6,0)*INDIRECT($P$1),VLOOKUP($P89, INDIRECT($Q$2),Z$6,0)),IF($E89="E",0,3))</f>
        <v>0</v>
      </c>
      <c r="AA89" s="186"/>
      <c r="AB89" s="282" t="str">
        <f t="shared" si="73"/>
        <v>59417C</v>
      </c>
      <c r="AC89" s="130" t="str">
        <f t="shared" si="68"/>
        <v>HRIS Specialist II</v>
      </c>
      <c r="AD89" s="284" t="str">
        <f t="shared" si="60"/>
        <v>113</v>
      </c>
      <c r="AE89" s="282">
        <f t="shared" ref="AE89:AI90" ca="1" si="78">IF(T89=0,"",IF($E89="E",ROUNDUP(T89/2080,3),T89))</f>
        <v>38.037999999999997</v>
      </c>
      <c r="AF89" s="282">
        <f t="shared" ca="1" si="78"/>
        <v>39.103000000000002</v>
      </c>
      <c r="AG89" s="282">
        <f t="shared" ca="1" si="78"/>
        <v>40.198</v>
      </c>
      <c r="AH89" s="282">
        <f t="shared" ca="1" si="78"/>
        <v>41.343000000000004</v>
      </c>
      <c r="AI89" s="282">
        <f t="shared" ca="1" si="78"/>
        <v>42.192999999999998</v>
      </c>
      <c r="AJ89" s="282" t="str">
        <f t="shared" ca="1" si="77"/>
        <v/>
      </c>
      <c r="AK89" s="282" t="str">
        <f t="shared" ca="1" si="77"/>
        <v/>
      </c>
    </row>
    <row r="90" spans="1:37" x14ac:dyDescent="0.2">
      <c r="A90" s="75" t="s">
        <v>847</v>
      </c>
      <c r="B90" s="75">
        <v>10</v>
      </c>
      <c r="C90" s="70" t="s">
        <v>848</v>
      </c>
      <c r="D90" s="75">
        <v>475</v>
      </c>
      <c r="E90" s="75" t="s">
        <v>17</v>
      </c>
      <c r="F90" s="73" t="s">
        <v>846</v>
      </c>
      <c r="G90" s="74">
        <f t="shared" si="43"/>
        <v>88414</v>
      </c>
      <c r="H90" s="74">
        <f t="shared" si="44"/>
        <v>91955</v>
      </c>
      <c r="I90" s="74">
        <f t="shared" si="45"/>
        <v>95637</v>
      </c>
      <c r="J90" s="74">
        <f t="shared" si="46"/>
        <v>99466</v>
      </c>
      <c r="K90" s="74">
        <f t="shared" si="47"/>
        <v>103449</v>
      </c>
      <c r="L90" s="74">
        <f t="shared" si="71"/>
        <v>0</v>
      </c>
      <c r="M90" s="74">
        <f t="shared" si="72"/>
        <v>0</v>
      </c>
      <c r="N90" s="72"/>
      <c r="P90" s="187" t="str">
        <f t="shared" si="75"/>
        <v>53019C</v>
      </c>
      <c r="Q90" s="191" t="s">
        <v>600</v>
      </c>
      <c r="R90" s="188" t="str">
        <f t="shared" si="69"/>
        <v>Intelligence Analyst Supervisor</v>
      </c>
      <c r="S90" s="189" t="str">
        <f t="shared" si="51"/>
        <v>123</v>
      </c>
      <c r="T90" s="187">
        <v>88414</v>
      </c>
      <c r="U90" s="187">
        <v>91955</v>
      </c>
      <c r="V90" s="187">
        <v>95637</v>
      </c>
      <c r="W90" s="187">
        <v>99466</v>
      </c>
      <c r="X90" s="187">
        <v>103449</v>
      </c>
      <c r="AA90" s="186"/>
      <c r="AB90" s="282" t="str">
        <f t="shared" si="73"/>
        <v>53019C</v>
      </c>
      <c r="AC90" s="130" t="str">
        <f t="shared" si="68"/>
        <v>Intelligence Analyst Supervisor</v>
      </c>
      <c r="AD90" s="284" t="str">
        <f t="shared" si="60"/>
        <v>123</v>
      </c>
      <c r="AE90" s="282">
        <f t="shared" si="78"/>
        <v>42.506999999999998</v>
      </c>
      <c r="AF90" s="282">
        <f t="shared" si="78"/>
        <v>44.21</v>
      </c>
      <c r="AG90" s="282">
        <f t="shared" si="78"/>
        <v>45.98</v>
      </c>
      <c r="AH90" s="282">
        <f t="shared" si="78"/>
        <v>47.820999999999998</v>
      </c>
      <c r="AI90" s="282">
        <f t="shared" si="78"/>
        <v>49.735999999999997</v>
      </c>
      <c r="AJ90" s="282" t="str">
        <f t="shared" si="77"/>
        <v/>
      </c>
      <c r="AK90" s="282" t="str">
        <f t="shared" si="77"/>
        <v/>
      </c>
    </row>
    <row r="91" spans="1:37" x14ac:dyDescent="0.2">
      <c r="A91" s="75" t="s">
        <v>39</v>
      </c>
      <c r="B91" s="75">
        <v>10</v>
      </c>
      <c r="C91" s="70" t="s">
        <v>571</v>
      </c>
      <c r="D91" s="75">
        <v>458</v>
      </c>
      <c r="E91" s="75" t="s">
        <v>17</v>
      </c>
      <c r="F91" s="73" t="s">
        <v>641</v>
      </c>
      <c r="G91" s="74">
        <f t="shared" ref="G91:G122" ca="1" si="79">T91</f>
        <v>86026</v>
      </c>
      <c r="H91" s="74">
        <f t="shared" ref="H91:H122" ca="1" si="80">U91</f>
        <v>89471</v>
      </c>
      <c r="I91" s="74">
        <f t="shared" ref="I91:I122" ca="1" si="81">V91</f>
        <v>93055</v>
      </c>
      <c r="J91" s="74">
        <f t="shared" ref="J91:J122" ca="1" si="82">W91</f>
        <v>96779</v>
      </c>
      <c r="K91" s="74">
        <f t="shared" ref="K91:K122" ca="1" si="83">X91</f>
        <v>100655</v>
      </c>
      <c r="L91" s="74">
        <f t="shared" ca="1" si="71"/>
        <v>0</v>
      </c>
      <c r="M91" s="74">
        <f t="shared" ca="1" si="72"/>
        <v>0</v>
      </c>
      <c r="N91" s="72"/>
      <c r="P91" s="187" t="str">
        <f t="shared" si="75"/>
        <v>01334C</v>
      </c>
      <c r="Q91" s="186" t="s">
        <v>600</v>
      </c>
      <c r="R91" s="188" t="str">
        <f t="shared" si="69"/>
        <v>IT Interagency Coordinator</v>
      </c>
      <c r="S91" s="189" t="str">
        <f t="shared" si="51"/>
        <v>065</v>
      </c>
      <c r="T91" s="186" cm="1">
        <f t="array" aca="1" ref="T91" ca="1">ROUND(IF($Q91="Y",VLOOKUP($P91, INDIRECT($Q$2),T$6,0)*INDIRECT($P$1),VLOOKUP($P91, INDIRECT($Q$2),T$6,0)),IF($E91="E",0,3))</f>
        <v>86026</v>
      </c>
      <c r="U91" s="186" cm="1">
        <f t="array" aca="1" ref="U91" ca="1">ROUND(IF($Q91="Y",VLOOKUP($P91, INDIRECT($Q$2),U$6,0)*INDIRECT($P$1),VLOOKUP($P91, INDIRECT($Q$2),U$6,0)),IF($E91="E",0,3))</f>
        <v>89471</v>
      </c>
      <c r="V91" s="186" cm="1">
        <f t="array" aca="1" ref="V91" ca="1">ROUND(IF($Q91="Y",VLOOKUP($P91, INDIRECT($Q$2),V$6,0)*INDIRECT($P$1),VLOOKUP($P91, INDIRECT($Q$2),V$6,0)),IF($E91="E",0,3))</f>
        <v>93055</v>
      </c>
      <c r="W91" s="186" cm="1">
        <f t="array" aca="1" ref="W91" ca="1">ROUND(IF($Q91="Y",VLOOKUP($P91, INDIRECT($Q$2),W$6,0)*INDIRECT($P$1),VLOOKUP($P91, INDIRECT($Q$2),W$6,0)),IF($E91="E",0,3))</f>
        <v>96779</v>
      </c>
      <c r="X91" s="186" cm="1">
        <f t="array" aca="1" ref="X91" ca="1">ROUND(IF($Q91="Y",VLOOKUP($P91, INDIRECT($Q$2),X$6,0)*INDIRECT($P$1),VLOOKUP($P91, INDIRECT($Q$2),X$6,0)),IF($E91="E",0,3))</f>
        <v>100655</v>
      </c>
      <c r="Y91" s="186" cm="1">
        <f t="array" aca="1" ref="Y91" ca="1">ROUND(IF($Q91="Y",VLOOKUP($P91, INDIRECT($Q$2),Y$6,0)*INDIRECT($P$1),VLOOKUP($P91, INDIRECT($Q$2),Y$6,0)),IF($E91="E",0,3))</f>
        <v>0</v>
      </c>
      <c r="Z91" s="186" cm="1">
        <f t="array" aca="1" ref="Z91" ca="1">ROUND(IF($Q91="Y",VLOOKUP($P91, INDIRECT($Q$2),Z$6,0)*INDIRECT($P$1),VLOOKUP($P91, INDIRECT($Q$2),Z$6,0)),IF($E91="E",0,3))</f>
        <v>0</v>
      </c>
      <c r="AA91" s="186"/>
      <c r="AB91" s="282" t="str">
        <f t="shared" ref="AB91:AB122" si="84">A91</f>
        <v>01334C</v>
      </c>
      <c r="AC91" s="130" t="str">
        <f t="shared" si="68"/>
        <v>IT Interagency Coordinator</v>
      </c>
      <c r="AD91" s="284" t="str">
        <f t="shared" si="60"/>
        <v>065</v>
      </c>
      <c r="AE91" s="282">
        <f t="shared" ref="AE91:AK92" ca="1" si="85">IF(T91=0,"",IF($E91="E",ROUNDUP(T91/2080,3),T91))</f>
        <v>41.358999999999995</v>
      </c>
      <c r="AF91" s="282">
        <f t="shared" ca="1" si="85"/>
        <v>43.015000000000001</v>
      </c>
      <c r="AG91" s="282">
        <f t="shared" ca="1" si="85"/>
        <v>44.738</v>
      </c>
      <c r="AH91" s="282">
        <f t="shared" ca="1" si="85"/>
        <v>46.528999999999996</v>
      </c>
      <c r="AI91" s="282">
        <f t="shared" ca="1" si="85"/>
        <v>48.391999999999996</v>
      </c>
      <c r="AJ91" s="282" t="str">
        <f t="shared" ca="1" si="85"/>
        <v/>
      </c>
      <c r="AK91" s="282" t="str">
        <f t="shared" ca="1" si="85"/>
        <v/>
      </c>
    </row>
    <row r="92" spans="1:37" x14ac:dyDescent="0.2">
      <c r="A92" s="75" t="s">
        <v>113</v>
      </c>
      <c r="B92" s="75">
        <v>12</v>
      </c>
      <c r="C92" s="70" t="s">
        <v>112</v>
      </c>
      <c r="D92" s="75">
        <v>560</v>
      </c>
      <c r="E92" s="75" t="s">
        <v>17</v>
      </c>
      <c r="F92" s="73" t="s">
        <v>647</v>
      </c>
      <c r="G92" s="74">
        <f t="shared" ca="1" si="79"/>
        <v>107871</v>
      </c>
      <c r="H92" s="74">
        <f t="shared" ca="1" si="80"/>
        <v>113583</v>
      </c>
      <c r="I92" s="74">
        <f t="shared" ca="1" si="81"/>
        <v>121255</v>
      </c>
      <c r="J92" s="74">
        <f t="shared" ca="1" si="82"/>
        <v>124648</v>
      </c>
      <c r="K92" s="74">
        <f t="shared" ca="1" si="83"/>
        <v>128141</v>
      </c>
      <c r="L92" s="74">
        <f t="shared" ca="1" si="71"/>
        <v>131793</v>
      </c>
      <c r="M92" s="74">
        <f t="shared" ca="1" si="72"/>
        <v>0</v>
      </c>
      <c r="N92" s="72"/>
      <c r="P92" s="187" t="str">
        <f t="shared" si="75"/>
        <v>06785C</v>
      </c>
      <c r="Q92" s="191" t="s">
        <v>600</v>
      </c>
      <c r="R92" s="188" t="str">
        <f t="shared" si="69"/>
        <v>IT Manager</v>
      </c>
      <c r="S92" s="189" t="str">
        <f t="shared" ref="S92:S123" si="86">C92</f>
        <v>53A</v>
      </c>
      <c r="T92" s="186" cm="1">
        <f t="array" aca="1" ref="T92" ca="1">ROUND(IF($Q92="Y",VLOOKUP($P92, INDIRECT($Q$2),T$6,0)*INDIRECT($P$1),VLOOKUP($P92, INDIRECT($Q$2),T$6,0)),IF($E92="E",0,3))</f>
        <v>107871</v>
      </c>
      <c r="U92" s="186" cm="1">
        <f t="array" aca="1" ref="U92" ca="1">ROUND(IF($Q92="Y",VLOOKUP($P92, INDIRECT($Q$2),U$6,0)*INDIRECT($P$1),VLOOKUP($P92, INDIRECT($Q$2),U$6,0)),IF($E92="E",0,3))</f>
        <v>113583</v>
      </c>
      <c r="V92" s="186" cm="1">
        <f t="array" aca="1" ref="V92" ca="1">ROUND(IF($Q92="Y",VLOOKUP($P92, INDIRECT($Q$2),V$6,0)*INDIRECT($P$1),VLOOKUP($P92, INDIRECT($Q$2),V$6,0)),IF($E92="E",0,3))</f>
        <v>121255</v>
      </c>
      <c r="W92" s="186" cm="1">
        <f t="array" aca="1" ref="W92" ca="1">ROUND(IF($Q92="Y",VLOOKUP($P92, INDIRECT($Q$2),W$6,0)*INDIRECT($P$1),VLOOKUP($P92, INDIRECT($Q$2),W$6,0)),IF($E92="E",0,3))</f>
        <v>124648</v>
      </c>
      <c r="X92" s="186" cm="1">
        <f t="array" aca="1" ref="X92" ca="1">ROUND(IF($Q92="Y",VLOOKUP($P92, INDIRECT($Q$2),X$6,0)*INDIRECT($P$1),VLOOKUP($P92, INDIRECT($Q$2),X$6,0)),IF($E92="E",0,3))</f>
        <v>128141</v>
      </c>
      <c r="Y92" s="186" cm="1">
        <f t="array" aca="1" ref="Y92" ca="1">ROUND(IF($Q92="Y",VLOOKUP($P92, INDIRECT($Q$2),Y$6,0)*INDIRECT($P$1),VLOOKUP($P92, INDIRECT($Q$2),Y$6,0)),IF($E92="E",0,3))</f>
        <v>131793</v>
      </c>
      <c r="Z92" s="186" cm="1">
        <f t="array" aca="1" ref="Z92" ca="1">ROUND(IF($Q92="Y",VLOOKUP($P92, INDIRECT($Q$2),Z$6,0)*INDIRECT($P$1),VLOOKUP($P92, INDIRECT($Q$2),Z$6,0)),IF($E92="E",0,3))</f>
        <v>0</v>
      </c>
      <c r="AA92" s="186"/>
      <c r="AB92" s="282" t="str">
        <f t="shared" si="84"/>
        <v>06785C</v>
      </c>
      <c r="AC92" s="130" t="str">
        <f t="shared" si="68"/>
        <v>IT Manager</v>
      </c>
      <c r="AD92" s="284" t="str">
        <f t="shared" si="60"/>
        <v>53A</v>
      </c>
      <c r="AE92" s="282">
        <f t="shared" ca="1" si="85"/>
        <v>51.861999999999995</v>
      </c>
      <c r="AF92" s="282">
        <f t="shared" ca="1" si="85"/>
        <v>54.607999999999997</v>
      </c>
      <c r="AG92" s="282">
        <f t="shared" ca="1" si="85"/>
        <v>58.295999999999999</v>
      </c>
      <c r="AH92" s="282">
        <f t="shared" ca="1" si="85"/>
        <v>59.927</v>
      </c>
      <c r="AI92" s="282">
        <f t="shared" ca="1" si="85"/>
        <v>61.606999999999999</v>
      </c>
      <c r="AJ92" s="282">
        <f t="shared" ca="1" si="85"/>
        <v>63.363</v>
      </c>
      <c r="AK92" s="282" t="str">
        <f t="shared" ca="1" si="85"/>
        <v/>
      </c>
    </row>
    <row r="93" spans="1:37" x14ac:dyDescent="0.2">
      <c r="A93" s="75" t="s">
        <v>881</v>
      </c>
      <c r="B93" s="75">
        <v>13</v>
      </c>
      <c r="C93" s="70" t="s">
        <v>882</v>
      </c>
      <c r="D93" s="75">
        <v>595</v>
      </c>
      <c r="E93" s="75" t="s">
        <v>17</v>
      </c>
      <c r="F93" s="73" t="s">
        <v>880</v>
      </c>
      <c r="G93" s="74">
        <f t="shared" si="79"/>
        <v>114613</v>
      </c>
      <c r="H93" s="74">
        <f t="shared" si="80"/>
        <v>120682</v>
      </c>
      <c r="I93" s="74">
        <f t="shared" si="81"/>
        <v>128833</v>
      </c>
      <c r="J93" s="74">
        <f t="shared" si="82"/>
        <v>132439</v>
      </c>
      <c r="K93" s="74">
        <f t="shared" si="83"/>
        <v>136150</v>
      </c>
      <c r="L93" s="74">
        <f t="shared" si="71"/>
        <v>140030</v>
      </c>
      <c r="M93" s="74">
        <f t="shared" si="72"/>
        <v>0</v>
      </c>
      <c r="N93" s="72"/>
      <c r="P93" s="187" t="str">
        <f t="shared" si="75"/>
        <v>59435C</v>
      </c>
      <c r="Q93" s="191" t="s">
        <v>600</v>
      </c>
      <c r="R93" s="188" t="str">
        <f t="shared" si="69"/>
        <v>IT Project Management Office Manager</v>
      </c>
      <c r="S93" s="189" t="str">
        <f t="shared" si="86"/>
        <v>115</v>
      </c>
      <c r="T93" s="186">
        <v>114613</v>
      </c>
      <c r="U93" s="186">
        <v>120682</v>
      </c>
      <c r="V93" s="186">
        <v>128833</v>
      </c>
      <c r="W93" s="186">
        <v>132439</v>
      </c>
      <c r="X93" s="186">
        <v>136150</v>
      </c>
      <c r="Y93" s="186">
        <v>140030</v>
      </c>
      <c r="AA93" s="186"/>
      <c r="AB93" s="282" t="str">
        <f t="shared" si="84"/>
        <v>59435C</v>
      </c>
      <c r="AC93" s="130" t="str">
        <f t="shared" si="68"/>
        <v>IT Project Management Office Manager</v>
      </c>
      <c r="AD93" s="284" t="str">
        <f t="shared" si="60"/>
        <v>115</v>
      </c>
      <c r="AE93" s="282">
        <f t="shared" ref="AE93:AE124" si="87">IF(T93=0,"",IF($E93="E",ROUNDUP(T93/2080,3),T93))</f>
        <v>55.102999999999994</v>
      </c>
      <c r="AF93" s="282">
        <f t="shared" ref="AF93:AF124" si="88">IF(U93=0,"",IF($E93="E",ROUNDUP(U93/2080,3),U93))</f>
        <v>58.021000000000001</v>
      </c>
      <c r="AG93" s="282">
        <f t="shared" ref="AG93:AG124" si="89">IF(V93=0,"",IF($E93="E",ROUNDUP(V93/2080,3),V93))</f>
        <v>61.939</v>
      </c>
      <c r="AH93" s="282">
        <f t="shared" ref="AH93:AH124" si="90">IF(W93=0,"",IF($E93="E",ROUNDUP(W93/2080,3),W93))</f>
        <v>63.672999999999995</v>
      </c>
      <c r="AI93" s="282">
        <f t="shared" ref="AI93:AI124" si="91">IF(X93=0,"",IF($E93="E",ROUNDUP(X93/2080,3),X93))</f>
        <v>65.457000000000008</v>
      </c>
      <c r="AJ93" s="282">
        <f t="shared" ref="AJ93:AJ124" si="92">IF(Y93=0,"",IF($E93="E",ROUNDUP(Y93/2080,3),Y93))</f>
        <v>67.323000000000008</v>
      </c>
      <c r="AK93" s="282"/>
    </row>
    <row r="94" spans="1:37" x14ac:dyDescent="0.2">
      <c r="A94" s="75" t="s">
        <v>565</v>
      </c>
      <c r="B94" s="75">
        <v>12</v>
      </c>
      <c r="C94" s="70" t="s">
        <v>898</v>
      </c>
      <c r="D94" s="75">
        <v>550</v>
      </c>
      <c r="E94" s="75" t="s">
        <v>17</v>
      </c>
      <c r="F94" s="73" t="s">
        <v>557</v>
      </c>
      <c r="G94" s="74">
        <f t="shared" ca="1" si="79"/>
        <v>97486</v>
      </c>
      <c r="H94" s="74">
        <f t="shared" ca="1" si="80"/>
        <v>102923</v>
      </c>
      <c r="I94" s="74">
        <f t="shared" ca="1" si="81"/>
        <v>109979</v>
      </c>
      <c r="J94" s="74">
        <f t="shared" ca="1" si="82"/>
        <v>113059</v>
      </c>
      <c r="K94" s="74">
        <f t="shared" ca="1" si="83"/>
        <v>116224</v>
      </c>
      <c r="L94" s="74">
        <f t="shared" ca="1" si="71"/>
        <v>119539</v>
      </c>
      <c r="M94" s="74">
        <f t="shared" ca="1" si="72"/>
        <v>0</v>
      </c>
      <c r="N94" s="72"/>
      <c r="P94" s="187" t="str">
        <f t="shared" si="75"/>
        <v>52982C</v>
      </c>
      <c r="Q94" s="191" t="s">
        <v>600</v>
      </c>
      <c r="R94" s="188" t="str">
        <f t="shared" si="69"/>
        <v>IT Project Manager Supervisor</v>
      </c>
      <c r="S94" s="189" t="str">
        <f t="shared" si="86"/>
        <v>122</v>
      </c>
      <c r="T94" s="186" cm="1">
        <f t="array" aca="1" ref="T94" ca="1">ROUND(IF($Q94="Y",VLOOKUP($P94, INDIRECT($Q$2),T$6,0)*INDIRECT($P$1),VLOOKUP($P94, INDIRECT($Q$2),T$6,0)),IF($E94="E",0,3))</f>
        <v>97486</v>
      </c>
      <c r="U94" s="186" cm="1">
        <f t="array" aca="1" ref="U94" ca="1">ROUND(IF($Q94="Y",VLOOKUP($P94, INDIRECT($Q$2),U$6,0)*INDIRECT($P$1),VLOOKUP($P94, INDIRECT($Q$2),U$6,0)),IF($E94="E",0,3))</f>
        <v>102923</v>
      </c>
      <c r="V94" s="186" cm="1">
        <f t="array" aca="1" ref="V94" ca="1">ROUND(IF($Q94="Y",VLOOKUP($P94, INDIRECT($Q$2),V$6,0)*INDIRECT($P$1),VLOOKUP($P94, INDIRECT($Q$2),V$6,0)),IF($E94="E",0,3))</f>
        <v>109979</v>
      </c>
      <c r="W94" s="186" cm="1">
        <f t="array" aca="1" ref="W94" ca="1">ROUND(IF($Q94="Y",VLOOKUP($P94, INDIRECT($Q$2),W$6,0)*INDIRECT($P$1),VLOOKUP($P94, INDIRECT($Q$2),W$6,0)),IF($E94="E",0,3))</f>
        <v>113059</v>
      </c>
      <c r="X94" s="186" cm="1">
        <f t="array" aca="1" ref="X94" ca="1">ROUND(IF($Q94="Y",VLOOKUP($P94, INDIRECT($Q$2),X$6,0)*INDIRECT($P$1),VLOOKUP($P94, INDIRECT($Q$2),X$6,0)),IF($E94="E",0,3))</f>
        <v>116224</v>
      </c>
      <c r="Y94" s="186" cm="1">
        <f t="array" aca="1" ref="Y94" ca="1">ROUND(IF($Q94="Y",VLOOKUP($P94, INDIRECT($Q$2),Y$6,0)*INDIRECT($P$1),VLOOKUP($P94, INDIRECT($Q$2),Y$6,0)),IF($E94="E",0,3))</f>
        <v>119539</v>
      </c>
      <c r="Z94" s="186" cm="1">
        <f t="array" aca="1" ref="Z94" ca="1">ROUND(IF($Q94="Y",VLOOKUP($P94, INDIRECT($Q$2),Z$6,0)*INDIRECT($P$1),VLOOKUP($P94, INDIRECT($Q$2),Z$6,0)),IF($E94="E",0,3))</f>
        <v>0</v>
      </c>
      <c r="AA94" s="186"/>
      <c r="AB94" s="282" t="str">
        <f t="shared" si="84"/>
        <v>52982C</v>
      </c>
      <c r="AC94" s="130" t="str">
        <f t="shared" si="68"/>
        <v>IT Project Manager Supervisor</v>
      </c>
      <c r="AD94" s="284" t="str">
        <f t="shared" si="60"/>
        <v>122</v>
      </c>
      <c r="AE94" s="282">
        <f t="shared" ca="1" si="87"/>
        <v>46.869</v>
      </c>
      <c r="AF94" s="282">
        <f t="shared" ca="1" si="88"/>
        <v>49.482999999999997</v>
      </c>
      <c r="AG94" s="282">
        <f t="shared" ca="1" si="89"/>
        <v>52.875</v>
      </c>
      <c r="AH94" s="282">
        <f t="shared" ca="1" si="90"/>
        <v>54.355999999999995</v>
      </c>
      <c r="AI94" s="282">
        <f t="shared" ca="1" si="91"/>
        <v>55.876999999999995</v>
      </c>
      <c r="AJ94" s="282">
        <f t="shared" ca="1" si="92"/>
        <v>57.470999999999997</v>
      </c>
      <c r="AK94" s="282" t="str">
        <f t="shared" ref="AK94:AK125" ca="1" si="93">IF(Z94=0,"",IF($E94="E",ROUNDUP(Z94/2080,3),Z94))</f>
        <v/>
      </c>
    </row>
    <row r="95" spans="1:37" x14ac:dyDescent="0.2">
      <c r="A95" s="75" t="s">
        <v>101</v>
      </c>
      <c r="B95" s="75">
        <v>10</v>
      </c>
      <c r="C95" s="70" t="s">
        <v>70</v>
      </c>
      <c r="D95" s="75">
        <v>478</v>
      </c>
      <c r="E95" s="75" t="s">
        <v>17</v>
      </c>
      <c r="F95" s="73" t="s">
        <v>360</v>
      </c>
      <c r="G95" s="74">
        <f t="shared" ca="1" si="79"/>
        <v>78941</v>
      </c>
      <c r="H95" s="74">
        <f t="shared" ca="1" si="80"/>
        <v>82870</v>
      </c>
      <c r="I95" s="74">
        <f t="shared" ca="1" si="81"/>
        <v>87024</v>
      </c>
      <c r="J95" s="74">
        <f t="shared" ca="1" si="82"/>
        <v>92651</v>
      </c>
      <c r="K95" s="74">
        <f t="shared" ca="1" si="83"/>
        <v>95244</v>
      </c>
      <c r="L95" s="74">
        <f t="shared" ca="1" si="71"/>
        <v>97913</v>
      </c>
      <c r="M95" s="74">
        <f t="shared" ca="1" si="72"/>
        <v>100704</v>
      </c>
      <c r="N95" s="72"/>
      <c r="P95" s="187" t="str">
        <f t="shared" si="75"/>
        <v>06400C</v>
      </c>
      <c r="Q95" s="191" t="s">
        <v>600</v>
      </c>
      <c r="R95" s="188" t="str">
        <f t="shared" si="69"/>
        <v>Loss Control Coordinator</v>
      </c>
      <c r="S95" s="189" t="str">
        <f t="shared" si="86"/>
        <v>34M</v>
      </c>
      <c r="T95" s="186" cm="1">
        <f t="array" aca="1" ref="T95" ca="1">ROUND(IF($Q95="Y",VLOOKUP($P95, INDIRECT($Q$2),T$6,0)*INDIRECT($P$1),VLOOKUP($P95, INDIRECT($Q$2),T$6,0)),IF($E95="E",0,3))</f>
        <v>78941</v>
      </c>
      <c r="U95" s="186" cm="1">
        <f t="array" aca="1" ref="U95" ca="1">ROUND(IF($Q95="Y",VLOOKUP($P95, INDIRECT($Q$2),U$6,0)*INDIRECT($P$1),VLOOKUP($P95, INDIRECT($Q$2),U$6,0)),IF($E95="E",0,3))</f>
        <v>82870</v>
      </c>
      <c r="V95" s="186" cm="1">
        <f t="array" aca="1" ref="V95" ca="1">ROUND(IF($Q95="Y",VLOOKUP($P95, INDIRECT($Q$2),V$6,0)*INDIRECT($P$1),VLOOKUP($P95, INDIRECT($Q$2),V$6,0)),IF($E95="E",0,3))</f>
        <v>87024</v>
      </c>
      <c r="W95" s="186" cm="1">
        <f t="array" aca="1" ref="W95" ca="1">ROUND(IF($Q95="Y",VLOOKUP($P95, INDIRECT($Q$2),W$6,0)*INDIRECT($P$1),VLOOKUP($P95, INDIRECT($Q$2),W$6,0)),IF($E95="E",0,3))</f>
        <v>92651</v>
      </c>
      <c r="X95" s="186" cm="1">
        <f t="array" aca="1" ref="X95" ca="1">ROUND(IF($Q95="Y",VLOOKUP($P95, INDIRECT($Q$2),X$6,0)*INDIRECT($P$1),VLOOKUP($P95, INDIRECT($Q$2),X$6,0)),IF($E95="E",0,3))</f>
        <v>95244</v>
      </c>
      <c r="Y95" s="186" cm="1">
        <f t="array" aca="1" ref="Y95" ca="1">ROUND(IF($Q95="Y",VLOOKUP($P95, INDIRECT($Q$2),Y$6,0)*INDIRECT($P$1),VLOOKUP($P95, INDIRECT($Q$2),Y$6,0)),IF($E95="E",0,3))</f>
        <v>97913</v>
      </c>
      <c r="Z95" s="186" cm="1">
        <f t="array" aca="1" ref="Z95" ca="1">ROUND(IF($Q95="Y",VLOOKUP($P95, INDIRECT($Q$2),Z$6,0)*INDIRECT($P$1),VLOOKUP($P95, INDIRECT($Q$2),Z$6,0)),IF($E95="E",0,3))</f>
        <v>100704</v>
      </c>
      <c r="AA95" s="186"/>
      <c r="AB95" s="282" t="str">
        <f t="shared" si="84"/>
        <v>06400C</v>
      </c>
      <c r="AC95" s="130" t="str">
        <f t="shared" si="68"/>
        <v>Loss Control Coordinator</v>
      </c>
      <c r="AD95" s="284" t="str">
        <f t="shared" si="60"/>
        <v>34M</v>
      </c>
      <c r="AE95" s="282">
        <f t="shared" ca="1" si="87"/>
        <v>37.952999999999996</v>
      </c>
      <c r="AF95" s="282">
        <f t="shared" ca="1" si="88"/>
        <v>39.841999999999999</v>
      </c>
      <c r="AG95" s="282">
        <f t="shared" ca="1" si="89"/>
        <v>41.838999999999999</v>
      </c>
      <c r="AH95" s="282">
        <f t="shared" ca="1" si="90"/>
        <v>44.543999999999997</v>
      </c>
      <c r="AI95" s="282">
        <f t="shared" ca="1" si="91"/>
        <v>45.790999999999997</v>
      </c>
      <c r="AJ95" s="282">
        <f t="shared" ca="1" si="92"/>
        <v>47.073999999999998</v>
      </c>
      <c r="AK95" s="282">
        <f t="shared" ca="1" si="93"/>
        <v>48.415999999999997</v>
      </c>
    </row>
    <row r="96" spans="1:37" x14ac:dyDescent="0.2">
      <c r="A96" s="75" t="s">
        <v>487</v>
      </c>
      <c r="B96" s="75">
        <v>9</v>
      </c>
      <c r="C96" s="70" t="s">
        <v>234</v>
      </c>
      <c r="D96" s="75">
        <v>413</v>
      </c>
      <c r="E96" s="75" t="s">
        <v>17</v>
      </c>
      <c r="F96" s="73" t="s">
        <v>486</v>
      </c>
      <c r="G96" s="74">
        <f t="shared" ca="1" si="79"/>
        <v>71737</v>
      </c>
      <c r="H96" s="74">
        <f t="shared" ca="1" si="80"/>
        <v>75513</v>
      </c>
      <c r="I96" s="74">
        <f t="shared" ca="1" si="81"/>
        <v>79486</v>
      </c>
      <c r="J96" s="74">
        <f t="shared" ca="1" si="82"/>
        <v>83670</v>
      </c>
      <c r="K96" s="74">
        <f t="shared" ca="1" si="83"/>
        <v>86013</v>
      </c>
      <c r="L96" s="74">
        <f t="shared" ca="1" si="71"/>
        <v>88421</v>
      </c>
      <c r="M96" s="74">
        <f t="shared" ca="1" si="72"/>
        <v>90941</v>
      </c>
      <c r="N96" s="72"/>
      <c r="P96" s="187" t="str">
        <f t="shared" si="75"/>
        <v xml:space="preserve">06999C </v>
      </c>
      <c r="Q96" s="191" t="s">
        <v>600</v>
      </c>
      <c r="R96" s="188" t="str">
        <f t="shared" si="69"/>
        <v>Manager 911 Training &amp; Quality Assurance</v>
      </c>
      <c r="S96" s="189" t="str">
        <f t="shared" si="86"/>
        <v>84</v>
      </c>
      <c r="T96" s="186" cm="1">
        <f t="array" aca="1" ref="T96" ca="1">ROUND(IF($Q96="Y",VLOOKUP($P96, INDIRECT($Q$2),T$6,0)*INDIRECT($P$1),VLOOKUP($P96, INDIRECT($Q$2),T$6,0)),IF($E96="E",0,3))</f>
        <v>71737</v>
      </c>
      <c r="U96" s="186" cm="1">
        <f t="array" aca="1" ref="U96" ca="1">ROUND(IF($Q96="Y",VLOOKUP($P96, INDIRECT($Q$2),U$6,0)*INDIRECT($P$1),VLOOKUP($P96, INDIRECT($Q$2),U$6,0)),IF($E96="E",0,3))</f>
        <v>75513</v>
      </c>
      <c r="V96" s="186" cm="1">
        <f t="array" aca="1" ref="V96" ca="1">ROUND(IF($Q96="Y",VLOOKUP($P96, INDIRECT($Q$2),V$6,0)*INDIRECT($P$1),VLOOKUP($P96, INDIRECT($Q$2),V$6,0)),IF($E96="E",0,3))</f>
        <v>79486</v>
      </c>
      <c r="W96" s="186" cm="1">
        <f t="array" aca="1" ref="W96" ca="1">ROUND(IF($Q96="Y",VLOOKUP($P96, INDIRECT($Q$2),W$6,0)*INDIRECT($P$1),VLOOKUP($P96, INDIRECT($Q$2),W$6,0)),IF($E96="E",0,3))</f>
        <v>83670</v>
      </c>
      <c r="X96" s="186" cm="1">
        <f t="array" aca="1" ref="X96" ca="1">ROUND(IF($Q96="Y",VLOOKUP($P96, INDIRECT($Q$2),X$6,0)*INDIRECT($P$1),VLOOKUP($P96, INDIRECT($Q$2),X$6,0)),IF($E96="E",0,3))</f>
        <v>86013</v>
      </c>
      <c r="Y96" s="186" cm="1">
        <f t="array" aca="1" ref="Y96" ca="1">ROUND(IF($Q96="Y",VLOOKUP($P96, INDIRECT($Q$2),Y$6,0)*INDIRECT($P$1),VLOOKUP($P96, INDIRECT($Q$2),Y$6,0)),IF($E96="E",0,3))</f>
        <v>88421</v>
      </c>
      <c r="Z96" s="186" cm="1">
        <f t="array" aca="1" ref="Z96" ca="1">ROUND(IF($Q96="Y",VLOOKUP($P96, INDIRECT($Q$2),Z$6,0)*INDIRECT($P$1),VLOOKUP($P96, INDIRECT($Q$2),Z$6,0)),IF($E96="E",0,3))</f>
        <v>90941</v>
      </c>
      <c r="AA96" s="186"/>
      <c r="AB96" s="282" t="str">
        <f t="shared" si="84"/>
        <v xml:space="preserve">06999C </v>
      </c>
      <c r="AC96" s="130" t="str">
        <f t="shared" si="68"/>
        <v>Manager 911 Training &amp; Quality Assurance</v>
      </c>
      <c r="AD96" s="284" t="str">
        <f t="shared" si="60"/>
        <v>84</v>
      </c>
      <c r="AE96" s="282">
        <f t="shared" ca="1" si="87"/>
        <v>34.488999999999997</v>
      </c>
      <c r="AF96" s="282">
        <f t="shared" ca="1" si="88"/>
        <v>36.305</v>
      </c>
      <c r="AG96" s="282">
        <f t="shared" ca="1" si="89"/>
        <v>38.214999999999996</v>
      </c>
      <c r="AH96" s="282">
        <f t="shared" ca="1" si="90"/>
        <v>40.225999999999999</v>
      </c>
      <c r="AI96" s="282">
        <f t="shared" ca="1" si="91"/>
        <v>41.352999999999994</v>
      </c>
      <c r="AJ96" s="282">
        <f t="shared" ca="1" si="92"/>
        <v>42.510999999999996</v>
      </c>
      <c r="AK96" s="282">
        <f t="shared" ca="1" si="93"/>
        <v>43.721999999999994</v>
      </c>
    </row>
    <row r="97" spans="1:37" x14ac:dyDescent="0.2">
      <c r="A97" s="75" t="s">
        <v>102</v>
      </c>
      <c r="B97" s="75">
        <v>10</v>
      </c>
      <c r="C97" s="70" t="s">
        <v>44</v>
      </c>
      <c r="D97" s="75">
        <v>453</v>
      </c>
      <c r="E97" s="75" t="s">
        <v>17</v>
      </c>
      <c r="F97" s="73" t="s">
        <v>361</v>
      </c>
      <c r="G97" s="74">
        <f t="shared" ca="1" si="79"/>
        <v>77473</v>
      </c>
      <c r="H97" s="74">
        <f t="shared" ca="1" si="80"/>
        <v>81473</v>
      </c>
      <c r="I97" s="74">
        <f t="shared" ca="1" si="81"/>
        <v>85625</v>
      </c>
      <c r="J97" s="74">
        <f t="shared" ca="1" si="82"/>
        <v>91422</v>
      </c>
      <c r="K97" s="74">
        <f t="shared" ca="1" si="83"/>
        <v>93982</v>
      </c>
      <c r="L97" s="74">
        <f t="shared" ca="1" si="71"/>
        <v>96613</v>
      </c>
      <c r="M97" s="74">
        <f t="shared" ca="1" si="72"/>
        <v>99369</v>
      </c>
      <c r="N97" s="72"/>
      <c r="P97" s="187" t="str">
        <f t="shared" si="75"/>
        <v>06510C</v>
      </c>
      <c r="Q97" s="191" t="s">
        <v>600</v>
      </c>
      <c r="R97" s="188" t="str">
        <f t="shared" si="69"/>
        <v>Manager Accounting</v>
      </c>
      <c r="S97" s="189" t="str">
        <f t="shared" si="86"/>
        <v>34D</v>
      </c>
      <c r="T97" s="186" cm="1">
        <f t="array" aca="1" ref="T97" ca="1">ROUND(IF($Q97="Y",VLOOKUP($P97, INDIRECT($Q$2),T$6,0)*INDIRECT($P$1),VLOOKUP($P97, INDIRECT($Q$2),T$6,0)),IF($E97="E",0,3))</f>
        <v>77473</v>
      </c>
      <c r="U97" s="186" cm="1">
        <f t="array" aca="1" ref="U97" ca="1">ROUND(IF($Q97="Y",VLOOKUP($P97, INDIRECT($Q$2),U$6,0)*INDIRECT($P$1),VLOOKUP($P97, INDIRECT($Q$2),U$6,0)),IF($E97="E",0,3))</f>
        <v>81473</v>
      </c>
      <c r="V97" s="186" cm="1">
        <f t="array" aca="1" ref="V97" ca="1">ROUND(IF($Q97="Y",VLOOKUP($P97, INDIRECT($Q$2),V$6,0)*INDIRECT($P$1),VLOOKUP($P97, INDIRECT($Q$2),V$6,0)),IF($E97="E",0,3))</f>
        <v>85625</v>
      </c>
      <c r="W97" s="186" cm="1">
        <f t="array" aca="1" ref="W97" ca="1">ROUND(IF($Q97="Y",VLOOKUP($P97, INDIRECT($Q$2),W$6,0)*INDIRECT($P$1),VLOOKUP($P97, INDIRECT($Q$2),W$6,0)),IF($E97="E",0,3))</f>
        <v>91422</v>
      </c>
      <c r="X97" s="186" cm="1">
        <f t="array" aca="1" ref="X97" ca="1">ROUND(IF($Q97="Y",VLOOKUP($P97, INDIRECT($Q$2),X$6,0)*INDIRECT($P$1),VLOOKUP($P97, INDIRECT($Q$2),X$6,0)),IF($E97="E",0,3))</f>
        <v>93982</v>
      </c>
      <c r="Y97" s="186" cm="1">
        <f t="array" aca="1" ref="Y97" ca="1">ROUND(IF($Q97="Y",VLOOKUP($P97, INDIRECT($Q$2),Y$6,0)*INDIRECT($P$1),VLOOKUP($P97, INDIRECT($Q$2),Y$6,0)),IF($E97="E",0,3))</f>
        <v>96613</v>
      </c>
      <c r="Z97" s="186" cm="1">
        <f t="array" aca="1" ref="Z97" ca="1">ROUND(IF($Q97="Y",VLOOKUP($P97, INDIRECT($Q$2),Z$6,0)*INDIRECT($P$1),VLOOKUP($P97, INDIRECT($Q$2),Z$6,0)),IF($E97="E",0,3))</f>
        <v>99369</v>
      </c>
      <c r="AA97" s="186"/>
      <c r="AB97" s="282" t="str">
        <f t="shared" si="84"/>
        <v>06510C</v>
      </c>
      <c r="AC97" s="130" t="str">
        <f t="shared" si="68"/>
        <v>Manager Accounting</v>
      </c>
      <c r="AD97" s="284" t="str">
        <f t="shared" si="60"/>
        <v>34D</v>
      </c>
      <c r="AE97" s="282">
        <f t="shared" ca="1" si="87"/>
        <v>37.247</v>
      </c>
      <c r="AF97" s="282">
        <f t="shared" ca="1" si="88"/>
        <v>39.169999999999995</v>
      </c>
      <c r="AG97" s="282">
        <f t="shared" ca="1" si="89"/>
        <v>41.165999999999997</v>
      </c>
      <c r="AH97" s="282">
        <f t="shared" ca="1" si="90"/>
        <v>43.952999999999996</v>
      </c>
      <c r="AI97" s="282">
        <f t="shared" ca="1" si="91"/>
        <v>45.183999999999997</v>
      </c>
      <c r="AJ97" s="282">
        <f t="shared" ca="1" si="92"/>
        <v>46.448999999999998</v>
      </c>
      <c r="AK97" s="282">
        <f t="shared" ca="1" si="93"/>
        <v>47.774000000000001</v>
      </c>
    </row>
    <row r="98" spans="1:37" x14ac:dyDescent="0.2">
      <c r="A98" s="75" t="s">
        <v>103</v>
      </c>
      <c r="B98" s="75">
        <v>10</v>
      </c>
      <c r="C98" s="70" t="s">
        <v>44</v>
      </c>
      <c r="D98" s="75">
        <v>455</v>
      </c>
      <c r="E98" s="75" t="s">
        <v>17</v>
      </c>
      <c r="F98" s="73" t="s">
        <v>362</v>
      </c>
      <c r="G98" s="74">
        <f t="shared" ca="1" si="79"/>
        <v>77473</v>
      </c>
      <c r="H98" s="74">
        <f t="shared" ca="1" si="80"/>
        <v>81473</v>
      </c>
      <c r="I98" s="74">
        <f t="shared" ca="1" si="81"/>
        <v>85625</v>
      </c>
      <c r="J98" s="74">
        <f t="shared" ca="1" si="82"/>
        <v>91422</v>
      </c>
      <c r="K98" s="74">
        <f t="shared" ca="1" si="83"/>
        <v>93982</v>
      </c>
      <c r="L98" s="74">
        <f t="shared" ca="1" si="71"/>
        <v>96613</v>
      </c>
      <c r="M98" s="74">
        <f t="shared" ca="1" si="72"/>
        <v>99369</v>
      </c>
      <c r="N98" s="72"/>
      <c r="P98" s="187" t="str">
        <f t="shared" si="75"/>
        <v>06514C</v>
      </c>
      <c r="Q98" s="191" t="s">
        <v>600</v>
      </c>
      <c r="R98" s="188" t="str">
        <f t="shared" si="69"/>
        <v xml:space="preserve">Manager Accounts Payable </v>
      </c>
      <c r="S98" s="189" t="str">
        <f t="shared" si="86"/>
        <v>34D</v>
      </c>
      <c r="T98" s="186" cm="1">
        <f t="array" aca="1" ref="T98" ca="1">ROUND(IF($Q98="Y",VLOOKUP($P98, INDIRECT($Q$2),T$6,0)*INDIRECT($P$1),VLOOKUP($P98, INDIRECT($Q$2),T$6,0)),IF($E98="E",0,3))</f>
        <v>77473</v>
      </c>
      <c r="U98" s="186" cm="1">
        <f t="array" aca="1" ref="U98" ca="1">ROUND(IF($Q98="Y",VLOOKUP($P98, INDIRECT($Q$2),U$6,0)*INDIRECT($P$1),VLOOKUP($P98, INDIRECT($Q$2),U$6,0)),IF($E98="E",0,3))</f>
        <v>81473</v>
      </c>
      <c r="V98" s="186" cm="1">
        <f t="array" aca="1" ref="V98" ca="1">ROUND(IF($Q98="Y",VLOOKUP($P98, INDIRECT($Q$2),V$6,0)*INDIRECT($P$1),VLOOKUP($P98, INDIRECT($Q$2),V$6,0)),IF($E98="E",0,3))</f>
        <v>85625</v>
      </c>
      <c r="W98" s="186" cm="1">
        <f t="array" aca="1" ref="W98" ca="1">ROUND(IF($Q98="Y",VLOOKUP($P98, INDIRECT($Q$2),W$6,0)*INDIRECT($P$1),VLOOKUP($P98, INDIRECT($Q$2),W$6,0)),IF($E98="E",0,3))</f>
        <v>91422</v>
      </c>
      <c r="X98" s="186" cm="1">
        <f t="array" aca="1" ref="X98" ca="1">ROUND(IF($Q98="Y",VLOOKUP($P98, INDIRECT($Q$2),X$6,0)*INDIRECT($P$1),VLOOKUP($P98, INDIRECT($Q$2),X$6,0)),IF($E98="E",0,3))</f>
        <v>93982</v>
      </c>
      <c r="Y98" s="186" cm="1">
        <f t="array" aca="1" ref="Y98" ca="1">ROUND(IF($Q98="Y",VLOOKUP($P98, INDIRECT($Q$2),Y$6,0)*INDIRECT($P$1),VLOOKUP($P98, INDIRECT($Q$2),Y$6,0)),IF($E98="E",0,3))</f>
        <v>96613</v>
      </c>
      <c r="Z98" s="186" cm="1">
        <f t="array" aca="1" ref="Z98" ca="1">ROUND(IF($Q98="Y",VLOOKUP($P98, INDIRECT($Q$2),Z$6,0)*INDIRECT($P$1),VLOOKUP($P98, INDIRECT($Q$2),Z$6,0)),IF($E98="E",0,3))</f>
        <v>99369</v>
      </c>
      <c r="AA98" s="186"/>
      <c r="AB98" s="282" t="str">
        <f t="shared" si="84"/>
        <v>06514C</v>
      </c>
      <c r="AC98" s="130" t="str">
        <f t="shared" si="68"/>
        <v xml:space="preserve">Manager Accounts Payable </v>
      </c>
      <c r="AD98" s="284" t="str">
        <f t="shared" si="60"/>
        <v>34D</v>
      </c>
      <c r="AE98" s="282">
        <f t="shared" ca="1" si="87"/>
        <v>37.247</v>
      </c>
      <c r="AF98" s="282">
        <f t="shared" ca="1" si="88"/>
        <v>39.169999999999995</v>
      </c>
      <c r="AG98" s="282">
        <f t="shared" ca="1" si="89"/>
        <v>41.165999999999997</v>
      </c>
      <c r="AH98" s="282">
        <f t="shared" ca="1" si="90"/>
        <v>43.952999999999996</v>
      </c>
      <c r="AI98" s="282">
        <f t="shared" ca="1" si="91"/>
        <v>45.183999999999997</v>
      </c>
      <c r="AJ98" s="282">
        <f t="shared" ca="1" si="92"/>
        <v>46.448999999999998</v>
      </c>
      <c r="AK98" s="282">
        <f t="shared" ca="1" si="93"/>
        <v>47.774000000000001</v>
      </c>
    </row>
    <row r="99" spans="1:37" x14ac:dyDescent="0.2">
      <c r="A99" s="75" t="s">
        <v>104</v>
      </c>
      <c r="B99" s="75">
        <v>10</v>
      </c>
      <c r="C99" s="70" t="s">
        <v>44</v>
      </c>
      <c r="D99" s="75">
        <v>460</v>
      </c>
      <c r="E99" s="75" t="s">
        <v>17</v>
      </c>
      <c r="F99" s="73" t="s">
        <v>363</v>
      </c>
      <c r="G99" s="74">
        <f t="shared" ca="1" si="79"/>
        <v>77473</v>
      </c>
      <c r="H99" s="74">
        <f t="shared" ca="1" si="80"/>
        <v>81473</v>
      </c>
      <c r="I99" s="74">
        <f t="shared" ca="1" si="81"/>
        <v>85625</v>
      </c>
      <c r="J99" s="74">
        <f t="shared" ca="1" si="82"/>
        <v>91422</v>
      </c>
      <c r="K99" s="74">
        <f t="shared" ca="1" si="83"/>
        <v>93982</v>
      </c>
      <c r="L99" s="74">
        <f t="shared" ca="1" si="71"/>
        <v>96613</v>
      </c>
      <c r="M99" s="74">
        <f t="shared" ca="1" si="72"/>
        <v>99369</v>
      </c>
      <c r="N99" s="72"/>
      <c r="P99" s="187" t="str">
        <f t="shared" si="75"/>
        <v>06515C</v>
      </c>
      <c r="Q99" s="191" t="s">
        <v>600</v>
      </c>
      <c r="R99" s="188" t="str">
        <f t="shared" si="69"/>
        <v>Manager Accounts Receivable</v>
      </c>
      <c r="S99" s="189" t="str">
        <f t="shared" si="86"/>
        <v>34D</v>
      </c>
      <c r="T99" s="186" cm="1">
        <f t="array" aca="1" ref="T99" ca="1">ROUND(IF($Q99="Y",VLOOKUP($P99, INDIRECT($Q$2),T$6,0)*INDIRECT($P$1),VLOOKUP($P99, INDIRECT($Q$2),T$6,0)),IF($E99="E",0,3))</f>
        <v>77473</v>
      </c>
      <c r="U99" s="186" cm="1">
        <f t="array" aca="1" ref="U99" ca="1">ROUND(IF($Q99="Y",VLOOKUP($P99, INDIRECT($Q$2),U$6,0)*INDIRECT($P$1),VLOOKUP($P99, INDIRECT($Q$2),U$6,0)),IF($E99="E",0,3))</f>
        <v>81473</v>
      </c>
      <c r="V99" s="186" cm="1">
        <f t="array" aca="1" ref="V99" ca="1">ROUND(IF($Q99="Y",VLOOKUP($P99, INDIRECT($Q$2),V$6,0)*INDIRECT($P$1),VLOOKUP($P99, INDIRECT($Q$2),V$6,0)),IF($E99="E",0,3))</f>
        <v>85625</v>
      </c>
      <c r="W99" s="186" cm="1">
        <f t="array" aca="1" ref="W99" ca="1">ROUND(IF($Q99="Y",VLOOKUP($P99, INDIRECT($Q$2),W$6,0)*INDIRECT($P$1),VLOOKUP($P99, INDIRECT($Q$2),W$6,0)),IF($E99="E",0,3))</f>
        <v>91422</v>
      </c>
      <c r="X99" s="186" cm="1">
        <f t="array" aca="1" ref="X99" ca="1">ROUND(IF($Q99="Y",VLOOKUP($P99, INDIRECT($Q$2),X$6,0)*INDIRECT($P$1),VLOOKUP($P99, INDIRECT($Q$2),X$6,0)),IF($E99="E",0,3))</f>
        <v>93982</v>
      </c>
      <c r="Y99" s="186" cm="1">
        <f t="array" aca="1" ref="Y99" ca="1">ROUND(IF($Q99="Y",VLOOKUP($P99, INDIRECT($Q$2),Y$6,0)*INDIRECT($P$1),VLOOKUP($P99, INDIRECT($Q$2),Y$6,0)),IF($E99="E",0,3))</f>
        <v>96613</v>
      </c>
      <c r="Z99" s="186" cm="1">
        <f t="array" aca="1" ref="Z99" ca="1">ROUND(IF($Q99="Y",VLOOKUP($P99, INDIRECT($Q$2),Z$6,0)*INDIRECT($P$1),VLOOKUP($P99, INDIRECT($Q$2),Z$6,0)),IF($E99="E",0,3))</f>
        <v>99369</v>
      </c>
      <c r="AA99" s="186"/>
      <c r="AB99" s="282" t="str">
        <f t="shared" si="84"/>
        <v>06515C</v>
      </c>
      <c r="AC99" s="130" t="str">
        <f t="shared" si="68"/>
        <v>Manager Accounts Receivable</v>
      </c>
      <c r="AD99" s="284" t="str">
        <f t="shared" si="60"/>
        <v>34D</v>
      </c>
      <c r="AE99" s="282">
        <f t="shared" ca="1" si="87"/>
        <v>37.247</v>
      </c>
      <c r="AF99" s="282">
        <f t="shared" ca="1" si="88"/>
        <v>39.169999999999995</v>
      </c>
      <c r="AG99" s="282">
        <f t="shared" ca="1" si="89"/>
        <v>41.165999999999997</v>
      </c>
      <c r="AH99" s="282">
        <f t="shared" ca="1" si="90"/>
        <v>43.952999999999996</v>
      </c>
      <c r="AI99" s="282">
        <f t="shared" ca="1" si="91"/>
        <v>45.183999999999997</v>
      </c>
      <c r="AJ99" s="282">
        <f t="shared" ca="1" si="92"/>
        <v>46.448999999999998</v>
      </c>
      <c r="AK99" s="282">
        <f t="shared" ca="1" si="93"/>
        <v>47.774000000000001</v>
      </c>
    </row>
    <row r="100" spans="1:37" x14ac:dyDescent="0.2">
      <c r="A100" s="75" t="s">
        <v>105</v>
      </c>
      <c r="B100" s="75">
        <v>10</v>
      </c>
      <c r="C100" s="70" t="s">
        <v>68</v>
      </c>
      <c r="D100" s="75">
        <v>493</v>
      </c>
      <c r="E100" s="75" t="s">
        <v>17</v>
      </c>
      <c r="F100" s="73" t="s">
        <v>364</v>
      </c>
      <c r="G100" s="74">
        <f t="shared" ca="1" si="79"/>
        <v>81473</v>
      </c>
      <c r="H100" s="74">
        <f t="shared" ca="1" si="80"/>
        <v>85625</v>
      </c>
      <c r="I100" s="74">
        <f t="shared" ca="1" si="81"/>
        <v>91422</v>
      </c>
      <c r="J100" s="74">
        <f t="shared" ca="1" si="82"/>
        <v>93982</v>
      </c>
      <c r="K100" s="74">
        <f t="shared" ca="1" si="83"/>
        <v>96613</v>
      </c>
      <c r="L100" s="74">
        <f t="shared" ca="1" si="71"/>
        <v>99369</v>
      </c>
      <c r="M100" s="74">
        <f t="shared" ca="1" si="72"/>
        <v>102166</v>
      </c>
      <c r="N100" s="72"/>
      <c r="P100" s="187" t="str">
        <f t="shared" si="75"/>
        <v>06523C</v>
      </c>
      <c r="Q100" s="191" t="s">
        <v>600</v>
      </c>
      <c r="R100" s="188" t="str">
        <f t="shared" si="69"/>
        <v>Manager Admin &amp; Data Quality</v>
      </c>
      <c r="S100" s="189" t="str">
        <f t="shared" si="86"/>
        <v>90</v>
      </c>
      <c r="T100" s="186" cm="1">
        <f t="array" aca="1" ref="T100" ca="1">ROUND(IF($Q100="Y",VLOOKUP($P100, INDIRECT($Q$2),T$6,0)*INDIRECT($P$1),VLOOKUP($P100, INDIRECT($Q$2),T$6,0)),IF($E100="E",0,3))</f>
        <v>81473</v>
      </c>
      <c r="U100" s="186" cm="1">
        <f t="array" aca="1" ref="U100" ca="1">ROUND(IF($Q100="Y",VLOOKUP($P100, INDIRECT($Q$2),U$6,0)*INDIRECT($P$1),VLOOKUP($P100, INDIRECT($Q$2),U$6,0)),IF($E100="E",0,3))</f>
        <v>85625</v>
      </c>
      <c r="V100" s="186" cm="1">
        <f t="array" aca="1" ref="V100" ca="1">ROUND(IF($Q100="Y",VLOOKUP($P100, INDIRECT($Q$2),V$6,0)*INDIRECT($P$1),VLOOKUP($P100, INDIRECT($Q$2),V$6,0)),IF($E100="E",0,3))</f>
        <v>91422</v>
      </c>
      <c r="W100" s="186" cm="1">
        <f t="array" aca="1" ref="W100" ca="1">ROUND(IF($Q100="Y",VLOOKUP($P100, INDIRECT($Q$2),W$6,0)*INDIRECT($P$1),VLOOKUP($P100, INDIRECT($Q$2),W$6,0)),IF($E100="E",0,3))</f>
        <v>93982</v>
      </c>
      <c r="X100" s="186" cm="1">
        <f t="array" aca="1" ref="X100" ca="1">ROUND(IF($Q100="Y",VLOOKUP($P100, INDIRECT($Q$2),X$6,0)*INDIRECT($P$1),VLOOKUP($P100, INDIRECT($Q$2),X$6,0)),IF($E100="E",0,3))</f>
        <v>96613</v>
      </c>
      <c r="Y100" s="186" cm="1">
        <f t="array" aca="1" ref="Y100" ca="1">ROUND(IF($Q100="Y",VLOOKUP($P100, INDIRECT($Q$2),Y$6,0)*INDIRECT($P$1),VLOOKUP($P100, INDIRECT($Q$2),Y$6,0)),IF($E100="E",0,3))</f>
        <v>99369</v>
      </c>
      <c r="Z100" s="186" cm="1">
        <f t="array" aca="1" ref="Z100" ca="1">ROUND(IF($Q100="Y",VLOOKUP($P100, INDIRECT($Q$2),Z$6,0)*INDIRECT($P$1),VLOOKUP($P100, INDIRECT($Q$2),Z$6,0)),IF($E100="E",0,3))</f>
        <v>102166</v>
      </c>
      <c r="AA100" s="186"/>
      <c r="AB100" s="282" t="str">
        <f t="shared" si="84"/>
        <v>06523C</v>
      </c>
      <c r="AC100" s="130" t="str">
        <f t="shared" si="68"/>
        <v>Manager Admin &amp; Data Quality</v>
      </c>
      <c r="AD100" s="284" t="str">
        <f t="shared" si="60"/>
        <v>90</v>
      </c>
      <c r="AE100" s="282">
        <f t="shared" ca="1" si="87"/>
        <v>39.169999999999995</v>
      </c>
      <c r="AF100" s="282">
        <f t="shared" ca="1" si="88"/>
        <v>41.165999999999997</v>
      </c>
      <c r="AG100" s="282">
        <f t="shared" ca="1" si="89"/>
        <v>43.952999999999996</v>
      </c>
      <c r="AH100" s="282">
        <f t="shared" ca="1" si="90"/>
        <v>45.183999999999997</v>
      </c>
      <c r="AI100" s="282">
        <f t="shared" ca="1" si="91"/>
        <v>46.448999999999998</v>
      </c>
      <c r="AJ100" s="282">
        <f t="shared" ca="1" si="92"/>
        <v>47.774000000000001</v>
      </c>
      <c r="AK100" s="282">
        <f t="shared" ca="1" si="93"/>
        <v>49.119</v>
      </c>
    </row>
    <row r="101" spans="1:37" x14ac:dyDescent="0.2">
      <c r="A101" s="75" t="s">
        <v>106</v>
      </c>
      <c r="B101" s="75">
        <v>11</v>
      </c>
      <c r="C101" s="70" t="s">
        <v>65</v>
      </c>
      <c r="D101" s="75">
        <v>498</v>
      </c>
      <c r="E101" s="75" t="s">
        <v>17</v>
      </c>
      <c r="F101" s="73" t="s">
        <v>365</v>
      </c>
      <c r="G101" s="74">
        <f t="shared" ca="1" si="79"/>
        <v>85492</v>
      </c>
      <c r="H101" s="74">
        <f t="shared" ca="1" si="80"/>
        <v>89993</v>
      </c>
      <c r="I101" s="74">
        <f t="shared" ca="1" si="81"/>
        <v>94728</v>
      </c>
      <c r="J101" s="74">
        <f t="shared" ca="1" si="82"/>
        <v>101170</v>
      </c>
      <c r="K101" s="74">
        <f t="shared" ca="1" si="83"/>
        <v>104004</v>
      </c>
      <c r="L101" s="74">
        <f t="shared" ca="1" si="71"/>
        <v>106917</v>
      </c>
      <c r="M101" s="74">
        <f t="shared" ca="1" si="72"/>
        <v>109964</v>
      </c>
      <c r="N101" s="72"/>
      <c r="P101" s="187" t="str">
        <f t="shared" si="75"/>
        <v>06520C</v>
      </c>
      <c r="Q101" s="191" t="s">
        <v>600</v>
      </c>
      <c r="R101" s="188" t="str">
        <f t="shared" si="69"/>
        <v>Manager Administration City Attorney's Office</v>
      </c>
      <c r="S101" s="189" t="str">
        <f t="shared" si="86"/>
        <v>41C</v>
      </c>
      <c r="T101" s="186" cm="1">
        <f t="array" aca="1" ref="T101" ca="1">ROUND(IF($Q101="Y",VLOOKUP($P101, INDIRECT($Q$2),T$6,0)*INDIRECT($P$1),VLOOKUP($P101, INDIRECT($Q$2),T$6,0)),IF($E101="E",0,3))</f>
        <v>85492</v>
      </c>
      <c r="U101" s="186" cm="1">
        <f t="array" aca="1" ref="U101" ca="1">ROUND(IF($Q101="Y",VLOOKUP($P101, INDIRECT($Q$2),U$6,0)*INDIRECT($P$1),VLOOKUP($P101, INDIRECT($Q$2),U$6,0)),IF($E101="E",0,3))</f>
        <v>89993</v>
      </c>
      <c r="V101" s="186" cm="1">
        <f t="array" aca="1" ref="V101" ca="1">ROUND(IF($Q101="Y",VLOOKUP($P101, INDIRECT($Q$2),V$6,0)*INDIRECT($P$1),VLOOKUP($P101, INDIRECT($Q$2),V$6,0)),IF($E101="E",0,3))</f>
        <v>94728</v>
      </c>
      <c r="W101" s="186" cm="1">
        <f t="array" aca="1" ref="W101" ca="1">ROUND(IF($Q101="Y",VLOOKUP($P101, INDIRECT($Q$2),W$6,0)*INDIRECT($P$1),VLOOKUP($P101, INDIRECT($Q$2),W$6,0)),IF($E101="E",0,3))</f>
        <v>101170</v>
      </c>
      <c r="X101" s="186" cm="1">
        <f t="array" aca="1" ref="X101" ca="1">ROUND(IF($Q101="Y",VLOOKUP($P101, INDIRECT($Q$2),X$6,0)*INDIRECT($P$1),VLOOKUP($P101, INDIRECT($Q$2),X$6,0)),IF($E101="E",0,3))</f>
        <v>104004</v>
      </c>
      <c r="Y101" s="186" cm="1">
        <f t="array" aca="1" ref="Y101" ca="1">ROUND(IF($Q101="Y",VLOOKUP($P101, INDIRECT($Q$2),Y$6,0)*INDIRECT($P$1),VLOOKUP($P101, INDIRECT($Q$2),Y$6,0)),IF($E101="E",0,3))</f>
        <v>106917</v>
      </c>
      <c r="Z101" s="186" cm="1">
        <f t="array" aca="1" ref="Z101" ca="1">ROUND(IF($Q101="Y",VLOOKUP($P101, INDIRECT($Q$2),Z$6,0)*INDIRECT($P$1),VLOOKUP($P101, INDIRECT($Q$2),Z$6,0)),IF($E101="E",0,3))</f>
        <v>109964</v>
      </c>
      <c r="AA101" s="186"/>
      <c r="AB101" s="282" t="str">
        <f t="shared" si="84"/>
        <v>06520C</v>
      </c>
      <c r="AC101" s="130" t="str">
        <f t="shared" si="68"/>
        <v>Manager Administration City Attorney's Office</v>
      </c>
      <c r="AD101" s="284" t="str">
        <f t="shared" si="60"/>
        <v>41C</v>
      </c>
      <c r="AE101" s="282">
        <f t="shared" ca="1" si="87"/>
        <v>41.101999999999997</v>
      </c>
      <c r="AF101" s="282">
        <f t="shared" ca="1" si="88"/>
        <v>43.265999999999998</v>
      </c>
      <c r="AG101" s="282">
        <f t="shared" ca="1" si="89"/>
        <v>45.542999999999999</v>
      </c>
      <c r="AH101" s="282">
        <f t="shared" ca="1" si="90"/>
        <v>48.64</v>
      </c>
      <c r="AI101" s="282">
        <f t="shared" ca="1" si="91"/>
        <v>50.001999999999995</v>
      </c>
      <c r="AJ101" s="282">
        <f t="shared" ca="1" si="92"/>
        <v>51.402999999999999</v>
      </c>
      <c r="AK101" s="282">
        <f t="shared" ca="1" si="93"/>
        <v>52.867999999999995</v>
      </c>
    </row>
    <row r="102" spans="1:37" x14ac:dyDescent="0.2">
      <c r="A102" s="75" t="s">
        <v>107</v>
      </c>
      <c r="B102" s="75">
        <v>10</v>
      </c>
      <c r="C102" s="70" t="s">
        <v>70</v>
      </c>
      <c r="D102" s="75">
        <v>460</v>
      </c>
      <c r="E102" s="75" t="s">
        <v>17</v>
      </c>
      <c r="F102" s="73" t="s">
        <v>366</v>
      </c>
      <c r="G102" s="74">
        <f t="shared" ca="1" si="79"/>
        <v>78941</v>
      </c>
      <c r="H102" s="74">
        <f t="shared" ca="1" si="80"/>
        <v>82870</v>
      </c>
      <c r="I102" s="74">
        <f t="shared" ca="1" si="81"/>
        <v>87024</v>
      </c>
      <c r="J102" s="74">
        <f t="shared" ca="1" si="82"/>
        <v>92651</v>
      </c>
      <c r="K102" s="74">
        <f t="shared" ca="1" si="83"/>
        <v>95244</v>
      </c>
      <c r="L102" s="74">
        <f t="shared" ca="1" si="71"/>
        <v>97913</v>
      </c>
      <c r="M102" s="74">
        <f t="shared" ca="1" si="72"/>
        <v>100704</v>
      </c>
      <c r="N102" s="72"/>
      <c r="P102" s="187" t="str">
        <f t="shared" si="75"/>
        <v>06542C</v>
      </c>
      <c r="Q102" s="191" t="s">
        <v>600</v>
      </c>
      <c r="R102" s="188" t="str">
        <f t="shared" si="69"/>
        <v>Manager Administrative Services</v>
      </c>
      <c r="S102" s="189" t="str">
        <f t="shared" si="86"/>
        <v>34M</v>
      </c>
      <c r="T102" s="186" cm="1">
        <f t="array" aca="1" ref="T102" ca="1">ROUND(IF($Q102="Y",VLOOKUP($P102, INDIRECT($Q$2),T$6,0)*INDIRECT($P$1),VLOOKUP($P102, INDIRECT($Q$2),T$6,0)),IF($E102="E",0,3))</f>
        <v>78941</v>
      </c>
      <c r="U102" s="186" cm="1">
        <f t="array" aca="1" ref="U102" ca="1">ROUND(IF($Q102="Y",VLOOKUP($P102, INDIRECT($Q$2),U$6,0)*INDIRECT($P$1),VLOOKUP($P102, INDIRECT($Q$2),U$6,0)),IF($E102="E",0,3))</f>
        <v>82870</v>
      </c>
      <c r="V102" s="186" cm="1">
        <f t="array" aca="1" ref="V102" ca="1">ROUND(IF($Q102="Y",VLOOKUP($P102, INDIRECT($Q$2),V$6,0)*INDIRECT($P$1),VLOOKUP($P102, INDIRECT($Q$2),V$6,0)),IF($E102="E",0,3))</f>
        <v>87024</v>
      </c>
      <c r="W102" s="186" cm="1">
        <f t="array" aca="1" ref="W102" ca="1">ROUND(IF($Q102="Y",VLOOKUP($P102, INDIRECT($Q$2),W$6,0)*INDIRECT($P$1),VLOOKUP($P102, INDIRECT($Q$2),W$6,0)),IF($E102="E",0,3))</f>
        <v>92651</v>
      </c>
      <c r="X102" s="186" cm="1">
        <f t="array" aca="1" ref="X102" ca="1">ROUND(IF($Q102="Y",VLOOKUP($P102, INDIRECT($Q$2),X$6,0)*INDIRECT($P$1),VLOOKUP($P102, INDIRECT($Q$2),X$6,0)),IF($E102="E",0,3))</f>
        <v>95244</v>
      </c>
      <c r="Y102" s="186" cm="1">
        <f t="array" aca="1" ref="Y102" ca="1">ROUND(IF($Q102="Y",VLOOKUP($P102, INDIRECT($Q$2),Y$6,0)*INDIRECT($P$1),VLOOKUP($P102, INDIRECT($Q$2),Y$6,0)),IF($E102="E",0,3))</f>
        <v>97913</v>
      </c>
      <c r="Z102" s="186" cm="1">
        <f t="array" aca="1" ref="Z102" ca="1">ROUND(IF($Q102="Y",VLOOKUP($P102, INDIRECT($Q$2),Z$6,0)*INDIRECT($P$1),VLOOKUP($P102, INDIRECT($Q$2),Z$6,0)),IF($E102="E",0,3))</f>
        <v>100704</v>
      </c>
      <c r="AA102" s="186"/>
      <c r="AB102" s="282" t="str">
        <f t="shared" si="84"/>
        <v>06542C</v>
      </c>
      <c r="AC102" s="130" t="str">
        <f t="shared" si="68"/>
        <v>Manager Administrative Services</v>
      </c>
      <c r="AD102" s="284" t="str">
        <f t="shared" si="60"/>
        <v>34M</v>
      </c>
      <c r="AE102" s="282">
        <f t="shared" ca="1" si="87"/>
        <v>37.952999999999996</v>
      </c>
      <c r="AF102" s="282">
        <f t="shared" ca="1" si="88"/>
        <v>39.841999999999999</v>
      </c>
      <c r="AG102" s="282">
        <f t="shared" ca="1" si="89"/>
        <v>41.838999999999999</v>
      </c>
      <c r="AH102" s="282">
        <f t="shared" ca="1" si="90"/>
        <v>44.543999999999997</v>
      </c>
      <c r="AI102" s="282">
        <f t="shared" ca="1" si="91"/>
        <v>45.790999999999997</v>
      </c>
      <c r="AJ102" s="282">
        <f t="shared" ca="1" si="92"/>
        <v>47.073999999999998</v>
      </c>
      <c r="AK102" s="282">
        <f t="shared" ca="1" si="93"/>
        <v>48.415999999999997</v>
      </c>
    </row>
    <row r="103" spans="1:37" x14ac:dyDescent="0.2">
      <c r="A103" s="75" t="s">
        <v>109</v>
      </c>
      <c r="B103" s="75">
        <v>12</v>
      </c>
      <c r="C103" s="70" t="s">
        <v>108</v>
      </c>
      <c r="D103" s="75">
        <v>563</v>
      </c>
      <c r="E103" s="75" t="s">
        <v>17</v>
      </c>
      <c r="F103" s="73" t="s">
        <v>367</v>
      </c>
      <c r="G103" s="74">
        <f t="shared" ca="1" si="79"/>
        <v>90636</v>
      </c>
      <c r="H103" s="74">
        <f t="shared" ca="1" si="80"/>
        <v>95166</v>
      </c>
      <c r="I103" s="74">
        <f t="shared" ca="1" si="81"/>
        <v>99927</v>
      </c>
      <c r="J103" s="74">
        <f t="shared" ca="1" si="82"/>
        <v>105212</v>
      </c>
      <c r="K103" s="74">
        <f t="shared" ca="1" si="83"/>
        <v>108159</v>
      </c>
      <c r="L103" s="74">
        <f t="shared" ca="1" si="71"/>
        <v>111187</v>
      </c>
      <c r="M103" s="74">
        <f t="shared" ca="1" si="72"/>
        <v>114356</v>
      </c>
      <c r="N103" s="72"/>
      <c r="P103" s="187" t="str">
        <f t="shared" si="75"/>
        <v>06560C</v>
      </c>
      <c r="Q103" s="191" t="s">
        <v>600</v>
      </c>
      <c r="R103" s="188" t="str">
        <f t="shared" si="69"/>
        <v>Manager Assessment Services</v>
      </c>
      <c r="S103" s="189" t="str">
        <f t="shared" si="86"/>
        <v>47</v>
      </c>
      <c r="T103" s="186" cm="1">
        <f t="array" aca="1" ref="T103" ca="1">ROUND(IF($Q103="Y",VLOOKUP($P103, INDIRECT($Q$2),T$6,0)*INDIRECT($P$1),VLOOKUP($P103, INDIRECT($Q$2),T$6,0)),IF($E103="E",0,3))</f>
        <v>90636</v>
      </c>
      <c r="U103" s="186" cm="1">
        <f t="array" aca="1" ref="U103" ca="1">ROUND(IF($Q103="Y",VLOOKUP($P103, INDIRECT($Q$2),U$6,0)*INDIRECT($P$1),VLOOKUP($P103, INDIRECT($Q$2),U$6,0)),IF($E103="E",0,3))</f>
        <v>95166</v>
      </c>
      <c r="V103" s="186" cm="1">
        <f t="array" aca="1" ref="V103" ca="1">ROUND(IF($Q103="Y",VLOOKUP($P103, INDIRECT($Q$2),V$6,0)*INDIRECT($P$1),VLOOKUP($P103, INDIRECT($Q$2),V$6,0)),IF($E103="E",0,3))</f>
        <v>99927</v>
      </c>
      <c r="W103" s="186" cm="1">
        <f t="array" aca="1" ref="W103" ca="1">ROUND(IF($Q103="Y",VLOOKUP($P103, INDIRECT($Q$2),W$6,0)*INDIRECT($P$1),VLOOKUP($P103, INDIRECT($Q$2),W$6,0)),IF($E103="E",0,3))</f>
        <v>105212</v>
      </c>
      <c r="X103" s="186" cm="1">
        <f t="array" aca="1" ref="X103" ca="1">ROUND(IF($Q103="Y",VLOOKUP($P103, INDIRECT($Q$2),X$6,0)*INDIRECT($P$1),VLOOKUP($P103, INDIRECT($Q$2),X$6,0)),IF($E103="E",0,3))</f>
        <v>108159</v>
      </c>
      <c r="Y103" s="186" cm="1">
        <f t="array" aca="1" ref="Y103" ca="1">ROUND(IF($Q103="Y",VLOOKUP($P103, INDIRECT($Q$2),Y$6,0)*INDIRECT($P$1),VLOOKUP($P103, INDIRECT($Q$2),Y$6,0)),IF($E103="E",0,3))</f>
        <v>111187</v>
      </c>
      <c r="Z103" s="186" cm="1">
        <f t="array" aca="1" ref="Z103" ca="1">ROUND(IF($Q103="Y",VLOOKUP($P103, INDIRECT($Q$2),Z$6,0)*INDIRECT($P$1),VLOOKUP($P103, INDIRECT($Q$2),Z$6,0)),IF($E103="E",0,3))</f>
        <v>114356</v>
      </c>
      <c r="AA103" s="186"/>
      <c r="AB103" s="282" t="str">
        <f t="shared" si="84"/>
        <v>06560C</v>
      </c>
      <c r="AC103" s="130" t="str">
        <f t="shared" si="68"/>
        <v>Manager Assessment Services</v>
      </c>
      <c r="AD103" s="284" t="str">
        <f t="shared" ref="AD103:AD133" si="94">C103</f>
        <v>47</v>
      </c>
      <c r="AE103" s="282">
        <f t="shared" ca="1" si="87"/>
        <v>43.575000000000003</v>
      </c>
      <c r="AF103" s="282">
        <f t="shared" ca="1" si="88"/>
        <v>45.753</v>
      </c>
      <c r="AG103" s="282">
        <f t="shared" ca="1" si="89"/>
        <v>48.041999999999994</v>
      </c>
      <c r="AH103" s="282">
        <f t="shared" ca="1" si="90"/>
        <v>50.582999999999998</v>
      </c>
      <c r="AI103" s="282">
        <f t="shared" ca="1" si="91"/>
        <v>52</v>
      </c>
      <c r="AJ103" s="282">
        <f t="shared" ca="1" si="92"/>
        <v>53.455999999999996</v>
      </c>
      <c r="AK103" s="282">
        <f t="shared" ca="1" si="93"/>
        <v>54.978999999999999</v>
      </c>
    </row>
    <row r="104" spans="1:37" x14ac:dyDescent="0.2">
      <c r="A104" s="75" t="s">
        <v>110</v>
      </c>
      <c r="B104" s="75">
        <v>10</v>
      </c>
      <c r="C104" s="70" t="s">
        <v>580</v>
      </c>
      <c r="D104" s="75">
        <v>473</v>
      </c>
      <c r="E104" s="75" t="s">
        <v>17</v>
      </c>
      <c r="F104" s="73" t="s">
        <v>368</v>
      </c>
      <c r="G104" s="74">
        <f t="shared" ca="1" si="79"/>
        <v>86069</v>
      </c>
      <c r="H104" s="74">
        <f t="shared" ca="1" si="80"/>
        <v>89516</v>
      </c>
      <c r="I104" s="74">
        <f t="shared" ca="1" si="81"/>
        <v>93100</v>
      </c>
      <c r="J104" s="74">
        <f t="shared" ca="1" si="82"/>
        <v>96828</v>
      </c>
      <c r="K104" s="74">
        <f t="shared" ca="1" si="83"/>
        <v>100705</v>
      </c>
      <c r="L104" s="74">
        <f t="shared" ca="1" si="71"/>
        <v>0</v>
      </c>
      <c r="M104" s="74">
        <f t="shared" ca="1" si="72"/>
        <v>0</v>
      </c>
      <c r="N104" s="72"/>
      <c r="P104" s="187" t="str">
        <f t="shared" si="75"/>
        <v>06583C</v>
      </c>
      <c r="Q104" s="191" t="s">
        <v>600</v>
      </c>
      <c r="R104" s="188" t="str">
        <f t="shared" si="69"/>
        <v xml:space="preserve">Manager Business Analysis </v>
      </c>
      <c r="S104" s="189" t="str">
        <f t="shared" si="86"/>
        <v>034</v>
      </c>
      <c r="T104" s="186" cm="1">
        <f t="array" aca="1" ref="T104" ca="1">ROUND(IF($Q104="Y",VLOOKUP($P104, INDIRECT($Q$2),T$6,0)*INDIRECT($P$1),VLOOKUP($P104, INDIRECT($Q$2),T$6,0)),IF($E104="E",0,3))</f>
        <v>86069</v>
      </c>
      <c r="U104" s="186" cm="1">
        <f t="array" aca="1" ref="U104" ca="1">ROUND(IF($Q104="Y",VLOOKUP($P104, INDIRECT($Q$2),U$6,0)*INDIRECT($P$1),VLOOKUP($P104, INDIRECT($Q$2),U$6,0)),IF($E104="E",0,3))</f>
        <v>89516</v>
      </c>
      <c r="V104" s="186" cm="1">
        <f t="array" aca="1" ref="V104" ca="1">ROUND(IF($Q104="Y",VLOOKUP($P104, INDIRECT($Q$2),V$6,0)*INDIRECT($P$1),VLOOKUP($P104, INDIRECT($Q$2),V$6,0)),IF($E104="E",0,3))</f>
        <v>93100</v>
      </c>
      <c r="W104" s="186" cm="1">
        <f t="array" aca="1" ref="W104" ca="1">ROUND(IF($Q104="Y",VLOOKUP($P104, INDIRECT($Q$2),W$6,0)*INDIRECT($P$1),VLOOKUP($P104, INDIRECT($Q$2),W$6,0)),IF($E104="E",0,3))</f>
        <v>96828</v>
      </c>
      <c r="X104" s="186" cm="1">
        <f t="array" aca="1" ref="X104" ca="1">ROUND(IF($Q104="Y",VLOOKUP($P104, INDIRECT($Q$2),X$6,0)*INDIRECT($P$1),VLOOKUP($P104, INDIRECT($Q$2),X$6,0)),IF($E104="E",0,3))</f>
        <v>100705</v>
      </c>
      <c r="Y104" s="186" cm="1">
        <f t="array" aca="1" ref="Y104" ca="1">ROUND(IF($Q104="Y",VLOOKUP($P104, INDIRECT($Q$2),Y$6,0)*INDIRECT($P$1),VLOOKUP($P104, INDIRECT($Q$2),Y$6,0)),IF($E104="E",0,3))</f>
        <v>0</v>
      </c>
      <c r="Z104" s="186" cm="1">
        <f t="array" aca="1" ref="Z104" ca="1">ROUND(IF($Q104="Y",VLOOKUP($P104, INDIRECT($Q$2),Z$6,0)*INDIRECT($P$1),VLOOKUP($P104, INDIRECT($Q$2),Z$6,0)),IF($E104="E",0,3))</f>
        <v>0</v>
      </c>
      <c r="AA104" s="186"/>
      <c r="AB104" s="282" t="str">
        <f t="shared" si="84"/>
        <v>06583C</v>
      </c>
      <c r="AC104" s="130" t="str">
        <f t="shared" si="68"/>
        <v xml:space="preserve">Manager Business Analysis </v>
      </c>
      <c r="AD104" s="284" t="str">
        <f t="shared" si="94"/>
        <v>034</v>
      </c>
      <c r="AE104" s="282">
        <f t="shared" ca="1" si="87"/>
        <v>41.379999999999995</v>
      </c>
      <c r="AF104" s="282">
        <f t="shared" ca="1" si="88"/>
        <v>43.036999999999999</v>
      </c>
      <c r="AG104" s="282">
        <f t="shared" ca="1" si="89"/>
        <v>44.76</v>
      </c>
      <c r="AH104" s="282">
        <f t="shared" ca="1" si="90"/>
        <v>46.552</v>
      </c>
      <c r="AI104" s="282">
        <f t="shared" ca="1" si="91"/>
        <v>48.415999999999997</v>
      </c>
      <c r="AJ104" s="282" t="str">
        <f t="shared" ca="1" si="92"/>
        <v/>
      </c>
      <c r="AK104" s="282" t="str">
        <f t="shared" ca="1" si="93"/>
        <v/>
      </c>
    </row>
    <row r="105" spans="1:37" x14ac:dyDescent="0.2">
      <c r="A105" s="75" t="s">
        <v>111</v>
      </c>
      <c r="B105" s="75">
        <v>12</v>
      </c>
      <c r="C105" s="70" t="s">
        <v>32</v>
      </c>
      <c r="D105" s="75">
        <v>585</v>
      </c>
      <c r="E105" s="75" t="s">
        <v>17</v>
      </c>
      <c r="F105" s="73" t="s">
        <v>369</v>
      </c>
      <c r="G105" s="74">
        <f t="shared" ca="1" si="79"/>
        <v>105444</v>
      </c>
      <c r="H105" s="74">
        <f t="shared" ca="1" si="80"/>
        <v>109661</v>
      </c>
      <c r="I105" s="74">
        <f t="shared" ca="1" si="81"/>
        <v>114047</v>
      </c>
      <c r="J105" s="74">
        <f t="shared" ca="1" si="82"/>
        <v>118609</v>
      </c>
      <c r="K105" s="74">
        <f t="shared" ca="1" si="83"/>
        <v>123353</v>
      </c>
      <c r="L105" s="74">
        <f t="shared" ca="1" si="71"/>
        <v>0</v>
      </c>
      <c r="M105" s="74">
        <f t="shared" ca="1" si="72"/>
        <v>0</v>
      </c>
      <c r="N105" s="72"/>
      <c r="P105" s="187" t="str">
        <f t="shared" si="75"/>
        <v>52580C</v>
      </c>
      <c r="Q105" s="191" t="s">
        <v>600</v>
      </c>
      <c r="R105" s="188" t="str">
        <f t="shared" si="69"/>
        <v>Manager Business Finance</v>
      </c>
      <c r="S105" s="189" t="str">
        <f t="shared" si="86"/>
        <v>105</v>
      </c>
      <c r="T105" s="186" cm="1">
        <f t="array" aca="1" ref="T105" ca="1">ROUND(IF($Q105="Y",VLOOKUP($P105, INDIRECT($Q$2),T$6,0)*INDIRECT($P$1),VLOOKUP($P105, INDIRECT($Q$2),T$6,0)),IF($E105="E",0,3))</f>
        <v>105444</v>
      </c>
      <c r="U105" s="186" cm="1">
        <f t="array" aca="1" ref="U105" ca="1">ROUND(IF($Q105="Y",VLOOKUP($P105, INDIRECT($Q$2),U$6,0)*INDIRECT($P$1),VLOOKUP($P105, INDIRECT($Q$2),U$6,0)),IF($E105="E",0,3))</f>
        <v>109661</v>
      </c>
      <c r="V105" s="186" cm="1">
        <f t="array" aca="1" ref="V105" ca="1">ROUND(IF($Q105="Y",VLOOKUP($P105, INDIRECT($Q$2),V$6,0)*INDIRECT($P$1),VLOOKUP($P105, INDIRECT($Q$2),V$6,0)),IF($E105="E",0,3))</f>
        <v>114047</v>
      </c>
      <c r="W105" s="186" cm="1">
        <f t="array" aca="1" ref="W105" ca="1">ROUND(IF($Q105="Y",VLOOKUP($P105, INDIRECT($Q$2),W$6,0)*INDIRECT($P$1),VLOOKUP($P105, INDIRECT($Q$2),W$6,0)),IF($E105="E",0,3))</f>
        <v>118609</v>
      </c>
      <c r="X105" s="186" cm="1">
        <f t="array" aca="1" ref="X105" ca="1">ROUND(IF($Q105="Y",VLOOKUP($P105, INDIRECT($Q$2),X$6,0)*INDIRECT($P$1),VLOOKUP($P105, INDIRECT($Q$2),X$6,0)),IF($E105="E",0,3))</f>
        <v>123353</v>
      </c>
      <c r="Y105" s="186" cm="1">
        <f t="array" aca="1" ref="Y105" ca="1">ROUND(IF($Q105="Y",VLOOKUP($P105, INDIRECT($Q$2),Y$6,0)*INDIRECT($P$1),VLOOKUP($P105, INDIRECT($Q$2),Y$6,0)),IF($E105="E",0,3))</f>
        <v>0</v>
      </c>
      <c r="Z105" s="186" cm="1">
        <f t="array" aca="1" ref="Z105" ca="1">ROUND(IF($Q105="Y",VLOOKUP($P105, INDIRECT($Q$2),Z$6,0)*INDIRECT($P$1),VLOOKUP($P105, INDIRECT($Q$2),Z$6,0)),IF($E105="E",0,3))</f>
        <v>0</v>
      </c>
      <c r="AA105" s="186"/>
      <c r="AB105" s="282" t="str">
        <f t="shared" si="84"/>
        <v>52580C</v>
      </c>
      <c r="AC105" s="130" t="str">
        <f t="shared" si="68"/>
        <v>Manager Business Finance</v>
      </c>
      <c r="AD105" s="284" t="str">
        <f t="shared" si="94"/>
        <v>105</v>
      </c>
      <c r="AE105" s="282">
        <f t="shared" ca="1" si="87"/>
        <v>50.695</v>
      </c>
      <c r="AF105" s="282">
        <f t="shared" ca="1" si="88"/>
        <v>52.721999999999994</v>
      </c>
      <c r="AG105" s="282">
        <f t="shared" ca="1" si="89"/>
        <v>54.830999999999996</v>
      </c>
      <c r="AH105" s="282">
        <f t="shared" ca="1" si="90"/>
        <v>57.024000000000001</v>
      </c>
      <c r="AI105" s="282">
        <f t="shared" ca="1" si="91"/>
        <v>59.305</v>
      </c>
      <c r="AJ105" s="282" t="str">
        <f t="shared" ca="1" si="92"/>
        <v/>
      </c>
      <c r="AK105" s="282" t="str">
        <f t="shared" ca="1" si="93"/>
        <v/>
      </c>
    </row>
    <row r="106" spans="1:37" x14ac:dyDescent="0.2">
      <c r="A106" s="75" t="s">
        <v>114</v>
      </c>
      <c r="B106" s="75">
        <v>13</v>
      </c>
      <c r="C106" s="70" t="s">
        <v>76</v>
      </c>
      <c r="D106" s="75">
        <v>590</v>
      </c>
      <c r="E106" s="75" t="s">
        <v>17</v>
      </c>
      <c r="F106" s="73" t="s">
        <v>371</v>
      </c>
      <c r="G106" s="74">
        <f t="shared" ca="1" si="79"/>
        <v>105785</v>
      </c>
      <c r="H106" s="74">
        <f t="shared" ca="1" si="80"/>
        <v>110015</v>
      </c>
      <c r="I106" s="74">
        <f t="shared" ca="1" si="81"/>
        <v>114416</v>
      </c>
      <c r="J106" s="74">
        <f t="shared" ca="1" si="82"/>
        <v>118992</v>
      </c>
      <c r="K106" s="74">
        <f t="shared" ca="1" si="83"/>
        <v>123753</v>
      </c>
      <c r="L106" s="74">
        <f t="shared" ca="1" si="71"/>
        <v>0</v>
      </c>
      <c r="M106" s="74">
        <f t="shared" ca="1" si="72"/>
        <v>0</v>
      </c>
      <c r="N106" s="72"/>
      <c r="P106" s="187" t="str">
        <f t="shared" si="75"/>
        <v>06590C</v>
      </c>
      <c r="Q106" s="191" t="s">
        <v>600</v>
      </c>
      <c r="R106" s="188" t="str">
        <f t="shared" si="69"/>
        <v>Manager Business Licensing</v>
      </c>
      <c r="S106" s="189" t="str">
        <f t="shared" si="86"/>
        <v>63</v>
      </c>
      <c r="T106" s="186" cm="1">
        <f t="array" aca="1" ref="T106" ca="1">ROUND(IF($Q106="Y",VLOOKUP($P106, INDIRECT($Q$2),T$6,0)*INDIRECT($P$1),VLOOKUP($P106, INDIRECT($Q$2),T$6,0)),IF($E106="E",0,3))</f>
        <v>105785</v>
      </c>
      <c r="U106" s="186" cm="1">
        <f t="array" aca="1" ref="U106" ca="1">ROUND(IF($Q106="Y",VLOOKUP($P106, INDIRECT($Q$2),U$6,0)*INDIRECT($P$1),VLOOKUP($P106, INDIRECT($Q$2),U$6,0)),IF($E106="E",0,3))</f>
        <v>110015</v>
      </c>
      <c r="V106" s="186" cm="1">
        <f t="array" aca="1" ref="V106" ca="1">ROUND(IF($Q106="Y",VLOOKUP($P106, INDIRECT($Q$2),V$6,0)*INDIRECT($P$1),VLOOKUP($P106, INDIRECT($Q$2),V$6,0)),IF($E106="E",0,3))</f>
        <v>114416</v>
      </c>
      <c r="W106" s="186" cm="1">
        <f t="array" aca="1" ref="W106" ca="1">ROUND(IF($Q106="Y",VLOOKUP($P106, INDIRECT($Q$2),W$6,0)*INDIRECT($P$1),VLOOKUP($P106, INDIRECT($Q$2),W$6,0)),IF($E106="E",0,3))</f>
        <v>118992</v>
      </c>
      <c r="X106" s="186" cm="1">
        <f t="array" aca="1" ref="X106" ca="1">ROUND(IF($Q106="Y",VLOOKUP($P106, INDIRECT($Q$2),X$6,0)*INDIRECT($P$1),VLOOKUP($P106, INDIRECT($Q$2),X$6,0)),IF($E106="E",0,3))</f>
        <v>123753</v>
      </c>
      <c r="Y106" s="186" cm="1">
        <f t="array" aca="1" ref="Y106" ca="1">ROUND(IF($Q106="Y",VLOOKUP($P106, INDIRECT($Q$2),Y$6,0)*INDIRECT($P$1),VLOOKUP($P106, INDIRECT($Q$2),Y$6,0)),IF($E106="E",0,3))</f>
        <v>0</v>
      </c>
      <c r="Z106" s="186" cm="1">
        <f t="array" aca="1" ref="Z106" ca="1">ROUND(IF($Q106="Y",VLOOKUP($P106, INDIRECT($Q$2),Z$6,0)*INDIRECT($P$1),VLOOKUP($P106, INDIRECT($Q$2),Z$6,0)),IF($E106="E",0,3))</f>
        <v>0</v>
      </c>
      <c r="AA106" s="186"/>
      <c r="AB106" s="282" t="str">
        <f t="shared" si="84"/>
        <v>06590C</v>
      </c>
      <c r="AC106" s="130" t="str">
        <f t="shared" si="68"/>
        <v>Manager Business Licensing</v>
      </c>
      <c r="AD106" s="284" t="str">
        <f t="shared" si="94"/>
        <v>63</v>
      </c>
      <c r="AE106" s="282">
        <f t="shared" ca="1" si="87"/>
        <v>50.858999999999995</v>
      </c>
      <c r="AF106" s="282">
        <f t="shared" ca="1" si="88"/>
        <v>52.891999999999996</v>
      </c>
      <c r="AG106" s="282">
        <f t="shared" ca="1" si="89"/>
        <v>55.007999999999996</v>
      </c>
      <c r="AH106" s="282">
        <f t="shared" ca="1" si="90"/>
        <v>57.207999999999998</v>
      </c>
      <c r="AI106" s="282">
        <f t="shared" ca="1" si="91"/>
        <v>59.497</v>
      </c>
      <c r="AJ106" s="282" t="str">
        <f t="shared" ca="1" si="92"/>
        <v/>
      </c>
      <c r="AK106" s="282" t="str">
        <f t="shared" ca="1" si="93"/>
        <v/>
      </c>
    </row>
    <row r="107" spans="1:37" x14ac:dyDescent="0.2">
      <c r="A107" s="75" t="s">
        <v>115</v>
      </c>
      <c r="B107" s="75">
        <v>11</v>
      </c>
      <c r="C107" s="70" t="s">
        <v>65</v>
      </c>
      <c r="D107" s="75">
        <v>498</v>
      </c>
      <c r="E107" s="75" t="s">
        <v>17</v>
      </c>
      <c r="F107" s="73" t="s">
        <v>372</v>
      </c>
      <c r="G107" s="74">
        <f t="shared" ca="1" si="79"/>
        <v>85492</v>
      </c>
      <c r="H107" s="74">
        <f t="shared" ca="1" si="80"/>
        <v>89993</v>
      </c>
      <c r="I107" s="74">
        <f t="shared" ca="1" si="81"/>
        <v>94728</v>
      </c>
      <c r="J107" s="74">
        <f t="shared" ca="1" si="82"/>
        <v>101170</v>
      </c>
      <c r="K107" s="74">
        <f t="shared" ca="1" si="83"/>
        <v>104004</v>
      </c>
      <c r="L107" s="74">
        <f t="shared" ca="1" si="71"/>
        <v>106917</v>
      </c>
      <c r="M107" s="74">
        <f t="shared" ca="1" si="72"/>
        <v>109964</v>
      </c>
      <c r="N107" s="72"/>
      <c r="P107" s="187" t="str">
        <f t="shared" si="75"/>
        <v>06595C</v>
      </c>
      <c r="Q107" s="191" t="s">
        <v>600</v>
      </c>
      <c r="R107" s="188" t="str">
        <f t="shared" si="69"/>
        <v xml:space="preserve">Manager Buying Services </v>
      </c>
      <c r="S107" s="189" t="str">
        <f t="shared" si="86"/>
        <v>41C</v>
      </c>
      <c r="T107" s="186" cm="1">
        <f t="array" aca="1" ref="T107" ca="1">ROUND(IF($Q107="Y",VLOOKUP($P107, INDIRECT($Q$2),T$6,0)*INDIRECT($P$1),VLOOKUP($P107, INDIRECT($Q$2),T$6,0)),IF($E107="E",0,3))</f>
        <v>85492</v>
      </c>
      <c r="U107" s="186" cm="1">
        <f t="array" aca="1" ref="U107" ca="1">ROUND(IF($Q107="Y",VLOOKUP($P107, INDIRECT($Q$2),U$6,0)*INDIRECT($P$1),VLOOKUP($P107, INDIRECT($Q$2),U$6,0)),IF($E107="E",0,3))</f>
        <v>89993</v>
      </c>
      <c r="V107" s="186" cm="1">
        <f t="array" aca="1" ref="V107" ca="1">ROUND(IF($Q107="Y",VLOOKUP($P107, INDIRECT($Q$2),V$6,0)*INDIRECT($P$1),VLOOKUP($P107, INDIRECT($Q$2),V$6,0)),IF($E107="E",0,3))</f>
        <v>94728</v>
      </c>
      <c r="W107" s="186" cm="1">
        <f t="array" aca="1" ref="W107" ca="1">ROUND(IF($Q107="Y",VLOOKUP($P107, INDIRECT($Q$2),W$6,0)*INDIRECT($P$1),VLOOKUP($P107, INDIRECT($Q$2),W$6,0)),IF($E107="E",0,3))</f>
        <v>101170</v>
      </c>
      <c r="X107" s="186" cm="1">
        <f t="array" aca="1" ref="X107" ca="1">ROUND(IF($Q107="Y",VLOOKUP($P107, INDIRECT($Q$2),X$6,0)*INDIRECT($P$1),VLOOKUP($P107, INDIRECT($Q$2),X$6,0)),IF($E107="E",0,3))</f>
        <v>104004</v>
      </c>
      <c r="Y107" s="186" cm="1">
        <f t="array" aca="1" ref="Y107" ca="1">ROUND(IF($Q107="Y",VLOOKUP($P107, INDIRECT($Q$2),Y$6,0)*INDIRECT($P$1),VLOOKUP($P107, INDIRECT($Q$2),Y$6,0)),IF($E107="E",0,3))</f>
        <v>106917</v>
      </c>
      <c r="Z107" s="186" cm="1">
        <f t="array" aca="1" ref="Z107" ca="1">ROUND(IF($Q107="Y",VLOOKUP($P107, INDIRECT($Q$2),Z$6,0)*INDIRECT($P$1),VLOOKUP($P107, INDIRECT($Q$2),Z$6,0)),IF($E107="E",0,3))</f>
        <v>109964</v>
      </c>
      <c r="AA107" s="186"/>
      <c r="AB107" s="282" t="str">
        <f t="shared" si="84"/>
        <v>06595C</v>
      </c>
      <c r="AC107" s="130" t="str">
        <f t="shared" ref="AC107:AC137" si="95">F107</f>
        <v xml:space="preserve">Manager Buying Services </v>
      </c>
      <c r="AD107" s="284" t="str">
        <f t="shared" si="94"/>
        <v>41C</v>
      </c>
      <c r="AE107" s="282">
        <f t="shared" ca="1" si="87"/>
        <v>41.101999999999997</v>
      </c>
      <c r="AF107" s="282">
        <f t="shared" ca="1" si="88"/>
        <v>43.265999999999998</v>
      </c>
      <c r="AG107" s="282">
        <f t="shared" ca="1" si="89"/>
        <v>45.542999999999999</v>
      </c>
      <c r="AH107" s="282">
        <f t="shared" ca="1" si="90"/>
        <v>48.64</v>
      </c>
      <c r="AI107" s="282">
        <f t="shared" ca="1" si="91"/>
        <v>50.001999999999995</v>
      </c>
      <c r="AJ107" s="282">
        <f t="shared" ca="1" si="92"/>
        <v>51.402999999999999</v>
      </c>
      <c r="AK107" s="282">
        <f t="shared" ca="1" si="93"/>
        <v>52.867999999999995</v>
      </c>
    </row>
    <row r="108" spans="1:37" x14ac:dyDescent="0.2">
      <c r="A108" s="75" t="s">
        <v>116</v>
      </c>
      <c r="B108" s="75">
        <v>10</v>
      </c>
      <c r="C108" s="70" t="s">
        <v>44</v>
      </c>
      <c r="D108" s="75">
        <v>455</v>
      </c>
      <c r="E108" s="75" t="s">
        <v>17</v>
      </c>
      <c r="F108" s="73" t="s">
        <v>373</v>
      </c>
      <c r="G108" s="74">
        <f t="shared" ca="1" si="79"/>
        <v>77473</v>
      </c>
      <c r="H108" s="74">
        <f t="shared" ca="1" si="80"/>
        <v>81473</v>
      </c>
      <c r="I108" s="74">
        <f t="shared" ca="1" si="81"/>
        <v>85625</v>
      </c>
      <c r="J108" s="74">
        <f t="shared" ca="1" si="82"/>
        <v>91422</v>
      </c>
      <c r="K108" s="74">
        <f t="shared" ca="1" si="83"/>
        <v>93982</v>
      </c>
      <c r="L108" s="74">
        <f t="shared" ca="1" si="71"/>
        <v>96613</v>
      </c>
      <c r="M108" s="74">
        <f t="shared" ca="1" si="72"/>
        <v>99369</v>
      </c>
      <c r="N108" s="72"/>
      <c r="P108" s="187" t="str">
        <f t="shared" si="75"/>
        <v>06638C</v>
      </c>
      <c r="Q108" s="191" t="s">
        <v>600</v>
      </c>
      <c r="R108" s="188" t="str">
        <f t="shared" ref="R108:R138" si="96">F108</f>
        <v>Manager Community Engagement</v>
      </c>
      <c r="S108" s="189" t="str">
        <f t="shared" si="86"/>
        <v>34D</v>
      </c>
      <c r="T108" s="186" cm="1">
        <f t="array" aca="1" ref="T108" ca="1">ROUND(IF($Q108="Y",VLOOKUP($P108, INDIRECT($Q$2),T$6,0)*INDIRECT($P$1),VLOOKUP($P108, INDIRECT($Q$2),T$6,0)),IF($E108="E",0,3))</f>
        <v>77473</v>
      </c>
      <c r="U108" s="186" cm="1">
        <f t="array" aca="1" ref="U108" ca="1">ROUND(IF($Q108="Y",VLOOKUP($P108, INDIRECT($Q$2),U$6,0)*INDIRECT($P$1),VLOOKUP($P108, INDIRECT($Q$2),U$6,0)),IF($E108="E",0,3))</f>
        <v>81473</v>
      </c>
      <c r="V108" s="186" cm="1">
        <f t="array" aca="1" ref="V108" ca="1">ROUND(IF($Q108="Y",VLOOKUP($P108, INDIRECT($Q$2),V$6,0)*INDIRECT($P$1),VLOOKUP($P108, INDIRECT($Q$2),V$6,0)),IF($E108="E",0,3))</f>
        <v>85625</v>
      </c>
      <c r="W108" s="186" cm="1">
        <f t="array" aca="1" ref="W108" ca="1">ROUND(IF($Q108="Y",VLOOKUP($P108, INDIRECT($Q$2),W$6,0)*INDIRECT($P$1),VLOOKUP($P108, INDIRECT($Q$2),W$6,0)),IF($E108="E",0,3))</f>
        <v>91422</v>
      </c>
      <c r="X108" s="186" cm="1">
        <f t="array" aca="1" ref="X108" ca="1">ROUND(IF($Q108="Y",VLOOKUP($P108, INDIRECT($Q$2),X$6,0)*INDIRECT($P$1),VLOOKUP($P108, INDIRECT($Q$2),X$6,0)),IF($E108="E",0,3))</f>
        <v>93982</v>
      </c>
      <c r="Y108" s="186" cm="1">
        <f t="array" aca="1" ref="Y108" ca="1">ROUND(IF($Q108="Y",VLOOKUP($P108, INDIRECT($Q$2),Y$6,0)*INDIRECT($P$1),VLOOKUP($P108, INDIRECT($Q$2),Y$6,0)),IF($E108="E",0,3))</f>
        <v>96613</v>
      </c>
      <c r="Z108" s="186" cm="1">
        <f t="array" aca="1" ref="Z108" ca="1">ROUND(IF($Q108="Y",VLOOKUP($P108, INDIRECT($Q$2),Z$6,0)*INDIRECT($P$1),VLOOKUP($P108, INDIRECT($Q$2),Z$6,0)),IF($E108="E",0,3))</f>
        <v>99369</v>
      </c>
      <c r="AA108" s="186"/>
      <c r="AB108" s="282" t="str">
        <f t="shared" si="84"/>
        <v>06638C</v>
      </c>
      <c r="AC108" s="130" t="str">
        <f t="shared" si="95"/>
        <v>Manager Community Engagement</v>
      </c>
      <c r="AD108" s="284" t="str">
        <f t="shared" si="94"/>
        <v>34D</v>
      </c>
      <c r="AE108" s="282">
        <f t="shared" ca="1" si="87"/>
        <v>37.247</v>
      </c>
      <c r="AF108" s="282">
        <f t="shared" ca="1" si="88"/>
        <v>39.169999999999995</v>
      </c>
      <c r="AG108" s="282">
        <f t="shared" ca="1" si="89"/>
        <v>41.165999999999997</v>
      </c>
      <c r="AH108" s="282">
        <f t="shared" ca="1" si="90"/>
        <v>43.952999999999996</v>
      </c>
      <c r="AI108" s="282">
        <f t="shared" ca="1" si="91"/>
        <v>45.183999999999997</v>
      </c>
      <c r="AJ108" s="282">
        <f t="shared" ca="1" si="92"/>
        <v>46.448999999999998</v>
      </c>
      <c r="AK108" s="282">
        <f t="shared" ca="1" si="93"/>
        <v>47.774000000000001</v>
      </c>
    </row>
    <row r="109" spans="1:37" x14ac:dyDescent="0.2">
      <c r="A109" s="75" t="s">
        <v>119</v>
      </c>
      <c r="B109" s="75">
        <v>11</v>
      </c>
      <c r="C109" s="70" t="s">
        <v>65</v>
      </c>
      <c r="D109" s="75">
        <v>518</v>
      </c>
      <c r="E109" s="75" t="s">
        <v>17</v>
      </c>
      <c r="F109" s="73" t="s">
        <v>374</v>
      </c>
      <c r="G109" s="74">
        <f t="shared" ca="1" si="79"/>
        <v>85492</v>
      </c>
      <c r="H109" s="74">
        <f t="shared" ca="1" si="80"/>
        <v>89993</v>
      </c>
      <c r="I109" s="74">
        <f t="shared" ca="1" si="81"/>
        <v>94728</v>
      </c>
      <c r="J109" s="74">
        <f t="shared" ca="1" si="82"/>
        <v>101170</v>
      </c>
      <c r="K109" s="74">
        <f t="shared" ca="1" si="83"/>
        <v>104004</v>
      </c>
      <c r="L109" s="74">
        <f t="shared" ca="1" si="71"/>
        <v>106917</v>
      </c>
      <c r="M109" s="74">
        <f t="shared" ca="1" si="72"/>
        <v>109964</v>
      </c>
      <c r="N109" s="72"/>
      <c r="P109" s="187" t="str">
        <f t="shared" si="75"/>
        <v>06643C</v>
      </c>
      <c r="Q109" s="191" t="s">
        <v>600</v>
      </c>
      <c r="R109" s="188" t="str">
        <f t="shared" si="96"/>
        <v>Manager Development Coordination</v>
      </c>
      <c r="S109" s="189" t="str">
        <f t="shared" si="86"/>
        <v>41C</v>
      </c>
      <c r="T109" s="186" cm="1">
        <f t="array" aca="1" ref="T109" ca="1">ROUND(IF($Q109="Y",VLOOKUP($P109, INDIRECT($Q$2),T$6,0)*INDIRECT($P$1),VLOOKUP($P109, INDIRECT($Q$2),T$6,0)),IF($E109="E",0,3))</f>
        <v>85492</v>
      </c>
      <c r="U109" s="186" cm="1">
        <f t="array" aca="1" ref="U109" ca="1">ROUND(IF($Q109="Y",VLOOKUP($P109, INDIRECT($Q$2),U$6,0)*INDIRECT($P$1),VLOOKUP($P109, INDIRECT($Q$2),U$6,0)),IF($E109="E",0,3))</f>
        <v>89993</v>
      </c>
      <c r="V109" s="186" cm="1">
        <f t="array" aca="1" ref="V109" ca="1">ROUND(IF($Q109="Y",VLOOKUP($P109, INDIRECT($Q$2),V$6,0)*INDIRECT($P$1),VLOOKUP($P109, INDIRECT($Q$2),V$6,0)),IF($E109="E",0,3))</f>
        <v>94728</v>
      </c>
      <c r="W109" s="186" cm="1">
        <f t="array" aca="1" ref="W109" ca="1">ROUND(IF($Q109="Y",VLOOKUP($P109, INDIRECT($Q$2),W$6,0)*INDIRECT($P$1),VLOOKUP($P109, INDIRECT($Q$2),W$6,0)),IF($E109="E",0,3))</f>
        <v>101170</v>
      </c>
      <c r="X109" s="186" cm="1">
        <f t="array" aca="1" ref="X109" ca="1">ROUND(IF($Q109="Y",VLOOKUP($P109, INDIRECT($Q$2),X$6,0)*INDIRECT($P$1),VLOOKUP($P109, INDIRECT($Q$2),X$6,0)),IF($E109="E",0,3))</f>
        <v>104004</v>
      </c>
      <c r="Y109" s="186" cm="1">
        <f t="array" aca="1" ref="Y109" ca="1">ROUND(IF($Q109="Y",VLOOKUP($P109, INDIRECT($Q$2),Y$6,0)*INDIRECT($P$1),VLOOKUP($P109, INDIRECT($Q$2),Y$6,0)),IF($E109="E",0,3))</f>
        <v>106917</v>
      </c>
      <c r="Z109" s="186" cm="1">
        <f t="array" aca="1" ref="Z109" ca="1">ROUND(IF($Q109="Y",VLOOKUP($P109, INDIRECT($Q$2),Z$6,0)*INDIRECT($P$1),VLOOKUP($P109, INDIRECT($Q$2),Z$6,0)),IF($E109="E",0,3))</f>
        <v>109964</v>
      </c>
      <c r="AA109" s="186"/>
      <c r="AB109" s="282" t="str">
        <f t="shared" si="84"/>
        <v>06643C</v>
      </c>
      <c r="AC109" s="130" t="str">
        <f t="shared" si="95"/>
        <v>Manager Development Coordination</v>
      </c>
      <c r="AD109" s="284" t="str">
        <f t="shared" si="94"/>
        <v>41C</v>
      </c>
      <c r="AE109" s="282">
        <f t="shared" ca="1" si="87"/>
        <v>41.101999999999997</v>
      </c>
      <c r="AF109" s="282">
        <f t="shared" ca="1" si="88"/>
        <v>43.265999999999998</v>
      </c>
      <c r="AG109" s="282">
        <f t="shared" ca="1" si="89"/>
        <v>45.542999999999999</v>
      </c>
      <c r="AH109" s="282">
        <f t="shared" ca="1" si="90"/>
        <v>48.64</v>
      </c>
      <c r="AI109" s="282">
        <f t="shared" ca="1" si="91"/>
        <v>50.001999999999995</v>
      </c>
      <c r="AJ109" s="282">
        <f t="shared" ca="1" si="92"/>
        <v>51.402999999999999</v>
      </c>
      <c r="AK109" s="282">
        <f t="shared" ca="1" si="93"/>
        <v>52.867999999999995</v>
      </c>
    </row>
    <row r="110" spans="1:37" x14ac:dyDescent="0.2">
      <c r="A110" s="75" t="s">
        <v>121</v>
      </c>
      <c r="B110" s="75">
        <v>12</v>
      </c>
      <c r="C110" s="70" t="s">
        <v>120</v>
      </c>
      <c r="D110" s="75">
        <v>552</v>
      </c>
      <c r="E110" s="75" t="s">
        <v>17</v>
      </c>
      <c r="F110" s="73" t="s">
        <v>375</v>
      </c>
      <c r="G110" s="74">
        <f t="shared" ca="1" si="79"/>
        <v>92574</v>
      </c>
      <c r="H110" s="74">
        <f t="shared" ca="1" si="80"/>
        <v>97203</v>
      </c>
      <c r="I110" s="74">
        <f t="shared" ca="1" si="81"/>
        <v>102061</v>
      </c>
      <c r="J110" s="74">
        <f t="shared" ca="1" si="82"/>
        <v>108728</v>
      </c>
      <c r="K110" s="74">
        <f t="shared" ca="1" si="83"/>
        <v>111774</v>
      </c>
      <c r="L110" s="74">
        <f t="shared" ca="1" si="71"/>
        <v>114906</v>
      </c>
      <c r="M110" s="74">
        <f t="shared" ca="1" si="72"/>
        <v>118179</v>
      </c>
      <c r="N110" s="72"/>
      <c r="P110" s="187" t="str">
        <f t="shared" si="75"/>
        <v>06644C</v>
      </c>
      <c r="Q110" s="191" t="s">
        <v>600</v>
      </c>
      <c r="R110" s="188" t="str">
        <f t="shared" si="96"/>
        <v>Manager Development Finance</v>
      </c>
      <c r="S110" s="189" t="str">
        <f t="shared" si="86"/>
        <v>50</v>
      </c>
      <c r="T110" s="186" cm="1">
        <f t="array" aca="1" ref="T110" ca="1">ROUND(IF($Q110="Y",VLOOKUP($P110, INDIRECT($Q$2),T$6,0)*INDIRECT($P$1),VLOOKUP($P110, INDIRECT($Q$2),T$6,0)),IF($E110="E",0,3))</f>
        <v>92574</v>
      </c>
      <c r="U110" s="186" cm="1">
        <f t="array" aca="1" ref="U110" ca="1">ROUND(IF($Q110="Y",VLOOKUP($P110, INDIRECT($Q$2),U$6,0)*INDIRECT($P$1),VLOOKUP($P110, INDIRECT($Q$2),U$6,0)),IF($E110="E",0,3))</f>
        <v>97203</v>
      </c>
      <c r="V110" s="186" cm="1">
        <f t="array" aca="1" ref="V110" ca="1">ROUND(IF($Q110="Y",VLOOKUP($P110, INDIRECT($Q$2),V$6,0)*INDIRECT($P$1),VLOOKUP($P110, INDIRECT($Q$2),V$6,0)),IF($E110="E",0,3))</f>
        <v>102061</v>
      </c>
      <c r="W110" s="186" cm="1">
        <f t="array" aca="1" ref="W110" ca="1">ROUND(IF($Q110="Y",VLOOKUP($P110, INDIRECT($Q$2),W$6,0)*INDIRECT($P$1),VLOOKUP($P110, INDIRECT($Q$2),W$6,0)),IF($E110="E",0,3))</f>
        <v>108728</v>
      </c>
      <c r="X110" s="186" cm="1">
        <f t="array" aca="1" ref="X110" ca="1">ROUND(IF($Q110="Y",VLOOKUP($P110, INDIRECT($Q$2),X$6,0)*INDIRECT($P$1),VLOOKUP($P110, INDIRECT($Q$2),X$6,0)),IF($E110="E",0,3))</f>
        <v>111774</v>
      </c>
      <c r="Y110" s="186" cm="1">
        <f t="array" aca="1" ref="Y110" ca="1">ROUND(IF($Q110="Y",VLOOKUP($P110, INDIRECT($Q$2),Y$6,0)*INDIRECT($P$1),VLOOKUP($P110, INDIRECT($Q$2),Y$6,0)),IF($E110="E",0,3))</f>
        <v>114906</v>
      </c>
      <c r="Z110" s="186" cm="1">
        <f t="array" aca="1" ref="Z110" ca="1">ROUND(IF($Q110="Y",VLOOKUP($P110, INDIRECT($Q$2),Z$6,0)*INDIRECT($P$1),VLOOKUP($P110, INDIRECT($Q$2),Z$6,0)),IF($E110="E",0,3))</f>
        <v>118179</v>
      </c>
      <c r="AA110" s="186"/>
      <c r="AB110" s="282" t="str">
        <f t="shared" si="84"/>
        <v>06644C</v>
      </c>
      <c r="AC110" s="130" t="str">
        <f t="shared" si="95"/>
        <v>Manager Development Finance</v>
      </c>
      <c r="AD110" s="284" t="str">
        <f t="shared" si="94"/>
        <v>50</v>
      </c>
      <c r="AE110" s="282">
        <f t="shared" ca="1" si="87"/>
        <v>44.506999999999998</v>
      </c>
      <c r="AF110" s="282">
        <f t="shared" ca="1" si="88"/>
        <v>46.732999999999997</v>
      </c>
      <c r="AG110" s="282">
        <f t="shared" ca="1" si="89"/>
        <v>49.067999999999998</v>
      </c>
      <c r="AH110" s="282">
        <f t="shared" ca="1" si="90"/>
        <v>52.274000000000001</v>
      </c>
      <c r="AI110" s="282">
        <f t="shared" ca="1" si="91"/>
        <v>53.738</v>
      </c>
      <c r="AJ110" s="282">
        <f t="shared" ca="1" si="92"/>
        <v>55.244</v>
      </c>
      <c r="AK110" s="282">
        <f t="shared" ca="1" si="93"/>
        <v>56.817</v>
      </c>
    </row>
    <row r="111" spans="1:37" x14ac:dyDescent="0.2">
      <c r="A111" s="75" t="s">
        <v>122</v>
      </c>
      <c r="B111" s="75">
        <v>13</v>
      </c>
      <c r="C111" s="70" t="s">
        <v>76</v>
      </c>
      <c r="D111" s="75">
        <v>598</v>
      </c>
      <c r="E111" s="75" t="s">
        <v>17</v>
      </c>
      <c r="F111" s="73" t="s">
        <v>377</v>
      </c>
      <c r="G111" s="74">
        <f t="shared" ca="1" si="79"/>
        <v>105785</v>
      </c>
      <c r="H111" s="74">
        <f t="shared" ca="1" si="80"/>
        <v>110015</v>
      </c>
      <c r="I111" s="74">
        <f t="shared" ca="1" si="81"/>
        <v>114416</v>
      </c>
      <c r="J111" s="74">
        <f t="shared" ca="1" si="82"/>
        <v>118992</v>
      </c>
      <c r="K111" s="74">
        <f t="shared" ca="1" si="83"/>
        <v>123753</v>
      </c>
      <c r="L111" s="74">
        <f t="shared" ca="1" si="71"/>
        <v>0</v>
      </c>
      <c r="M111" s="74">
        <f t="shared" ca="1" si="72"/>
        <v>0</v>
      </c>
      <c r="N111" s="72"/>
      <c r="P111" s="187" t="str">
        <f t="shared" si="75"/>
        <v>52570C</v>
      </c>
      <c r="Q111" s="191" t="s">
        <v>600</v>
      </c>
      <c r="R111" s="188" t="str">
        <f t="shared" si="96"/>
        <v>Manager Economic Development (CPED)</v>
      </c>
      <c r="S111" s="189" t="str">
        <f t="shared" si="86"/>
        <v>63</v>
      </c>
      <c r="T111" s="186" cm="1">
        <f t="array" aca="1" ref="T111" ca="1">ROUND(IF($Q111="Y",VLOOKUP($P111, INDIRECT($Q$2),T$6,0)*INDIRECT($P$1),VLOOKUP($P111, INDIRECT($Q$2),T$6,0)),IF($E111="E",0,3))</f>
        <v>105785</v>
      </c>
      <c r="U111" s="186" cm="1">
        <f t="array" aca="1" ref="U111" ca="1">ROUND(IF($Q111="Y",VLOOKUP($P111, INDIRECT($Q$2),U$6,0)*INDIRECT($P$1),VLOOKUP($P111, INDIRECT($Q$2),U$6,0)),IF($E111="E",0,3))</f>
        <v>110015</v>
      </c>
      <c r="V111" s="186" cm="1">
        <f t="array" aca="1" ref="V111" ca="1">ROUND(IF($Q111="Y",VLOOKUP($P111, INDIRECT($Q$2),V$6,0)*INDIRECT($P$1),VLOOKUP($P111, INDIRECT($Q$2),V$6,0)),IF($E111="E",0,3))</f>
        <v>114416</v>
      </c>
      <c r="W111" s="186" cm="1">
        <f t="array" aca="1" ref="W111" ca="1">ROUND(IF($Q111="Y",VLOOKUP($P111, INDIRECT($Q$2),W$6,0)*INDIRECT($P$1),VLOOKUP($P111, INDIRECT($Q$2),W$6,0)),IF($E111="E",0,3))</f>
        <v>118992</v>
      </c>
      <c r="X111" s="186" cm="1">
        <f t="array" aca="1" ref="X111" ca="1">ROUND(IF($Q111="Y",VLOOKUP($P111, INDIRECT($Q$2),X$6,0)*INDIRECT($P$1),VLOOKUP($P111, INDIRECT($Q$2),X$6,0)),IF($E111="E",0,3))</f>
        <v>123753</v>
      </c>
      <c r="Y111" s="186" cm="1">
        <f t="array" aca="1" ref="Y111" ca="1">ROUND(IF($Q111="Y",VLOOKUP($P111, INDIRECT($Q$2),Y$6,0)*INDIRECT($P$1),VLOOKUP($P111, INDIRECT($Q$2),Y$6,0)),IF($E111="E",0,3))</f>
        <v>0</v>
      </c>
      <c r="Z111" s="186" cm="1">
        <f t="array" aca="1" ref="Z111" ca="1">ROUND(IF($Q111="Y",VLOOKUP($P111, INDIRECT($Q$2),Z$6,0)*INDIRECT($P$1),VLOOKUP($P111, INDIRECT($Q$2),Z$6,0)),IF($E111="E",0,3))</f>
        <v>0</v>
      </c>
      <c r="AA111" s="186"/>
      <c r="AB111" s="282" t="str">
        <f t="shared" si="84"/>
        <v>52570C</v>
      </c>
      <c r="AC111" s="130" t="str">
        <f t="shared" si="95"/>
        <v>Manager Economic Development (CPED)</v>
      </c>
      <c r="AD111" s="284" t="str">
        <f t="shared" si="94"/>
        <v>63</v>
      </c>
      <c r="AE111" s="282">
        <f t="shared" ca="1" si="87"/>
        <v>50.858999999999995</v>
      </c>
      <c r="AF111" s="282">
        <f t="shared" ca="1" si="88"/>
        <v>52.891999999999996</v>
      </c>
      <c r="AG111" s="282">
        <f t="shared" ca="1" si="89"/>
        <v>55.007999999999996</v>
      </c>
      <c r="AH111" s="282">
        <f t="shared" ca="1" si="90"/>
        <v>57.207999999999998</v>
      </c>
      <c r="AI111" s="282">
        <f t="shared" ca="1" si="91"/>
        <v>59.497</v>
      </c>
      <c r="AJ111" s="282" t="str">
        <f t="shared" ca="1" si="92"/>
        <v/>
      </c>
      <c r="AK111" s="282" t="str">
        <f t="shared" ca="1" si="93"/>
        <v/>
      </c>
    </row>
    <row r="112" spans="1:37" x14ac:dyDescent="0.2">
      <c r="A112" s="75" t="s">
        <v>123</v>
      </c>
      <c r="B112" s="75">
        <v>12</v>
      </c>
      <c r="C112" s="70" t="s">
        <v>574</v>
      </c>
      <c r="D112" s="75">
        <v>543</v>
      </c>
      <c r="E112" s="75" t="s">
        <v>17</v>
      </c>
      <c r="F112" s="73" t="s">
        <v>378</v>
      </c>
      <c r="G112" s="74">
        <f t="shared" ca="1" si="79"/>
        <v>102167</v>
      </c>
      <c r="H112" s="74">
        <f t="shared" ca="1" si="80"/>
        <v>106258</v>
      </c>
      <c r="I112" s="74">
        <f t="shared" ca="1" si="81"/>
        <v>110512</v>
      </c>
      <c r="J112" s="74">
        <f t="shared" ca="1" si="82"/>
        <v>114937</v>
      </c>
      <c r="K112" s="74">
        <f t="shared" ca="1" si="83"/>
        <v>119541</v>
      </c>
      <c r="L112" s="74">
        <f t="shared" ca="1" si="71"/>
        <v>0</v>
      </c>
      <c r="M112" s="74">
        <f t="shared" ca="1" si="72"/>
        <v>0</v>
      </c>
      <c r="N112" s="72"/>
      <c r="P112" s="187" t="str">
        <f t="shared" si="75"/>
        <v>06708C</v>
      </c>
      <c r="Q112" s="191" t="s">
        <v>600</v>
      </c>
      <c r="R112" s="188" t="str">
        <f t="shared" si="96"/>
        <v>Manager Equity and Inclusion</v>
      </c>
      <c r="S112" s="189" t="str">
        <f t="shared" si="86"/>
        <v>044</v>
      </c>
      <c r="T112" s="186" cm="1">
        <f t="array" aca="1" ref="T112" ca="1">ROUND(IF($Q112="Y",VLOOKUP($P112, INDIRECT($Q$2),T$6,0)*INDIRECT($P$1),VLOOKUP($P112, INDIRECT($Q$2),T$6,0)),IF($E112="E",0,3))</f>
        <v>102167</v>
      </c>
      <c r="U112" s="186" cm="1">
        <f t="array" aca="1" ref="U112" ca="1">ROUND(IF($Q112="Y",VLOOKUP($P112, INDIRECT($Q$2),U$6,0)*INDIRECT($P$1),VLOOKUP($P112, INDIRECT($Q$2),U$6,0)),IF($E112="E",0,3))</f>
        <v>106258</v>
      </c>
      <c r="V112" s="186" cm="1">
        <f t="array" aca="1" ref="V112" ca="1">ROUND(IF($Q112="Y",VLOOKUP($P112, INDIRECT($Q$2),V$6,0)*INDIRECT($P$1),VLOOKUP($P112, INDIRECT($Q$2),V$6,0)),IF($E112="E",0,3))</f>
        <v>110512</v>
      </c>
      <c r="W112" s="186" cm="1">
        <f t="array" aca="1" ref="W112" ca="1">ROUND(IF($Q112="Y",VLOOKUP($P112, INDIRECT($Q$2),W$6,0)*INDIRECT($P$1),VLOOKUP($P112, INDIRECT($Q$2),W$6,0)),IF($E112="E",0,3))</f>
        <v>114937</v>
      </c>
      <c r="X112" s="186" cm="1">
        <f t="array" aca="1" ref="X112" ca="1">ROUND(IF($Q112="Y",VLOOKUP($P112, INDIRECT($Q$2),X$6,0)*INDIRECT($P$1),VLOOKUP($P112, INDIRECT($Q$2),X$6,0)),IF($E112="E",0,3))</f>
        <v>119541</v>
      </c>
      <c r="Y112" s="186" cm="1">
        <f t="array" aca="1" ref="Y112" ca="1">ROUND(IF($Q112="Y",VLOOKUP($P112, INDIRECT($Q$2),Y$6,0)*INDIRECT($P$1),VLOOKUP($P112, INDIRECT($Q$2),Y$6,0)),IF($E112="E",0,3))</f>
        <v>0</v>
      </c>
      <c r="Z112" s="186" cm="1">
        <f t="array" aca="1" ref="Z112" ca="1">ROUND(IF($Q112="Y",VLOOKUP($P112, INDIRECT($Q$2),Z$6,0)*INDIRECT($P$1),VLOOKUP($P112, INDIRECT($Q$2),Z$6,0)),IF($E112="E",0,3))</f>
        <v>0</v>
      </c>
      <c r="AA112" s="186"/>
      <c r="AB112" s="282" t="str">
        <f t="shared" si="84"/>
        <v>06708C</v>
      </c>
      <c r="AC112" s="130" t="str">
        <f t="shared" si="95"/>
        <v>Manager Equity and Inclusion</v>
      </c>
      <c r="AD112" s="284" t="str">
        <f t="shared" si="94"/>
        <v>044</v>
      </c>
      <c r="AE112" s="282">
        <f t="shared" ca="1" si="87"/>
        <v>49.119</v>
      </c>
      <c r="AF112" s="282">
        <f t="shared" ca="1" si="88"/>
        <v>51.085999999999999</v>
      </c>
      <c r="AG112" s="282">
        <f t="shared" ca="1" si="89"/>
        <v>53.131</v>
      </c>
      <c r="AH112" s="282">
        <f t="shared" ca="1" si="90"/>
        <v>55.259</v>
      </c>
      <c r="AI112" s="282">
        <f t="shared" ca="1" si="91"/>
        <v>57.471999999999994</v>
      </c>
      <c r="AJ112" s="282" t="str">
        <f t="shared" ca="1" si="92"/>
        <v/>
      </c>
      <c r="AK112" s="282" t="str">
        <f t="shared" ca="1" si="93"/>
        <v/>
      </c>
    </row>
    <row r="113" spans="1:37" x14ac:dyDescent="0.2">
      <c r="A113" s="75" t="s">
        <v>127</v>
      </c>
      <c r="B113" s="75">
        <v>11</v>
      </c>
      <c r="C113" s="70" t="s">
        <v>126</v>
      </c>
      <c r="D113" s="75">
        <v>528</v>
      </c>
      <c r="E113" s="75" t="s">
        <v>17</v>
      </c>
      <c r="F113" s="73" t="s">
        <v>379</v>
      </c>
      <c r="G113" s="74">
        <f t="shared" ca="1" si="79"/>
        <v>85845</v>
      </c>
      <c r="H113" s="74">
        <f t="shared" ca="1" si="80"/>
        <v>90252</v>
      </c>
      <c r="I113" s="74">
        <f t="shared" ca="1" si="81"/>
        <v>94843</v>
      </c>
      <c r="J113" s="74">
        <f t="shared" ca="1" si="82"/>
        <v>101187</v>
      </c>
      <c r="K113" s="74">
        <f t="shared" ca="1" si="83"/>
        <v>104020</v>
      </c>
      <c r="L113" s="74">
        <f t="shared" ca="1" si="71"/>
        <v>106934</v>
      </c>
      <c r="M113" s="74">
        <f t="shared" ca="1" si="72"/>
        <v>109983</v>
      </c>
      <c r="N113" s="72"/>
      <c r="P113" s="187" t="str">
        <f t="shared" si="75"/>
        <v>06710C</v>
      </c>
      <c r="Q113" s="191" t="s">
        <v>600</v>
      </c>
      <c r="R113" s="188" t="str">
        <f t="shared" si="96"/>
        <v>Manager Finance</v>
      </c>
      <c r="S113" s="189" t="str">
        <f t="shared" si="86"/>
        <v>39</v>
      </c>
      <c r="T113" s="186" cm="1">
        <f t="array" aca="1" ref="T113" ca="1">ROUND(IF($Q113="Y",VLOOKUP($P113, INDIRECT($Q$2),T$6,0)*INDIRECT($P$1),VLOOKUP($P113, INDIRECT($Q$2),T$6,0)),IF($E113="E",0,3))</f>
        <v>85845</v>
      </c>
      <c r="U113" s="186" cm="1">
        <f t="array" aca="1" ref="U113" ca="1">ROUND(IF($Q113="Y",VLOOKUP($P113, INDIRECT($Q$2),U$6,0)*INDIRECT($P$1),VLOOKUP($P113, INDIRECT($Q$2),U$6,0)),IF($E113="E",0,3))</f>
        <v>90252</v>
      </c>
      <c r="V113" s="186" cm="1">
        <f t="array" aca="1" ref="V113" ca="1">ROUND(IF($Q113="Y",VLOOKUP($P113, INDIRECT($Q$2),V$6,0)*INDIRECT($P$1),VLOOKUP($P113, INDIRECT($Q$2),V$6,0)),IF($E113="E",0,3))</f>
        <v>94843</v>
      </c>
      <c r="W113" s="186" cm="1">
        <f t="array" aca="1" ref="W113" ca="1">ROUND(IF($Q113="Y",VLOOKUP($P113, INDIRECT($Q$2),W$6,0)*INDIRECT($P$1),VLOOKUP($P113, INDIRECT($Q$2),W$6,0)),IF($E113="E",0,3))</f>
        <v>101187</v>
      </c>
      <c r="X113" s="186" cm="1">
        <f t="array" aca="1" ref="X113" ca="1">ROUND(IF($Q113="Y",VLOOKUP($P113, INDIRECT($Q$2),X$6,0)*INDIRECT($P$1),VLOOKUP($P113, INDIRECT($Q$2),X$6,0)),IF($E113="E",0,3))</f>
        <v>104020</v>
      </c>
      <c r="Y113" s="186" cm="1">
        <f t="array" aca="1" ref="Y113" ca="1">ROUND(IF($Q113="Y",VLOOKUP($P113, INDIRECT($Q$2),Y$6,0)*INDIRECT($P$1),VLOOKUP($P113, INDIRECT($Q$2),Y$6,0)),IF($E113="E",0,3))</f>
        <v>106934</v>
      </c>
      <c r="Z113" s="186" cm="1">
        <f t="array" aca="1" ref="Z113" ca="1">ROUND(IF($Q113="Y",VLOOKUP($P113, INDIRECT($Q$2),Z$6,0)*INDIRECT($P$1),VLOOKUP($P113, INDIRECT($Q$2),Z$6,0)),IF($E113="E",0,3))</f>
        <v>109983</v>
      </c>
      <c r="AA113" s="186"/>
      <c r="AB113" s="282" t="str">
        <f t="shared" si="84"/>
        <v>06710C</v>
      </c>
      <c r="AC113" s="130" t="str">
        <f t="shared" si="95"/>
        <v>Manager Finance</v>
      </c>
      <c r="AD113" s="284" t="str">
        <f t="shared" si="94"/>
        <v>39</v>
      </c>
      <c r="AE113" s="282">
        <f t="shared" ca="1" si="87"/>
        <v>41.271999999999998</v>
      </c>
      <c r="AF113" s="282">
        <f t="shared" ca="1" si="88"/>
        <v>43.390999999999998</v>
      </c>
      <c r="AG113" s="282">
        <f t="shared" ca="1" si="89"/>
        <v>45.597999999999999</v>
      </c>
      <c r="AH113" s="282">
        <f t="shared" ca="1" si="90"/>
        <v>48.647999999999996</v>
      </c>
      <c r="AI113" s="282">
        <f t="shared" ca="1" si="91"/>
        <v>50.01</v>
      </c>
      <c r="AJ113" s="282">
        <f t="shared" ca="1" si="92"/>
        <v>51.410999999999994</v>
      </c>
      <c r="AK113" s="282">
        <f t="shared" ca="1" si="93"/>
        <v>52.876999999999995</v>
      </c>
    </row>
    <row r="114" spans="1:37" x14ac:dyDescent="0.2">
      <c r="A114" s="75" t="s">
        <v>125</v>
      </c>
      <c r="B114" s="75">
        <v>11</v>
      </c>
      <c r="C114" s="70" t="s">
        <v>124</v>
      </c>
      <c r="D114" s="75">
        <v>518</v>
      </c>
      <c r="E114" s="75" t="s">
        <v>17</v>
      </c>
      <c r="F114" s="73" t="s">
        <v>380</v>
      </c>
      <c r="G114" s="74">
        <f t="shared" ca="1" si="79"/>
        <v>93998</v>
      </c>
      <c r="H114" s="74">
        <f t="shared" ca="1" si="80"/>
        <v>97756</v>
      </c>
      <c r="I114" s="74">
        <f t="shared" ca="1" si="81"/>
        <v>101668</v>
      </c>
      <c r="J114" s="74">
        <f t="shared" ca="1" si="82"/>
        <v>105734</v>
      </c>
      <c r="K114" s="74">
        <f t="shared" ca="1" si="83"/>
        <v>109964</v>
      </c>
      <c r="L114" s="74">
        <f t="shared" ca="1" si="71"/>
        <v>0</v>
      </c>
      <c r="M114" s="74">
        <f t="shared" ca="1" si="72"/>
        <v>0</v>
      </c>
      <c r="N114" s="72"/>
      <c r="P114" s="187" t="str">
        <f t="shared" si="75"/>
        <v>06716C</v>
      </c>
      <c r="Q114" s="191" t="s">
        <v>600</v>
      </c>
      <c r="R114" s="188" t="str">
        <f t="shared" si="96"/>
        <v>Manager Finance Systems Services</v>
      </c>
      <c r="S114" s="189" t="str">
        <f t="shared" si="86"/>
        <v>104</v>
      </c>
      <c r="T114" s="186" cm="1">
        <f t="array" aca="1" ref="T114" ca="1">ROUND(IF($Q114="Y",VLOOKUP($P114, INDIRECT($Q$2),T$6,0)*INDIRECT($P$1),VLOOKUP($P114, INDIRECT($Q$2),T$6,0)),IF($E114="E",0,3))</f>
        <v>93998</v>
      </c>
      <c r="U114" s="186" cm="1">
        <f t="array" aca="1" ref="U114" ca="1">ROUND(IF($Q114="Y",VLOOKUP($P114, INDIRECT($Q$2),U$6,0)*INDIRECT($P$1),VLOOKUP($P114, INDIRECT($Q$2),U$6,0)),IF($E114="E",0,3))</f>
        <v>97756</v>
      </c>
      <c r="V114" s="186" cm="1">
        <f t="array" aca="1" ref="V114" ca="1">ROUND(IF($Q114="Y",VLOOKUP($P114, INDIRECT($Q$2),V$6,0)*INDIRECT($P$1),VLOOKUP($P114, INDIRECT($Q$2),V$6,0)),IF($E114="E",0,3))</f>
        <v>101668</v>
      </c>
      <c r="W114" s="186" cm="1">
        <f t="array" aca="1" ref="W114" ca="1">ROUND(IF($Q114="Y",VLOOKUP($P114, INDIRECT($Q$2),W$6,0)*INDIRECT($P$1),VLOOKUP($P114, INDIRECT($Q$2),W$6,0)),IF($E114="E",0,3))</f>
        <v>105734</v>
      </c>
      <c r="X114" s="186" cm="1">
        <f t="array" aca="1" ref="X114" ca="1">ROUND(IF($Q114="Y",VLOOKUP($P114, INDIRECT($Q$2),X$6,0)*INDIRECT($P$1),VLOOKUP($P114, INDIRECT($Q$2),X$6,0)),IF($E114="E",0,3))</f>
        <v>109964</v>
      </c>
      <c r="Y114" s="186" cm="1">
        <f t="array" aca="1" ref="Y114" ca="1">ROUND(IF($Q114="Y",VLOOKUP($P114, INDIRECT($Q$2),Y$6,0)*INDIRECT($P$1),VLOOKUP($P114, INDIRECT($Q$2),Y$6,0)),IF($E114="E",0,3))</f>
        <v>0</v>
      </c>
      <c r="Z114" s="186" cm="1">
        <f t="array" aca="1" ref="Z114" ca="1">ROUND(IF($Q114="Y",VLOOKUP($P114, INDIRECT($Q$2),Z$6,0)*INDIRECT($P$1),VLOOKUP($P114, INDIRECT($Q$2),Z$6,0)),IF($E114="E",0,3))</f>
        <v>0</v>
      </c>
      <c r="AA114" s="186"/>
      <c r="AB114" s="282" t="str">
        <f t="shared" si="84"/>
        <v>06716C</v>
      </c>
      <c r="AC114" s="130" t="str">
        <f t="shared" si="95"/>
        <v>Manager Finance Systems Services</v>
      </c>
      <c r="AD114" s="284" t="str">
        <f t="shared" si="94"/>
        <v>104</v>
      </c>
      <c r="AE114" s="282">
        <f t="shared" ca="1" si="87"/>
        <v>45.192</v>
      </c>
      <c r="AF114" s="282">
        <f t="shared" ca="1" si="88"/>
        <v>46.998999999999995</v>
      </c>
      <c r="AG114" s="282">
        <f t="shared" ca="1" si="89"/>
        <v>48.878999999999998</v>
      </c>
      <c r="AH114" s="282">
        <f t="shared" ca="1" si="90"/>
        <v>50.833999999999996</v>
      </c>
      <c r="AI114" s="282">
        <f t="shared" ca="1" si="91"/>
        <v>52.867999999999995</v>
      </c>
      <c r="AJ114" s="282" t="str">
        <f t="shared" ca="1" si="92"/>
        <v/>
      </c>
      <c r="AK114" s="282" t="str">
        <f t="shared" ca="1" si="93"/>
        <v/>
      </c>
    </row>
    <row r="115" spans="1:37" x14ac:dyDescent="0.2">
      <c r="A115" s="75" t="s">
        <v>163</v>
      </c>
      <c r="B115" s="75">
        <v>10</v>
      </c>
      <c r="C115" s="70" t="s">
        <v>162</v>
      </c>
      <c r="D115" s="75">
        <v>483</v>
      </c>
      <c r="E115" s="75" t="s">
        <v>17</v>
      </c>
      <c r="F115" s="73" t="s">
        <v>381</v>
      </c>
      <c r="G115" s="74">
        <f t="shared" ca="1" si="79"/>
        <v>88983</v>
      </c>
      <c r="H115" s="74">
        <f t="shared" ca="1" si="80"/>
        <v>92542</v>
      </c>
      <c r="I115" s="74">
        <f t="shared" ca="1" si="81"/>
        <v>96243</v>
      </c>
      <c r="J115" s="74">
        <f t="shared" ca="1" si="82"/>
        <v>100092</v>
      </c>
      <c r="K115" s="74">
        <f t="shared" ca="1" si="83"/>
        <v>104097</v>
      </c>
      <c r="L115" s="74">
        <f t="shared" ref="L115:L145" ca="1" si="97">Y115</f>
        <v>0</v>
      </c>
      <c r="M115" s="74">
        <f t="shared" ref="M115:M145" ca="1" si="98">Z115</f>
        <v>0</v>
      </c>
      <c r="N115" s="72"/>
      <c r="P115" s="187" t="str">
        <f t="shared" si="75"/>
        <v>52904C</v>
      </c>
      <c r="Q115" s="191" t="s">
        <v>600</v>
      </c>
      <c r="R115" s="188" t="str">
        <f t="shared" si="96"/>
        <v>Manager Financial Operations and Business Analysis</v>
      </c>
      <c r="S115" s="189" t="str">
        <f t="shared" si="86"/>
        <v>10</v>
      </c>
      <c r="T115" s="186" cm="1">
        <f t="array" aca="1" ref="T115" ca="1">ROUND(IF($Q115="Y",VLOOKUP($P115, INDIRECT($Q$2),T$6,0)*INDIRECT($P$1),VLOOKUP($P115, INDIRECT($Q$2),T$6,0)),IF($E115="E",0,3))</f>
        <v>88983</v>
      </c>
      <c r="U115" s="186" cm="1">
        <f t="array" aca="1" ref="U115" ca="1">ROUND(IF($Q115="Y",VLOOKUP($P115, INDIRECT($Q$2),U$6,0)*INDIRECT($P$1),VLOOKUP($P115, INDIRECT($Q$2),U$6,0)),IF($E115="E",0,3))</f>
        <v>92542</v>
      </c>
      <c r="V115" s="186" cm="1">
        <f t="array" aca="1" ref="V115" ca="1">ROUND(IF($Q115="Y",VLOOKUP($P115, INDIRECT($Q$2),V$6,0)*INDIRECT($P$1),VLOOKUP($P115, INDIRECT($Q$2),V$6,0)),IF($E115="E",0,3))</f>
        <v>96243</v>
      </c>
      <c r="W115" s="186" cm="1">
        <f t="array" aca="1" ref="W115" ca="1">ROUND(IF($Q115="Y",VLOOKUP($P115, INDIRECT($Q$2),W$6,0)*INDIRECT($P$1),VLOOKUP($P115, INDIRECT($Q$2),W$6,0)),IF($E115="E",0,3))</f>
        <v>100092</v>
      </c>
      <c r="X115" s="186" cm="1">
        <f t="array" aca="1" ref="X115" ca="1">ROUND(IF($Q115="Y",VLOOKUP($P115, INDIRECT($Q$2),X$6,0)*INDIRECT($P$1),VLOOKUP($P115, INDIRECT($Q$2),X$6,0)),IF($E115="E",0,3))</f>
        <v>104097</v>
      </c>
      <c r="Y115" s="186" cm="1">
        <f t="array" aca="1" ref="Y115" ca="1">ROUND(IF($Q115="Y",VLOOKUP($P115, INDIRECT($Q$2),Y$6,0)*INDIRECT($P$1),VLOOKUP($P115, INDIRECT($Q$2),Y$6,0)),IF($E115="E",0,3))</f>
        <v>0</v>
      </c>
      <c r="Z115" s="186" cm="1">
        <f t="array" aca="1" ref="Z115" ca="1">ROUND(IF($Q115="Y",VLOOKUP($P115, INDIRECT($Q$2),Z$6,0)*INDIRECT($P$1),VLOOKUP($P115, INDIRECT($Q$2),Z$6,0)),IF($E115="E",0,3))</f>
        <v>0</v>
      </c>
      <c r="AA115" s="186"/>
      <c r="AB115" s="282" t="str">
        <f t="shared" si="84"/>
        <v>52904C</v>
      </c>
      <c r="AC115" s="130" t="str">
        <f t="shared" si="95"/>
        <v>Manager Financial Operations and Business Analysis</v>
      </c>
      <c r="AD115" s="284" t="str">
        <f t="shared" si="94"/>
        <v>10</v>
      </c>
      <c r="AE115" s="282">
        <f t="shared" ca="1" si="87"/>
        <v>42.780999999999999</v>
      </c>
      <c r="AF115" s="282">
        <f t="shared" ca="1" si="88"/>
        <v>44.491999999999997</v>
      </c>
      <c r="AG115" s="282">
        <f t="shared" ca="1" si="89"/>
        <v>46.271000000000001</v>
      </c>
      <c r="AH115" s="282">
        <f t="shared" ca="1" si="90"/>
        <v>48.122</v>
      </c>
      <c r="AI115" s="282">
        <f t="shared" ca="1" si="91"/>
        <v>50.046999999999997</v>
      </c>
      <c r="AJ115" s="282" t="str">
        <f t="shared" ca="1" si="92"/>
        <v/>
      </c>
      <c r="AK115" s="282" t="str">
        <f t="shared" ca="1" si="93"/>
        <v/>
      </c>
    </row>
    <row r="116" spans="1:37" x14ac:dyDescent="0.2">
      <c r="A116" s="75" t="s">
        <v>128</v>
      </c>
      <c r="B116" s="75">
        <v>12</v>
      </c>
      <c r="C116" s="70" t="s">
        <v>124</v>
      </c>
      <c r="D116" s="75">
        <v>563</v>
      </c>
      <c r="E116" s="75" t="s">
        <v>17</v>
      </c>
      <c r="F116" s="73" t="s">
        <v>129</v>
      </c>
      <c r="G116" s="74">
        <f t="shared" ca="1" si="79"/>
        <v>93998</v>
      </c>
      <c r="H116" s="74">
        <f t="shared" ca="1" si="80"/>
        <v>97756</v>
      </c>
      <c r="I116" s="74">
        <f t="shared" ca="1" si="81"/>
        <v>101668</v>
      </c>
      <c r="J116" s="74">
        <f t="shared" ca="1" si="82"/>
        <v>105734</v>
      </c>
      <c r="K116" s="74">
        <f t="shared" ca="1" si="83"/>
        <v>109964</v>
      </c>
      <c r="L116" s="74">
        <f t="shared" ca="1" si="97"/>
        <v>0</v>
      </c>
      <c r="M116" s="74">
        <f t="shared" ca="1" si="98"/>
        <v>0</v>
      </c>
      <c r="N116" s="72"/>
      <c r="P116" s="187" t="str">
        <f t="shared" ref="P116:P146" si="99">A116</f>
        <v>59222C</v>
      </c>
      <c r="Q116" s="191" t="s">
        <v>600</v>
      </c>
      <c r="R116" s="188" t="str">
        <f t="shared" si="96"/>
        <v>Manager Financial Services</v>
      </c>
      <c r="S116" s="189" t="str">
        <f t="shared" si="86"/>
        <v>104</v>
      </c>
      <c r="T116" s="186" cm="1">
        <f t="array" aca="1" ref="T116" ca="1">ROUND(IF($Q116="Y",VLOOKUP($P116, INDIRECT($Q$2),T$6,0)*INDIRECT($P$1),VLOOKUP($P116, INDIRECT($Q$2),T$6,0)),IF($E116="E",0,3))</f>
        <v>93998</v>
      </c>
      <c r="U116" s="186" cm="1">
        <f t="array" aca="1" ref="U116" ca="1">ROUND(IF($Q116="Y",VLOOKUP($P116, INDIRECT($Q$2),U$6,0)*INDIRECT($P$1),VLOOKUP($P116, INDIRECT($Q$2),U$6,0)),IF($E116="E",0,3))</f>
        <v>97756</v>
      </c>
      <c r="V116" s="186" cm="1">
        <f t="array" aca="1" ref="V116" ca="1">ROUND(IF($Q116="Y",VLOOKUP($P116, INDIRECT($Q$2),V$6,0)*INDIRECT($P$1),VLOOKUP($P116, INDIRECT($Q$2),V$6,0)),IF($E116="E",0,3))</f>
        <v>101668</v>
      </c>
      <c r="W116" s="186" cm="1">
        <f t="array" aca="1" ref="W116" ca="1">ROUND(IF($Q116="Y",VLOOKUP($P116, INDIRECT($Q$2),W$6,0)*INDIRECT($P$1),VLOOKUP($P116, INDIRECT($Q$2),W$6,0)),IF($E116="E",0,3))</f>
        <v>105734</v>
      </c>
      <c r="X116" s="186" cm="1">
        <f t="array" aca="1" ref="X116" ca="1">ROUND(IF($Q116="Y",VLOOKUP($P116, INDIRECT($Q$2),X$6,0)*INDIRECT($P$1),VLOOKUP($P116, INDIRECT($Q$2),X$6,0)),IF($E116="E",0,3))</f>
        <v>109964</v>
      </c>
      <c r="Y116" s="186" cm="1">
        <f t="array" aca="1" ref="Y116" ca="1">ROUND(IF($Q116="Y",VLOOKUP($P116, INDIRECT($Q$2),Y$6,0)*INDIRECT($P$1),VLOOKUP($P116, INDIRECT($Q$2),Y$6,0)),IF($E116="E",0,3))</f>
        <v>0</v>
      </c>
      <c r="Z116" s="186" cm="1">
        <f t="array" aca="1" ref="Z116" ca="1">ROUND(IF($Q116="Y",VLOOKUP($P116, INDIRECT($Q$2),Z$6,0)*INDIRECT($P$1),VLOOKUP($P116, INDIRECT($Q$2),Z$6,0)),IF($E116="E",0,3))</f>
        <v>0</v>
      </c>
      <c r="AA116" s="186"/>
      <c r="AB116" s="282" t="str">
        <f t="shared" si="84"/>
        <v>59222C</v>
      </c>
      <c r="AC116" s="130" t="str">
        <f t="shared" si="95"/>
        <v>Manager Financial Services</v>
      </c>
      <c r="AD116" s="284" t="str">
        <f t="shared" si="94"/>
        <v>104</v>
      </c>
      <c r="AE116" s="282">
        <f t="shared" ca="1" si="87"/>
        <v>45.192</v>
      </c>
      <c r="AF116" s="282">
        <f t="shared" ca="1" si="88"/>
        <v>46.998999999999995</v>
      </c>
      <c r="AG116" s="282">
        <f t="shared" ca="1" si="89"/>
        <v>48.878999999999998</v>
      </c>
      <c r="AH116" s="282">
        <f t="shared" ca="1" si="90"/>
        <v>50.833999999999996</v>
      </c>
      <c r="AI116" s="282">
        <f t="shared" ca="1" si="91"/>
        <v>52.867999999999995</v>
      </c>
      <c r="AJ116" s="282" t="str">
        <f t="shared" ca="1" si="92"/>
        <v/>
      </c>
      <c r="AK116" s="282" t="str">
        <f t="shared" ca="1" si="93"/>
        <v/>
      </c>
    </row>
    <row r="117" spans="1:37" x14ac:dyDescent="0.2">
      <c r="A117" s="75" t="s">
        <v>165</v>
      </c>
      <c r="B117" s="75">
        <v>11</v>
      </c>
      <c r="C117" s="70" t="s">
        <v>164</v>
      </c>
      <c r="D117" s="75">
        <v>505</v>
      </c>
      <c r="E117" s="75" t="s">
        <v>17</v>
      </c>
      <c r="F117" s="73" t="s">
        <v>382</v>
      </c>
      <c r="G117" s="74">
        <f t="shared" ca="1" si="79"/>
        <v>93998</v>
      </c>
      <c r="H117" s="74">
        <f t="shared" ca="1" si="80"/>
        <v>97755</v>
      </c>
      <c r="I117" s="74">
        <f t="shared" ca="1" si="81"/>
        <v>101668</v>
      </c>
      <c r="J117" s="74">
        <f t="shared" ca="1" si="82"/>
        <v>105734</v>
      </c>
      <c r="K117" s="74">
        <f t="shared" ca="1" si="83"/>
        <v>109964</v>
      </c>
      <c r="L117" s="74">
        <f t="shared" ca="1" si="97"/>
        <v>0</v>
      </c>
      <c r="M117" s="74">
        <f t="shared" ca="1" si="98"/>
        <v>0</v>
      </c>
      <c r="N117" s="72"/>
      <c r="P117" s="187" t="str">
        <f t="shared" si="99"/>
        <v>02657C</v>
      </c>
      <c r="Q117" s="191" t="s">
        <v>600</v>
      </c>
      <c r="R117" s="188" t="str">
        <f t="shared" si="96"/>
        <v>Manager Grants &amp; Community Engagement</v>
      </c>
      <c r="S117" s="189" t="str">
        <f t="shared" si="86"/>
        <v>103</v>
      </c>
      <c r="T117" s="186" cm="1">
        <f t="array" aca="1" ref="T117" ca="1">ROUND(IF($Q117="Y",VLOOKUP($P117, INDIRECT($Q$2),T$6,0)*INDIRECT($P$1),VLOOKUP($P117, INDIRECT($Q$2),T$6,0)),IF($E117="E",0,3))</f>
        <v>93998</v>
      </c>
      <c r="U117" s="186" cm="1">
        <f t="array" aca="1" ref="U117" ca="1">ROUND(IF($Q117="Y",VLOOKUP($P117, INDIRECT($Q$2),U$6,0)*INDIRECT($P$1),VLOOKUP($P117, INDIRECT($Q$2),U$6,0)),IF($E117="E",0,3))</f>
        <v>97755</v>
      </c>
      <c r="V117" s="186" cm="1">
        <f t="array" aca="1" ref="V117" ca="1">ROUND(IF($Q117="Y",VLOOKUP($P117, INDIRECT($Q$2),V$6,0)*INDIRECT($P$1),VLOOKUP($P117, INDIRECT($Q$2),V$6,0)),IF($E117="E",0,3))</f>
        <v>101668</v>
      </c>
      <c r="W117" s="186" cm="1">
        <f t="array" aca="1" ref="W117" ca="1">ROUND(IF($Q117="Y",VLOOKUP($P117, INDIRECT($Q$2),W$6,0)*INDIRECT($P$1),VLOOKUP($P117, INDIRECT($Q$2),W$6,0)),IF($E117="E",0,3))</f>
        <v>105734</v>
      </c>
      <c r="X117" s="186" cm="1">
        <f t="array" aca="1" ref="X117" ca="1">ROUND(IF($Q117="Y",VLOOKUP($P117, INDIRECT($Q$2),X$6,0)*INDIRECT($P$1),VLOOKUP($P117, INDIRECT($Q$2),X$6,0)),IF($E117="E",0,3))</f>
        <v>109964</v>
      </c>
      <c r="Y117" s="186" cm="1">
        <f t="array" aca="1" ref="Y117" ca="1">ROUND(IF($Q117="Y",VLOOKUP($P117, INDIRECT($Q$2),Y$6,0)*INDIRECT($P$1),VLOOKUP($P117, INDIRECT($Q$2),Y$6,0)),IF($E117="E",0,3))</f>
        <v>0</v>
      </c>
      <c r="Z117" s="186" cm="1">
        <f t="array" aca="1" ref="Z117" ca="1">ROUND(IF($Q117="Y",VLOOKUP($P117, INDIRECT($Q$2),Z$6,0)*INDIRECT($P$1),VLOOKUP($P117, INDIRECT($Q$2),Z$6,0)),IF($E117="E",0,3))</f>
        <v>0</v>
      </c>
      <c r="AA117" s="186"/>
      <c r="AB117" s="282" t="str">
        <f t="shared" si="84"/>
        <v>02657C</v>
      </c>
      <c r="AC117" s="130" t="str">
        <f t="shared" si="95"/>
        <v>Manager Grants &amp; Community Engagement</v>
      </c>
      <c r="AD117" s="284" t="str">
        <f t="shared" si="94"/>
        <v>103</v>
      </c>
      <c r="AE117" s="282">
        <f t="shared" ca="1" si="87"/>
        <v>45.192</v>
      </c>
      <c r="AF117" s="282">
        <f t="shared" ca="1" si="88"/>
        <v>46.997999999999998</v>
      </c>
      <c r="AG117" s="282">
        <f t="shared" ca="1" si="89"/>
        <v>48.878999999999998</v>
      </c>
      <c r="AH117" s="282">
        <f t="shared" ca="1" si="90"/>
        <v>50.833999999999996</v>
      </c>
      <c r="AI117" s="282">
        <f t="shared" ca="1" si="91"/>
        <v>52.867999999999995</v>
      </c>
      <c r="AJ117" s="282" t="str">
        <f t="shared" ca="1" si="92"/>
        <v/>
      </c>
      <c r="AK117" s="282" t="str">
        <f t="shared" ca="1" si="93"/>
        <v/>
      </c>
    </row>
    <row r="118" spans="1:37" x14ac:dyDescent="0.2">
      <c r="A118" s="75" t="s">
        <v>130</v>
      </c>
      <c r="B118" s="75">
        <v>11</v>
      </c>
      <c r="C118" s="70" t="s">
        <v>124</v>
      </c>
      <c r="D118" s="75">
        <v>513</v>
      </c>
      <c r="E118" s="75" t="s">
        <v>17</v>
      </c>
      <c r="F118" s="73" t="s">
        <v>383</v>
      </c>
      <c r="G118" s="74">
        <f t="shared" ca="1" si="79"/>
        <v>93998</v>
      </c>
      <c r="H118" s="74">
        <f t="shared" ca="1" si="80"/>
        <v>97756</v>
      </c>
      <c r="I118" s="74">
        <f t="shared" ca="1" si="81"/>
        <v>101668</v>
      </c>
      <c r="J118" s="74">
        <f t="shared" ca="1" si="82"/>
        <v>105734</v>
      </c>
      <c r="K118" s="74">
        <f t="shared" ca="1" si="83"/>
        <v>109964</v>
      </c>
      <c r="L118" s="74">
        <f t="shared" ca="1" si="97"/>
        <v>0</v>
      </c>
      <c r="M118" s="74">
        <f t="shared" ca="1" si="98"/>
        <v>0</v>
      </c>
      <c r="N118" s="72"/>
      <c r="P118" s="187" t="str">
        <f t="shared" si="99"/>
        <v>06739C</v>
      </c>
      <c r="Q118" s="191" t="s">
        <v>600</v>
      </c>
      <c r="R118" s="188" t="str">
        <f t="shared" si="96"/>
        <v>Manager Health Administration</v>
      </c>
      <c r="S118" s="189" t="str">
        <f t="shared" si="86"/>
        <v>104</v>
      </c>
      <c r="T118" s="186" cm="1">
        <f t="array" aca="1" ref="T118" ca="1">ROUND(IF($Q118="Y",VLOOKUP($P118, INDIRECT($Q$2),T$6,0)*INDIRECT($P$1),VLOOKUP($P118, INDIRECT($Q$2),T$6,0)),IF($E118="E",0,3))</f>
        <v>93998</v>
      </c>
      <c r="U118" s="186" cm="1">
        <f t="array" aca="1" ref="U118" ca="1">ROUND(IF($Q118="Y",VLOOKUP($P118, INDIRECT($Q$2),U$6,0)*INDIRECT($P$1),VLOOKUP($P118, INDIRECT($Q$2),U$6,0)),IF($E118="E",0,3))</f>
        <v>97756</v>
      </c>
      <c r="V118" s="186" cm="1">
        <f t="array" aca="1" ref="V118" ca="1">ROUND(IF($Q118="Y",VLOOKUP($P118, INDIRECT($Q$2),V$6,0)*INDIRECT($P$1),VLOOKUP($P118, INDIRECT($Q$2),V$6,0)),IF($E118="E",0,3))</f>
        <v>101668</v>
      </c>
      <c r="W118" s="186" cm="1">
        <f t="array" aca="1" ref="W118" ca="1">ROUND(IF($Q118="Y",VLOOKUP($P118, INDIRECT($Q$2),W$6,0)*INDIRECT($P$1),VLOOKUP($P118, INDIRECT($Q$2),W$6,0)),IF($E118="E",0,3))</f>
        <v>105734</v>
      </c>
      <c r="X118" s="186" cm="1">
        <f t="array" aca="1" ref="X118" ca="1">ROUND(IF($Q118="Y",VLOOKUP($P118, INDIRECT($Q$2),X$6,0)*INDIRECT($P$1),VLOOKUP($P118, INDIRECT($Q$2),X$6,0)),IF($E118="E",0,3))</f>
        <v>109964</v>
      </c>
      <c r="Y118" s="186" cm="1">
        <f t="array" aca="1" ref="Y118" ca="1">ROUND(IF($Q118="Y",VLOOKUP($P118, INDIRECT($Q$2),Y$6,0)*INDIRECT($P$1),VLOOKUP($P118, INDIRECT($Q$2),Y$6,0)),IF($E118="E",0,3))</f>
        <v>0</v>
      </c>
      <c r="Z118" s="186" cm="1">
        <f t="array" aca="1" ref="Z118" ca="1">ROUND(IF($Q118="Y",VLOOKUP($P118, INDIRECT($Q$2),Z$6,0)*INDIRECT($P$1),VLOOKUP($P118, INDIRECT($Q$2),Z$6,0)),IF($E118="E",0,3))</f>
        <v>0</v>
      </c>
      <c r="AA118" s="186"/>
      <c r="AB118" s="282" t="str">
        <f t="shared" si="84"/>
        <v>06739C</v>
      </c>
      <c r="AC118" s="130" t="str">
        <f t="shared" si="95"/>
        <v>Manager Health Administration</v>
      </c>
      <c r="AD118" s="284" t="str">
        <f t="shared" si="94"/>
        <v>104</v>
      </c>
      <c r="AE118" s="282">
        <f t="shared" ca="1" si="87"/>
        <v>45.192</v>
      </c>
      <c r="AF118" s="282">
        <f t="shared" ca="1" si="88"/>
        <v>46.998999999999995</v>
      </c>
      <c r="AG118" s="282">
        <f t="shared" ca="1" si="89"/>
        <v>48.878999999999998</v>
      </c>
      <c r="AH118" s="282">
        <f t="shared" ca="1" si="90"/>
        <v>50.833999999999996</v>
      </c>
      <c r="AI118" s="282">
        <f t="shared" ca="1" si="91"/>
        <v>52.867999999999995</v>
      </c>
      <c r="AJ118" s="282" t="str">
        <f t="shared" ca="1" si="92"/>
        <v/>
      </c>
      <c r="AK118" s="282" t="str">
        <f t="shared" ca="1" si="93"/>
        <v/>
      </c>
    </row>
    <row r="119" spans="1:37" x14ac:dyDescent="0.2">
      <c r="A119" s="75" t="s">
        <v>158</v>
      </c>
      <c r="B119" s="75">
        <v>11</v>
      </c>
      <c r="C119" s="70" t="s">
        <v>65</v>
      </c>
      <c r="D119" s="75">
        <v>498</v>
      </c>
      <c r="E119" s="75" t="s">
        <v>17</v>
      </c>
      <c r="F119" s="73" t="s">
        <v>384</v>
      </c>
      <c r="G119" s="74">
        <f t="shared" ca="1" si="79"/>
        <v>85492</v>
      </c>
      <c r="H119" s="74">
        <f t="shared" ca="1" si="80"/>
        <v>89993</v>
      </c>
      <c r="I119" s="74">
        <f t="shared" ca="1" si="81"/>
        <v>94728</v>
      </c>
      <c r="J119" s="74">
        <f t="shared" ca="1" si="82"/>
        <v>101170</v>
      </c>
      <c r="K119" s="74">
        <f t="shared" ca="1" si="83"/>
        <v>104004</v>
      </c>
      <c r="L119" s="74">
        <f t="shared" ca="1" si="97"/>
        <v>106917</v>
      </c>
      <c r="M119" s="74">
        <f t="shared" ca="1" si="98"/>
        <v>109964</v>
      </c>
      <c r="N119" s="72"/>
      <c r="P119" s="187" t="str">
        <f t="shared" si="99"/>
        <v>06743C</v>
      </c>
      <c r="Q119" s="191" t="s">
        <v>600</v>
      </c>
      <c r="R119" s="188" t="str">
        <f t="shared" si="96"/>
        <v>Manager Healthy Living Program</v>
      </c>
      <c r="S119" s="189" t="str">
        <f t="shared" si="86"/>
        <v>41C</v>
      </c>
      <c r="T119" s="186" cm="1">
        <f t="array" aca="1" ref="T119" ca="1">ROUND(IF($Q119="Y",VLOOKUP($P119, INDIRECT($Q$2),T$6,0)*INDIRECT($P$1),VLOOKUP($P119, INDIRECT($Q$2),T$6,0)),IF($E119="E",0,3))</f>
        <v>85492</v>
      </c>
      <c r="U119" s="186" cm="1">
        <f t="array" aca="1" ref="U119" ca="1">ROUND(IF($Q119="Y",VLOOKUP($P119, INDIRECT($Q$2),U$6,0)*INDIRECT($P$1),VLOOKUP($P119, INDIRECT($Q$2),U$6,0)),IF($E119="E",0,3))</f>
        <v>89993</v>
      </c>
      <c r="V119" s="186" cm="1">
        <f t="array" aca="1" ref="V119" ca="1">ROUND(IF($Q119="Y",VLOOKUP($P119, INDIRECT($Q$2),V$6,0)*INDIRECT($P$1),VLOOKUP($P119, INDIRECT($Q$2),V$6,0)),IF($E119="E",0,3))</f>
        <v>94728</v>
      </c>
      <c r="W119" s="186" cm="1">
        <f t="array" aca="1" ref="W119" ca="1">ROUND(IF($Q119="Y",VLOOKUP($P119, INDIRECT($Q$2),W$6,0)*INDIRECT($P$1),VLOOKUP($P119, INDIRECT($Q$2),W$6,0)),IF($E119="E",0,3))</f>
        <v>101170</v>
      </c>
      <c r="X119" s="186" cm="1">
        <f t="array" aca="1" ref="X119" ca="1">ROUND(IF($Q119="Y",VLOOKUP($P119, INDIRECT($Q$2),X$6,0)*INDIRECT($P$1),VLOOKUP($P119, INDIRECT($Q$2),X$6,0)),IF($E119="E",0,3))</f>
        <v>104004</v>
      </c>
      <c r="Y119" s="186" cm="1">
        <f t="array" aca="1" ref="Y119" ca="1">ROUND(IF($Q119="Y",VLOOKUP($P119, INDIRECT($Q$2),Y$6,0)*INDIRECT($P$1),VLOOKUP($P119, INDIRECT($Q$2),Y$6,0)),IF($E119="E",0,3))</f>
        <v>106917</v>
      </c>
      <c r="Z119" s="186" cm="1">
        <f t="array" aca="1" ref="Z119" ca="1">ROUND(IF($Q119="Y",VLOOKUP($P119, INDIRECT($Q$2),Z$6,0)*INDIRECT($P$1),VLOOKUP($P119, INDIRECT($Q$2),Z$6,0)),IF($E119="E",0,3))</f>
        <v>109964</v>
      </c>
      <c r="AA119" s="186"/>
      <c r="AB119" s="282" t="str">
        <f t="shared" si="84"/>
        <v>06743C</v>
      </c>
      <c r="AC119" s="130" t="str">
        <f t="shared" si="95"/>
        <v>Manager Healthy Living Program</v>
      </c>
      <c r="AD119" s="284" t="str">
        <f t="shared" si="94"/>
        <v>41C</v>
      </c>
      <c r="AE119" s="282">
        <f t="shared" ca="1" si="87"/>
        <v>41.101999999999997</v>
      </c>
      <c r="AF119" s="282">
        <f t="shared" ca="1" si="88"/>
        <v>43.265999999999998</v>
      </c>
      <c r="AG119" s="282">
        <f t="shared" ca="1" si="89"/>
        <v>45.542999999999999</v>
      </c>
      <c r="AH119" s="282">
        <f t="shared" ca="1" si="90"/>
        <v>48.64</v>
      </c>
      <c r="AI119" s="282">
        <f t="shared" ca="1" si="91"/>
        <v>50.001999999999995</v>
      </c>
      <c r="AJ119" s="282">
        <f t="shared" ca="1" si="92"/>
        <v>51.402999999999999</v>
      </c>
      <c r="AK119" s="282">
        <f t="shared" ca="1" si="93"/>
        <v>52.867999999999995</v>
      </c>
    </row>
    <row r="120" spans="1:37" x14ac:dyDescent="0.2">
      <c r="A120" s="75" t="s">
        <v>131</v>
      </c>
      <c r="B120" s="75">
        <v>10</v>
      </c>
      <c r="C120" s="70" t="s">
        <v>70</v>
      </c>
      <c r="D120" s="75">
        <v>465</v>
      </c>
      <c r="E120" s="75" t="s">
        <v>17</v>
      </c>
      <c r="F120" s="73" t="s">
        <v>385</v>
      </c>
      <c r="G120" s="74">
        <f t="shared" ca="1" si="79"/>
        <v>78941</v>
      </c>
      <c r="H120" s="74">
        <f t="shared" ca="1" si="80"/>
        <v>82870</v>
      </c>
      <c r="I120" s="74">
        <f t="shared" ca="1" si="81"/>
        <v>87024</v>
      </c>
      <c r="J120" s="74">
        <f t="shared" ca="1" si="82"/>
        <v>92651</v>
      </c>
      <c r="K120" s="74">
        <f t="shared" ca="1" si="83"/>
        <v>95244</v>
      </c>
      <c r="L120" s="74">
        <f t="shared" ca="1" si="97"/>
        <v>97913</v>
      </c>
      <c r="M120" s="74">
        <f t="shared" ca="1" si="98"/>
        <v>100704</v>
      </c>
      <c r="N120" s="72"/>
      <c r="P120" s="187" t="str">
        <f t="shared" si="99"/>
        <v>06744C</v>
      </c>
      <c r="Q120" s="191" t="s">
        <v>600</v>
      </c>
      <c r="R120" s="188" t="str">
        <f t="shared" si="96"/>
        <v>Manager Healthy Start</v>
      </c>
      <c r="S120" s="189" t="str">
        <f t="shared" si="86"/>
        <v>34M</v>
      </c>
      <c r="T120" s="186" cm="1">
        <f t="array" aca="1" ref="T120" ca="1">ROUND(IF($Q120="Y",VLOOKUP($P120, INDIRECT($Q$2),T$6,0)*INDIRECT($P$1),VLOOKUP($P120, INDIRECT($Q$2),T$6,0)),IF($E120="E",0,3))</f>
        <v>78941</v>
      </c>
      <c r="U120" s="186" cm="1">
        <f t="array" aca="1" ref="U120" ca="1">ROUND(IF($Q120="Y",VLOOKUP($P120, INDIRECT($Q$2),U$6,0)*INDIRECT($P$1),VLOOKUP($P120, INDIRECT($Q$2),U$6,0)),IF($E120="E",0,3))</f>
        <v>82870</v>
      </c>
      <c r="V120" s="186" cm="1">
        <f t="array" aca="1" ref="V120" ca="1">ROUND(IF($Q120="Y",VLOOKUP($P120, INDIRECT($Q$2),V$6,0)*INDIRECT($P$1),VLOOKUP($P120, INDIRECT($Q$2),V$6,0)),IF($E120="E",0,3))</f>
        <v>87024</v>
      </c>
      <c r="W120" s="186" cm="1">
        <f t="array" aca="1" ref="W120" ca="1">ROUND(IF($Q120="Y",VLOOKUP($P120, INDIRECT($Q$2),W$6,0)*INDIRECT($P$1),VLOOKUP($P120, INDIRECT($Q$2),W$6,0)),IF($E120="E",0,3))</f>
        <v>92651</v>
      </c>
      <c r="X120" s="186" cm="1">
        <f t="array" aca="1" ref="X120" ca="1">ROUND(IF($Q120="Y",VLOOKUP($P120, INDIRECT($Q$2),X$6,0)*INDIRECT($P$1),VLOOKUP($P120, INDIRECT($Q$2),X$6,0)),IF($E120="E",0,3))</f>
        <v>95244</v>
      </c>
      <c r="Y120" s="186" cm="1">
        <f t="array" aca="1" ref="Y120" ca="1">ROUND(IF($Q120="Y",VLOOKUP($P120, INDIRECT($Q$2),Y$6,0)*INDIRECT($P$1),VLOOKUP($P120, INDIRECT($Q$2),Y$6,0)),IF($E120="E",0,3))</f>
        <v>97913</v>
      </c>
      <c r="Z120" s="186" cm="1">
        <f t="array" aca="1" ref="Z120" ca="1">ROUND(IF($Q120="Y",VLOOKUP($P120, INDIRECT($Q$2),Z$6,0)*INDIRECT($P$1),VLOOKUP($P120, INDIRECT($Q$2),Z$6,0)),IF($E120="E",0,3))</f>
        <v>100704</v>
      </c>
      <c r="AA120" s="186"/>
      <c r="AB120" s="282" t="str">
        <f t="shared" si="84"/>
        <v>06744C</v>
      </c>
      <c r="AC120" s="130" t="str">
        <f t="shared" si="95"/>
        <v>Manager Healthy Start</v>
      </c>
      <c r="AD120" s="284" t="str">
        <f t="shared" si="94"/>
        <v>34M</v>
      </c>
      <c r="AE120" s="282">
        <f t="shared" ca="1" si="87"/>
        <v>37.952999999999996</v>
      </c>
      <c r="AF120" s="282">
        <f t="shared" ca="1" si="88"/>
        <v>39.841999999999999</v>
      </c>
      <c r="AG120" s="282">
        <f t="shared" ca="1" si="89"/>
        <v>41.838999999999999</v>
      </c>
      <c r="AH120" s="282">
        <f t="shared" ca="1" si="90"/>
        <v>44.543999999999997</v>
      </c>
      <c r="AI120" s="282">
        <f t="shared" ca="1" si="91"/>
        <v>45.790999999999997</v>
      </c>
      <c r="AJ120" s="282">
        <f t="shared" ca="1" si="92"/>
        <v>47.073999999999998</v>
      </c>
      <c r="AK120" s="282">
        <f t="shared" ca="1" si="93"/>
        <v>48.415999999999997</v>
      </c>
    </row>
    <row r="121" spans="1:37" x14ac:dyDescent="0.2">
      <c r="A121" s="75" t="s">
        <v>132</v>
      </c>
      <c r="B121" s="75">
        <v>13</v>
      </c>
      <c r="C121" s="70" t="s">
        <v>76</v>
      </c>
      <c r="D121" s="75">
        <v>588</v>
      </c>
      <c r="E121" s="75" t="s">
        <v>17</v>
      </c>
      <c r="F121" s="73" t="s">
        <v>386</v>
      </c>
      <c r="G121" s="74">
        <f t="shared" ca="1" si="79"/>
        <v>105785</v>
      </c>
      <c r="H121" s="74">
        <f t="shared" ca="1" si="80"/>
        <v>110015</v>
      </c>
      <c r="I121" s="74">
        <f t="shared" ca="1" si="81"/>
        <v>114416</v>
      </c>
      <c r="J121" s="74">
        <f t="shared" ca="1" si="82"/>
        <v>118992</v>
      </c>
      <c r="K121" s="74">
        <f t="shared" ca="1" si="83"/>
        <v>123753</v>
      </c>
      <c r="L121" s="74">
        <f t="shared" ca="1" si="97"/>
        <v>0</v>
      </c>
      <c r="M121" s="74">
        <f t="shared" ca="1" si="98"/>
        <v>0</v>
      </c>
      <c r="N121" s="72"/>
      <c r="P121" s="187" t="str">
        <f t="shared" si="99"/>
        <v>52600C</v>
      </c>
      <c r="Q121" s="186" t="s">
        <v>600</v>
      </c>
      <c r="R121" s="188" t="str">
        <f t="shared" si="96"/>
        <v>Manager Housing Development</v>
      </c>
      <c r="S121" s="189" t="str">
        <f t="shared" si="86"/>
        <v>63</v>
      </c>
      <c r="T121" s="186" cm="1">
        <f t="array" aca="1" ref="T121" ca="1">ROUND(IF($Q121="Y",VLOOKUP($P121, INDIRECT($Q$2),T$6,0)*INDIRECT($P$1),VLOOKUP($P121, INDIRECT($Q$2),T$6,0)),IF($E121="E",0,3))</f>
        <v>105785</v>
      </c>
      <c r="U121" s="186" cm="1">
        <f t="array" aca="1" ref="U121" ca="1">ROUND(IF($Q121="Y",VLOOKUP($P121, INDIRECT($Q$2),U$6,0)*INDIRECT($P$1),VLOOKUP($P121, INDIRECT($Q$2),U$6,0)),IF($E121="E",0,3))</f>
        <v>110015</v>
      </c>
      <c r="V121" s="186" cm="1">
        <f t="array" aca="1" ref="V121" ca="1">ROUND(IF($Q121="Y",VLOOKUP($P121, INDIRECT($Q$2),V$6,0)*INDIRECT($P$1),VLOOKUP($P121, INDIRECT($Q$2),V$6,0)),IF($E121="E",0,3))</f>
        <v>114416</v>
      </c>
      <c r="W121" s="186" cm="1">
        <f t="array" aca="1" ref="W121" ca="1">ROUND(IF($Q121="Y",VLOOKUP($P121, INDIRECT($Q$2),W$6,0)*INDIRECT($P$1),VLOOKUP($P121, INDIRECT($Q$2),W$6,0)),IF($E121="E",0,3))</f>
        <v>118992</v>
      </c>
      <c r="X121" s="186" cm="1">
        <f t="array" aca="1" ref="X121" ca="1">ROUND(IF($Q121="Y",VLOOKUP($P121, INDIRECT($Q$2),X$6,0)*INDIRECT($P$1),VLOOKUP($P121, INDIRECT($Q$2),X$6,0)),IF($E121="E",0,3))</f>
        <v>123753</v>
      </c>
      <c r="Y121" s="186" cm="1">
        <f t="array" aca="1" ref="Y121" ca="1">ROUND(IF($Q121="Y",VLOOKUP($P121, INDIRECT($Q$2),Y$6,0)*INDIRECT($P$1),VLOOKUP($P121, INDIRECT($Q$2),Y$6,0)),IF($E121="E",0,3))</f>
        <v>0</v>
      </c>
      <c r="Z121" s="186" cm="1">
        <f t="array" aca="1" ref="Z121" ca="1">ROUND(IF($Q121="Y",VLOOKUP($P121, INDIRECT($Q$2),Z$6,0)*INDIRECT($P$1),VLOOKUP($P121, INDIRECT($Q$2),Z$6,0)),IF($E121="E",0,3))</f>
        <v>0</v>
      </c>
      <c r="AA121" s="186"/>
      <c r="AB121" s="282" t="str">
        <f t="shared" si="84"/>
        <v>52600C</v>
      </c>
      <c r="AC121" s="130" t="str">
        <f t="shared" si="95"/>
        <v>Manager Housing Development</v>
      </c>
      <c r="AD121" s="284" t="str">
        <f t="shared" si="94"/>
        <v>63</v>
      </c>
      <c r="AE121" s="282">
        <f t="shared" ca="1" si="87"/>
        <v>50.858999999999995</v>
      </c>
      <c r="AF121" s="282">
        <f t="shared" ca="1" si="88"/>
        <v>52.891999999999996</v>
      </c>
      <c r="AG121" s="282">
        <f t="shared" ca="1" si="89"/>
        <v>55.007999999999996</v>
      </c>
      <c r="AH121" s="282">
        <f t="shared" ca="1" si="90"/>
        <v>57.207999999999998</v>
      </c>
      <c r="AI121" s="282">
        <f t="shared" ca="1" si="91"/>
        <v>59.497</v>
      </c>
      <c r="AJ121" s="282" t="str">
        <f t="shared" ca="1" si="92"/>
        <v/>
      </c>
      <c r="AK121" s="282" t="str">
        <f t="shared" ca="1" si="93"/>
        <v/>
      </c>
    </row>
    <row r="122" spans="1:37" x14ac:dyDescent="0.2">
      <c r="A122" s="75" t="s">
        <v>136</v>
      </c>
      <c r="B122" s="75">
        <v>11</v>
      </c>
      <c r="C122" s="70" t="s">
        <v>135</v>
      </c>
      <c r="D122" s="75">
        <v>513</v>
      </c>
      <c r="E122" s="75" t="s">
        <v>17</v>
      </c>
      <c r="F122" s="73" t="s">
        <v>387</v>
      </c>
      <c r="G122" s="74">
        <f t="shared" ca="1" si="79"/>
        <v>102745</v>
      </c>
      <c r="H122" s="74">
        <f t="shared" ca="1" si="80"/>
        <v>106859</v>
      </c>
      <c r="I122" s="74">
        <f t="shared" ca="1" si="81"/>
        <v>111138</v>
      </c>
      <c r="J122" s="74">
        <f t="shared" ca="1" si="82"/>
        <v>115588</v>
      </c>
      <c r="K122" s="74">
        <f t="shared" ca="1" si="83"/>
        <v>120216</v>
      </c>
      <c r="L122" s="74">
        <f t="shared" ca="1" si="97"/>
        <v>0</v>
      </c>
      <c r="M122" s="74">
        <f t="shared" ca="1" si="98"/>
        <v>0</v>
      </c>
      <c r="N122" s="72"/>
      <c r="P122" s="187" t="str">
        <f t="shared" si="99"/>
        <v>06795C</v>
      </c>
      <c r="Q122" s="191" t="s">
        <v>600</v>
      </c>
      <c r="R122" s="188" t="str">
        <f t="shared" si="96"/>
        <v xml:space="preserve">Manager Internal Audit </v>
      </c>
      <c r="S122" s="189" t="str">
        <f t="shared" si="86"/>
        <v>045</v>
      </c>
      <c r="T122" s="186" cm="1">
        <f t="array" aca="1" ref="T122" ca="1">ROUND(IF($Q122="Y",VLOOKUP($P122, INDIRECT($Q$2),T$6,0)*INDIRECT($P$1),VLOOKUP($P122, INDIRECT($Q$2),T$6,0)),IF($E122="E",0,3))</f>
        <v>102745</v>
      </c>
      <c r="U122" s="186" cm="1">
        <f t="array" aca="1" ref="U122" ca="1">ROUND(IF($Q122="Y",VLOOKUP($P122, INDIRECT($Q$2),U$6,0)*INDIRECT($P$1),VLOOKUP($P122, INDIRECT($Q$2),U$6,0)),IF($E122="E",0,3))</f>
        <v>106859</v>
      </c>
      <c r="V122" s="186" cm="1">
        <f t="array" aca="1" ref="V122" ca="1">ROUND(IF($Q122="Y",VLOOKUP($P122, INDIRECT($Q$2),V$6,0)*INDIRECT($P$1),VLOOKUP($P122, INDIRECT($Q$2),V$6,0)),IF($E122="E",0,3))</f>
        <v>111138</v>
      </c>
      <c r="W122" s="186" cm="1">
        <f t="array" aca="1" ref="W122" ca="1">ROUND(IF($Q122="Y",VLOOKUP($P122, INDIRECT($Q$2),W$6,0)*INDIRECT($P$1),VLOOKUP($P122, INDIRECT($Q$2),W$6,0)),IF($E122="E",0,3))</f>
        <v>115588</v>
      </c>
      <c r="X122" s="186" cm="1">
        <f t="array" aca="1" ref="X122" ca="1">ROUND(IF($Q122="Y",VLOOKUP($P122, INDIRECT($Q$2),X$6,0)*INDIRECT($P$1),VLOOKUP($P122, INDIRECT($Q$2),X$6,0)),IF($E122="E",0,3))</f>
        <v>120216</v>
      </c>
      <c r="Y122" s="186" cm="1">
        <f t="array" aca="1" ref="Y122" ca="1">ROUND(IF($Q122="Y",VLOOKUP($P122, INDIRECT($Q$2),Y$6,0)*INDIRECT($P$1),VLOOKUP($P122, INDIRECT($Q$2),Y$6,0)),IF($E122="E",0,3))</f>
        <v>0</v>
      </c>
      <c r="Z122" s="186" cm="1">
        <f t="array" aca="1" ref="Z122" ca="1">ROUND(IF($Q122="Y",VLOOKUP($P122, INDIRECT($Q$2),Z$6,0)*INDIRECT($P$1),VLOOKUP($P122, INDIRECT($Q$2),Z$6,0)),IF($E122="E",0,3))</f>
        <v>0</v>
      </c>
      <c r="AA122" s="186"/>
      <c r="AB122" s="282" t="str">
        <f t="shared" si="84"/>
        <v>06795C</v>
      </c>
      <c r="AC122" s="130" t="str">
        <f t="shared" si="95"/>
        <v xml:space="preserve">Manager Internal Audit </v>
      </c>
      <c r="AD122" s="284" t="str">
        <f t="shared" si="94"/>
        <v>045</v>
      </c>
      <c r="AE122" s="282">
        <f t="shared" ca="1" si="87"/>
        <v>49.396999999999998</v>
      </c>
      <c r="AF122" s="282">
        <f t="shared" ca="1" si="88"/>
        <v>51.375</v>
      </c>
      <c r="AG122" s="282">
        <f t="shared" ca="1" si="89"/>
        <v>53.431999999999995</v>
      </c>
      <c r="AH122" s="282">
        <f t="shared" ca="1" si="90"/>
        <v>55.571999999999996</v>
      </c>
      <c r="AI122" s="282">
        <f t="shared" ca="1" si="91"/>
        <v>57.796999999999997</v>
      </c>
      <c r="AJ122" s="282" t="str">
        <f t="shared" ca="1" si="92"/>
        <v/>
      </c>
      <c r="AK122" s="282" t="str">
        <f t="shared" ca="1" si="93"/>
        <v/>
      </c>
    </row>
    <row r="123" spans="1:37" x14ac:dyDescent="0.2">
      <c r="A123" s="75" t="s">
        <v>48</v>
      </c>
      <c r="B123" s="75">
        <v>10</v>
      </c>
      <c r="C123" s="70" t="s">
        <v>70</v>
      </c>
      <c r="D123" s="75">
        <v>473</v>
      </c>
      <c r="E123" s="75" t="s">
        <v>17</v>
      </c>
      <c r="F123" s="73" t="s">
        <v>479</v>
      </c>
      <c r="G123" s="74">
        <f t="shared" ref="G123:G153" ca="1" si="100">T123</f>
        <v>78941</v>
      </c>
      <c r="H123" s="74">
        <f t="shared" ref="H123:H153" ca="1" si="101">U123</f>
        <v>82870</v>
      </c>
      <c r="I123" s="74">
        <f t="shared" ref="I123:I153" ca="1" si="102">V123</f>
        <v>87024</v>
      </c>
      <c r="J123" s="74">
        <f t="shared" ref="J123:J153" ca="1" si="103">W123</f>
        <v>92651</v>
      </c>
      <c r="K123" s="74">
        <f t="shared" ref="K123:K153" ca="1" si="104">X123</f>
        <v>95244</v>
      </c>
      <c r="L123" s="74">
        <f t="shared" ca="1" si="97"/>
        <v>97913</v>
      </c>
      <c r="M123" s="74">
        <f t="shared" ca="1" si="98"/>
        <v>100704</v>
      </c>
      <c r="N123" s="72"/>
      <c r="P123" s="187" t="str">
        <f t="shared" si="99"/>
        <v>01680C</v>
      </c>
      <c r="Q123" s="191" t="s">
        <v>600</v>
      </c>
      <c r="R123" s="188" t="str">
        <f t="shared" si="96"/>
        <v>Manager Legislative Support Services</v>
      </c>
      <c r="S123" s="189" t="str">
        <f t="shared" si="86"/>
        <v>34M</v>
      </c>
      <c r="T123" s="186" cm="1">
        <f t="array" aca="1" ref="T123" ca="1">ROUND(IF($Q123="Y",VLOOKUP($P123, INDIRECT($Q$2),T$6,0)*INDIRECT($P$1),VLOOKUP($P123, INDIRECT($Q$2),T$6,0)),IF($E123="E",0,3))</f>
        <v>78941</v>
      </c>
      <c r="U123" s="186" cm="1">
        <f t="array" aca="1" ref="U123" ca="1">ROUND(IF($Q123="Y",VLOOKUP($P123, INDIRECT($Q$2),U$6,0)*INDIRECT($P$1),VLOOKUP($P123, INDIRECT($Q$2),U$6,0)),IF($E123="E",0,3))</f>
        <v>82870</v>
      </c>
      <c r="V123" s="186" cm="1">
        <f t="array" aca="1" ref="V123" ca="1">ROUND(IF($Q123="Y",VLOOKUP($P123, INDIRECT($Q$2),V$6,0)*INDIRECT($P$1),VLOOKUP($P123, INDIRECT($Q$2),V$6,0)),IF($E123="E",0,3))</f>
        <v>87024</v>
      </c>
      <c r="W123" s="186" cm="1">
        <f t="array" aca="1" ref="W123" ca="1">ROUND(IF($Q123="Y",VLOOKUP($P123, INDIRECT($Q$2),W$6,0)*INDIRECT($P$1),VLOOKUP($P123, INDIRECT($Q$2),W$6,0)),IF($E123="E",0,3))</f>
        <v>92651</v>
      </c>
      <c r="X123" s="186" cm="1">
        <f t="array" aca="1" ref="X123" ca="1">ROUND(IF($Q123="Y",VLOOKUP($P123, INDIRECT($Q$2),X$6,0)*INDIRECT($P$1),VLOOKUP($P123, INDIRECT($Q$2),X$6,0)),IF($E123="E",0,3))</f>
        <v>95244</v>
      </c>
      <c r="Y123" s="186" cm="1">
        <f t="array" aca="1" ref="Y123" ca="1">ROUND(IF($Q123="Y",VLOOKUP($P123, INDIRECT($Q$2),Y$6,0)*INDIRECT($P$1),VLOOKUP($P123, INDIRECT($Q$2),Y$6,0)),IF($E123="E",0,3))</f>
        <v>97913</v>
      </c>
      <c r="Z123" s="186" cm="1">
        <f t="array" aca="1" ref="Z123" ca="1">ROUND(IF($Q123="Y",VLOOKUP($P123, INDIRECT($Q$2),Z$6,0)*INDIRECT($P$1),VLOOKUP($P123, INDIRECT($Q$2),Z$6,0)),IF($E123="E",0,3))</f>
        <v>100704</v>
      </c>
      <c r="AA123" s="186"/>
      <c r="AB123" s="282" t="str">
        <f t="shared" ref="AB123:AB153" si="105">A123</f>
        <v>01680C</v>
      </c>
      <c r="AC123" s="130" t="str">
        <f t="shared" si="95"/>
        <v>Manager Legislative Support Services</v>
      </c>
      <c r="AD123" s="284" t="str">
        <f t="shared" si="94"/>
        <v>34M</v>
      </c>
      <c r="AE123" s="282">
        <f t="shared" ca="1" si="87"/>
        <v>37.952999999999996</v>
      </c>
      <c r="AF123" s="282">
        <f t="shared" ca="1" si="88"/>
        <v>39.841999999999999</v>
      </c>
      <c r="AG123" s="282">
        <f t="shared" ca="1" si="89"/>
        <v>41.838999999999999</v>
      </c>
      <c r="AH123" s="282">
        <f t="shared" ca="1" si="90"/>
        <v>44.543999999999997</v>
      </c>
      <c r="AI123" s="282">
        <f t="shared" ca="1" si="91"/>
        <v>45.790999999999997</v>
      </c>
      <c r="AJ123" s="282">
        <f t="shared" ca="1" si="92"/>
        <v>47.073999999999998</v>
      </c>
      <c r="AK123" s="282">
        <f t="shared" ca="1" si="93"/>
        <v>48.415999999999997</v>
      </c>
    </row>
    <row r="124" spans="1:37" x14ac:dyDescent="0.2">
      <c r="A124" s="75" t="s">
        <v>137</v>
      </c>
      <c r="B124" s="75">
        <v>11</v>
      </c>
      <c r="C124" s="70" t="s">
        <v>65</v>
      </c>
      <c r="D124" s="75">
        <v>498</v>
      </c>
      <c r="E124" s="75" t="s">
        <v>17</v>
      </c>
      <c r="F124" s="73" t="s">
        <v>388</v>
      </c>
      <c r="G124" s="74">
        <f t="shared" ca="1" si="100"/>
        <v>85492</v>
      </c>
      <c r="H124" s="74">
        <f t="shared" ca="1" si="101"/>
        <v>89993</v>
      </c>
      <c r="I124" s="74">
        <f t="shared" ca="1" si="102"/>
        <v>94728</v>
      </c>
      <c r="J124" s="74">
        <f t="shared" ca="1" si="103"/>
        <v>101170</v>
      </c>
      <c r="K124" s="74">
        <f t="shared" ca="1" si="104"/>
        <v>104004</v>
      </c>
      <c r="L124" s="74">
        <f t="shared" ca="1" si="97"/>
        <v>106917</v>
      </c>
      <c r="M124" s="74">
        <f t="shared" ca="1" si="98"/>
        <v>109964</v>
      </c>
      <c r="N124" s="72"/>
      <c r="P124" s="187" t="str">
        <f t="shared" si="99"/>
        <v>06825C</v>
      </c>
      <c r="Q124" s="191" t="s">
        <v>600</v>
      </c>
      <c r="R124" s="188" t="str">
        <f t="shared" si="96"/>
        <v>Manager MPD Intellectual Property</v>
      </c>
      <c r="S124" s="189" t="str">
        <f t="shared" ref="S124:S154" si="106">C124</f>
        <v>41C</v>
      </c>
      <c r="T124" s="186" cm="1">
        <f t="array" aca="1" ref="T124" ca="1">ROUND(IF($Q124="Y",VLOOKUP($P124, INDIRECT($Q$2),T$6,0)*INDIRECT($P$1),VLOOKUP($P124, INDIRECT($Q$2),T$6,0)),IF($E124="E",0,3))</f>
        <v>85492</v>
      </c>
      <c r="U124" s="186" cm="1">
        <f t="array" aca="1" ref="U124" ca="1">ROUND(IF($Q124="Y",VLOOKUP($P124, INDIRECT($Q$2),U$6,0)*INDIRECT($P$1),VLOOKUP($P124, INDIRECT($Q$2),U$6,0)),IF($E124="E",0,3))</f>
        <v>89993</v>
      </c>
      <c r="V124" s="186" cm="1">
        <f t="array" aca="1" ref="V124" ca="1">ROUND(IF($Q124="Y",VLOOKUP($P124, INDIRECT($Q$2),V$6,0)*INDIRECT($P$1),VLOOKUP($P124, INDIRECT($Q$2),V$6,0)),IF($E124="E",0,3))</f>
        <v>94728</v>
      </c>
      <c r="W124" s="186" cm="1">
        <f t="array" aca="1" ref="W124" ca="1">ROUND(IF($Q124="Y",VLOOKUP($P124, INDIRECT($Q$2),W$6,0)*INDIRECT($P$1),VLOOKUP($P124, INDIRECT($Q$2),W$6,0)),IF($E124="E",0,3))</f>
        <v>101170</v>
      </c>
      <c r="X124" s="186" cm="1">
        <f t="array" aca="1" ref="X124" ca="1">ROUND(IF($Q124="Y",VLOOKUP($P124, INDIRECT($Q$2),X$6,0)*INDIRECT($P$1),VLOOKUP($P124, INDIRECT($Q$2),X$6,0)),IF($E124="E",0,3))</f>
        <v>104004</v>
      </c>
      <c r="Y124" s="186" cm="1">
        <f t="array" aca="1" ref="Y124" ca="1">ROUND(IF($Q124="Y",VLOOKUP($P124, INDIRECT($Q$2),Y$6,0)*INDIRECT($P$1),VLOOKUP($P124, INDIRECT($Q$2),Y$6,0)),IF($E124="E",0,3))</f>
        <v>106917</v>
      </c>
      <c r="Z124" s="186" cm="1">
        <f t="array" aca="1" ref="Z124" ca="1">ROUND(IF($Q124="Y",VLOOKUP($P124, INDIRECT($Q$2),Z$6,0)*INDIRECT($P$1),VLOOKUP($P124, INDIRECT($Q$2),Z$6,0)),IF($E124="E",0,3))</f>
        <v>109964</v>
      </c>
      <c r="AA124" s="186"/>
      <c r="AB124" s="282" t="str">
        <f t="shared" si="105"/>
        <v>06825C</v>
      </c>
      <c r="AC124" s="130" t="str">
        <f t="shared" si="95"/>
        <v>Manager MPD Intellectual Property</v>
      </c>
      <c r="AD124" s="284" t="str">
        <f t="shared" si="94"/>
        <v>41C</v>
      </c>
      <c r="AE124" s="282">
        <f t="shared" ca="1" si="87"/>
        <v>41.101999999999997</v>
      </c>
      <c r="AF124" s="282">
        <f t="shared" ca="1" si="88"/>
        <v>43.265999999999998</v>
      </c>
      <c r="AG124" s="282">
        <f t="shared" ca="1" si="89"/>
        <v>45.542999999999999</v>
      </c>
      <c r="AH124" s="282">
        <f t="shared" ca="1" si="90"/>
        <v>48.64</v>
      </c>
      <c r="AI124" s="282">
        <f t="shared" ca="1" si="91"/>
        <v>50.001999999999995</v>
      </c>
      <c r="AJ124" s="282">
        <f t="shared" ca="1" si="92"/>
        <v>51.402999999999999</v>
      </c>
      <c r="AK124" s="282">
        <f t="shared" ca="1" si="93"/>
        <v>52.867999999999995</v>
      </c>
    </row>
    <row r="125" spans="1:37" x14ac:dyDescent="0.2">
      <c r="A125" s="75" t="s">
        <v>166</v>
      </c>
      <c r="B125" s="75">
        <v>13</v>
      </c>
      <c r="C125" s="70" t="s">
        <v>76</v>
      </c>
      <c r="D125" s="75">
        <v>588</v>
      </c>
      <c r="E125" s="75" t="s">
        <v>17</v>
      </c>
      <c r="F125" s="73" t="s">
        <v>389</v>
      </c>
      <c r="G125" s="74">
        <f t="shared" ca="1" si="100"/>
        <v>105785</v>
      </c>
      <c r="H125" s="74">
        <f t="shared" ca="1" si="101"/>
        <v>110015</v>
      </c>
      <c r="I125" s="74">
        <f t="shared" ca="1" si="102"/>
        <v>114416</v>
      </c>
      <c r="J125" s="74">
        <f t="shared" ca="1" si="103"/>
        <v>118992</v>
      </c>
      <c r="K125" s="74">
        <f t="shared" ca="1" si="104"/>
        <v>123753</v>
      </c>
      <c r="L125" s="74">
        <f t="shared" ca="1" si="97"/>
        <v>0</v>
      </c>
      <c r="M125" s="74">
        <f t="shared" ca="1" si="98"/>
        <v>0</v>
      </c>
      <c r="N125" s="72"/>
      <c r="P125" s="187" t="str">
        <f t="shared" si="99"/>
        <v>06830C</v>
      </c>
      <c r="Q125" s="191" t="s">
        <v>600</v>
      </c>
      <c r="R125" s="188" t="str">
        <f t="shared" si="96"/>
        <v>Manager MPLS Development Review</v>
      </c>
      <c r="S125" s="189" t="str">
        <f t="shared" si="106"/>
        <v>63</v>
      </c>
      <c r="T125" s="186" cm="1">
        <f t="array" aca="1" ref="T125" ca="1">ROUND(IF($Q125="Y",VLOOKUP($P125, INDIRECT($Q$2),T$6,0)*INDIRECT($P$1),VLOOKUP($P125, INDIRECT($Q$2),T$6,0)),IF($E125="E",0,3))</f>
        <v>105785</v>
      </c>
      <c r="U125" s="186" cm="1">
        <f t="array" aca="1" ref="U125" ca="1">ROUND(IF($Q125="Y",VLOOKUP($P125, INDIRECT($Q$2),U$6,0)*INDIRECT($P$1),VLOOKUP($P125, INDIRECT($Q$2),U$6,0)),IF($E125="E",0,3))</f>
        <v>110015</v>
      </c>
      <c r="V125" s="186" cm="1">
        <f t="array" aca="1" ref="V125" ca="1">ROUND(IF($Q125="Y",VLOOKUP($P125, INDIRECT($Q$2),V$6,0)*INDIRECT($P$1),VLOOKUP($P125, INDIRECT($Q$2),V$6,0)),IF($E125="E",0,3))</f>
        <v>114416</v>
      </c>
      <c r="W125" s="186" cm="1">
        <f t="array" aca="1" ref="W125" ca="1">ROUND(IF($Q125="Y",VLOOKUP($P125, INDIRECT($Q$2),W$6,0)*INDIRECT($P$1),VLOOKUP($P125, INDIRECT($Q$2),W$6,0)),IF($E125="E",0,3))</f>
        <v>118992</v>
      </c>
      <c r="X125" s="186" cm="1">
        <f t="array" aca="1" ref="X125" ca="1">ROUND(IF($Q125="Y",VLOOKUP($P125, INDIRECT($Q$2),X$6,0)*INDIRECT($P$1),VLOOKUP($P125, INDIRECT($Q$2),X$6,0)),IF($E125="E",0,3))</f>
        <v>123753</v>
      </c>
      <c r="Y125" s="186" cm="1">
        <f t="array" aca="1" ref="Y125" ca="1">ROUND(IF($Q125="Y",VLOOKUP($P125, INDIRECT($Q$2),Y$6,0)*INDIRECT($P$1),VLOOKUP($P125, INDIRECT($Q$2),Y$6,0)),IF($E125="E",0,3))</f>
        <v>0</v>
      </c>
      <c r="Z125" s="186" cm="1">
        <f t="array" aca="1" ref="Z125" ca="1">ROUND(IF($Q125="Y",VLOOKUP($P125, INDIRECT($Q$2),Z$6,0)*INDIRECT($P$1),VLOOKUP($P125, INDIRECT($Q$2),Z$6,0)),IF($E125="E",0,3))</f>
        <v>0</v>
      </c>
      <c r="AA125" s="186"/>
      <c r="AB125" s="282" t="str">
        <f t="shared" si="105"/>
        <v>06830C</v>
      </c>
      <c r="AC125" s="130" t="str">
        <f t="shared" si="95"/>
        <v>Manager MPLS Development Review</v>
      </c>
      <c r="AD125" s="284" t="str">
        <f t="shared" si="94"/>
        <v>63</v>
      </c>
      <c r="AE125" s="282">
        <f t="shared" ref="AE125:AE156" ca="1" si="107">IF(T125=0,"",IF($E125="E",ROUNDUP(T125/2080,3),T125))</f>
        <v>50.858999999999995</v>
      </c>
      <c r="AF125" s="282">
        <f t="shared" ref="AF125:AF156" ca="1" si="108">IF(U125=0,"",IF($E125="E",ROUNDUP(U125/2080,3),U125))</f>
        <v>52.891999999999996</v>
      </c>
      <c r="AG125" s="282">
        <f t="shared" ref="AG125:AG156" ca="1" si="109">IF(V125=0,"",IF($E125="E",ROUNDUP(V125/2080,3),V125))</f>
        <v>55.007999999999996</v>
      </c>
      <c r="AH125" s="282">
        <f t="shared" ref="AH125:AH156" ca="1" si="110">IF(W125=0,"",IF($E125="E",ROUNDUP(W125/2080,3),W125))</f>
        <v>57.207999999999998</v>
      </c>
      <c r="AI125" s="282">
        <f t="shared" ref="AI125:AI156" ca="1" si="111">IF(X125=0,"",IF($E125="E",ROUNDUP(X125/2080,3),X125))</f>
        <v>59.497</v>
      </c>
      <c r="AJ125" s="282" t="str">
        <f t="shared" ref="AJ125:AJ156" ca="1" si="112">IF(Y125=0,"",IF($E125="E",ROUNDUP(Y125/2080,3),Y125))</f>
        <v/>
      </c>
      <c r="AK125" s="282" t="str">
        <f t="shared" ca="1" si="93"/>
        <v/>
      </c>
    </row>
    <row r="126" spans="1:37" x14ac:dyDescent="0.2">
      <c r="A126" s="75" t="s">
        <v>139</v>
      </c>
      <c r="B126" s="75">
        <v>10</v>
      </c>
      <c r="C126" s="70" t="s">
        <v>18</v>
      </c>
      <c r="D126" s="75">
        <v>490</v>
      </c>
      <c r="E126" s="75" t="s">
        <v>17</v>
      </c>
      <c r="F126" s="73" t="s">
        <v>140</v>
      </c>
      <c r="G126" s="74">
        <f t="shared" ca="1" si="100"/>
        <v>82115</v>
      </c>
      <c r="H126" s="74">
        <f t="shared" ca="1" si="101"/>
        <v>86436</v>
      </c>
      <c r="I126" s="74">
        <f t="shared" ca="1" si="102"/>
        <v>90985</v>
      </c>
      <c r="J126" s="74">
        <f t="shared" ca="1" si="103"/>
        <v>95774</v>
      </c>
      <c r="K126" s="74">
        <f t="shared" ca="1" si="104"/>
        <v>98453</v>
      </c>
      <c r="L126" s="74">
        <f t="shared" ca="1" si="97"/>
        <v>101214</v>
      </c>
      <c r="M126" s="74">
        <f t="shared" ca="1" si="98"/>
        <v>104097</v>
      </c>
      <c r="N126" s="72"/>
      <c r="P126" s="187" t="str">
        <f t="shared" si="99"/>
        <v>06839C</v>
      </c>
      <c r="Q126" s="191" t="s">
        <v>600</v>
      </c>
      <c r="R126" s="188" t="str">
        <f t="shared" si="96"/>
        <v>Manager Neighborhood Support</v>
      </c>
      <c r="S126" s="189" t="str">
        <f t="shared" si="106"/>
        <v>83</v>
      </c>
      <c r="T126" s="186" cm="1">
        <f t="array" aca="1" ref="T126" ca="1">ROUND(IF($Q126="Y",VLOOKUP($P126, INDIRECT($Q$2),T$6,0)*INDIRECT($P$1),VLOOKUP($P126, INDIRECT($Q$2),T$6,0)),IF($E126="E",0,3))</f>
        <v>82115</v>
      </c>
      <c r="U126" s="186" cm="1">
        <f t="array" aca="1" ref="U126" ca="1">ROUND(IF($Q126="Y",VLOOKUP($P126, INDIRECT($Q$2),U$6,0)*INDIRECT($P$1),VLOOKUP($P126, INDIRECT($Q$2),U$6,0)),IF($E126="E",0,3))</f>
        <v>86436</v>
      </c>
      <c r="V126" s="186" cm="1">
        <f t="array" aca="1" ref="V126" ca="1">ROUND(IF($Q126="Y",VLOOKUP($P126, INDIRECT($Q$2),V$6,0)*INDIRECT($P$1),VLOOKUP($P126, INDIRECT($Q$2),V$6,0)),IF($E126="E",0,3))</f>
        <v>90985</v>
      </c>
      <c r="W126" s="186" cm="1">
        <f t="array" aca="1" ref="W126" ca="1">ROUND(IF($Q126="Y",VLOOKUP($P126, INDIRECT($Q$2),W$6,0)*INDIRECT($P$1),VLOOKUP($P126, INDIRECT($Q$2),W$6,0)),IF($E126="E",0,3))</f>
        <v>95774</v>
      </c>
      <c r="X126" s="186" cm="1">
        <f t="array" aca="1" ref="X126" ca="1">ROUND(IF($Q126="Y",VLOOKUP($P126, INDIRECT($Q$2),X$6,0)*INDIRECT($P$1),VLOOKUP($P126, INDIRECT($Q$2),X$6,0)),IF($E126="E",0,3))</f>
        <v>98453</v>
      </c>
      <c r="Y126" s="186" cm="1">
        <f t="array" aca="1" ref="Y126" ca="1">ROUND(IF($Q126="Y",VLOOKUP($P126, INDIRECT($Q$2),Y$6,0)*INDIRECT($P$1),VLOOKUP($P126, INDIRECT($Q$2),Y$6,0)),IF($E126="E",0,3))</f>
        <v>101214</v>
      </c>
      <c r="Z126" s="186" cm="1">
        <f t="array" aca="1" ref="Z126" ca="1">ROUND(IF($Q126="Y",VLOOKUP($P126, INDIRECT($Q$2),Z$6,0)*INDIRECT($P$1),VLOOKUP($P126, INDIRECT($Q$2),Z$6,0)),IF($E126="E",0,3))</f>
        <v>104097</v>
      </c>
      <c r="AA126" s="186"/>
      <c r="AB126" s="282" t="str">
        <f t="shared" si="105"/>
        <v>06839C</v>
      </c>
      <c r="AC126" s="130" t="str">
        <f t="shared" si="95"/>
        <v>Manager Neighborhood Support</v>
      </c>
      <c r="AD126" s="284" t="str">
        <f t="shared" si="94"/>
        <v>83</v>
      </c>
      <c r="AE126" s="282">
        <f t="shared" ca="1" si="107"/>
        <v>39.478999999999999</v>
      </c>
      <c r="AF126" s="282">
        <f t="shared" ca="1" si="108"/>
        <v>41.555999999999997</v>
      </c>
      <c r="AG126" s="282">
        <f t="shared" ca="1" si="109"/>
        <v>43.742999999999995</v>
      </c>
      <c r="AH126" s="282">
        <f t="shared" ca="1" si="110"/>
        <v>46.045999999999999</v>
      </c>
      <c r="AI126" s="282">
        <f t="shared" ca="1" si="111"/>
        <v>47.333999999999996</v>
      </c>
      <c r="AJ126" s="282">
        <f t="shared" ca="1" si="112"/>
        <v>48.660999999999994</v>
      </c>
      <c r="AK126" s="282">
        <f t="shared" ref="AK126:AK156" ca="1" si="113">IF(Z126=0,"",IF($E126="E",ROUNDUP(Z126/2080,3),Z126))</f>
        <v>50.046999999999997</v>
      </c>
    </row>
    <row r="127" spans="1:37" x14ac:dyDescent="0.2">
      <c r="A127" s="75" t="s">
        <v>167</v>
      </c>
      <c r="B127" s="75">
        <v>11</v>
      </c>
      <c r="C127" s="70" t="s">
        <v>65</v>
      </c>
      <c r="D127" s="75">
        <v>505</v>
      </c>
      <c r="E127" s="75" t="s">
        <v>17</v>
      </c>
      <c r="F127" s="73" t="s">
        <v>391</v>
      </c>
      <c r="G127" s="74">
        <f t="shared" ca="1" si="100"/>
        <v>85492</v>
      </c>
      <c r="H127" s="74">
        <f t="shared" ca="1" si="101"/>
        <v>89993</v>
      </c>
      <c r="I127" s="74">
        <f t="shared" ca="1" si="102"/>
        <v>94728</v>
      </c>
      <c r="J127" s="74">
        <f t="shared" ca="1" si="103"/>
        <v>101170</v>
      </c>
      <c r="K127" s="74">
        <f t="shared" ca="1" si="104"/>
        <v>104004</v>
      </c>
      <c r="L127" s="74">
        <f t="shared" ca="1" si="97"/>
        <v>106917</v>
      </c>
      <c r="M127" s="74">
        <f t="shared" ca="1" si="98"/>
        <v>109964</v>
      </c>
      <c r="N127" s="72"/>
      <c r="P127" s="187" t="str">
        <f t="shared" si="99"/>
        <v>52620C</v>
      </c>
      <c r="Q127" s="191" t="s">
        <v>600</v>
      </c>
      <c r="R127" s="188" t="str">
        <f t="shared" si="96"/>
        <v>Manager NRP &amp; Citizen Participation</v>
      </c>
      <c r="S127" s="189" t="str">
        <f t="shared" si="106"/>
        <v>41C</v>
      </c>
      <c r="T127" s="186" cm="1">
        <f t="array" aca="1" ref="T127" ca="1">ROUND(IF($Q127="Y",VLOOKUP($P127, INDIRECT($Q$2),T$6,0)*INDIRECT($P$1),VLOOKUP($P127, INDIRECT($Q$2),T$6,0)),IF($E127="E",0,3))</f>
        <v>85492</v>
      </c>
      <c r="U127" s="186" cm="1">
        <f t="array" aca="1" ref="U127" ca="1">ROUND(IF($Q127="Y",VLOOKUP($P127, INDIRECT($Q$2),U$6,0)*INDIRECT($P$1),VLOOKUP($P127, INDIRECT($Q$2),U$6,0)),IF($E127="E",0,3))</f>
        <v>89993</v>
      </c>
      <c r="V127" s="186" cm="1">
        <f t="array" aca="1" ref="V127" ca="1">ROUND(IF($Q127="Y",VLOOKUP($P127, INDIRECT($Q$2),V$6,0)*INDIRECT($P$1),VLOOKUP($P127, INDIRECT($Q$2),V$6,0)),IF($E127="E",0,3))</f>
        <v>94728</v>
      </c>
      <c r="W127" s="186" cm="1">
        <f t="array" aca="1" ref="W127" ca="1">ROUND(IF($Q127="Y",VLOOKUP($P127, INDIRECT($Q$2),W$6,0)*INDIRECT($P$1),VLOOKUP($P127, INDIRECT($Q$2),W$6,0)),IF($E127="E",0,3))</f>
        <v>101170</v>
      </c>
      <c r="X127" s="186" cm="1">
        <f t="array" aca="1" ref="X127" ca="1">ROUND(IF($Q127="Y",VLOOKUP($P127, INDIRECT($Q$2),X$6,0)*INDIRECT($P$1),VLOOKUP($P127, INDIRECT($Q$2),X$6,0)),IF($E127="E",0,3))</f>
        <v>104004</v>
      </c>
      <c r="Y127" s="186" cm="1">
        <f t="array" aca="1" ref="Y127" ca="1">ROUND(IF($Q127="Y",VLOOKUP($P127, INDIRECT($Q$2),Y$6,0)*INDIRECT($P$1),VLOOKUP($P127, INDIRECT($Q$2),Y$6,0)),IF($E127="E",0,3))</f>
        <v>106917</v>
      </c>
      <c r="Z127" s="186" cm="1">
        <f t="array" aca="1" ref="Z127" ca="1">ROUND(IF($Q127="Y",VLOOKUP($P127, INDIRECT($Q$2),Z$6,0)*INDIRECT($P$1),VLOOKUP($P127, INDIRECT($Q$2),Z$6,0)),IF($E127="E",0,3))</f>
        <v>109964</v>
      </c>
      <c r="AA127" s="186"/>
      <c r="AB127" s="282" t="str">
        <f t="shared" si="105"/>
        <v>52620C</v>
      </c>
      <c r="AC127" s="130" t="str">
        <f t="shared" si="95"/>
        <v>Manager NRP &amp; Citizen Participation</v>
      </c>
      <c r="AD127" s="284" t="str">
        <f t="shared" si="94"/>
        <v>41C</v>
      </c>
      <c r="AE127" s="282">
        <f t="shared" ca="1" si="107"/>
        <v>41.101999999999997</v>
      </c>
      <c r="AF127" s="282">
        <f t="shared" ca="1" si="108"/>
        <v>43.265999999999998</v>
      </c>
      <c r="AG127" s="282">
        <f t="shared" ca="1" si="109"/>
        <v>45.542999999999999</v>
      </c>
      <c r="AH127" s="282">
        <f t="shared" ca="1" si="110"/>
        <v>48.64</v>
      </c>
      <c r="AI127" s="282">
        <f t="shared" ca="1" si="111"/>
        <v>50.001999999999995</v>
      </c>
      <c r="AJ127" s="282">
        <f t="shared" ca="1" si="112"/>
        <v>51.402999999999999</v>
      </c>
      <c r="AK127" s="282">
        <f t="shared" ca="1" si="113"/>
        <v>52.867999999999995</v>
      </c>
    </row>
    <row r="128" spans="1:37" x14ac:dyDescent="0.2">
      <c r="A128" s="75" t="s">
        <v>141</v>
      </c>
      <c r="B128" s="75">
        <v>12</v>
      </c>
      <c r="C128" s="70" t="s">
        <v>60</v>
      </c>
      <c r="D128" s="75">
        <v>545</v>
      </c>
      <c r="E128" s="75" t="s">
        <v>17</v>
      </c>
      <c r="F128" s="73" t="s">
        <v>392</v>
      </c>
      <c r="G128" s="74">
        <f t="shared" ca="1" si="100"/>
        <v>97486</v>
      </c>
      <c r="H128" s="74">
        <f t="shared" ca="1" si="101"/>
        <v>102923</v>
      </c>
      <c r="I128" s="74">
        <f t="shared" ca="1" si="102"/>
        <v>109979</v>
      </c>
      <c r="J128" s="74">
        <f t="shared" ca="1" si="103"/>
        <v>113059</v>
      </c>
      <c r="K128" s="74">
        <f t="shared" ca="1" si="104"/>
        <v>116224</v>
      </c>
      <c r="L128" s="74">
        <f t="shared" ca="1" si="97"/>
        <v>119539</v>
      </c>
      <c r="M128" s="74">
        <f t="shared" ca="1" si="98"/>
        <v>0</v>
      </c>
      <c r="N128" s="72"/>
      <c r="P128" s="187" t="str">
        <f t="shared" si="99"/>
        <v>06856C</v>
      </c>
      <c r="Q128" s="191" t="s">
        <v>600</v>
      </c>
      <c r="R128" s="188" t="str">
        <f t="shared" si="96"/>
        <v>Manager Payroll</v>
      </c>
      <c r="S128" s="189" t="str">
        <f t="shared" si="106"/>
        <v>44</v>
      </c>
      <c r="T128" s="186" cm="1">
        <f t="array" aca="1" ref="T128" ca="1">ROUND(IF($Q128="Y",VLOOKUP($P128, INDIRECT($Q$2),T$6,0)*INDIRECT($P$1),VLOOKUP($P128, INDIRECT($Q$2),T$6,0)),IF($E128="E",0,3))</f>
        <v>97486</v>
      </c>
      <c r="U128" s="186" cm="1">
        <f t="array" aca="1" ref="U128" ca="1">ROUND(IF($Q128="Y",VLOOKUP($P128, INDIRECT($Q$2),U$6,0)*INDIRECT($P$1),VLOOKUP($P128, INDIRECT($Q$2),U$6,0)),IF($E128="E",0,3))</f>
        <v>102923</v>
      </c>
      <c r="V128" s="186" cm="1">
        <f t="array" aca="1" ref="V128" ca="1">ROUND(IF($Q128="Y",VLOOKUP($P128, INDIRECT($Q$2),V$6,0)*INDIRECT($P$1),VLOOKUP($P128, INDIRECT($Q$2),V$6,0)),IF($E128="E",0,3))</f>
        <v>109979</v>
      </c>
      <c r="W128" s="186" cm="1">
        <f t="array" aca="1" ref="W128" ca="1">ROUND(IF($Q128="Y",VLOOKUP($P128, INDIRECT($Q$2),W$6,0)*INDIRECT($P$1),VLOOKUP($P128, INDIRECT($Q$2),W$6,0)),IF($E128="E",0,3))</f>
        <v>113059</v>
      </c>
      <c r="X128" s="186" cm="1">
        <f t="array" aca="1" ref="X128" ca="1">ROUND(IF($Q128="Y",VLOOKUP($P128, INDIRECT($Q$2),X$6,0)*INDIRECT($P$1),VLOOKUP($P128, INDIRECT($Q$2),X$6,0)),IF($E128="E",0,3))</f>
        <v>116224</v>
      </c>
      <c r="Y128" s="186" cm="1">
        <f t="array" aca="1" ref="Y128" ca="1">ROUND(IF($Q128="Y",VLOOKUP($P128, INDIRECT($Q$2),Y$6,0)*INDIRECT($P$1),VLOOKUP($P128, INDIRECT($Q$2),Y$6,0)),IF($E128="E",0,3))</f>
        <v>119539</v>
      </c>
      <c r="Z128" s="186" cm="1">
        <f t="array" aca="1" ref="Z128" ca="1">ROUND(IF($Q128="Y",VLOOKUP($P128, INDIRECT($Q$2),Z$6,0)*INDIRECT($P$1),VLOOKUP($P128, INDIRECT($Q$2),Z$6,0)),IF($E128="E",0,3))</f>
        <v>0</v>
      </c>
      <c r="AA128" s="186"/>
      <c r="AB128" s="282" t="str">
        <f t="shared" si="105"/>
        <v>06856C</v>
      </c>
      <c r="AC128" s="130" t="str">
        <f t="shared" si="95"/>
        <v>Manager Payroll</v>
      </c>
      <c r="AD128" s="284" t="str">
        <f t="shared" si="94"/>
        <v>44</v>
      </c>
      <c r="AE128" s="282">
        <f t="shared" ca="1" si="107"/>
        <v>46.869</v>
      </c>
      <c r="AF128" s="282">
        <f t="shared" ca="1" si="108"/>
        <v>49.482999999999997</v>
      </c>
      <c r="AG128" s="282">
        <f t="shared" ca="1" si="109"/>
        <v>52.875</v>
      </c>
      <c r="AH128" s="282">
        <f t="shared" ca="1" si="110"/>
        <v>54.355999999999995</v>
      </c>
      <c r="AI128" s="282">
        <f t="shared" ca="1" si="111"/>
        <v>55.876999999999995</v>
      </c>
      <c r="AJ128" s="282">
        <f t="shared" ca="1" si="112"/>
        <v>57.470999999999997</v>
      </c>
      <c r="AK128" s="282" t="str">
        <f t="shared" ca="1" si="113"/>
        <v/>
      </c>
    </row>
    <row r="129" spans="1:37" x14ac:dyDescent="0.2">
      <c r="A129" s="75" t="s">
        <v>168</v>
      </c>
      <c r="B129" s="75">
        <v>11</v>
      </c>
      <c r="C129" s="70" t="s">
        <v>65</v>
      </c>
      <c r="D129" s="75">
        <v>510</v>
      </c>
      <c r="E129" s="75" t="s">
        <v>17</v>
      </c>
      <c r="F129" s="73" t="s">
        <v>393</v>
      </c>
      <c r="G129" s="74">
        <f t="shared" ca="1" si="100"/>
        <v>85492</v>
      </c>
      <c r="H129" s="74">
        <f t="shared" ca="1" si="101"/>
        <v>89993</v>
      </c>
      <c r="I129" s="74">
        <f t="shared" ca="1" si="102"/>
        <v>94728</v>
      </c>
      <c r="J129" s="74">
        <f t="shared" ca="1" si="103"/>
        <v>101170</v>
      </c>
      <c r="K129" s="74">
        <f t="shared" ca="1" si="104"/>
        <v>104004</v>
      </c>
      <c r="L129" s="74">
        <f t="shared" ca="1" si="97"/>
        <v>106917</v>
      </c>
      <c r="M129" s="74">
        <f t="shared" ca="1" si="98"/>
        <v>109964</v>
      </c>
      <c r="N129" s="72"/>
      <c r="P129" s="187" t="str">
        <f t="shared" si="99"/>
        <v>06846C</v>
      </c>
      <c r="Q129" s="191" t="s">
        <v>600</v>
      </c>
      <c r="R129" s="188" t="str">
        <f t="shared" si="96"/>
        <v>Manager Personel, Finance Technology &amp; Administration</v>
      </c>
      <c r="S129" s="189" t="str">
        <f t="shared" si="106"/>
        <v>41C</v>
      </c>
      <c r="T129" s="186" cm="1">
        <f t="array" aca="1" ref="T129" ca="1">ROUND(IF($Q129="Y",VLOOKUP($P129, INDIRECT($Q$2),T$6,0)*INDIRECT($P$1),VLOOKUP($P129, INDIRECT($Q$2),T$6,0)),IF($E129="E",0,3))</f>
        <v>85492</v>
      </c>
      <c r="U129" s="186" cm="1">
        <f t="array" aca="1" ref="U129" ca="1">ROUND(IF($Q129="Y",VLOOKUP($P129, INDIRECT($Q$2),U$6,0)*INDIRECT($P$1),VLOOKUP($P129, INDIRECT($Q$2),U$6,0)),IF($E129="E",0,3))</f>
        <v>89993</v>
      </c>
      <c r="V129" s="186" cm="1">
        <f t="array" aca="1" ref="V129" ca="1">ROUND(IF($Q129="Y",VLOOKUP($P129, INDIRECT($Q$2),V$6,0)*INDIRECT($P$1),VLOOKUP($P129, INDIRECT($Q$2),V$6,0)),IF($E129="E",0,3))</f>
        <v>94728</v>
      </c>
      <c r="W129" s="186" cm="1">
        <f t="array" aca="1" ref="W129" ca="1">ROUND(IF($Q129="Y",VLOOKUP($P129, INDIRECT($Q$2),W$6,0)*INDIRECT($P$1),VLOOKUP($P129, INDIRECT($Q$2),W$6,0)),IF($E129="E",0,3))</f>
        <v>101170</v>
      </c>
      <c r="X129" s="186" cm="1">
        <f t="array" aca="1" ref="X129" ca="1">ROUND(IF($Q129="Y",VLOOKUP($P129, INDIRECT($Q$2),X$6,0)*INDIRECT($P$1),VLOOKUP($P129, INDIRECT($Q$2),X$6,0)),IF($E129="E",0,3))</f>
        <v>104004</v>
      </c>
      <c r="Y129" s="186" cm="1">
        <f t="array" aca="1" ref="Y129" ca="1">ROUND(IF($Q129="Y",VLOOKUP($P129, INDIRECT($Q$2),Y$6,0)*INDIRECT($P$1),VLOOKUP($P129, INDIRECT($Q$2),Y$6,0)),IF($E129="E",0,3))</f>
        <v>106917</v>
      </c>
      <c r="Z129" s="186" cm="1">
        <f t="array" aca="1" ref="Z129" ca="1">ROUND(IF($Q129="Y",VLOOKUP($P129, INDIRECT($Q$2),Z$6,0)*INDIRECT($P$1),VLOOKUP($P129, INDIRECT($Q$2),Z$6,0)),IF($E129="E",0,3))</f>
        <v>109964</v>
      </c>
      <c r="AA129" s="186"/>
      <c r="AB129" s="282" t="str">
        <f t="shared" si="105"/>
        <v>06846C</v>
      </c>
      <c r="AC129" s="130" t="str">
        <f t="shared" si="95"/>
        <v>Manager Personel, Finance Technology &amp; Administration</v>
      </c>
      <c r="AD129" s="284" t="str">
        <f t="shared" si="94"/>
        <v>41C</v>
      </c>
      <c r="AE129" s="282">
        <f t="shared" ca="1" si="107"/>
        <v>41.101999999999997</v>
      </c>
      <c r="AF129" s="282">
        <f t="shared" ca="1" si="108"/>
        <v>43.265999999999998</v>
      </c>
      <c r="AG129" s="282">
        <f t="shared" ca="1" si="109"/>
        <v>45.542999999999999</v>
      </c>
      <c r="AH129" s="282">
        <f t="shared" ca="1" si="110"/>
        <v>48.64</v>
      </c>
      <c r="AI129" s="282">
        <f t="shared" ca="1" si="111"/>
        <v>50.001999999999995</v>
      </c>
      <c r="AJ129" s="282">
        <f t="shared" ca="1" si="112"/>
        <v>51.402999999999999</v>
      </c>
      <c r="AK129" s="282">
        <f t="shared" ca="1" si="113"/>
        <v>52.867999999999995</v>
      </c>
    </row>
    <row r="130" spans="1:37" x14ac:dyDescent="0.2">
      <c r="A130" s="75" t="s">
        <v>144</v>
      </c>
      <c r="B130" s="75">
        <v>10</v>
      </c>
      <c r="C130" s="70" t="s">
        <v>143</v>
      </c>
      <c r="D130" s="75">
        <v>476</v>
      </c>
      <c r="E130" s="75" t="s">
        <v>17</v>
      </c>
      <c r="F130" s="73" t="s">
        <v>395</v>
      </c>
      <c r="G130" s="74">
        <f t="shared" ca="1" si="100"/>
        <v>87610</v>
      </c>
      <c r="H130" s="74">
        <f t="shared" ca="1" si="101"/>
        <v>90065</v>
      </c>
      <c r="I130" s="74">
        <f t="shared" ca="1" si="102"/>
        <v>92586</v>
      </c>
      <c r="J130" s="74">
        <f t="shared" ca="1" si="103"/>
        <v>95178</v>
      </c>
      <c r="K130" s="74">
        <f t="shared" ca="1" si="104"/>
        <v>97842</v>
      </c>
      <c r="L130" s="74">
        <f t="shared" ca="1" si="97"/>
        <v>100586</v>
      </c>
      <c r="M130" s="74">
        <f t="shared" ca="1" si="98"/>
        <v>103449</v>
      </c>
      <c r="N130" s="72"/>
      <c r="P130" s="187" t="str">
        <f t="shared" si="99"/>
        <v>10193C</v>
      </c>
      <c r="Q130" s="191" t="s">
        <v>600</v>
      </c>
      <c r="R130" s="188" t="str">
        <f t="shared" si="96"/>
        <v>Manager Police Record Services</v>
      </c>
      <c r="S130" s="189" t="str">
        <f t="shared" si="106"/>
        <v>121</v>
      </c>
      <c r="T130" s="186" cm="1">
        <f t="array" aca="1" ref="T130" ca="1">ROUND(IF($Q130="Y",VLOOKUP($P130, INDIRECT($Q$2),T$6,0)*INDIRECT($P$1),VLOOKUP($P130, INDIRECT($Q$2),T$6,0)),IF($E130="E",0,3))</f>
        <v>87610</v>
      </c>
      <c r="U130" s="186" cm="1">
        <f t="array" aca="1" ref="U130" ca="1">ROUND(IF($Q130="Y",VLOOKUP($P130, INDIRECT($Q$2),U$6,0)*INDIRECT($P$1),VLOOKUP($P130, INDIRECT($Q$2),U$6,0)),IF($E130="E",0,3))</f>
        <v>90065</v>
      </c>
      <c r="V130" s="186" cm="1">
        <f t="array" aca="1" ref="V130" ca="1">ROUND(IF($Q130="Y",VLOOKUP($P130, INDIRECT($Q$2),V$6,0)*INDIRECT($P$1),VLOOKUP($P130, INDIRECT($Q$2),V$6,0)),IF($E130="E",0,3))</f>
        <v>92586</v>
      </c>
      <c r="W130" s="186" cm="1">
        <f t="array" aca="1" ref="W130" ca="1">ROUND(IF($Q130="Y",VLOOKUP($P130, INDIRECT($Q$2),W$6,0)*INDIRECT($P$1),VLOOKUP($P130, INDIRECT($Q$2),W$6,0)),IF($E130="E",0,3))</f>
        <v>95178</v>
      </c>
      <c r="X130" s="186" cm="1">
        <f t="array" aca="1" ref="X130" ca="1">ROUND(IF($Q130="Y",VLOOKUP($P130, INDIRECT($Q$2),X$6,0)*INDIRECT($P$1),VLOOKUP($P130, INDIRECT($Q$2),X$6,0)),IF($E130="E",0,3))</f>
        <v>97842</v>
      </c>
      <c r="Y130" s="186" cm="1">
        <f t="array" aca="1" ref="Y130" ca="1">ROUND(IF($Q130="Y",VLOOKUP($P130, INDIRECT($Q$2),Y$6,0)*INDIRECT($P$1),VLOOKUP($P130, INDIRECT($Q$2),Y$6,0)),IF($E130="E",0,3))</f>
        <v>100586</v>
      </c>
      <c r="Z130" s="186" cm="1">
        <f t="array" aca="1" ref="Z130" ca="1">ROUND(IF($Q130="Y",VLOOKUP($P130, INDIRECT($Q$2),Z$6,0)*INDIRECT($P$1),VLOOKUP($P130, INDIRECT($Q$2),Z$6,0)),IF($E130="E",0,3))</f>
        <v>103449</v>
      </c>
      <c r="AA130" s="186"/>
      <c r="AB130" s="282" t="str">
        <f t="shared" si="105"/>
        <v>10193C</v>
      </c>
      <c r="AC130" s="130" t="str">
        <f t="shared" si="95"/>
        <v>Manager Police Record Services</v>
      </c>
      <c r="AD130" s="284" t="str">
        <f t="shared" si="94"/>
        <v>121</v>
      </c>
      <c r="AE130" s="282">
        <f t="shared" ca="1" si="107"/>
        <v>42.120999999999995</v>
      </c>
      <c r="AF130" s="282">
        <f t="shared" ca="1" si="108"/>
        <v>43.300999999999995</v>
      </c>
      <c r="AG130" s="282">
        <f t="shared" ca="1" si="109"/>
        <v>44.512999999999998</v>
      </c>
      <c r="AH130" s="282">
        <f t="shared" ca="1" si="110"/>
        <v>45.759</v>
      </c>
      <c r="AI130" s="282">
        <f t="shared" ca="1" si="111"/>
        <v>47.04</v>
      </c>
      <c r="AJ130" s="282">
        <f t="shared" ca="1" si="112"/>
        <v>48.358999999999995</v>
      </c>
      <c r="AK130" s="282">
        <f t="shared" ca="1" si="113"/>
        <v>49.735999999999997</v>
      </c>
    </row>
    <row r="131" spans="1:37" x14ac:dyDescent="0.2">
      <c r="A131" s="75" t="s">
        <v>145</v>
      </c>
      <c r="B131" s="75">
        <v>11</v>
      </c>
      <c r="C131" s="70" t="s">
        <v>630</v>
      </c>
      <c r="D131" s="75">
        <v>523</v>
      </c>
      <c r="E131" s="75" t="s">
        <v>17</v>
      </c>
      <c r="F131" s="73" t="s">
        <v>396</v>
      </c>
      <c r="G131" s="74">
        <f t="shared" ca="1" si="100"/>
        <v>94540</v>
      </c>
      <c r="H131" s="74">
        <f t="shared" ca="1" si="101"/>
        <v>98320</v>
      </c>
      <c r="I131" s="74">
        <f t="shared" ca="1" si="102"/>
        <v>102254</v>
      </c>
      <c r="J131" s="74">
        <f t="shared" ca="1" si="103"/>
        <v>106345</v>
      </c>
      <c r="K131" s="74">
        <f t="shared" ca="1" si="104"/>
        <v>110599</v>
      </c>
      <c r="L131" s="74">
        <f t="shared" ca="1" si="97"/>
        <v>0</v>
      </c>
      <c r="M131" s="74">
        <f t="shared" ca="1" si="98"/>
        <v>0</v>
      </c>
      <c r="N131" s="72"/>
      <c r="P131" s="187" t="str">
        <f t="shared" si="99"/>
        <v>06919C</v>
      </c>
      <c r="Q131" s="191" t="s">
        <v>600</v>
      </c>
      <c r="R131" s="188" t="str">
        <f t="shared" si="96"/>
        <v>Manager Public Health Emergency Response</v>
      </c>
      <c r="S131" s="189" t="str">
        <f t="shared" si="106"/>
        <v>64</v>
      </c>
      <c r="T131" s="186" cm="1">
        <f t="array" aca="1" ref="T131" ca="1">ROUND(IF($Q131="Y",VLOOKUP($P131, INDIRECT($Q$2),T$6,0)*INDIRECT($P$1),VLOOKUP($P131, INDIRECT($Q$2),T$6,0)),IF($E131="E",0,3))</f>
        <v>94540</v>
      </c>
      <c r="U131" s="186" cm="1">
        <f t="array" aca="1" ref="U131" ca="1">ROUND(IF($Q131="Y",VLOOKUP($P131, INDIRECT($Q$2),U$6,0)*INDIRECT($P$1),VLOOKUP($P131, INDIRECT($Q$2),U$6,0)),IF($E131="E",0,3))</f>
        <v>98320</v>
      </c>
      <c r="V131" s="186" cm="1">
        <f t="array" aca="1" ref="V131" ca="1">ROUND(IF($Q131="Y",VLOOKUP($P131, INDIRECT($Q$2),V$6,0)*INDIRECT($P$1),VLOOKUP($P131, INDIRECT($Q$2),V$6,0)),IF($E131="E",0,3))</f>
        <v>102254</v>
      </c>
      <c r="W131" s="186" cm="1">
        <f t="array" aca="1" ref="W131" ca="1">ROUND(IF($Q131="Y",VLOOKUP($P131, INDIRECT($Q$2),W$6,0)*INDIRECT($P$1),VLOOKUP($P131, INDIRECT($Q$2),W$6,0)),IF($E131="E",0,3))</f>
        <v>106345</v>
      </c>
      <c r="X131" s="186" cm="1">
        <f t="array" aca="1" ref="X131" ca="1">ROUND(IF($Q131="Y",VLOOKUP($P131, INDIRECT($Q$2),X$6,0)*INDIRECT($P$1),VLOOKUP($P131, INDIRECT($Q$2),X$6,0)),IF($E131="E",0,3))</f>
        <v>110599</v>
      </c>
      <c r="Y131" s="186" cm="1">
        <f t="array" aca="1" ref="Y131" ca="1">ROUND(IF($Q131="Y",VLOOKUP($P131, INDIRECT($Q$2),Y$6,0)*INDIRECT($P$1),VLOOKUP($P131, INDIRECT($Q$2),Y$6,0)),IF($E131="E",0,3))</f>
        <v>0</v>
      </c>
      <c r="Z131" s="186" cm="1">
        <f t="array" aca="1" ref="Z131" ca="1">ROUND(IF($Q131="Y",VLOOKUP($P131, INDIRECT($Q$2),Z$6,0)*INDIRECT($P$1),VLOOKUP($P131, INDIRECT($Q$2),Z$6,0)),IF($E131="E",0,3))</f>
        <v>0</v>
      </c>
      <c r="AA131" s="186"/>
      <c r="AB131" s="282" t="str">
        <f t="shared" si="105"/>
        <v>06919C</v>
      </c>
      <c r="AC131" s="130" t="str">
        <f t="shared" si="95"/>
        <v>Manager Public Health Emergency Response</v>
      </c>
      <c r="AD131" s="284" t="str">
        <f t="shared" si="94"/>
        <v>64</v>
      </c>
      <c r="AE131" s="282">
        <f t="shared" ca="1" si="107"/>
        <v>45.451999999999998</v>
      </c>
      <c r="AF131" s="282">
        <f t="shared" ca="1" si="108"/>
        <v>47.269999999999996</v>
      </c>
      <c r="AG131" s="282">
        <f t="shared" ca="1" si="109"/>
        <v>49.160999999999994</v>
      </c>
      <c r="AH131" s="282">
        <f t="shared" ca="1" si="110"/>
        <v>51.128</v>
      </c>
      <c r="AI131" s="282">
        <f t="shared" ca="1" si="111"/>
        <v>53.172999999999995</v>
      </c>
      <c r="AJ131" s="282" t="str">
        <f t="shared" ca="1" si="112"/>
        <v/>
      </c>
      <c r="AK131" s="282" t="str">
        <f t="shared" ca="1" si="113"/>
        <v/>
      </c>
    </row>
    <row r="132" spans="1:37" x14ac:dyDescent="0.2">
      <c r="A132" s="75" t="s">
        <v>492</v>
      </c>
      <c r="B132" s="75">
        <v>11</v>
      </c>
      <c r="C132" s="70" t="s">
        <v>124</v>
      </c>
      <c r="D132" s="75">
        <v>505</v>
      </c>
      <c r="E132" s="75" t="s">
        <v>17</v>
      </c>
      <c r="F132" s="73" t="s">
        <v>397</v>
      </c>
      <c r="G132" s="74">
        <f t="shared" ca="1" si="100"/>
        <v>93998</v>
      </c>
      <c r="H132" s="74">
        <f t="shared" ca="1" si="101"/>
        <v>97756</v>
      </c>
      <c r="I132" s="74">
        <f t="shared" ca="1" si="102"/>
        <v>101668</v>
      </c>
      <c r="J132" s="74">
        <f t="shared" ca="1" si="103"/>
        <v>105734</v>
      </c>
      <c r="K132" s="74">
        <f t="shared" ca="1" si="104"/>
        <v>109964</v>
      </c>
      <c r="L132" s="74">
        <f t="shared" ca="1" si="97"/>
        <v>0</v>
      </c>
      <c r="M132" s="74">
        <f t="shared" ca="1" si="98"/>
        <v>0</v>
      </c>
      <c r="N132" s="72"/>
      <c r="P132" s="187" t="str">
        <f t="shared" si="99"/>
        <v>52924C</v>
      </c>
      <c r="Q132" s="191" t="s">
        <v>600</v>
      </c>
      <c r="R132" s="188" t="str">
        <f t="shared" si="96"/>
        <v>Manager Public Works Initiatives and Analysis</v>
      </c>
      <c r="S132" s="189" t="str">
        <f t="shared" si="106"/>
        <v>104</v>
      </c>
      <c r="T132" s="186" cm="1">
        <f t="array" aca="1" ref="T132" ca="1">ROUND(IF($Q132="Y",VLOOKUP($P132, INDIRECT($Q$2),T$6,0)*INDIRECT($P$1),VLOOKUP($P132, INDIRECT($Q$2),T$6,0)),IF($E132="E",0,3))</f>
        <v>93998</v>
      </c>
      <c r="U132" s="186" cm="1">
        <f t="array" aca="1" ref="U132" ca="1">ROUND(IF($Q132="Y",VLOOKUP($P132, INDIRECT($Q$2),U$6,0)*INDIRECT($P$1),VLOOKUP($P132, INDIRECT($Q$2),U$6,0)),IF($E132="E",0,3))</f>
        <v>97756</v>
      </c>
      <c r="V132" s="186" cm="1">
        <f t="array" aca="1" ref="V132" ca="1">ROUND(IF($Q132="Y",VLOOKUP($P132, INDIRECT($Q$2),V$6,0)*INDIRECT($P$1),VLOOKUP($P132, INDIRECT($Q$2),V$6,0)),IF($E132="E",0,3))</f>
        <v>101668</v>
      </c>
      <c r="W132" s="186" cm="1">
        <f t="array" aca="1" ref="W132" ca="1">ROUND(IF($Q132="Y",VLOOKUP($P132, INDIRECT($Q$2),W$6,0)*INDIRECT($P$1),VLOOKUP($P132, INDIRECT($Q$2),W$6,0)),IF($E132="E",0,3))</f>
        <v>105734</v>
      </c>
      <c r="X132" s="186" cm="1">
        <f t="array" aca="1" ref="X132" ca="1">ROUND(IF($Q132="Y",VLOOKUP($P132, INDIRECT($Q$2),X$6,0)*INDIRECT($P$1),VLOOKUP($P132, INDIRECT($Q$2),X$6,0)),IF($E132="E",0,3))</f>
        <v>109964</v>
      </c>
      <c r="Y132" s="186" cm="1">
        <f t="array" aca="1" ref="Y132" ca="1">ROUND(IF($Q132="Y",VLOOKUP($P132, INDIRECT($Q$2),Y$6,0)*INDIRECT($P$1),VLOOKUP($P132, INDIRECT($Q$2),Y$6,0)),IF($E132="E",0,3))</f>
        <v>0</v>
      </c>
      <c r="Z132" s="186" cm="1">
        <f t="array" aca="1" ref="Z132" ca="1">ROUND(IF($Q132="Y",VLOOKUP($P132, INDIRECT($Q$2),Z$6,0)*INDIRECT($P$1),VLOOKUP($P132, INDIRECT($Q$2),Z$6,0)),IF($E132="E",0,3))</f>
        <v>0</v>
      </c>
      <c r="AA132" s="186"/>
      <c r="AB132" s="282" t="str">
        <f t="shared" si="105"/>
        <v>52924C</v>
      </c>
      <c r="AC132" s="130" t="str">
        <f t="shared" si="95"/>
        <v>Manager Public Works Initiatives and Analysis</v>
      </c>
      <c r="AD132" s="284" t="str">
        <f t="shared" si="94"/>
        <v>104</v>
      </c>
      <c r="AE132" s="282">
        <f t="shared" ca="1" si="107"/>
        <v>45.192</v>
      </c>
      <c r="AF132" s="282">
        <f t="shared" ca="1" si="108"/>
        <v>46.998999999999995</v>
      </c>
      <c r="AG132" s="282">
        <f t="shared" ca="1" si="109"/>
        <v>48.878999999999998</v>
      </c>
      <c r="AH132" s="282">
        <f t="shared" ca="1" si="110"/>
        <v>50.833999999999996</v>
      </c>
      <c r="AI132" s="282">
        <f t="shared" ca="1" si="111"/>
        <v>52.867999999999995</v>
      </c>
      <c r="AJ132" s="282" t="str">
        <f t="shared" ca="1" si="112"/>
        <v/>
      </c>
      <c r="AK132" s="282" t="str">
        <f t="shared" ca="1" si="113"/>
        <v/>
      </c>
    </row>
    <row r="133" spans="1:37" x14ac:dyDescent="0.2">
      <c r="A133" s="75" t="s">
        <v>146</v>
      </c>
      <c r="B133" s="75">
        <v>12</v>
      </c>
      <c r="C133" s="70" t="s">
        <v>60</v>
      </c>
      <c r="D133" s="75">
        <v>543</v>
      </c>
      <c r="E133" s="75" t="s">
        <v>17</v>
      </c>
      <c r="F133" s="73" t="s">
        <v>398</v>
      </c>
      <c r="G133" s="74">
        <f t="shared" ca="1" si="100"/>
        <v>97486</v>
      </c>
      <c r="H133" s="74">
        <f t="shared" ca="1" si="101"/>
        <v>102923</v>
      </c>
      <c r="I133" s="74">
        <f t="shared" ca="1" si="102"/>
        <v>109979</v>
      </c>
      <c r="J133" s="74">
        <f t="shared" ca="1" si="103"/>
        <v>113059</v>
      </c>
      <c r="K133" s="74">
        <f t="shared" ca="1" si="104"/>
        <v>116224</v>
      </c>
      <c r="L133" s="74">
        <f t="shared" ca="1" si="97"/>
        <v>119539</v>
      </c>
      <c r="M133" s="74">
        <f t="shared" ca="1" si="98"/>
        <v>0</v>
      </c>
      <c r="N133" s="72"/>
      <c r="P133" s="187" t="str">
        <f t="shared" si="99"/>
        <v>06934C</v>
      </c>
      <c r="Q133" s="191" t="s">
        <v>600</v>
      </c>
      <c r="R133" s="188" t="str">
        <f t="shared" si="96"/>
        <v>Manager Resource Coordinator</v>
      </c>
      <c r="S133" s="189" t="str">
        <f t="shared" si="106"/>
        <v>44</v>
      </c>
      <c r="T133" s="186" cm="1">
        <f t="array" aca="1" ref="T133" ca="1">ROUND(IF($Q133="Y",VLOOKUP($P133, INDIRECT($Q$2),T$6,0)*INDIRECT($P$1),VLOOKUP($P133, INDIRECT($Q$2),T$6,0)),IF($E133="E",0,3))</f>
        <v>97486</v>
      </c>
      <c r="U133" s="186" cm="1">
        <f t="array" aca="1" ref="U133" ca="1">ROUND(IF($Q133="Y",VLOOKUP($P133, INDIRECT($Q$2),U$6,0)*INDIRECT($P$1),VLOOKUP($P133, INDIRECT($Q$2),U$6,0)),IF($E133="E",0,3))</f>
        <v>102923</v>
      </c>
      <c r="V133" s="186" cm="1">
        <f t="array" aca="1" ref="V133" ca="1">ROUND(IF($Q133="Y",VLOOKUP($P133, INDIRECT($Q$2),V$6,0)*INDIRECT($P$1),VLOOKUP($P133, INDIRECT($Q$2),V$6,0)),IF($E133="E",0,3))</f>
        <v>109979</v>
      </c>
      <c r="W133" s="186" cm="1">
        <f t="array" aca="1" ref="W133" ca="1">ROUND(IF($Q133="Y",VLOOKUP($P133, INDIRECT($Q$2),W$6,0)*INDIRECT($P$1),VLOOKUP($P133, INDIRECT($Q$2),W$6,0)),IF($E133="E",0,3))</f>
        <v>113059</v>
      </c>
      <c r="X133" s="186" cm="1">
        <f t="array" aca="1" ref="X133" ca="1">ROUND(IF($Q133="Y",VLOOKUP($P133, INDIRECT($Q$2),X$6,0)*INDIRECT($P$1),VLOOKUP($P133, INDIRECT($Q$2),X$6,0)),IF($E133="E",0,3))</f>
        <v>116224</v>
      </c>
      <c r="Y133" s="186" cm="1">
        <f t="array" aca="1" ref="Y133" ca="1">ROUND(IF($Q133="Y",VLOOKUP($P133, INDIRECT($Q$2),Y$6,0)*INDIRECT($P$1),VLOOKUP($P133, INDIRECT($Q$2),Y$6,0)),IF($E133="E",0,3))</f>
        <v>119539</v>
      </c>
      <c r="Z133" s="186" cm="1">
        <f t="array" aca="1" ref="Z133" ca="1">ROUND(IF($Q133="Y",VLOOKUP($P133, INDIRECT($Q$2),Z$6,0)*INDIRECT($P$1),VLOOKUP($P133, INDIRECT($Q$2),Z$6,0)),IF($E133="E",0,3))</f>
        <v>0</v>
      </c>
      <c r="AA133" s="186"/>
      <c r="AB133" s="282" t="str">
        <f t="shared" si="105"/>
        <v>06934C</v>
      </c>
      <c r="AC133" s="130" t="str">
        <f t="shared" si="95"/>
        <v>Manager Resource Coordinator</v>
      </c>
      <c r="AD133" s="284" t="str">
        <f t="shared" si="94"/>
        <v>44</v>
      </c>
      <c r="AE133" s="282">
        <f t="shared" ca="1" si="107"/>
        <v>46.869</v>
      </c>
      <c r="AF133" s="282">
        <f t="shared" ca="1" si="108"/>
        <v>49.482999999999997</v>
      </c>
      <c r="AG133" s="282">
        <f t="shared" ca="1" si="109"/>
        <v>52.875</v>
      </c>
      <c r="AH133" s="282">
        <f t="shared" ca="1" si="110"/>
        <v>54.355999999999995</v>
      </c>
      <c r="AI133" s="282">
        <f t="shared" ca="1" si="111"/>
        <v>55.876999999999995</v>
      </c>
      <c r="AJ133" s="282">
        <f t="shared" ca="1" si="112"/>
        <v>57.470999999999997</v>
      </c>
      <c r="AK133" s="282" t="str">
        <f t="shared" ca="1" si="113"/>
        <v/>
      </c>
    </row>
    <row r="134" spans="1:37" x14ac:dyDescent="0.2">
      <c r="A134" s="75" t="s">
        <v>169</v>
      </c>
      <c r="B134" s="75">
        <v>12</v>
      </c>
      <c r="C134" s="70" t="s">
        <v>152</v>
      </c>
      <c r="D134" s="75">
        <v>553</v>
      </c>
      <c r="E134" s="75" t="s">
        <v>17</v>
      </c>
      <c r="F134" s="73" t="s">
        <v>399</v>
      </c>
      <c r="G134" s="74">
        <f t="shared" ca="1" si="100"/>
        <v>102181</v>
      </c>
      <c r="H134" s="74">
        <f t="shared" ca="1" si="101"/>
        <v>106270</v>
      </c>
      <c r="I134" s="74">
        <f t="shared" ca="1" si="102"/>
        <v>110521</v>
      </c>
      <c r="J134" s="74">
        <f t="shared" ca="1" si="103"/>
        <v>114941</v>
      </c>
      <c r="K134" s="74">
        <f t="shared" ca="1" si="104"/>
        <v>119539</v>
      </c>
      <c r="L134" s="74">
        <f t="shared" ca="1" si="97"/>
        <v>0</v>
      </c>
      <c r="M134" s="74">
        <f t="shared" ca="1" si="98"/>
        <v>0</v>
      </c>
      <c r="N134" s="72"/>
      <c r="P134" s="187" t="str">
        <f t="shared" si="99"/>
        <v>06720C</v>
      </c>
      <c r="Q134" s="191" t="s">
        <v>600</v>
      </c>
      <c r="R134" s="188" t="str">
        <f t="shared" si="96"/>
        <v>Manager Revenue &amp; Collections</v>
      </c>
      <c r="S134" s="189" t="str">
        <f t="shared" si="106"/>
        <v>44G</v>
      </c>
      <c r="T134" s="186" cm="1">
        <f t="array" aca="1" ref="T134" ca="1">ROUND(IF($Q134="Y",VLOOKUP($P134, INDIRECT($Q$2),T$6,0)*INDIRECT($P$1),VLOOKUP($P134, INDIRECT($Q$2),T$6,0)),IF($E134="E",0,3))</f>
        <v>102181</v>
      </c>
      <c r="U134" s="186" cm="1">
        <f t="array" aca="1" ref="U134" ca="1">ROUND(IF($Q134="Y",VLOOKUP($P134, INDIRECT($Q$2),U$6,0)*INDIRECT($P$1),VLOOKUP($P134, INDIRECT($Q$2),U$6,0)),IF($E134="E",0,3))</f>
        <v>106270</v>
      </c>
      <c r="V134" s="186" cm="1">
        <f t="array" aca="1" ref="V134" ca="1">ROUND(IF($Q134="Y",VLOOKUP($P134, INDIRECT($Q$2),V$6,0)*INDIRECT($P$1),VLOOKUP($P134, INDIRECT($Q$2),V$6,0)),IF($E134="E",0,3))</f>
        <v>110521</v>
      </c>
      <c r="W134" s="186" cm="1">
        <f t="array" aca="1" ref="W134" ca="1">ROUND(IF($Q134="Y",VLOOKUP($P134, INDIRECT($Q$2),W$6,0)*INDIRECT($P$1),VLOOKUP($P134, INDIRECT($Q$2),W$6,0)),IF($E134="E",0,3))</f>
        <v>114941</v>
      </c>
      <c r="X134" s="186" cm="1">
        <f t="array" aca="1" ref="X134" ca="1">ROUND(IF($Q134="Y",VLOOKUP($P134, INDIRECT($Q$2),X$6,0)*INDIRECT($P$1),VLOOKUP($P134, INDIRECT($Q$2),X$6,0)),IF($E134="E",0,3))</f>
        <v>119539</v>
      </c>
      <c r="Y134" s="186" cm="1">
        <f t="array" aca="1" ref="Y134" ca="1">ROUND(IF($Q134="Y",VLOOKUP($P134, INDIRECT($Q$2),Y$6,0)*INDIRECT($P$1),VLOOKUP($P134, INDIRECT($Q$2),Y$6,0)),IF($E134="E",0,3))</f>
        <v>0</v>
      </c>
      <c r="Z134" s="186" cm="1">
        <f t="array" aca="1" ref="Z134" ca="1">ROUND(IF($Q134="Y",VLOOKUP($P134, INDIRECT($Q$2),Z$6,0)*INDIRECT($P$1),VLOOKUP($P134, INDIRECT($Q$2),Z$6,0)),IF($E134="E",0,3))</f>
        <v>0</v>
      </c>
      <c r="AA134" s="186"/>
      <c r="AB134" s="282" t="str">
        <f t="shared" si="105"/>
        <v>06720C</v>
      </c>
      <c r="AC134" s="130" t="str">
        <f t="shared" si="95"/>
        <v>Manager Revenue &amp; Collections</v>
      </c>
      <c r="AD134" s="284" t="str">
        <f t="shared" ref="AD134:AD166" si="114">C134</f>
        <v>44G</v>
      </c>
      <c r="AE134" s="282">
        <f t="shared" ca="1" si="107"/>
        <v>49.125999999999998</v>
      </c>
      <c r="AF134" s="282">
        <f t="shared" ca="1" si="108"/>
        <v>51.091999999999999</v>
      </c>
      <c r="AG134" s="282">
        <f t="shared" ca="1" si="109"/>
        <v>53.135999999999996</v>
      </c>
      <c r="AH134" s="282">
        <f t="shared" ca="1" si="110"/>
        <v>55.260999999999996</v>
      </c>
      <c r="AI134" s="282">
        <f t="shared" ca="1" si="111"/>
        <v>57.470999999999997</v>
      </c>
      <c r="AJ134" s="282" t="str">
        <f t="shared" ca="1" si="112"/>
        <v/>
      </c>
      <c r="AK134" s="282" t="str">
        <f t="shared" ca="1" si="113"/>
        <v/>
      </c>
    </row>
    <row r="135" spans="1:37" x14ac:dyDescent="0.2">
      <c r="A135" s="75" t="s">
        <v>147</v>
      </c>
      <c r="B135" s="75">
        <v>10</v>
      </c>
      <c r="C135" s="70" t="s">
        <v>44</v>
      </c>
      <c r="D135" s="75">
        <v>470</v>
      </c>
      <c r="E135" s="75" t="s">
        <v>17</v>
      </c>
      <c r="F135" s="73" t="s">
        <v>400</v>
      </c>
      <c r="G135" s="74">
        <f t="shared" ca="1" si="100"/>
        <v>77473</v>
      </c>
      <c r="H135" s="74">
        <f t="shared" ca="1" si="101"/>
        <v>81473</v>
      </c>
      <c r="I135" s="74">
        <f t="shared" ca="1" si="102"/>
        <v>85625</v>
      </c>
      <c r="J135" s="74">
        <f t="shared" ca="1" si="103"/>
        <v>91422</v>
      </c>
      <c r="K135" s="74">
        <f t="shared" ca="1" si="104"/>
        <v>93982</v>
      </c>
      <c r="L135" s="74">
        <f t="shared" ca="1" si="97"/>
        <v>96613</v>
      </c>
      <c r="M135" s="74">
        <f t="shared" ca="1" si="98"/>
        <v>99369</v>
      </c>
      <c r="N135" s="72"/>
      <c r="P135" s="187" t="str">
        <f t="shared" si="99"/>
        <v>06935C</v>
      </c>
      <c r="Q135" s="191" t="s">
        <v>600</v>
      </c>
      <c r="R135" s="188" t="str">
        <f t="shared" si="96"/>
        <v>Manager Safety Programs</v>
      </c>
      <c r="S135" s="189" t="str">
        <f t="shared" si="106"/>
        <v>34D</v>
      </c>
      <c r="T135" s="186" cm="1">
        <f t="array" aca="1" ref="T135" ca="1">ROUND(IF($Q135="Y",VLOOKUP($P135, INDIRECT($Q$2),T$6,0)*INDIRECT($P$1),VLOOKUP($P135, INDIRECT($Q$2),T$6,0)),IF($E135="E",0,3))</f>
        <v>77473</v>
      </c>
      <c r="U135" s="186" cm="1">
        <f t="array" aca="1" ref="U135" ca="1">ROUND(IF($Q135="Y",VLOOKUP($P135, INDIRECT($Q$2),U$6,0)*INDIRECT($P$1),VLOOKUP($P135, INDIRECT($Q$2),U$6,0)),IF($E135="E",0,3))</f>
        <v>81473</v>
      </c>
      <c r="V135" s="186" cm="1">
        <f t="array" aca="1" ref="V135" ca="1">ROUND(IF($Q135="Y",VLOOKUP($P135, INDIRECT($Q$2),V$6,0)*INDIRECT($P$1),VLOOKUP($P135, INDIRECT($Q$2),V$6,0)),IF($E135="E",0,3))</f>
        <v>85625</v>
      </c>
      <c r="W135" s="186" cm="1">
        <f t="array" aca="1" ref="W135" ca="1">ROUND(IF($Q135="Y",VLOOKUP($P135, INDIRECT($Q$2),W$6,0)*INDIRECT($P$1),VLOOKUP($P135, INDIRECT($Q$2),W$6,0)),IF($E135="E",0,3))</f>
        <v>91422</v>
      </c>
      <c r="X135" s="186" cm="1">
        <f t="array" aca="1" ref="X135" ca="1">ROUND(IF($Q135="Y",VLOOKUP($P135, INDIRECT($Q$2),X$6,0)*INDIRECT($P$1),VLOOKUP($P135, INDIRECT($Q$2),X$6,0)),IF($E135="E",0,3))</f>
        <v>93982</v>
      </c>
      <c r="Y135" s="186" cm="1">
        <f t="array" aca="1" ref="Y135" ca="1">ROUND(IF($Q135="Y",VLOOKUP($P135, INDIRECT($Q$2),Y$6,0)*INDIRECT($P$1),VLOOKUP($P135, INDIRECT($Q$2),Y$6,0)),IF($E135="E",0,3))</f>
        <v>96613</v>
      </c>
      <c r="Z135" s="186" cm="1">
        <f t="array" aca="1" ref="Z135" ca="1">ROUND(IF($Q135="Y",VLOOKUP($P135, INDIRECT($Q$2),Z$6,0)*INDIRECT($P$1),VLOOKUP($P135, INDIRECT($Q$2),Z$6,0)),IF($E135="E",0,3))</f>
        <v>99369</v>
      </c>
      <c r="AA135" s="186"/>
      <c r="AB135" s="282" t="str">
        <f t="shared" si="105"/>
        <v>06935C</v>
      </c>
      <c r="AC135" s="130" t="str">
        <f t="shared" si="95"/>
        <v>Manager Safety Programs</v>
      </c>
      <c r="AD135" s="284" t="str">
        <f t="shared" si="114"/>
        <v>34D</v>
      </c>
      <c r="AE135" s="282">
        <f t="shared" ca="1" si="107"/>
        <v>37.247</v>
      </c>
      <c r="AF135" s="282">
        <f t="shared" ca="1" si="108"/>
        <v>39.169999999999995</v>
      </c>
      <c r="AG135" s="282">
        <f t="shared" ca="1" si="109"/>
        <v>41.165999999999997</v>
      </c>
      <c r="AH135" s="282">
        <f t="shared" ca="1" si="110"/>
        <v>43.952999999999996</v>
      </c>
      <c r="AI135" s="282">
        <f t="shared" ca="1" si="111"/>
        <v>45.183999999999997</v>
      </c>
      <c r="AJ135" s="282">
        <f t="shared" ca="1" si="112"/>
        <v>46.448999999999998</v>
      </c>
      <c r="AK135" s="282">
        <f t="shared" ca="1" si="113"/>
        <v>47.774000000000001</v>
      </c>
    </row>
    <row r="136" spans="1:37" x14ac:dyDescent="0.2">
      <c r="A136" s="75" t="s">
        <v>149</v>
      </c>
      <c r="B136" s="75">
        <v>11</v>
      </c>
      <c r="C136" s="70" t="s">
        <v>148</v>
      </c>
      <c r="D136" s="75">
        <v>525</v>
      </c>
      <c r="E136" s="75" t="s">
        <v>17</v>
      </c>
      <c r="F136" s="73" t="s">
        <v>401</v>
      </c>
      <c r="G136" s="74">
        <f t="shared" ca="1" si="100"/>
        <v>96609</v>
      </c>
      <c r="H136" s="74">
        <f t="shared" ca="1" si="101"/>
        <v>100479</v>
      </c>
      <c r="I136" s="74">
        <f t="shared" ca="1" si="102"/>
        <v>104502</v>
      </c>
      <c r="J136" s="74">
        <f t="shared" ca="1" si="103"/>
        <v>108686</v>
      </c>
      <c r="K136" s="74">
        <f t="shared" ca="1" si="104"/>
        <v>113038</v>
      </c>
      <c r="L136" s="74">
        <f t="shared" ca="1" si="97"/>
        <v>0</v>
      </c>
      <c r="M136" s="74">
        <f t="shared" ca="1" si="98"/>
        <v>0</v>
      </c>
      <c r="N136" s="72"/>
      <c r="P136" s="187" t="str">
        <f t="shared" si="99"/>
        <v>06938C</v>
      </c>
      <c r="Q136" s="191" t="s">
        <v>600</v>
      </c>
      <c r="R136" s="188" t="str">
        <f t="shared" si="96"/>
        <v>Manager School Health Services</v>
      </c>
      <c r="S136" s="189" t="str">
        <f t="shared" si="106"/>
        <v>42B</v>
      </c>
      <c r="T136" s="186" cm="1">
        <f t="array" aca="1" ref="T136" ca="1">ROUND(IF($Q136="Y",VLOOKUP($P136, INDIRECT($Q$2),T$6,0)*INDIRECT($P$1),VLOOKUP($P136, INDIRECT($Q$2),T$6,0)),IF($E136="E",0,3))</f>
        <v>96609</v>
      </c>
      <c r="U136" s="186" cm="1">
        <f t="array" aca="1" ref="U136" ca="1">ROUND(IF($Q136="Y",VLOOKUP($P136, INDIRECT($Q$2),U$6,0)*INDIRECT($P$1),VLOOKUP($P136, INDIRECT($Q$2),U$6,0)),IF($E136="E",0,3))</f>
        <v>100479</v>
      </c>
      <c r="V136" s="186" cm="1">
        <f t="array" aca="1" ref="V136" ca="1">ROUND(IF($Q136="Y",VLOOKUP($P136, INDIRECT($Q$2),V$6,0)*INDIRECT($P$1),VLOOKUP($P136, INDIRECT($Q$2),V$6,0)),IF($E136="E",0,3))</f>
        <v>104502</v>
      </c>
      <c r="W136" s="186" cm="1">
        <f t="array" aca="1" ref="W136" ca="1">ROUND(IF($Q136="Y",VLOOKUP($P136, INDIRECT($Q$2),W$6,0)*INDIRECT($P$1),VLOOKUP($P136, INDIRECT($Q$2),W$6,0)),IF($E136="E",0,3))</f>
        <v>108686</v>
      </c>
      <c r="X136" s="186" cm="1">
        <f t="array" aca="1" ref="X136" ca="1">ROUND(IF($Q136="Y",VLOOKUP($P136, INDIRECT($Q$2),X$6,0)*INDIRECT($P$1),VLOOKUP($P136, INDIRECT($Q$2),X$6,0)),IF($E136="E",0,3))</f>
        <v>113038</v>
      </c>
      <c r="Y136" s="186" cm="1">
        <f t="array" aca="1" ref="Y136" ca="1">ROUND(IF($Q136="Y",VLOOKUP($P136, INDIRECT($Q$2),Y$6,0)*INDIRECT($P$1),VLOOKUP($P136, INDIRECT($Q$2),Y$6,0)),IF($E136="E",0,3))</f>
        <v>0</v>
      </c>
      <c r="Z136" s="186" cm="1">
        <f t="array" aca="1" ref="Z136" ca="1">ROUND(IF($Q136="Y",VLOOKUP($P136, INDIRECT($Q$2),Z$6,0)*INDIRECT($P$1),VLOOKUP($P136, INDIRECT($Q$2),Z$6,0)),IF($E136="E",0,3))</f>
        <v>0</v>
      </c>
      <c r="AA136" s="186"/>
      <c r="AB136" s="282" t="str">
        <f t="shared" si="105"/>
        <v>06938C</v>
      </c>
      <c r="AC136" s="130" t="str">
        <f t="shared" si="95"/>
        <v>Manager School Health Services</v>
      </c>
      <c r="AD136" s="284" t="str">
        <f t="shared" si="114"/>
        <v>42B</v>
      </c>
      <c r="AE136" s="282">
        <f t="shared" ca="1" si="107"/>
        <v>46.446999999999996</v>
      </c>
      <c r="AF136" s="282">
        <f t="shared" ca="1" si="108"/>
        <v>48.308</v>
      </c>
      <c r="AG136" s="282">
        <f t="shared" ca="1" si="109"/>
        <v>50.241999999999997</v>
      </c>
      <c r="AH136" s="282">
        <f t="shared" ca="1" si="110"/>
        <v>52.253</v>
      </c>
      <c r="AI136" s="282">
        <f t="shared" ca="1" si="111"/>
        <v>54.345999999999997</v>
      </c>
      <c r="AJ136" s="282" t="str">
        <f t="shared" ca="1" si="112"/>
        <v/>
      </c>
      <c r="AK136" s="282" t="str">
        <f t="shared" ca="1" si="113"/>
        <v/>
      </c>
    </row>
    <row r="137" spans="1:37" x14ac:dyDescent="0.2">
      <c r="A137" s="75" t="s">
        <v>170</v>
      </c>
      <c r="B137" s="75">
        <v>11</v>
      </c>
      <c r="C137" s="70" t="s">
        <v>124</v>
      </c>
      <c r="D137" s="75">
        <v>498</v>
      </c>
      <c r="E137" s="75" t="s">
        <v>17</v>
      </c>
      <c r="F137" s="73" t="s">
        <v>402</v>
      </c>
      <c r="G137" s="74">
        <f t="shared" ca="1" si="100"/>
        <v>93998</v>
      </c>
      <c r="H137" s="74">
        <f t="shared" ca="1" si="101"/>
        <v>97756</v>
      </c>
      <c r="I137" s="74">
        <f t="shared" ca="1" si="102"/>
        <v>101668</v>
      </c>
      <c r="J137" s="74">
        <f t="shared" ca="1" si="103"/>
        <v>105734</v>
      </c>
      <c r="K137" s="74">
        <f t="shared" ca="1" si="104"/>
        <v>109964</v>
      </c>
      <c r="L137" s="74">
        <f t="shared" ca="1" si="97"/>
        <v>0</v>
      </c>
      <c r="M137" s="74">
        <f t="shared" ca="1" si="98"/>
        <v>0</v>
      </c>
      <c r="N137" s="72"/>
      <c r="P137" s="187" t="str">
        <f t="shared" si="99"/>
        <v>59210C</v>
      </c>
      <c r="Q137" s="191" t="s">
        <v>600</v>
      </c>
      <c r="R137" s="188" t="str">
        <f t="shared" si="96"/>
        <v>Manager Small Business Program</v>
      </c>
      <c r="S137" s="189" t="str">
        <f t="shared" si="106"/>
        <v>104</v>
      </c>
      <c r="T137" s="186" cm="1">
        <f t="array" aca="1" ref="T137" ca="1">ROUND(IF($Q137="Y",VLOOKUP($P137, INDIRECT($Q$2),T$6,0)*INDIRECT($P$1),VLOOKUP($P137, INDIRECT($Q$2),T$6,0)),IF($E137="E",0,3))</f>
        <v>93998</v>
      </c>
      <c r="U137" s="186" cm="1">
        <f t="array" aca="1" ref="U137" ca="1">ROUND(IF($Q137="Y",VLOOKUP($P137, INDIRECT($Q$2),U$6,0)*INDIRECT($P$1),VLOOKUP($P137, INDIRECT($Q$2),U$6,0)),IF($E137="E",0,3))</f>
        <v>97756</v>
      </c>
      <c r="V137" s="186" cm="1">
        <f t="array" aca="1" ref="V137" ca="1">ROUND(IF($Q137="Y",VLOOKUP($P137, INDIRECT($Q$2),V$6,0)*INDIRECT($P$1),VLOOKUP($P137, INDIRECT($Q$2),V$6,0)),IF($E137="E",0,3))</f>
        <v>101668</v>
      </c>
      <c r="W137" s="186" cm="1">
        <f t="array" aca="1" ref="W137" ca="1">ROUND(IF($Q137="Y",VLOOKUP($P137, INDIRECT($Q$2),W$6,0)*INDIRECT($P$1),VLOOKUP($P137, INDIRECT($Q$2),W$6,0)),IF($E137="E",0,3))</f>
        <v>105734</v>
      </c>
      <c r="X137" s="186" cm="1">
        <f t="array" aca="1" ref="X137" ca="1">ROUND(IF($Q137="Y",VLOOKUP($P137, INDIRECT($Q$2),X$6,0)*INDIRECT($P$1),VLOOKUP($P137, INDIRECT($Q$2),X$6,0)),IF($E137="E",0,3))</f>
        <v>109964</v>
      </c>
      <c r="Y137" s="186" cm="1">
        <f t="array" aca="1" ref="Y137" ca="1">ROUND(IF($Q137="Y",VLOOKUP($P137, INDIRECT($Q$2),Y$6,0)*INDIRECT($P$1),VLOOKUP($P137, INDIRECT($Q$2),Y$6,0)),IF($E137="E",0,3))</f>
        <v>0</v>
      </c>
      <c r="Z137" s="186" cm="1">
        <f t="array" aca="1" ref="Z137" ca="1">ROUND(IF($Q137="Y",VLOOKUP($P137, INDIRECT($Q$2),Z$6,0)*INDIRECT($P$1),VLOOKUP($P137, INDIRECT($Q$2),Z$6,0)),IF($E137="E",0,3))</f>
        <v>0</v>
      </c>
      <c r="AA137" s="186"/>
      <c r="AB137" s="282" t="str">
        <f t="shared" si="105"/>
        <v>59210C</v>
      </c>
      <c r="AC137" s="130" t="str">
        <f t="shared" si="95"/>
        <v>Manager Small Business Program</v>
      </c>
      <c r="AD137" s="284" t="str">
        <f t="shared" si="114"/>
        <v>104</v>
      </c>
      <c r="AE137" s="282">
        <f t="shared" ca="1" si="107"/>
        <v>45.192</v>
      </c>
      <c r="AF137" s="282">
        <f t="shared" ca="1" si="108"/>
        <v>46.998999999999995</v>
      </c>
      <c r="AG137" s="282">
        <f t="shared" ca="1" si="109"/>
        <v>48.878999999999998</v>
      </c>
      <c r="AH137" s="282">
        <f t="shared" ca="1" si="110"/>
        <v>50.833999999999996</v>
      </c>
      <c r="AI137" s="282">
        <f t="shared" ca="1" si="111"/>
        <v>52.867999999999995</v>
      </c>
      <c r="AJ137" s="282" t="str">
        <f t="shared" ca="1" si="112"/>
        <v/>
      </c>
      <c r="AK137" s="282" t="str">
        <f t="shared" ca="1" si="113"/>
        <v/>
      </c>
    </row>
    <row r="138" spans="1:37" x14ac:dyDescent="0.2">
      <c r="A138" s="75" t="s">
        <v>172</v>
      </c>
      <c r="B138" s="75">
        <v>12</v>
      </c>
      <c r="C138" s="70" t="s">
        <v>171</v>
      </c>
      <c r="D138" s="75">
        <v>543</v>
      </c>
      <c r="E138" s="75" t="s">
        <v>17</v>
      </c>
      <c r="F138" s="73" t="s">
        <v>404</v>
      </c>
      <c r="G138" s="74">
        <f t="shared" ca="1" si="100"/>
        <v>101869</v>
      </c>
      <c r="H138" s="74">
        <f t="shared" ca="1" si="101"/>
        <v>104923</v>
      </c>
      <c r="I138" s="74">
        <f t="shared" ca="1" si="102"/>
        <v>108073</v>
      </c>
      <c r="J138" s="74">
        <f t="shared" ca="1" si="103"/>
        <v>111313</v>
      </c>
      <c r="K138" s="74">
        <f t="shared" ca="1" si="104"/>
        <v>0</v>
      </c>
      <c r="L138" s="74">
        <f t="shared" ca="1" si="97"/>
        <v>0</v>
      </c>
      <c r="M138" s="74">
        <f t="shared" ca="1" si="98"/>
        <v>0</v>
      </c>
      <c r="N138" s="72"/>
      <c r="P138" s="187" t="str">
        <f t="shared" si="99"/>
        <v>06963C</v>
      </c>
      <c r="Q138" s="191" t="s">
        <v>600</v>
      </c>
      <c r="R138" s="188" t="str">
        <f t="shared" si="96"/>
        <v>Manager Special Projects &amp; Business Specialist</v>
      </c>
      <c r="S138" s="189" t="str">
        <f t="shared" si="106"/>
        <v>96</v>
      </c>
      <c r="T138" s="186" cm="1">
        <f t="array" aca="1" ref="T138" ca="1">ROUND(IF($Q138="Y",VLOOKUP($P138, INDIRECT($Q$2),T$6,0)*INDIRECT($P$1),VLOOKUP($P138, INDIRECT($Q$2),T$6,0)),IF($E138="E",0,3))</f>
        <v>101869</v>
      </c>
      <c r="U138" s="186" cm="1">
        <f t="array" aca="1" ref="U138" ca="1">ROUND(IF($Q138="Y",VLOOKUP($P138, INDIRECT($Q$2),U$6,0)*INDIRECT($P$1),VLOOKUP($P138, INDIRECT($Q$2),U$6,0)),IF($E138="E",0,3))</f>
        <v>104923</v>
      </c>
      <c r="V138" s="186" cm="1">
        <f t="array" aca="1" ref="V138" ca="1">ROUND(IF($Q138="Y",VLOOKUP($P138, INDIRECT($Q$2),V$6,0)*INDIRECT($P$1),VLOOKUP($P138, INDIRECT($Q$2),V$6,0)),IF($E138="E",0,3))</f>
        <v>108073</v>
      </c>
      <c r="W138" s="186" cm="1">
        <f t="array" aca="1" ref="W138" ca="1">ROUND(IF($Q138="Y",VLOOKUP($P138, INDIRECT($Q$2),W$6,0)*INDIRECT($P$1),VLOOKUP($P138, INDIRECT($Q$2),W$6,0)),IF($E138="E",0,3))</f>
        <v>111313</v>
      </c>
      <c r="X138" s="186" cm="1">
        <f t="array" aca="1" ref="X138" ca="1">ROUND(IF($Q138="Y",VLOOKUP($P138, INDIRECT($Q$2),X$6,0)*INDIRECT($P$1),VLOOKUP($P138, INDIRECT($Q$2),X$6,0)),IF($E138="E",0,3))</f>
        <v>0</v>
      </c>
      <c r="Y138" s="186" cm="1">
        <f t="array" aca="1" ref="Y138" ca="1">ROUND(IF($Q138="Y",VLOOKUP($P138, INDIRECT($Q$2),Y$6,0)*INDIRECT($P$1),VLOOKUP($P138, INDIRECT($Q$2),Y$6,0)),IF($E138="E",0,3))</f>
        <v>0</v>
      </c>
      <c r="Z138" s="186" cm="1">
        <f t="array" aca="1" ref="Z138" ca="1">ROUND(IF($Q138="Y",VLOOKUP($P138, INDIRECT($Q$2),Z$6,0)*INDIRECT($P$1),VLOOKUP($P138, INDIRECT($Q$2),Z$6,0)),IF($E138="E",0,3))</f>
        <v>0</v>
      </c>
      <c r="AA138" s="186"/>
      <c r="AB138" s="282" t="str">
        <f t="shared" si="105"/>
        <v>06963C</v>
      </c>
      <c r="AC138" s="130" t="str">
        <f t="shared" ref="AC138:AC170" si="115">F138</f>
        <v>Manager Special Projects &amp; Business Specialist</v>
      </c>
      <c r="AD138" s="284" t="str">
        <f t="shared" si="114"/>
        <v>96</v>
      </c>
      <c r="AE138" s="282">
        <f t="shared" ca="1" si="107"/>
        <v>48.975999999999999</v>
      </c>
      <c r="AF138" s="282">
        <f t="shared" ca="1" si="108"/>
        <v>50.443999999999996</v>
      </c>
      <c r="AG138" s="282">
        <f t="shared" ca="1" si="109"/>
        <v>51.958999999999996</v>
      </c>
      <c r="AH138" s="282">
        <f t="shared" ca="1" si="110"/>
        <v>53.515999999999998</v>
      </c>
      <c r="AI138" s="282" t="str">
        <f t="shared" ca="1" si="111"/>
        <v/>
      </c>
      <c r="AJ138" s="282" t="str">
        <f t="shared" ca="1" si="112"/>
        <v/>
      </c>
      <c r="AK138" s="282" t="str">
        <f t="shared" ca="1" si="113"/>
        <v/>
      </c>
    </row>
    <row r="139" spans="1:37" x14ac:dyDescent="0.2">
      <c r="A139" s="75" t="s">
        <v>173</v>
      </c>
      <c r="B139" s="75">
        <v>9</v>
      </c>
      <c r="C139" s="70" t="s">
        <v>24</v>
      </c>
      <c r="D139" s="75">
        <v>423</v>
      </c>
      <c r="E139" s="75" t="s">
        <v>17</v>
      </c>
      <c r="F139" s="73" t="s">
        <v>405</v>
      </c>
      <c r="G139" s="74">
        <f t="shared" ca="1" si="100"/>
        <v>73167</v>
      </c>
      <c r="H139" s="74">
        <f t="shared" ca="1" si="101"/>
        <v>77016</v>
      </c>
      <c r="I139" s="74">
        <f t="shared" ca="1" si="102"/>
        <v>81069</v>
      </c>
      <c r="J139" s="74">
        <f t="shared" ca="1" si="103"/>
        <v>85337</v>
      </c>
      <c r="K139" s="74">
        <f t="shared" ca="1" si="104"/>
        <v>87728</v>
      </c>
      <c r="L139" s="74">
        <f t="shared" ca="1" si="97"/>
        <v>90184</v>
      </c>
      <c r="M139" s="74">
        <f t="shared" ca="1" si="98"/>
        <v>92755</v>
      </c>
      <c r="N139" s="72"/>
      <c r="P139" s="187" t="str">
        <f t="shared" si="99"/>
        <v>06608C</v>
      </c>
      <c r="Q139" s="191" t="s">
        <v>600</v>
      </c>
      <c r="R139" s="188" t="str">
        <f t="shared" ref="R139:R171" si="116">F139</f>
        <v>Manager Stores &amp; Central Requistions</v>
      </c>
      <c r="S139" s="189" t="str">
        <f t="shared" si="106"/>
        <v>86</v>
      </c>
      <c r="T139" s="186" cm="1">
        <f t="array" aca="1" ref="T139" ca="1">ROUND(IF($Q139="Y",VLOOKUP($P139, INDIRECT($Q$2),T$6,0)*INDIRECT($P$1),VLOOKUP($P139, INDIRECT($Q$2),T$6,0)),IF($E139="E",0,3))</f>
        <v>73167</v>
      </c>
      <c r="U139" s="186" cm="1">
        <f t="array" aca="1" ref="U139" ca="1">ROUND(IF($Q139="Y",VLOOKUP($P139, INDIRECT($Q$2),U$6,0)*INDIRECT($P$1),VLOOKUP($P139, INDIRECT($Q$2),U$6,0)),IF($E139="E",0,3))</f>
        <v>77016</v>
      </c>
      <c r="V139" s="186" cm="1">
        <f t="array" aca="1" ref="V139" ca="1">ROUND(IF($Q139="Y",VLOOKUP($P139, INDIRECT($Q$2),V$6,0)*INDIRECT($P$1),VLOOKUP($P139, INDIRECT($Q$2),V$6,0)),IF($E139="E",0,3))</f>
        <v>81069</v>
      </c>
      <c r="W139" s="186" cm="1">
        <f t="array" aca="1" ref="W139" ca="1">ROUND(IF($Q139="Y",VLOOKUP($P139, INDIRECT($Q$2),W$6,0)*INDIRECT($P$1),VLOOKUP($P139, INDIRECT($Q$2),W$6,0)),IF($E139="E",0,3))</f>
        <v>85337</v>
      </c>
      <c r="X139" s="186" cm="1">
        <f t="array" aca="1" ref="X139" ca="1">ROUND(IF($Q139="Y",VLOOKUP($P139, INDIRECT($Q$2),X$6,0)*INDIRECT($P$1),VLOOKUP($P139, INDIRECT($Q$2),X$6,0)),IF($E139="E",0,3))</f>
        <v>87728</v>
      </c>
      <c r="Y139" s="186" cm="1">
        <f t="array" aca="1" ref="Y139" ca="1">ROUND(IF($Q139="Y",VLOOKUP($P139, INDIRECT($Q$2),Y$6,0)*INDIRECT($P$1),VLOOKUP($P139, INDIRECT($Q$2),Y$6,0)),IF($E139="E",0,3))</f>
        <v>90184</v>
      </c>
      <c r="Z139" s="186" cm="1">
        <f t="array" aca="1" ref="Z139" ca="1">ROUND(IF($Q139="Y",VLOOKUP($P139, INDIRECT($Q$2),Z$6,0)*INDIRECT($P$1),VLOOKUP($P139, INDIRECT($Q$2),Z$6,0)),IF($E139="E",0,3))</f>
        <v>92755</v>
      </c>
      <c r="AA139" s="186"/>
      <c r="AB139" s="282" t="str">
        <f t="shared" si="105"/>
        <v>06608C</v>
      </c>
      <c r="AC139" s="130" t="str">
        <f t="shared" si="115"/>
        <v>Manager Stores &amp; Central Requistions</v>
      </c>
      <c r="AD139" s="284" t="str">
        <f t="shared" si="114"/>
        <v>86</v>
      </c>
      <c r="AE139" s="282">
        <f t="shared" ca="1" si="107"/>
        <v>35.177</v>
      </c>
      <c r="AF139" s="282">
        <f t="shared" ca="1" si="108"/>
        <v>37.027000000000001</v>
      </c>
      <c r="AG139" s="282">
        <f t="shared" ca="1" si="109"/>
        <v>38.975999999999999</v>
      </c>
      <c r="AH139" s="282">
        <f t="shared" ca="1" si="110"/>
        <v>41.027999999999999</v>
      </c>
      <c r="AI139" s="282">
        <f t="shared" ca="1" si="111"/>
        <v>42.177</v>
      </c>
      <c r="AJ139" s="282">
        <f t="shared" ca="1" si="112"/>
        <v>43.357999999999997</v>
      </c>
      <c r="AK139" s="282">
        <f t="shared" ca="1" si="113"/>
        <v>44.594000000000001</v>
      </c>
    </row>
    <row r="140" spans="1:37" x14ac:dyDescent="0.2">
      <c r="A140" s="75" t="s">
        <v>153</v>
      </c>
      <c r="B140" s="75">
        <v>12</v>
      </c>
      <c r="C140" s="70" t="s">
        <v>152</v>
      </c>
      <c r="D140" s="75">
        <v>543</v>
      </c>
      <c r="E140" s="75" t="s">
        <v>17</v>
      </c>
      <c r="F140" s="73" t="s">
        <v>406</v>
      </c>
      <c r="G140" s="74">
        <f t="shared" ca="1" si="100"/>
        <v>102181</v>
      </c>
      <c r="H140" s="74">
        <f t="shared" ca="1" si="101"/>
        <v>106270</v>
      </c>
      <c r="I140" s="74">
        <f t="shared" ca="1" si="102"/>
        <v>110521</v>
      </c>
      <c r="J140" s="74">
        <f t="shared" ca="1" si="103"/>
        <v>114941</v>
      </c>
      <c r="K140" s="74">
        <f t="shared" ca="1" si="104"/>
        <v>119539</v>
      </c>
      <c r="L140" s="74">
        <f t="shared" ca="1" si="97"/>
        <v>0</v>
      </c>
      <c r="M140" s="74">
        <f t="shared" ca="1" si="98"/>
        <v>0</v>
      </c>
      <c r="N140" s="72"/>
      <c r="P140" s="187" t="str">
        <f t="shared" si="99"/>
        <v>06670C</v>
      </c>
      <c r="Q140" s="191" t="s">
        <v>600</v>
      </c>
      <c r="R140" s="188" t="str">
        <f t="shared" si="116"/>
        <v>Manager Sustainability</v>
      </c>
      <c r="S140" s="189" t="str">
        <f t="shared" si="106"/>
        <v>44G</v>
      </c>
      <c r="T140" s="186" cm="1">
        <f t="array" aca="1" ref="T140" ca="1">ROUND(IF($Q140="Y",VLOOKUP($P140, INDIRECT($Q$2),T$6,0)*INDIRECT($P$1),VLOOKUP($P140, INDIRECT($Q$2),T$6,0)),IF($E140="E",0,3))</f>
        <v>102181</v>
      </c>
      <c r="U140" s="186" cm="1">
        <f t="array" aca="1" ref="U140" ca="1">ROUND(IF($Q140="Y",VLOOKUP($P140, INDIRECT($Q$2),U$6,0)*INDIRECT($P$1),VLOOKUP($P140, INDIRECT($Q$2),U$6,0)),IF($E140="E",0,3))</f>
        <v>106270</v>
      </c>
      <c r="V140" s="186" cm="1">
        <f t="array" aca="1" ref="V140" ca="1">ROUND(IF($Q140="Y",VLOOKUP($P140, INDIRECT($Q$2),V$6,0)*INDIRECT($P$1),VLOOKUP($P140, INDIRECT($Q$2),V$6,0)),IF($E140="E",0,3))</f>
        <v>110521</v>
      </c>
      <c r="W140" s="186" cm="1">
        <f t="array" aca="1" ref="W140" ca="1">ROUND(IF($Q140="Y",VLOOKUP($P140, INDIRECT($Q$2),W$6,0)*INDIRECT($P$1),VLOOKUP($P140, INDIRECT($Q$2),W$6,0)),IF($E140="E",0,3))</f>
        <v>114941</v>
      </c>
      <c r="X140" s="186" cm="1">
        <f t="array" aca="1" ref="X140" ca="1">ROUND(IF($Q140="Y",VLOOKUP($P140, INDIRECT($Q$2),X$6,0)*INDIRECT($P$1),VLOOKUP($P140, INDIRECT($Q$2),X$6,0)),IF($E140="E",0,3))</f>
        <v>119539</v>
      </c>
      <c r="Y140" s="186" cm="1">
        <f t="array" aca="1" ref="Y140" ca="1">ROUND(IF($Q140="Y",VLOOKUP($P140, INDIRECT($Q$2),Y$6,0)*INDIRECT($P$1),VLOOKUP($P140, INDIRECT($Q$2),Y$6,0)),IF($E140="E",0,3))</f>
        <v>0</v>
      </c>
      <c r="Z140" s="186" cm="1">
        <f t="array" aca="1" ref="Z140" ca="1">ROUND(IF($Q140="Y",VLOOKUP($P140, INDIRECT($Q$2),Z$6,0)*INDIRECT($P$1),VLOOKUP($P140, INDIRECT($Q$2),Z$6,0)),IF($E140="E",0,3))</f>
        <v>0</v>
      </c>
      <c r="AA140" s="186"/>
      <c r="AB140" s="282" t="str">
        <f t="shared" si="105"/>
        <v>06670C</v>
      </c>
      <c r="AC140" s="130" t="str">
        <f t="shared" si="115"/>
        <v>Manager Sustainability</v>
      </c>
      <c r="AD140" s="284" t="str">
        <f t="shared" si="114"/>
        <v>44G</v>
      </c>
      <c r="AE140" s="282">
        <f t="shared" ca="1" si="107"/>
        <v>49.125999999999998</v>
      </c>
      <c r="AF140" s="282">
        <f t="shared" ca="1" si="108"/>
        <v>51.091999999999999</v>
      </c>
      <c r="AG140" s="282">
        <f t="shared" ca="1" si="109"/>
        <v>53.135999999999996</v>
      </c>
      <c r="AH140" s="282">
        <f t="shared" ca="1" si="110"/>
        <v>55.260999999999996</v>
      </c>
      <c r="AI140" s="282">
        <f t="shared" ca="1" si="111"/>
        <v>57.470999999999997</v>
      </c>
      <c r="AJ140" s="282" t="str">
        <f t="shared" ca="1" si="112"/>
        <v/>
      </c>
      <c r="AK140" s="282" t="str">
        <f t="shared" ca="1" si="113"/>
        <v/>
      </c>
    </row>
    <row r="141" spans="1:37" x14ac:dyDescent="0.2">
      <c r="A141" s="75" t="s">
        <v>154</v>
      </c>
      <c r="B141" s="75">
        <v>12</v>
      </c>
      <c r="C141" s="70" t="s">
        <v>120</v>
      </c>
      <c r="D141" s="75">
        <v>548</v>
      </c>
      <c r="E141" s="75" t="s">
        <v>17</v>
      </c>
      <c r="F141" s="73" t="s">
        <v>407</v>
      </c>
      <c r="G141" s="74">
        <f t="shared" ca="1" si="100"/>
        <v>92574</v>
      </c>
      <c r="H141" s="74">
        <f t="shared" ca="1" si="101"/>
        <v>97203</v>
      </c>
      <c r="I141" s="74">
        <f t="shared" ca="1" si="102"/>
        <v>102061</v>
      </c>
      <c r="J141" s="74">
        <f t="shared" ca="1" si="103"/>
        <v>108728</v>
      </c>
      <c r="K141" s="74">
        <f t="shared" ca="1" si="104"/>
        <v>111774</v>
      </c>
      <c r="L141" s="74">
        <f t="shared" ca="1" si="97"/>
        <v>114906</v>
      </c>
      <c r="M141" s="74">
        <f t="shared" ca="1" si="98"/>
        <v>118179</v>
      </c>
      <c r="N141" s="72"/>
      <c r="P141" s="187" t="str">
        <f t="shared" si="99"/>
        <v>00850C</v>
      </c>
      <c r="Q141" s="191" t="s">
        <v>600</v>
      </c>
      <c r="R141" s="188" t="str">
        <f t="shared" si="116"/>
        <v>Manager Treasury Operations</v>
      </c>
      <c r="S141" s="189" t="str">
        <f t="shared" si="106"/>
        <v>50</v>
      </c>
      <c r="T141" s="186" cm="1">
        <f t="array" aca="1" ref="T141" ca="1">ROUND(IF($Q141="Y",VLOOKUP($P141, INDIRECT($Q$2),T$6,0)*INDIRECT($P$1),VLOOKUP($P141, INDIRECT($Q$2),T$6,0)),IF($E141="E",0,3))</f>
        <v>92574</v>
      </c>
      <c r="U141" s="186" cm="1">
        <f t="array" aca="1" ref="U141" ca="1">ROUND(IF($Q141="Y",VLOOKUP($P141, INDIRECT($Q$2),U$6,0)*INDIRECT($P$1),VLOOKUP($P141, INDIRECT($Q$2),U$6,0)),IF($E141="E",0,3))</f>
        <v>97203</v>
      </c>
      <c r="V141" s="186" cm="1">
        <f t="array" aca="1" ref="V141" ca="1">ROUND(IF($Q141="Y",VLOOKUP($P141, INDIRECT($Q$2),V$6,0)*INDIRECT($P$1),VLOOKUP($P141, INDIRECT($Q$2),V$6,0)),IF($E141="E",0,3))</f>
        <v>102061</v>
      </c>
      <c r="W141" s="186" cm="1">
        <f t="array" aca="1" ref="W141" ca="1">ROUND(IF($Q141="Y",VLOOKUP($P141, INDIRECT($Q$2),W$6,0)*INDIRECT($P$1),VLOOKUP($P141, INDIRECT($Q$2),W$6,0)),IF($E141="E",0,3))</f>
        <v>108728</v>
      </c>
      <c r="X141" s="186" cm="1">
        <f t="array" aca="1" ref="X141" ca="1">ROUND(IF($Q141="Y",VLOOKUP($P141, INDIRECT($Q$2),X$6,0)*INDIRECT($P$1),VLOOKUP($P141, INDIRECT($Q$2),X$6,0)),IF($E141="E",0,3))</f>
        <v>111774</v>
      </c>
      <c r="Y141" s="186" cm="1">
        <f t="array" aca="1" ref="Y141" ca="1">ROUND(IF($Q141="Y",VLOOKUP($P141, INDIRECT($Q$2),Y$6,0)*INDIRECT($P$1),VLOOKUP($P141, INDIRECT($Q$2),Y$6,0)),IF($E141="E",0,3))</f>
        <v>114906</v>
      </c>
      <c r="Z141" s="186" cm="1">
        <f t="array" aca="1" ref="Z141" ca="1">ROUND(IF($Q141="Y",VLOOKUP($P141, INDIRECT($Q$2),Z$6,0)*INDIRECT($P$1),VLOOKUP($P141, INDIRECT($Q$2),Z$6,0)),IF($E141="E",0,3))</f>
        <v>118179</v>
      </c>
      <c r="AA141" s="186"/>
      <c r="AB141" s="282" t="str">
        <f t="shared" si="105"/>
        <v>00850C</v>
      </c>
      <c r="AC141" s="130" t="str">
        <f t="shared" si="115"/>
        <v>Manager Treasury Operations</v>
      </c>
      <c r="AD141" s="284" t="str">
        <f t="shared" si="114"/>
        <v>50</v>
      </c>
      <c r="AE141" s="282">
        <f t="shared" ca="1" si="107"/>
        <v>44.506999999999998</v>
      </c>
      <c r="AF141" s="282">
        <f t="shared" ca="1" si="108"/>
        <v>46.732999999999997</v>
      </c>
      <c r="AG141" s="282">
        <f t="shared" ca="1" si="109"/>
        <v>49.067999999999998</v>
      </c>
      <c r="AH141" s="282">
        <f t="shared" ca="1" si="110"/>
        <v>52.274000000000001</v>
      </c>
      <c r="AI141" s="282">
        <f t="shared" ca="1" si="111"/>
        <v>53.738</v>
      </c>
      <c r="AJ141" s="282">
        <f t="shared" ca="1" si="112"/>
        <v>55.244</v>
      </c>
      <c r="AK141" s="282">
        <f t="shared" ca="1" si="113"/>
        <v>56.817</v>
      </c>
    </row>
    <row r="142" spans="1:37" x14ac:dyDescent="0.2">
      <c r="A142" s="75" t="s">
        <v>155</v>
      </c>
      <c r="B142" s="75">
        <v>10</v>
      </c>
      <c r="C142" s="70" t="s">
        <v>44</v>
      </c>
      <c r="D142" s="75">
        <v>455</v>
      </c>
      <c r="E142" s="75" t="s">
        <v>17</v>
      </c>
      <c r="F142" s="73" t="s">
        <v>408</v>
      </c>
      <c r="G142" s="74">
        <f t="shared" ca="1" si="100"/>
        <v>77473</v>
      </c>
      <c r="H142" s="74">
        <f t="shared" ca="1" si="101"/>
        <v>81473</v>
      </c>
      <c r="I142" s="74">
        <f t="shared" ca="1" si="102"/>
        <v>85625</v>
      </c>
      <c r="J142" s="74">
        <f t="shared" ca="1" si="103"/>
        <v>91422</v>
      </c>
      <c r="K142" s="74">
        <f t="shared" ca="1" si="104"/>
        <v>93982</v>
      </c>
      <c r="L142" s="74">
        <f t="shared" ca="1" si="97"/>
        <v>96613</v>
      </c>
      <c r="M142" s="74">
        <f t="shared" ca="1" si="98"/>
        <v>99369</v>
      </c>
      <c r="N142" s="72"/>
      <c r="P142" s="187" t="str">
        <f t="shared" si="99"/>
        <v>07020C</v>
      </c>
      <c r="Q142" s="191" t="s">
        <v>600</v>
      </c>
      <c r="R142" s="188" t="str">
        <f t="shared" si="116"/>
        <v>Manager Utilities Billing</v>
      </c>
      <c r="S142" s="189" t="str">
        <f t="shared" si="106"/>
        <v>34D</v>
      </c>
      <c r="T142" s="186" cm="1">
        <f t="array" aca="1" ref="T142" ca="1">ROUND(IF($Q142="Y",VLOOKUP($P142, INDIRECT($Q$2),T$6,0)*INDIRECT($P$1),VLOOKUP($P142, INDIRECT($Q$2),T$6,0)),IF($E142="E",0,3))</f>
        <v>77473</v>
      </c>
      <c r="U142" s="186" cm="1">
        <f t="array" aca="1" ref="U142" ca="1">ROUND(IF($Q142="Y",VLOOKUP($P142, INDIRECT($Q$2),U$6,0)*INDIRECT($P$1),VLOOKUP($P142, INDIRECT($Q$2),U$6,0)),IF($E142="E",0,3))</f>
        <v>81473</v>
      </c>
      <c r="V142" s="186" cm="1">
        <f t="array" aca="1" ref="V142" ca="1">ROUND(IF($Q142="Y",VLOOKUP($P142, INDIRECT($Q$2),V$6,0)*INDIRECT($P$1),VLOOKUP($P142, INDIRECT($Q$2),V$6,0)),IF($E142="E",0,3))</f>
        <v>85625</v>
      </c>
      <c r="W142" s="186" cm="1">
        <f t="array" aca="1" ref="W142" ca="1">ROUND(IF($Q142="Y",VLOOKUP($P142, INDIRECT($Q$2),W$6,0)*INDIRECT($P$1),VLOOKUP($P142, INDIRECT($Q$2),W$6,0)),IF($E142="E",0,3))</f>
        <v>91422</v>
      </c>
      <c r="X142" s="186" cm="1">
        <f t="array" aca="1" ref="X142" ca="1">ROUND(IF($Q142="Y",VLOOKUP($P142, INDIRECT($Q$2),X$6,0)*INDIRECT($P$1),VLOOKUP($P142, INDIRECT($Q$2),X$6,0)),IF($E142="E",0,3))</f>
        <v>93982</v>
      </c>
      <c r="Y142" s="186" cm="1">
        <f t="array" aca="1" ref="Y142" ca="1">ROUND(IF($Q142="Y",VLOOKUP($P142, INDIRECT($Q$2),Y$6,0)*INDIRECT($P$1),VLOOKUP($P142, INDIRECT($Q$2),Y$6,0)),IF($E142="E",0,3))</f>
        <v>96613</v>
      </c>
      <c r="Z142" s="186" cm="1">
        <f t="array" aca="1" ref="Z142" ca="1">ROUND(IF($Q142="Y",VLOOKUP($P142, INDIRECT($Q$2),Z$6,0)*INDIRECT($P$1),VLOOKUP($P142, INDIRECT($Q$2),Z$6,0)),IF($E142="E",0,3))</f>
        <v>99369</v>
      </c>
      <c r="AA142" s="186"/>
      <c r="AB142" s="282" t="str">
        <f t="shared" si="105"/>
        <v>07020C</v>
      </c>
      <c r="AC142" s="130" t="str">
        <f t="shared" si="115"/>
        <v>Manager Utilities Billing</v>
      </c>
      <c r="AD142" s="284" t="str">
        <f t="shared" si="114"/>
        <v>34D</v>
      </c>
      <c r="AE142" s="282">
        <f t="shared" ca="1" si="107"/>
        <v>37.247</v>
      </c>
      <c r="AF142" s="282">
        <f t="shared" ca="1" si="108"/>
        <v>39.169999999999995</v>
      </c>
      <c r="AG142" s="282">
        <f t="shared" ca="1" si="109"/>
        <v>41.165999999999997</v>
      </c>
      <c r="AH142" s="282">
        <f t="shared" ca="1" si="110"/>
        <v>43.952999999999996</v>
      </c>
      <c r="AI142" s="282">
        <f t="shared" ca="1" si="111"/>
        <v>45.183999999999997</v>
      </c>
      <c r="AJ142" s="282">
        <f t="shared" ca="1" si="112"/>
        <v>46.448999999999998</v>
      </c>
      <c r="AK142" s="282">
        <f t="shared" ca="1" si="113"/>
        <v>47.774000000000001</v>
      </c>
    </row>
    <row r="143" spans="1:37" x14ac:dyDescent="0.2">
      <c r="A143" s="75" t="s">
        <v>157</v>
      </c>
      <c r="B143" s="75">
        <v>10</v>
      </c>
      <c r="C143" s="70" t="s">
        <v>70</v>
      </c>
      <c r="D143" s="75">
        <v>453</v>
      </c>
      <c r="E143" s="75" t="s">
        <v>17</v>
      </c>
      <c r="F143" s="73" t="s">
        <v>409</v>
      </c>
      <c r="G143" s="74">
        <f t="shared" ca="1" si="100"/>
        <v>78941</v>
      </c>
      <c r="H143" s="74">
        <f t="shared" ca="1" si="101"/>
        <v>82870</v>
      </c>
      <c r="I143" s="74">
        <f t="shared" ca="1" si="102"/>
        <v>87024</v>
      </c>
      <c r="J143" s="74">
        <f t="shared" ca="1" si="103"/>
        <v>92651</v>
      </c>
      <c r="K143" s="74">
        <f t="shared" ca="1" si="104"/>
        <v>95244</v>
      </c>
      <c r="L143" s="74">
        <f t="shared" ca="1" si="97"/>
        <v>97913</v>
      </c>
      <c r="M143" s="74">
        <f t="shared" ca="1" si="98"/>
        <v>100704</v>
      </c>
      <c r="N143" s="72"/>
      <c r="P143" s="187" t="str">
        <f t="shared" si="99"/>
        <v>07022C</v>
      </c>
      <c r="Q143" s="186" t="s">
        <v>600</v>
      </c>
      <c r="R143" s="188" t="str">
        <f t="shared" si="116"/>
        <v>Manager Video Services</v>
      </c>
      <c r="S143" s="189" t="str">
        <f t="shared" si="106"/>
        <v>34M</v>
      </c>
      <c r="T143" s="186" cm="1">
        <f t="array" aca="1" ref="T143" ca="1">ROUND(IF($Q143="Y",VLOOKUP($P143, INDIRECT($Q$2),T$6,0)*INDIRECT($P$1),VLOOKUP($P143, INDIRECT($Q$2),T$6,0)),IF($E143="E",0,3))</f>
        <v>78941</v>
      </c>
      <c r="U143" s="186" cm="1">
        <f t="array" aca="1" ref="U143" ca="1">ROUND(IF($Q143="Y",VLOOKUP($P143, INDIRECT($Q$2),U$6,0)*INDIRECT($P$1),VLOOKUP($P143, INDIRECT($Q$2),U$6,0)),IF($E143="E",0,3))</f>
        <v>82870</v>
      </c>
      <c r="V143" s="186" cm="1">
        <f t="array" aca="1" ref="V143" ca="1">ROUND(IF($Q143="Y",VLOOKUP($P143, INDIRECT($Q$2),V$6,0)*INDIRECT($P$1),VLOOKUP($P143, INDIRECT($Q$2),V$6,0)),IF($E143="E",0,3))</f>
        <v>87024</v>
      </c>
      <c r="W143" s="186" cm="1">
        <f t="array" aca="1" ref="W143" ca="1">ROUND(IF($Q143="Y",VLOOKUP($P143, INDIRECT($Q$2),W$6,0)*INDIRECT($P$1),VLOOKUP($P143, INDIRECT($Q$2),W$6,0)),IF($E143="E",0,3))</f>
        <v>92651</v>
      </c>
      <c r="X143" s="186" cm="1">
        <f t="array" aca="1" ref="X143" ca="1">ROUND(IF($Q143="Y",VLOOKUP($P143, INDIRECT($Q$2),X$6,0)*INDIRECT($P$1),VLOOKUP($P143, INDIRECT($Q$2),X$6,0)),IF($E143="E",0,3))</f>
        <v>95244</v>
      </c>
      <c r="Y143" s="186" cm="1">
        <f t="array" aca="1" ref="Y143" ca="1">ROUND(IF($Q143="Y",VLOOKUP($P143, INDIRECT($Q$2),Y$6,0)*INDIRECT($P$1),VLOOKUP($P143, INDIRECT($Q$2),Y$6,0)),IF($E143="E",0,3))</f>
        <v>97913</v>
      </c>
      <c r="Z143" s="186" cm="1">
        <f t="array" aca="1" ref="Z143" ca="1">ROUND(IF($Q143="Y",VLOOKUP($P143, INDIRECT($Q$2),Z$6,0)*INDIRECT($P$1),VLOOKUP($P143, INDIRECT($Q$2),Z$6,0)),IF($E143="E",0,3))</f>
        <v>100704</v>
      </c>
      <c r="AA143" s="186"/>
      <c r="AB143" s="282" t="str">
        <f t="shared" si="105"/>
        <v>07022C</v>
      </c>
      <c r="AC143" s="130" t="str">
        <f t="shared" si="115"/>
        <v>Manager Video Services</v>
      </c>
      <c r="AD143" s="284" t="str">
        <f t="shared" si="114"/>
        <v>34M</v>
      </c>
      <c r="AE143" s="282">
        <f t="shared" ca="1" si="107"/>
        <v>37.952999999999996</v>
      </c>
      <c r="AF143" s="282">
        <f t="shared" ca="1" si="108"/>
        <v>39.841999999999999</v>
      </c>
      <c r="AG143" s="282">
        <f t="shared" ca="1" si="109"/>
        <v>41.838999999999999</v>
      </c>
      <c r="AH143" s="282">
        <f t="shared" ca="1" si="110"/>
        <v>44.543999999999997</v>
      </c>
      <c r="AI143" s="282">
        <f t="shared" ca="1" si="111"/>
        <v>45.790999999999997</v>
      </c>
      <c r="AJ143" s="282">
        <f t="shared" ca="1" si="112"/>
        <v>47.073999999999998</v>
      </c>
      <c r="AK143" s="282">
        <f t="shared" ca="1" si="113"/>
        <v>48.415999999999997</v>
      </c>
    </row>
    <row r="144" spans="1:37" x14ac:dyDescent="0.2">
      <c r="A144" s="75" t="s">
        <v>159</v>
      </c>
      <c r="B144" s="75">
        <v>9</v>
      </c>
      <c r="C144" s="70" t="s">
        <v>93</v>
      </c>
      <c r="D144" s="75">
        <v>448</v>
      </c>
      <c r="E144" s="75" t="s">
        <v>17</v>
      </c>
      <c r="F144" s="73" t="s">
        <v>410</v>
      </c>
      <c r="G144" s="74">
        <f t="shared" ca="1" si="100"/>
        <v>74561</v>
      </c>
      <c r="H144" s="74">
        <f t="shared" ca="1" si="101"/>
        <v>78485</v>
      </c>
      <c r="I144" s="74">
        <f t="shared" ca="1" si="102"/>
        <v>83242</v>
      </c>
      <c r="J144" s="74">
        <f t="shared" ca="1" si="103"/>
        <v>88002</v>
      </c>
      <c r="K144" s="74">
        <f t="shared" ca="1" si="104"/>
        <v>90464</v>
      </c>
      <c r="L144" s="74">
        <f t="shared" ca="1" si="97"/>
        <v>92998</v>
      </c>
      <c r="M144" s="74">
        <f t="shared" ca="1" si="98"/>
        <v>95650</v>
      </c>
      <c r="N144" s="72"/>
      <c r="P144" s="187" t="str">
        <f t="shared" si="99"/>
        <v>42300C</v>
      </c>
      <c r="Q144" s="191" t="s">
        <v>600</v>
      </c>
      <c r="R144" s="188" t="str">
        <f t="shared" si="116"/>
        <v>Marketing &amp; Communication Manager</v>
      </c>
      <c r="S144" s="189" t="str">
        <f t="shared" si="106"/>
        <v>35</v>
      </c>
      <c r="T144" s="186" cm="1">
        <f t="array" aca="1" ref="T144" ca="1">ROUND(IF($Q144="Y",VLOOKUP($P144, INDIRECT($Q$2),T$6,0)*INDIRECT($P$1),VLOOKUP($P144, INDIRECT($Q$2),T$6,0)),IF($E144="E",0,3))</f>
        <v>74561</v>
      </c>
      <c r="U144" s="186" cm="1">
        <f t="array" aca="1" ref="U144" ca="1">ROUND(IF($Q144="Y",VLOOKUP($P144, INDIRECT($Q$2),U$6,0)*INDIRECT($P$1),VLOOKUP($P144, INDIRECT($Q$2),U$6,0)),IF($E144="E",0,3))</f>
        <v>78485</v>
      </c>
      <c r="V144" s="186" cm="1">
        <f t="array" aca="1" ref="V144" ca="1">ROUND(IF($Q144="Y",VLOOKUP($P144, INDIRECT($Q$2),V$6,0)*INDIRECT($P$1),VLOOKUP($P144, INDIRECT($Q$2),V$6,0)),IF($E144="E",0,3))</f>
        <v>83242</v>
      </c>
      <c r="W144" s="186" cm="1">
        <f t="array" aca="1" ref="W144" ca="1">ROUND(IF($Q144="Y",VLOOKUP($P144, INDIRECT($Q$2),W$6,0)*INDIRECT($P$1),VLOOKUP($P144, INDIRECT($Q$2),W$6,0)),IF($E144="E",0,3))</f>
        <v>88002</v>
      </c>
      <c r="X144" s="186" cm="1">
        <f t="array" aca="1" ref="X144" ca="1">ROUND(IF($Q144="Y",VLOOKUP($P144, INDIRECT($Q$2),X$6,0)*INDIRECT($P$1),VLOOKUP($P144, INDIRECT($Q$2),X$6,0)),IF($E144="E",0,3))</f>
        <v>90464</v>
      </c>
      <c r="Y144" s="186" cm="1">
        <f t="array" aca="1" ref="Y144" ca="1">ROUND(IF($Q144="Y",VLOOKUP($P144, INDIRECT($Q$2),Y$6,0)*INDIRECT($P$1),VLOOKUP($P144, INDIRECT($Q$2),Y$6,0)),IF($E144="E",0,3))</f>
        <v>92998</v>
      </c>
      <c r="Z144" s="186" cm="1">
        <f t="array" aca="1" ref="Z144" ca="1">ROUND(IF($Q144="Y",VLOOKUP($P144, INDIRECT($Q$2),Z$6,0)*INDIRECT($P$1),VLOOKUP($P144, INDIRECT($Q$2),Z$6,0)),IF($E144="E",0,3))</f>
        <v>95650</v>
      </c>
      <c r="AA144" s="186"/>
      <c r="AB144" s="282" t="str">
        <f t="shared" si="105"/>
        <v>42300C</v>
      </c>
      <c r="AC144" s="130" t="str">
        <f t="shared" si="115"/>
        <v>Marketing &amp; Communication Manager</v>
      </c>
      <c r="AD144" s="284" t="str">
        <f t="shared" si="114"/>
        <v>35</v>
      </c>
      <c r="AE144" s="282">
        <f t="shared" ca="1" si="107"/>
        <v>35.846999999999994</v>
      </c>
      <c r="AF144" s="282">
        <f t="shared" ca="1" si="108"/>
        <v>37.733999999999995</v>
      </c>
      <c r="AG144" s="282">
        <f t="shared" ca="1" si="109"/>
        <v>40.021000000000001</v>
      </c>
      <c r="AH144" s="282">
        <f t="shared" ca="1" si="110"/>
        <v>42.308999999999997</v>
      </c>
      <c r="AI144" s="282">
        <f t="shared" ca="1" si="111"/>
        <v>43.492999999999995</v>
      </c>
      <c r="AJ144" s="282">
        <f t="shared" ca="1" si="112"/>
        <v>44.710999999999999</v>
      </c>
      <c r="AK144" s="282">
        <f t="shared" ca="1" si="113"/>
        <v>45.985999999999997</v>
      </c>
    </row>
    <row r="145" spans="1:37" x14ac:dyDescent="0.2">
      <c r="A145" s="75" t="s">
        <v>639</v>
      </c>
      <c r="B145" s="75">
        <v>7</v>
      </c>
      <c r="C145" s="70" t="s">
        <v>638</v>
      </c>
      <c r="D145" s="75">
        <v>360</v>
      </c>
      <c r="E145" s="75" t="s">
        <v>17</v>
      </c>
      <c r="F145" s="73" t="s">
        <v>637</v>
      </c>
      <c r="G145" s="74">
        <f t="shared" ca="1" si="100"/>
        <v>67102</v>
      </c>
      <c r="H145" s="74">
        <f t="shared" ca="1" si="101"/>
        <v>69788</v>
      </c>
      <c r="I145" s="74">
        <f t="shared" ca="1" si="102"/>
        <v>72582</v>
      </c>
      <c r="J145" s="74">
        <f t="shared" ca="1" si="103"/>
        <v>75489</v>
      </c>
      <c r="K145" s="74">
        <f t="shared" ca="1" si="104"/>
        <v>78512</v>
      </c>
      <c r="L145" s="74">
        <f t="shared" ca="1" si="97"/>
        <v>0</v>
      </c>
      <c r="M145" s="74">
        <f t="shared" ca="1" si="98"/>
        <v>0</v>
      </c>
      <c r="N145" s="72"/>
      <c r="P145" s="187" t="str">
        <f t="shared" si="99"/>
        <v>52985C</v>
      </c>
      <c r="Q145" s="191" t="s">
        <v>600</v>
      </c>
      <c r="R145" s="188" t="str">
        <f t="shared" si="116"/>
        <v>Medical Assistant Program Supervisor</v>
      </c>
      <c r="S145" s="189" t="str">
        <f t="shared" si="106"/>
        <v>070</v>
      </c>
      <c r="T145" s="186" cm="1">
        <f t="array" aca="1" ref="T145" ca="1">ROUND(IF($Q145="Y",VLOOKUP($P145, INDIRECT($Q$2),T$6,0)*INDIRECT($P$1),VLOOKUP($P145, INDIRECT($Q$2),T$6,0)),IF($E145="E",0,3))</f>
        <v>67102</v>
      </c>
      <c r="U145" s="186" cm="1">
        <f t="array" aca="1" ref="U145" ca="1">ROUND(IF($Q145="Y",VLOOKUP($P145, INDIRECT($Q$2),U$6,0)*INDIRECT($P$1),VLOOKUP($P145, INDIRECT($Q$2),U$6,0)),IF($E145="E",0,3))</f>
        <v>69788</v>
      </c>
      <c r="V145" s="186" cm="1">
        <f t="array" aca="1" ref="V145" ca="1">ROUND(IF($Q145="Y",VLOOKUP($P145, INDIRECT($Q$2),V$6,0)*INDIRECT($P$1),VLOOKUP($P145, INDIRECT($Q$2),V$6,0)),IF($E145="E",0,3))</f>
        <v>72582</v>
      </c>
      <c r="W145" s="186" cm="1">
        <f t="array" aca="1" ref="W145" ca="1">ROUND(IF($Q145="Y",VLOOKUP($P145, INDIRECT($Q$2),W$6,0)*INDIRECT($P$1),VLOOKUP($P145, INDIRECT($Q$2),W$6,0)),IF($E145="E",0,3))</f>
        <v>75489</v>
      </c>
      <c r="X145" s="186" cm="1">
        <f t="array" aca="1" ref="X145" ca="1">ROUND(IF($Q145="Y",VLOOKUP($P145, INDIRECT($Q$2),X$6,0)*INDIRECT($P$1),VLOOKUP($P145, INDIRECT($Q$2),X$6,0)),IF($E145="E",0,3))</f>
        <v>78512</v>
      </c>
      <c r="Y145" s="186" cm="1">
        <f t="array" aca="1" ref="Y145" ca="1">ROUND(IF($Q145="Y",VLOOKUP($P145, INDIRECT($Q$2),Y$6,0)*INDIRECT($P$1),VLOOKUP($P145, INDIRECT($Q$2),Y$6,0)),IF($E145="E",0,3))</f>
        <v>0</v>
      </c>
      <c r="Z145" s="186" cm="1">
        <f t="array" aca="1" ref="Z145" ca="1">ROUND(IF($Q145="Y",VLOOKUP($P145, INDIRECT($Q$2),Z$6,0)*INDIRECT($P$1),VLOOKUP($P145, INDIRECT($Q$2),Z$6,0)),IF($E145="E",0,3))</f>
        <v>0</v>
      </c>
      <c r="AA145" s="186"/>
      <c r="AB145" s="282" t="str">
        <f t="shared" si="105"/>
        <v>52985C</v>
      </c>
      <c r="AC145" s="130" t="str">
        <f t="shared" si="115"/>
        <v>Medical Assistant Program Supervisor</v>
      </c>
      <c r="AD145" s="284" t="str">
        <f t="shared" si="114"/>
        <v>070</v>
      </c>
      <c r="AE145" s="282">
        <f t="shared" ca="1" si="107"/>
        <v>32.260999999999996</v>
      </c>
      <c r="AF145" s="282">
        <f t="shared" ca="1" si="108"/>
        <v>33.552</v>
      </c>
      <c r="AG145" s="282">
        <f t="shared" ca="1" si="109"/>
        <v>34.896000000000001</v>
      </c>
      <c r="AH145" s="282">
        <f t="shared" ca="1" si="110"/>
        <v>36.292999999999999</v>
      </c>
      <c r="AI145" s="282">
        <f t="shared" ca="1" si="111"/>
        <v>37.747</v>
      </c>
      <c r="AJ145" s="282" t="str">
        <f t="shared" ca="1" si="112"/>
        <v/>
      </c>
      <c r="AK145" s="282" t="str">
        <f t="shared" ca="1" si="113"/>
        <v/>
      </c>
    </row>
    <row r="146" spans="1:37" x14ac:dyDescent="0.2">
      <c r="A146" s="75" t="s">
        <v>161</v>
      </c>
      <c r="B146" s="75">
        <v>10</v>
      </c>
      <c r="C146" s="70" t="s">
        <v>38</v>
      </c>
      <c r="D146" s="75">
        <v>458</v>
      </c>
      <c r="E146" s="75" t="s">
        <v>17</v>
      </c>
      <c r="F146" s="73" t="s">
        <v>412</v>
      </c>
      <c r="G146" s="74">
        <f t="shared" ca="1" si="100"/>
        <v>73359</v>
      </c>
      <c r="H146" s="74">
        <f t="shared" ca="1" si="101"/>
        <v>77047</v>
      </c>
      <c r="I146" s="74">
        <f t="shared" ca="1" si="102"/>
        <v>81209</v>
      </c>
      <c r="J146" s="74">
        <f t="shared" ca="1" si="103"/>
        <v>87993</v>
      </c>
      <c r="K146" s="74">
        <f t="shared" ca="1" si="104"/>
        <v>90458</v>
      </c>
      <c r="L146" s="74">
        <f t="shared" ref="L146:L178" ca="1" si="117">Y146</f>
        <v>95196</v>
      </c>
      <c r="M146" s="74">
        <f t="shared" ref="M146:M178" ca="1" si="118">Z146</f>
        <v>100655</v>
      </c>
      <c r="N146" s="72"/>
      <c r="P146" s="187" t="str">
        <f t="shared" si="99"/>
        <v>08855C</v>
      </c>
      <c r="Q146" s="191" t="s">
        <v>600</v>
      </c>
      <c r="R146" s="188" t="str">
        <f t="shared" si="116"/>
        <v>MFD Interagency Coordinator</v>
      </c>
      <c r="S146" s="189" t="str">
        <f t="shared" si="106"/>
        <v>65</v>
      </c>
      <c r="T146" s="186" cm="1">
        <f t="array" aca="1" ref="T146" ca="1">ROUND(IF($Q146="Y",VLOOKUP($P146, INDIRECT($Q$2),T$6,0)*INDIRECT($P$1),VLOOKUP($P146, INDIRECT($Q$2),T$6,0)),IF($E146="E",0,3))</f>
        <v>73359</v>
      </c>
      <c r="U146" s="186" cm="1">
        <f t="array" aca="1" ref="U146" ca="1">ROUND(IF($Q146="Y",VLOOKUP($P146, INDIRECT($Q$2),U$6,0)*INDIRECT($P$1),VLOOKUP($P146, INDIRECT($Q$2),U$6,0)),IF($E146="E",0,3))</f>
        <v>77047</v>
      </c>
      <c r="V146" s="186" cm="1">
        <f t="array" aca="1" ref="V146" ca="1">ROUND(IF($Q146="Y",VLOOKUP($P146, INDIRECT($Q$2),V$6,0)*INDIRECT($P$1),VLOOKUP($P146, INDIRECT($Q$2),V$6,0)),IF($E146="E",0,3))</f>
        <v>81209</v>
      </c>
      <c r="W146" s="186" cm="1">
        <f t="array" aca="1" ref="W146" ca="1">ROUND(IF($Q146="Y",VLOOKUP($P146, INDIRECT($Q$2),W$6,0)*INDIRECT($P$1),VLOOKUP($P146, INDIRECT($Q$2),W$6,0)),IF($E146="E",0,3))</f>
        <v>87993</v>
      </c>
      <c r="X146" s="186" cm="1">
        <f t="array" aca="1" ref="X146" ca="1">ROUND(IF($Q146="Y",VLOOKUP($P146, INDIRECT($Q$2),X$6,0)*INDIRECT($P$1),VLOOKUP($P146, INDIRECT($Q$2),X$6,0)),IF($E146="E",0,3))</f>
        <v>90458</v>
      </c>
      <c r="Y146" s="186" cm="1">
        <f t="array" aca="1" ref="Y146" ca="1">ROUND(IF($Q146="Y",VLOOKUP($P146, INDIRECT($Q$2),Y$6,0)*INDIRECT($P$1),VLOOKUP($P146, INDIRECT($Q$2),Y$6,0)),IF($E146="E",0,3))</f>
        <v>95196</v>
      </c>
      <c r="Z146" s="186" cm="1">
        <f t="array" aca="1" ref="Z146" ca="1">ROUND(IF($Q146="Y",VLOOKUP($P146, INDIRECT($Q$2),Z$6,0)*INDIRECT($P$1),VLOOKUP($P146, INDIRECT($Q$2),Z$6,0)),IF($E146="E",0,3))</f>
        <v>100655</v>
      </c>
      <c r="AA146" s="186"/>
      <c r="AB146" s="282" t="str">
        <f t="shared" si="105"/>
        <v>08855C</v>
      </c>
      <c r="AC146" s="130" t="str">
        <f t="shared" si="115"/>
        <v>MFD Interagency Coordinator</v>
      </c>
      <c r="AD146" s="284" t="str">
        <f t="shared" si="114"/>
        <v>65</v>
      </c>
      <c r="AE146" s="282">
        <f t="shared" ca="1" si="107"/>
        <v>35.268999999999998</v>
      </c>
      <c r="AF146" s="282">
        <f t="shared" ca="1" si="108"/>
        <v>37.041999999999994</v>
      </c>
      <c r="AG146" s="282">
        <f t="shared" ca="1" si="109"/>
        <v>39.042999999999999</v>
      </c>
      <c r="AH146" s="282">
        <f t="shared" ca="1" si="110"/>
        <v>42.305</v>
      </c>
      <c r="AI146" s="282">
        <f t="shared" ca="1" si="111"/>
        <v>43.489999999999995</v>
      </c>
      <c r="AJ146" s="282">
        <f t="shared" ca="1" si="112"/>
        <v>45.768000000000001</v>
      </c>
      <c r="AK146" s="282">
        <f t="shared" ca="1" si="113"/>
        <v>48.391999999999996</v>
      </c>
    </row>
    <row r="147" spans="1:37" x14ac:dyDescent="0.2">
      <c r="A147" s="75" t="s">
        <v>175</v>
      </c>
      <c r="B147" s="75">
        <v>10</v>
      </c>
      <c r="C147" s="70" t="s">
        <v>582</v>
      </c>
      <c r="D147" s="75">
        <v>478</v>
      </c>
      <c r="E147" s="75" t="s">
        <v>17</v>
      </c>
      <c r="F147" s="73" t="s">
        <v>413</v>
      </c>
      <c r="G147" s="74">
        <f t="shared" ca="1" si="100"/>
        <v>101041</v>
      </c>
      <c r="H147" s="74">
        <f t="shared" ca="1" si="101"/>
        <v>104707</v>
      </c>
      <c r="I147" s="74">
        <f t="shared" ca="1" si="102"/>
        <v>108503</v>
      </c>
      <c r="J147" s="74">
        <f t="shared" ca="1" si="103"/>
        <v>0</v>
      </c>
      <c r="K147" s="74">
        <f t="shared" ca="1" si="104"/>
        <v>0</v>
      </c>
      <c r="L147" s="74">
        <f t="shared" ca="1" si="117"/>
        <v>0</v>
      </c>
      <c r="M147" s="74">
        <f t="shared" ca="1" si="118"/>
        <v>0</v>
      </c>
      <c r="N147" s="72"/>
      <c r="P147" s="187" t="str">
        <f t="shared" ref="P147:P179" si="119">A147</f>
        <v>07250C</v>
      </c>
      <c r="Q147" s="191" t="s">
        <v>600</v>
      </c>
      <c r="R147" s="188" t="str">
        <f t="shared" si="116"/>
        <v>Nurse Practitioner Physicisian's Assistant</v>
      </c>
      <c r="S147" s="189" t="str">
        <f t="shared" si="106"/>
        <v>049</v>
      </c>
      <c r="T147" s="186" cm="1">
        <f t="array" aca="1" ref="T147" ca="1">ROUND(IF($Q147="Y",VLOOKUP($P147, INDIRECT($Q$2),T$6,0)*INDIRECT($P$1),VLOOKUP($P147, INDIRECT($Q$2),T$6,0)),IF($E147="E",0,3))</f>
        <v>101041</v>
      </c>
      <c r="U147" s="186" cm="1">
        <f t="array" aca="1" ref="U147" ca="1">ROUND(IF($Q147="Y",VLOOKUP($P147, INDIRECT($Q$2),U$6,0)*INDIRECT($P$1),VLOOKUP($P147, INDIRECT($Q$2),U$6,0)),IF($E147="E",0,3))</f>
        <v>104707</v>
      </c>
      <c r="V147" s="186" cm="1">
        <f t="array" aca="1" ref="V147" ca="1">ROUND(IF($Q147="Y",VLOOKUP($P147, INDIRECT($Q$2),V$6,0)*INDIRECT($P$1),VLOOKUP($P147, INDIRECT($Q$2),V$6,0)),IF($E147="E",0,3))</f>
        <v>108503</v>
      </c>
      <c r="W147" s="186" cm="1">
        <f t="array" aca="1" ref="W147" ca="1">ROUND(IF($Q147="Y",VLOOKUP($P147, INDIRECT($Q$2),W$6,0)*INDIRECT($P$1),VLOOKUP($P147, INDIRECT($Q$2),W$6,0)),IF($E147="E",0,3))</f>
        <v>0</v>
      </c>
      <c r="X147" s="186" cm="1">
        <f t="array" aca="1" ref="X147" ca="1">ROUND(IF($Q147="Y",VLOOKUP($P147, INDIRECT($Q$2),X$6,0)*INDIRECT($P$1),VLOOKUP($P147, INDIRECT($Q$2),X$6,0)),IF($E147="E",0,3))</f>
        <v>0</v>
      </c>
      <c r="Y147" s="186" cm="1">
        <f t="array" aca="1" ref="Y147" ca="1">ROUND(IF($Q147="Y",VLOOKUP($P147, INDIRECT($Q$2),Y$6,0)*INDIRECT($P$1),VLOOKUP($P147, INDIRECT($Q$2),Y$6,0)),IF($E147="E",0,3))</f>
        <v>0</v>
      </c>
      <c r="Z147" s="186" cm="1">
        <f t="array" aca="1" ref="Z147" ca="1">ROUND(IF($Q147="Y",VLOOKUP($P147, INDIRECT($Q$2),Z$6,0)*INDIRECT($P$1),VLOOKUP($P147, INDIRECT($Q$2),Z$6,0)),IF($E147="E",0,3))</f>
        <v>0</v>
      </c>
      <c r="AA147" s="186"/>
      <c r="AB147" s="282" t="str">
        <f t="shared" si="105"/>
        <v>07250C</v>
      </c>
      <c r="AC147" s="130" t="str">
        <f t="shared" si="115"/>
        <v>Nurse Practitioner Physicisian's Assistant</v>
      </c>
      <c r="AD147" s="284" t="str">
        <f t="shared" si="114"/>
        <v>049</v>
      </c>
      <c r="AE147" s="282">
        <f t="shared" ca="1" si="107"/>
        <v>48.577999999999996</v>
      </c>
      <c r="AF147" s="282">
        <f t="shared" ca="1" si="108"/>
        <v>50.339999999999996</v>
      </c>
      <c r="AG147" s="282">
        <f t="shared" ca="1" si="109"/>
        <v>52.164999999999999</v>
      </c>
      <c r="AH147" s="282" t="str">
        <f t="shared" ca="1" si="110"/>
        <v/>
      </c>
      <c r="AI147" s="282" t="str">
        <f t="shared" ca="1" si="111"/>
        <v/>
      </c>
      <c r="AJ147" s="282" t="str">
        <f t="shared" ca="1" si="112"/>
        <v/>
      </c>
      <c r="AK147" s="282" t="str">
        <f t="shared" ca="1" si="113"/>
        <v/>
      </c>
    </row>
    <row r="148" spans="1:37" x14ac:dyDescent="0.2">
      <c r="A148" s="75" t="s">
        <v>176</v>
      </c>
      <c r="B148" s="75">
        <v>12</v>
      </c>
      <c r="C148" s="70" t="s">
        <v>32</v>
      </c>
      <c r="D148" s="75">
        <v>573</v>
      </c>
      <c r="E148" s="75" t="s">
        <v>17</v>
      </c>
      <c r="F148" s="73" t="s">
        <v>414</v>
      </c>
      <c r="G148" s="74">
        <f t="shared" ca="1" si="100"/>
        <v>105444</v>
      </c>
      <c r="H148" s="74">
        <f t="shared" ca="1" si="101"/>
        <v>109661</v>
      </c>
      <c r="I148" s="74">
        <f t="shared" ca="1" si="102"/>
        <v>114047</v>
      </c>
      <c r="J148" s="74">
        <f t="shared" ca="1" si="103"/>
        <v>118609</v>
      </c>
      <c r="K148" s="74">
        <f t="shared" ca="1" si="104"/>
        <v>123353</v>
      </c>
      <c r="L148" s="74">
        <f t="shared" ca="1" si="117"/>
        <v>0</v>
      </c>
      <c r="M148" s="74">
        <f t="shared" ca="1" si="118"/>
        <v>0</v>
      </c>
      <c r="N148" s="72"/>
      <c r="P148" s="187" t="str">
        <f t="shared" si="119"/>
        <v>07455C</v>
      </c>
      <c r="Q148" s="191" t="s">
        <v>600</v>
      </c>
      <c r="R148" s="188" t="str">
        <f t="shared" si="116"/>
        <v xml:space="preserve">Parking System Manager </v>
      </c>
      <c r="S148" s="189" t="str">
        <f t="shared" si="106"/>
        <v>105</v>
      </c>
      <c r="T148" s="186" cm="1">
        <f t="array" aca="1" ref="T148" ca="1">ROUND(IF($Q148="Y",VLOOKUP($P148, INDIRECT($Q$2),T$6,0)*INDIRECT($P$1),VLOOKUP($P148, INDIRECT($Q$2),T$6,0)),IF($E148="E",0,3))</f>
        <v>105444</v>
      </c>
      <c r="U148" s="186" cm="1">
        <f t="array" aca="1" ref="U148" ca="1">ROUND(IF($Q148="Y",VLOOKUP($P148, INDIRECT($Q$2),U$6,0)*INDIRECT($P$1),VLOOKUP($P148, INDIRECT($Q$2),U$6,0)),IF($E148="E",0,3))</f>
        <v>109661</v>
      </c>
      <c r="V148" s="186" cm="1">
        <f t="array" aca="1" ref="V148" ca="1">ROUND(IF($Q148="Y",VLOOKUP($P148, INDIRECT($Q$2),V$6,0)*INDIRECT($P$1),VLOOKUP($P148, INDIRECT($Q$2),V$6,0)),IF($E148="E",0,3))</f>
        <v>114047</v>
      </c>
      <c r="W148" s="186" cm="1">
        <f t="array" aca="1" ref="W148" ca="1">ROUND(IF($Q148="Y",VLOOKUP($P148, INDIRECT($Q$2),W$6,0)*INDIRECT($P$1),VLOOKUP($P148, INDIRECT($Q$2),W$6,0)),IF($E148="E",0,3))</f>
        <v>118609</v>
      </c>
      <c r="X148" s="186" cm="1">
        <f t="array" aca="1" ref="X148" ca="1">ROUND(IF($Q148="Y",VLOOKUP($P148, INDIRECT($Q$2),X$6,0)*INDIRECT($P$1),VLOOKUP($P148, INDIRECT($Q$2),X$6,0)),IF($E148="E",0,3))</f>
        <v>123353</v>
      </c>
      <c r="Y148" s="186" cm="1">
        <f t="array" aca="1" ref="Y148" ca="1">ROUND(IF($Q148="Y",VLOOKUP($P148, INDIRECT($Q$2),Y$6,0)*INDIRECT($P$1),VLOOKUP($P148, INDIRECT($Q$2),Y$6,0)),IF($E148="E",0,3))</f>
        <v>0</v>
      </c>
      <c r="Z148" s="186" cm="1">
        <f t="array" aca="1" ref="Z148" ca="1">ROUND(IF($Q148="Y",VLOOKUP($P148, INDIRECT($Q$2),Z$6,0)*INDIRECT($P$1),VLOOKUP($P148, INDIRECT($Q$2),Z$6,0)),IF($E148="E",0,3))</f>
        <v>0</v>
      </c>
      <c r="AA148" s="186"/>
      <c r="AB148" s="282" t="str">
        <f t="shared" si="105"/>
        <v>07455C</v>
      </c>
      <c r="AC148" s="130" t="str">
        <f t="shared" si="115"/>
        <v xml:space="preserve">Parking System Manager </v>
      </c>
      <c r="AD148" s="284" t="str">
        <f t="shared" si="114"/>
        <v>105</v>
      </c>
      <c r="AE148" s="282">
        <f t="shared" ca="1" si="107"/>
        <v>50.695</v>
      </c>
      <c r="AF148" s="282">
        <f t="shared" ca="1" si="108"/>
        <v>52.721999999999994</v>
      </c>
      <c r="AG148" s="282">
        <f t="shared" ca="1" si="109"/>
        <v>54.830999999999996</v>
      </c>
      <c r="AH148" s="282">
        <f t="shared" ca="1" si="110"/>
        <v>57.024000000000001</v>
      </c>
      <c r="AI148" s="282">
        <f t="shared" ca="1" si="111"/>
        <v>59.305</v>
      </c>
      <c r="AJ148" s="282" t="str">
        <f t="shared" ca="1" si="112"/>
        <v/>
      </c>
      <c r="AK148" s="282" t="str">
        <f t="shared" ca="1" si="113"/>
        <v/>
      </c>
    </row>
    <row r="149" spans="1:37" x14ac:dyDescent="0.2">
      <c r="A149" s="75" t="s">
        <v>678</v>
      </c>
      <c r="B149" s="75">
        <v>8</v>
      </c>
      <c r="C149" s="70" t="s">
        <v>679</v>
      </c>
      <c r="D149" s="75">
        <v>403</v>
      </c>
      <c r="E149" s="75" t="s">
        <v>783</v>
      </c>
      <c r="F149" s="73" t="s">
        <v>677</v>
      </c>
      <c r="G149" s="74">
        <f t="shared" ca="1" si="100"/>
        <v>39.816000000000003</v>
      </c>
      <c r="H149" s="74">
        <f t="shared" ca="1" si="101"/>
        <v>40.930999999999997</v>
      </c>
      <c r="I149" s="74">
        <f t="shared" ca="1" si="102"/>
        <v>42.078000000000003</v>
      </c>
      <c r="J149" s="74">
        <f t="shared" ca="1" si="103"/>
        <v>43.277000000000001</v>
      </c>
      <c r="K149" s="74">
        <f t="shared" ca="1" si="104"/>
        <v>44.165999999999997</v>
      </c>
      <c r="L149" s="74">
        <f t="shared" ca="1" si="117"/>
        <v>0</v>
      </c>
      <c r="M149" s="74">
        <f t="shared" ca="1" si="118"/>
        <v>0</v>
      </c>
      <c r="N149" s="72"/>
      <c r="P149" s="187" t="str">
        <f t="shared" si="119"/>
        <v>52995C</v>
      </c>
      <c r="Q149" s="191" t="s">
        <v>600</v>
      </c>
      <c r="R149" s="188" t="str">
        <f t="shared" si="116"/>
        <v>Payroll Supervisor</v>
      </c>
      <c r="S149" s="189" t="str">
        <f t="shared" si="106"/>
        <v>080</v>
      </c>
      <c r="T149" s="186" cm="1">
        <f t="array" aca="1" ref="T149" ca="1">ROUND(IF($Q149="Y",VLOOKUP($P149, INDIRECT($Q$2),T$6,0)*INDIRECT($P$1),VLOOKUP($P149, INDIRECT($Q$2),T$6,0)),IF($E149="E",0,3))</f>
        <v>39.816000000000003</v>
      </c>
      <c r="U149" s="186" cm="1">
        <f t="array" aca="1" ref="U149" ca="1">ROUND(IF($Q149="Y",VLOOKUP($P149, INDIRECT($Q$2),U$6,0)*INDIRECT($P$1),VLOOKUP($P149, INDIRECT($Q$2),U$6,0)),IF($E149="E",0,3))</f>
        <v>40.930999999999997</v>
      </c>
      <c r="V149" s="186" cm="1">
        <f t="array" aca="1" ref="V149" ca="1">ROUND(IF($Q149="Y",VLOOKUP($P149, INDIRECT($Q$2),V$6,0)*INDIRECT($P$1),VLOOKUP($P149, INDIRECT($Q$2),V$6,0)),IF($E149="E",0,3))</f>
        <v>42.078000000000003</v>
      </c>
      <c r="W149" s="186" cm="1">
        <f t="array" aca="1" ref="W149" ca="1">ROUND(IF($Q149="Y",VLOOKUP($P149, INDIRECT($Q$2),W$6,0)*INDIRECT($P$1),VLOOKUP($P149, INDIRECT($Q$2),W$6,0)),IF($E149="E",0,3))</f>
        <v>43.277000000000001</v>
      </c>
      <c r="X149" s="186" cm="1">
        <f t="array" aca="1" ref="X149" ca="1">ROUND(IF($Q149="Y",VLOOKUP($P149, INDIRECT($Q$2),X$6,0)*INDIRECT($P$1),VLOOKUP($P149, INDIRECT($Q$2),X$6,0)),IF($E149="E",0,3))</f>
        <v>44.165999999999997</v>
      </c>
      <c r="Y149" s="186" cm="1">
        <f t="array" aca="1" ref="Y149" ca="1">ROUND(IF($Q149="Y",VLOOKUP($P149, INDIRECT($Q$2),Y$6,0)*INDIRECT($P$1),VLOOKUP($P149, INDIRECT($Q$2),Y$6,0)),IF($E149="E",0,3))</f>
        <v>0</v>
      </c>
      <c r="Z149" s="186" cm="1">
        <f t="array" aca="1" ref="Z149" ca="1">ROUND(IF($Q149="Y",VLOOKUP($P149, INDIRECT($Q$2),Z$6,0)*INDIRECT($P$1),VLOOKUP($P149, INDIRECT($Q$2),Z$6,0)),IF($E149="E",0,3))</f>
        <v>0</v>
      </c>
      <c r="AA149" s="186"/>
      <c r="AB149" s="282" t="str">
        <f t="shared" si="105"/>
        <v>52995C</v>
      </c>
      <c r="AC149" s="130" t="str">
        <f t="shared" si="115"/>
        <v>Payroll Supervisor</v>
      </c>
      <c r="AD149" s="284" t="str">
        <f t="shared" si="114"/>
        <v>080</v>
      </c>
      <c r="AE149" s="282">
        <f t="shared" ca="1" si="107"/>
        <v>39.816000000000003</v>
      </c>
      <c r="AF149" s="282">
        <f t="shared" ca="1" si="108"/>
        <v>40.930999999999997</v>
      </c>
      <c r="AG149" s="282">
        <f t="shared" ca="1" si="109"/>
        <v>42.078000000000003</v>
      </c>
      <c r="AH149" s="282">
        <f t="shared" ca="1" si="110"/>
        <v>43.277000000000001</v>
      </c>
      <c r="AI149" s="282">
        <f t="shared" ca="1" si="111"/>
        <v>44.165999999999997</v>
      </c>
      <c r="AJ149" s="282" t="str">
        <f t="shared" ca="1" si="112"/>
        <v/>
      </c>
      <c r="AK149" s="282" t="str">
        <f t="shared" ca="1" si="113"/>
        <v/>
      </c>
    </row>
    <row r="150" spans="1:37" x14ac:dyDescent="0.2">
      <c r="A150" s="75" t="s">
        <v>151</v>
      </c>
      <c r="B150" s="75">
        <v>12</v>
      </c>
      <c r="C150" s="70" t="s">
        <v>150</v>
      </c>
      <c r="D150" s="75">
        <v>565</v>
      </c>
      <c r="E150" s="75" t="s">
        <v>17</v>
      </c>
      <c r="F150" s="73" t="s">
        <v>645</v>
      </c>
      <c r="G150" s="74">
        <f t="shared" ca="1" si="100"/>
        <v>113471</v>
      </c>
      <c r="H150" s="74">
        <f t="shared" ca="1" si="101"/>
        <v>116646</v>
      </c>
      <c r="I150" s="74">
        <f t="shared" ca="1" si="102"/>
        <v>119914</v>
      </c>
      <c r="J150" s="74">
        <f t="shared" ca="1" si="103"/>
        <v>123331</v>
      </c>
      <c r="K150" s="74">
        <f t="shared" ca="1" si="104"/>
        <v>0</v>
      </c>
      <c r="L150" s="74">
        <f t="shared" ca="1" si="117"/>
        <v>0</v>
      </c>
      <c r="M150" s="74">
        <f t="shared" ca="1" si="118"/>
        <v>0</v>
      </c>
      <c r="N150" s="72"/>
      <c r="P150" s="187" t="str">
        <f t="shared" si="119"/>
        <v>06965C</v>
      </c>
      <c r="Q150" s="191" t="s">
        <v>600</v>
      </c>
      <c r="R150" s="188" t="str">
        <f t="shared" si="116"/>
        <v>Policy, Research and Outreach Manager</v>
      </c>
      <c r="S150" s="189" t="str">
        <f t="shared" si="106"/>
        <v>54</v>
      </c>
      <c r="T150" s="186" cm="1">
        <f t="array" aca="1" ref="T150" ca="1">ROUND(IF($Q150="Y",VLOOKUP($P150, INDIRECT($Q$2),T$6,0)*INDIRECT($P$1),VLOOKUP($P150, INDIRECT($Q$2),T$6,0)),IF($E150="E",0,3))</f>
        <v>113471</v>
      </c>
      <c r="U150" s="186" cm="1">
        <f t="array" aca="1" ref="U150" ca="1">ROUND(IF($Q150="Y",VLOOKUP($P150, INDIRECT($Q$2),U$6,0)*INDIRECT($P$1),VLOOKUP($P150, INDIRECT($Q$2),U$6,0)),IF($E150="E",0,3))</f>
        <v>116646</v>
      </c>
      <c r="V150" s="186" cm="1">
        <f t="array" aca="1" ref="V150" ca="1">ROUND(IF($Q150="Y",VLOOKUP($P150, INDIRECT($Q$2),V$6,0)*INDIRECT($P$1),VLOOKUP($P150, INDIRECT($Q$2),V$6,0)),IF($E150="E",0,3))</f>
        <v>119914</v>
      </c>
      <c r="W150" s="186" cm="1">
        <f t="array" aca="1" ref="W150" ca="1">ROUND(IF($Q150="Y",VLOOKUP($P150, INDIRECT($Q$2),W$6,0)*INDIRECT($P$1),VLOOKUP($P150, INDIRECT($Q$2),W$6,0)),IF($E150="E",0,3))</f>
        <v>123331</v>
      </c>
      <c r="X150" s="186" cm="1">
        <f t="array" aca="1" ref="X150" ca="1">ROUND(IF($Q150="Y",VLOOKUP($P150, INDIRECT($Q$2),X$6,0)*INDIRECT($P$1),VLOOKUP($P150, INDIRECT($Q$2),X$6,0)),IF($E150="E",0,3))</f>
        <v>0</v>
      </c>
      <c r="Y150" s="186" cm="1">
        <f t="array" aca="1" ref="Y150" ca="1">ROUND(IF($Q150="Y",VLOOKUP($P150, INDIRECT($Q$2),Y$6,0)*INDIRECT($P$1),VLOOKUP($P150, INDIRECT($Q$2),Y$6,0)),IF($E150="E",0,3))</f>
        <v>0</v>
      </c>
      <c r="Z150" s="186" cm="1">
        <f t="array" aca="1" ref="Z150" ca="1">ROUND(IF($Q150="Y",VLOOKUP($P150, INDIRECT($Q$2),Z$6,0)*INDIRECT($P$1),VLOOKUP($P150, INDIRECT($Q$2),Z$6,0)),IF($E150="E",0,3))</f>
        <v>0</v>
      </c>
      <c r="AA150" s="186"/>
      <c r="AB150" s="282" t="str">
        <f t="shared" si="105"/>
        <v>06965C</v>
      </c>
      <c r="AC150" s="130" t="str">
        <f t="shared" si="115"/>
        <v>Policy, Research and Outreach Manager</v>
      </c>
      <c r="AD150" s="284" t="str">
        <f t="shared" si="114"/>
        <v>54</v>
      </c>
      <c r="AE150" s="282">
        <f t="shared" ca="1" si="107"/>
        <v>54.553999999999995</v>
      </c>
      <c r="AF150" s="282">
        <f t="shared" ca="1" si="108"/>
        <v>56.08</v>
      </c>
      <c r="AG150" s="282">
        <f t="shared" ca="1" si="109"/>
        <v>57.650999999999996</v>
      </c>
      <c r="AH150" s="282">
        <f t="shared" ca="1" si="110"/>
        <v>59.293999999999997</v>
      </c>
      <c r="AI150" s="282" t="str">
        <f t="shared" ca="1" si="111"/>
        <v/>
      </c>
      <c r="AJ150" s="282" t="str">
        <f t="shared" ca="1" si="112"/>
        <v/>
      </c>
      <c r="AK150" s="282" t="str">
        <f t="shared" ca="1" si="113"/>
        <v/>
      </c>
    </row>
    <row r="151" spans="1:37" x14ac:dyDescent="0.2">
      <c r="A151" s="75" t="s">
        <v>473</v>
      </c>
      <c r="B151" s="75">
        <v>11</v>
      </c>
      <c r="C151" s="70" t="s">
        <v>65</v>
      </c>
      <c r="D151" s="75">
        <v>508</v>
      </c>
      <c r="E151" s="75" t="s">
        <v>17</v>
      </c>
      <c r="F151" s="73" t="s">
        <v>467</v>
      </c>
      <c r="G151" s="74">
        <f t="shared" ca="1" si="100"/>
        <v>85492</v>
      </c>
      <c r="H151" s="74">
        <f t="shared" si="101"/>
        <v>89993</v>
      </c>
      <c r="I151" s="74">
        <f t="shared" ca="1" si="102"/>
        <v>94728</v>
      </c>
      <c r="J151" s="74">
        <f t="shared" ca="1" si="103"/>
        <v>101170</v>
      </c>
      <c r="K151" s="74">
        <f t="shared" ca="1" si="104"/>
        <v>104004</v>
      </c>
      <c r="L151" s="74">
        <f t="shared" ca="1" si="117"/>
        <v>106917</v>
      </c>
      <c r="M151" s="74">
        <f t="shared" ca="1" si="118"/>
        <v>109964</v>
      </c>
      <c r="N151" s="72"/>
      <c r="P151" s="187" t="str">
        <f t="shared" si="119"/>
        <v>52937C</v>
      </c>
      <c r="Q151" s="191" t="s">
        <v>600</v>
      </c>
      <c r="R151" s="188" t="str">
        <f t="shared" si="116"/>
        <v>Principal Budget and Evaluation Analyst</v>
      </c>
      <c r="S151" s="189" t="str">
        <f t="shared" si="106"/>
        <v>41C</v>
      </c>
      <c r="T151" s="186" cm="1">
        <f t="array" aca="1" ref="T151" ca="1">ROUND(IF($Q151="Y",VLOOKUP($P151, INDIRECT($Q$2),T$6,0)*INDIRECT($P$1),VLOOKUP($P151, INDIRECT($Q$2),T$6,0)),IF($E151="E",0,3))</f>
        <v>85492</v>
      </c>
      <c r="U151" s="336">
        <v>89993</v>
      </c>
      <c r="V151" s="186" cm="1">
        <f t="array" aca="1" ref="V151" ca="1">ROUND(IF($Q151="Y",VLOOKUP($P151, INDIRECT($Q$2),V$6,0)*INDIRECT($P$1),VLOOKUP($P151, INDIRECT($Q$2),V$6,0)),IF($E151="E",0,3))</f>
        <v>94728</v>
      </c>
      <c r="W151" s="186" cm="1">
        <f t="array" aca="1" ref="W151" ca="1">ROUND(IF($Q151="Y",VLOOKUP($P151, INDIRECT($Q$2),W$6,0)*INDIRECT($P$1),VLOOKUP($P151, INDIRECT($Q$2),W$6,0)),IF($E151="E",0,3))</f>
        <v>101170</v>
      </c>
      <c r="X151" s="186" cm="1">
        <f t="array" aca="1" ref="X151" ca="1">ROUND(IF($Q151="Y",VLOOKUP($P151, INDIRECT($Q$2),X$6,0)*INDIRECT($P$1),VLOOKUP($P151, INDIRECT($Q$2),X$6,0)),IF($E151="E",0,3))</f>
        <v>104004</v>
      </c>
      <c r="Y151" s="186" cm="1">
        <f t="array" aca="1" ref="Y151" ca="1">ROUND(IF($Q151="Y",VLOOKUP($P151, INDIRECT($Q$2),Y$6,0)*INDIRECT($P$1),VLOOKUP($P151, INDIRECT($Q$2),Y$6,0)),IF($E151="E",0,3))</f>
        <v>106917</v>
      </c>
      <c r="Z151" s="186" cm="1">
        <f t="array" aca="1" ref="Z151" ca="1">ROUND(IF($Q151="Y",VLOOKUP($P151, INDIRECT($Q$2),Z$6,0)*INDIRECT($P$1),VLOOKUP($P151, INDIRECT($Q$2),Z$6,0)),IF($E151="E",0,3))</f>
        <v>109964</v>
      </c>
      <c r="AA151" s="186"/>
      <c r="AB151" s="282" t="str">
        <f t="shared" si="105"/>
        <v>52937C</v>
      </c>
      <c r="AC151" s="130" t="str">
        <f t="shared" si="115"/>
        <v>Principal Budget and Evaluation Analyst</v>
      </c>
      <c r="AD151" s="284" t="str">
        <f t="shared" si="114"/>
        <v>41C</v>
      </c>
      <c r="AE151" s="282">
        <f t="shared" ca="1" si="107"/>
        <v>41.101999999999997</v>
      </c>
      <c r="AF151" s="282">
        <f t="shared" si="108"/>
        <v>43.265999999999998</v>
      </c>
      <c r="AG151" s="282">
        <f t="shared" ca="1" si="109"/>
        <v>45.542999999999999</v>
      </c>
      <c r="AH151" s="282">
        <f t="shared" ca="1" si="110"/>
        <v>48.64</v>
      </c>
      <c r="AI151" s="282">
        <f t="shared" ca="1" si="111"/>
        <v>50.001999999999995</v>
      </c>
      <c r="AJ151" s="282">
        <f t="shared" ca="1" si="112"/>
        <v>51.402999999999999</v>
      </c>
      <c r="AK151" s="282">
        <f t="shared" ca="1" si="113"/>
        <v>52.867999999999995</v>
      </c>
    </row>
    <row r="152" spans="1:37" x14ac:dyDescent="0.2">
      <c r="A152" s="75" t="s">
        <v>177</v>
      </c>
      <c r="B152" s="75">
        <v>7</v>
      </c>
      <c r="C152" s="70" t="s">
        <v>81</v>
      </c>
      <c r="D152" s="75">
        <v>325</v>
      </c>
      <c r="E152" s="75" t="s">
        <v>21</v>
      </c>
      <c r="F152" s="73" t="s">
        <v>415</v>
      </c>
      <c r="G152" s="74">
        <f t="shared" ca="1" si="100"/>
        <v>27.856999999999999</v>
      </c>
      <c r="H152" s="74">
        <f t="shared" ca="1" si="101"/>
        <v>29.324000000000002</v>
      </c>
      <c r="I152" s="74">
        <f t="shared" ca="1" si="102"/>
        <v>30.867000000000001</v>
      </c>
      <c r="J152" s="74">
        <f t="shared" ca="1" si="103"/>
        <v>32.972000000000001</v>
      </c>
      <c r="K152" s="74">
        <f t="shared" ca="1" si="104"/>
        <v>33.896000000000001</v>
      </c>
      <c r="L152" s="74">
        <f t="shared" ca="1" si="117"/>
        <v>34.843000000000004</v>
      </c>
      <c r="M152" s="74">
        <f t="shared" ca="1" si="118"/>
        <v>35.837000000000003</v>
      </c>
      <c r="N152" s="72"/>
      <c r="P152" s="187" t="str">
        <f t="shared" si="119"/>
        <v>08360C</v>
      </c>
      <c r="Q152" s="191" t="s">
        <v>600</v>
      </c>
      <c r="R152" s="188" t="str">
        <f t="shared" si="116"/>
        <v>Program Assistant</v>
      </c>
      <c r="S152" s="189" t="str">
        <f t="shared" si="106"/>
        <v>08</v>
      </c>
      <c r="T152" s="186" cm="1">
        <f t="array" aca="1" ref="T152" ca="1">ROUND(IF($Q152="Y",VLOOKUP($P152, INDIRECT($Q$2),T$6,0)*INDIRECT($P$1),VLOOKUP($P152, INDIRECT($Q$2),T$6,0)),IF($E152="E",0,3))</f>
        <v>27.856999999999999</v>
      </c>
      <c r="U152" s="186" cm="1">
        <f t="array" aca="1" ref="U152" ca="1">ROUND(IF($Q152="Y",VLOOKUP($P152, INDIRECT($Q$2),U$6,0)*INDIRECT($P$1),VLOOKUP($P152, INDIRECT($Q$2),U$6,0)),IF($E152="E",0,3))</f>
        <v>29.324000000000002</v>
      </c>
      <c r="V152" s="186" cm="1">
        <f t="array" aca="1" ref="V152" ca="1">ROUND(IF($Q152="Y",VLOOKUP($P152, INDIRECT($Q$2),V$6,0)*INDIRECT($P$1),VLOOKUP($P152, INDIRECT($Q$2),V$6,0)),IF($E152="E",0,3))</f>
        <v>30.867000000000001</v>
      </c>
      <c r="W152" s="186" cm="1">
        <f t="array" aca="1" ref="W152" ca="1">ROUND(IF($Q152="Y",VLOOKUP($P152, INDIRECT($Q$2),W$6,0)*INDIRECT($P$1),VLOOKUP($P152, INDIRECT($Q$2),W$6,0)),IF($E152="E",0,3))</f>
        <v>32.972000000000001</v>
      </c>
      <c r="X152" s="186" cm="1">
        <f t="array" aca="1" ref="X152" ca="1">ROUND(IF($Q152="Y",VLOOKUP($P152, INDIRECT($Q$2),X$6,0)*INDIRECT($P$1),VLOOKUP($P152, INDIRECT($Q$2),X$6,0)),IF($E152="E",0,3))</f>
        <v>33.896000000000001</v>
      </c>
      <c r="Y152" s="186" cm="1">
        <f t="array" aca="1" ref="Y152" ca="1">ROUND(IF($Q152="Y",VLOOKUP($P152, INDIRECT($Q$2),Y$6,0)*INDIRECT($P$1),VLOOKUP($P152, INDIRECT($Q$2),Y$6,0)),IF($E152="E",0,3))</f>
        <v>34.843000000000004</v>
      </c>
      <c r="Z152" s="186" cm="1">
        <f t="array" aca="1" ref="Z152" ca="1">ROUND(IF($Q152="Y",VLOOKUP($P152, INDIRECT($Q$2),Z$6,0)*INDIRECT($P$1),VLOOKUP($P152, INDIRECT($Q$2),Z$6,0)),IF($E152="E",0,3))</f>
        <v>35.837000000000003</v>
      </c>
      <c r="AA152" s="186"/>
      <c r="AB152" s="282" t="str">
        <f t="shared" si="105"/>
        <v>08360C</v>
      </c>
      <c r="AC152" s="130" t="str">
        <f t="shared" si="115"/>
        <v>Program Assistant</v>
      </c>
      <c r="AD152" s="284" t="str">
        <f t="shared" si="114"/>
        <v>08</v>
      </c>
      <c r="AE152" s="282">
        <f t="shared" ca="1" si="107"/>
        <v>27.856999999999999</v>
      </c>
      <c r="AF152" s="282">
        <f t="shared" ca="1" si="108"/>
        <v>29.324000000000002</v>
      </c>
      <c r="AG152" s="282">
        <f t="shared" ca="1" si="109"/>
        <v>30.867000000000001</v>
      </c>
      <c r="AH152" s="282">
        <f t="shared" ca="1" si="110"/>
        <v>32.972000000000001</v>
      </c>
      <c r="AI152" s="282">
        <f t="shared" ca="1" si="111"/>
        <v>33.896000000000001</v>
      </c>
      <c r="AJ152" s="282">
        <f t="shared" ca="1" si="112"/>
        <v>34.843000000000004</v>
      </c>
      <c r="AK152" s="282">
        <f t="shared" ca="1" si="113"/>
        <v>35.837000000000003</v>
      </c>
    </row>
    <row r="153" spans="1:37" x14ac:dyDescent="0.2">
      <c r="A153" s="75" t="s">
        <v>179</v>
      </c>
      <c r="B153" s="75">
        <v>9</v>
      </c>
      <c r="C153" s="70" t="s">
        <v>178</v>
      </c>
      <c r="D153" s="75">
        <v>425</v>
      </c>
      <c r="E153" s="75" t="s">
        <v>17</v>
      </c>
      <c r="F153" s="73" t="s">
        <v>416</v>
      </c>
      <c r="G153" s="74">
        <f t="shared" ca="1" si="100"/>
        <v>79821</v>
      </c>
      <c r="H153" s="74">
        <f t="shared" ca="1" si="101"/>
        <v>85160</v>
      </c>
      <c r="I153" s="74">
        <f t="shared" ca="1" si="102"/>
        <v>87545</v>
      </c>
      <c r="J153" s="74">
        <f t="shared" ca="1" si="103"/>
        <v>89997</v>
      </c>
      <c r="K153" s="74">
        <f t="shared" ca="1" si="104"/>
        <v>92563</v>
      </c>
      <c r="L153" s="74">
        <f t="shared" ca="1" si="117"/>
        <v>0</v>
      </c>
      <c r="M153" s="74">
        <f t="shared" ca="1" si="118"/>
        <v>0</v>
      </c>
      <c r="N153" s="72"/>
      <c r="P153" s="187" t="str">
        <f t="shared" si="119"/>
        <v>08433C</v>
      </c>
      <c r="Q153" s="191" t="s">
        <v>600</v>
      </c>
      <c r="R153" s="188" t="str">
        <f t="shared" si="116"/>
        <v>Project Coordinator (Supervisory)</v>
      </c>
      <c r="S153" s="189" t="str">
        <f t="shared" si="106"/>
        <v>36</v>
      </c>
      <c r="T153" s="186" cm="1">
        <f t="array" aca="1" ref="T153" ca="1">ROUND(IF($Q153="Y",VLOOKUP($P153, INDIRECT($Q$2),T$6,0)*INDIRECT($P$1),VLOOKUP($P153, INDIRECT($Q$2),T$6,0)),IF($E153="E",0,3))</f>
        <v>79821</v>
      </c>
      <c r="U153" s="186" cm="1">
        <f t="array" aca="1" ref="U153" ca="1">ROUND(IF($Q153="Y",VLOOKUP($P153, INDIRECT($Q$2),U$6,0)*INDIRECT($P$1),VLOOKUP($P153, INDIRECT($Q$2),U$6,0)),IF($E153="E",0,3))</f>
        <v>85160</v>
      </c>
      <c r="V153" s="186" cm="1">
        <f t="array" aca="1" ref="V153" ca="1">ROUND(IF($Q153="Y",VLOOKUP($P153, INDIRECT($Q$2),V$6,0)*INDIRECT($P$1),VLOOKUP($P153, INDIRECT($Q$2),V$6,0)),IF($E153="E",0,3))</f>
        <v>87545</v>
      </c>
      <c r="W153" s="186" cm="1">
        <f t="array" aca="1" ref="W153" ca="1">ROUND(IF($Q153="Y",VLOOKUP($P153, INDIRECT($Q$2),W$6,0)*INDIRECT($P$1),VLOOKUP($P153, INDIRECT($Q$2),W$6,0)),IF($E153="E",0,3))</f>
        <v>89997</v>
      </c>
      <c r="X153" s="186" cm="1">
        <f t="array" aca="1" ref="X153" ca="1">ROUND(IF($Q153="Y",VLOOKUP($P153, INDIRECT($Q$2),X$6,0)*INDIRECT($P$1),VLOOKUP($P153, INDIRECT($Q$2),X$6,0)),IF($E153="E",0,3))</f>
        <v>92563</v>
      </c>
      <c r="Y153" s="186" cm="1">
        <f t="array" aca="1" ref="Y153" ca="1">ROUND(IF($Q153="Y",VLOOKUP($P153, INDIRECT($Q$2),Y$6,0)*INDIRECT($P$1),VLOOKUP($P153, INDIRECT($Q$2),Y$6,0)),IF($E153="E",0,3))</f>
        <v>0</v>
      </c>
      <c r="Z153" s="186" cm="1">
        <f t="array" aca="1" ref="Z153" ca="1">ROUND(IF($Q153="Y",VLOOKUP($P153, INDIRECT($Q$2),Z$6,0)*INDIRECT($P$1),VLOOKUP($P153, INDIRECT($Q$2),Z$6,0)),IF($E153="E",0,3))</f>
        <v>0</v>
      </c>
      <c r="AA153" s="186"/>
      <c r="AB153" s="282" t="str">
        <f t="shared" si="105"/>
        <v>08433C</v>
      </c>
      <c r="AC153" s="130" t="str">
        <f t="shared" si="115"/>
        <v>Project Coordinator (Supervisory)</v>
      </c>
      <c r="AD153" s="284" t="str">
        <f t="shared" si="114"/>
        <v>36</v>
      </c>
      <c r="AE153" s="282">
        <f t="shared" ca="1" si="107"/>
        <v>38.375999999999998</v>
      </c>
      <c r="AF153" s="282">
        <f t="shared" ca="1" si="108"/>
        <v>40.942999999999998</v>
      </c>
      <c r="AG153" s="282">
        <f t="shared" ca="1" si="109"/>
        <v>42.088999999999999</v>
      </c>
      <c r="AH153" s="282">
        <f t="shared" ca="1" si="110"/>
        <v>43.268000000000001</v>
      </c>
      <c r="AI153" s="282">
        <f t="shared" ca="1" si="111"/>
        <v>44.501999999999995</v>
      </c>
      <c r="AJ153" s="282" t="str">
        <f t="shared" ca="1" si="112"/>
        <v/>
      </c>
      <c r="AK153" s="282" t="str">
        <f t="shared" ca="1" si="113"/>
        <v/>
      </c>
    </row>
    <row r="154" spans="1:37" x14ac:dyDescent="0.2">
      <c r="A154" s="75" t="s">
        <v>229</v>
      </c>
      <c r="B154" s="75">
        <v>10</v>
      </c>
      <c r="C154" s="70" t="s">
        <v>44</v>
      </c>
      <c r="D154" s="75">
        <v>460</v>
      </c>
      <c r="E154" s="75" t="s">
        <v>17</v>
      </c>
      <c r="F154" s="73" t="s">
        <v>642</v>
      </c>
      <c r="G154" s="74">
        <f t="shared" ref="G154:G186" ca="1" si="120">T154</f>
        <v>77473</v>
      </c>
      <c r="H154" s="74">
        <f t="shared" ref="H154:H186" ca="1" si="121">U154</f>
        <v>81473</v>
      </c>
      <c r="I154" s="74">
        <f t="shared" ref="I154:I186" ca="1" si="122">V154</f>
        <v>85625</v>
      </c>
      <c r="J154" s="74">
        <f t="shared" ref="J154:J186" ca="1" si="123">W154</f>
        <v>91422</v>
      </c>
      <c r="K154" s="74">
        <f t="shared" ref="K154:K186" ca="1" si="124">X154</f>
        <v>93982</v>
      </c>
      <c r="L154" s="74">
        <f t="shared" ca="1" si="117"/>
        <v>96613</v>
      </c>
      <c r="M154" s="74">
        <f t="shared" ca="1" si="118"/>
        <v>99369</v>
      </c>
      <c r="N154" s="72"/>
      <c r="P154" s="187" t="str">
        <f t="shared" si="119"/>
        <v>10207C</v>
      </c>
      <c r="Q154" s="191" t="s">
        <v>600</v>
      </c>
      <c r="R154" s="188" t="str">
        <f t="shared" si="116"/>
        <v>Property and Evidence Manager</v>
      </c>
      <c r="S154" s="189" t="str">
        <f t="shared" si="106"/>
        <v>34D</v>
      </c>
      <c r="T154" s="186" cm="1">
        <f t="array" aca="1" ref="T154" ca="1">ROUND(IF($Q154="Y",VLOOKUP($P154, INDIRECT($Q$2),T$6,0)*INDIRECT($P$1),VLOOKUP($P154, INDIRECT($Q$2),T$6,0)),IF($E154="E",0,3))</f>
        <v>77473</v>
      </c>
      <c r="U154" s="186" cm="1">
        <f t="array" aca="1" ref="U154" ca="1">ROUND(IF($Q154="Y",VLOOKUP($P154, INDIRECT($Q$2),U$6,0)*INDIRECT($P$1),VLOOKUP($P154, INDIRECT($Q$2),U$6,0)),IF($E154="E",0,3))</f>
        <v>81473</v>
      </c>
      <c r="V154" s="186" cm="1">
        <f t="array" aca="1" ref="V154" ca="1">ROUND(IF($Q154="Y",VLOOKUP($P154, INDIRECT($Q$2),V$6,0)*INDIRECT($P$1),VLOOKUP($P154, INDIRECT($Q$2),V$6,0)),IF($E154="E",0,3))</f>
        <v>85625</v>
      </c>
      <c r="W154" s="186" cm="1">
        <f t="array" aca="1" ref="W154" ca="1">ROUND(IF($Q154="Y",VLOOKUP($P154, INDIRECT($Q$2),W$6,0)*INDIRECT($P$1),VLOOKUP($P154, INDIRECT($Q$2),W$6,0)),IF($E154="E",0,3))</f>
        <v>91422</v>
      </c>
      <c r="X154" s="186" cm="1">
        <f t="array" aca="1" ref="X154" ca="1">ROUND(IF($Q154="Y",VLOOKUP($P154, INDIRECT($Q$2),X$6,0)*INDIRECT($P$1),VLOOKUP($P154, INDIRECT($Q$2),X$6,0)),IF($E154="E",0,3))</f>
        <v>93982</v>
      </c>
      <c r="Y154" s="186" cm="1">
        <f t="array" aca="1" ref="Y154" ca="1">ROUND(IF($Q154="Y",VLOOKUP($P154, INDIRECT($Q$2),Y$6,0)*INDIRECT($P$1),VLOOKUP($P154, INDIRECT($Q$2),Y$6,0)),IF($E154="E",0,3))</f>
        <v>96613</v>
      </c>
      <c r="Z154" s="186" cm="1">
        <f t="array" aca="1" ref="Z154" ca="1">ROUND(IF($Q154="Y",VLOOKUP($P154, INDIRECT($Q$2),Z$6,0)*INDIRECT($P$1),VLOOKUP($P154, INDIRECT($Q$2),Z$6,0)),IF($E154="E",0,3))</f>
        <v>99369</v>
      </c>
      <c r="AA154" s="186"/>
      <c r="AB154" s="282" t="str">
        <f t="shared" ref="AB154:AB174" si="125">A154</f>
        <v>10207C</v>
      </c>
      <c r="AC154" s="130" t="str">
        <f t="shared" si="115"/>
        <v>Property and Evidence Manager</v>
      </c>
      <c r="AD154" s="284" t="str">
        <f t="shared" si="114"/>
        <v>34D</v>
      </c>
      <c r="AE154" s="282">
        <f t="shared" ca="1" si="107"/>
        <v>37.247</v>
      </c>
      <c r="AF154" s="282">
        <f t="shared" ca="1" si="108"/>
        <v>39.169999999999995</v>
      </c>
      <c r="AG154" s="282">
        <f t="shared" ca="1" si="109"/>
        <v>41.165999999999997</v>
      </c>
      <c r="AH154" s="282">
        <f t="shared" ca="1" si="110"/>
        <v>43.952999999999996</v>
      </c>
      <c r="AI154" s="282">
        <f t="shared" ca="1" si="111"/>
        <v>45.183999999999997</v>
      </c>
      <c r="AJ154" s="282">
        <f t="shared" ca="1" si="112"/>
        <v>46.448999999999998</v>
      </c>
      <c r="AK154" s="282">
        <f t="shared" ca="1" si="113"/>
        <v>47.774000000000001</v>
      </c>
    </row>
    <row r="155" spans="1:37" x14ac:dyDescent="0.2">
      <c r="A155" s="75" t="s">
        <v>181</v>
      </c>
      <c r="B155" s="75">
        <v>9</v>
      </c>
      <c r="C155" s="70" t="s">
        <v>180</v>
      </c>
      <c r="D155" s="75">
        <v>410</v>
      </c>
      <c r="E155" s="75" t="s">
        <v>17</v>
      </c>
      <c r="F155" s="73" t="s">
        <v>417</v>
      </c>
      <c r="G155" s="74">
        <f t="shared" ca="1" si="120"/>
        <v>65535</v>
      </c>
      <c r="H155" s="74">
        <f t="shared" ca="1" si="121"/>
        <v>68986</v>
      </c>
      <c r="I155" s="74">
        <f t="shared" ca="1" si="122"/>
        <v>72617</v>
      </c>
      <c r="J155" s="74">
        <f t="shared" ca="1" si="123"/>
        <v>77553</v>
      </c>
      <c r="K155" s="74">
        <f t="shared" ca="1" si="124"/>
        <v>79725</v>
      </c>
      <c r="L155" s="74">
        <f t="shared" ca="1" si="117"/>
        <v>81957</v>
      </c>
      <c r="M155" s="74">
        <f t="shared" ca="1" si="118"/>
        <v>84292</v>
      </c>
      <c r="N155" s="72"/>
      <c r="P155" s="187" t="str">
        <f t="shared" si="119"/>
        <v>08445C</v>
      </c>
      <c r="Q155" s="191" t="s">
        <v>600</v>
      </c>
      <c r="R155" s="188" t="str">
        <f t="shared" si="116"/>
        <v>Property Services Project Coordinator</v>
      </c>
      <c r="S155" s="189" t="str">
        <f t="shared" ref="S155:S187" si="126">C155</f>
        <v>74</v>
      </c>
      <c r="T155" s="186" cm="1">
        <f t="array" aca="1" ref="T155" ca="1">ROUND(IF($Q155="Y",VLOOKUP($P155, INDIRECT($Q$2),T$6,0)*INDIRECT($P$1),VLOOKUP($P155, INDIRECT($Q$2),T$6,0)),IF($E155="E",0,3))</f>
        <v>65535</v>
      </c>
      <c r="U155" s="186" cm="1">
        <f t="array" aca="1" ref="U155" ca="1">ROUND(IF($Q155="Y",VLOOKUP($P155, INDIRECT($Q$2),U$6,0)*INDIRECT($P$1),VLOOKUP($P155, INDIRECT($Q$2),U$6,0)),IF($E155="E",0,3))</f>
        <v>68986</v>
      </c>
      <c r="V155" s="186" cm="1">
        <f t="array" aca="1" ref="V155" ca="1">ROUND(IF($Q155="Y",VLOOKUP($P155, INDIRECT($Q$2),V$6,0)*INDIRECT($P$1),VLOOKUP($P155, INDIRECT($Q$2),V$6,0)),IF($E155="E",0,3))</f>
        <v>72617</v>
      </c>
      <c r="W155" s="186" cm="1">
        <f t="array" aca="1" ref="W155" ca="1">ROUND(IF($Q155="Y",VLOOKUP($P155, INDIRECT($Q$2),W$6,0)*INDIRECT($P$1),VLOOKUP($P155, INDIRECT($Q$2),W$6,0)),IF($E155="E",0,3))</f>
        <v>77553</v>
      </c>
      <c r="X155" s="186" cm="1">
        <f t="array" aca="1" ref="X155" ca="1">ROUND(IF($Q155="Y",VLOOKUP($P155, INDIRECT($Q$2),X$6,0)*INDIRECT($P$1),VLOOKUP($P155, INDIRECT($Q$2),X$6,0)),IF($E155="E",0,3))</f>
        <v>79725</v>
      </c>
      <c r="Y155" s="186" cm="1">
        <f t="array" aca="1" ref="Y155" ca="1">ROUND(IF($Q155="Y",VLOOKUP($P155, INDIRECT($Q$2),Y$6,0)*INDIRECT($P$1),VLOOKUP($P155, INDIRECT($Q$2),Y$6,0)),IF($E155="E",0,3))</f>
        <v>81957</v>
      </c>
      <c r="Z155" s="186" cm="1">
        <f t="array" aca="1" ref="Z155" ca="1">ROUND(IF($Q155="Y",VLOOKUP($P155, INDIRECT($Q$2),Z$6,0)*INDIRECT($P$1),VLOOKUP($P155, INDIRECT($Q$2),Z$6,0)),IF($E155="E",0,3))</f>
        <v>84292</v>
      </c>
      <c r="AA155" s="186"/>
      <c r="AB155" s="282" t="str">
        <f t="shared" si="125"/>
        <v>08445C</v>
      </c>
      <c r="AC155" s="130" t="str">
        <f t="shared" si="115"/>
        <v>Property Services Project Coordinator</v>
      </c>
      <c r="AD155" s="284" t="str">
        <f t="shared" si="114"/>
        <v>74</v>
      </c>
      <c r="AE155" s="282">
        <f t="shared" ca="1" si="107"/>
        <v>31.508000000000003</v>
      </c>
      <c r="AF155" s="282">
        <f t="shared" ca="1" si="108"/>
        <v>33.166999999999994</v>
      </c>
      <c r="AG155" s="282">
        <f t="shared" ca="1" si="109"/>
        <v>34.912999999999997</v>
      </c>
      <c r="AH155" s="282">
        <f t="shared" ca="1" si="110"/>
        <v>37.285999999999994</v>
      </c>
      <c r="AI155" s="282">
        <f t="shared" ca="1" si="111"/>
        <v>38.33</v>
      </c>
      <c r="AJ155" s="282">
        <f t="shared" ca="1" si="112"/>
        <v>39.402999999999999</v>
      </c>
      <c r="AK155" s="282">
        <f t="shared" ca="1" si="113"/>
        <v>40.524999999999999</v>
      </c>
    </row>
    <row r="156" spans="1:37" x14ac:dyDescent="0.2">
      <c r="A156" s="75" t="s">
        <v>182</v>
      </c>
      <c r="B156" s="75">
        <v>10</v>
      </c>
      <c r="C156" s="70" t="s">
        <v>162</v>
      </c>
      <c r="D156" s="75">
        <v>493</v>
      </c>
      <c r="E156" s="75" t="s">
        <v>17</v>
      </c>
      <c r="F156" s="73" t="s">
        <v>418</v>
      </c>
      <c r="G156" s="74">
        <f t="shared" ca="1" si="120"/>
        <v>88983</v>
      </c>
      <c r="H156" s="74">
        <f t="shared" ca="1" si="121"/>
        <v>92542</v>
      </c>
      <c r="I156" s="74">
        <f t="shared" ca="1" si="122"/>
        <v>96243</v>
      </c>
      <c r="J156" s="74">
        <f t="shared" ca="1" si="123"/>
        <v>100092</v>
      </c>
      <c r="K156" s="74">
        <f t="shared" ca="1" si="124"/>
        <v>104097</v>
      </c>
      <c r="L156" s="74">
        <f t="shared" ca="1" si="117"/>
        <v>0</v>
      </c>
      <c r="M156" s="74">
        <f t="shared" ca="1" si="118"/>
        <v>0</v>
      </c>
      <c r="N156" s="72"/>
      <c r="P156" s="187" t="str">
        <f t="shared" si="119"/>
        <v>08447C</v>
      </c>
      <c r="Q156" s="191" t="s">
        <v>600</v>
      </c>
      <c r="R156" s="188" t="str">
        <f t="shared" si="116"/>
        <v>Public Arts Administrator</v>
      </c>
      <c r="S156" s="189" t="str">
        <f t="shared" si="126"/>
        <v>10</v>
      </c>
      <c r="T156" s="186" cm="1">
        <f t="array" aca="1" ref="T156" ca="1">ROUND(IF($Q156="Y",VLOOKUP($P156, INDIRECT($Q$2),T$6,0)*INDIRECT($P$1),VLOOKUP($P156, INDIRECT($Q$2),T$6,0)),IF($E156="E",0,3))</f>
        <v>88983</v>
      </c>
      <c r="U156" s="186" cm="1">
        <f t="array" aca="1" ref="U156" ca="1">ROUND(IF($Q156="Y",VLOOKUP($P156, INDIRECT($Q$2),U$6,0)*INDIRECT($P$1),VLOOKUP($P156, INDIRECT($Q$2),U$6,0)),IF($E156="E",0,3))</f>
        <v>92542</v>
      </c>
      <c r="V156" s="186" cm="1">
        <f t="array" aca="1" ref="V156" ca="1">ROUND(IF($Q156="Y",VLOOKUP($P156, INDIRECT($Q$2),V$6,0)*INDIRECT($P$1),VLOOKUP($P156, INDIRECT($Q$2),V$6,0)),IF($E156="E",0,3))</f>
        <v>96243</v>
      </c>
      <c r="W156" s="186" cm="1">
        <f t="array" aca="1" ref="W156" ca="1">ROUND(IF($Q156="Y",VLOOKUP($P156, INDIRECT($Q$2),W$6,0)*INDIRECT($P$1),VLOOKUP($P156, INDIRECT($Q$2),W$6,0)),IF($E156="E",0,3))</f>
        <v>100092</v>
      </c>
      <c r="X156" s="186" cm="1">
        <f t="array" aca="1" ref="X156" ca="1">ROUND(IF($Q156="Y",VLOOKUP($P156, INDIRECT($Q$2),X$6,0)*INDIRECT($P$1),VLOOKUP($P156, INDIRECT($Q$2),X$6,0)),IF($E156="E",0,3))</f>
        <v>104097</v>
      </c>
      <c r="Y156" s="186" cm="1">
        <f t="array" aca="1" ref="Y156" ca="1">ROUND(IF($Q156="Y",VLOOKUP($P156, INDIRECT($Q$2),Y$6,0)*INDIRECT($P$1),VLOOKUP($P156, INDIRECT($Q$2),Y$6,0)),IF($E156="E",0,3))</f>
        <v>0</v>
      </c>
      <c r="Z156" s="186" cm="1">
        <f t="array" aca="1" ref="Z156" ca="1">ROUND(IF($Q156="Y",VLOOKUP($P156, INDIRECT($Q$2),Z$6,0)*INDIRECT($P$1),VLOOKUP($P156, INDIRECT($Q$2),Z$6,0)),IF($E156="E",0,3))</f>
        <v>0</v>
      </c>
      <c r="AA156" s="186"/>
      <c r="AB156" s="282" t="str">
        <f t="shared" si="125"/>
        <v>08447C</v>
      </c>
      <c r="AC156" s="130" t="str">
        <f t="shared" si="115"/>
        <v>Public Arts Administrator</v>
      </c>
      <c r="AD156" s="284" t="str">
        <f t="shared" si="114"/>
        <v>10</v>
      </c>
      <c r="AE156" s="282">
        <f t="shared" ca="1" si="107"/>
        <v>42.780999999999999</v>
      </c>
      <c r="AF156" s="282">
        <f t="shared" ca="1" si="108"/>
        <v>44.491999999999997</v>
      </c>
      <c r="AG156" s="282">
        <f t="shared" ca="1" si="109"/>
        <v>46.271000000000001</v>
      </c>
      <c r="AH156" s="282">
        <f t="shared" ca="1" si="110"/>
        <v>48.122</v>
      </c>
      <c r="AI156" s="282">
        <f t="shared" ca="1" si="111"/>
        <v>50.046999999999997</v>
      </c>
      <c r="AJ156" s="282" t="str">
        <f t="shared" ca="1" si="112"/>
        <v/>
      </c>
      <c r="AK156" s="282" t="str">
        <f t="shared" ca="1" si="113"/>
        <v/>
      </c>
    </row>
    <row r="157" spans="1:37" x14ac:dyDescent="0.2">
      <c r="A157" s="75" t="s">
        <v>858</v>
      </c>
      <c r="B157" s="75">
        <v>10</v>
      </c>
      <c r="C157" s="70" t="s">
        <v>859</v>
      </c>
      <c r="D157" s="75">
        <v>460</v>
      </c>
      <c r="E157" s="75" t="s">
        <v>17</v>
      </c>
      <c r="F157" s="73" t="s">
        <v>857</v>
      </c>
      <c r="G157" s="74">
        <f t="shared" si="120"/>
        <v>86069</v>
      </c>
      <c r="H157" s="74">
        <f t="shared" si="121"/>
        <v>89516</v>
      </c>
      <c r="I157" s="74">
        <f t="shared" si="122"/>
        <v>93100</v>
      </c>
      <c r="J157" s="74">
        <f t="shared" si="123"/>
        <v>96828</v>
      </c>
      <c r="K157" s="74">
        <f t="shared" si="124"/>
        <v>100705</v>
      </c>
      <c r="L157" s="74">
        <f t="shared" si="117"/>
        <v>0</v>
      </c>
      <c r="M157" s="74">
        <f t="shared" si="118"/>
        <v>0</v>
      </c>
      <c r="N157" s="72"/>
      <c r="P157" s="187" t="str">
        <f t="shared" si="119"/>
        <v>59425C</v>
      </c>
      <c r="R157" s="188" t="str">
        <f t="shared" si="116"/>
        <v>Public Health Administrative Services Program Manager</v>
      </c>
      <c r="S157" s="189" t="str">
        <f t="shared" si="126"/>
        <v>114</v>
      </c>
      <c r="T157" s="338">
        <v>86069</v>
      </c>
      <c r="U157" s="338">
        <v>89516</v>
      </c>
      <c r="V157" s="338">
        <v>93100</v>
      </c>
      <c r="W157" s="338">
        <v>96828</v>
      </c>
      <c r="X157" s="338">
        <v>100705</v>
      </c>
      <c r="AA157" s="186"/>
      <c r="AB157" s="282" t="str">
        <f t="shared" si="125"/>
        <v>59425C</v>
      </c>
      <c r="AC157" s="130" t="str">
        <f t="shared" si="115"/>
        <v>Public Health Administrative Services Program Manager</v>
      </c>
      <c r="AD157" s="284" t="str">
        <f t="shared" si="114"/>
        <v>114</v>
      </c>
      <c r="AE157" s="282">
        <f t="shared" ref="AE157:AK157" si="127">IF(T157=0,"",IF($E157="E",ROUNDUP(T157/2080,3),T157))</f>
        <v>41.379999999999995</v>
      </c>
      <c r="AF157" s="282">
        <f t="shared" si="127"/>
        <v>43.036999999999999</v>
      </c>
      <c r="AG157" s="282">
        <f t="shared" si="127"/>
        <v>44.76</v>
      </c>
      <c r="AH157" s="282">
        <f t="shared" si="127"/>
        <v>46.552</v>
      </c>
      <c r="AI157" s="282">
        <f t="shared" si="127"/>
        <v>48.415999999999997</v>
      </c>
      <c r="AJ157" s="282" t="str">
        <f t="shared" si="127"/>
        <v/>
      </c>
      <c r="AK157" s="282" t="str">
        <f t="shared" si="127"/>
        <v/>
      </c>
    </row>
    <row r="158" spans="1:37" x14ac:dyDescent="0.2">
      <c r="A158" s="75" t="s">
        <v>183</v>
      </c>
      <c r="B158" s="75">
        <v>10</v>
      </c>
      <c r="C158" s="70" t="s">
        <v>583</v>
      </c>
      <c r="D158" s="75">
        <v>485</v>
      </c>
      <c r="E158" s="75" t="s">
        <v>17</v>
      </c>
      <c r="F158" s="73" t="s">
        <v>419</v>
      </c>
      <c r="G158" s="74">
        <f t="shared" ca="1" si="120"/>
        <v>88969</v>
      </c>
      <c r="H158" s="74">
        <f t="shared" ca="1" si="121"/>
        <v>92532</v>
      </c>
      <c r="I158" s="74">
        <f t="shared" ca="1" si="122"/>
        <v>96237</v>
      </c>
      <c r="J158" s="74">
        <f t="shared" ca="1" si="123"/>
        <v>100090</v>
      </c>
      <c r="K158" s="74">
        <f t="shared" ca="1" si="124"/>
        <v>104098</v>
      </c>
      <c r="L158" s="74">
        <f t="shared" ca="1" si="117"/>
        <v>0</v>
      </c>
      <c r="M158" s="74">
        <f t="shared" ca="1" si="118"/>
        <v>0</v>
      </c>
      <c r="N158" s="72"/>
      <c r="P158" s="187" t="str">
        <f t="shared" si="119"/>
        <v>08487C</v>
      </c>
      <c r="Q158" s="191" t="s">
        <v>600</v>
      </c>
      <c r="R158" s="188" t="str">
        <f t="shared" si="116"/>
        <v>Public Health Mental Health Counselor</v>
      </c>
      <c r="S158" s="189" t="str">
        <f t="shared" si="126"/>
        <v>083</v>
      </c>
      <c r="T158" s="186" cm="1">
        <f t="array" aca="1" ref="T158" ca="1">ROUND(IF($Q158="Y",VLOOKUP($P158, INDIRECT($Q$2),T$6,0)*INDIRECT($P$1),VLOOKUP($P158, INDIRECT($Q$2),T$6,0)),IF($E158="E",0,3))</f>
        <v>88969</v>
      </c>
      <c r="U158" s="186" cm="1">
        <f t="array" aca="1" ref="U158" ca="1">ROUND(IF($Q158="Y",VLOOKUP($P158, INDIRECT($Q$2),U$6,0)*INDIRECT($P$1),VLOOKUP($P158, INDIRECT($Q$2),U$6,0)),IF($E158="E",0,3))</f>
        <v>92532</v>
      </c>
      <c r="V158" s="186" cm="1">
        <f t="array" aca="1" ref="V158" ca="1">ROUND(IF($Q158="Y",VLOOKUP($P158, INDIRECT($Q$2),V$6,0)*INDIRECT($P$1),VLOOKUP($P158, INDIRECT($Q$2),V$6,0)),IF($E158="E",0,3))</f>
        <v>96237</v>
      </c>
      <c r="W158" s="186" cm="1">
        <f t="array" aca="1" ref="W158" ca="1">ROUND(IF($Q158="Y",VLOOKUP($P158, INDIRECT($Q$2),W$6,0)*INDIRECT($P$1),VLOOKUP($P158, INDIRECT($Q$2),W$6,0)),IF($E158="E",0,3))</f>
        <v>100090</v>
      </c>
      <c r="X158" s="186" cm="1">
        <f t="array" aca="1" ref="X158" ca="1">ROUND(IF($Q158="Y",VLOOKUP($P158, INDIRECT($Q$2),X$6,0)*INDIRECT($P$1),VLOOKUP($P158, INDIRECT($Q$2),X$6,0)),IF($E158="E",0,3))</f>
        <v>104098</v>
      </c>
      <c r="Y158" s="186" cm="1">
        <f t="array" aca="1" ref="Y158" ca="1">ROUND(IF($Q158="Y",VLOOKUP($P158, INDIRECT($Q$2),Y$6,0)*INDIRECT($P$1),VLOOKUP($P158, INDIRECT($Q$2),Y$6,0)),IF($E158="E",0,3))</f>
        <v>0</v>
      </c>
      <c r="Z158" s="186" cm="1">
        <f t="array" aca="1" ref="Z158" ca="1">ROUND(IF($Q158="Y",VLOOKUP($P158, INDIRECT($Q$2),Z$6,0)*INDIRECT($P$1),VLOOKUP($P158, INDIRECT($Q$2),Z$6,0)),IF($E158="E",0,3))</f>
        <v>0</v>
      </c>
      <c r="AA158" s="186"/>
      <c r="AB158" s="282" t="str">
        <f t="shared" si="125"/>
        <v>08487C</v>
      </c>
      <c r="AC158" s="130" t="str">
        <f t="shared" si="115"/>
        <v>Public Health Mental Health Counselor</v>
      </c>
      <c r="AD158" s="284" t="str">
        <f t="shared" si="114"/>
        <v>083</v>
      </c>
      <c r="AE158" s="282">
        <f t="shared" ref="AE158:AE177" ca="1" si="128">IF(T158=0,"",IF($E158="E",ROUNDUP(T158/2080,3),T158))</f>
        <v>42.774000000000001</v>
      </c>
      <c r="AF158" s="282">
        <f t="shared" ref="AF158:AF177" ca="1" si="129">IF(U158=0,"",IF($E158="E",ROUNDUP(U158/2080,3),U158))</f>
        <v>44.486999999999995</v>
      </c>
      <c r="AG158" s="282">
        <f t="shared" ref="AG158:AG177" ca="1" si="130">IF(V158=0,"",IF($E158="E",ROUNDUP(V158/2080,3),V158))</f>
        <v>46.268000000000001</v>
      </c>
      <c r="AH158" s="282">
        <f t="shared" ref="AH158:AH177" ca="1" si="131">IF(W158=0,"",IF($E158="E",ROUNDUP(W158/2080,3),W158))</f>
        <v>48.120999999999995</v>
      </c>
      <c r="AI158" s="282">
        <f t="shared" ref="AI158:AI177" ca="1" si="132">IF(X158=0,"",IF($E158="E",ROUNDUP(X158/2080,3),X158))</f>
        <v>50.047999999999995</v>
      </c>
      <c r="AJ158" s="282" t="str">
        <f t="shared" ref="AJ158:AJ177" ca="1" si="133">IF(Y158=0,"",IF($E158="E",ROUNDUP(Y158/2080,3),Y158))</f>
        <v/>
      </c>
      <c r="AK158" s="282" t="str">
        <f t="shared" ref="AK158:AK177" ca="1" si="134">IF(Z158=0,"",IF($E158="E",ROUNDUP(Z158/2080,3),Z158))</f>
        <v/>
      </c>
    </row>
    <row r="159" spans="1:37" x14ac:dyDescent="0.2">
      <c r="A159" s="75" t="s">
        <v>665</v>
      </c>
      <c r="B159" s="75">
        <v>10</v>
      </c>
      <c r="C159" s="70" t="s">
        <v>782</v>
      </c>
      <c r="D159" s="75">
        <v>478</v>
      </c>
      <c r="E159" s="75" t="s">
        <v>17</v>
      </c>
      <c r="F159" s="73" t="s">
        <v>664</v>
      </c>
      <c r="G159" s="74">
        <f t="shared" ca="1" si="120"/>
        <v>77473</v>
      </c>
      <c r="H159" s="74">
        <f t="shared" ca="1" si="121"/>
        <v>81473</v>
      </c>
      <c r="I159" s="74">
        <f t="shared" ca="1" si="122"/>
        <v>85626</v>
      </c>
      <c r="J159" s="74">
        <f t="shared" ca="1" si="123"/>
        <v>91422</v>
      </c>
      <c r="K159" s="74">
        <f t="shared" ca="1" si="124"/>
        <v>93982</v>
      </c>
      <c r="L159" s="74">
        <f t="shared" ca="1" si="117"/>
        <v>96613</v>
      </c>
      <c r="M159" s="74">
        <f t="shared" ca="1" si="118"/>
        <v>99369</v>
      </c>
      <c r="N159" s="60"/>
      <c r="O159" s="73"/>
      <c r="P159" s="328" t="str">
        <f t="shared" si="119"/>
        <v>52990C</v>
      </c>
      <c r="Q159" s="329" t="s">
        <v>600</v>
      </c>
      <c r="R159" s="330" t="str">
        <f t="shared" si="116"/>
        <v>Public Health Supervisor - Emergency Response</v>
      </c>
      <c r="S159" s="326" t="str">
        <f t="shared" si="126"/>
        <v>34C</v>
      </c>
      <c r="T159" s="325" cm="1">
        <f t="array" aca="1" ref="T159" ca="1">ROUND(IF($Q159="Y",VLOOKUP($P159, INDIRECT($Q$2),T$6,0)*INDIRECT($P$1),VLOOKUP($P159, INDIRECT($Q$2),T$6,0)),IF($E159="E",0,3))</f>
        <v>77473</v>
      </c>
      <c r="U159" s="325" cm="1">
        <f t="array" aca="1" ref="U159" ca="1">ROUND(IF($Q159="Y",VLOOKUP($P159, INDIRECT($Q$2),U$6,0)*INDIRECT($P$1),VLOOKUP($P159, INDIRECT($Q$2),U$6,0)),IF($E159="E",0,3))</f>
        <v>81473</v>
      </c>
      <c r="V159" s="325" cm="1">
        <f t="array" aca="1" ref="V159" ca="1">ROUND(IF($Q159="Y",VLOOKUP($P159, INDIRECT($Q$2),V$6,0)*INDIRECT($P$1),VLOOKUP($P159, INDIRECT($Q$2),V$6,0)),IF($E159="E",0,3))</f>
        <v>85626</v>
      </c>
      <c r="W159" s="325" cm="1">
        <f t="array" aca="1" ref="W159" ca="1">ROUND(IF($Q159="Y",VLOOKUP($P159, INDIRECT($Q$2),W$6,0)*INDIRECT($P$1),VLOOKUP($P159, INDIRECT($Q$2),W$6,0)),IF($E159="E",0,3))</f>
        <v>91422</v>
      </c>
      <c r="X159" s="325" cm="1">
        <f t="array" aca="1" ref="X159" ca="1">ROUND(IF($Q159="Y",VLOOKUP($P159, INDIRECT($Q$2),X$6,0)*INDIRECT($P$1),VLOOKUP($P159, INDIRECT($Q$2),X$6,0)),IF($E159="E",0,3))</f>
        <v>93982</v>
      </c>
      <c r="Y159" s="325" cm="1">
        <f t="array" aca="1" ref="Y159" ca="1">ROUND(IF($Q159="Y",VLOOKUP($P159, INDIRECT($Q$2),Y$6,0)*INDIRECT($P$1),VLOOKUP($P159, INDIRECT($Q$2),Y$6,0)),IF($E159="E",0,3))</f>
        <v>96613</v>
      </c>
      <c r="Z159" s="325" cm="1">
        <f t="array" aca="1" ref="Z159" ca="1">ROUND(IF($Q159="Y",VLOOKUP($P159, INDIRECT($Q$2),Z$6,0)*INDIRECT($P$1),VLOOKUP($P159, INDIRECT($Q$2),Z$6,0)),IF($E159="E",0,3))</f>
        <v>99369</v>
      </c>
      <c r="AA159" s="325"/>
      <c r="AB159" s="327" t="str">
        <f t="shared" si="125"/>
        <v>52990C</v>
      </c>
      <c r="AC159" s="331" t="str">
        <f t="shared" si="115"/>
        <v>Public Health Supervisor - Emergency Response</v>
      </c>
      <c r="AD159" s="326" t="str">
        <f t="shared" si="114"/>
        <v>34C</v>
      </c>
      <c r="AE159" s="282">
        <f t="shared" ca="1" si="128"/>
        <v>37.247</v>
      </c>
      <c r="AF159" s="282">
        <f t="shared" ca="1" si="129"/>
        <v>39.169999999999995</v>
      </c>
      <c r="AG159" s="282">
        <f t="shared" ca="1" si="130"/>
        <v>41.166999999999994</v>
      </c>
      <c r="AH159" s="282">
        <f t="shared" ca="1" si="131"/>
        <v>43.952999999999996</v>
      </c>
      <c r="AI159" s="282">
        <f t="shared" ca="1" si="132"/>
        <v>45.183999999999997</v>
      </c>
      <c r="AJ159" s="282">
        <f t="shared" ca="1" si="133"/>
        <v>46.448999999999998</v>
      </c>
      <c r="AK159" s="282">
        <f t="shared" ca="1" si="134"/>
        <v>47.774000000000001</v>
      </c>
    </row>
    <row r="160" spans="1:37" x14ac:dyDescent="0.2">
      <c r="A160" s="75" t="s">
        <v>549</v>
      </c>
      <c r="B160" s="69">
        <v>8</v>
      </c>
      <c r="C160" s="70" t="s">
        <v>686</v>
      </c>
      <c r="D160" s="75">
        <v>403</v>
      </c>
      <c r="E160" s="75" t="s">
        <v>17</v>
      </c>
      <c r="F160" s="73" t="s">
        <v>550</v>
      </c>
      <c r="G160" s="74">
        <f t="shared" ref="G160:M160" ca="1" si="135">T160</f>
        <v>66653</v>
      </c>
      <c r="H160" s="74">
        <f t="shared" ca="1" si="135"/>
        <v>70254</v>
      </c>
      <c r="I160" s="74">
        <f t="shared" ca="1" si="135"/>
        <v>74617</v>
      </c>
      <c r="J160" s="74">
        <f t="shared" ca="1" si="135"/>
        <v>78980</v>
      </c>
      <c r="K160" s="74">
        <f t="shared" ca="1" si="135"/>
        <v>81192</v>
      </c>
      <c r="L160" s="74">
        <f t="shared" ca="1" si="135"/>
        <v>83466</v>
      </c>
      <c r="M160" s="74">
        <f t="shared" ca="1" si="135"/>
        <v>85845</v>
      </c>
      <c r="N160" s="60"/>
      <c r="O160" s="73"/>
      <c r="P160" s="187" t="str">
        <f>A160</f>
        <v>52977C</v>
      </c>
      <c r="Q160" s="191" t="s">
        <v>600</v>
      </c>
      <c r="R160" s="188" t="str">
        <f>F160</f>
        <v>Public Service Area Supervisor</v>
      </c>
      <c r="S160" s="189" t="str">
        <f t="shared" si="126"/>
        <v>111</v>
      </c>
      <c r="T160" s="186" cm="1">
        <f t="array" aca="1" ref="T160" ca="1">ROUND(IF($Q160="Y",VLOOKUP($P160, INDIRECT($Q$2),T$6,0)*INDIRECT($P$1),VLOOKUP($P160, INDIRECT($Q$2),T$6,0)),IF($E160="E",0,3))</f>
        <v>66653</v>
      </c>
      <c r="U160" s="186" cm="1">
        <f t="array" aca="1" ref="U160" ca="1">ROUND(IF($Q160="Y",VLOOKUP($P160, INDIRECT($Q$2),U$6,0)*INDIRECT($P$1),VLOOKUP($P160, INDIRECT($Q$2),U$6,0)),IF($E160="E",0,3))</f>
        <v>70254</v>
      </c>
      <c r="V160" s="186" cm="1">
        <f t="array" aca="1" ref="V160" ca="1">ROUND(IF($Q160="Y",VLOOKUP($P160, INDIRECT($Q$2),V$6,0)*INDIRECT($P$1),VLOOKUP($P160, INDIRECT($Q$2),V$6,0)),IF($E160="E",0,3))</f>
        <v>74617</v>
      </c>
      <c r="W160" s="186" cm="1">
        <f t="array" aca="1" ref="W160" ca="1">ROUND(IF($Q160="Y",VLOOKUP($P160, INDIRECT($Q$2),W$6,0)*INDIRECT($P$1),VLOOKUP($P160, INDIRECT($Q$2),W$6,0)),IF($E160="E",0,3))</f>
        <v>78980</v>
      </c>
      <c r="X160" s="186" cm="1">
        <f t="array" aca="1" ref="X160" ca="1">ROUND(IF($Q160="Y",VLOOKUP($P160, INDIRECT($Q$2),X$6,0)*INDIRECT($P$1),VLOOKUP($P160, INDIRECT($Q$2),X$6,0)),IF($E160="E",0,3))</f>
        <v>81192</v>
      </c>
      <c r="Y160" s="186" cm="1">
        <f t="array" aca="1" ref="Y160" ca="1">ROUND(IF($Q160="Y",VLOOKUP($P160, INDIRECT($Q$2),Y$6,0)*INDIRECT($P$1),VLOOKUP($P160, INDIRECT($Q$2),Y$6,0)),IF($E160="E",0,3))</f>
        <v>83466</v>
      </c>
      <c r="Z160" s="186" cm="1">
        <f t="array" aca="1" ref="Z160" ca="1">ROUND(IF($Q160="Y",VLOOKUP($P160, INDIRECT($Q$2),Z$6,0)*INDIRECT($P$1),VLOOKUP($P160, INDIRECT($Q$2),Z$6,0)),IF($E160="E",0,3))</f>
        <v>85845</v>
      </c>
      <c r="AA160" s="186"/>
      <c r="AB160" s="282" t="str">
        <f>A160</f>
        <v>52977C</v>
      </c>
      <c r="AC160" s="130" t="str">
        <f>F160</f>
        <v>Public Service Area Supervisor</v>
      </c>
      <c r="AD160" s="284" t="str">
        <f>C160</f>
        <v>111</v>
      </c>
      <c r="AE160" s="282">
        <f t="shared" ref="AE160:AK160" ca="1" si="136">IF(T160=0,"",IF($E160="E",ROUNDUP(T160/2080,3),T160))</f>
        <v>32.044999999999995</v>
      </c>
      <c r="AF160" s="282">
        <f t="shared" ca="1" si="136"/>
        <v>33.775999999999996</v>
      </c>
      <c r="AG160" s="282">
        <f t="shared" ca="1" si="136"/>
        <v>35.873999999999995</v>
      </c>
      <c r="AH160" s="282">
        <f t="shared" ca="1" si="136"/>
        <v>37.971999999999994</v>
      </c>
      <c r="AI160" s="282">
        <f t="shared" ca="1" si="136"/>
        <v>39.034999999999997</v>
      </c>
      <c r="AJ160" s="282">
        <f t="shared" ca="1" si="136"/>
        <v>40.128</v>
      </c>
      <c r="AK160" s="282">
        <f t="shared" ca="1" si="136"/>
        <v>41.271999999999998</v>
      </c>
    </row>
    <row r="161" spans="1:38" s="73" customFormat="1" x14ac:dyDescent="0.2">
      <c r="A161" s="75" t="s">
        <v>184</v>
      </c>
      <c r="B161" s="75">
        <v>10</v>
      </c>
      <c r="C161" s="70" t="s">
        <v>38</v>
      </c>
      <c r="D161" s="75">
        <v>458</v>
      </c>
      <c r="E161" s="75" t="s">
        <v>17</v>
      </c>
      <c r="F161" s="73" t="s">
        <v>420</v>
      </c>
      <c r="G161" s="74">
        <f t="shared" ca="1" si="120"/>
        <v>73359</v>
      </c>
      <c r="H161" s="74">
        <f t="shared" ca="1" si="121"/>
        <v>77047</v>
      </c>
      <c r="I161" s="74">
        <f t="shared" ca="1" si="122"/>
        <v>81209</v>
      </c>
      <c r="J161" s="74">
        <f t="shared" ca="1" si="123"/>
        <v>87993</v>
      </c>
      <c r="K161" s="74">
        <f t="shared" ca="1" si="124"/>
        <v>90458</v>
      </c>
      <c r="L161" s="74">
        <f t="shared" ca="1" si="117"/>
        <v>95196</v>
      </c>
      <c r="M161" s="74">
        <f t="shared" ca="1" si="118"/>
        <v>100655</v>
      </c>
      <c r="N161" s="72"/>
      <c r="O161" s="71"/>
      <c r="P161" s="187" t="str">
        <f t="shared" si="119"/>
        <v>08563C</v>
      </c>
      <c r="Q161" s="191" t="s">
        <v>600</v>
      </c>
      <c r="R161" s="188" t="str">
        <f t="shared" si="116"/>
        <v>Public Works Interagency Coordinator</v>
      </c>
      <c r="S161" s="189" t="str">
        <f t="shared" si="126"/>
        <v>65</v>
      </c>
      <c r="T161" s="186" cm="1">
        <f t="array" aca="1" ref="T161" ca="1">ROUND(IF($Q161="Y",VLOOKUP($P161, INDIRECT($Q$2),T$6,0)*INDIRECT($P$1),VLOOKUP($P161, INDIRECT($Q$2),T$6,0)),IF($E161="E",0,3))</f>
        <v>73359</v>
      </c>
      <c r="U161" s="186" cm="1">
        <f t="array" aca="1" ref="U161" ca="1">ROUND(IF($Q161="Y",VLOOKUP($P161, INDIRECT($Q$2),U$6,0)*INDIRECT($P$1),VLOOKUP($P161, INDIRECT($Q$2),U$6,0)),IF($E161="E",0,3))</f>
        <v>77047</v>
      </c>
      <c r="V161" s="186" cm="1">
        <f t="array" aca="1" ref="V161" ca="1">ROUND(IF($Q161="Y",VLOOKUP($P161, INDIRECT($Q$2),V$6,0)*INDIRECT($P$1),VLOOKUP($P161, INDIRECT($Q$2),V$6,0)),IF($E161="E",0,3))</f>
        <v>81209</v>
      </c>
      <c r="W161" s="186" cm="1">
        <f t="array" aca="1" ref="W161" ca="1">ROUND(IF($Q161="Y",VLOOKUP($P161, INDIRECT($Q$2),W$6,0)*INDIRECT($P$1),VLOOKUP($P161, INDIRECT($Q$2),W$6,0)),IF($E161="E",0,3))</f>
        <v>87993</v>
      </c>
      <c r="X161" s="186" cm="1">
        <f t="array" aca="1" ref="X161" ca="1">ROUND(IF($Q161="Y",VLOOKUP($P161, INDIRECT($Q$2),X$6,0)*INDIRECT($P$1),VLOOKUP($P161, INDIRECT($Q$2),X$6,0)),IF($E161="E",0,3))</f>
        <v>90458</v>
      </c>
      <c r="Y161" s="186" cm="1">
        <f t="array" aca="1" ref="Y161" ca="1">ROUND(IF($Q161="Y",VLOOKUP($P161, INDIRECT($Q$2),Y$6,0)*INDIRECT($P$1),VLOOKUP($P161, INDIRECT($Q$2),Y$6,0)),IF($E161="E",0,3))</f>
        <v>95196</v>
      </c>
      <c r="Z161" s="186" cm="1">
        <f t="array" aca="1" ref="Z161" ca="1">ROUND(IF($Q161="Y",VLOOKUP($P161, INDIRECT($Q$2),Z$6,0)*INDIRECT($P$1),VLOOKUP($P161, INDIRECT($Q$2),Z$6,0)),IF($E161="E",0,3))</f>
        <v>100655</v>
      </c>
      <c r="AA161" s="186"/>
      <c r="AB161" s="282" t="str">
        <f t="shared" si="125"/>
        <v>08563C</v>
      </c>
      <c r="AC161" s="130" t="str">
        <f t="shared" si="115"/>
        <v>Public Works Interagency Coordinator</v>
      </c>
      <c r="AD161" s="284" t="str">
        <f t="shared" si="114"/>
        <v>65</v>
      </c>
      <c r="AE161" s="282">
        <f t="shared" ca="1" si="128"/>
        <v>35.268999999999998</v>
      </c>
      <c r="AF161" s="282">
        <f t="shared" ca="1" si="129"/>
        <v>37.041999999999994</v>
      </c>
      <c r="AG161" s="282">
        <f t="shared" ca="1" si="130"/>
        <v>39.042999999999999</v>
      </c>
      <c r="AH161" s="282">
        <f t="shared" ca="1" si="131"/>
        <v>42.305</v>
      </c>
      <c r="AI161" s="282">
        <f t="shared" ca="1" si="132"/>
        <v>43.489999999999995</v>
      </c>
      <c r="AJ161" s="282">
        <f t="shared" ca="1" si="133"/>
        <v>45.768000000000001</v>
      </c>
      <c r="AK161" s="282">
        <f t="shared" ca="1" si="134"/>
        <v>48.391999999999996</v>
      </c>
      <c r="AL161" s="129"/>
    </row>
    <row r="162" spans="1:38" x14ac:dyDescent="0.2">
      <c r="A162" s="75" t="s">
        <v>186</v>
      </c>
      <c r="B162" s="75">
        <v>7</v>
      </c>
      <c r="C162" s="70" t="s">
        <v>572</v>
      </c>
      <c r="D162" s="75">
        <v>355</v>
      </c>
      <c r="E162" s="75" t="s">
        <v>17</v>
      </c>
      <c r="F162" s="73" t="s">
        <v>421</v>
      </c>
      <c r="G162" s="74">
        <f t="shared" ca="1" si="120"/>
        <v>79275</v>
      </c>
      <c r="H162" s="74">
        <f t="shared" ca="1" si="121"/>
        <v>82449</v>
      </c>
      <c r="I162" s="74">
        <f t="shared" ca="1" si="122"/>
        <v>85749</v>
      </c>
      <c r="J162" s="74">
        <f t="shared" ca="1" si="123"/>
        <v>89184</v>
      </c>
      <c r="K162" s="74">
        <f t="shared" ca="1" si="124"/>
        <v>92754</v>
      </c>
      <c r="L162" s="74">
        <f t="shared" ca="1" si="117"/>
        <v>0</v>
      </c>
      <c r="M162" s="74">
        <f t="shared" ca="1" si="118"/>
        <v>0</v>
      </c>
      <c r="N162" s="72"/>
      <c r="P162" s="187" t="str">
        <f t="shared" si="119"/>
        <v>08835C</v>
      </c>
      <c r="Q162" s="191" t="s">
        <v>600</v>
      </c>
      <c r="R162" s="188" t="str">
        <f t="shared" si="116"/>
        <v xml:space="preserve">Recycling Coordinator </v>
      </c>
      <c r="S162" s="189" t="str">
        <f t="shared" si="126"/>
        <v>086</v>
      </c>
      <c r="T162" s="186" cm="1">
        <f t="array" aca="1" ref="T162" ca="1">ROUND(IF($Q162="Y",VLOOKUP($P162, INDIRECT($Q$2),T$6,0)*INDIRECT($P$1),VLOOKUP($P162, INDIRECT($Q$2),T$6,0)),IF($E162="E",0,3))</f>
        <v>79275</v>
      </c>
      <c r="U162" s="186" cm="1">
        <f t="array" aca="1" ref="U162" ca="1">ROUND(IF($Q162="Y",VLOOKUP($P162, INDIRECT($Q$2),U$6,0)*INDIRECT($P$1),VLOOKUP($P162, INDIRECT($Q$2),U$6,0)),IF($E162="E",0,3))</f>
        <v>82449</v>
      </c>
      <c r="V162" s="186" cm="1">
        <f t="array" aca="1" ref="V162" ca="1">ROUND(IF($Q162="Y",VLOOKUP($P162, INDIRECT($Q$2),V$6,0)*INDIRECT($P$1),VLOOKUP($P162, INDIRECT($Q$2),V$6,0)),IF($E162="E",0,3))</f>
        <v>85749</v>
      </c>
      <c r="W162" s="186" cm="1">
        <f t="array" aca="1" ref="W162" ca="1">ROUND(IF($Q162="Y",VLOOKUP($P162, INDIRECT($Q$2),W$6,0)*INDIRECT($P$1),VLOOKUP($P162, INDIRECT($Q$2),W$6,0)),IF($E162="E",0,3))</f>
        <v>89184</v>
      </c>
      <c r="X162" s="186" cm="1">
        <f t="array" aca="1" ref="X162" ca="1">ROUND(IF($Q162="Y",VLOOKUP($P162, INDIRECT($Q$2),X$6,0)*INDIRECT($P$1),VLOOKUP($P162, INDIRECT($Q$2),X$6,0)),IF($E162="E",0,3))</f>
        <v>92754</v>
      </c>
      <c r="Y162" s="186" cm="1">
        <f t="array" aca="1" ref="Y162" ca="1">ROUND(IF($Q162="Y",VLOOKUP($P162, INDIRECT($Q$2),Y$6,0)*INDIRECT($P$1),VLOOKUP($P162, INDIRECT($Q$2),Y$6,0)),IF($E162="E",0,3))</f>
        <v>0</v>
      </c>
      <c r="Z162" s="186" cm="1">
        <f t="array" aca="1" ref="Z162" ca="1">ROUND(IF($Q162="Y",VLOOKUP($P162, INDIRECT($Q$2),Z$6,0)*INDIRECT($P$1),VLOOKUP($P162, INDIRECT($Q$2),Z$6,0)),IF($E162="E",0,3))</f>
        <v>0</v>
      </c>
      <c r="AA162" s="186"/>
      <c r="AB162" s="282" t="str">
        <f t="shared" si="125"/>
        <v>08835C</v>
      </c>
      <c r="AC162" s="130" t="str">
        <f t="shared" si="115"/>
        <v xml:space="preserve">Recycling Coordinator </v>
      </c>
      <c r="AD162" s="284" t="str">
        <f t="shared" si="114"/>
        <v>086</v>
      </c>
      <c r="AE162" s="282">
        <f t="shared" ca="1" si="128"/>
        <v>38.113</v>
      </c>
      <c r="AF162" s="282">
        <f t="shared" ca="1" si="129"/>
        <v>39.638999999999996</v>
      </c>
      <c r="AG162" s="282">
        <f t="shared" ca="1" si="130"/>
        <v>41.225999999999999</v>
      </c>
      <c r="AH162" s="282">
        <f t="shared" ca="1" si="131"/>
        <v>42.876999999999995</v>
      </c>
      <c r="AI162" s="282">
        <f t="shared" ca="1" si="132"/>
        <v>44.594000000000001</v>
      </c>
      <c r="AJ162" s="282" t="str">
        <f t="shared" ca="1" si="133"/>
        <v/>
      </c>
      <c r="AK162" s="282" t="str">
        <f t="shared" ca="1" si="134"/>
        <v/>
      </c>
    </row>
    <row r="163" spans="1:38" x14ac:dyDescent="0.2">
      <c r="A163" s="75" t="s">
        <v>187</v>
      </c>
      <c r="B163" s="75">
        <v>10</v>
      </c>
      <c r="C163" s="70" t="s">
        <v>571</v>
      </c>
      <c r="D163" s="75">
        <v>458</v>
      </c>
      <c r="E163" s="75" t="s">
        <v>17</v>
      </c>
      <c r="F163" s="73" t="s">
        <v>422</v>
      </c>
      <c r="G163" s="74">
        <f t="shared" ca="1" si="120"/>
        <v>86026</v>
      </c>
      <c r="H163" s="74">
        <f t="shared" ca="1" si="121"/>
        <v>89471</v>
      </c>
      <c r="I163" s="74">
        <f t="shared" ca="1" si="122"/>
        <v>93055</v>
      </c>
      <c r="J163" s="74">
        <f t="shared" ca="1" si="123"/>
        <v>96779</v>
      </c>
      <c r="K163" s="74">
        <f t="shared" ca="1" si="124"/>
        <v>100655</v>
      </c>
      <c r="L163" s="74">
        <f t="shared" ca="1" si="117"/>
        <v>0</v>
      </c>
      <c r="M163" s="74">
        <f t="shared" ca="1" si="118"/>
        <v>0</v>
      </c>
      <c r="N163" s="72"/>
      <c r="P163" s="187" t="str">
        <f t="shared" si="119"/>
        <v>08856C</v>
      </c>
      <c r="Q163" s="191" t="s">
        <v>600</v>
      </c>
      <c r="R163" s="188" t="str">
        <f t="shared" si="116"/>
        <v>Regulatory Services Interagency Coordinator</v>
      </c>
      <c r="S163" s="189" t="str">
        <f t="shared" si="126"/>
        <v>065</v>
      </c>
      <c r="T163" s="186" cm="1">
        <f t="array" aca="1" ref="T163" ca="1">ROUND(IF($Q163="Y",VLOOKUP($P163, INDIRECT($Q$2),T$6,0)*INDIRECT($P$1),VLOOKUP($P163, INDIRECT($Q$2),T$6,0)),IF($E163="E",0,3))</f>
        <v>86026</v>
      </c>
      <c r="U163" s="186" cm="1">
        <f t="array" aca="1" ref="U163" ca="1">ROUND(IF($Q163="Y",VLOOKUP($P163, INDIRECT($Q$2),U$6,0)*INDIRECT($P$1),VLOOKUP($P163, INDIRECT($Q$2),U$6,0)),IF($E163="E",0,3))</f>
        <v>89471</v>
      </c>
      <c r="V163" s="186" cm="1">
        <f t="array" aca="1" ref="V163" ca="1">ROUND(IF($Q163="Y",VLOOKUP($P163, INDIRECT($Q$2),V$6,0)*INDIRECT($P$1),VLOOKUP($P163, INDIRECT($Q$2),V$6,0)),IF($E163="E",0,3))</f>
        <v>93055</v>
      </c>
      <c r="W163" s="186" cm="1">
        <f t="array" aca="1" ref="W163" ca="1">ROUND(IF($Q163="Y",VLOOKUP($P163, INDIRECT($Q$2),W$6,0)*INDIRECT($P$1),VLOOKUP($P163, INDIRECT($Q$2),W$6,0)),IF($E163="E",0,3))</f>
        <v>96779</v>
      </c>
      <c r="X163" s="186" cm="1">
        <f t="array" aca="1" ref="X163" ca="1">ROUND(IF($Q163="Y",VLOOKUP($P163, INDIRECT($Q$2),X$6,0)*INDIRECT($P$1),VLOOKUP($P163, INDIRECT($Q$2),X$6,0)),IF($E163="E",0,3))</f>
        <v>100655</v>
      </c>
      <c r="Y163" s="186" cm="1">
        <f t="array" aca="1" ref="Y163" ca="1">ROUND(IF($Q163="Y",VLOOKUP($P163, INDIRECT($Q$2),Y$6,0)*INDIRECT($P$1),VLOOKUP($P163, INDIRECT($Q$2),Y$6,0)),IF($E163="E",0,3))</f>
        <v>0</v>
      </c>
      <c r="Z163" s="186" cm="1">
        <f t="array" aca="1" ref="Z163" ca="1">ROUND(IF($Q163="Y",VLOOKUP($P163, INDIRECT($Q$2),Z$6,0)*INDIRECT($P$1),VLOOKUP($P163, INDIRECT($Q$2),Z$6,0)),IF($E163="E",0,3))</f>
        <v>0</v>
      </c>
      <c r="AA163" s="186"/>
      <c r="AB163" s="282" t="str">
        <f t="shared" si="125"/>
        <v>08856C</v>
      </c>
      <c r="AC163" s="130" t="str">
        <f t="shared" si="115"/>
        <v>Regulatory Services Interagency Coordinator</v>
      </c>
      <c r="AD163" s="284" t="str">
        <f t="shared" si="114"/>
        <v>065</v>
      </c>
      <c r="AE163" s="282">
        <f t="shared" ca="1" si="128"/>
        <v>41.358999999999995</v>
      </c>
      <c r="AF163" s="282">
        <f t="shared" ca="1" si="129"/>
        <v>43.015000000000001</v>
      </c>
      <c r="AG163" s="282">
        <f t="shared" ca="1" si="130"/>
        <v>44.738</v>
      </c>
      <c r="AH163" s="282">
        <f t="shared" ca="1" si="131"/>
        <v>46.528999999999996</v>
      </c>
      <c r="AI163" s="282">
        <f t="shared" ca="1" si="132"/>
        <v>48.391999999999996</v>
      </c>
      <c r="AJ163" s="282" t="str">
        <f t="shared" ca="1" si="133"/>
        <v/>
      </c>
      <c r="AK163" s="282" t="str">
        <f t="shared" ca="1" si="134"/>
        <v/>
      </c>
    </row>
    <row r="164" spans="1:38" x14ac:dyDescent="0.2">
      <c r="A164" s="75" t="s">
        <v>189</v>
      </c>
      <c r="B164" s="75">
        <v>11</v>
      </c>
      <c r="C164" s="70" t="s">
        <v>188</v>
      </c>
      <c r="D164" s="75">
        <v>525</v>
      </c>
      <c r="E164" s="75" t="s">
        <v>17</v>
      </c>
      <c r="F164" s="73" t="s">
        <v>423</v>
      </c>
      <c r="G164" s="74">
        <f t="shared" ca="1" si="120"/>
        <v>86946</v>
      </c>
      <c r="H164" s="74">
        <f t="shared" ca="1" si="121"/>
        <v>91280</v>
      </c>
      <c r="I164" s="74">
        <f t="shared" ca="1" si="122"/>
        <v>95873</v>
      </c>
      <c r="J164" s="74">
        <f t="shared" ca="1" si="123"/>
        <v>102155</v>
      </c>
      <c r="K164" s="74">
        <f t="shared" ca="1" si="124"/>
        <v>105016</v>
      </c>
      <c r="L164" s="74">
        <f t="shared" ca="1" si="117"/>
        <v>107955</v>
      </c>
      <c r="M164" s="74">
        <f t="shared" ca="1" si="118"/>
        <v>111032</v>
      </c>
      <c r="N164" s="72"/>
      <c r="P164" s="187" t="str">
        <f t="shared" si="119"/>
        <v>08885C</v>
      </c>
      <c r="Q164" s="191" t="s">
        <v>600</v>
      </c>
      <c r="R164" s="188" t="str">
        <f t="shared" si="116"/>
        <v>Risk Manager</v>
      </c>
      <c r="S164" s="189" t="str">
        <f t="shared" si="126"/>
        <v>41B</v>
      </c>
      <c r="T164" s="186" cm="1">
        <f t="array" aca="1" ref="T164" ca="1">ROUND(IF($Q164="Y",VLOOKUP($P164, INDIRECT($Q$2),T$6,0)*INDIRECT($P$1),VLOOKUP($P164, INDIRECT($Q$2),T$6,0)),IF($E164="E",0,3))</f>
        <v>86946</v>
      </c>
      <c r="U164" s="186" cm="1">
        <f t="array" aca="1" ref="U164" ca="1">ROUND(IF($Q164="Y",VLOOKUP($P164, INDIRECT($Q$2),U$6,0)*INDIRECT($P$1),VLOOKUP($P164, INDIRECT($Q$2),U$6,0)),IF($E164="E",0,3))</f>
        <v>91280</v>
      </c>
      <c r="V164" s="186" cm="1">
        <f t="array" aca="1" ref="V164" ca="1">ROUND(IF($Q164="Y",VLOOKUP($P164, INDIRECT($Q$2),V$6,0)*INDIRECT($P$1),VLOOKUP($P164, INDIRECT($Q$2),V$6,0)),IF($E164="E",0,3))</f>
        <v>95873</v>
      </c>
      <c r="W164" s="186" cm="1">
        <f t="array" aca="1" ref="W164" ca="1">ROUND(IF($Q164="Y",VLOOKUP($P164, INDIRECT($Q$2),W$6,0)*INDIRECT($P$1),VLOOKUP($P164, INDIRECT($Q$2),W$6,0)),IF($E164="E",0,3))</f>
        <v>102155</v>
      </c>
      <c r="X164" s="186" cm="1">
        <f t="array" aca="1" ref="X164" ca="1">ROUND(IF($Q164="Y",VLOOKUP($P164, INDIRECT($Q$2),X$6,0)*INDIRECT($P$1),VLOOKUP($P164, INDIRECT($Q$2),X$6,0)),IF($E164="E",0,3))</f>
        <v>105016</v>
      </c>
      <c r="Y164" s="186" cm="1">
        <f t="array" aca="1" ref="Y164" ca="1">ROUND(IF($Q164="Y",VLOOKUP($P164, INDIRECT($Q$2),Y$6,0)*INDIRECT($P$1),VLOOKUP($P164, INDIRECT($Q$2),Y$6,0)),IF($E164="E",0,3))</f>
        <v>107955</v>
      </c>
      <c r="Z164" s="186" cm="1">
        <f t="array" aca="1" ref="Z164" ca="1">ROUND(IF($Q164="Y",VLOOKUP($P164, INDIRECT($Q$2),Z$6,0)*INDIRECT($P$1),VLOOKUP($P164, INDIRECT($Q$2),Z$6,0)),IF($E164="E",0,3))</f>
        <v>111032</v>
      </c>
      <c r="AA164" s="186"/>
      <c r="AB164" s="282" t="str">
        <f t="shared" si="125"/>
        <v>08885C</v>
      </c>
      <c r="AC164" s="130" t="str">
        <f t="shared" si="115"/>
        <v>Risk Manager</v>
      </c>
      <c r="AD164" s="284" t="str">
        <f t="shared" si="114"/>
        <v>41B</v>
      </c>
      <c r="AE164" s="282">
        <f t="shared" ca="1" si="128"/>
        <v>41.800999999999995</v>
      </c>
      <c r="AF164" s="282">
        <f t="shared" ca="1" si="129"/>
        <v>43.884999999999998</v>
      </c>
      <c r="AG164" s="282">
        <f t="shared" ca="1" si="130"/>
        <v>46.092999999999996</v>
      </c>
      <c r="AH164" s="282">
        <f t="shared" ca="1" si="131"/>
        <v>49.113</v>
      </c>
      <c r="AI164" s="282">
        <f t="shared" ca="1" si="132"/>
        <v>50.488999999999997</v>
      </c>
      <c r="AJ164" s="282">
        <f t="shared" ca="1" si="133"/>
        <v>51.902000000000001</v>
      </c>
      <c r="AK164" s="282">
        <f t="shared" ca="1" si="134"/>
        <v>53.381</v>
      </c>
    </row>
    <row r="165" spans="1:38" x14ac:dyDescent="0.2">
      <c r="A165" s="75" t="s">
        <v>191</v>
      </c>
      <c r="B165" s="75">
        <v>6</v>
      </c>
      <c r="C165" s="70" t="s">
        <v>190</v>
      </c>
      <c r="D165" s="75">
        <v>283</v>
      </c>
      <c r="E165" s="75" t="s">
        <v>21</v>
      </c>
      <c r="F165" s="73" t="s">
        <v>424</v>
      </c>
      <c r="G165" s="74">
        <f t="shared" ca="1" si="120"/>
        <v>23.364999999999998</v>
      </c>
      <c r="H165" s="74">
        <f t="shared" ca="1" si="121"/>
        <v>24.962</v>
      </c>
      <c r="I165" s="74">
        <f t="shared" ca="1" si="122"/>
        <v>25.66</v>
      </c>
      <c r="J165" s="74">
        <f t="shared" ca="1" si="123"/>
        <v>26.391999999999999</v>
      </c>
      <c r="K165" s="74">
        <f t="shared" ca="1" si="124"/>
        <v>0</v>
      </c>
      <c r="L165" s="74">
        <f t="shared" ca="1" si="117"/>
        <v>0</v>
      </c>
      <c r="M165" s="74">
        <f t="shared" ca="1" si="118"/>
        <v>0</v>
      </c>
      <c r="N165" s="72"/>
      <c r="P165" s="187" t="str">
        <f t="shared" si="119"/>
        <v>09035C</v>
      </c>
      <c r="Q165" s="191" t="s">
        <v>600</v>
      </c>
      <c r="R165" s="188" t="str">
        <f t="shared" si="116"/>
        <v xml:space="preserve">School Patrol Agent </v>
      </c>
      <c r="S165" s="189" t="str">
        <f t="shared" si="126"/>
        <v>09</v>
      </c>
      <c r="T165" s="186" cm="1">
        <f t="array" aca="1" ref="T165" ca="1">ROUND(IF($Q165="Y",VLOOKUP($P165, INDIRECT($Q$2),T$6,0)*INDIRECT($P$1),VLOOKUP($P165, INDIRECT($Q$2),T$6,0)),IF($E165="E",0,3))</f>
        <v>23.364999999999998</v>
      </c>
      <c r="U165" s="186" cm="1">
        <f t="array" aca="1" ref="U165" ca="1">ROUND(IF($Q165="Y",VLOOKUP($P165, INDIRECT($Q$2),U$6,0)*INDIRECT($P$1),VLOOKUP($P165, INDIRECT($Q$2),U$6,0)),IF($E165="E",0,3))</f>
        <v>24.962</v>
      </c>
      <c r="V165" s="186" cm="1">
        <f t="array" aca="1" ref="V165" ca="1">ROUND(IF($Q165="Y",VLOOKUP($P165, INDIRECT($Q$2),V$6,0)*INDIRECT($P$1),VLOOKUP($P165, INDIRECT($Q$2),V$6,0)),IF($E165="E",0,3))</f>
        <v>25.66</v>
      </c>
      <c r="W165" s="186" cm="1">
        <f t="array" aca="1" ref="W165" ca="1">ROUND(IF($Q165="Y",VLOOKUP($P165, INDIRECT($Q$2),W$6,0)*INDIRECT($P$1),VLOOKUP($P165, INDIRECT($Q$2),W$6,0)),IF($E165="E",0,3))</f>
        <v>26.391999999999999</v>
      </c>
      <c r="X165" s="186" cm="1">
        <f t="array" aca="1" ref="X165" ca="1">ROUND(IF($Q165="Y",VLOOKUP($P165, INDIRECT($Q$2),X$6,0)*INDIRECT($P$1),VLOOKUP($P165, INDIRECT($Q$2),X$6,0)),IF($E165="E",0,3))</f>
        <v>0</v>
      </c>
      <c r="Y165" s="186" cm="1">
        <f t="array" aca="1" ref="Y165" ca="1">ROUND(IF($Q165="Y",VLOOKUP($P165, INDIRECT($Q$2),Y$6,0)*INDIRECT($P$1),VLOOKUP($P165, INDIRECT($Q$2),Y$6,0)),IF($E165="E",0,3))</f>
        <v>0</v>
      </c>
      <c r="Z165" s="186" cm="1">
        <f t="array" aca="1" ref="Z165" ca="1">ROUND(IF($Q165="Y",VLOOKUP($P165, INDIRECT($Q$2),Z$6,0)*INDIRECT($P$1),VLOOKUP($P165, INDIRECT($Q$2),Z$6,0)),IF($E165="E",0,3))</f>
        <v>0</v>
      </c>
      <c r="AA165" s="186"/>
      <c r="AB165" s="282" t="str">
        <f t="shared" si="125"/>
        <v>09035C</v>
      </c>
      <c r="AC165" s="130" t="str">
        <f t="shared" si="115"/>
        <v xml:space="preserve">School Patrol Agent </v>
      </c>
      <c r="AD165" s="284" t="str">
        <f t="shared" si="114"/>
        <v>09</v>
      </c>
      <c r="AE165" s="282">
        <f t="shared" ca="1" si="128"/>
        <v>23.364999999999998</v>
      </c>
      <c r="AF165" s="282">
        <f t="shared" ca="1" si="129"/>
        <v>24.962</v>
      </c>
      <c r="AG165" s="282">
        <f t="shared" ca="1" si="130"/>
        <v>25.66</v>
      </c>
      <c r="AH165" s="282">
        <f t="shared" ca="1" si="131"/>
        <v>26.391999999999999</v>
      </c>
      <c r="AI165" s="282" t="str">
        <f t="shared" ca="1" si="132"/>
        <v/>
      </c>
      <c r="AJ165" s="282" t="str">
        <f t="shared" ca="1" si="133"/>
        <v/>
      </c>
      <c r="AK165" s="282" t="str">
        <f t="shared" ca="1" si="134"/>
        <v/>
      </c>
    </row>
    <row r="166" spans="1:38" x14ac:dyDescent="0.2">
      <c r="A166" s="75" t="s">
        <v>195</v>
      </c>
      <c r="B166" s="75">
        <v>4</v>
      </c>
      <c r="C166" s="70" t="s">
        <v>194</v>
      </c>
      <c r="D166" s="75">
        <v>210</v>
      </c>
      <c r="E166" s="75" t="s">
        <v>21</v>
      </c>
      <c r="F166" s="73" t="s">
        <v>425</v>
      </c>
      <c r="G166" s="74">
        <f t="shared" ca="1" si="120"/>
        <v>20.044</v>
      </c>
      <c r="H166" s="74">
        <f t="shared" ca="1" si="121"/>
        <v>20.771999999999998</v>
      </c>
      <c r="I166" s="74">
        <f t="shared" ca="1" si="122"/>
        <v>21.524999999999999</v>
      </c>
      <c r="J166" s="74">
        <f t="shared" ca="1" si="123"/>
        <v>0</v>
      </c>
      <c r="K166" s="74">
        <f t="shared" ca="1" si="124"/>
        <v>0</v>
      </c>
      <c r="L166" s="74">
        <f t="shared" ca="1" si="117"/>
        <v>0</v>
      </c>
      <c r="M166" s="74">
        <f t="shared" ca="1" si="118"/>
        <v>0</v>
      </c>
      <c r="N166" s="72"/>
      <c r="P166" s="187" t="str">
        <f t="shared" si="119"/>
        <v>09072C</v>
      </c>
      <c r="Q166" s="191" t="s">
        <v>600</v>
      </c>
      <c r="R166" s="188" t="str">
        <f t="shared" si="116"/>
        <v>Seasonal Elections Support Specialist I</v>
      </c>
      <c r="S166" s="189" t="str">
        <f t="shared" si="126"/>
        <v>01</v>
      </c>
      <c r="T166" s="186" cm="1">
        <f t="array" aca="1" ref="T166" ca="1">ROUND(IF($Q166="Y",VLOOKUP($P166, INDIRECT($Q$2),T$6,0)*INDIRECT($P$1),VLOOKUP($P166, INDIRECT($Q$2),T$6,0)),IF($E166="E",0,3))</f>
        <v>20.044</v>
      </c>
      <c r="U166" s="186" cm="1">
        <f t="array" aca="1" ref="U166" ca="1">ROUND(IF($Q166="Y",VLOOKUP($P166, INDIRECT($Q$2),U$6,0)*INDIRECT($P$1),VLOOKUP($P166, INDIRECT($Q$2),U$6,0)),IF($E166="E",0,3))</f>
        <v>20.771999999999998</v>
      </c>
      <c r="V166" s="186" cm="1">
        <f t="array" aca="1" ref="V166" ca="1">ROUND(IF($Q166="Y",VLOOKUP($P166, INDIRECT($Q$2),V$6,0)*INDIRECT($P$1),VLOOKUP($P166, INDIRECT($Q$2),V$6,0)),IF($E166="E",0,3))</f>
        <v>21.524999999999999</v>
      </c>
      <c r="W166" s="186" cm="1">
        <f t="array" aca="1" ref="W166" ca="1">ROUND(IF($Q166="Y",VLOOKUP($P166, INDIRECT($Q$2),W$6,0)*INDIRECT($P$1),VLOOKUP($P166, INDIRECT($Q$2),W$6,0)),IF($E166="E",0,3))</f>
        <v>0</v>
      </c>
      <c r="X166" s="186" cm="1">
        <f t="array" aca="1" ref="X166" ca="1">ROUND(IF($Q166="Y",VLOOKUP($P166, INDIRECT($Q$2),X$6,0)*INDIRECT($P$1),VLOOKUP($P166, INDIRECT($Q$2),X$6,0)),IF($E166="E",0,3))</f>
        <v>0</v>
      </c>
      <c r="Y166" s="186" cm="1">
        <f t="array" aca="1" ref="Y166" ca="1">ROUND(IF($Q166="Y",VLOOKUP($P166, INDIRECT($Q$2),Y$6,0)*INDIRECT($P$1),VLOOKUP($P166, INDIRECT($Q$2),Y$6,0)),IF($E166="E",0,3))</f>
        <v>0</v>
      </c>
      <c r="Z166" s="186" cm="1">
        <f t="array" aca="1" ref="Z166" ca="1">ROUND(IF($Q166="Y",VLOOKUP($P166, INDIRECT($Q$2),Z$6,0)*INDIRECT($P$1),VLOOKUP($P166, INDIRECT($Q$2),Z$6,0)),IF($E166="E",0,3))</f>
        <v>0</v>
      </c>
      <c r="AA166" s="186"/>
      <c r="AB166" s="282" t="str">
        <f t="shared" si="125"/>
        <v>09072C</v>
      </c>
      <c r="AC166" s="130" t="str">
        <f t="shared" si="115"/>
        <v>Seasonal Elections Support Specialist I</v>
      </c>
      <c r="AD166" s="284" t="str">
        <f t="shared" si="114"/>
        <v>01</v>
      </c>
      <c r="AE166" s="282">
        <f t="shared" ca="1" si="128"/>
        <v>20.044</v>
      </c>
      <c r="AF166" s="282">
        <f t="shared" ca="1" si="129"/>
        <v>20.771999999999998</v>
      </c>
      <c r="AG166" s="282">
        <f t="shared" ca="1" si="130"/>
        <v>21.524999999999999</v>
      </c>
      <c r="AH166" s="282" t="str">
        <f t="shared" ca="1" si="131"/>
        <v/>
      </c>
      <c r="AI166" s="282" t="str">
        <f t="shared" ca="1" si="132"/>
        <v/>
      </c>
      <c r="AJ166" s="282" t="str">
        <f t="shared" ca="1" si="133"/>
        <v/>
      </c>
      <c r="AK166" s="282" t="str">
        <f t="shared" ca="1" si="134"/>
        <v/>
      </c>
    </row>
    <row r="167" spans="1:38" x14ac:dyDescent="0.2">
      <c r="A167" s="75" t="s">
        <v>193</v>
      </c>
      <c r="B167" s="75">
        <v>5</v>
      </c>
      <c r="C167" s="70" t="s">
        <v>192</v>
      </c>
      <c r="D167" s="75">
        <v>253</v>
      </c>
      <c r="E167" s="75" t="s">
        <v>21</v>
      </c>
      <c r="F167" s="73" t="s">
        <v>426</v>
      </c>
      <c r="G167" s="74">
        <f t="shared" ca="1" si="120"/>
        <v>20.652999999999999</v>
      </c>
      <c r="H167" s="74">
        <f t="shared" ca="1" si="121"/>
        <v>21.687000000000001</v>
      </c>
      <c r="I167" s="74">
        <f t="shared" ca="1" si="122"/>
        <v>22.759</v>
      </c>
      <c r="J167" s="74">
        <f t="shared" ca="1" si="123"/>
        <v>0</v>
      </c>
      <c r="K167" s="74">
        <f t="shared" ca="1" si="124"/>
        <v>0</v>
      </c>
      <c r="L167" s="74">
        <f t="shared" ca="1" si="117"/>
        <v>0</v>
      </c>
      <c r="M167" s="74">
        <f t="shared" ca="1" si="118"/>
        <v>0</v>
      </c>
      <c r="N167" s="72"/>
      <c r="P167" s="187" t="str">
        <f t="shared" si="119"/>
        <v>09073C</v>
      </c>
      <c r="Q167" s="191" t="s">
        <v>600</v>
      </c>
      <c r="R167" s="188" t="str">
        <f t="shared" si="116"/>
        <v>Seasonal Elections Support Specialist II</v>
      </c>
      <c r="S167" s="189" t="str">
        <f t="shared" si="126"/>
        <v>02</v>
      </c>
      <c r="T167" s="186" cm="1">
        <f t="array" aca="1" ref="T167" ca="1">ROUND(IF($Q167="Y",VLOOKUP($P167, INDIRECT($Q$2),T$6,0)*INDIRECT($P$1),VLOOKUP($P167, INDIRECT($Q$2),T$6,0)),IF($E167="E",0,3))</f>
        <v>20.652999999999999</v>
      </c>
      <c r="U167" s="186" cm="1">
        <f t="array" aca="1" ref="U167" ca="1">ROUND(IF($Q167="Y",VLOOKUP($P167, INDIRECT($Q$2),U$6,0)*INDIRECT($P$1),VLOOKUP($P167, INDIRECT($Q$2),U$6,0)),IF($E167="E",0,3))</f>
        <v>21.687000000000001</v>
      </c>
      <c r="V167" s="186" cm="1">
        <f t="array" aca="1" ref="V167" ca="1">ROUND(IF($Q167="Y",VLOOKUP($P167, INDIRECT($Q$2),V$6,0)*INDIRECT($P$1),VLOOKUP($P167, INDIRECT($Q$2),V$6,0)),IF($E167="E",0,3))</f>
        <v>22.759</v>
      </c>
      <c r="W167" s="186" cm="1">
        <f t="array" aca="1" ref="W167" ca="1">ROUND(IF($Q167="Y",VLOOKUP($P167, INDIRECT($Q$2),W$6,0)*INDIRECT($P$1),VLOOKUP($P167, INDIRECT($Q$2),W$6,0)),IF($E167="E",0,3))</f>
        <v>0</v>
      </c>
      <c r="X167" s="186" cm="1">
        <f t="array" aca="1" ref="X167" ca="1">ROUND(IF($Q167="Y",VLOOKUP($P167, INDIRECT($Q$2),X$6,0)*INDIRECT($P$1),VLOOKUP($P167, INDIRECT($Q$2),X$6,0)),IF($E167="E",0,3))</f>
        <v>0</v>
      </c>
      <c r="Y167" s="186" cm="1">
        <f t="array" aca="1" ref="Y167" ca="1">ROUND(IF($Q167="Y",VLOOKUP($P167, INDIRECT($Q$2),Y$6,0)*INDIRECT($P$1),VLOOKUP($P167, INDIRECT($Q$2),Y$6,0)),IF($E167="E",0,3))</f>
        <v>0</v>
      </c>
      <c r="Z167" s="186" cm="1">
        <f t="array" aca="1" ref="Z167" ca="1">ROUND(IF($Q167="Y",VLOOKUP($P167, INDIRECT($Q$2),Z$6,0)*INDIRECT($P$1),VLOOKUP($P167, INDIRECT($Q$2),Z$6,0)),IF($E167="E",0,3))</f>
        <v>0</v>
      </c>
      <c r="AA167" s="186"/>
      <c r="AB167" s="282" t="str">
        <f t="shared" si="125"/>
        <v>09073C</v>
      </c>
      <c r="AC167" s="130" t="str">
        <f t="shared" si="115"/>
        <v>Seasonal Elections Support Specialist II</v>
      </c>
      <c r="AD167" s="284" t="str">
        <f t="shared" ref="AD167:AD199" si="137">C167</f>
        <v>02</v>
      </c>
      <c r="AE167" s="282">
        <f t="shared" ca="1" si="128"/>
        <v>20.652999999999999</v>
      </c>
      <c r="AF167" s="282">
        <f t="shared" ca="1" si="129"/>
        <v>21.687000000000001</v>
      </c>
      <c r="AG167" s="282">
        <f t="shared" ca="1" si="130"/>
        <v>22.759</v>
      </c>
      <c r="AH167" s="282" t="str">
        <f t="shared" ca="1" si="131"/>
        <v/>
      </c>
      <c r="AI167" s="282" t="str">
        <f t="shared" ca="1" si="132"/>
        <v/>
      </c>
      <c r="AJ167" s="282" t="str">
        <f t="shared" ca="1" si="133"/>
        <v/>
      </c>
      <c r="AK167" s="282" t="str">
        <f t="shared" ca="1" si="134"/>
        <v/>
      </c>
    </row>
    <row r="168" spans="1:38" x14ac:dyDescent="0.2">
      <c r="A168" s="75" t="s">
        <v>197</v>
      </c>
      <c r="B168" s="75">
        <v>4</v>
      </c>
      <c r="C168" s="70" t="s">
        <v>196</v>
      </c>
      <c r="D168" s="75">
        <v>218</v>
      </c>
      <c r="E168" s="75" t="s">
        <v>21</v>
      </c>
      <c r="F168" s="73" t="s">
        <v>427</v>
      </c>
      <c r="G168" s="74">
        <f t="shared" ca="1" si="120"/>
        <v>15.494</v>
      </c>
      <c r="H168" s="74">
        <f t="shared" ca="1" si="121"/>
        <v>17.283000000000001</v>
      </c>
      <c r="I168" s="74">
        <f t="shared" ca="1" si="122"/>
        <v>18.474</v>
      </c>
      <c r="J168" s="74">
        <f t="shared" ca="1" si="123"/>
        <v>20.260999999999999</v>
      </c>
      <c r="K168" s="74">
        <f t="shared" ca="1" si="124"/>
        <v>0</v>
      </c>
      <c r="L168" s="74">
        <f t="shared" ca="1" si="117"/>
        <v>0</v>
      </c>
      <c r="M168" s="74">
        <f t="shared" ca="1" si="118"/>
        <v>0</v>
      </c>
      <c r="N168" s="72"/>
      <c r="P168" s="187" t="str">
        <f t="shared" si="119"/>
        <v>09075C</v>
      </c>
      <c r="Q168" s="191" t="s">
        <v>600</v>
      </c>
      <c r="R168" s="188" t="str">
        <f t="shared" si="116"/>
        <v>Seasonal Environmental Health Technician</v>
      </c>
      <c r="S168" s="189" t="str">
        <f t="shared" si="126"/>
        <v>01H</v>
      </c>
      <c r="T168" s="186" cm="1">
        <f t="array" aca="1" ref="T168" ca="1">ROUND(IF($Q168="Y",VLOOKUP($P168, INDIRECT($Q$2),T$6,0)*INDIRECT($P$1),VLOOKUP($P168, INDIRECT($Q$2),T$6,0)),IF($E168="E",0,3))</f>
        <v>15.494</v>
      </c>
      <c r="U168" s="186" cm="1">
        <f t="array" aca="1" ref="U168" ca="1">ROUND(IF($Q168="Y",VLOOKUP($P168, INDIRECT($Q$2),U$6,0)*INDIRECT($P$1),VLOOKUP($P168, INDIRECT($Q$2),U$6,0)),IF($E168="E",0,3))</f>
        <v>17.283000000000001</v>
      </c>
      <c r="V168" s="186" cm="1">
        <f t="array" aca="1" ref="V168" ca="1">ROUND(IF($Q168="Y",VLOOKUP($P168, INDIRECT($Q$2),V$6,0)*INDIRECT($P$1),VLOOKUP($P168, INDIRECT($Q$2),V$6,0)),IF($E168="E",0,3))</f>
        <v>18.474</v>
      </c>
      <c r="W168" s="186" cm="1">
        <f t="array" aca="1" ref="W168" ca="1">ROUND(IF($Q168="Y",VLOOKUP($P168, INDIRECT($Q$2),W$6,0)*INDIRECT($P$1),VLOOKUP($P168, INDIRECT($Q$2),W$6,0)),IF($E168="E",0,3))</f>
        <v>20.260999999999999</v>
      </c>
      <c r="X168" s="186" cm="1">
        <f t="array" aca="1" ref="X168" ca="1">ROUND(IF($Q168="Y",VLOOKUP($P168, INDIRECT($Q$2),X$6,0)*INDIRECT($P$1),VLOOKUP($P168, INDIRECT($Q$2),X$6,0)),IF($E168="E",0,3))</f>
        <v>0</v>
      </c>
      <c r="Y168" s="186" cm="1">
        <f t="array" aca="1" ref="Y168" ca="1">ROUND(IF($Q168="Y",VLOOKUP($P168, INDIRECT($Q$2),Y$6,0)*INDIRECT($P$1),VLOOKUP($P168, INDIRECT($Q$2),Y$6,0)),IF($E168="E",0,3))</f>
        <v>0</v>
      </c>
      <c r="Z168" s="186" cm="1">
        <f t="array" aca="1" ref="Z168" ca="1">ROUND(IF($Q168="Y",VLOOKUP($P168, INDIRECT($Q$2),Z$6,0)*INDIRECT($P$1),VLOOKUP($P168, INDIRECT($Q$2),Z$6,0)),IF($E168="E",0,3))</f>
        <v>0</v>
      </c>
      <c r="AA168" s="186"/>
      <c r="AB168" s="282" t="str">
        <f t="shared" si="125"/>
        <v>09075C</v>
      </c>
      <c r="AC168" s="130" t="str">
        <f t="shared" si="115"/>
        <v>Seasonal Environmental Health Technician</v>
      </c>
      <c r="AD168" s="284" t="str">
        <f t="shared" si="137"/>
        <v>01H</v>
      </c>
      <c r="AE168" s="282">
        <f t="shared" ca="1" si="128"/>
        <v>15.494</v>
      </c>
      <c r="AF168" s="282">
        <f t="shared" ca="1" si="129"/>
        <v>17.283000000000001</v>
      </c>
      <c r="AG168" s="282">
        <f t="shared" ca="1" si="130"/>
        <v>18.474</v>
      </c>
      <c r="AH168" s="282">
        <f t="shared" ca="1" si="131"/>
        <v>20.260999999999999</v>
      </c>
      <c r="AI168" s="282" t="str">
        <f t="shared" ca="1" si="132"/>
        <v/>
      </c>
      <c r="AJ168" s="282" t="str">
        <f t="shared" ca="1" si="133"/>
        <v/>
      </c>
      <c r="AK168" s="282" t="str">
        <f t="shared" ca="1" si="134"/>
        <v/>
      </c>
    </row>
    <row r="169" spans="1:38" x14ac:dyDescent="0.2">
      <c r="A169" s="75" t="s">
        <v>198</v>
      </c>
      <c r="B169" s="75">
        <v>4</v>
      </c>
      <c r="C169" s="70" t="s">
        <v>196</v>
      </c>
      <c r="D169" s="75">
        <v>215</v>
      </c>
      <c r="E169" s="75" t="s">
        <v>21</v>
      </c>
      <c r="F169" s="73" t="s">
        <v>199</v>
      </c>
      <c r="G169" s="74">
        <f t="shared" ca="1" si="120"/>
        <v>15.494</v>
      </c>
      <c r="H169" s="74">
        <f t="shared" ca="1" si="121"/>
        <v>17.283000000000001</v>
      </c>
      <c r="I169" s="74">
        <f t="shared" ca="1" si="122"/>
        <v>18.474</v>
      </c>
      <c r="J169" s="74">
        <f t="shared" ca="1" si="123"/>
        <v>20.260999999999999</v>
      </c>
      <c r="K169" s="74">
        <f t="shared" ca="1" si="124"/>
        <v>0</v>
      </c>
      <c r="L169" s="74">
        <f t="shared" ca="1" si="117"/>
        <v>0</v>
      </c>
      <c r="M169" s="74">
        <f t="shared" ca="1" si="118"/>
        <v>0</v>
      </c>
      <c r="N169" s="72"/>
      <c r="P169" s="187" t="str">
        <f t="shared" si="119"/>
        <v>C09078</v>
      </c>
      <c r="Q169" s="191" t="s">
        <v>600</v>
      </c>
      <c r="R169" s="188" t="str">
        <f t="shared" si="116"/>
        <v>Seasonal Legislative Aide</v>
      </c>
      <c r="S169" s="189" t="str">
        <f t="shared" si="126"/>
        <v>01H</v>
      </c>
      <c r="T169" s="186" cm="1">
        <f t="array" aca="1" ref="T169" ca="1">ROUND(IF($Q169="Y",VLOOKUP($P169, INDIRECT($Q$2),T$6,0)*INDIRECT($P$1),VLOOKUP($P169, INDIRECT($Q$2),T$6,0)),IF($E169="E",0,3))</f>
        <v>15.494</v>
      </c>
      <c r="U169" s="186" cm="1">
        <f t="array" aca="1" ref="U169" ca="1">ROUND(IF($Q169="Y",VLOOKUP($P169, INDIRECT($Q$2),U$6,0)*INDIRECT($P$1),VLOOKUP($P169, INDIRECT($Q$2),U$6,0)),IF($E169="E",0,3))</f>
        <v>17.283000000000001</v>
      </c>
      <c r="V169" s="186" cm="1">
        <f t="array" aca="1" ref="V169" ca="1">ROUND(IF($Q169="Y",VLOOKUP($P169, INDIRECT($Q$2),V$6,0)*INDIRECT($P$1),VLOOKUP($P169, INDIRECT($Q$2),V$6,0)),IF($E169="E",0,3))</f>
        <v>18.474</v>
      </c>
      <c r="W169" s="186" cm="1">
        <f t="array" aca="1" ref="W169" ca="1">ROUND(IF($Q169="Y",VLOOKUP($P169, INDIRECT($Q$2),W$6,0)*INDIRECT($P$1),VLOOKUP($P169, INDIRECT($Q$2),W$6,0)),IF($E169="E",0,3))</f>
        <v>20.260999999999999</v>
      </c>
      <c r="X169" s="186" cm="1">
        <f t="array" aca="1" ref="X169" ca="1">ROUND(IF($Q169="Y",VLOOKUP($P169, INDIRECT($Q$2),X$6,0)*INDIRECT($P$1),VLOOKUP($P169, INDIRECT($Q$2),X$6,0)),IF($E169="E",0,3))</f>
        <v>0</v>
      </c>
      <c r="Y169" s="186" cm="1">
        <f t="array" aca="1" ref="Y169" ca="1">ROUND(IF($Q169="Y",VLOOKUP($P169, INDIRECT($Q$2),Y$6,0)*INDIRECT($P$1),VLOOKUP($P169, INDIRECT($Q$2),Y$6,0)),IF($E169="E",0,3))</f>
        <v>0</v>
      </c>
      <c r="Z169" s="186" cm="1">
        <f t="array" aca="1" ref="Z169" ca="1">ROUND(IF($Q169="Y",VLOOKUP($P169, INDIRECT($Q$2),Z$6,0)*INDIRECT($P$1),VLOOKUP($P169, INDIRECT($Q$2),Z$6,0)),IF($E169="E",0,3))</f>
        <v>0</v>
      </c>
      <c r="AA169" s="186"/>
      <c r="AB169" s="282" t="str">
        <f t="shared" si="125"/>
        <v>C09078</v>
      </c>
      <c r="AC169" s="130" t="str">
        <f t="shared" si="115"/>
        <v>Seasonal Legislative Aide</v>
      </c>
      <c r="AD169" s="284" t="str">
        <f t="shared" si="137"/>
        <v>01H</v>
      </c>
      <c r="AE169" s="282">
        <f t="shared" ca="1" si="128"/>
        <v>15.494</v>
      </c>
      <c r="AF169" s="282">
        <f t="shared" ca="1" si="129"/>
        <v>17.283000000000001</v>
      </c>
      <c r="AG169" s="282">
        <f t="shared" ca="1" si="130"/>
        <v>18.474</v>
      </c>
      <c r="AH169" s="282">
        <f t="shared" ca="1" si="131"/>
        <v>20.260999999999999</v>
      </c>
      <c r="AI169" s="282" t="str">
        <f t="shared" ca="1" si="132"/>
        <v/>
      </c>
      <c r="AJ169" s="282" t="str">
        <f t="shared" ca="1" si="133"/>
        <v/>
      </c>
      <c r="AK169" s="282" t="str">
        <f t="shared" ca="1" si="134"/>
        <v/>
      </c>
    </row>
    <row r="170" spans="1:38" x14ac:dyDescent="0.2">
      <c r="A170" s="75" t="s">
        <v>472</v>
      </c>
      <c r="B170" s="75">
        <v>10</v>
      </c>
      <c r="C170" s="70" t="s">
        <v>70</v>
      </c>
      <c r="D170" s="75">
        <v>465</v>
      </c>
      <c r="E170" s="75" t="s">
        <v>17</v>
      </c>
      <c r="F170" s="73" t="s">
        <v>466</v>
      </c>
      <c r="G170" s="74">
        <f t="shared" ca="1" si="120"/>
        <v>78941</v>
      </c>
      <c r="H170" s="74">
        <f t="shared" ca="1" si="121"/>
        <v>82870</v>
      </c>
      <c r="I170" s="74">
        <f t="shared" ca="1" si="122"/>
        <v>87024</v>
      </c>
      <c r="J170" s="74">
        <f t="shared" ca="1" si="123"/>
        <v>92651</v>
      </c>
      <c r="K170" s="74">
        <f t="shared" ca="1" si="124"/>
        <v>95244</v>
      </c>
      <c r="L170" s="74">
        <f t="shared" ca="1" si="117"/>
        <v>97913</v>
      </c>
      <c r="M170" s="74">
        <f t="shared" ca="1" si="118"/>
        <v>100704</v>
      </c>
      <c r="N170" s="72"/>
      <c r="P170" s="187" t="str">
        <f t="shared" si="119"/>
        <v>52936C</v>
      </c>
      <c r="Q170" s="191" t="s">
        <v>600</v>
      </c>
      <c r="R170" s="188" t="str">
        <f t="shared" si="116"/>
        <v>Senior Budget and Evaluation Analyst</v>
      </c>
      <c r="S170" s="189" t="str">
        <f t="shared" si="126"/>
        <v>34M</v>
      </c>
      <c r="T170" s="186" cm="1">
        <f t="array" aca="1" ref="T170" ca="1">ROUND(IF($Q170="Y",VLOOKUP($P170, INDIRECT($Q$2),T$6,0)*INDIRECT($P$1),VLOOKUP($P170, INDIRECT($Q$2),T$6,0)),IF($E170="E",0,3))</f>
        <v>78941</v>
      </c>
      <c r="U170" s="186" cm="1">
        <f t="array" aca="1" ref="U170" ca="1">ROUND(IF($Q170="Y",VLOOKUP($P170, INDIRECT($Q$2),U$6,0)*INDIRECT($P$1),VLOOKUP($P170, INDIRECT($Q$2),U$6,0)),IF($E170="E",0,3))</f>
        <v>82870</v>
      </c>
      <c r="V170" s="186" cm="1">
        <f t="array" aca="1" ref="V170" ca="1">ROUND(IF($Q170="Y",VLOOKUP($P170, INDIRECT($Q$2),V$6,0)*INDIRECT($P$1),VLOOKUP($P170, INDIRECT($Q$2),V$6,0)),IF($E170="E",0,3))</f>
        <v>87024</v>
      </c>
      <c r="W170" s="186" cm="1">
        <f t="array" aca="1" ref="W170" ca="1">ROUND(IF($Q170="Y",VLOOKUP($P170, INDIRECT($Q$2),W$6,0)*INDIRECT($P$1),VLOOKUP($P170, INDIRECT($Q$2),W$6,0)),IF($E170="E",0,3))</f>
        <v>92651</v>
      </c>
      <c r="X170" s="186" cm="1">
        <f t="array" aca="1" ref="X170" ca="1">ROUND(IF($Q170="Y",VLOOKUP($P170, INDIRECT($Q$2),X$6,0)*INDIRECT($P$1),VLOOKUP($P170, INDIRECT($Q$2),X$6,0)),IF($E170="E",0,3))</f>
        <v>95244</v>
      </c>
      <c r="Y170" s="186" cm="1">
        <f t="array" aca="1" ref="Y170" ca="1">ROUND(IF($Q170="Y",VLOOKUP($P170, INDIRECT($Q$2),Y$6,0)*INDIRECT($P$1),VLOOKUP($P170, INDIRECT($Q$2),Y$6,0)),IF($E170="E",0,3))</f>
        <v>97913</v>
      </c>
      <c r="Z170" s="186" cm="1">
        <f t="array" aca="1" ref="Z170" ca="1">ROUND(IF($Q170="Y",VLOOKUP($P170, INDIRECT($Q$2),Z$6,0)*INDIRECT($P$1),VLOOKUP($P170, INDIRECT($Q$2),Z$6,0)),IF($E170="E",0,3))</f>
        <v>100704</v>
      </c>
      <c r="AA170" s="186"/>
      <c r="AB170" s="282" t="str">
        <f t="shared" si="125"/>
        <v>52936C</v>
      </c>
      <c r="AC170" s="130" t="str">
        <f t="shared" si="115"/>
        <v>Senior Budget and Evaluation Analyst</v>
      </c>
      <c r="AD170" s="284" t="str">
        <f t="shared" si="137"/>
        <v>34M</v>
      </c>
      <c r="AE170" s="282">
        <f t="shared" ca="1" si="128"/>
        <v>37.952999999999996</v>
      </c>
      <c r="AF170" s="282">
        <f t="shared" ca="1" si="129"/>
        <v>39.841999999999999</v>
      </c>
      <c r="AG170" s="282">
        <f t="shared" ca="1" si="130"/>
        <v>41.838999999999999</v>
      </c>
      <c r="AH170" s="282">
        <f t="shared" ca="1" si="131"/>
        <v>44.543999999999997</v>
      </c>
      <c r="AI170" s="282">
        <f t="shared" ca="1" si="132"/>
        <v>45.790999999999997</v>
      </c>
      <c r="AJ170" s="282">
        <f t="shared" ca="1" si="133"/>
        <v>47.073999999999998</v>
      </c>
      <c r="AK170" s="282">
        <f t="shared" ca="1" si="134"/>
        <v>48.415999999999997</v>
      </c>
    </row>
    <row r="171" spans="1:38" x14ac:dyDescent="0.2">
      <c r="A171" s="75" t="s">
        <v>209</v>
      </c>
      <c r="B171" s="75">
        <v>12</v>
      </c>
      <c r="C171" s="70" t="s">
        <v>112</v>
      </c>
      <c r="D171" s="75">
        <v>555</v>
      </c>
      <c r="E171" s="75" t="s">
        <v>17</v>
      </c>
      <c r="F171" s="73" t="s">
        <v>429</v>
      </c>
      <c r="G171" s="74">
        <f t="shared" ca="1" si="120"/>
        <v>107871</v>
      </c>
      <c r="H171" s="74">
        <f t="shared" ca="1" si="121"/>
        <v>113583</v>
      </c>
      <c r="I171" s="74">
        <f t="shared" ca="1" si="122"/>
        <v>121255</v>
      </c>
      <c r="J171" s="74">
        <f t="shared" ca="1" si="123"/>
        <v>124648</v>
      </c>
      <c r="K171" s="74">
        <f t="shared" ca="1" si="124"/>
        <v>128141</v>
      </c>
      <c r="L171" s="74">
        <f t="shared" ca="1" si="117"/>
        <v>131793</v>
      </c>
      <c r="M171" s="74">
        <f t="shared" ca="1" si="118"/>
        <v>0</v>
      </c>
      <c r="N171" s="72"/>
      <c r="P171" s="187" t="str">
        <f t="shared" si="119"/>
        <v>04348C</v>
      </c>
      <c r="Q171" s="191" t="s">
        <v>600</v>
      </c>
      <c r="R171" s="188" t="str">
        <f t="shared" si="116"/>
        <v>Senior Collaboration Architect</v>
      </c>
      <c r="S171" s="189" t="str">
        <f t="shared" si="126"/>
        <v>53A</v>
      </c>
      <c r="T171" s="186" cm="1">
        <f t="array" aca="1" ref="T171" ca="1">ROUND(IF($Q171="Y",VLOOKUP($P171, INDIRECT($Q$2),T$6,0)*INDIRECT($P$1),VLOOKUP($P171, INDIRECT($Q$2),T$6,0)),IF($E171="E",0,3))</f>
        <v>107871</v>
      </c>
      <c r="U171" s="186" cm="1">
        <f t="array" aca="1" ref="U171" ca="1">ROUND(IF($Q171="Y",VLOOKUP($P171, INDIRECT($Q$2),U$6,0)*INDIRECT($P$1),VLOOKUP($P171, INDIRECT($Q$2),U$6,0)),IF($E171="E",0,3))</f>
        <v>113583</v>
      </c>
      <c r="V171" s="186" cm="1">
        <f t="array" aca="1" ref="V171" ca="1">ROUND(IF($Q171="Y",VLOOKUP($P171, INDIRECT($Q$2),V$6,0)*INDIRECT($P$1),VLOOKUP($P171, INDIRECT($Q$2),V$6,0)),IF($E171="E",0,3))</f>
        <v>121255</v>
      </c>
      <c r="W171" s="186" cm="1">
        <f t="array" aca="1" ref="W171" ca="1">ROUND(IF($Q171="Y",VLOOKUP($P171, INDIRECT($Q$2),W$6,0)*INDIRECT($P$1),VLOOKUP($P171, INDIRECT($Q$2),W$6,0)),IF($E171="E",0,3))</f>
        <v>124648</v>
      </c>
      <c r="X171" s="186" cm="1">
        <f t="array" aca="1" ref="X171" ca="1">ROUND(IF($Q171="Y",VLOOKUP($P171, INDIRECT($Q$2),X$6,0)*INDIRECT($P$1),VLOOKUP($P171, INDIRECT($Q$2),X$6,0)),IF($E171="E",0,3))</f>
        <v>128141</v>
      </c>
      <c r="Y171" s="186" cm="1">
        <f t="array" aca="1" ref="Y171" ca="1">ROUND(IF($Q171="Y",VLOOKUP($P171, INDIRECT($Q$2),Y$6,0)*INDIRECT($P$1),VLOOKUP($P171, INDIRECT($Q$2),Y$6,0)),IF($E171="E",0,3))</f>
        <v>131793</v>
      </c>
      <c r="Z171" s="186" cm="1">
        <f t="array" aca="1" ref="Z171" ca="1">ROUND(IF($Q171="Y",VLOOKUP($P171, INDIRECT($Q$2),Z$6,0)*INDIRECT($P$1),VLOOKUP($P171, INDIRECT($Q$2),Z$6,0)),IF($E171="E",0,3))</f>
        <v>0</v>
      </c>
      <c r="AA171" s="186"/>
      <c r="AB171" s="282" t="str">
        <f t="shared" si="125"/>
        <v>04348C</v>
      </c>
      <c r="AC171" s="130" t="str">
        <f t="shared" ref="AC171:AC199" si="138">F171</f>
        <v>Senior Collaboration Architect</v>
      </c>
      <c r="AD171" s="284" t="str">
        <f t="shared" si="137"/>
        <v>53A</v>
      </c>
      <c r="AE171" s="282">
        <f t="shared" ca="1" si="128"/>
        <v>51.861999999999995</v>
      </c>
      <c r="AF171" s="282">
        <f t="shared" ca="1" si="129"/>
        <v>54.607999999999997</v>
      </c>
      <c r="AG171" s="282">
        <f t="shared" ca="1" si="130"/>
        <v>58.295999999999999</v>
      </c>
      <c r="AH171" s="282">
        <f t="shared" ca="1" si="131"/>
        <v>59.927</v>
      </c>
      <c r="AI171" s="282">
        <f t="shared" ca="1" si="132"/>
        <v>61.606999999999999</v>
      </c>
      <c r="AJ171" s="282">
        <f t="shared" ca="1" si="133"/>
        <v>63.363</v>
      </c>
      <c r="AK171" s="282" t="str">
        <f t="shared" ca="1" si="134"/>
        <v/>
      </c>
    </row>
    <row r="172" spans="1:38" x14ac:dyDescent="0.2">
      <c r="A172" s="75" t="s">
        <v>202</v>
      </c>
      <c r="B172" s="75">
        <v>12</v>
      </c>
      <c r="C172" s="70" t="s">
        <v>584</v>
      </c>
      <c r="D172" s="75">
        <v>542</v>
      </c>
      <c r="E172" s="75" t="s">
        <v>17</v>
      </c>
      <c r="F172" s="73" t="s">
        <v>430</v>
      </c>
      <c r="G172" s="74">
        <f t="shared" ca="1" si="120"/>
        <v>98310</v>
      </c>
      <c r="H172" s="74">
        <f t="shared" ca="1" si="121"/>
        <v>102247</v>
      </c>
      <c r="I172" s="74">
        <f t="shared" ca="1" si="122"/>
        <v>106341</v>
      </c>
      <c r="J172" s="74">
        <f t="shared" ca="1" si="123"/>
        <v>110600</v>
      </c>
      <c r="K172" s="74">
        <f t="shared" ca="1" si="124"/>
        <v>115028</v>
      </c>
      <c r="L172" s="74">
        <f t="shared" ca="1" si="117"/>
        <v>0</v>
      </c>
      <c r="M172" s="74">
        <f t="shared" ca="1" si="118"/>
        <v>0</v>
      </c>
      <c r="N172" s="72"/>
      <c r="P172" s="187" t="str">
        <f t="shared" si="119"/>
        <v>09172C</v>
      </c>
      <c r="Q172" s="191" t="s">
        <v>600</v>
      </c>
      <c r="R172" s="188" t="str">
        <f t="shared" ref="R172:R199" si="139">F172</f>
        <v xml:space="preserve">Senior Facilities Planner </v>
      </c>
      <c r="S172" s="189" t="str">
        <f t="shared" si="126"/>
        <v>053</v>
      </c>
      <c r="T172" s="186" cm="1">
        <f t="array" aca="1" ref="T172" ca="1">ROUND(IF($Q172="Y",VLOOKUP($P172, INDIRECT($Q$2),T$6,0)*INDIRECT($P$1),VLOOKUP($P172, INDIRECT($Q$2),T$6,0)),IF($E172="E",0,3))</f>
        <v>98310</v>
      </c>
      <c r="U172" s="186" cm="1">
        <f t="array" aca="1" ref="U172" ca="1">ROUND(IF($Q172="Y",VLOOKUP($P172, INDIRECT($Q$2),U$6,0)*INDIRECT($P$1),VLOOKUP($P172, INDIRECT($Q$2),U$6,0)),IF($E172="E",0,3))</f>
        <v>102247</v>
      </c>
      <c r="V172" s="186" cm="1">
        <f t="array" aca="1" ref="V172" ca="1">ROUND(IF($Q172="Y",VLOOKUP($P172, INDIRECT($Q$2),V$6,0)*INDIRECT($P$1),VLOOKUP($P172, INDIRECT($Q$2),V$6,0)),IF($E172="E",0,3))</f>
        <v>106341</v>
      </c>
      <c r="W172" s="186" cm="1">
        <f t="array" aca="1" ref="W172" ca="1">ROUND(IF($Q172="Y",VLOOKUP($P172, INDIRECT($Q$2),W$6,0)*INDIRECT($P$1),VLOOKUP($P172, INDIRECT($Q$2),W$6,0)),IF($E172="E",0,3))</f>
        <v>110600</v>
      </c>
      <c r="X172" s="186" cm="1">
        <f t="array" aca="1" ref="X172" ca="1">ROUND(IF($Q172="Y",VLOOKUP($P172, INDIRECT($Q$2),X$6,0)*INDIRECT($P$1),VLOOKUP($P172, INDIRECT($Q$2),X$6,0)),IF($E172="E",0,3))</f>
        <v>115028</v>
      </c>
      <c r="Y172" s="186" cm="1">
        <f t="array" aca="1" ref="Y172" ca="1">ROUND(IF($Q172="Y",VLOOKUP($P172, INDIRECT($Q$2),Y$6,0)*INDIRECT($P$1),VLOOKUP($P172, INDIRECT($Q$2),Y$6,0)),IF($E172="E",0,3))</f>
        <v>0</v>
      </c>
      <c r="Z172" s="186" cm="1">
        <f t="array" aca="1" ref="Z172" ca="1">ROUND(IF($Q172="Y",VLOOKUP($P172, INDIRECT($Q$2),Z$6,0)*INDIRECT($P$1),VLOOKUP($P172, INDIRECT($Q$2),Z$6,0)),IF($E172="E",0,3))</f>
        <v>0</v>
      </c>
      <c r="AA172" s="186"/>
      <c r="AB172" s="282" t="str">
        <f t="shared" si="125"/>
        <v>09172C</v>
      </c>
      <c r="AC172" s="130" t="str">
        <f t="shared" si="138"/>
        <v xml:space="preserve">Senior Facilities Planner </v>
      </c>
      <c r="AD172" s="284" t="str">
        <f t="shared" si="137"/>
        <v>053</v>
      </c>
      <c r="AE172" s="282">
        <f t="shared" ca="1" si="128"/>
        <v>47.265000000000001</v>
      </c>
      <c r="AF172" s="282">
        <f t="shared" ca="1" si="129"/>
        <v>49.157999999999994</v>
      </c>
      <c r="AG172" s="282">
        <f t="shared" ca="1" si="130"/>
        <v>51.125999999999998</v>
      </c>
      <c r="AH172" s="282">
        <f t="shared" ca="1" si="131"/>
        <v>53.173999999999999</v>
      </c>
      <c r="AI172" s="282">
        <f t="shared" ca="1" si="132"/>
        <v>55.302</v>
      </c>
      <c r="AJ172" s="282" t="str">
        <f t="shared" ca="1" si="133"/>
        <v/>
      </c>
      <c r="AK172" s="282" t="str">
        <f t="shared" ca="1" si="134"/>
        <v/>
      </c>
    </row>
    <row r="173" spans="1:38" x14ac:dyDescent="0.2">
      <c r="A173" s="75" t="s">
        <v>205</v>
      </c>
      <c r="B173" s="75">
        <v>12</v>
      </c>
      <c r="C173" s="70" t="s">
        <v>32</v>
      </c>
      <c r="D173" s="75">
        <v>575</v>
      </c>
      <c r="E173" s="75" t="s">
        <v>17</v>
      </c>
      <c r="F173" s="73" t="s">
        <v>433</v>
      </c>
      <c r="G173" s="74">
        <f t="shared" ca="1" si="120"/>
        <v>105444</v>
      </c>
      <c r="H173" s="74">
        <f t="shared" ca="1" si="121"/>
        <v>109661</v>
      </c>
      <c r="I173" s="74">
        <f t="shared" ca="1" si="122"/>
        <v>114047</v>
      </c>
      <c r="J173" s="74">
        <f t="shared" ca="1" si="123"/>
        <v>118609</v>
      </c>
      <c r="K173" s="74">
        <f t="shared" ca="1" si="124"/>
        <v>123353</v>
      </c>
      <c r="L173" s="74">
        <f t="shared" ca="1" si="117"/>
        <v>0</v>
      </c>
      <c r="M173" s="74">
        <f t="shared" ca="1" si="118"/>
        <v>0</v>
      </c>
      <c r="N173" s="72"/>
      <c r="P173" s="187" t="str">
        <f t="shared" si="119"/>
        <v>09175C</v>
      </c>
      <c r="Q173" s="191" t="s">
        <v>600</v>
      </c>
      <c r="R173" s="188" t="str">
        <f t="shared" si="139"/>
        <v>Senior Project Manager</v>
      </c>
      <c r="S173" s="189" t="str">
        <f t="shared" si="126"/>
        <v>105</v>
      </c>
      <c r="T173" s="186" cm="1">
        <f t="array" aca="1" ref="T173" ca="1">ROUND(IF($Q173="Y",VLOOKUP($P173, INDIRECT($Q$2),T$6,0)*INDIRECT($P$1),VLOOKUP($P173, INDIRECT($Q$2),T$6,0)),IF($E173="E",0,3))</f>
        <v>105444</v>
      </c>
      <c r="U173" s="186" cm="1">
        <f t="array" aca="1" ref="U173" ca="1">ROUND(IF($Q173="Y",VLOOKUP($P173, INDIRECT($Q$2),U$6,0)*INDIRECT($P$1),VLOOKUP($P173, INDIRECT($Q$2),U$6,0)),IF($E173="E",0,3))</f>
        <v>109661</v>
      </c>
      <c r="V173" s="186" cm="1">
        <f t="array" aca="1" ref="V173" ca="1">ROUND(IF($Q173="Y",VLOOKUP($P173, INDIRECT($Q$2),V$6,0)*INDIRECT($P$1),VLOOKUP($P173, INDIRECT($Q$2),V$6,0)),IF($E173="E",0,3))</f>
        <v>114047</v>
      </c>
      <c r="W173" s="186" cm="1">
        <f t="array" aca="1" ref="W173" ca="1">ROUND(IF($Q173="Y",VLOOKUP($P173, INDIRECT($Q$2),W$6,0)*INDIRECT($P$1),VLOOKUP($P173, INDIRECT($Q$2),W$6,0)),IF($E173="E",0,3))</f>
        <v>118609</v>
      </c>
      <c r="X173" s="186" cm="1">
        <f t="array" aca="1" ref="X173" ca="1">ROUND(IF($Q173="Y",VLOOKUP($P173, INDIRECT($Q$2),X$6,0)*INDIRECT($P$1),VLOOKUP($P173, INDIRECT($Q$2),X$6,0)),IF($E173="E",0,3))</f>
        <v>123353</v>
      </c>
      <c r="Y173" s="186" cm="1">
        <f t="array" aca="1" ref="Y173" ca="1">ROUND(IF($Q173="Y",VLOOKUP($P173, INDIRECT($Q$2),Y$6,0)*INDIRECT($P$1),VLOOKUP($P173, INDIRECT($Q$2),Y$6,0)),IF($E173="E",0,3))</f>
        <v>0</v>
      </c>
      <c r="Z173" s="186" cm="1">
        <f t="array" aca="1" ref="Z173" ca="1">ROUND(IF($Q173="Y",VLOOKUP($P173, INDIRECT($Q$2),Z$6,0)*INDIRECT($P$1),VLOOKUP($P173, INDIRECT($Q$2),Z$6,0)),IF($E173="E",0,3))</f>
        <v>0</v>
      </c>
      <c r="AA173" s="186"/>
      <c r="AB173" s="282" t="str">
        <f t="shared" si="125"/>
        <v>09175C</v>
      </c>
      <c r="AC173" s="130" t="str">
        <f t="shared" si="138"/>
        <v>Senior Project Manager</v>
      </c>
      <c r="AD173" s="284" t="str">
        <f t="shared" si="137"/>
        <v>105</v>
      </c>
      <c r="AE173" s="282">
        <f t="shared" ca="1" si="128"/>
        <v>50.695</v>
      </c>
      <c r="AF173" s="282">
        <f t="shared" ca="1" si="129"/>
        <v>52.721999999999994</v>
      </c>
      <c r="AG173" s="282">
        <f t="shared" ca="1" si="130"/>
        <v>54.830999999999996</v>
      </c>
      <c r="AH173" s="282">
        <f t="shared" ca="1" si="131"/>
        <v>57.024000000000001</v>
      </c>
      <c r="AI173" s="282">
        <f t="shared" ca="1" si="132"/>
        <v>59.305</v>
      </c>
      <c r="AJ173" s="282" t="str">
        <f t="shared" ca="1" si="133"/>
        <v/>
      </c>
      <c r="AK173" s="282" t="str">
        <f t="shared" ca="1" si="134"/>
        <v/>
      </c>
    </row>
    <row r="174" spans="1:38" x14ac:dyDescent="0.2">
      <c r="A174" s="75" t="s">
        <v>833</v>
      </c>
      <c r="B174" s="75">
        <v>11</v>
      </c>
      <c r="C174" s="70" t="s">
        <v>164</v>
      </c>
      <c r="D174" s="75">
        <v>503</v>
      </c>
      <c r="E174" s="75" t="s">
        <v>17</v>
      </c>
      <c r="F174" s="73" t="s">
        <v>832</v>
      </c>
      <c r="G174" s="74">
        <f t="shared" ca="1" si="120"/>
        <v>93998</v>
      </c>
      <c r="H174" s="74">
        <f t="shared" ca="1" si="121"/>
        <v>97755</v>
      </c>
      <c r="I174" s="74">
        <f t="shared" ca="1" si="122"/>
        <v>101668</v>
      </c>
      <c r="J174" s="74">
        <f t="shared" ca="1" si="123"/>
        <v>105734</v>
      </c>
      <c r="K174" s="74">
        <f t="shared" ca="1" si="124"/>
        <v>109964</v>
      </c>
      <c r="L174" s="74">
        <f t="shared" ca="1" si="117"/>
        <v>0</v>
      </c>
      <c r="M174" s="74">
        <f t="shared" ca="1" si="118"/>
        <v>0</v>
      </c>
      <c r="N174" s="72"/>
      <c r="P174" s="187" t="str">
        <f t="shared" si="119"/>
        <v>53012C</v>
      </c>
      <c r="Q174" s="191" t="s">
        <v>600</v>
      </c>
      <c r="R174" s="188" t="str">
        <f t="shared" si="139"/>
        <v>Senior Public Health Program Manager - Maternal, Child &amp; Adolescent Health</v>
      </c>
      <c r="S174" s="189" t="str">
        <f t="shared" si="126"/>
        <v>103</v>
      </c>
      <c r="T174" s="186" cm="1">
        <f t="array" aca="1" ref="T174" ca="1">ROUND(IF($Q174="Y",VLOOKUP($P174, INDIRECT($Q$2),T$6,0)*INDIRECT($P$1),VLOOKUP($P174, INDIRECT($Q$2),T$6,0)),IF($E174="E",0,3))</f>
        <v>93998</v>
      </c>
      <c r="U174" s="186" cm="1">
        <f t="array" aca="1" ref="U174" ca="1">ROUND(IF($Q174="Y",VLOOKUP($P174, INDIRECT($Q$2),U$6,0)*INDIRECT($P$1),VLOOKUP($P174, INDIRECT($Q$2),U$6,0)),IF($E174="E",0,3))</f>
        <v>97755</v>
      </c>
      <c r="V174" s="186" cm="1">
        <f t="array" aca="1" ref="V174" ca="1">ROUND(IF($Q174="Y",VLOOKUP($P174, INDIRECT($Q$2),V$6,0)*INDIRECT($P$1),VLOOKUP($P174, INDIRECT($Q$2),V$6,0)),IF($E174="E",0,3))</f>
        <v>101668</v>
      </c>
      <c r="W174" s="186" cm="1">
        <f t="array" aca="1" ref="W174" ca="1">ROUND(IF($Q174="Y",VLOOKUP($P174, INDIRECT($Q$2),W$6,0)*INDIRECT($P$1),VLOOKUP($P174, INDIRECT($Q$2),W$6,0)),IF($E174="E",0,3))</f>
        <v>105734</v>
      </c>
      <c r="X174" s="186" cm="1">
        <f t="array" aca="1" ref="X174" ca="1">ROUND(IF($Q174="Y",VLOOKUP($P174, INDIRECT($Q$2),X$6,0)*INDIRECT($P$1),VLOOKUP($P174, INDIRECT($Q$2),X$6,0)),IF($E174="E",0,3))</f>
        <v>109964</v>
      </c>
      <c r="Y174" s="186" cm="1">
        <f t="array" aca="1" ref="Y174" ca="1">ROUND(IF($Q174="Y",VLOOKUP($P174, INDIRECT($Q$2),Y$6,0)*INDIRECT($P$1),VLOOKUP($P174, INDIRECT($Q$2),Y$6,0)),IF($E174="E",0,3))</f>
        <v>0</v>
      </c>
      <c r="Z174" s="186" cm="1">
        <f t="array" aca="1" ref="Z174" ca="1">ROUND(IF($Q174="Y",VLOOKUP($P174, INDIRECT($Q$2),Z$6,0)*INDIRECT($P$1),VLOOKUP($P174, INDIRECT($Q$2),Z$6,0)),IF($E174="E",0,3))</f>
        <v>0</v>
      </c>
      <c r="AA174" s="186"/>
      <c r="AB174" s="282" t="str">
        <f t="shared" si="125"/>
        <v>53012C</v>
      </c>
      <c r="AC174" s="130" t="str">
        <f t="shared" si="138"/>
        <v>Senior Public Health Program Manager - Maternal, Child &amp; Adolescent Health</v>
      </c>
      <c r="AD174" s="284" t="str">
        <f t="shared" si="137"/>
        <v>103</v>
      </c>
      <c r="AE174" s="282">
        <f t="shared" ca="1" si="128"/>
        <v>45.192</v>
      </c>
      <c r="AF174" s="282">
        <f t="shared" ca="1" si="129"/>
        <v>46.997999999999998</v>
      </c>
      <c r="AG174" s="282">
        <f t="shared" ca="1" si="130"/>
        <v>48.878999999999998</v>
      </c>
      <c r="AH174" s="282">
        <f t="shared" ca="1" si="131"/>
        <v>50.833999999999996</v>
      </c>
      <c r="AI174" s="282">
        <f t="shared" ca="1" si="132"/>
        <v>52.867999999999995</v>
      </c>
      <c r="AJ174" s="282" t="str">
        <f t="shared" ca="1" si="133"/>
        <v/>
      </c>
      <c r="AK174" s="282" t="str">
        <f t="shared" ca="1" si="134"/>
        <v/>
      </c>
    </row>
    <row r="175" spans="1:38" x14ac:dyDescent="0.2">
      <c r="A175" s="75" t="s">
        <v>206</v>
      </c>
      <c r="B175" s="75">
        <v>11</v>
      </c>
      <c r="C175" s="70" t="s">
        <v>124</v>
      </c>
      <c r="D175" s="75">
        <v>515</v>
      </c>
      <c r="E175" s="75" t="s">
        <v>17</v>
      </c>
      <c r="F175" s="73" t="s">
        <v>434</v>
      </c>
      <c r="G175" s="74">
        <f t="shared" ca="1" si="120"/>
        <v>93998</v>
      </c>
      <c r="H175" s="74">
        <f t="shared" ca="1" si="121"/>
        <v>97756</v>
      </c>
      <c r="I175" s="74">
        <f t="shared" ca="1" si="122"/>
        <v>101668</v>
      </c>
      <c r="J175" s="74">
        <f t="shared" ca="1" si="123"/>
        <v>105734</v>
      </c>
      <c r="K175" s="74">
        <f t="shared" ca="1" si="124"/>
        <v>109964</v>
      </c>
      <c r="L175" s="74">
        <f t="shared" ca="1" si="117"/>
        <v>0</v>
      </c>
      <c r="M175" s="74">
        <f t="shared" ca="1" si="118"/>
        <v>0</v>
      </c>
      <c r="N175" s="72"/>
      <c r="P175" s="187" t="str">
        <f t="shared" si="119"/>
        <v>09155C</v>
      </c>
      <c r="Q175" s="191" t="s">
        <v>600</v>
      </c>
      <c r="R175" s="188" t="str">
        <f t="shared" si="139"/>
        <v>Senior Transportation Planner</v>
      </c>
      <c r="S175" s="189" t="str">
        <f t="shared" si="126"/>
        <v>104</v>
      </c>
      <c r="T175" s="186" cm="1">
        <f t="array" aca="1" ref="T175" ca="1">ROUND(IF($Q175="Y",VLOOKUP($P175, INDIRECT($Q$2),T$6,0)*INDIRECT($P$1),VLOOKUP($P175, INDIRECT($Q$2),T$6,0)),IF($E175="E",0,3))</f>
        <v>93998</v>
      </c>
      <c r="U175" s="186" cm="1">
        <f t="array" aca="1" ref="U175" ca="1">ROUND(IF($Q175="Y",VLOOKUP($P175, INDIRECT($Q$2),U$6,0)*INDIRECT($P$1),VLOOKUP($P175, INDIRECT($Q$2),U$6,0)),IF($E175="E",0,3))</f>
        <v>97756</v>
      </c>
      <c r="V175" s="186" cm="1">
        <f t="array" aca="1" ref="V175" ca="1">ROUND(IF($Q175="Y",VLOOKUP($P175, INDIRECT($Q$2),V$6,0)*INDIRECT($P$1),VLOOKUP($P175, INDIRECT($Q$2),V$6,0)),IF($E175="E",0,3))</f>
        <v>101668</v>
      </c>
      <c r="W175" s="186" cm="1">
        <f t="array" aca="1" ref="W175" ca="1">ROUND(IF($Q175="Y",VLOOKUP($P175, INDIRECT($Q$2),W$6,0)*INDIRECT($P$1),VLOOKUP($P175, INDIRECT($Q$2),W$6,0)),IF($E175="E",0,3))</f>
        <v>105734</v>
      </c>
      <c r="X175" s="186" cm="1">
        <f t="array" aca="1" ref="X175" ca="1">ROUND(IF($Q175="Y",VLOOKUP($P175, INDIRECT($Q$2),X$6,0)*INDIRECT($P$1),VLOOKUP($P175, INDIRECT($Q$2),X$6,0)),IF($E175="E",0,3))</f>
        <v>109964</v>
      </c>
      <c r="Y175" s="186" cm="1">
        <f t="array" aca="1" ref="Y175" ca="1">ROUND(IF($Q175="Y",VLOOKUP($P175, INDIRECT($Q$2),Y$6,0)*INDIRECT($P$1),VLOOKUP($P175, INDIRECT($Q$2),Y$6,0)),IF($E175="E",0,3))</f>
        <v>0</v>
      </c>
      <c r="Z175" s="186" cm="1">
        <f t="array" aca="1" ref="Z175" ca="1">ROUND(IF($Q175="Y",VLOOKUP($P175, INDIRECT($Q$2),Z$6,0)*INDIRECT($P$1),VLOOKUP($P175, INDIRECT($Q$2),Z$6,0)),IF($E175="E",0,3))</f>
        <v>0</v>
      </c>
      <c r="AA175" s="186"/>
      <c r="AB175" s="282" t="str">
        <f t="shared" ref="AB175:AB199" si="140">A175</f>
        <v>09155C</v>
      </c>
      <c r="AC175" s="130" t="str">
        <f t="shared" si="138"/>
        <v>Senior Transportation Planner</v>
      </c>
      <c r="AD175" s="284" t="str">
        <f t="shared" si="137"/>
        <v>104</v>
      </c>
      <c r="AE175" s="282">
        <f t="shared" ca="1" si="128"/>
        <v>45.192</v>
      </c>
      <c r="AF175" s="282">
        <f t="shared" ca="1" si="129"/>
        <v>46.998999999999995</v>
      </c>
      <c r="AG175" s="282">
        <f t="shared" ca="1" si="130"/>
        <v>48.878999999999998</v>
      </c>
      <c r="AH175" s="282">
        <f t="shared" ca="1" si="131"/>
        <v>50.833999999999996</v>
      </c>
      <c r="AI175" s="282">
        <f t="shared" ca="1" si="132"/>
        <v>52.867999999999995</v>
      </c>
      <c r="AJ175" s="282" t="str">
        <f t="shared" ca="1" si="133"/>
        <v/>
      </c>
      <c r="AK175" s="282" t="str">
        <f t="shared" ca="1" si="134"/>
        <v/>
      </c>
    </row>
    <row r="176" spans="1:38" x14ac:dyDescent="0.2">
      <c r="A176" s="75" t="s">
        <v>674</v>
      </c>
      <c r="B176" s="75">
        <v>10</v>
      </c>
      <c r="C176" s="70" t="s">
        <v>44</v>
      </c>
      <c r="D176" s="75">
        <v>460</v>
      </c>
      <c r="E176" s="75" t="s">
        <v>17</v>
      </c>
      <c r="F176" s="73" t="s">
        <v>673</v>
      </c>
      <c r="G176" s="74">
        <f t="shared" ca="1" si="120"/>
        <v>77473</v>
      </c>
      <c r="H176" s="74">
        <f t="shared" ca="1" si="121"/>
        <v>81473</v>
      </c>
      <c r="I176" s="74">
        <f t="shared" ca="1" si="122"/>
        <v>85625</v>
      </c>
      <c r="J176" s="74">
        <f t="shared" ca="1" si="123"/>
        <v>91422</v>
      </c>
      <c r="K176" s="74">
        <f t="shared" ca="1" si="124"/>
        <v>93982</v>
      </c>
      <c r="L176" s="74">
        <f t="shared" ca="1" si="117"/>
        <v>96613</v>
      </c>
      <c r="M176" s="74">
        <f t="shared" ca="1" si="118"/>
        <v>99369</v>
      </c>
      <c r="N176" s="72"/>
      <c r="P176" s="187" t="str">
        <f t="shared" si="119"/>
        <v>52993C</v>
      </c>
      <c r="Q176" s="191" t="s">
        <v>600</v>
      </c>
      <c r="R176" s="188" t="str">
        <f t="shared" si="139"/>
        <v>Service Center Operations Manager</v>
      </c>
      <c r="S176" s="189" t="str">
        <f t="shared" si="126"/>
        <v>34D</v>
      </c>
      <c r="T176" s="186" cm="1">
        <f t="array" aca="1" ref="T176" ca="1">ROUND(IF($Q176="Y",VLOOKUP($P176, INDIRECT($Q$2),T$6,0)*INDIRECT($P$1),VLOOKUP($P176, INDIRECT($Q$2),T$6,0)),IF($E176="E",0,3))</f>
        <v>77473</v>
      </c>
      <c r="U176" s="186" cm="1">
        <f t="array" aca="1" ref="U176" ca="1">ROUND(IF($Q176="Y",VLOOKUP($P176, INDIRECT($Q$2),U$6,0)*INDIRECT($P$1),VLOOKUP($P176, INDIRECT($Q$2),U$6,0)),IF($E176="E",0,3))</f>
        <v>81473</v>
      </c>
      <c r="V176" s="186" cm="1">
        <f t="array" aca="1" ref="V176" ca="1">ROUND(IF($Q176="Y",VLOOKUP($P176, INDIRECT($Q$2),V$6,0)*INDIRECT($P$1),VLOOKUP($P176, INDIRECT($Q$2),V$6,0)),IF($E176="E",0,3))</f>
        <v>85625</v>
      </c>
      <c r="W176" s="186" cm="1">
        <f t="array" aca="1" ref="W176" ca="1">ROUND(IF($Q176="Y",VLOOKUP($P176, INDIRECT($Q$2),W$6,0)*INDIRECT($P$1),VLOOKUP($P176, INDIRECT($Q$2),W$6,0)),IF($E176="E",0,3))</f>
        <v>91422</v>
      </c>
      <c r="X176" s="186" cm="1">
        <f t="array" aca="1" ref="X176" ca="1">ROUND(IF($Q176="Y",VLOOKUP($P176, INDIRECT($Q$2),X$6,0)*INDIRECT($P$1),VLOOKUP($P176, INDIRECT($Q$2),X$6,0)),IF($E176="E",0,3))</f>
        <v>93982</v>
      </c>
      <c r="Y176" s="186" cm="1">
        <f t="array" aca="1" ref="Y176" ca="1">ROUND(IF($Q176="Y",VLOOKUP($P176, INDIRECT($Q$2),Y$6,0)*INDIRECT($P$1),VLOOKUP($P176, INDIRECT($Q$2),Y$6,0)),IF($E176="E",0,3))</f>
        <v>96613</v>
      </c>
      <c r="Z176" s="186" cm="1">
        <f t="array" aca="1" ref="Z176" ca="1">ROUND(IF($Q176="Y",VLOOKUP($P176, INDIRECT($Q$2),Z$6,0)*INDIRECT($P$1),VLOOKUP($P176, INDIRECT($Q$2),Z$6,0)),IF($E176="E",0,3))</f>
        <v>99369</v>
      </c>
      <c r="AA176" s="186"/>
      <c r="AB176" s="282" t="str">
        <f t="shared" si="140"/>
        <v>52993C</v>
      </c>
      <c r="AC176" s="130" t="str">
        <f t="shared" si="138"/>
        <v>Service Center Operations Manager</v>
      </c>
      <c r="AD176" s="284" t="str">
        <f t="shared" si="137"/>
        <v>34D</v>
      </c>
      <c r="AE176" s="282">
        <f t="shared" ca="1" si="128"/>
        <v>37.247</v>
      </c>
      <c r="AF176" s="282">
        <f t="shared" ca="1" si="129"/>
        <v>39.169999999999995</v>
      </c>
      <c r="AG176" s="282">
        <f t="shared" ca="1" si="130"/>
        <v>41.165999999999997</v>
      </c>
      <c r="AH176" s="282">
        <f t="shared" ca="1" si="131"/>
        <v>43.952999999999996</v>
      </c>
      <c r="AI176" s="282">
        <f t="shared" ca="1" si="132"/>
        <v>45.183999999999997</v>
      </c>
      <c r="AJ176" s="282">
        <f t="shared" ca="1" si="133"/>
        <v>46.448999999999998</v>
      </c>
      <c r="AK176" s="282">
        <f t="shared" ca="1" si="134"/>
        <v>47.774000000000001</v>
      </c>
    </row>
    <row r="177" spans="1:37" x14ac:dyDescent="0.2">
      <c r="A177" s="75" t="s">
        <v>208</v>
      </c>
      <c r="B177" s="75">
        <v>8</v>
      </c>
      <c r="C177" s="70" t="s">
        <v>207</v>
      </c>
      <c r="D177" s="75">
        <v>368</v>
      </c>
      <c r="E177" s="75" t="s">
        <v>21</v>
      </c>
      <c r="F177" s="73" t="s">
        <v>435</v>
      </c>
      <c r="G177" s="74">
        <f t="shared" ca="1" si="120"/>
        <v>33.296999999999997</v>
      </c>
      <c r="H177" s="74">
        <f t="shared" ca="1" si="121"/>
        <v>34.965000000000003</v>
      </c>
      <c r="I177" s="74">
        <f t="shared" ca="1" si="122"/>
        <v>37.235999999999997</v>
      </c>
      <c r="J177" s="74">
        <f t="shared" ca="1" si="123"/>
        <v>37.841000000000001</v>
      </c>
      <c r="K177" s="74">
        <f t="shared" ca="1" si="124"/>
        <v>38.901000000000003</v>
      </c>
      <c r="L177" s="74">
        <f t="shared" ca="1" si="117"/>
        <v>40.009</v>
      </c>
      <c r="M177" s="74">
        <f t="shared" ca="1" si="118"/>
        <v>0</v>
      </c>
      <c r="N177" s="72"/>
      <c r="P177" s="187" t="str">
        <f t="shared" si="119"/>
        <v>09201C</v>
      </c>
      <c r="Q177" s="191" t="s">
        <v>600</v>
      </c>
      <c r="R177" s="188" t="str">
        <f t="shared" si="139"/>
        <v>Shift Supervisor, 311 Call Center</v>
      </c>
      <c r="S177" s="189" t="str">
        <f t="shared" si="126"/>
        <v>81</v>
      </c>
      <c r="T177" s="186" cm="1">
        <f t="array" aca="1" ref="T177" ca="1">ROUND(IF($Q177="Y",VLOOKUP($P177, INDIRECT($Q$2),T$6,0)*INDIRECT($P$1),VLOOKUP($P177, INDIRECT($Q$2),T$6,0)),IF($E177="E",0,3))</f>
        <v>33.296999999999997</v>
      </c>
      <c r="U177" s="186" cm="1">
        <f t="array" aca="1" ref="U177" ca="1">ROUND(IF($Q177="Y",VLOOKUP($P177, INDIRECT($Q$2),U$6,0)*INDIRECT($P$1),VLOOKUP($P177, INDIRECT($Q$2),U$6,0)),IF($E177="E",0,3))</f>
        <v>34.965000000000003</v>
      </c>
      <c r="V177" s="186" cm="1">
        <f t="array" aca="1" ref="V177" ca="1">ROUND(IF($Q177="Y",VLOOKUP($P177, INDIRECT($Q$2),V$6,0)*INDIRECT($P$1),VLOOKUP($P177, INDIRECT($Q$2),V$6,0)),IF($E177="E",0,3))</f>
        <v>37.235999999999997</v>
      </c>
      <c r="W177" s="186" cm="1">
        <f t="array" aca="1" ref="W177" ca="1">ROUND(IF($Q177="Y",VLOOKUP($P177, INDIRECT($Q$2),W$6,0)*INDIRECT($P$1),VLOOKUP($P177, INDIRECT($Q$2),W$6,0)),IF($E177="E",0,3))</f>
        <v>37.841000000000001</v>
      </c>
      <c r="X177" s="186" cm="1">
        <f t="array" aca="1" ref="X177" ca="1">ROUND(IF($Q177="Y",VLOOKUP($P177, INDIRECT($Q$2),X$6,0)*INDIRECT($P$1),VLOOKUP($P177, INDIRECT($Q$2),X$6,0)),IF($E177="E",0,3))</f>
        <v>38.901000000000003</v>
      </c>
      <c r="Y177" s="186" cm="1">
        <f t="array" aca="1" ref="Y177" ca="1">ROUND(IF($Q177="Y",VLOOKUP($P177, INDIRECT($Q$2),Y$6,0)*INDIRECT($P$1),VLOOKUP($P177, INDIRECT($Q$2),Y$6,0)),IF($E177="E",0,3))</f>
        <v>40.009</v>
      </c>
      <c r="Z177" s="186" cm="1">
        <f t="array" aca="1" ref="Z177" ca="1">ROUND(IF($Q177="Y",VLOOKUP($P177, INDIRECT($Q$2),Z$6,0)*INDIRECT($P$1),VLOOKUP($P177, INDIRECT($Q$2),Z$6,0)),IF($E177="E",0,3))</f>
        <v>0</v>
      </c>
      <c r="AA177" s="186"/>
      <c r="AB177" s="282" t="str">
        <f t="shared" si="140"/>
        <v>09201C</v>
      </c>
      <c r="AC177" s="130" t="str">
        <f t="shared" si="138"/>
        <v>Shift Supervisor, 311 Call Center</v>
      </c>
      <c r="AD177" s="284" t="str">
        <f t="shared" si="137"/>
        <v>81</v>
      </c>
      <c r="AE177" s="282">
        <f t="shared" ca="1" si="128"/>
        <v>33.296999999999997</v>
      </c>
      <c r="AF177" s="282">
        <f t="shared" ca="1" si="129"/>
        <v>34.965000000000003</v>
      </c>
      <c r="AG177" s="282">
        <f t="shared" ca="1" si="130"/>
        <v>37.235999999999997</v>
      </c>
      <c r="AH177" s="282">
        <f t="shared" ca="1" si="131"/>
        <v>37.841000000000001</v>
      </c>
      <c r="AI177" s="282">
        <f t="shared" ca="1" si="132"/>
        <v>38.901000000000003</v>
      </c>
      <c r="AJ177" s="282">
        <f t="shared" ca="1" si="133"/>
        <v>40.009</v>
      </c>
      <c r="AK177" s="282" t="str">
        <f t="shared" ca="1" si="134"/>
        <v/>
      </c>
    </row>
    <row r="178" spans="1:37" x14ac:dyDescent="0.2">
      <c r="A178" s="75" t="s">
        <v>819</v>
      </c>
      <c r="B178" s="75">
        <v>11</v>
      </c>
      <c r="C178" s="70" t="s">
        <v>888</v>
      </c>
      <c r="D178" s="75">
        <v>528</v>
      </c>
      <c r="E178" s="75" t="s">
        <v>17</v>
      </c>
      <c r="F178" s="73" t="s">
        <v>887</v>
      </c>
      <c r="G178" s="74">
        <f t="shared" si="120"/>
        <v>94895</v>
      </c>
      <c r="H178" s="74">
        <f t="shared" si="121"/>
        <v>98695</v>
      </c>
      <c r="I178" s="74">
        <f t="shared" si="122"/>
        <v>102647</v>
      </c>
      <c r="J178" s="74">
        <f t="shared" si="123"/>
        <v>106757</v>
      </c>
      <c r="K178" s="74">
        <f t="shared" si="124"/>
        <v>111032</v>
      </c>
      <c r="L178" s="74">
        <f t="shared" si="117"/>
        <v>0</v>
      </c>
      <c r="M178" s="74">
        <f t="shared" si="118"/>
        <v>0</v>
      </c>
      <c r="N178" s="72"/>
      <c r="P178" s="187" t="str">
        <f t="shared" si="119"/>
        <v>53009C</v>
      </c>
      <c r="R178" s="188" t="str">
        <f t="shared" si="139"/>
        <v>Strategic Information Center Manager - MPD</v>
      </c>
      <c r="S178" s="189" t="str">
        <f t="shared" si="126"/>
        <v>116</v>
      </c>
      <c r="T178" s="361">
        <v>94895</v>
      </c>
      <c r="U178" s="361">
        <v>98695</v>
      </c>
      <c r="V178" s="361">
        <v>102647</v>
      </c>
      <c r="W178" s="361">
        <v>106757</v>
      </c>
      <c r="X178" s="361">
        <v>111032</v>
      </c>
      <c r="AA178" s="186"/>
      <c r="AB178" s="282" t="str">
        <f t="shared" si="140"/>
        <v>53009C</v>
      </c>
      <c r="AC178" s="130" t="str">
        <f t="shared" si="138"/>
        <v>Strategic Information Center Manager - MPD</v>
      </c>
      <c r="AD178" s="284" t="str">
        <f t="shared" si="137"/>
        <v>116</v>
      </c>
      <c r="AE178" s="282">
        <f t="shared" ref="AE178:AK178" si="141">IF(T178=0,"",IF($E178="E",ROUNDUP(T178/2080,3),T178))</f>
        <v>45.622999999999998</v>
      </c>
      <c r="AF178" s="282">
        <f t="shared" si="141"/>
        <v>47.449999999999996</v>
      </c>
      <c r="AG178" s="282">
        <f t="shared" si="141"/>
        <v>49.349999999999994</v>
      </c>
      <c r="AH178" s="282">
        <f t="shared" si="141"/>
        <v>51.326000000000001</v>
      </c>
      <c r="AI178" s="282">
        <f t="shared" si="141"/>
        <v>53.381</v>
      </c>
      <c r="AJ178" s="282" t="str">
        <f t="shared" si="141"/>
        <v/>
      </c>
      <c r="AK178" s="282" t="str">
        <f t="shared" si="141"/>
        <v/>
      </c>
    </row>
    <row r="179" spans="1:37" x14ac:dyDescent="0.2">
      <c r="A179" s="75" t="s">
        <v>212</v>
      </c>
      <c r="B179" s="75">
        <v>9</v>
      </c>
      <c r="C179" s="70" t="s">
        <v>211</v>
      </c>
      <c r="D179" s="358">
        <v>418</v>
      </c>
      <c r="E179" s="75" t="s">
        <v>17</v>
      </c>
      <c r="F179" s="73" t="s">
        <v>436</v>
      </c>
      <c r="G179" s="74">
        <f t="shared" ca="1" si="120"/>
        <v>75375</v>
      </c>
      <c r="H179" s="74">
        <f t="shared" ca="1" si="121"/>
        <v>79144</v>
      </c>
      <c r="I179" s="74">
        <f t="shared" ca="1" si="122"/>
        <v>83101</v>
      </c>
      <c r="J179" s="74">
        <f t="shared" ca="1" si="123"/>
        <v>87258</v>
      </c>
      <c r="K179" s="74">
        <f t="shared" ca="1" si="124"/>
        <v>89701</v>
      </c>
      <c r="L179" s="74">
        <f t="shared" ref="L179:L198" ca="1" si="142">Y179</f>
        <v>92212</v>
      </c>
      <c r="M179" s="74">
        <f t="shared" ref="M179:M198" ca="1" si="143">Z179</f>
        <v>94841</v>
      </c>
      <c r="N179" s="72"/>
      <c r="P179" s="187" t="str">
        <f t="shared" si="119"/>
        <v>09810C</v>
      </c>
      <c r="Q179" s="191" t="s">
        <v>600</v>
      </c>
      <c r="R179" s="188" t="str">
        <f t="shared" si="139"/>
        <v>Supervisor Administrative Services</v>
      </c>
      <c r="S179" s="189" t="str">
        <f t="shared" si="126"/>
        <v>40</v>
      </c>
      <c r="T179" s="186" cm="1">
        <f t="array" aca="1" ref="T179" ca="1">ROUND(IF($Q179="Y",VLOOKUP($P179, INDIRECT($Q$2),T$6,0)*INDIRECT($P$1),VLOOKUP($P179, INDIRECT($Q$2),T$6,0)),IF($E179="E",0,3))</f>
        <v>75375</v>
      </c>
      <c r="U179" s="186" cm="1">
        <f t="array" aca="1" ref="U179" ca="1">ROUND(IF($Q179="Y",VLOOKUP($P179, INDIRECT($Q$2),U$6,0)*INDIRECT($P$1),VLOOKUP($P179, INDIRECT($Q$2),U$6,0)),IF($E179="E",0,3))</f>
        <v>79144</v>
      </c>
      <c r="V179" s="186" cm="1">
        <f t="array" aca="1" ref="V179" ca="1">ROUND(IF($Q179="Y",VLOOKUP($P179, INDIRECT($Q$2),V$6,0)*INDIRECT($P$1),VLOOKUP($P179, INDIRECT($Q$2),V$6,0)),IF($E179="E",0,3))</f>
        <v>83101</v>
      </c>
      <c r="W179" s="186" cm="1">
        <f t="array" aca="1" ref="W179" ca="1">ROUND(IF($Q179="Y",VLOOKUP($P179, INDIRECT($Q$2),W$6,0)*INDIRECT($P$1),VLOOKUP($P179, INDIRECT($Q$2),W$6,0)),IF($E179="E",0,3))</f>
        <v>87258</v>
      </c>
      <c r="X179" s="186" cm="1">
        <f t="array" aca="1" ref="X179" ca="1">ROUND(IF($Q179="Y",VLOOKUP($P179, INDIRECT($Q$2),X$6,0)*INDIRECT($P$1),VLOOKUP($P179, INDIRECT($Q$2),X$6,0)),IF($E179="E",0,3))</f>
        <v>89701</v>
      </c>
      <c r="Y179" s="186" cm="1">
        <f t="array" aca="1" ref="Y179" ca="1">ROUND(IF($Q179="Y",VLOOKUP($P179, INDIRECT($Q$2),Y$6,0)*INDIRECT($P$1),VLOOKUP($P179, INDIRECT($Q$2),Y$6,0)),IF($E179="E",0,3))</f>
        <v>92212</v>
      </c>
      <c r="Z179" s="186" cm="1">
        <f t="array" aca="1" ref="Z179" ca="1">ROUND(IF($Q179="Y",VLOOKUP($P179, INDIRECT($Q$2),Z$6,0)*INDIRECT($P$1),VLOOKUP($P179, INDIRECT($Q$2),Z$6,0)),IF($E179="E",0,3))</f>
        <v>94841</v>
      </c>
      <c r="AA179" s="186"/>
      <c r="AB179" s="282" t="str">
        <f t="shared" si="140"/>
        <v>09810C</v>
      </c>
      <c r="AC179" s="130" t="str">
        <f t="shared" si="138"/>
        <v>Supervisor Administrative Services</v>
      </c>
      <c r="AD179" s="284" t="str">
        <f t="shared" si="137"/>
        <v>40</v>
      </c>
      <c r="AE179" s="282">
        <f t="shared" ref="AE179:AE198" ca="1" si="144">IF(T179=0,"",IF($E179="E",ROUNDUP(T179/2080,3),T179))</f>
        <v>36.238</v>
      </c>
      <c r="AF179" s="282">
        <f t="shared" ref="AF179:AF198" ca="1" si="145">IF(U179=0,"",IF($E179="E",ROUNDUP(U179/2080,3),U179))</f>
        <v>38.049999999999997</v>
      </c>
      <c r="AG179" s="282">
        <f t="shared" ref="AG179:AG198" ca="1" si="146">IF(V179=0,"",IF($E179="E",ROUNDUP(V179/2080,3),V179))</f>
        <v>39.952999999999996</v>
      </c>
      <c r="AH179" s="282">
        <f t="shared" ref="AH179:AH198" ca="1" si="147">IF(W179=0,"",IF($E179="E",ROUNDUP(W179/2080,3),W179))</f>
        <v>41.951000000000001</v>
      </c>
      <c r="AI179" s="282">
        <f t="shared" ref="AI179:AI198" ca="1" si="148">IF(X179=0,"",IF($E179="E",ROUNDUP(X179/2080,3),X179))</f>
        <v>43.125999999999998</v>
      </c>
      <c r="AJ179" s="282">
        <f t="shared" ref="AJ179:AJ198" ca="1" si="149">IF(Y179=0,"",IF($E179="E",ROUNDUP(Y179/2080,3),Y179))</f>
        <v>44.332999999999998</v>
      </c>
      <c r="AK179" s="282">
        <f t="shared" ref="AK179:AK198" ca="1" si="150">IF(Z179=0,"",IF($E179="E",ROUNDUP(Z179/2080,3),Z179))</f>
        <v>45.596999999999994</v>
      </c>
    </row>
    <row r="180" spans="1:37" x14ac:dyDescent="0.2">
      <c r="A180" s="75" t="s">
        <v>214</v>
      </c>
      <c r="B180" s="75">
        <v>11</v>
      </c>
      <c r="C180" s="70" t="s">
        <v>213</v>
      </c>
      <c r="D180" s="75">
        <v>533</v>
      </c>
      <c r="E180" s="75" t="s">
        <v>17</v>
      </c>
      <c r="F180" s="73" t="s">
        <v>437</v>
      </c>
      <c r="G180" s="74">
        <f t="shared" ca="1" si="120"/>
        <v>91260</v>
      </c>
      <c r="H180" s="74">
        <f t="shared" ca="1" si="121"/>
        <v>94910</v>
      </c>
      <c r="I180" s="74">
        <f t="shared" ca="1" si="122"/>
        <v>98709</v>
      </c>
      <c r="J180" s="74">
        <f t="shared" ca="1" si="123"/>
        <v>102656</v>
      </c>
      <c r="K180" s="74">
        <f t="shared" ca="1" si="124"/>
        <v>106762</v>
      </c>
      <c r="L180" s="74">
        <f t="shared" ca="1" si="142"/>
        <v>111032</v>
      </c>
      <c r="M180" s="74">
        <f t="shared" ca="1" si="143"/>
        <v>0</v>
      </c>
      <c r="N180" s="72"/>
      <c r="P180" s="187" t="str">
        <f t="shared" ref="P180:P199" si="151">A180</f>
        <v>09926C</v>
      </c>
      <c r="Q180" s="191" t="s">
        <v>600</v>
      </c>
      <c r="R180" s="188" t="str">
        <f t="shared" si="139"/>
        <v>Supervisor CPED Project Coordination</v>
      </c>
      <c r="S180" s="189" t="str">
        <f t="shared" si="126"/>
        <v>42</v>
      </c>
      <c r="T180" s="186" cm="1">
        <f t="array" aca="1" ref="T180" ca="1">ROUND(IF($Q180="Y",VLOOKUP($P180, INDIRECT($Q$2),T$6,0)*INDIRECT($P$1),VLOOKUP($P180, INDIRECT($Q$2),T$6,0)),IF($E180="E",0,3))</f>
        <v>91260</v>
      </c>
      <c r="U180" s="186" cm="1">
        <f t="array" aca="1" ref="U180" ca="1">ROUND(IF($Q180="Y",VLOOKUP($P180, INDIRECT($Q$2),U$6,0)*INDIRECT($P$1),VLOOKUP($P180, INDIRECT($Q$2),U$6,0)),IF($E180="E",0,3))</f>
        <v>94910</v>
      </c>
      <c r="V180" s="186" cm="1">
        <f t="array" aca="1" ref="V180" ca="1">ROUND(IF($Q180="Y",VLOOKUP($P180, INDIRECT($Q$2),V$6,0)*INDIRECT($P$1),VLOOKUP($P180, INDIRECT($Q$2),V$6,0)),IF($E180="E",0,3))</f>
        <v>98709</v>
      </c>
      <c r="W180" s="186" cm="1">
        <f t="array" aca="1" ref="W180" ca="1">ROUND(IF($Q180="Y",VLOOKUP($P180, INDIRECT($Q$2),W$6,0)*INDIRECT($P$1),VLOOKUP($P180, INDIRECT($Q$2),W$6,0)),IF($E180="E",0,3))</f>
        <v>102656</v>
      </c>
      <c r="X180" s="186" cm="1">
        <f t="array" aca="1" ref="X180" ca="1">ROUND(IF($Q180="Y",VLOOKUP($P180, INDIRECT($Q$2),X$6,0)*INDIRECT($P$1),VLOOKUP($P180, INDIRECT($Q$2),X$6,0)),IF($E180="E",0,3))</f>
        <v>106762</v>
      </c>
      <c r="Y180" s="186" cm="1">
        <f t="array" aca="1" ref="Y180" ca="1">ROUND(IF($Q180="Y",VLOOKUP($P180, INDIRECT($Q$2),Y$6,0)*INDIRECT($P$1),VLOOKUP($P180, INDIRECT($Q$2),Y$6,0)),IF($E180="E",0,3))</f>
        <v>111032</v>
      </c>
      <c r="Z180" s="186" cm="1">
        <f t="array" aca="1" ref="Z180" ca="1">ROUND(IF($Q180="Y",VLOOKUP($P180, INDIRECT($Q$2),Z$6,0)*INDIRECT($P$1),VLOOKUP($P180, INDIRECT($Q$2),Z$6,0)),IF($E180="E",0,3))</f>
        <v>0</v>
      </c>
      <c r="AA180" s="186"/>
      <c r="AB180" s="282" t="str">
        <f t="shared" si="140"/>
        <v>09926C</v>
      </c>
      <c r="AC180" s="130" t="str">
        <f t="shared" si="138"/>
        <v>Supervisor CPED Project Coordination</v>
      </c>
      <c r="AD180" s="284" t="str">
        <f t="shared" si="137"/>
        <v>42</v>
      </c>
      <c r="AE180" s="282">
        <f t="shared" ca="1" si="144"/>
        <v>43.875</v>
      </c>
      <c r="AF180" s="282">
        <f t="shared" ca="1" si="145"/>
        <v>45.629999999999995</v>
      </c>
      <c r="AG180" s="282">
        <f t="shared" ca="1" si="146"/>
        <v>47.457000000000001</v>
      </c>
      <c r="AH180" s="282">
        <f t="shared" ca="1" si="147"/>
        <v>49.353999999999999</v>
      </c>
      <c r="AI180" s="282">
        <f t="shared" ca="1" si="148"/>
        <v>51.327999999999996</v>
      </c>
      <c r="AJ180" s="282">
        <f t="shared" ca="1" si="149"/>
        <v>53.381</v>
      </c>
      <c r="AK180" s="282" t="str">
        <f t="shared" ca="1" si="150"/>
        <v/>
      </c>
    </row>
    <row r="181" spans="1:37" x14ac:dyDescent="0.2">
      <c r="A181" s="75" t="s">
        <v>216</v>
      </c>
      <c r="B181" s="75">
        <v>8</v>
      </c>
      <c r="C181" s="70" t="s">
        <v>575</v>
      </c>
      <c r="D181" s="75">
        <v>393</v>
      </c>
      <c r="E181" s="75" t="s">
        <v>17</v>
      </c>
      <c r="F181" s="73" t="s">
        <v>438</v>
      </c>
      <c r="G181" s="74">
        <f t="shared" ca="1" si="120"/>
        <v>72252</v>
      </c>
      <c r="H181" s="74">
        <f t="shared" ca="1" si="121"/>
        <v>75145</v>
      </c>
      <c r="I181" s="74">
        <f t="shared" ca="1" si="122"/>
        <v>78154</v>
      </c>
      <c r="J181" s="74">
        <f t="shared" ca="1" si="123"/>
        <v>81284</v>
      </c>
      <c r="K181" s="74">
        <f t="shared" ca="1" si="124"/>
        <v>84538</v>
      </c>
      <c r="L181" s="74">
        <f t="shared" ca="1" si="142"/>
        <v>0</v>
      </c>
      <c r="M181" s="74">
        <f t="shared" ca="1" si="143"/>
        <v>0</v>
      </c>
      <c r="N181" s="72"/>
      <c r="P181" s="187" t="str">
        <f t="shared" si="151"/>
        <v>10074C</v>
      </c>
      <c r="Q181" s="191" t="s">
        <v>600</v>
      </c>
      <c r="R181" s="188" t="str">
        <f t="shared" si="139"/>
        <v>Supervisor Criminal Legal Support Services</v>
      </c>
      <c r="S181" s="189" t="str">
        <f t="shared" si="126"/>
        <v>022</v>
      </c>
      <c r="T181" s="186" cm="1">
        <f t="array" aca="1" ref="T181" ca="1">ROUND(IF($Q181="Y",VLOOKUP($P181, INDIRECT($Q$2),T$6,0)*INDIRECT($P$1),VLOOKUP($P181, INDIRECT($Q$2),T$6,0)),IF($E181="E",0,3))</f>
        <v>72252</v>
      </c>
      <c r="U181" s="186" cm="1">
        <f t="array" aca="1" ref="U181" ca="1">ROUND(IF($Q181="Y",VLOOKUP($P181, INDIRECT($Q$2),U$6,0)*INDIRECT($P$1),VLOOKUP($P181, INDIRECT($Q$2),U$6,0)),IF($E181="E",0,3))</f>
        <v>75145</v>
      </c>
      <c r="V181" s="186" cm="1">
        <f t="array" aca="1" ref="V181" ca="1">ROUND(IF($Q181="Y",VLOOKUP($P181, INDIRECT($Q$2),V$6,0)*INDIRECT($P$1),VLOOKUP($P181, INDIRECT($Q$2),V$6,0)),IF($E181="E",0,3))</f>
        <v>78154</v>
      </c>
      <c r="W181" s="186" cm="1">
        <f t="array" aca="1" ref="W181" ca="1">ROUND(IF($Q181="Y",VLOOKUP($P181, INDIRECT($Q$2),W$6,0)*INDIRECT($P$1),VLOOKUP($P181, INDIRECT($Q$2),W$6,0)),IF($E181="E",0,3))</f>
        <v>81284</v>
      </c>
      <c r="X181" s="186" cm="1">
        <f t="array" aca="1" ref="X181" ca="1">ROUND(IF($Q181="Y",VLOOKUP($P181, INDIRECT($Q$2),X$6,0)*INDIRECT($P$1),VLOOKUP($P181, INDIRECT($Q$2),X$6,0)),IF($E181="E",0,3))</f>
        <v>84538</v>
      </c>
      <c r="Y181" s="186" cm="1">
        <f t="array" aca="1" ref="Y181" ca="1">ROUND(IF($Q181="Y",VLOOKUP($P181, INDIRECT($Q$2),Y$6,0)*INDIRECT($P$1),VLOOKUP($P181, INDIRECT($Q$2),Y$6,0)),IF($E181="E",0,3))</f>
        <v>0</v>
      </c>
      <c r="Z181" s="186" cm="1">
        <f t="array" aca="1" ref="Z181" ca="1">ROUND(IF($Q181="Y",VLOOKUP($P181, INDIRECT($Q$2),Z$6,0)*INDIRECT($P$1),VLOOKUP($P181, INDIRECT($Q$2),Z$6,0)),IF($E181="E",0,3))</f>
        <v>0</v>
      </c>
      <c r="AA181" s="186"/>
      <c r="AB181" s="282" t="str">
        <f t="shared" si="140"/>
        <v>10074C</v>
      </c>
      <c r="AC181" s="130" t="str">
        <f t="shared" si="138"/>
        <v>Supervisor Criminal Legal Support Services</v>
      </c>
      <c r="AD181" s="284" t="str">
        <f t="shared" si="137"/>
        <v>022</v>
      </c>
      <c r="AE181" s="282">
        <f t="shared" ca="1" si="144"/>
        <v>34.736999999999995</v>
      </c>
      <c r="AF181" s="282">
        <f t="shared" ca="1" si="145"/>
        <v>36.128</v>
      </c>
      <c r="AG181" s="282">
        <f t="shared" ca="1" si="146"/>
        <v>37.574999999999996</v>
      </c>
      <c r="AH181" s="282">
        <f t="shared" ca="1" si="147"/>
        <v>39.079000000000001</v>
      </c>
      <c r="AI181" s="282">
        <f t="shared" ca="1" si="148"/>
        <v>40.643999999999998</v>
      </c>
      <c r="AJ181" s="282" t="str">
        <f t="shared" ca="1" si="149"/>
        <v/>
      </c>
      <c r="AK181" s="282" t="str">
        <f t="shared" ca="1" si="150"/>
        <v/>
      </c>
    </row>
    <row r="182" spans="1:37" x14ac:dyDescent="0.2">
      <c r="A182" s="75" t="s">
        <v>217</v>
      </c>
      <c r="B182" s="75">
        <v>10</v>
      </c>
      <c r="C182" s="70" t="s">
        <v>18</v>
      </c>
      <c r="D182" s="75">
        <v>485</v>
      </c>
      <c r="E182" s="75" t="s">
        <v>17</v>
      </c>
      <c r="F182" s="73" t="s">
        <v>439</v>
      </c>
      <c r="G182" s="74">
        <f t="shared" ca="1" si="120"/>
        <v>82115</v>
      </c>
      <c r="H182" s="74">
        <f t="shared" ca="1" si="121"/>
        <v>86436</v>
      </c>
      <c r="I182" s="74">
        <f t="shared" ca="1" si="122"/>
        <v>90985</v>
      </c>
      <c r="J182" s="74">
        <f t="shared" ca="1" si="123"/>
        <v>95774</v>
      </c>
      <c r="K182" s="74">
        <f t="shared" ca="1" si="124"/>
        <v>98453</v>
      </c>
      <c r="L182" s="74">
        <f t="shared" ca="1" si="142"/>
        <v>101214</v>
      </c>
      <c r="M182" s="74">
        <f t="shared" ca="1" si="143"/>
        <v>104097</v>
      </c>
      <c r="N182" s="72"/>
      <c r="P182" s="187" t="str">
        <f t="shared" si="151"/>
        <v>52918C</v>
      </c>
      <c r="Q182" s="191" t="s">
        <v>600</v>
      </c>
      <c r="R182" s="188" t="str">
        <f t="shared" si="139"/>
        <v>Supervisor Data Practices Compliance</v>
      </c>
      <c r="S182" s="189" t="str">
        <f t="shared" si="126"/>
        <v>83</v>
      </c>
      <c r="T182" s="186" cm="1">
        <f t="array" aca="1" ref="T182" ca="1">ROUND(IF($Q182="Y",VLOOKUP($P182, INDIRECT($Q$2),T$6,0)*INDIRECT($P$1),VLOOKUP($P182, INDIRECT($Q$2),T$6,0)),IF($E182="E",0,3))</f>
        <v>82115</v>
      </c>
      <c r="U182" s="186" cm="1">
        <f t="array" aca="1" ref="U182" ca="1">ROUND(IF($Q182="Y",VLOOKUP($P182, INDIRECT($Q$2),U$6,0)*INDIRECT($P$1),VLOOKUP($P182, INDIRECT($Q$2),U$6,0)),IF($E182="E",0,3))</f>
        <v>86436</v>
      </c>
      <c r="V182" s="186" cm="1">
        <f t="array" aca="1" ref="V182" ca="1">ROUND(IF($Q182="Y",VLOOKUP($P182, INDIRECT($Q$2),V$6,0)*INDIRECT($P$1),VLOOKUP($P182, INDIRECT($Q$2),V$6,0)),IF($E182="E",0,3))</f>
        <v>90985</v>
      </c>
      <c r="W182" s="186" cm="1">
        <f t="array" aca="1" ref="W182" ca="1">ROUND(IF($Q182="Y",VLOOKUP($P182, INDIRECT($Q$2),W$6,0)*INDIRECT($P$1),VLOOKUP($P182, INDIRECT($Q$2),W$6,0)),IF($E182="E",0,3))</f>
        <v>95774</v>
      </c>
      <c r="X182" s="186" cm="1">
        <f t="array" aca="1" ref="X182" ca="1">ROUND(IF($Q182="Y",VLOOKUP($P182, INDIRECT($Q$2),X$6,0)*INDIRECT($P$1),VLOOKUP($P182, INDIRECT($Q$2),X$6,0)),IF($E182="E",0,3))</f>
        <v>98453</v>
      </c>
      <c r="Y182" s="186" cm="1">
        <f t="array" aca="1" ref="Y182" ca="1">ROUND(IF($Q182="Y",VLOOKUP($P182, INDIRECT($Q$2),Y$6,0)*INDIRECT($P$1),VLOOKUP($P182, INDIRECT($Q$2),Y$6,0)),IF($E182="E",0,3))</f>
        <v>101214</v>
      </c>
      <c r="Z182" s="186" cm="1">
        <f t="array" aca="1" ref="Z182" ca="1">ROUND(IF($Q182="Y",VLOOKUP($P182, INDIRECT($Q$2),Z$6,0)*INDIRECT($P$1),VLOOKUP($P182, INDIRECT($Q$2),Z$6,0)),IF($E182="E",0,3))</f>
        <v>104097</v>
      </c>
      <c r="AA182" s="186"/>
      <c r="AB182" s="282" t="str">
        <f t="shared" si="140"/>
        <v>52918C</v>
      </c>
      <c r="AC182" s="130" t="str">
        <f t="shared" si="138"/>
        <v>Supervisor Data Practices Compliance</v>
      </c>
      <c r="AD182" s="284" t="str">
        <f t="shared" si="137"/>
        <v>83</v>
      </c>
      <c r="AE182" s="282">
        <f t="shared" ca="1" si="144"/>
        <v>39.478999999999999</v>
      </c>
      <c r="AF182" s="282">
        <f t="shared" ca="1" si="145"/>
        <v>41.555999999999997</v>
      </c>
      <c r="AG182" s="282">
        <f t="shared" ca="1" si="146"/>
        <v>43.742999999999995</v>
      </c>
      <c r="AH182" s="282">
        <f t="shared" ca="1" si="147"/>
        <v>46.045999999999999</v>
      </c>
      <c r="AI182" s="282">
        <f t="shared" ca="1" si="148"/>
        <v>47.333999999999996</v>
      </c>
      <c r="AJ182" s="282">
        <f t="shared" ca="1" si="149"/>
        <v>48.660999999999994</v>
      </c>
      <c r="AK182" s="282">
        <f t="shared" ca="1" si="150"/>
        <v>50.046999999999997</v>
      </c>
    </row>
    <row r="183" spans="1:37" x14ac:dyDescent="0.2">
      <c r="A183" s="75" t="s">
        <v>219</v>
      </c>
      <c r="B183" s="75">
        <v>7</v>
      </c>
      <c r="C183" s="70" t="s">
        <v>218</v>
      </c>
      <c r="D183" s="75">
        <v>325</v>
      </c>
      <c r="E183" s="75" t="s">
        <v>17</v>
      </c>
      <c r="F183" s="73" t="s">
        <v>440</v>
      </c>
      <c r="G183" s="74">
        <f t="shared" ca="1" si="120"/>
        <v>61348</v>
      </c>
      <c r="H183" s="74">
        <f t="shared" ca="1" si="121"/>
        <v>63804</v>
      </c>
      <c r="I183" s="74">
        <f t="shared" ca="1" si="122"/>
        <v>66360</v>
      </c>
      <c r="J183" s="74">
        <f t="shared" ca="1" si="123"/>
        <v>69016</v>
      </c>
      <c r="K183" s="74">
        <f t="shared" ca="1" si="124"/>
        <v>71780</v>
      </c>
      <c r="L183" s="74">
        <f t="shared" ca="1" si="142"/>
        <v>0</v>
      </c>
      <c r="M183" s="74">
        <f t="shared" ca="1" si="143"/>
        <v>0</v>
      </c>
      <c r="N183" s="72"/>
      <c r="P183" s="187" t="str">
        <f t="shared" si="151"/>
        <v>09924C</v>
      </c>
      <c r="Q183" s="191" t="s">
        <v>600</v>
      </c>
      <c r="R183" s="188" t="str">
        <f t="shared" si="139"/>
        <v>Supervisor Document Solution Center</v>
      </c>
      <c r="S183" s="189" t="str">
        <f t="shared" si="126"/>
        <v>12B</v>
      </c>
      <c r="T183" s="186" cm="1">
        <f t="array" aca="1" ref="T183" ca="1">ROUND(IF($Q183="Y",VLOOKUP($P183, INDIRECT($Q$2),T$6,0)*INDIRECT($P$1),VLOOKUP($P183, INDIRECT($Q$2),T$6,0)),IF($E183="E",0,3))</f>
        <v>61348</v>
      </c>
      <c r="U183" s="186" cm="1">
        <f t="array" aca="1" ref="U183" ca="1">ROUND(IF($Q183="Y",VLOOKUP($P183, INDIRECT($Q$2),U$6,0)*INDIRECT($P$1),VLOOKUP($P183, INDIRECT($Q$2),U$6,0)),IF($E183="E",0,3))</f>
        <v>63804</v>
      </c>
      <c r="V183" s="186" cm="1">
        <f t="array" aca="1" ref="V183" ca="1">ROUND(IF($Q183="Y",VLOOKUP($P183, INDIRECT($Q$2),V$6,0)*INDIRECT($P$1),VLOOKUP($P183, INDIRECT($Q$2),V$6,0)),IF($E183="E",0,3))</f>
        <v>66360</v>
      </c>
      <c r="W183" s="186" cm="1">
        <f t="array" aca="1" ref="W183" ca="1">ROUND(IF($Q183="Y",VLOOKUP($P183, INDIRECT($Q$2),W$6,0)*INDIRECT($P$1),VLOOKUP($P183, INDIRECT($Q$2),W$6,0)),IF($E183="E",0,3))</f>
        <v>69016</v>
      </c>
      <c r="X183" s="186" cm="1">
        <f t="array" aca="1" ref="X183" ca="1">ROUND(IF($Q183="Y",VLOOKUP($P183, INDIRECT($Q$2),X$6,0)*INDIRECT($P$1),VLOOKUP($P183, INDIRECT($Q$2),X$6,0)),IF($E183="E",0,3))</f>
        <v>71780</v>
      </c>
      <c r="Y183" s="186" cm="1">
        <f t="array" aca="1" ref="Y183" ca="1">ROUND(IF($Q183="Y",VLOOKUP($P183, INDIRECT($Q$2),Y$6,0)*INDIRECT($P$1),VLOOKUP($P183, INDIRECT($Q$2),Y$6,0)),IF($E183="E",0,3))</f>
        <v>0</v>
      </c>
      <c r="Z183" s="186" cm="1">
        <f t="array" aca="1" ref="Z183" ca="1">ROUND(IF($Q183="Y",VLOOKUP($P183, INDIRECT($Q$2),Z$6,0)*INDIRECT($P$1),VLOOKUP($P183, INDIRECT($Q$2),Z$6,0)),IF($E183="E",0,3))</f>
        <v>0</v>
      </c>
      <c r="AA183" s="186"/>
      <c r="AB183" s="282" t="str">
        <f t="shared" si="140"/>
        <v>09924C</v>
      </c>
      <c r="AC183" s="130" t="str">
        <f t="shared" si="138"/>
        <v>Supervisor Document Solution Center</v>
      </c>
      <c r="AD183" s="284" t="str">
        <f t="shared" si="137"/>
        <v>12B</v>
      </c>
      <c r="AE183" s="282">
        <f t="shared" ca="1" si="144"/>
        <v>29.495000000000001</v>
      </c>
      <c r="AF183" s="282">
        <f t="shared" ca="1" si="145"/>
        <v>30.675000000000001</v>
      </c>
      <c r="AG183" s="282">
        <f t="shared" ca="1" si="146"/>
        <v>31.904</v>
      </c>
      <c r="AH183" s="282">
        <f t="shared" ca="1" si="147"/>
        <v>33.180999999999997</v>
      </c>
      <c r="AI183" s="282">
        <f t="shared" ca="1" si="148"/>
        <v>34.51</v>
      </c>
      <c r="AJ183" s="282" t="str">
        <f t="shared" ca="1" si="149"/>
        <v/>
      </c>
      <c r="AK183" s="282" t="str">
        <f t="shared" ca="1" si="150"/>
        <v/>
      </c>
    </row>
    <row r="184" spans="1:37" x14ac:dyDescent="0.2">
      <c r="A184" s="75" t="s">
        <v>210</v>
      </c>
      <c r="B184" s="75">
        <v>9</v>
      </c>
      <c r="C184" s="70" t="s">
        <v>178</v>
      </c>
      <c r="D184" s="75">
        <v>425</v>
      </c>
      <c r="E184" s="75" t="s">
        <v>17</v>
      </c>
      <c r="F184" s="73" t="s">
        <v>441</v>
      </c>
      <c r="G184" s="74">
        <f t="shared" ca="1" si="120"/>
        <v>79821</v>
      </c>
      <c r="H184" s="74">
        <f t="shared" ca="1" si="121"/>
        <v>85160</v>
      </c>
      <c r="I184" s="74">
        <f t="shared" ca="1" si="122"/>
        <v>87545</v>
      </c>
      <c r="J184" s="74">
        <f t="shared" ca="1" si="123"/>
        <v>89997</v>
      </c>
      <c r="K184" s="74">
        <f t="shared" ca="1" si="124"/>
        <v>92563</v>
      </c>
      <c r="L184" s="74">
        <f t="shared" ca="1" si="142"/>
        <v>0</v>
      </c>
      <c r="M184" s="74">
        <f t="shared" ca="1" si="143"/>
        <v>0</v>
      </c>
      <c r="N184" s="72"/>
      <c r="P184" s="187" t="str">
        <f t="shared" si="151"/>
        <v>52915C</v>
      </c>
      <c r="Q184" s="191" t="s">
        <v>600</v>
      </c>
      <c r="R184" s="188" t="str">
        <f t="shared" si="139"/>
        <v>Supervisor Election Administration</v>
      </c>
      <c r="S184" s="189" t="str">
        <f t="shared" si="126"/>
        <v>36</v>
      </c>
      <c r="T184" s="186" cm="1">
        <f t="array" aca="1" ref="T184" ca="1">ROUND(IF($Q184="Y",VLOOKUP($P184, INDIRECT($Q$2),T$6,0)*INDIRECT($P$1),VLOOKUP($P184, INDIRECT($Q$2),T$6,0)),IF($E184="E",0,3))</f>
        <v>79821</v>
      </c>
      <c r="U184" s="186" cm="1">
        <f t="array" aca="1" ref="U184" ca="1">ROUND(IF($Q184="Y",VLOOKUP($P184, INDIRECT($Q$2),U$6,0)*INDIRECT($P$1),VLOOKUP($P184, INDIRECT($Q$2),U$6,0)),IF($E184="E",0,3))</f>
        <v>85160</v>
      </c>
      <c r="V184" s="186" cm="1">
        <f t="array" aca="1" ref="V184" ca="1">ROUND(IF($Q184="Y",VLOOKUP($P184, INDIRECT($Q$2),V$6,0)*INDIRECT($P$1),VLOOKUP($P184, INDIRECT($Q$2),V$6,0)),IF($E184="E",0,3))</f>
        <v>87545</v>
      </c>
      <c r="W184" s="186" cm="1">
        <f t="array" aca="1" ref="W184" ca="1">ROUND(IF($Q184="Y",VLOOKUP($P184, INDIRECT($Q$2),W$6,0)*INDIRECT($P$1),VLOOKUP($P184, INDIRECT($Q$2),W$6,0)),IF($E184="E",0,3))</f>
        <v>89997</v>
      </c>
      <c r="X184" s="186" cm="1">
        <f t="array" aca="1" ref="X184" ca="1">ROUND(IF($Q184="Y",VLOOKUP($P184, INDIRECT($Q$2),X$6,0)*INDIRECT($P$1),VLOOKUP($P184, INDIRECT($Q$2),X$6,0)),IF($E184="E",0,3))</f>
        <v>92563</v>
      </c>
      <c r="Y184" s="186" cm="1">
        <f t="array" aca="1" ref="Y184" ca="1">ROUND(IF($Q184="Y",VLOOKUP($P184, INDIRECT($Q$2),Y$6,0)*INDIRECT($P$1),VLOOKUP($P184, INDIRECT($Q$2),Y$6,0)),IF($E184="E",0,3))</f>
        <v>0</v>
      </c>
      <c r="Z184" s="186" cm="1">
        <f t="array" aca="1" ref="Z184" ca="1">ROUND(IF($Q184="Y",VLOOKUP($P184, INDIRECT($Q$2),Z$6,0)*INDIRECT($P$1),VLOOKUP($P184, INDIRECT($Q$2),Z$6,0)),IF($E184="E",0,3))</f>
        <v>0</v>
      </c>
      <c r="AA184" s="186"/>
      <c r="AB184" s="282" t="str">
        <f t="shared" si="140"/>
        <v>52915C</v>
      </c>
      <c r="AC184" s="130" t="str">
        <f t="shared" si="138"/>
        <v>Supervisor Election Administration</v>
      </c>
      <c r="AD184" s="284" t="str">
        <f t="shared" si="137"/>
        <v>36</v>
      </c>
      <c r="AE184" s="282">
        <f t="shared" ca="1" si="144"/>
        <v>38.375999999999998</v>
      </c>
      <c r="AF184" s="282">
        <f t="shared" ca="1" si="145"/>
        <v>40.942999999999998</v>
      </c>
      <c r="AG184" s="282">
        <f t="shared" ca="1" si="146"/>
        <v>42.088999999999999</v>
      </c>
      <c r="AH184" s="282">
        <f t="shared" ca="1" si="147"/>
        <v>43.268000000000001</v>
      </c>
      <c r="AI184" s="282">
        <f t="shared" ca="1" si="148"/>
        <v>44.501999999999995</v>
      </c>
      <c r="AJ184" s="282" t="str">
        <f t="shared" ca="1" si="149"/>
        <v/>
      </c>
      <c r="AK184" s="282" t="str">
        <f t="shared" ca="1" si="150"/>
        <v/>
      </c>
    </row>
    <row r="185" spans="1:37" x14ac:dyDescent="0.2">
      <c r="A185" s="75" t="s">
        <v>220</v>
      </c>
      <c r="B185" s="75">
        <v>12</v>
      </c>
      <c r="C185" s="70" t="s">
        <v>60</v>
      </c>
      <c r="D185" s="75">
        <v>543</v>
      </c>
      <c r="E185" s="75" t="s">
        <v>17</v>
      </c>
      <c r="F185" s="73" t="s">
        <v>442</v>
      </c>
      <c r="G185" s="74">
        <f t="shared" ca="1" si="120"/>
        <v>97486</v>
      </c>
      <c r="H185" s="74">
        <f t="shared" ca="1" si="121"/>
        <v>102923</v>
      </c>
      <c r="I185" s="74">
        <f t="shared" ca="1" si="122"/>
        <v>109979</v>
      </c>
      <c r="J185" s="74">
        <f t="shared" ca="1" si="123"/>
        <v>113059</v>
      </c>
      <c r="K185" s="74">
        <f t="shared" ca="1" si="124"/>
        <v>116224</v>
      </c>
      <c r="L185" s="74">
        <f t="shared" ca="1" si="142"/>
        <v>119539</v>
      </c>
      <c r="M185" s="74">
        <f t="shared" ca="1" si="143"/>
        <v>0</v>
      </c>
      <c r="N185" s="72"/>
      <c r="P185" s="187" t="str">
        <f t="shared" si="151"/>
        <v>09986C</v>
      </c>
      <c r="Q185" s="191" t="s">
        <v>600</v>
      </c>
      <c r="R185" s="188" t="str">
        <f t="shared" si="139"/>
        <v>Supervisor Emergency Management Operators</v>
      </c>
      <c r="S185" s="189" t="str">
        <f t="shared" si="126"/>
        <v>44</v>
      </c>
      <c r="T185" s="186" cm="1">
        <f t="array" aca="1" ref="T185" ca="1">ROUND(IF($Q185="Y",VLOOKUP($P185, INDIRECT($Q$2),T$6,0)*INDIRECT($P$1),VLOOKUP($P185, INDIRECT($Q$2),T$6,0)),IF($E185="E",0,3))</f>
        <v>97486</v>
      </c>
      <c r="U185" s="186" cm="1">
        <f t="array" aca="1" ref="U185" ca="1">ROUND(IF($Q185="Y",VLOOKUP($P185, INDIRECT($Q$2),U$6,0)*INDIRECT($P$1),VLOOKUP($P185, INDIRECT($Q$2),U$6,0)),IF($E185="E",0,3))</f>
        <v>102923</v>
      </c>
      <c r="V185" s="186" cm="1">
        <f t="array" aca="1" ref="V185" ca="1">ROUND(IF($Q185="Y",VLOOKUP($P185, INDIRECT($Q$2),V$6,0)*INDIRECT($P$1),VLOOKUP($P185, INDIRECT($Q$2),V$6,0)),IF($E185="E",0,3))</f>
        <v>109979</v>
      </c>
      <c r="W185" s="186" cm="1">
        <f t="array" aca="1" ref="W185" ca="1">ROUND(IF($Q185="Y",VLOOKUP($P185, INDIRECT($Q$2),W$6,0)*INDIRECT($P$1),VLOOKUP($P185, INDIRECT($Q$2),W$6,0)),IF($E185="E",0,3))</f>
        <v>113059</v>
      </c>
      <c r="X185" s="186" cm="1">
        <f t="array" aca="1" ref="X185" ca="1">ROUND(IF($Q185="Y",VLOOKUP($P185, INDIRECT($Q$2),X$6,0)*INDIRECT($P$1),VLOOKUP($P185, INDIRECT($Q$2),X$6,0)),IF($E185="E",0,3))</f>
        <v>116224</v>
      </c>
      <c r="Y185" s="186" cm="1">
        <f t="array" aca="1" ref="Y185" ca="1">ROUND(IF($Q185="Y",VLOOKUP($P185, INDIRECT($Q$2),Y$6,0)*INDIRECT($P$1),VLOOKUP($P185, INDIRECT($Q$2),Y$6,0)),IF($E185="E",0,3))</f>
        <v>119539</v>
      </c>
      <c r="Z185" s="186" cm="1">
        <f t="array" aca="1" ref="Z185" ca="1">ROUND(IF($Q185="Y",VLOOKUP($P185, INDIRECT($Q$2),Z$6,0)*INDIRECT($P$1),VLOOKUP($P185, INDIRECT($Q$2),Z$6,0)),IF($E185="E",0,3))</f>
        <v>0</v>
      </c>
      <c r="AA185" s="186"/>
      <c r="AB185" s="282" t="str">
        <f t="shared" si="140"/>
        <v>09986C</v>
      </c>
      <c r="AC185" s="130" t="str">
        <f t="shared" si="138"/>
        <v>Supervisor Emergency Management Operators</v>
      </c>
      <c r="AD185" s="284" t="str">
        <f t="shared" si="137"/>
        <v>44</v>
      </c>
      <c r="AE185" s="282">
        <f t="shared" ca="1" si="144"/>
        <v>46.869</v>
      </c>
      <c r="AF185" s="282">
        <f t="shared" ca="1" si="145"/>
        <v>49.482999999999997</v>
      </c>
      <c r="AG185" s="282">
        <f t="shared" ca="1" si="146"/>
        <v>52.875</v>
      </c>
      <c r="AH185" s="282">
        <f t="shared" ca="1" si="147"/>
        <v>54.355999999999995</v>
      </c>
      <c r="AI185" s="282">
        <f t="shared" ca="1" si="148"/>
        <v>55.876999999999995</v>
      </c>
      <c r="AJ185" s="282">
        <f t="shared" ca="1" si="149"/>
        <v>57.470999999999997</v>
      </c>
      <c r="AK185" s="282" t="str">
        <f t="shared" ca="1" si="150"/>
        <v/>
      </c>
    </row>
    <row r="186" spans="1:37" x14ac:dyDescent="0.2">
      <c r="A186" s="75" t="s">
        <v>222</v>
      </c>
      <c r="B186" s="75">
        <v>9</v>
      </c>
      <c r="C186" s="70" t="s">
        <v>221</v>
      </c>
      <c r="D186" s="75">
        <v>428</v>
      </c>
      <c r="E186" s="75" t="s">
        <v>17</v>
      </c>
      <c r="F186" s="73" t="s">
        <v>443</v>
      </c>
      <c r="G186" s="74">
        <f t="shared" ca="1" si="120"/>
        <v>82855</v>
      </c>
      <c r="H186" s="74">
        <f t="shared" ca="1" si="121"/>
        <v>86168</v>
      </c>
      <c r="I186" s="74">
        <f t="shared" ca="1" si="122"/>
        <v>89617</v>
      </c>
      <c r="J186" s="74">
        <f t="shared" ca="1" si="123"/>
        <v>93200</v>
      </c>
      <c r="K186" s="74">
        <f t="shared" ca="1" si="124"/>
        <v>96928</v>
      </c>
      <c r="L186" s="74">
        <f t="shared" ca="1" si="142"/>
        <v>0</v>
      </c>
      <c r="M186" s="74">
        <f t="shared" ca="1" si="143"/>
        <v>0</v>
      </c>
      <c r="N186" s="72"/>
      <c r="P186" s="187" t="str">
        <f t="shared" si="151"/>
        <v>10077C</v>
      </c>
      <c r="Q186" s="191" t="s">
        <v>600</v>
      </c>
      <c r="R186" s="188" t="str">
        <f t="shared" si="139"/>
        <v>Supervisor IT Deskside Services</v>
      </c>
      <c r="S186" s="189" t="str">
        <f t="shared" si="126"/>
        <v>12</v>
      </c>
      <c r="T186" s="186" cm="1">
        <f t="array" aca="1" ref="T186" ca="1">ROUND(IF($Q186="Y",VLOOKUP($P186, INDIRECT($Q$2),T$6,0)*INDIRECT($P$1),VLOOKUP($P186, INDIRECT($Q$2),T$6,0)),IF($E186="E",0,3))</f>
        <v>82855</v>
      </c>
      <c r="U186" s="186" cm="1">
        <f t="array" aca="1" ref="U186" ca="1">ROUND(IF($Q186="Y",VLOOKUP($P186, INDIRECT($Q$2),U$6,0)*INDIRECT($P$1),VLOOKUP($P186, INDIRECT($Q$2),U$6,0)),IF($E186="E",0,3))</f>
        <v>86168</v>
      </c>
      <c r="V186" s="186" cm="1">
        <f t="array" aca="1" ref="V186" ca="1">ROUND(IF($Q186="Y",VLOOKUP($P186, INDIRECT($Q$2),V$6,0)*INDIRECT($P$1),VLOOKUP($P186, INDIRECT($Q$2),V$6,0)),IF($E186="E",0,3))</f>
        <v>89617</v>
      </c>
      <c r="W186" s="186" cm="1">
        <f t="array" aca="1" ref="W186" ca="1">ROUND(IF($Q186="Y",VLOOKUP($P186, INDIRECT($Q$2),W$6,0)*INDIRECT($P$1),VLOOKUP($P186, INDIRECT($Q$2),W$6,0)),IF($E186="E",0,3))</f>
        <v>93200</v>
      </c>
      <c r="X186" s="186" cm="1">
        <f t="array" aca="1" ref="X186" ca="1">ROUND(IF($Q186="Y",VLOOKUP($P186, INDIRECT($Q$2),X$6,0)*INDIRECT($P$1),VLOOKUP($P186, INDIRECT($Q$2),X$6,0)),IF($E186="E",0,3))</f>
        <v>96928</v>
      </c>
      <c r="Y186" s="186" cm="1">
        <f t="array" aca="1" ref="Y186" ca="1">ROUND(IF($Q186="Y",VLOOKUP($P186, INDIRECT($Q$2),Y$6,0)*INDIRECT($P$1),VLOOKUP($P186, INDIRECT($Q$2),Y$6,0)),IF($E186="E",0,3))</f>
        <v>0</v>
      </c>
      <c r="Z186" s="186" cm="1">
        <f t="array" aca="1" ref="Z186" ca="1">ROUND(IF($Q186="Y",VLOOKUP($P186, INDIRECT($Q$2),Z$6,0)*INDIRECT($P$1),VLOOKUP($P186, INDIRECT($Q$2),Z$6,0)),IF($E186="E",0,3))</f>
        <v>0</v>
      </c>
      <c r="AA186" s="186"/>
      <c r="AB186" s="282" t="str">
        <f t="shared" si="140"/>
        <v>10077C</v>
      </c>
      <c r="AC186" s="130" t="str">
        <f t="shared" si="138"/>
        <v>Supervisor IT Deskside Services</v>
      </c>
      <c r="AD186" s="284" t="str">
        <f t="shared" si="137"/>
        <v>12</v>
      </c>
      <c r="AE186" s="282">
        <f t="shared" ca="1" si="144"/>
        <v>39.835000000000001</v>
      </c>
      <c r="AF186" s="282">
        <f t="shared" ca="1" si="145"/>
        <v>41.427</v>
      </c>
      <c r="AG186" s="282">
        <f t="shared" ca="1" si="146"/>
        <v>43.085999999999999</v>
      </c>
      <c r="AH186" s="282">
        <f t="shared" ca="1" si="147"/>
        <v>44.808</v>
      </c>
      <c r="AI186" s="282">
        <f t="shared" ca="1" si="148"/>
        <v>46.6</v>
      </c>
      <c r="AJ186" s="282" t="str">
        <f t="shared" ca="1" si="149"/>
        <v/>
      </c>
      <c r="AK186" s="282" t="str">
        <f t="shared" ca="1" si="150"/>
        <v/>
      </c>
    </row>
    <row r="187" spans="1:37" x14ac:dyDescent="0.2">
      <c r="A187" s="75" t="s">
        <v>223</v>
      </c>
      <c r="B187" s="75">
        <v>9</v>
      </c>
      <c r="C187" s="70" t="s">
        <v>221</v>
      </c>
      <c r="D187" s="75">
        <v>428</v>
      </c>
      <c r="E187" s="75" t="s">
        <v>17</v>
      </c>
      <c r="F187" s="73" t="s">
        <v>444</v>
      </c>
      <c r="G187" s="74">
        <f t="shared" ref="G187:G199" ca="1" si="152">T187</f>
        <v>82855</v>
      </c>
      <c r="H187" s="74">
        <f t="shared" ref="H187:H199" ca="1" si="153">U187</f>
        <v>86168</v>
      </c>
      <c r="I187" s="74">
        <f t="shared" ref="I187:I199" ca="1" si="154">V187</f>
        <v>89617</v>
      </c>
      <c r="J187" s="74">
        <f t="shared" ref="J187:J199" ca="1" si="155">W187</f>
        <v>93200</v>
      </c>
      <c r="K187" s="74">
        <f t="shared" ref="K187:K199" ca="1" si="156">X187</f>
        <v>96928</v>
      </c>
      <c r="L187" s="74">
        <f t="shared" ca="1" si="142"/>
        <v>0</v>
      </c>
      <c r="M187" s="74">
        <f t="shared" ca="1" si="143"/>
        <v>0</v>
      </c>
      <c r="N187" s="72"/>
      <c r="P187" s="187" t="str">
        <f t="shared" si="151"/>
        <v>10078C</v>
      </c>
      <c r="Q187" s="191" t="s">
        <v>600</v>
      </c>
      <c r="R187" s="188" t="str">
        <f t="shared" si="139"/>
        <v xml:space="preserve">Supervisor IT Service Desk </v>
      </c>
      <c r="S187" s="189" t="str">
        <f t="shared" si="126"/>
        <v>12</v>
      </c>
      <c r="T187" s="186" cm="1">
        <f t="array" aca="1" ref="T187" ca="1">ROUND(IF($Q187="Y",VLOOKUP($P187, INDIRECT($Q$2),T$6,0)*INDIRECT($P$1),VLOOKUP($P187, INDIRECT($Q$2),T$6,0)),IF($E187="E",0,3))</f>
        <v>82855</v>
      </c>
      <c r="U187" s="186" cm="1">
        <f t="array" aca="1" ref="U187" ca="1">ROUND(IF($Q187="Y",VLOOKUP($P187, INDIRECT($Q$2),U$6,0)*INDIRECT($P$1),VLOOKUP($P187, INDIRECT($Q$2),U$6,0)),IF($E187="E",0,3))</f>
        <v>86168</v>
      </c>
      <c r="V187" s="186" cm="1">
        <f t="array" aca="1" ref="V187" ca="1">ROUND(IF($Q187="Y",VLOOKUP($P187, INDIRECT($Q$2),V$6,0)*INDIRECT($P$1),VLOOKUP($P187, INDIRECT($Q$2),V$6,0)),IF($E187="E",0,3))</f>
        <v>89617</v>
      </c>
      <c r="W187" s="186" cm="1">
        <f t="array" aca="1" ref="W187" ca="1">ROUND(IF($Q187="Y",VLOOKUP($P187, INDIRECT($Q$2),W$6,0)*INDIRECT($P$1),VLOOKUP($P187, INDIRECT($Q$2),W$6,0)),IF($E187="E",0,3))</f>
        <v>93200</v>
      </c>
      <c r="X187" s="186" cm="1">
        <f t="array" aca="1" ref="X187" ca="1">ROUND(IF($Q187="Y",VLOOKUP($P187, INDIRECT($Q$2),X$6,0)*INDIRECT($P$1),VLOOKUP($P187, INDIRECT($Q$2),X$6,0)),IF($E187="E",0,3))</f>
        <v>96928</v>
      </c>
      <c r="Y187" s="186" cm="1">
        <f t="array" aca="1" ref="Y187" ca="1">ROUND(IF($Q187="Y",VLOOKUP($P187, INDIRECT($Q$2),Y$6,0)*INDIRECT($P$1),VLOOKUP($P187, INDIRECT($Q$2),Y$6,0)),IF($E187="E",0,3))</f>
        <v>0</v>
      </c>
      <c r="Z187" s="186" cm="1">
        <f t="array" aca="1" ref="Z187" ca="1">ROUND(IF($Q187="Y",VLOOKUP($P187, INDIRECT($Q$2),Z$6,0)*INDIRECT($P$1),VLOOKUP($P187, INDIRECT($Q$2),Z$6,0)),IF($E187="E",0,3))</f>
        <v>0</v>
      </c>
      <c r="AA187" s="186"/>
      <c r="AB187" s="282" t="str">
        <f t="shared" si="140"/>
        <v>10078C</v>
      </c>
      <c r="AC187" s="130" t="str">
        <f t="shared" si="138"/>
        <v xml:space="preserve">Supervisor IT Service Desk </v>
      </c>
      <c r="AD187" s="284" t="str">
        <f t="shared" si="137"/>
        <v>12</v>
      </c>
      <c r="AE187" s="282">
        <f t="shared" ca="1" si="144"/>
        <v>39.835000000000001</v>
      </c>
      <c r="AF187" s="282">
        <f t="shared" ca="1" si="145"/>
        <v>41.427</v>
      </c>
      <c r="AG187" s="282">
        <f t="shared" ca="1" si="146"/>
        <v>43.085999999999999</v>
      </c>
      <c r="AH187" s="282">
        <f t="shared" ca="1" si="147"/>
        <v>44.808</v>
      </c>
      <c r="AI187" s="282">
        <f t="shared" ca="1" si="148"/>
        <v>46.6</v>
      </c>
      <c r="AJ187" s="282" t="str">
        <f t="shared" ca="1" si="149"/>
        <v/>
      </c>
      <c r="AK187" s="282" t="str">
        <f t="shared" ca="1" si="150"/>
        <v/>
      </c>
    </row>
    <row r="188" spans="1:37" x14ac:dyDescent="0.2">
      <c r="A188" s="75" t="s">
        <v>225</v>
      </c>
      <c r="B188" s="75">
        <v>8</v>
      </c>
      <c r="C188" s="70" t="s">
        <v>224</v>
      </c>
      <c r="D188" s="75">
        <v>368</v>
      </c>
      <c r="E188" s="75" t="s">
        <v>21</v>
      </c>
      <c r="F188" s="73" t="s">
        <v>445</v>
      </c>
      <c r="G188" s="74">
        <f t="shared" ca="1" si="152"/>
        <v>36.357999999999997</v>
      </c>
      <c r="H188" s="74">
        <f t="shared" ca="1" si="153"/>
        <v>37.377000000000002</v>
      </c>
      <c r="I188" s="74">
        <f t="shared" ca="1" si="154"/>
        <v>38.423000000000002</v>
      </c>
      <c r="J188" s="74">
        <f t="shared" ca="1" si="155"/>
        <v>39.517000000000003</v>
      </c>
      <c r="K188" s="74">
        <f t="shared" ca="1" si="156"/>
        <v>40.329000000000001</v>
      </c>
      <c r="L188" s="74">
        <f t="shared" ca="1" si="142"/>
        <v>0</v>
      </c>
      <c r="M188" s="74">
        <f t="shared" ca="1" si="143"/>
        <v>0</v>
      </c>
      <c r="N188" s="72"/>
      <c r="P188" s="187" t="str">
        <f t="shared" si="151"/>
        <v>10153C</v>
      </c>
      <c r="Q188" s="191" t="s">
        <v>600</v>
      </c>
      <c r="R188" s="188" t="str">
        <f t="shared" si="139"/>
        <v xml:space="preserve">Supervisor Payroll/Accounting </v>
      </c>
      <c r="S188" s="189" t="str">
        <f t="shared" ref="S188:S199" si="157">C188</f>
        <v>102</v>
      </c>
      <c r="T188" s="186" cm="1">
        <f t="array" aca="1" ref="T188" ca="1">ROUND(IF($Q188="Y",VLOOKUP($P188, INDIRECT($Q$2),T$6,0)*INDIRECT($P$1),VLOOKUP($P188, INDIRECT($Q$2),T$6,0)),IF($E188="E",0,3))</f>
        <v>36.357999999999997</v>
      </c>
      <c r="U188" s="186" cm="1">
        <f t="array" aca="1" ref="U188" ca="1">ROUND(IF($Q188="Y",VLOOKUP($P188, INDIRECT($Q$2),U$6,0)*INDIRECT($P$1),VLOOKUP($P188, INDIRECT($Q$2),U$6,0)),IF($E188="E",0,3))</f>
        <v>37.377000000000002</v>
      </c>
      <c r="V188" s="186" cm="1">
        <f t="array" aca="1" ref="V188" ca="1">ROUND(IF($Q188="Y",VLOOKUP($P188, INDIRECT($Q$2),V$6,0)*INDIRECT($P$1),VLOOKUP($P188, INDIRECT($Q$2),V$6,0)),IF($E188="E",0,3))</f>
        <v>38.423000000000002</v>
      </c>
      <c r="W188" s="186" cm="1">
        <f t="array" aca="1" ref="W188" ca="1">ROUND(IF($Q188="Y",VLOOKUP($P188, INDIRECT($Q$2),W$6,0)*INDIRECT($P$1),VLOOKUP($P188, INDIRECT($Q$2),W$6,0)),IF($E188="E",0,3))</f>
        <v>39.517000000000003</v>
      </c>
      <c r="X188" s="186" cm="1">
        <f t="array" aca="1" ref="X188" ca="1">ROUND(IF($Q188="Y",VLOOKUP($P188, INDIRECT($Q$2),X$6,0)*INDIRECT($P$1),VLOOKUP($P188, INDIRECT($Q$2),X$6,0)),IF($E188="E",0,3))</f>
        <v>40.329000000000001</v>
      </c>
      <c r="Y188" s="186" cm="1">
        <f t="array" aca="1" ref="Y188" ca="1">ROUND(IF($Q188="Y",VLOOKUP($P188, INDIRECT($Q$2),Y$6,0)*INDIRECT($P$1),VLOOKUP($P188, INDIRECT($Q$2),Y$6,0)),IF($E188="E",0,3))</f>
        <v>0</v>
      </c>
      <c r="Z188" s="186" cm="1">
        <f t="array" aca="1" ref="Z188" ca="1">ROUND(IF($Q188="Y",VLOOKUP($P188, INDIRECT($Q$2),Z$6,0)*INDIRECT($P$1),VLOOKUP($P188, INDIRECT($Q$2),Z$6,0)),IF($E188="E",0,3))</f>
        <v>0</v>
      </c>
      <c r="AA188" s="186"/>
      <c r="AB188" s="282" t="str">
        <f t="shared" si="140"/>
        <v>10153C</v>
      </c>
      <c r="AC188" s="130" t="str">
        <f t="shared" si="138"/>
        <v xml:space="preserve">Supervisor Payroll/Accounting </v>
      </c>
      <c r="AD188" s="284" t="str">
        <f t="shared" si="137"/>
        <v>102</v>
      </c>
      <c r="AE188" s="282">
        <f t="shared" ca="1" si="144"/>
        <v>36.357999999999997</v>
      </c>
      <c r="AF188" s="282">
        <f t="shared" ca="1" si="145"/>
        <v>37.377000000000002</v>
      </c>
      <c r="AG188" s="282">
        <f t="shared" ca="1" si="146"/>
        <v>38.423000000000002</v>
      </c>
      <c r="AH188" s="282">
        <f t="shared" ca="1" si="147"/>
        <v>39.517000000000003</v>
      </c>
      <c r="AI188" s="282">
        <f t="shared" ca="1" si="148"/>
        <v>40.329000000000001</v>
      </c>
      <c r="AJ188" s="282" t="str">
        <f t="shared" ca="1" si="149"/>
        <v/>
      </c>
      <c r="AK188" s="282" t="str">
        <f t="shared" ca="1" si="150"/>
        <v/>
      </c>
    </row>
    <row r="189" spans="1:37" x14ac:dyDescent="0.2">
      <c r="A189" s="75" t="s">
        <v>226</v>
      </c>
      <c r="B189" s="75">
        <v>12</v>
      </c>
      <c r="C189" s="70" t="s">
        <v>60</v>
      </c>
      <c r="D189" s="75">
        <v>550</v>
      </c>
      <c r="E189" s="75" t="s">
        <v>17</v>
      </c>
      <c r="F189" s="73" t="s">
        <v>446</v>
      </c>
      <c r="G189" s="74">
        <f t="shared" ca="1" si="152"/>
        <v>97486</v>
      </c>
      <c r="H189" s="74">
        <f t="shared" ca="1" si="153"/>
        <v>102923</v>
      </c>
      <c r="I189" s="74">
        <f t="shared" ca="1" si="154"/>
        <v>109979</v>
      </c>
      <c r="J189" s="74">
        <f t="shared" ca="1" si="155"/>
        <v>113059</v>
      </c>
      <c r="K189" s="74">
        <f t="shared" ca="1" si="156"/>
        <v>116224</v>
      </c>
      <c r="L189" s="74">
        <f t="shared" ca="1" si="142"/>
        <v>119539</v>
      </c>
      <c r="M189" s="74">
        <f t="shared" ca="1" si="143"/>
        <v>0</v>
      </c>
      <c r="N189" s="72"/>
      <c r="P189" s="187" t="str">
        <f t="shared" si="151"/>
        <v>10170C</v>
      </c>
      <c r="Q189" s="191" t="s">
        <v>600</v>
      </c>
      <c r="R189" s="188" t="str">
        <f t="shared" si="139"/>
        <v>Supervisor Plans Review</v>
      </c>
      <c r="S189" s="189" t="str">
        <f t="shared" si="157"/>
        <v>44</v>
      </c>
      <c r="T189" s="186" cm="1">
        <f t="array" aca="1" ref="T189" ca="1">ROUND(IF($Q189="Y",VLOOKUP($P189, INDIRECT($Q$2),T$6,0)*INDIRECT($P$1),VLOOKUP($P189, INDIRECT($Q$2),T$6,0)),IF($E189="E",0,3))</f>
        <v>97486</v>
      </c>
      <c r="U189" s="186" cm="1">
        <f t="array" aca="1" ref="U189" ca="1">ROUND(IF($Q189="Y",VLOOKUP($P189, INDIRECT($Q$2),U$6,0)*INDIRECT($P$1),VLOOKUP($P189, INDIRECT($Q$2),U$6,0)),IF($E189="E",0,3))</f>
        <v>102923</v>
      </c>
      <c r="V189" s="186" cm="1">
        <f t="array" aca="1" ref="V189" ca="1">ROUND(IF($Q189="Y",VLOOKUP($P189, INDIRECT($Q$2),V$6,0)*INDIRECT($P$1),VLOOKUP($P189, INDIRECT($Q$2),V$6,0)),IF($E189="E",0,3))</f>
        <v>109979</v>
      </c>
      <c r="W189" s="186" cm="1">
        <f t="array" aca="1" ref="W189" ca="1">ROUND(IF($Q189="Y",VLOOKUP($P189, INDIRECT($Q$2),W$6,0)*INDIRECT($P$1),VLOOKUP($P189, INDIRECT($Q$2),W$6,0)),IF($E189="E",0,3))</f>
        <v>113059</v>
      </c>
      <c r="X189" s="186" cm="1">
        <f t="array" aca="1" ref="X189" ca="1">ROUND(IF($Q189="Y",VLOOKUP($P189, INDIRECT($Q$2),X$6,0)*INDIRECT($P$1),VLOOKUP($P189, INDIRECT($Q$2),X$6,0)),IF($E189="E",0,3))</f>
        <v>116224</v>
      </c>
      <c r="Y189" s="186" cm="1">
        <f t="array" aca="1" ref="Y189" ca="1">ROUND(IF($Q189="Y",VLOOKUP($P189, INDIRECT($Q$2),Y$6,0)*INDIRECT($P$1),VLOOKUP($P189, INDIRECT($Q$2),Y$6,0)),IF($E189="E",0,3))</f>
        <v>119539</v>
      </c>
      <c r="Z189" s="186" cm="1">
        <f t="array" aca="1" ref="Z189" ca="1">ROUND(IF($Q189="Y",VLOOKUP($P189, INDIRECT($Q$2),Z$6,0)*INDIRECT($P$1),VLOOKUP($P189, INDIRECT($Q$2),Z$6,0)),IF($E189="E",0,3))</f>
        <v>0</v>
      </c>
      <c r="AA189" s="186"/>
      <c r="AB189" s="282" t="str">
        <f t="shared" si="140"/>
        <v>10170C</v>
      </c>
      <c r="AC189" s="130" t="str">
        <f t="shared" si="138"/>
        <v>Supervisor Plans Review</v>
      </c>
      <c r="AD189" s="284" t="str">
        <f t="shared" si="137"/>
        <v>44</v>
      </c>
      <c r="AE189" s="282">
        <f t="shared" ca="1" si="144"/>
        <v>46.869</v>
      </c>
      <c r="AF189" s="282">
        <f t="shared" ca="1" si="145"/>
        <v>49.482999999999997</v>
      </c>
      <c r="AG189" s="282">
        <f t="shared" ca="1" si="146"/>
        <v>52.875</v>
      </c>
      <c r="AH189" s="282">
        <f t="shared" ca="1" si="147"/>
        <v>54.355999999999995</v>
      </c>
      <c r="AI189" s="282">
        <f t="shared" ca="1" si="148"/>
        <v>55.876999999999995</v>
      </c>
      <c r="AJ189" s="282">
        <f t="shared" ca="1" si="149"/>
        <v>57.470999999999997</v>
      </c>
      <c r="AK189" s="282" t="str">
        <f t="shared" ca="1" si="150"/>
        <v/>
      </c>
    </row>
    <row r="190" spans="1:37" x14ac:dyDescent="0.2">
      <c r="A190" s="75" t="s">
        <v>227</v>
      </c>
      <c r="B190" s="75">
        <v>8</v>
      </c>
      <c r="C190" s="70" t="s">
        <v>575</v>
      </c>
      <c r="D190" s="75">
        <v>398</v>
      </c>
      <c r="E190" s="75" t="s">
        <v>17</v>
      </c>
      <c r="F190" s="73" t="s">
        <v>447</v>
      </c>
      <c r="G190" s="74">
        <f t="shared" ca="1" si="152"/>
        <v>72252</v>
      </c>
      <c r="H190" s="74">
        <f t="shared" ca="1" si="153"/>
        <v>75145</v>
      </c>
      <c r="I190" s="74">
        <f t="shared" ca="1" si="154"/>
        <v>78154</v>
      </c>
      <c r="J190" s="74">
        <f t="shared" ca="1" si="155"/>
        <v>81284</v>
      </c>
      <c r="K190" s="74">
        <f t="shared" ca="1" si="156"/>
        <v>84538</v>
      </c>
      <c r="L190" s="74">
        <f t="shared" ca="1" si="142"/>
        <v>0</v>
      </c>
      <c r="M190" s="74">
        <f t="shared" ca="1" si="143"/>
        <v>0</v>
      </c>
      <c r="N190" s="72"/>
      <c r="P190" s="187" t="str">
        <f t="shared" si="151"/>
        <v>10195C</v>
      </c>
      <c r="Q190" s="191" t="s">
        <v>600</v>
      </c>
      <c r="R190" s="188" t="str">
        <f t="shared" si="139"/>
        <v xml:space="preserve">Supervisor Police Support Services </v>
      </c>
      <c r="S190" s="189" t="str">
        <f t="shared" si="157"/>
        <v>022</v>
      </c>
      <c r="T190" s="186" cm="1">
        <f t="array" aca="1" ref="T190" ca="1">ROUND(IF($Q190="Y",VLOOKUP($P190, INDIRECT($Q$2),T$6,0)*INDIRECT($P$1),VLOOKUP($P190, INDIRECT($Q$2),T$6,0)),IF($E190="E",0,3))</f>
        <v>72252</v>
      </c>
      <c r="U190" s="186" cm="1">
        <f t="array" aca="1" ref="U190" ca="1">ROUND(IF($Q190="Y",VLOOKUP($P190, INDIRECT($Q$2),U$6,0)*INDIRECT($P$1),VLOOKUP($P190, INDIRECT($Q$2),U$6,0)),IF($E190="E",0,3))</f>
        <v>75145</v>
      </c>
      <c r="V190" s="186" cm="1">
        <f t="array" aca="1" ref="V190" ca="1">ROUND(IF($Q190="Y",VLOOKUP($P190, INDIRECT($Q$2),V$6,0)*INDIRECT($P$1),VLOOKUP($P190, INDIRECT($Q$2),V$6,0)),IF($E190="E",0,3))</f>
        <v>78154</v>
      </c>
      <c r="W190" s="186" cm="1">
        <f t="array" aca="1" ref="W190" ca="1">ROUND(IF($Q190="Y",VLOOKUP($P190, INDIRECT($Q$2),W$6,0)*INDIRECT($P$1),VLOOKUP($P190, INDIRECT($Q$2),W$6,0)),IF($E190="E",0,3))</f>
        <v>81284</v>
      </c>
      <c r="X190" s="186" cm="1">
        <f t="array" aca="1" ref="X190" ca="1">ROUND(IF($Q190="Y",VLOOKUP($P190, INDIRECT($Q$2),X$6,0)*INDIRECT($P$1),VLOOKUP($P190, INDIRECT($Q$2),X$6,0)),IF($E190="E",0,3))</f>
        <v>84538</v>
      </c>
      <c r="Y190" s="186" cm="1">
        <f t="array" aca="1" ref="Y190" ca="1">ROUND(IF($Q190="Y",VLOOKUP($P190, INDIRECT($Q$2),Y$6,0)*INDIRECT($P$1),VLOOKUP($P190, INDIRECT($Q$2),Y$6,0)),IF($E190="E",0,3))</f>
        <v>0</v>
      </c>
      <c r="Z190" s="186" cm="1">
        <f t="array" aca="1" ref="Z190" ca="1">ROUND(IF($Q190="Y",VLOOKUP($P190, INDIRECT($Q$2),Z$6,0)*INDIRECT($P$1),VLOOKUP($P190, INDIRECT($Q$2),Z$6,0)),IF($E190="E",0,3))</f>
        <v>0</v>
      </c>
      <c r="AA190" s="186"/>
      <c r="AB190" s="282" t="str">
        <f t="shared" si="140"/>
        <v>10195C</v>
      </c>
      <c r="AC190" s="130" t="str">
        <f t="shared" si="138"/>
        <v xml:space="preserve">Supervisor Police Support Services </v>
      </c>
      <c r="AD190" s="284" t="str">
        <f t="shared" si="137"/>
        <v>022</v>
      </c>
      <c r="AE190" s="282">
        <f t="shared" ca="1" si="144"/>
        <v>34.736999999999995</v>
      </c>
      <c r="AF190" s="282">
        <f t="shared" ca="1" si="145"/>
        <v>36.128</v>
      </c>
      <c r="AG190" s="282">
        <f t="shared" ca="1" si="146"/>
        <v>37.574999999999996</v>
      </c>
      <c r="AH190" s="282">
        <f t="shared" ca="1" si="147"/>
        <v>39.079000000000001</v>
      </c>
      <c r="AI190" s="282">
        <f t="shared" ca="1" si="148"/>
        <v>40.643999999999998</v>
      </c>
      <c r="AJ190" s="282" t="str">
        <f t="shared" ca="1" si="149"/>
        <v/>
      </c>
      <c r="AK190" s="282" t="str">
        <f t="shared" ca="1" si="150"/>
        <v/>
      </c>
    </row>
    <row r="191" spans="1:37" x14ac:dyDescent="0.2">
      <c r="A191" s="75" t="s">
        <v>229</v>
      </c>
      <c r="B191" s="75">
        <v>9</v>
      </c>
      <c r="C191" s="70" t="s">
        <v>585</v>
      </c>
      <c r="D191" s="75">
        <v>418</v>
      </c>
      <c r="E191" s="75" t="s">
        <v>17</v>
      </c>
      <c r="F191" s="73" t="s">
        <v>448</v>
      </c>
      <c r="G191" s="74">
        <f t="shared" ca="1" si="152"/>
        <v>77473</v>
      </c>
      <c r="H191" s="74">
        <f t="shared" ca="1" si="153"/>
        <v>81473</v>
      </c>
      <c r="I191" s="74">
        <f t="shared" ca="1" si="154"/>
        <v>85625</v>
      </c>
      <c r="J191" s="74">
        <f t="shared" ca="1" si="155"/>
        <v>91422</v>
      </c>
      <c r="K191" s="74">
        <f t="shared" ca="1" si="156"/>
        <v>93982</v>
      </c>
      <c r="L191" s="74">
        <f t="shared" ca="1" si="142"/>
        <v>96613</v>
      </c>
      <c r="M191" s="74">
        <f t="shared" ca="1" si="143"/>
        <v>99369</v>
      </c>
      <c r="N191" s="72"/>
      <c r="P191" s="187" t="str">
        <f t="shared" si="151"/>
        <v>10207C</v>
      </c>
      <c r="Q191" s="191" t="s">
        <v>600</v>
      </c>
      <c r="R191" s="188" t="str">
        <f t="shared" si="139"/>
        <v>Supervisor Property &amp; Evidence</v>
      </c>
      <c r="S191" s="189" t="str">
        <f t="shared" si="157"/>
        <v>024</v>
      </c>
      <c r="T191" s="186" cm="1">
        <f t="array" aca="1" ref="T191" ca="1">ROUND(IF($Q191="Y",VLOOKUP($P191, INDIRECT($Q$2),T$6,0)*INDIRECT($P$1),VLOOKUP($P191, INDIRECT($Q$2),T$6,0)),IF($E191="E",0,3))</f>
        <v>77473</v>
      </c>
      <c r="U191" s="186" cm="1">
        <f t="array" aca="1" ref="U191" ca="1">ROUND(IF($Q191="Y",VLOOKUP($P191, INDIRECT($Q$2),U$6,0)*INDIRECT($P$1),VLOOKUP($P191, INDIRECT($Q$2),U$6,0)),IF($E191="E",0,3))</f>
        <v>81473</v>
      </c>
      <c r="V191" s="186" cm="1">
        <f t="array" aca="1" ref="V191" ca="1">ROUND(IF($Q191="Y",VLOOKUP($P191, INDIRECT($Q$2),V$6,0)*INDIRECT($P$1),VLOOKUP($P191, INDIRECT($Q$2),V$6,0)),IF($E191="E",0,3))</f>
        <v>85625</v>
      </c>
      <c r="W191" s="186" cm="1">
        <f t="array" aca="1" ref="W191" ca="1">ROUND(IF($Q191="Y",VLOOKUP($P191, INDIRECT($Q$2),W$6,0)*INDIRECT($P$1),VLOOKUP($P191, INDIRECT($Q$2),W$6,0)),IF($E191="E",0,3))</f>
        <v>91422</v>
      </c>
      <c r="X191" s="186" cm="1">
        <f t="array" aca="1" ref="X191" ca="1">ROUND(IF($Q191="Y",VLOOKUP($P191, INDIRECT($Q$2),X$6,0)*INDIRECT($P$1),VLOOKUP($P191, INDIRECT($Q$2),X$6,0)),IF($E191="E",0,3))</f>
        <v>93982</v>
      </c>
      <c r="Y191" s="186" cm="1">
        <f t="array" aca="1" ref="Y191" ca="1">ROUND(IF($Q191="Y",VLOOKUP($P191, INDIRECT($Q$2),Y$6,0)*INDIRECT($P$1),VLOOKUP($P191, INDIRECT($Q$2),Y$6,0)),IF($E191="E",0,3))</f>
        <v>96613</v>
      </c>
      <c r="Z191" s="186" cm="1">
        <f t="array" aca="1" ref="Z191" ca="1">ROUND(IF($Q191="Y",VLOOKUP($P191, INDIRECT($Q$2),Z$6,0)*INDIRECT($P$1),VLOOKUP($P191, INDIRECT($Q$2),Z$6,0)),IF($E191="E",0,3))</f>
        <v>99369</v>
      </c>
      <c r="AA191" s="186"/>
      <c r="AB191" s="282" t="str">
        <f t="shared" si="140"/>
        <v>10207C</v>
      </c>
      <c r="AC191" s="130" t="str">
        <f t="shared" si="138"/>
        <v>Supervisor Property &amp; Evidence</v>
      </c>
      <c r="AD191" s="284" t="str">
        <f t="shared" si="137"/>
        <v>024</v>
      </c>
      <c r="AE191" s="282">
        <f t="shared" ca="1" si="144"/>
        <v>37.247</v>
      </c>
      <c r="AF191" s="282">
        <f t="shared" ca="1" si="145"/>
        <v>39.169999999999995</v>
      </c>
      <c r="AG191" s="282">
        <f t="shared" ca="1" si="146"/>
        <v>41.165999999999997</v>
      </c>
      <c r="AH191" s="282">
        <f t="shared" ca="1" si="147"/>
        <v>43.952999999999996</v>
      </c>
      <c r="AI191" s="282">
        <f t="shared" ca="1" si="148"/>
        <v>45.183999999999997</v>
      </c>
      <c r="AJ191" s="282">
        <f t="shared" ca="1" si="149"/>
        <v>46.448999999999998</v>
      </c>
      <c r="AK191" s="282">
        <f t="shared" ca="1" si="150"/>
        <v>47.774000000000001</v>
      </c>
    </row>
    <row r="192" spans="1:37" x14ac:dyDescent="0.2">
      <c r="A192" s="75" t="s">
        <v>230</v>
      </c>
      <c r="B192" s="75">
        <v>10</v>
      </c>
      <c r="C192" s="70" t="s">
        <v>580</v>
      </c>
      <c r="D192" s="75">
        <v>465</v>
      </c>
      <c r="E192" s="75" t="s">
        <v>17</v>
      </c>
      <c r="F192" s="73" t="s">
        <v>449</v>
      </c>
      <c r="G192" s="74">
        <f t="shared" ca="1" si="152"/>
        <v>86069</v>
      </c>
      <c r="H192" s="74">
        <f t="shared" ca="1" si="153"/>
        <v>89516</v>
      </c>
      <c r="I192" s="74">
        <f t="shared" ca="1" si="154"/>
        <v>93100</v>
      </c>
      <c r="J192" s="74">
        <f t="shared" ca="1" si="155"/>
        <v>96828</v>
      </c>
      <c r="K192" s="74">
        <f t="shared" ca="1" si="156"/>
        <v>100705</v>
      </c>
      <c r="L192" s="74">
        <f t="shared" ca="1" si="142"/>
        <v>0</v>
      </c>
      <c r="M192" s="74">
        <f t="shared" ca="1" si="143"/>
        <v>0</v>
      </c>
      <c r="N192" s="72"/>
      <c r="P192" s="187" t="str">
        <f t="shared" si="151"/>
        <v>10291C</v>
      </c>
      <c r="Q192" s="191" t="s">
        <v>600</v>
      </c>
      <c r="R192" s="188" t="str">
        <f t="shared" si="139"/>
        <v xml:space="preserve">Supervisor Space Planning  </v>
      </c>
      <c r="S192" s="189" t="str">
        <f t="shared" si="157"/>
        <v>034</v>
      </c>
      <c r="T192" s="186" cm="1">
        <f t="array" aca="1" ref="T192" ca="1">ROUND(IF($Q192="Y",VLOOKUP($P192, INDIRECT($Q$2),T$6,0)*INDIRECT($P$1),VLOOKUP($P192, INDIRECT($Q$2),T$6,0)),IF($E192="E",0,3))</f>
        <v>86069</v>
      </c>
      <c r="U192" s="186" cm="1">
        <f t="array" aca="1" ref="U192" ca="1">ROUND(IF($Q192="Y",VLOOKUP($P192, INDIRECT($Q$2),U$6,0)*INDIRECT($P$1),VLOOKUP($P192, INDIRECT($Q$2),U$6,0)),IF($E192="E",0,3))</f>
        <v>89516</v>
      </c>
      <c r="V192" s="186" cm="1">
        <f t="array" aca="1" ref="V192" ca="1">ROUND(IF($Q192="Y",VLOOKUP($P192, INDIRECT($Q$2),V$6,0)*INDIRECT($P$1),VLOOKUP($P192, INDIRECT($Q$2),V$6,0)),IF($E192="E",0,3))</f>
        <v>93100</v>
      </c>
      <c r="W192" s="186" cm="1">
        <f t="array" aca="1" ref="W192" ca="1">ROUND(IF($Q192="Y",VLOOKUP($P192, INDIRECT($Q$2),W$6,0)*INDIRECT($P$1),VLOOKUP($P192, INDIRECT($Q$2),W$6,0)),IF($E192="E",0,3))</f>
        <v>96828</v>
      </c>
      <c r="X192" s="186" cm="1">
        <f t="array" aca="1" ref="X192" ca="1">ROUND(IF($Q192="Y",VLOOKUP($P192, INDIRECT($Q$2),X$6,0)*INDIRECT($P$1),VLOOKUP($P192, INDIRECT($Q$2),X$6,0)),IF($E192="E",0,3))</f>
        <v>100705</v>
      </c>
      <c r="Y192" s="186" cm="1">
        <f t="array" aca="1" ref="Y192" ca="1">ROUND(IF($Q192="Y",VLOOKUP($P192, INDIRECT($Q$2),Y$6,0)*INDIRECT($P$1),VLOOKUP($P192, INDIRECT($Q$2),Y$6,0)),IF($E192="E",0,3))</f>
        <v>0</v>
      </c>
      <c r="Z192" s="186" cm="1">
        <f t="array" aca="1" ref="Z192" ca="1">ROUND(IF($Q192="Y",VLOOKUP($P192, INDIRECT($Q$2),Z$6,0)*INDIRECT($P$1),VLOOKUP($P192, INDIRECT($Q$2),Z$6,0)),IF($E192="E",0,3))</f>
        <v>0</v>
      </c>
      <c r="AA192" s="186"/>
      <c r="AB192" s="282" t="str">
        <f t="shared" si="140"/>
        <v>10291C</v>
      </c>
      <c r="AC192" s="130" t="str">
        <f t="shared" si="138"/>
        <v xml:space="preserve">Supervisor Space Planning  </v>
      </c>
      <c r="AD192" s="284" t="str">
        <f t="shared" si="137"/>
        <v>034</v>
      </c>
      <c r="AE192" s="282">
        <f t="shared" ca="1" si="144"/>
        <v>41.379999999999995</v>
      </c>
      <c r="AF192" s="282">
        <f t="shared" ca="1" si="145"/>
        <v>43.036999999999999</v>
      </c>
      <c r="AG192" s="282">
        <f t="shared" ca="1" si="146"/>
        <v>44.76</v>
      </c>
      <c r="AH192" s="282">
        <f t="shared" ca="1" si="147"/>
        <v>46.552</v>
      </c>
      <c r="AI192" s="282">
        <f t="shared" ca="1" si="148"/>
        <v>48.415999999999997</v>
      </c>
      <c r="AJ192" s="282" t="str">
        <f t="shared" ca="1" si="149"/>
        <v/>
      </c>
      <c r="AK192" s="282" t="str">
        <f t="shared" ca="1" si="150"/>
        <v/>
      </c>
    </row>
    <row r="193" spans="1:38" x14ac:dyDescent="0.2">
      <c r="A193" s="75" t="s">
        <v>233</v>
      </c>
      <c r="B193" s="75">
        <v>7</v>
      </c>
      <c r="C193" s="70" t="s">
        <v>232</v>
      </c>
      <c r="D193" s="75">
        <v>333</v>
      </c>
      <c r="E193" s="75" t="s">
        <v>17</v>
      </c>
      <c r="F193" s="73" t="s">
        <v>451</v>
      </c>
      <c r="G193" s="74">
        <f t="shared" ca="1" si="152"/>
        <v>61100</v>
      </c>
      <c r="H193" s="74">
        <f t="shared" ca="1" si="153"/>
        <v>62932</v>
      </c>
      <c r="I193" s="74">
        <f t="shared" ca="1" si="154"/>
        <v>64822</v>
      </c>
      <c r="J193" s="74">
        <f t="shared" ca="1" si="155"/>
        <v>66766</v>
      </c>
      <c r="K193" s="74">
        <f t="shared" ca="1" si="156"/>
        <v>68768</v>
      </c>
      <c r="L193" s="74">
        <f t="shared" ca="1" si="142"/>
        <v>70831</v>
      </c>
      <c r="M193" s="74">
        <f t="shared" ca="1" si="143"/>
        <v>72956</v>
      </c>
      <c r="N193" s="72"/>
      <c r="P193" s="187" t="str">
        <f t="shared" si="151"/>
        <v>10350C</v>
      </c>
      <c r="Q193" s="191" t="s">
        <v>600</v>
      </c>
      <c r="R193" s="188" t="str">
        <f t="shared" si="139"/>
        <v>Supervisor Treasury Division</v>
      </c>
      <c r="S193" s="189" t="str">
        <f t="shared" si="157"/>
        <v>17</v>
      </c>
      <c r="T193" s="186" cm="1">
        <f t="array" aca="1" ref="T193" ca="1">ROUND(IF($Q193="Y",VLOOKUP($P193, INDIRECT($Q$2),T$6,0)*INDIRECT($P$1),VLOOKUP($P193, INDIRECT($Q$2),T$6,0)),IF($E193="E",0,3))</f>
        <v>61100</v>
      </c>
      <c r="U193" s="186" cm="1">
        <f t="array" aca="1" ref="U193" ca="1">ROUND(IF($Q193="Y",VLOOKUP($P193, INDIRECT($Q$2),U$6,0)*INDIRECT($P$1),VLOOKUP($P193, INDIRECT($Q$2),U$6,0)),IF($E193="E",0,3))</f>
        <v>62932</v>
      </c>
      <c r="V193" s="186" cm="1">
        <f t="array" aca="1" ref="V193" ca="1">ROUND(IF($Q193="Y",VLOOKUP($P193, INDIRECT($Q$2),V$6,0)*INDIRECT($P$1),VLOOKUP($P193, INDIRECT($Q$2),V$6,0)),IF($E193="E",0,3))</f>
        <v>64822</v>
      </c>
      <c r="W193" s="186" cm="1">
        <f t="array" aca="1" ref="W193" ca="1">ROUND(IF($Q193="Y",VLOOKUP($P193, INDIRECT($Q$2),W$6,0)*INDIRECT($P$1),VLOOKUP($P193, INDIRECT($Q$2),W$6,0)),IF($E193="E",0,3))</f>
        <v>66766</v>
      </c>
      <c r="X193" s="186" cm="1">
        <f t="array" aca="1" ref="X193" ca="1">ROUND(IF($Q193="Y",VLOOKUP($P193, INDIRECT($Q$2),X$6,0)*INDIRECT($P$1),VLOOKUP($P193, INDIRECT($Q$2),X$6,0)),IF($E193="E",0,3))</f>
        <v>68768</v>
      </c>
      <c r="Y193" s="186" cm="1">
        <f t="array" aca="1" ref="Y193" ca="1">ROUND(IF($Q193="Y",VLOOKUP($P193, INDIRECT($Q$2),Y$6,0)*INDIRECT($P$1),VLOOKUP($P193, INDIRECT($Q$2),Y$6,0)),IF($E193="E",0,3))</f>
        <v>70831</v>
      </c>
      <c r="Z193" s="186" cm="1">
        <f t="array" aca="1" ref="Z193" ca="1">ROUND(IF($Q193="Y",VLOOKUP($P193, INDIRECT($Q$2),Z$6,0)*INDIRECT($P$1),VLOOKUP($P193, INDIRECT($Q$2),Z$6,0)),IF($E193="E",0,3))</f>
        <v>72956</v>
      </c>
      <c r="AA193" s="186"/>
      <c r="AB193" s="282" t="str">
        <f t="shared" si="140"/>
        <v>10350C</v>
      </c>
      <c r="AC193" s="130" t="str">
        <f t="shared" si="138"/>
        <v>Supervisor Treasury Division</v>
      </c>
      <c r="AD193" s="284" t="str">
        <f t="shared" si="137"/>
        <v>17</v>
      </c>
      <c r="AE193" s="282">
        <f t="shared" ca="1" si="144"/>
        <v>29.375</v>
      </c>
      <c r="AF193" s="282">
        <f t="shared" ca="1" si="145"/>
        <v>30.256</v>
      </c>
      <c r="AG193" s="282">
        <f t="shared" ca="1" si="146"/>
        <v>31.165000000000003</v>
      </c>
      <c r="AH193" s="282">
        <f t="shared" ca="1" si="147"/>
        <v>32.099999999999994</v>
      </c>
      <c r="AI193" s="282">
        <f t="shared" ca="1" si="148"/>
        <v>33.061999999999998</v>
      </c>
      <c r="AJ193" s="282">
        <f t="shared" ca="1" si="149"/>
        <v>34.053999999999995</v>
      </c>
      <c r="AK193" s="282">
        <f t="shared" ca="1" si="150"/>
        <v>35.075000000000003</v>
      </c>
    </row>
    <row r="194" spans="1:38" x14ac:dyDescent="0.2">
      <c r="A194" s="75" t="s">
        <v>235</v>
      </c>
      <c r="B194" s="75">
        <v>9</v>
      </c>
      <c r="C194" s="70" t="s">
        <v>586</v>
      </c>
      <c r="D194" s="75">
        <v>413</v>
      </c>
      <c r="E194" s="75" t="s">
        <v>17</v>
      </c>
      <c r="F194" s="73" t="s">
        <v>452</v>
      </c>
      <c r="G194" s="74">
        <f t="shared" ca="1" si="152"/>
        <v>77725</v>
      </c>
      <c r="H194" s="74">
        <f t="shared" ca="1" si="153"/>
        <v>80838</v>
      </c>
      <c r="I194" s="74">
        <f t="shared" ca="1" si="154"/>
        <v>84074</v>
      </c>
      <c r="J194" s="74">
        <f t="shared" ca="1" si="155"/>
        <v>87441</v>
      </c>
      <c r="K194" s="74">
        <f t="shared" ca="1" si="156"/>
        <v>90941</v>
      </c>
      <c r="L194" s="74">
        <f t="shared" ca="1" si="142"/>
        <v>0</v>
      </c>
      <c r="M194" s="74">
        <f t="shared" ca="1" si="143"/>
        <v>0</v>
      </c>
      <c r="N194" s="72"/>
      <c r="P194" s="187" t="str">
        <f t="shared" si="151"/>
        <v>10633C</v>
      </c>
      <c r="Q194" s="191" t="s">
        <v>600</v>
      </c>
      <c r="R194" s="188" t="str">
        <f t="shared" si="139"/>
        <v>Training Development Supervisor</v>
      </c>
      <c r="S194" s="189" t="str">
        <f t="shared" si="157"/>
        <v>084</v>
      </c>
      <c r="T194" s="186" cm="1">
        <f t="array" aca="1" ref="T194" ca="1">ROUND(IF($Q194="Y",VLOOKUP($P194, INDIRECT($Q$2),T$6,0)*INDIRECT($P$1),VLOOKUP($P194, INDIRECT($Q$2),T$6,0)),IF($E194="E",0,3))</f>
        <v>77725</v>
      </c>
      <c r="U194" s="186" cm="1">
        <f t="array" aca="1" ref="U194" ca="1">ROUND(IF($Q194="Y",VLOOKUP($P194, INDIRECT($Q$2),U$6,0)*INDIRECT($P$1),VLOOKUP($P194, INDIRECT($Q$2),U$6,0)),IF($E194="E",0,3))</f>
        <v>80838</v>
      </c>
      <c r="V194" s="186" cm="1">
        <f t="array" aca="1" ref="V194" ca="1">ROUND(IF($Q194="Y",VLOOKUP($P194, INDIRECT($Q$2),V$6,0)*INDIRECT($P$1),VLOOKUP($P194, INDIRECT($Q$2),V$6,0)),IF($E194="E",0,3))</f>
        <v>84074</v>
      </c>
      <c r="W194" s="186" cm="1">
        <f t="array" aca="1" ref="W194" ca="1">ROUND(IF($Q194="Y",VLOOKUP($P194, INDIRECT($Q$2),W$6,0)*INDIRECT($P$1),VLOOKUP($P194, INDIRECT($Q$2),W$6,0)),IF($E194="E",0,3))</f>
        <v>87441</v>
      </c>
      <c r="X194" s="186" cm="1">
        <f t="array" aca="1" ref="X194" ca="1">ROUND(IF($Q194="Y",VLOOKUP($P194, INDIRECT($Q$2),X$6,0)*INDIRECT($P$1),VLOOKUP($P194, INDIRECT($Q$2),X$6,0)),IF($E194="E",0,3))</f>
        <v>90941</v>
      </c>
      <c r="Y194" s="186" cm="1">
        <f t="array" aca="1" ref="Y194" ca="1">ROUND(IF($Q194="Y",VLOOKUP($P194, INDIRECT($Q$2),Y$6,0)*INDIRECT($P$1),VLOOKUP($P194, INDIRECT($Q$2),Y$6,0)),IF($E194="E",0,3))</f>
        <v>0</v>
      </c>
      <c r="Z194" s="186" cm="1">
        <f t="array" aca="1" ref="Z194" ca="1">ROUND(IF($Q194="Y",VLOOKUP($P194, INDIRECT($Q$2),Z$6,0)*INDIRECT($P$1),VLOOKUP($P194, INDIRECT($Q$2),Z$6,0)),IF($E194="E",0,3))</f>
        <v>0</v>
      </c>
      <c r="AA194" s="186"/>
      <c r="AB194" s="282" t="str">
        <f t="shared" si="140"/>
        <v>10633C</v>
      </c>
      <c r="AC194" s="130" t="str">
        <f t="shared" si="138"/>
        <v>Training Development Supervisor</v>
      </c>
      <c r="AD194" s="284" t="str">
        <f t="shared" si="137"/>
        <v>084</v>
      </c>
      <c r="AE194" s="282">
        <f t="shared" ca="1" si="144"/>
        <v>37.367999999999995</v>
      </c>
      <c r="AF194" s="282">
        <f t="shared" ca="1" si="145"/>
        <v>38.864999999999995</v>
      </c>
      <c r="AG194" s="282">
        <f t="shared" ca="1" si="146"/>
        <v>40.420999999999999</v>
      </c>
      <c r="AH194" s="282">
        <f t="shared" ca="1" si="147"/>
        <v>42.038999999999994</v>
      </c>
      <c r="AI194" s="282">
        <f t="shared" ca="1" si="148"/>
        <v>43.721999999999994</v>
      </c>
      <c r="AJ194" s="282" t="str">
        <f t="shared" ca="1" si="149"/>
        <v/>
      </c>
      <c r="AK194" s="282" t="str">
        <f t="shared" ca="1" si="150"/>
        <v/>
      </c>
    </row>
    <row r="195" spans="1:38" x14ac:dyDescent="0.2">
      <c r="A195" s="75" t="s">
        <v>231</v>
      </c>
      <c r="B195" s="75">
        <v>12</v>
      </c>
      <c r="C195" s="70" t="s">
        <v>32</v>
      </c>
      <c r="D195" s="75">
        <v>573</v>
      </c>
      <c r="E195" s="75" t="s">
        <v>17</v>
      </c>
      <c r="F195" s="73" t="s">
        <v>849</v>
      </c>
      <c r="G195" s="74">
        <f t="shared" ca="1" si="152"/>
        <v>105444</v>
      </c>
      <c r="H195" s="74">
        <f t="shared" ca="1" si="153"/>
        <v>109661</v>
      </c>
      <c r="I195" s="74">
        <f t="shared" ca="1" si="154"/>
        <v>114047</v>
      </c>
      <c r="J195" s="74">
        <f t="shared" ca="1" si="155"/>
        <v>118609</v>
      </c>
      <c r="K195" s="74">
        <f t="shared" ca="1" si="156"/>
        <v>123353</v>
      </c>
      <c r="L195" s="74">
        <f t="shared" ca="1" si="142"/>
        <v>0</v>
      </c>
      <c r="M195" s="74">
        <f t="shared" ca="1" si="143"/>
        <v>0</v>
      </c>
      <c r="N195" s="72"/>
      <c r="P195" s="187" t="str">
        <f t="shared" si="151"/>
        <v>10335C</v>
      </c>
      <c r="Q195" s="191" t="s">
        <v>600</v>
      </c>
      <c r="R195" s="188" t="str">
        <f t="shared" si="139"/>
        <v>Transportation Planning Supervisor</v>
      </c>
      <c r="S195" s="189" t="str">
        <f t="shared" si="157"/>
        <v>105</v>
      </c>
      <c r="T195" s="186" cm="1">
        <f t="array" aca="1" ref="T195" ca="1">ROUND(IF($Q195="Y",VLOOKUP($P195, INDIRECT($Q$2),T$6,0)*INDIRECT($P$1),VLOOKUP($P195, INDIRECT($Q$2),T$6,0)),IF($E195="E",0,3))</f>
        <v>105444</v>
      </c>
      <c r="U195" s="186" cm="1">
        <f t="array" aca="1" ref="U195" ca="1">ROUND(IF($Q195="Y",VLOOKUP($P195, INDIRECT($Q$2),U$6,0)*INDIRECT($P$1),VLOOKUP($P195, INDIRECT($Q$2),U$6,0)),IF($E195="E",0,3))</f>
        <v>109661</v>
      </c>
      <c r="V195" s="186" cm="1">
        <f t="array" aca="1" ref="V195" ca="1">ROUND(IF($Q195="Y",VLOOKUP($P195, INDIRECT($Q$2),V$6,0)*INDIRECT($P$1),VLOOKUP($P195, INDIRECT($Q$2),V$6,0)),IF($E195="E",0,3))</f>
        <v>114047</v>
      </c>
      <c r="W195" s="186" cm="1">
        <f t="array" aca="1" ref="W195" ca="1">ROUND(IF($Q195="Y",VLOOKUP($P195, INDIRECT($Q$2),W$6,0)*INDIRECT($P$1),VLOOKUP($P195, INDIRECT($Q$2),W$6,0)),IF($E195="E",0,3))</f>
        <v>118609</v>
      </c>
      <c r="X195" s="186" cm="1">
        <f t="array" aca="1" ref="X195" ca="1">ROUND(IF($Q195="Y",VLOOKUP($P195, INDIRECT($Q$2),X$6,0)*INDIRECT($P$1),VLOOKUP($P195, INDIRECT($Q$2),X$6,0)),IF($E195="E",0,3))</f>
        <v>123353</v>
      </c>
      <c r="Y195" s="186" cm="1">
        <f t="array" aca="1" ref="Y195" ca="1">ROUND(IF($Q195="Y",VLOOKUP($P195, INDIRECT($Q$2),Y$6,0)*INDIRECT($P$1),VLOOKUP($P195, INDIRECT($Q$2),Y$6,0)),IF($E195="E",0,3))</f>
        <v>0</v>
      </c>
      <c r="Z195" s="186" cm="1">
        <f t="array" aca="1" ref="Z195" ca="1">ROUND(IF($Q195="Y",VLOOKUP($P195, INDIRECT($Q$2),Z$6,0)*INDIRECT($P$1),VLOOKUP($P195, INDIRECT($Q$2),Z$6,0)),IF($E195="E",0,3))</f>
        <v>0</v>
      </c>
      <c r="AA195" s="186"/>
      <c r="AB195" s="282" t="str">
        <f t="shared" si="140"/>
        <v>10335C</v>
      </c>
      <c r="AC195" s="130" t="str">
        <f t="shared" si="138"/>
        <v>Transportation Planning Supervisor</v>
      </c>
      <c r="AD195" s="284" t="str">
        <f t="shared" si="137"/>
        <v>105</v>
      </c>
      <c r="AE195" s="282">
        <f t="shared" ca="1" si="144"/>
        <v>50.695</v>
      </c>
      <c r="AF195" s="282">
        <f t="shared" ca="1" si="145"/>
        <v>52.721999999999994</v>
      </c>
      <c r="AG195" s="282">
        <f t="shared" ca="1" si="146"/>
        <v>54.830999999999996</v>
      </c>
      <c r="AH195" s="282">
        <f t="shared" ca="1" si="147"/>
        <v>57.024000000000001</v>
      </c>
      <c r="AI195" s="282">
        <f t="shared" ca="1" si="148"/>
        <v>59.305</v>
      </c>
      <c r="AJ195" s="282" t="str">
        <f t="shared" ca="1" si="149"/>
        <v/>
      </c>
      <c r="AK195" s="282" t="str">
        <f t="shared" ca="1" si="150"/>
        <v/>
      </c>
    </row>
    <row r="196" spans="1:38" x14ac:dyDescent="0.2">
      <c r="A196" s="75" t="s">
        <v>237</v>
      </c>
      <c r="B196" s="75">
        <v>5</v>
      </c>
      <c r="C196" s="70" t="s">
        <v>236</v>
      </c>
      <c r="D196" s="75">
        <v>140</v>
      </c>
      <c r="E196" s="75" t="s">
        <v>21</v>
      </c>
      <c r="F196" s="73" t="s">
        <v>238</v>
      </c>
      <c r="G196" s="74">
        <f t="shared" ca="1" si="152"/>
        <v>28.170999999999999</v>
      </c>
      <c r="H196" s="74">
        <f t="shared" ca="1" si="153"/>
        <v>0</v>
      </c>
      <c r="I196" s="74">
        <f t="shared" ca="1" si="154"/>
        <v>0</v>
      </c>
      <c r="J196" s="74">
        <f t="shared" ca="1" si="155"/>
        <v>0</v>
      </c>
      <c r="K196" s="74">
        <f t="shared" ca="1" si="156"/>
        <v>0</v>
      </c>
      <c r="L196" s="74">
        <f t="shared" ca="1" si="142"/>
        <v>0</v>
      </c>
      <c r="M196" s="74">
        <f t="shared" ca="1" si="143"/>
        <v>0</v>
      </c>
      <c r="N196" s="72"/>
      <c r="P196" s="187" t="str">
        <f t="shared" si="151"/>
        <v>52923C</v>
      </c>
      <c r="Q196" s="191" t="s">
        <v>600</v>
      </c>
      <c r="R196" s="188" t="str">
        <f t="shared" si="139"/>
        <v>Truck Operator</v>
      </c>
      <c r="S196" s="189" t="str">
        <f t="shared" si="157"/>
        <v>107</v>
      </c>
      <c r="T196" s="186" cm="1">
        <f t="array" aca="1" ref="T196" ca="1">ROUND(IF($Q196="Y",VLOOKUP($P196, INDIRECT($Q$2),T$6,0)*INDIRECT($P$1),VLOOKUP($P196, INDIRECT($Q$2),T$6,0)),IF($E196="E",0,3))</f>
        <v>28.170999999999999</v>
      </c>
      <c r="U196" s="186" cm="1">
        <f t="array" aca="1" ref="U196" ca="1">ROUND(IF($Q196="Y",VLOOKUP($P196, INDIRECT($Q$2),U$6,0)*INDIRECT($P$1),VLOOKUP($P196, INDIRECT($Q$2),U$6,0)),IF($E196="E",0,3))</f>
        <v>0</v>
      </c>
      <c r="V196" s="186" cm="1">
        <f t="array" aca="1" ref="V196" ca="1">ROUND(IF($Q196="Y",VLOOKUP($P196, INDIRECT($Q$2),V$6,0)*INDIRECT($P$1),VLOOKUP($P196, INDIRECT($Q$2),V$6,0)),IF($E196="E",0,3))</f>
        <v>0</v>
      </c>
      <c r="W196" s="186" cm="1">
        <f t="array" aca="1" ref="W196" ca="1">ROUND(IF($Q196="Y",VLOOKUP($P196, INDIRECT($Q$2),W$6,0)*INDIRECT($P$1),VLOOKUP($P196, INDIRECT($Q$2),W$6,0)),IF($E196="E",0,3))</f>
        <v>0</v>
      </c>
      <c r="X196" s="186" cm="1">
        <f t="array" aca="1" ref="X196" ca="1">ROUND(IF($Q196="Y",VLOOKUP($P196, INDIRECT($Q$2),X$6,0)*INDIRECT($P$1),VLOOKUP($P196, INDIRECT($Q$2),X$6,0)),IF($E196="E",0,3))</f>
        <v>0</v>
      </c>
      <c r="Y196" s="186" cm="1">
        <f t="array" aca="1" ref="Y196" ca="1">ROUND(IF($Q196="Y",VLOOKUP($P196, INDIRECT($Q$2),Y$6,0)*INDIRECT($P$1),VLOOKUP($P196, INDIRECT($Q$2),Y$6,0)),IF($E196="E",0,3))</f>
        <v>0</v>
      </c>
      <c r="Z196" s="186" cm="1">
        <f t="array" aca="1" ref="Z196" ca="1">ROUND(IF($Q196="Y",VLOOKUP($P196, INDIRECT($Q$2),Z$6,0)*INDIRECT($P$1),VLOOKUP($P196, INDIRECT($Q$2),Z$6,0)),IF($E196="E",0,3))</f>
        <v>0</v>
      </c>
      <c r="AA196" s="186"/>
      <c r="AB196" s="282" t="str">
        <f t="shared" si="140"/>
        <v>52923C</v>
      </c>
      <c r="AC196" s="130" t="str">
        <f t="shared" si="138"/>
        <v>Truck Operator</v>
      </c>
      <c r="AD196" s="284" t="str">
        <f t="shared" si="137"/>
        <v>107</v>
      </c>
      <c r="AE196" s="282">
        <f t="shared" ca="1" si="144"/>
        <v>28.170999999999999</v>
      </c>
      <c r="AF196" s="282" t="str">
        <f t="shared" ca="1" si="145"/>
        <v/>
      </c>
      <c r="AG196" s="282" t="str">
        <f t="shared" ca="1" si="146"/>
        <v/>
      </c>
      <c r="AH196" s="282" t="str">
        <f t="shared" ca="1" si="147"/>
        <v/>
      </c>
      <c r="AI196" s="282" t="str">
        <f t="shared" ca="1" si="148"/>
        <v/>
      </c>
      <c r="AJ196" s="282" t="str">
        <f t="shared" ca="1" si="149"/>
        <v/>
      </c>
      <c r="AK196" s="282" t="str">
        <f t="shared" ca="1" si="150"/>
        <v/>
      </c>
    </row>
    <row r="197" spans="1:38" x14ac:dyDescent="0.2">
      <c r="A197" s="75" t="s">
        <v>568</v>
      </c>
      <c r="B197" s="75">
        <v>10</v>
      </c>
      <c r="C197" s="70" t="s">
        <v>38</v>
      </c>
      <c r="D197" s="75">
        <v>458</v>
      </c>
      <c r="E197" s="75" t="s">
        <v>17</v>
      </c>
      <c r="F197" s="73" t="s">
        <v>569</v>
      </c>
      <c r="G197" s="74">
        <f t="shared" ca="1" si="152"/>
        <v>73359</v>
      </c>
      <c r="H197" s="74">
        <f t="shared" ca="1" si="153"/>
        <v>77047</v>
      </c>
      <c r="I197" s="74">
        <f t="shared" ca="1" si="154"/>
        <v>81209</v>
      </c>
      <c r="J197" s="74">
        <f t="shared" ca="1" si="155"/>
        <v>87993</v>
      </c>
      <c r="K197" s="74">
        <f t="shared" ca="1" si="156"/>
        <v>90458</v>
      </c>
      <c r="L197" s="74">
        <f t="shared" ca="1" si="142"/>
        <v>95196</v>
      </c>
      <c r="M197" s="74">
        <f t="shared" ca="1" si="143"/>
        <v>100655</v>
      </c>
      <c r="N197" s="72"/>
      <c r="P197" s="187" t="str">
        <f t="shared" si="151"/>
        <v>59401C</v>
      </c>
      <c r="Q197" s="191" t="s">
        <v>600</v>
      </c>
      <c r="R197" s="188" t="str">
        <f t="shared" si="139"/>
        <v>Violence Prevention Interagency Coordinator</v>
      </c>
      <c r="S197" s="189" t="str">
        <f t="shared" si="157"/>
        <v>65</v>
      </c>
      <c r="T197" s="186" cm="1">
        <f t="array" aca="1" ref="T197" ca="1">ROUND(IF($Q197="Y",VLOOKUP($P197, INDIRECT($Q$2),T$6,0)*INDIRECT($P$1),VLOOKUP($P197, INDIRECT($Q$2),T$6,0)),IF($E197="E",0,3))</f>
        <v>73359</v>
      </c>
      <c r="U197" s="186" cm="1">
        <f t="array" aca="1" ref="U197" ca="1">ROUND(IF($Q197="Y",VLOOKUP($P197, INDIRECT($Q$2),U$6,0)*INDIRECT($P$1),VLOOKUP($P197, INDIRECT($Q$2),U$6,0)),IF($E197="E",0,3))</f>
        <v>77047</v>
      </c>
      <c r="V197" s="186" cm="1">
        <f t="array" aca="1" ref="V197" ca="1">ROUND(IF($Q197="Y",VLOOKUP($P197, INDIRECT($Q$2),V$6,0)*INDIRECT($P$1),VLOOKUP($P197, INDIRECT($Q$2),V$6,0)),IF($E197="E",0,3))</f>
        <v>81209</v>
      </c>
      <c r="W197" s="186" cm="1">
        <f t="array" aca="1" ref="W197" ca="1">ROUND(IF($Q197="Y",VLOOKUP($P197, INDIRECT($Q$2),W$6,0)*INDIRECT($P$1),VLOOKUP($P197, INDIRECT($Q$2),W$6,0)),IF($E197="E",0,3))</f>
        <v>87993</v>
      </c>
      <c r="X197" s="186" cm="1">
        <f t="array" aca="1" ref="X197" ca="1">ROUND(IF($Q197="Y",VLOOKUP($P197, INDIRECT($Q$2),X$6,0)*INDIRECT($P$1),VLOOKUP($P197, INDIRECT($Q$2),X$6,0)),IF($E197="E",0,3))</f>
        <v>90458</v>
      </c>
      <c r="Y197" s="186" cm="1">
        <f t="array" aca="1" ref="Y197" ca="1">ROUND(IF($Q197="Y",VLOOKUP($P197, INDIRECT($Q$2),Y$6,0)*INDIRECT($P$1),VLOOKUP($P197, INDIRECT($Q$2),Y$6,0)),IF($E197="E",0,3))</f>
        <v>95196</v>
      </c>
      <c r="Z197" s="186" cm="1">
        <f t="array" aca="1" ref="Z197" ca="1">ROUND(IF($Q197="Y",VLOOKUP($P197, INDIRECT($Q$2),Z$6,0)*INDIRECT($P$1),VLOOKUP($P197, INDIRECT($Q$2),Z$6,0)),IF($E197="E",0,3))</f>
        <v>100655</v>
      </c>
      <c r="AA197" s="186"/>
      <c r="AB197" s="282" t="str">
        <f t="shared" si="140"/>
        <v>59401C</v>
      </c>
      <c r="AC197" s="130" t="str">
        <f t="shared" si="138"/>
        <v>Violence Prevention Interagency Coordinator</v>
      </c>
      <c r="AD197" s="284" t="str">
        <f t="shared" si="137"/>
        <v>65</v>
      </c>
      <c r="AE197" s="282">
        <f t="shared" ca="1" si="144"/>
        <v>35.268999999999998</v>
      </c>
      <c r="AF197" s="282">
        <f t="shared" ca="1" si="145"/>
        <v>37.041999999999994</v>
      </c>
      <c r="AG197" s="282">
        <f t="shared" ca="1" si="146"/>
        <v>39.042999999999999</v>
      </c>
      <c r="AH197" s="282">
        <f t="shared" ca="1" si="147"/>
        <v>42.305</v>
      </c>
      <c r="AI197" s="282">
        <f t="shared" ca="1" si="148"/>
        <v>43.489999999999995</v>
      </c>
      <c r="AJ197" s="282">
        <f t="shared" ca="1" si="149"/>
        <v>45.768000000000001</v>
      </c>
      <c r="AK197" s="282">
        <f t="shared" ca="1" si="150"/>
        <v>48.391999999999996</v>
      </c>
    </row>
    <row r="198" spans="1:38" x14ac:dyDescent="0.2">
      <c r="A198" s="75" t="s">
        <v>239</v>
      </c>
      <c r="B198" s="75">
        <v>11</v>
      </c>
      <c r="C198" s="70" t="s">
        <v>65</v>
      </c>
      <c r="D198" s="75">
        <v>518</v>
      </c>
      <c r="E198" s="75" t="s">
        <v>17</v>
      </c>
      <c r="F198" s="73" t="s">
        <v>453</v>
      </c>
      <c r="G198" s="74">
        <f t="shared" ca="1" si="152"/>
        <v>85492</v>
      </c>
      <c r="H198" s="74">
        <f t="shared" ca="1" si="153"/>
        <v>89993</v>
      </c>
      <c r="I198" s="74">
        <f t="shared" ca="1" si="154"/>
        <v>94728</v>
      </c>
      <c r="J198" s="74">
        <f t="shared" ca="1" si="155"/>
        <v>101170</v>
      </c>
      <c r="K198" s="74">
        <f t="shared" ca="1" si="156"/>
        <v>104004</v>
      </c>
      <c r="L198" s="74">
        <f t="shared" ca="1" si="142"/>
        <v>106917</v>
      </c>
      <c r="M198" s="74">
        <f t="shared" ca="1" si="143"/>
        <v>109964</v>
      </c>
      <c r="N198" s="72"/>
      <c r="P198" s="187" t="str">
        <f t="shared" si="151"/>
        <v>10857C</v>
      </c>
      <c r="Q198" s="191" t="s">
        <v>600</v>
      </c>
      <c r="R198" s="188" t="str">
        <f t="shared" si="139"/>
        <v>Water Business Enterprise System Manager</v>
      </c>
      <c r="S198" s="189" t="str">
        <f t="shared" si="157"/>
        <v>41C</v>
      </c>
      <c r="T198" s="186" cm="1">
        <f t="array" aca="1" ref="T198" ca="1">ROUND(IF($Q198="Y",VLOOKUP($P198, INDIRECT($Q$2),T$6,0)*INDIRECT($P$1),VLOOKUP($P198, INDIRECT($Q$2),T$6,0)),IF($E198="E",0,3))</f>
        <v>85492</v>
      </c>
      <c r="U198" s="186" cm="1">
        <f t="array" aca="1" ref="U198" ca="1">ROUND(IF($Q198="Y",VLOOKUP($P198, INDIRECT($Q$2),U$6,0)*INDIRECT($P$1),VLOOKUP($P198, INDIRECT($Q$2),U$6,0)),IF($E198="E",0,3))</f>
        <v>89993</v>
      </c>
      <c r="V198" s="186" cm="1">
        <f t="array" aca="1" ref="V198" ca="1">ROUND(IF($Q198="Y",VLOOKUP($P198, INDIRECT($Q$2),V$6,0)*INDIRECT($P$1),VLOOKUP($P198, INDIRECT($Q$2),V$6,0)),IF($E198="E",0,3))</f>
        <v>94728</v>
      </c>
      <c r="W198" s="186" cm="1">
        <f t="array" aca="1" ref="W198" ca="1">ROUND(IF($Q198="Y",VLOOKUP($P198, INDIRECT($Q$2),W$6,0)*INDIRECT($P$1),VLOOKUP($P198, INDIRECT($Q$2),W$6,0)),IF($E198="E",0,3))</f>
        <v>101170</v>
      </c>
      <c r="X198" s="186" cm="1">
        <f t="array" aca="1" ref="X198" ca="1">ROUND(IF($Q198="Y",VLOOKUP($P198, INDIRECT($Q$2),X$6,0)*INDIRECT($P$1),VLOOKUP($P198, INDIRECT($Q$2),X$6,0)),IF($E198="E",0,3))</f>
        <v>104004</v>
      </c>
      <c r="Y198" s="186" cm="1">
        <f t="array" aca="1" ref="Y198" ca="1">ROUND(IF($Q198="Y",VLOOKUP($P198, INDIRECT($Q$2),Y$6,0)*INDIRECT($P$1),VLOOKUP($P198, INDIRECT($Q$2),Y$6,0)),IF($E198="E",0,3))</f>
        <v>106917</v>
      </c>
      <c r="Z198" s="186" cm="1">
        <f t="array" aca="1" ref="Z198" ca="1">ROUND(IF($Q198="Y",VLOOKUP($P198, INDIRECT($Q$2),Z$6,0)*INDIRECT($P$1),VLOOKUP($P198, INDIRECT($Q$2),Z$6,0)),IF($E198="E",0,3))</f>
        <v>109964</v>
      </c>
      <c r="AA198" s="186"/>
      <c r="AB198" s="282" t="str">
        <f t="shared" si="140"/>
        <v>10857C</v>
      </c>
      <c r="AC198" s="130" t="str">
        <f t="shared" si="138"/>
        <v>Water Business Enterprise System Manager</v>
      </c>
      <c r="AD198" s="284" t="str">
        <f t="shared" si="137"/>
        <v>41C</v>
      </c>
      <c r="AE198" s="282">
        <f t="shared" ca="1" si="144"/>
        <v>41.101999999999997</v>
      </c>
      <c r="AF198" s="282">
        <f t="shared" ca="1" si="145"/>
        <v>43.265999999999998</v>
      </c>
      <c r="AG198" s="282">
        <f t="shared" ca="1" si="146"/>
        <v>45.542999999999999</v>
      </c>
      <c r="AH198" s="282">
        <f t="shared" ca="1" si="147"/>
        <v>48.64</v>
      </c>
      <c r="AI198" s="282">
        <f t="shared" ca="1" si="148"/>
        <v>50.001999999999995</v>
      </c>
      <c r="AJ198" s="282">
        <f t="shared" ca="1" si="149"/>
        <v>51.402999999999999</v>
      </c>
      <c r="AK198" s="282">
        <f t="shared" ca="1" si="150"/>
        <v>52.867999999999995</v>
      </c>
    </row>
    <row r="199" spans="1:38" x14ac:dyDescent="0.2">
      <c r="A199" s="75" t="s">
        <v>138</v>
      </c>
      <c r="B199" s="75">
        <v>11</v>
      </c>
      <c r="C199" s="70" t="s">
        <v>124</v>
      </c>
      <c r="D199" s="75">
        <v>513</v>
      </c>
      <c r="E199" s="75" t="s">
        <v>17</v>
      </c>
      <c r="F199" s="73" t="s">
        <v>872</v>
      </c>
      <c r="G199" s="74">
        <f t="shared" si="152"/>
        <v>93998</v>
      </c>
      <c r="H199" s="74">
        <f t="shared" si="153"/>
        <v>97756</v>
      </c>
      <c r="I199" s="74">
        <f t="shared" si="154"/>
        <v>101668</v>
      </c>
      <c r="J199" s="74">
        <f t="shared" si="155"/>
        <v>105734</v>
      </c>
      <c r="K199" s="74">
        <f t="shared" si="156"/>
        <v>109964</v>
      </c>
      <c r="L199" s="74"/>
      <c r="M199" s="74"/>
      <c r="N199" s="72"/>
      <c r="P199" s="187" t="str">
        <f t="shared" si="151"/>
        <v>06835C</v>
      </c>
      <c r="Q199" s="191" t="s">
        <v>600</v>
      </c>
      <c r="R199" s="188" t="str">
        <f t="shared" si="139"/>
        <v>Workforce Development Manager</v>
      </c>
      <c r="S199" s="189" t="str">
        <f t="shared" si="157"/>
        <v>104</v>
      </c>
      <c r="T199" s="186">
        <v>93998</v>
      </c>
      <c r="U199" s="186">
        <v>97756</v>
      </c>
      <c r="V199" s="186">
        <v>101668</v>
      </c>
      <c r="W199" s="186">
        <v>105734</v>
      </c>
      <c r="X199" s="186">
        <v>109964</v>
      </c>
      <c r="Y199" s="186">
        <v>0</v>
      </c>
      <c r="Z199" s="186">
        <v>0</v>
      </c>
      <c r="AA199" s="186"/>
      <c r="AB199" s="282" t="str">
        <f t="shared" si="140"/>
        <v>06835C</v>
      </c>
      <c r="AC199" s="130" t="str">
        <f t="shared" si="138"/>
        <v>Workforce Development Manager</v>
      </c>
      <c r="AD199" s="284" t="str">
        <f t="shared" si="137"/>
        <v>104</v>
      </c>
      <c r="AE199" s="282"/>
      <c r="AF199" s="282"/>
      <c r="AG199" s="282"/>
      <c r="AH199" s="282"/>
      <c r="AI199" s="282"/>
      <c r="AJ199" s="282"/>
      <c r="AK199" s="282"/>
    </row>
    <row r="200" spans="1:38" x14ac:dyDescent="0.2">
      <c r="G200" s="231"/>
      <c r="H200" s="231"/>
      <c r="I200" s="231"/>
      <c r="J200" s="231"/>
      <c r="K200" s="231"/>
      <c r="L200" s="72"/>
      <c r="M200" s="72"/>
      <c r="N200" s="72"/>
      <c r="P200" s="187"/>
      <c r="R200" s="188"/>
      <c r="S200" s="189"/>
      <c r="AA200" s="186"/>
    </row>
    <row r="201" spans="1:38" x14ac:dyDescent="0.2">
      <c r="A201" s="76" t="s">
        <v>754</v>
      </c>
      <c r="B201" s="76"/>
      <c r="D201" s="71"/>
      <c r="E201" s="71"/>
      <c r="F201" s="233"/>
      <c r="G201" s="232"/>
      <c r="H201" s="232"/>
      <c r="I201" s="232"/>
      <c r="J201" s="232"/>
      <c r="K201" s="232"/>
      <c r="L201" s="69"/>
      <c r="M201" s="72"/>
      <c r="N201" s="234"/>
      <c r="P201" s="187"/>
      <c r="R201" s="188"/>
      <c r="S201" s="189"/>
      <c r="AA201" s="186"/>
    </row>
    <row r="202" spans="1:38" x14ac:dyDescent="0.2">
      <c r="A202" s="76" t="s">
        <v>485</v>
      </c>
      <c r="B202" s="76"/>
      <c r="D202" s="71"/>
      <c r="E202" s="71"/>
      <c r="F202" s="224"/>
      <c r="G202" s="242"/>
      <c r="H202" s="242"/>
      <c r="I202" s="242"/>
      <c r="J202" s="242"/>
      <c r="K202" s="242"/>
      <c r="L202" s="234"/>
      <c r="M202" s="234"/>
      <c r="N202" s="234"/>
      <c r="P202" s="188"/>
      <c r="Q202" s="187"/>
      <c r="AA202" s="186"/>
    </row>
    <row r="203" spans="1:38" x14ac:dyDescent="0.2">
      <c r="A203" s="61">
        <f ca="1">T204</f>
        <v>456.5997799999999</v>
      </c>
      <c r="B203" s="79" t="s">
        <v>240</v>
      </c>
      <c r="D203" s="71"/>
      <c r="E203" s="71"/>
      <c r="F203" s="224"/>
      <c r="G203" s="234"/>
      <c r="H203" s="234"/>
      <c r="I203" s="234"/>
      <c r="J203" s="234"/>
      <c r="K203" s="234"/>
      <c r="L203" s="234"/>
      <c r="M203" s="234"/>
      <c r="N203" s="234"/>
      <c r="P203" s="193"/>
      <c r="Q203" s="289" t="s">
        <v>792</v>
      </c>
      <c r="R203" s="177"/>
      <c r="T203" s="289" t="str">
        <f>Q203</f>
        <v>Longevity - Exempt</v>
      </c>
      <c r="AA203" s="186"/>
      <c r="AB203" s="310" t="str">
        <f>Q203</f>
        <v>Longevity - Exempt</v>
      </c>
      <c r="AE203" s="304" t="str">
        <f>T203</f>
        <v>Longevity - Exempt</v>
      </c>
      <c r="AF203" s="125"/>
      <c r="AG203" s="125"/>
    </row>
    <row r="204" spans="1:38" x14ac:dyDescent="0.2">
      <c r="A204" s="61">
        <f ca="1">T205</f>
        <v>880.73985999999979</v>
      </c>
      <c r="B204" s="79" t="s">
        <v>241</v>
      </c>
      <c r="C204" s="236"/>
      <c r="D204" s="71"/>
      <c r="E204" s="71"/>
      <c r="F204" s="224"/>
      <c r="G204" s="234"/>
      <c r="H204" s="234"/>
      <c r="I204" s="234"/>
      <c r="J204" s="234"/>
      <c r="K204" s="234"/>
      <c r="L204" s="234"/>
      <c r="M204" s="234"/>
      <c r="N204" s="234"/>
      <c r="P204" s="192" t="s">
        <v>718</v>
      </c>
      <c r="Q204" s="192" t="s">
        <v>600</v>
      </c>
      <c r="R204" s="177"/>
      <c r="T204" s="203">
        <f ca="1">T210*2080</f>
        <v>456.5997799999999</v>
      </c>
      <c r="AA204" s="186"/>
      <c r="AB204" s="286" t="str">
        <f>P204</f>
        <v>Ex10</v>
      </c>
      <c r="AE204" s="282">
        <f ca="1">AE210</f>
        <v>0.22</v>
      </c>
    </row>
    <row r="205" spans="1:38" s="72" customFormat="1" x14ac:dyDescent="0.2">
      <c r="A205" s="61">
        <f ca="1">T206</f>
        <v>1062.5141799999997</v>
      </c>
      <c r="B205" s="79" t="s">
        <v>242</v>
      </c>
      <c r="C205" s="236"/>
      <c r="F205" s="224"/>
      <c r="G205" s="234"/>
      <c r="H205" s="234"/>
      <c r="I205" s="234"/>
      <c r="J205" s="234"/>
      <c r="K205" s="234"/>
      <c r="L205" s="234"/>
      <c r="M205" s="234"/>
      <c r="N205" s="234"/>
      <c r="P205" s="192" t="s">
        <v>719</v>
      </c>
      <c r="Q205" s="192" t="s">
        <v>600</v>
      </c>
      <c r="R205" s="177"/>
      <c r="S205" s="186"/>
      <c r="T205" s="203">
        <f ca="1">T211*2080</f>
        <v>880.73985999999979</v>
      </c>
      <c r="U205" s="179"/>
      <c r="V205" s="179"/>
      <c r="W205" s="179"/>
      <c r="X205" s="179"/>
      <c r="Y205" s="179"/>
      <c r="Z205" s="179"/>
      <c r="AA205" s="179"/>
      <c r="AB205" s="286" t="str">
        <f>P205</f>
        <v>Ex15</v>
      </c>
      <c r="AC205" s="285"/>
      <c r="AD205" s="285"/>
      <c r="AE205" s="282">
        <f ca="1">AE211</f>
        <v>0.42399999999999999</v>
      </c>
      <c r="AF205" s="285"/>
      <c r="AG205" s="285"/>
      <c r="AH205" s="285"/>
      <c r="AI205" s="285"/>
      <c r="AJ205" s="285"/>
      <c r="AK205" s="285"/>
      <c r="AL205" s="285"/>
    </row>
    <row r="206" spans="1:38" s="72" customFormat="1" x14ac:dyDescent="0.2">
      <c r="A206" s="61">
        <f ca="1">T207</f>
        <v>1395.7670999999998</v>
      </c>
      <c r="B206" s="79" t="s">
        <v>243</v>
      </c>
      <c r="C206" s="236"/>
      <c r="F206" s="224"/>
      <c r="G206" s="234"/>
      <c r="H206" s="234"/>
      <c r="I206" s="234"/>
      <c r="J206" s="234"/>
      <c r="K206" s="234"/>
      <c r="L206" s="234"/>
      <c r="M206" s="234"/>
      <c r="N206" s="234"/>
      <c r="P206" s="192" t="s">
        <v>720</v>
      </c>
      <c r="Q206" s="192" t="s">
        <v>600</v>
      </c>
      <c r="R206" s="177"/>
      <c r="S206" s="186"/>
      <c r="T206" s="203">
        <f ca="1">T212*2080</f>
        <v>1062.5141799999997</v>
      </c>
      <c r="U206" s="179"/>
      <c r="V206" s="179"/>
      <c r="W206" s="179"/>
      <c r="X206" s="179"/>
      <c r="Y206" s="179"/>
      <c r="Z206" s="179"/>
      <c r="AA206" s="179"/>
      <c r="AB206" s="286" t="str">
        <f>P206</f>
        <v>Ex20</v>
      </c>
      <c r="AC206" s="285"/>
      <c r="AD206" s="285"/>
      <c r="AE206" s="282">
        <f ca="1">AE212</f>
        <v>0.51100000000000001</v>
      </c>
      <c r="AF206" s="285"/>
      <c r="AG206" s="285"/>
      <c r="AH206" s="285"/>
      <c r="AI206" s="285"/>
      <c r="AJ206" s="285"/>
      <c r="AK206" s="285"/>
      <c r="AL206" s="285"/>
    </row>
    <row r="207" spans="1:38" s="72" customFormat="1" x14ac:dyDescent="0.2">
      <c r="A207" s="57"/>
      <c r="B207" s="57"/>
      <c r="C207" s="236">
        <v>0</v>
      </c>
      <c r="F207" s="224"/>
      <c r="G207" s="69"/>
      <c r="H207" s="69"/>
      <c r="I207" s="69"/>
      <c r="J207" s="69"/>
      <c r="K207" s="69"/>
      <c r="M207" s="234"/>
      <c r="N207" s="234"/>
      <c r="P207" s="192" t="s">
        <v>721</v>
      </c>
      <c r="Q207" s="192" t="s">
        <v>600</v>
      </c>
      <c r="R207" s="177"/>
      <c r="S207" s="186"/>
      <c r="T207" s="203">
        <f ca="1">T213*2080</f>
        <v>1395.7670999999998</v>
      </c>
      <c r="U207" s="175"/>
      <c r="V207" s="175"/>
      <c r="W207" s="175"/>
      <c r="X207" s="175"/>
      <c r="Y207" s="175"/>
      <c r="Z207" s="175"/>
      <c r="AA207" s="175"/>
      <c r="AB207" s="286" t="str">
        <f>P207</f>
        <v>Ex25</v>
      </c>
      <c r="AC207" s="285"/>
      <c r="AD207" s="285"/>
      <c r="AE207" s="282">
        <f ca="1">AE213</f>
        <v>0.67200000000000004</v>
      </c>
      <c r="AF207" s="285"/>
      <c r="AG207" s="285"/>
      <c r="AH207" s="285"/>
      <c r="AI207" s="285"/>
      <c r="AJ207" s="285"/>
      <c r="AK207" s="285"/>
      <c r="AL207" s="285"/>
    </row>
    <row r="208" spans="1:38" s="72" customFormat="1" x14ac:dyDescent="0.2">
      <c r="A208" s="76" t="s">
        <v>244</v>
      </c>
      <c r="B208" s="76"/>
      <c r="C208" s="236"/>
      <c r="F208" s="224"/>
      <c r="G208" s="69"/>
      <c r="H208" s="69"/>
      <c r="I208" s="69"/>
      <c r="J208" s="69"/>
      <c r="K208" s="69"/>
      <c r="M208" s="234"/>
      <c r="N208" s="234"/>
      <c r="P208" s="193"/>
      <c r="Q208" s="192"/>
      <c r="R208" s="177"/>
      <c r="S208" s="186"/>
      <c r="T208" s="175"/>
      <c r="U208" s="175"/>
      <c r="V208" s="175"/>
      <c r="W208" s="175"/>
      <c r="X208" s="175"/>
      <c r="Y208" s="175"/>
      <c r="Z208" s="175"/>
      <c r="AA208" s="175"/>
      <c r="AB208" s="286"/>
      <c r="AC208" s="285"/>
      <c r="AD208" s="285"/>
      <c r="AE208" s="285"/>
      <c r="AF208" s="285"/>
      <c r="AG208" s="285"/>
      <c r="AH208" s="285"/>
      <c r="AI208" s="285"/>
      <c r="AJ208" s="285"/>
      <c r="AK208" s="285"/>
      <c r="AL208" s="285"/>
    </row>
    <row r="209" spans="1:38" s="72" customFormat="1" x14ac:dyDescent="0.2">
      <c r="A209" s="95">
        <f ca="1">T210</f>
        <v>0.21951912499999995</v>
      </c>
      <c r="B209" s="79" t="s">
        <v>245</v>
      </c>
      <c r="C209" s="236"/>
      <c r="F209" s="224"/>
      <c r="G209" s="69"/>
      <c r="H209" s="69"/>
      <c r="I209" s="69"/>
      <c r="J209" s="69"/>
      <c r="K209" s="69"/>
      <c r="M209" s="234"/>
      <c r="N209" s="234"/>
      <c r="P209" s="193"/>
      <c r="Q209" s="289" t="s">
        <v>793</v>
      </c>
      <c r="R209" s="177"/>
      <c r="S209" s="186"/>
      <c r="T209" s="289" t="str">
        <f>Q209</f>
        <v>Longevity - NonExempt</v>
      </c>
      <c r="U209" s="175"/>
      <c r="V209" s="175"/>
      <c r="W209" s="175"/>
      <c r="X209" s="175"/>
      <c r="Y209" s="175"/>
      <c r="Z209" s="175"/>
      <c r="AA209" s="175"/>
      <c r="AB209" s="310" t="str">
        <f>Q209</f>
        <v>Longevity - NonExempt</v>
      </c>
      <c r="AC209" s="285"/>
      <c r="AD209" s="285"/>
      <c r="AE209" s="305" t="str">
        <f>T209</f>
        <v>Longevity - NonExempt</v>
      </c>
      <c r="AF209" s="131"/>
      <c r="AG209" s="131"/>
      <c r="AH209" s="285"/>
      <c r="AI209" s="285"/>
      <c r="AJ209" s="285"/>
      <c r="AK209" s="285"/>
      <c r="AL209" s="285"/>
    </row>
    <row r="210" spans="1:38" s="72" customFormat="1" x14ac:dyDescent="0.2">
      <c r="A210" s="95">
        <f ca="1">T211</f>
        <v>0.4234326249999999</v>
      </c>
      <c r="B210" s="79" t="s">
        <v>246</v>
      </c>
      <c r="C210" s="236"/>
      <c r="F210" s="224"/>
      <c r="G210" s="69"/>
      <c r="H210" s="69"/>
      <c r="I210" s="69"/>
      <c r="J210" s="69"/>
      <c r="K210" s="69"/>
      <c r="M210" s="234"/>
      <c r="N210" s="234"/>
      <c r="P210" s="192" t="s">
        <v>722</v>
      </c>
      <c r="Q210" s="192" t="s">
        <v>600</v>
      </c>
      <c r="R210" s="177"/>
      <c r="S210" s="186"/>
      <c r="T210" s="203" cm="1">
        <f t="array" aca="1" ref="T210" ca="1">IF(Q210="Y",VLOOKUP(P210,INDIRECT($Q$2),4,0)*INDIRECT($P$1),VLOOKUP(P210,INDIRECT($Q$2),4,0))</f>
        <v>0.21951912499999995</v>
      </c>
      <c r="U210" s="175"/>
      <c r="V210" s="175"/>
      <c r="W210" s="175"/>
      <c r="X210" s="175"/>
      <c r="Y210" s="175"/>
      <c r="Z210" s="175"/>
      <c r="AA210" s="175"/>
      <c r="AB210" s="286" t="str">
        <f>P210</f>
        <v>NEx10</v>
      </c>
      <c r="AC210" s="285"/>
      <c r="AD210" s="285"/>
      <c r="AE210" s="282">
        <f ca="1">ROUNDUP(T210,3)</f>
        <v>0.22</v>
      </c>
      <c r="AF210" s="285"/>
      <c r="AG210" s="285"/>
      <c r="AH210" s="285"/>
      <c r="AI210" s="285"/>
      <c r="AJ210" s="285"/>
      <c r="AK210" s="285"/>
      <c r="AL210" s="285"/>
    </row>
    <row r="211" spans="1:38" s="72" customFormat="1" x14ac:dyDescent="0.2">
      <c r="A211" s="95">
        <f ca="1">T212</f>
        <v>0.51082412499999985</v>
      </c>
      <c r="B211" s="79" t="s">
        <v>247</v>
      </c>
      <c r="C211" s="236"/>
      <c r="F211" s="224"/>
      <c r="G211" s="69"/>
      <c r="H211" s="69"/>
      <c r="I211" s="69"/>
      <c r="J211" s="69"/>
      <c r="K211" s="69"/>
      <c r="M211" s="234"/>
      <c r="N211" s="234"/>
      <c r="P211" s="192" t="s">
        <v>723</v>
      </c>
      <c r="Q211" s="192" t="s">
        <v>600</v>
      </c>
      <c r="R211" s="177"/>
      <c r="S211" s="186"/>
      <c r="T211" s="203" cm="1">
        <f t="array" aca="1" ref="T211" ca="1">IF(Q211="Y",VLOOKUP(P211,INDIRECT($Q$2),4,0)*INDIRECT($P$1),VLOOKUP(P211,INDIRECT($Q$2),4,0))</f>
        <v>0.4234326249999999</v>
      </c>
      <c r="U211" s="175"/>
      <c r="V211" s="175"/>
      <c r="W211" s="175"/>
      <c r="X211" s="175"/>
      <c r="Y211" s="175"/>
      <c r="Z211" s="175"/>
      <c r="AA211" s="175"/>
      <c r="AB211" s="286" t="str">
        <f>P211</f>
        <v>NEx15</v>
      </c>
      <c r="AC211" s="285"/>
      <c r="AD211" s="285"/>
      <c r="AE211" s="282">
        <f ca="1">ROUNDUP(T211,3)</f>
        <v>0.42399999999999999</v>
      </c>
      <c r="AF211" s="285"/>
      <c r="AG211" s="285"/>
      <c r="AH211" s="285"/>
      <c r="AI211" s="285"/>
      <c r="AJ211" s="285"/>
      <c r="AK211" s="285"/>
      <c r="AL211" s="285"/>
    </row>
    <row r="212" spans="1:38" s="72" customFormat="1" x14ac:dyDescent="0.2">
      <c r="A212" s="95">
        <f ca="1">T213</f>
        <v>0.6710418749999999</v>
      </c>
      <c r="B212" s="79" t="s">
        <v>248</v>
      </c>
      <c r="C212" s="236"/>
      <c r="F212" s="224"/>
      <c r="G212" s="69"/>
      <c r="H212" s="69"/>
      <c r="I212" s="69"/>
      <c r="J212" s="69"/>
      <c r="K212" s="69"/>
      <c r="M212" s="234"/>
      <c r="N212" s="234"/>
      <c r="P212" s="192" t="s">
        <v>724</v>
      </c>
      <c r="Q212" s="192" t="s">
        <v>600</v>
      </c>
      <c r="R212" s="177"/>
      <c r="S212" s="186"/>
      <c r="T212" s="203" cm="1">
        <f t="array" aca="1" ref="T212" ca="1">IF(Q212="Y",VLOOKUP(P212,INDIRECT($Q$2),4,0)*INDIRECT($P$1),VLOOKUP(P212,INDIRECT($Q$2),4,0))</f>
        <v>0.51082412499999985</v>
      </c>
      <c r="U212" s="175"/>
      <c r="V212" s="175"/>
      <c r="W212" s="175"/>
      <c r="X212" s="175"/>
      <c r="Y212" s="175"/>
      <c r="Z212" s="175"/>
      <c r="AA212" s="175"/>
      <c r="AB212" s="286" t="str">
        <f>P212</f>
        <v>NEx20</v>
      </c>
      <c r="AC212" s="285"/>
      <c r="AD212" s="285"/>
      <c r="AE212" s="282">
        <f ca="1">ROUNDUP(T212,3)</f>
        <v>0.51100000000000001</v>
      </c>
      <c r="AF212" s="285"/>
      <c r="AG212" s="285"/>
      <c r="AH212" s="285"/>
      <c r="AI212" s="285"/>
      <c r="AJ212" s="285"/>
      <c r="AK212" s="285"/>
      <c r="AL212" s="285"/>
    </row>
    <row r="213" spans="1:38" s="72" customFormat="1" x14ac:dyDescent="0.2">
      <c r="A213" s="223"/>
      <c r="B213" s="223"/>
      <c r="C213" s="236">
        <v>0.47599999999999998</v>
      </c>
      <c r="F213" s="224"/>
      <c r="G213" s="69"/>
      <c r="H213" s="69"/>
      <c r="I213" s="69"/>
      <c r="J213" s="69"/>
      <c r="K213" s="69"/>
      <c r="L213" s="69"/>
      <c r="P213" s="192" t="s">
        <v>725</v>
      </c>
      <c r="Q213" s="192" t="s">
        <v>600</v>
      </c>
      <c r="R213" s="177"/>
      <c r="S213" s="186"/>
      <c r="T213" s="203" cm="1">
        <f t="array" aca="1" ref="T213" ca="1">IF(Q213="Y",VLOOKUP(P213,INDIRECT($Q$2),4,0)*INDIRECT($P$1),VLOOKUP(P213,INDIRECT($Q$2),4,0))</f>
        <v>0.6710418749999999</v>
      </c>
      <c r="U213" s="175"/>
      <c r="V213" s="175"/>
      <c r="W213" s="175"/>
      <c r="X213" s="175"/>
      <c r="Y213" s="175"/>
      <c r="Z213" s="175"/>
      <c r="AA213" s="175"/>
      <c r="AB213" s="286" t="str">
        <f>P213</f>
        <v>NEx25</v>
      </c>
      <c r="AC213" s="285"/>
      <c r="AD213" s="285"/>
      <c r="AE213" s="282">
        <f ca="1">ROUNDUP(T213,3)</f>
        <v>0.67200000000000004</v>
      </c>
      <c r="AF213" s="285"/>
      <c r="AG213" s="285"/>
      <c r="AH213" s="285"/>
      <c r="AI213" s="285"/>
      <c r="AJ213" s="285"/>
      <c r="AK213" s="285"/>
      <c r="AL213" s="285"/>
    </row>
    <row r="214" spans="1:38" s="72" customFormat="1" x14ac:dyDescent="0.2">
      <c r="A214" s="76" t="s">
        <v>737</v>
      </c>
      <c r="B214" s="76"/>
      <c r="C214" s="69"/>
      <c r="F214" s="224"/>
      <c r="G214" s="69"/>
      <c r="H214" s="69"/>
      <c r="I214" s="69"/>
      <c r="J214" s="69"/>
      <c r="K214" s="69"/>
      <c r="L214" s="69"/>
      <c r="P214" s="176"/>
      <c r="Q214" s="175"/>
      <c r="R214" s="177"/>
      <c r="S214" s="179"/>
      <c r="T214" s="179"/>
      <c r="U214" s="179"/>
      <c r="V214" s="179"/>
      <c r="W214" s="179"/>
      <c r="X214" s="179"/>
      <c r="Y214" s="179"/>
      <c r="Z214" s="179"/>
      <c r="AA214" s="179"/>
      <c r="AB214" s="286"/>
      <c r="AC214" s="285"/>
      <c r="AD214" s="285"/>
      <c r="AE214" s="285"/>
      <c r="AF214" s="285"/>
      <c r="AG214" s="285"/>
      <c r="AH214" s="285"/>
      <c r="AI214" s="285"/>
      <c r="AJ214" s="285"/>
      <c r="AK214" s="285"/>
      <c r="AL214" s="285"/>
    </row>
    <row r="215" spans="1:38" x14ac:dyDescent="0.2">
      <c r="A215" s="81" t="s">
        <v>739</v>
      </c>
      <c r="B215" s="81"/>
      <c r="D215" s="71"/>
      <c r="E215" s="71"/>
      <c r="F215" s="224"/>
      <c r="G215" s="69"/>
      <c r="H215" s="69"/>
      <c r="I215" s="69"/>
      <c r="J215" s="69"/>
      <c r="K215" s="69"/>
      <c r="L215" s="69"/>
      <c r="M215" s="72"/>
      <c r="N215" s="72"/>
      <c r="P215" s="176"/>
      <c r="Q215" s="175"/>
      <c r="R215" s="177"/>
      <c r="S215" s="175"/>
      <c r="T215" s="175"/>
      <c r="U215" s="175"/>
      <c r="V215" s="175"/>
      <c r="W215" s="175"/>
      <c r="X215" s="175"/>
      <c r="Y215" s="175"/>
      <c r="Z215" s="175"/>
      <c r="AA215" s="175"/>
      <c r="AB215" s="131"/>
    </row>
    <row r="216" spans="1:38" s="72" customFormat="1" x14ac:dyDescent="0.2">
      <c r="A216" s="57"/>
      <c r="B216" s="57"/>
      <c r="C216" s="226"/>
      <c r="F216" s="224"/>
      <c r="G216" s="69"/>
      <c r="H216" s="69"/>
      <c r="I216" s="69"/>
      <c r="J216" s="69"/>
      <c r="K216" s="69"/>
      <c r="L216" s="69"/>
      <c r="P216" s="176"/>
      <c r="Q216" s="175"/>
      <c r="R216" s="177"/>
      <c r="S216" s="175"/>
      <c r="T216" s="175"/>
      <c r="U216" s="175"/>
      <c r="V216" s="175"/>
      <c r="W216" s="175"/>
      <c r="X216" s="175"/>
      <c r="Y216" s="175"/>
      <c r="Z216" s="175"/>
      <c r="AA216" s="175"/>
      <c r="AB216" s="131"/>
      <c r="AC216" s="285"/>
      <c r="AD216" s="285"/>
      <c r="AE216" s="285"/>
      <c r="AF216" s="285"/>
      <c r="AG216" s="285"/>
      <c r="AH216" s="285"/>
      <c r="AI216" s="285"/>
      <c r="AJ216" s="285"/>
      <c r="AK216" s="285"/>
      <c r="AL216" s="285"/>
    </row>
    <row r="217" spans="1:38" s="72" customFormat="1" x14ac:dyDescent="0.2">
      <c r="A217" s="81" t="s">
        <v>740</v>
      </c>
      <c r="B217" s="81"/>
      <c r="C217" s="226"/>
      <c r="F217" s="224"/>
      <c r="G217" s="69"/>
      <c r="H217" s="69"/>
      <c r="I217" s="69"/>
      <c r="J217" s="69"/>
      <c r="K217" s="69"/>
      <c r="L217" s="69"/>
      <c r="P217" s="176"/>
      <c r="Q217" s="175"/>
      <c r="R217" s="177"/>
      <c r="S217" s="175"/>
      <c r="T217" s="175"/>
      <c r="U217" s="175"/>
      <c r="V217" s="175"/>
      <c r="W217" s="175"/>
      <c r="X217" s="175"/>
      <c r="Y217" s="175"/>
      <c r="Z217" s="175"/>
      <c r="AA217" s="175"/>
      <c r="AB217" s="131"/>
      <c r="AC217" s="285"/>
      <c r="AD217" s="285"/>
      <c r="AE217" s="285"/>
      <c r="AF217" s="285"/>
      <c r="AG217" s="285"/>
      <c r="AH217" s="285"/>
      <c r="AI217" s="285"/>
      <c r="AJ217" s="285"/>
      <c r="AK217" s="285"/>
      <c r="AL217" s="285"/>
    </row>
    <row r="218" spans="1:38" s="72" customFormat="1" x14ac:dyDescent="0.2">
      <c r="A218" s="81" t="s">
        <v>741</v>
      </c>
      <c r="B218" s="81"/>
      <c r="C218" s="226"/>
      <c r="F218" s="224"/>
      <c r="G218" s="69"/>
      <c r="H218" s="69"/>
      <c r="I218" s="69"/>
      <c r="J218" s="69"/>
      <c r="K218" s="69"/>
      <c r="L218" s="69"/>
      <c r="P218" s="176"/>
      <c r="Q218" s="175"/>
      <c r="R218" s="177"/>
      <c r="S218" s="175"/>
      <c r="T218" s="175"/>
      <c r="U218" s="175"/>
      <c r="V218" s="175"/>
      <c r="W218" s="175"/>
      <c r="X218" s="175"/>
      <c r="Y218" s="175"/>
      <c r="Z218" s="175"/>
      <c r="AA218" s="175"/>
      <c r="AB218" s="131"/>
      <c r="AC218" s="285"/>
      <c r="AD218" s="285"/>
      <c r="AE218" s="285"/>
      <c r="AF218" s="285"/>
      <c r="AG218" s="285"/>
      <c r="AH218" s="285"/>
      <c r="AI218" s="285"/>
      <c r="AJ218" s="285"/>
      <c r="AK218" s="285"/>
      <c r="AL218" s="285"/>
    </row>
    <row r="219" spans="1:38" s="72" customFormat="1" x14ac:dyDescent="0.2">
      <c r="A219" s="81"/>
      <c r="B219" s="81"/>
      <c r="C219" s="226"/>
      <c r="F219" s="224"/>
      <c r="G219" s="69"/>
      <c r="H219" s="69"/>
      <c r="I219" s="69"/>
      <c r="J219" s="69"/>
      <c r="K219" s="69"/>
      <c r="L219" s="69"/>
      <c r="P219" s="176"/>
      <c r="Q219" s="175"/>
      <c r="R219" s="177"/>
      <c r="S219" s="175"/>
      <c r="T219" s="175"/>
      <c r="U219" s="175"/>
      <c r="V219" s="175"/>
      <c r="W219" s="175"/>
      <c r="X219" s="175"/>
      <c r="Y219" s="175"/>
      <c r="Z219" s="175"/>
      <c r="AA219" s="175"/>
      <c r="AB219" s="131"/>
      <c r="AC219" s="285"/>
      <c r="AD219" s="285"/>
      <c r="AE219" s="285"/>
      <c r="AF219" s="285"/>
      <c r="AG219" s="285"/>
      <c r="AH219" s="285"/>
      <c r="AI219" s="285"/>
      <c r="AJ219" s="285"/>
      <c r="AK219" s="285"/>
      <c r="AL219" s="285"/>
    </row>
    <row r="220" spans="1:38" s="72" customFormat="1" x14ac:dyDescent="0.2">
      <c r="A220" s="81" t="s">
        <v>742</v>
      </c>
      <c r="B220" s="81"/>
      <c r="C220" s="226"/>
      <c r="F220" s="224"/>
      <c r="G220" s="69"/>
      <c r="H220" s="69"/>
      <c r="I220" s="69"/>
      <c r="J220" s="69"/>
      <c r="K220" s="69"/>
      <c r="L220" s="69"/>
      <c r="P220" s="176"/>
      <c r="Q220" s="175"/>
      <c r="R220" s="177"/>
      <c r="S220" s="175"/>
      <c r="T220" s="175"/>
      <c r="U220" s="175"/>
      <c r="V220" s="175"/>
      <c r="W220" s="175"/>
      <c r="X220" s="175"/>
      <c r="Y220" s="175"/>
      <c r="Z220" s="175"/>
      <c r="AA220" s="175"/>
      <c r="AB220" s="131"/>
      <c r="AC220" s="285"/>
      <c r="AD220" s="285"/>
      <c r="AE220" s="285"/>
      <c r="AF220" s="285"/>
      <c r="AG220" s="285"/>
      <c r="AH220" s="285"/>
      <c r="AI220" s="285"/>
      <c r="AJ220" s="285"/>
      <c r="AK220" s="285"/>
      <c r="AL220" s="285"/>
    </row>
    <row r="221" spans="1:38" s="72" customFormat="1" x14ac:dyDescent="0.2">
      <c r="A221" s="81"/>
      <c r="B221" s="81"/>
      <c r="C221" s="226"/>
      <c r="F221" s="224"/>
      <c r="G221" s="69"/>
      <c r="H221" s="69"/>
      <c r="I221" s="69"/>
      <c r="J221" s="69"/>
      <c r="K221" s="69"/>
      <c r="L221" s="69"/>
      <c r="P221" s="176"/>
      <c r="Q221" s="175"/>
      <c r="R221" s="177"/>
      <c r="S221" s="175"/>
      <c r="T221" s="175"/>
      <c r="U221" s="175"/>
      <c r="V221" s="175"/>
      <c r="W221" s="175"/>
      <c r="X221" s="175"/>
      <c r="Y221" s="175"/>
      <c r="Z221" s="175"/>
      <c r="AA221" s="175"/>
      <c r="AB221" s="131"/>
      <c r="AC221" s="285"/>
      <c r="AD221" s="285"/>
      <c r="AE221" s="285"/>
      <c r="AF221" s="285"/>
      <c r="AG221" s="285"/>
      <c r="AH221" s="285"/>
      <c r="AI221" s="285"/>
      <c r="AJ221" s="285"/>
      <c r="AK221" s="285"/>
      <c r="AL221" s="285"/>
    </row>
    <row r="222" spans="1:38" s="294" customFormat="1" x14ac:dyDescent="0.2">
      <c r="A222" s="54" t="s">
        <v>738</v>
      </c>
      <c r="B222" s="54"/>
      <c r="F222" s="295"/>
      <c r="G222" s="296"/>
      <c r="H222" s="296"/>
      <c r="I222" s="296"/>
      <c r="J222" s="296"/>
      <c r="K222" s="296"/>
      <c r="L222" s="296"/>
      <c r="M222" s="296"/>
      <c r="N222" s="296"/>
      <c r="P222" s="297"/>
      <c r="Q222" s="291"/>
      <c r="R222" s="298"/>
      <c r="S222" s="291"/>
      <c r="T222" s="291"/>
      <c r="U222" s="291"/>
      <c r="V222" s="291"/>
      <c r="W222" s="291"/>
      <c r="X222" s="291"/>
      <c r="Y222" s="291"/>
      <c r="Z222" s="291"/>
      <c r="AA222" s="291"/>
      <c r="AB222" s="311"/>
      <c r="AC222" s="299"/>
      <c r="AD222" s="299"/>
      <c r="AE222" s="299"/>
      <c r="AF222" s="299"/>
      <c r="AG222" s="299"/>
      <c r="AH222" s="299"/>
      <c r="AI222" s="299"/>
      <c r="AJ222" s="299"/>
      <c r="AK222" s="299"/>
      <c r="AL222" s="299"/>
    </row>
    <row r="223" spans="1:38" s="294" customFormat="1" x14ac:dyDescent="0.2">
      <c r="A223" s="55" t="s">
        <v>503</v>
      </c>
      <c r="B223" s="55"/>
      <c r="F223" s="295"/>
      <c r="G223" s="296"/>
      <c r="H223" s="296"/>
      <c r="I223" s="296"/>
      <c r="J223" s="296"/>
      <c r="K223" s="296"/>
      <c r="L223" s="296"/>
      <c r="M223" s="296"/>
      <c r="N223" s="296"/>
      <c r="P223" s="249"/>
      <c r="Q223" s="291"/>
      <c r="R223" s="249"/>
      <c r="S223" s="300"/>
      <c r="T223" s="292"/>
      <c r="U223" s="291"/>
      <c r="V223" s="291"/>
      <c r="W223" s="291"/>
      <c r="X223" s="291"/>
      <c r="Y223" s="291"/>
      <c r="Z223" s="291"/>
      <c r="AA223" s="291"/>
      <c r="AB223" s="311"/>
      <c r="AC223" s="299"/>
      <c r="AD223" s="299"/>
      <c r="AE223" s="299"/>
      <c r="AF223" s="299"/>
      <c r="AG223" s="299"/>
      <c r="AH223" s="299"/>
      <c r="AI223" s="299"/>
      <c r="AJ223" s="299"/>
      <c r="AK223" s="299"/>
      <c r="AL223" s="299"/>
    </row>
    <row r="224" spans="1:38" s="294" customFormat="1" x14ac:dyDescent="0.2">
      <c r="A224" s="213" t="str">
        <f ca="1">TEXT(T224,"$0.000")&amp;" per day when assigned and used."</f>
        <v>$9.500 per day when assigned and used.</v>
      </c>
      <c r="B224" s="213"/>
      <c r="F224" s="295"/>
      <c r="G224" s="296"/>
      <c r="H224" s="296"/>
      <c r="I224" s="296"/>
      <c r="J224" s="296"/>
      <c r="K224" s="296"/>
      <c r="L224" s="296"/>
      <c r="M224" s="296"/>
      <c r="N224" s="296"/>
      <c r="P224" s="249" t="s">
        <v>622</v>
      </c>
      <c r="Q224" s="291" t="s">
        <v>21</v>
      </c>
      <c r="R224" s="249" t="s">
        <v>623</v>
      </c>
      <c r="S224" s="300"/>
      <c r="T224" s="203" cm="1">
        <f t="array" aca="1" ref="T224" ca="1">IF(Q224="Y",VLOOKUP(P224,INDIRECT($Q$2),4,0)*INDIRECT($P$1),VLOOKUP(P224,INDIRECT($Q$2),4,0))</f>
        <v>9.5</v>
      </c>
      <c r="U224" s="291"/>
      <c r="V224" s="291"/>
      <c r="W224" s="291"/>
      <c r="X224" s="291"/>
      <c r="Y224" s="291"/>
      <c r="Z224" s="291"/>
      <c r="AA224" s="291"/>
      <c r="AB224" s="311" t="str">
        <f>P224</f>
        <v>CNRBIL</v>
      </c>
      <c r="AC224" s="299" t="str">
        <f>R224</f>
        <v>Bi-lingual Premium Pay</v>
      </c>
      <c r="AD224" s="299"/>
      <c r="AE224" s="282">
        <f ca="1">ROUND(T224,3)</f>
        <v>9.5</v>
      </c>
      <c r="AF224" s="299"/>
      <c r="AG224" s="299"/>
      <c r="AH224" s="299"/>
      <c r="AI224" s="299"/>
      <c r="AJ224" s="299"/>
      <c r="AK224" s="299"/>
      <c r="AL224" s="299"/>
    </row>
    <row r="225" spans="1:38" x14ac:dyDescent="0.2">
      <c r="A225" s="223"/>
      <c r="B225" s="223"/>
      <c r="D225" s="71"/>
      <c r="E225" s="71"/>
      <c r="F225" s="224"/>
      <c r="G225" s="69"/>
      <c r="H225" s="69"/>
      <c r="I225" s="69"/>
      <c r="J225" s="69"/>
      <c r="K225" s="69"/>
      <c r="L225" s="69"/>
      <c r="M225" s="72"/>
      <c r="N225" s="72"/>
      <c r="P225" s="297"/>
      <c r="Q225" s="291"/>
      <c r="R225" s="298"/>
      <c r="S225" s="291"/>
      <c r="T225" s="291"/>
      <c r="U225" s="179"/>
      <c r="V225" s="179"/>
      <c r="W225" s="179"/>
      <c r="X225" s="179"/>
      <c r="Y225" s="179"/>
      <c r="Z225" s="179"/>
      <c r="AA225" s="179"/>
      <c r="AB225" s="133"/>
    </row>
    <row r="226" spans="1:38" s="69" customFormat="1" x14ac:dyDescent="0.2">
      <c r="A226" s="76" t="s">
        <v>736</v>
      </c>
      <c r="B226" s="76"/>
      <c r="F226" s="224"/>
      <c r="M226" s="72"/>
      <c r="N226" s="72"/>
      <c r="P226" s="176"/>
      <c r="Q226" s="175"/>
      <c r="R226" s="177"/>
      <c r="S226" s="179"/>
      <c r="T226" s="179"/>
      <c r="U226" s="179"/>
      <c r="V226" s="179"/>
      <c r="W226" s="179"/>
      <c r="X226" s="179"/>
      <c r="Y226" s="179"/>
      <c r="Z226" s="179"/>
      <c r="AA226" s="179"/>
      <c r="AB226" s="133"/>
      <c r="AC226" s="283"/>
      <c r="AD226" s="283"/>
      <c r="AE226" s="283"/>
      <c r="AF226" s="283"/>
      <c r="AG226" s="283"/>
      <c r="AH226" s="283"/>
      <c r="AI226" s="283"/>
      <c r="AJ226" s="283"/>
      <c r="AK226" s="283"/>
      <c r="AL226" s="283"/>
    </row>
    <row r="227" spans="1:38" s="69" customFormat="1" x14ac:dyDescent="0.2">
      <c r="A227" s="81" t="s">
        <v>743</v>
      </c>
      <c r="B227" s="81"/>
      <c r="F227" s="224"/>
      <c r="M227" s="72"/>
      <c r="N227" s="72"/>
      <c r="P227" s="179"/>
      <c r="Q227" s="175"/>
      <c r="R227" s="179"/>
      <c r="S227" s="179"/>
      <c r="T227" s="179"/>
      <c r="U227" s="179"/>
      <c r="V227" s="179"/>
      <c r="W227" s="179"/>
      <c r="X227" s="179"/>
      <c r="Y227" s="179"/>
      <c r="Z227" s="179"/>
      <c r="AA227" s="179"/>
      <c r="AB227" s="133"/>
      <c r="AC227" s="283"/>
      <c r="AD227" s="283"/>
      <c r="AE227" s="283"/>
      <c r="AF227" s="283"/>
      <c r="AG227" s="283"/>
      <c r="AH227" s="283"/>
      <c r="AI227" s="283"/>
      <c r="AJ227" s="283"/>
      <c r="AK227" s="283"/>
      <c r="AL227" s="283"/>
    </row>
    <row r="228" spans="1:38" s="69" customFormat="1" x14ac:dyDescent="0.2">
      <c r="A228" s="63" t="str">
        <f ca="1">"Employees who are scheduled to work a full shift which begins between the 12:00 noon and 1:29 p.m. shall be paid an additional "&amp;TEXT(T228,"$0.000")&amp;" cents per hour"</f>
        <v>Employees who are scheduled to work a full shift which begins between the 12:00 noon and 1:29 p.m. shall be paid an additional $0.440 cents per hour</v>
      </c>
      <c r="B228" s="63"/>
      <c r="F228" s="224"/>
      <c r="M228" s="72"/>
      <c r="N228" s="72"/>
      <c r="P228" s="249" t="s">
        <v>611</v>
      </c>
      <c r="Q228" s="175" t="s">
        <v>600</v>
      </c>
      <c r="R228" s="249" t="s">
        <v>612</v>
      </c>
      <c r="S228" s="250"/>
      <c r="T228" s="203" cm="1">
        <f t="array" aca="1" ref="T228" ca="1">IF(Q228="Y",VLOOKUP(P228,INDIRECT($Q$2),4,0)*INDIRECT($P$1),VLOOKUP(P228,INDIRECT($Q$2),4,0))</f>
        <v>0.44007862499999989</v>
      </c>
      <c r="U228" s="179"/>
      <c r="V228" s="179"/>
      <c r="W228" s="179"/>
      <c r="X228" s="179"/>
      <c r="Y228" s="179"/>
      <c r="Z228" s="179"/>
      <c r="AA228" s="179"/>
      <c r="AB228" s="311" t="str">
        <f>P228</f>
        <v>CNREVE</v>
      </c>
      <c r="AC228" s="299" t="str">
        <f>R228</f>
        <v>TL-Evening Shift Premium-CNR</v>
      </c>
      <c r="AD228" s="299"/>
      <c r="AE228" s="282">
        <f ca="1">ROUND(T228,3)</f>
        <v>0.44</v>
      </c>
      <c r="AF228" s="283"/>
      <c r="AG228" s="283"/>
      <c r="AH228" s="283"/>
      <c r="AI228" s="283"/>
      <c r="AJ228" s="283"/>
      <c r="AK228" s="283"/>
      <c r="AL228" s="283"/>
    </row>
    <row r="229" spans="1:38" s="69" customFormat="1" x14ac:dyDescent="0.2">
      <c r="A229" s="81" t="s">
        <v>255</v>
      </c>
      <c r="B229" s="81"/>
      <c r="F229" s="224"/>
      <c r="M229" s="72"/>
      <c r="N229" s="72"/>
      <c r="P229" s="176"/>
      <c r="Q229" s="175"/>
      <c r="R229" s="177"/>
      <c r="S229" s="179"/>
      <c r="T229" s="179"/>
      <c r="U229" s="179"/>
      <c r="V229" s="179"/>
      <c r="W229" s="179"/>
      <c r="X229" s="179"/>
      <c r="Y229" s="179"/>
      <c r="Z229" s="179"/>
      <c r="AA229" s="179"/>
      <c r="AB229" s="133"/>
      <c r="AC229" s="283"/>
      <c r="AD229" s="283"/>
      <c r="AE229" s="283"/>
      <c r="AF229" s="283"/>
      <c r="AG229" s="283"/>
      <c r="AH229" s="283"/>
      <c r="AI229" s="283"/>
      <c r="AJ229" s="283"/>
      <c r="AK229" s="283"/>
      <c r="AL229" s="283"/>
    </row>
    <row r="230" spans="1:38" s="69" customFormat="1" x14ac:dyDescent="0.2">
      <c r="A230" s="214" t="str">
        <f ca="1">"adjacent to such a shift, the "&amp;(TEXT(T228,"$0.000")&amp;" differential shall also be applied to those overtime hours.")</f>
        <v>adjacent to such a shift, the $0.440 differential shall also be applied to those overtime hours.</v>
      </c>
      <c r="B230" s="214"/>
      <c r="F230" s="224"/>
      <c r="M230" s="72"/>
      <c r="N230" s="72"/>
      <c r="P230" s="176"/>
      <c r="Q230" s="175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133"/>
      <c r="AC230" s="283"/>
      <c r="AD230" s="283"/>
      <c r="AE230" s="283"/>
      <c r="AF230" s="283"/>
      <c r="AG230" s="283"/>
      <c r="AH230" s="283"/>
      <c r="AI230" s="283"/>
      <c r="AJ230" s="283"/>
      <c r="AK230" s="283"/>
      <c r="AL230" s="283"/>
    </row>
    <row r="231" spans="1:38" s="69" customFormat="1" x14ac:dyDescent="0.2">
      <c r="A231" s="85"/>
      <c r="B231" s="85"/>
      <c r="F231" s="224"/>
      <c r="M231" s="72"/>
      <c r="N231" s="72"/>
      <c r="P231" s="176"/>
      <c r="Q231" s="175"/>
      <c r="R231" s="177"/>
      <c r="S231" s="179"/>
      <c r="T231" s="179"/>
      <c r="U231" s="179"/>
      <c r="V231" s="179"/>
      <c r="W231" s="179"/>
      <c r="X231" s="179"/>
      <c r="Y231" s="179"/>
      <c r="Z231" s="179"/>
      <c r="AA231" s="179"/>
      <c r="AB231" s="133"/>
      <c r="AC231" s="283"/>
      <c r="AD231" s="283"/>
      <c r="AE231" s="283"/>
      <c r="AF231" s="283"/>
      <c r="AG231" s="283"/>
      <c r="AH231" s="283"/>
      <c r="AI231" s="283"/>
      <c r="AJ231" s="283"/>
      <c r="AK231" s="283"/>
      <c r="AL231" s="283"/>
    </row>
    <row r="232" spans="1:38" s="69" customFormat="1" x14ac:dyDescent="0.2">
      <c r="A232" s="214" t="str">
        <f ca="1">"Employees who are scheduled to work a full shift which begins between the 1:30 p.m. and 1:59 a.m. shall be paid an additional "&amp;TEXT(T232,"$0.000")&amp;" per hour"</f>
        <v>Employees who are scheduled to work a full shift which begins between the 1:30 p.m. and 1:59 a.m. shall be paid an additional $1.041 per hour</v>
      </c>
      <c r="B232" s="214"/>
      <c r="F232" s="224"/>
      <c r="M232" s="72"/>
      <c r="N232" s="72"/>
      <c r="P232" s="249" t="s">
        <v>613</v>
      </c>
      <c r="Q232" s="175" t="s">
        <v>600</v>
      </c>
      <c r="R232" s="249" t="s">
        <v>614</v>
      </c>
      <c r="S232" s="250"/>
      <c r="T232" s="203" cm="1">
        <f t="array" aca="1" ref="T232" ca="1">IF(Q232="Y",VLOOKUP(P232,INDIRECT($Q$2),4,0)*INDIRECT($P$1),VLOOKUP(P232,INDIRECT($Q$2),4,0))</f>
        <v>1.0414153749999997</v>
      </c>
      <c r="U232" s="179"/>
      <c r="V232" s="179"/>
      <c r="W232" s="179"/>
      <c r="X232" s="179"/>
      <c r="Y232" s="179"/>
      <c r="Z232" s="179"/>
      <c r="AA232" s="179"/>
      <c r="AB232" s="311" t="str">
        <f>P232</f>
        <v>CNRNIT</v>
      </c>
      <c r="AC232" s="299" t="str">
        <f>R232</f>
        <v>TL-Night Shift Premium-CNR</v>
      </c>
      <c r="AD232" s="299"/>
      <c r="AE232" s="282">
        <f ca="1">ROUND(T232,3)</f>
        <v>1.0409999999999999</v>
      </c>
      <c r="AF232" s="283"/>
      <c r="AG232" s="283"/>
      <c r="AH232" s="283"/>
      <c r="AI232" s="283"/>
      <c r="AJ232" s="283"/>
      <c r="AK232" s="283"/>
      <c r="AL232" s="283"/>
    </row>
    <row r="233" spans="1:38" s="69" customFormat="1" x14ac:dyDescent="0.2">
      <c r="A233" s="85" t="s">
        <v>255</v>
      </c>
      <c r="B233" s="85"/>
      <c r="F233" s="224"/>
      <c r="M233" s="72"/>
      <c r="N233" s="72"/>
      <c r="P233" s="176"/>
      <c r="Q233" s="175"/>
      <c r="R233" s="177"/>
      <c r="S233" s="179"/>
      <c r="T233" s="179"/>
      <c r="U233" s="179"/>
      <c r="V233" s="179"/>
      <c r="W233" s="179"/>
      <c r="X233" s="179"/>
      <c r="Y233" s="179"/>
      <c r="Z233" s="179"/>
      <c r="AA233" s="179"/>
      <c r="AB233" s="133"/>
      <c r="AC233" s="283"/>
      <c r="AD233" s="283"/>
      <c r="AE233" s="283"/>
      <c r="AF233" s="283"/>
      <c r="AG233" s="283"/>
      <c r="AH233" s="283"/>
      <c r="AI233" s="283"/>
      <c r="AJ233" s="283"/>
      <c r="AK233" s="283"/>
      <c r="AL233" s="283"/>
    </row>
    <row r="234" spans="1:38" x14ac:dyDescent="0.2">
      <c r="A234" s="214" t="str">
        <f ca="1">"adjacent to such a shift, the "&amp;TEXT(T232,"$0.000")&amp;" differential shall also be applied to those overtime hours."</f>
        <v>adjacent to such a shift, the $1.041 differential shall also be applied to those overtime hours.</v>
      </c>
      <c r="B234" s="214"/>
      <c r="D234" s="71"/>
      <c r="E234" s="71"/>
      <c r="F234" s="224"/>
      <c r="G234" s="69"/>
      <c r="H234" s="69"/>
      <c r="I234" s="69"/>
      <c r="J234" s="69"/>
      <c r="K234" s="69"/>
      <c r="L234" s="69"/>
      <c r="M234" s="72"/>
      <c r="N234" s="72"/>
      <c r="P234" s="176"/>
      <c r="Q234" s="175"/>
      <c r="R234" s="177"/>
      <c r="S234" s="179"/>
      <c r="T234" s="179"/>
      <c r="U234" s="179"/>
      <c r="V234" s="179"/>
      <c r="W234" s="179"/>
      <c r="X234" s="179"/>
      <c r="Y234" s="179"/>
      <c r="Z234" s="179"/>
      <c r="AA234" s="179"/>
      <c r="AB234" s="133"/>
    </row>
    <row r="235" spans="1:38" x14ac:dyDescent="0.2">
      <c r="A235" s="214"/>
      <c r="B235" s="214"/>
      <c r="D235" s="71"/>
      <c r="E235" s="71"/>
      <c r="F235" s="224"/>
      <c r="G235" s="69"/>
      <c r="H235" s="69"/>
      <c r="I235" s="69"/>
      <c r="J235" s="69"/>
      <c r="K235" s="69"/>
      <c r="L235" s="69"/>
      <c r="M235" s="72"/>
      <c r="N235" s="72"/>
      <c r="P235" s="176"/>
      <c r="Q235" s="175"/>
      <c r="R235" s="177"/>
      <c r="S235" s="179"/>
      <c r="T235" s="179"/>
      <c r="U235" s="179"/>
      <c r="V235" s="179"/>
      <c r="W235" s="179"/>
      <c r="X235" s="179"/>
      <c r="Y235" s="179"/>
      <c r="Z235" s="179"/>
      <c r="AA235" s="179"/>
      <c r="AB235" s="133"/>
    </row>
    <row r="236" spans="1:38" s="69" customFormat="1" x14ac:dyDescent="0.2">
      <c r="A236" s="76" t="s">
        <v>807</v>
      </c>
      <c r="B236" s="57"/>
      <c r="F236" s="224"/>
      <c r="M236" s="72"/>
      <c r="N236" s="72"/>
      <c r="P236" s="176"/>
      <c r="Q236" s="175"/>
      <c r="R236" s="177"/>
      <c r="S236" s="179"/>
      <c r="T236" s="179"/>
      <c r="U236" s="179"/>
      <c r="V236" s="179"/>
      <c r="W236" s="179"/>
      <c r="X236" s="179"/>
      <c r="Y236" s="179"/>
      <c r="Z236" s="179"/>
      <c r="AA236" s="179"/>
      <c r="AB236" s="133"/>
      <c r="AC236" s="283"/>
      <c r="AD236" s="283"/>
      <c r="AE236" s="283"/>
      <c r="AF236" s="283"/>
      <c r="AG236" s="283"/>
      <c r="AH236" s="283"/>
      <c r="AI236" s="283"/>
      <c r="AJ236" s="283"/>
      <c r="AK236" s="283"/>
      <c r="AL236" s="283"/>
    </row>
    <row r="237" spans="1:38" s="69" customFormat="1" x14ac:dyDescent="0.2">
      <c r="A237" s="81" t="s">
        <v>744</v>
      </c>
      <c r="B237" s="81"/>
      <c r="C237" s="71"/>
      <c r="F237" s="224"/>
      <c r="M237" s="72"/>
      <c r="N237" s="72"/>
      <c r="P237" s="176"/>
      <c r="Q237" s="175"/>
      <c r="R237" s="177"/>
      <c r="S237" s="179"/>
      <c r="T237" s="179"/>
      <c r="U237" s="179"/>
      <c r="V237" s="179"/>
      <c r="W237" s="179"/>
      <c r="X237" s="179"/>
      <c r="Y237" s="179"/>
      <c r="Z237" s="179"/>
      <c r="AA237" s="179"/>
      <c r="AB237" s="133"/>
      <c r="AC237" s="283"/>
      <c r="AD237" s="283"/>
      <c r="AE237" s="283"/>
      <c r="AF237" s="283"/>
      <c r="AG237" s="283"/>
      <c r="AH237" s="283"/>
      <c r="AI237" s="283"/>
      <c r="AJ237" s="283"/>
      <c r="AK237" s="283"/>
      <c r="AL237" s="283"/>
    </row>
    <row r="238" spans="1:38" s="69" customFormat="1" x14ac:dyDescent="0.2">
      <c r="A238" s="81" t="s">
        <v>260</v>
      </c>
      <c r="B238" s="81"/>
      <c r="F238" s="224"/>
      <c r="M238" s="72"/>
      <c r="N238" s="72"/>
      <c r="P238" s="176"/>
      <c r="Q238" s="175"/>
      <c r="R238" s="177"/>
      <c r="S238" s="179"/>
      <c r="T238" s="179"/>
      <c r="U238" s="179"/>
      <c r="V238" s="179"/>
      <c r="W238" s="179"/>
      <c r="X238" s="179"/>
      <c r="Y238" s="179"/>
      <c r="Z238" s="179"/>
      <c r="AA238" s="179"/>
      <c r="AB238" s="133"/>
      <c r="AC238" s="283"/>
      <c r="AD238" s="283"/>
      <c r="AE238" s="283"/>
      <c r="AF238" s="283"/>
      <c r="AG238" s="283"/>
      <c r="AH238" s="283"/>
      <c r="AI238" s="283"/>
      <c r="AJ238" s="283"/>
      <c r="AK238" s="283"/>
      <c r="AL238" s="283"/>
    </row>
    <row r="239" spans="1:38" s="69" customFormat="1" x14ac:dyDescent="0.2">
      <c r="A239" s="81" t="s">
        <v>261</v>
      </c>
      <c r="B239" s="81"/>
      <c r="F239" s="224"/>
      <c r="M239" s="72"/>
      <c r="N239" s="72"/>
      <c r="P239" s="176"/>
      <c r="Q239" s="175"/>
      <c r="R239" s="177"/>
      <c r="S239" s="179"/>
      <c r="T239" s="179"/>
      <c r="U239" s="179"/>
      <c r="V239" s="179"/>
      <c r="W239" s="179"/>
      <c r="X239" s="179"/>
      <c r="Y239" s="179"/>
      <c r="Z239" s="179"/>
      <c r="AA239" s="179"/>
      <c r="AB239" s="133"/>
      <c r="AC239" s="283"/>
      <c r="AD239" s="283"/>
      <c r="AE239" s="283"/>
      <c r="AF239" s="283"/>
      <c r="AG239" s="283"/>
      <c r="AH239" s="283"/>
      <c r="AI239" s="283"/>
      <c r="AJ239" s="283"/>
      <c r="AK239" s="283"/>
      <c r="AL239" s="283"/>
    </row>
    <row r="240" spans="1:38" s="69" customFormat="1" x14ac:dyDescent="0.2">
      <c r="A240" s="81" t="s">
        <v>262</v>
      </c>
      <c r="B240" s="81"/>
      <c r="F240" s="224"/>
      <c r="M240" s="72"/>
      <c r="N240" s="72"/>
      <c r="P240" s="176"/>
      <c r="Q240" s="175"/>
      <c r="R240" s="177"/>
      <c r="S240" s="179"/>
      <c r="T240" s="179"/>
      <c r="U240" s="179"/>
      <c r="V240" s="179"/>
      <c r="W240" s="179"/>
      <c r="X240" s="179"/>
      <c r="Y240" s="179"/>
      <c r="Z240" s="179"/>
      <c r="AA240" s="179"/>
      <c r="AB240" s="133"/>
      <c r="AC240" s="283"/>
      <c r="AD240" s="283"/>
      <c r="AE240" s="283"/>
      <c r="AF240" s="283"/>
      <c r="AG240" s="283"/>
      <c r="AH240" s="283"/>
      <c r="AI240" s="283"/>
      <c r="AJ240" s="283"/>
      <c r="AK240" s="283"/>
      <c r="AL240" s="283"/>
    </row>
    <row r="241" spans="1:38" s="69" customFormat="1" x14ac:dyDescent="0.2">
      <c r="A241" s="81"/>
      <c r="B241" s="81"/>
      <c r="F241" s="224"/>
      <c r="M241" s="72"/>
      <c r="N241" s="72"/>
      <c r="P241" s="176"/>
      <c r="Q241" s="175"/>
      <c r="R241" s="177"/>
      <c r="S241" s="179"/>
      <c r="T241" s="179"/>
      <c r="U241" s="179"/>
      <c r="V241" s="179"/>
      <c r="W241" s="179"/>
      <c r="X241" s="179"/>
      <c r="Y241" s="179"/>
      <c r="Z241" s="179"/>
      <c r="AA241" s="179"/>
      <c r="AB241" s="133"/>
      <c r="AC241" s="283"/>
      <c r="AD241" s="283"/>
      <c r="AE241" s="283"/>
      <c r="AF241" s="283"/>
      <c r="AG241" s="283"/>
      <c r="AH241" s="283"/>
      <c r="AI241" s="283"/>
      <c r="AJ241" s="283"/>
      <c r="AK241" s="283"/>
      <c r="AL241" s="283"/>
    </row>
    <row r="242" spans="1:38" s="69" customFormat="1" x14ac:dyDescent="0.2">
      <c r="A242" s="76" t="s">
        <v>263</v>
      </c>
      <c r="B242" s="76"/>
      <c r="F242" s="224"/>
      <c r="M242" s="72"/>
      <c r="N242" s="72"/>
      <c r="P242" s="176"/>
      <c r="Q242" s="175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283"/>
      <c r="AD242" s="283"/>
      <c r="AE242" s="283"/>
      <c r="AF242" s="283"/>
      <c r="AG242" s="283"/>
      <c r="AH242" s="283"/>
      <c r="AI242" s="283"/>
      <c r="AJ242" s="283"/>
      <c r="AK242" s="283"/>
      <c r="AL242" s="283"/>
    </row>
    <row r="243" spans="1:38" s="69" customFormat="1" x14ac:dyDescent="0.2">
      <c r="A243" s="64" t="s">
        <v>755</v>
      </c>
      <c r="B243" s="64"/>
      <c r="C243" s="71"/>
      <c r="F243" s="233"/>
      <c r="M243" s="72"/>
      <c r="N243" s="72"/>
      <c r="P243" s="176" t="s">
        <v>263</v>
      </c>
      <c r="Q243" s="175" t="s">
        <v>21</v>
      </c>
      <c r="R243" s="177"/>
      <c r="S243" s="179"/>
      <c r="T243" s="203" cm="1">
        <f t="array" aca="1" ref="T243" ca="1">IF(Q243="Y",VLOOKUP(P243,INDIRECT($Q$2),4,0)*INDIRECT($P$1),VLOOKUP(P243,INDIRECT($Q$2),4,0))</f>
        <v>100</v>
      </c>
      <c r="U243" s="179"/>
      <c r="V243" s="179"/>
      <c r="W243" s="179"/>
      <c r="X243" s="179"/>
      <c r="Y243" s="179"/>
      <c r="Z243" s="179"/>
      <c r="AA243" s="179"/>
      <c r="AB243" s="311" t="str">
        <f>P243</f>
        <v>Safety Shoes</v>
      </c>
      <c r="AC243" s="299"/>
      <c r="AD243" s="299"/>
      <c r="AE243" s="285">
        <f ca="1">ROUND(T243,0)</f>
        <v>100</v>
      </c>
      <c r="AF243" s="283"/>
      <c r="AG243" s="283"/>
      <c r="AH243" s="283"/>
      <c r="AI243" s="283"/>
      <c r="AJ243" s="283"/>
      <c r="AK243" s="283"/>
      <c r="AL243" s="283"/>
    </row>
    <row r="244" spans="1:38" s="69" customFormat="1" x14ac:dyDescent="0.2">
      <c r="A244" s="81" t="s">
        <v>265</v>
      </c>
      <c r="B244" s="81"/>
      <c r="C244" s="71"/>
      <c r="F244" s="224"/>
      <c r="M244" s="72"/>
      <c r="N244" s="72"/>
      <c r="P244" s="176"/>
      <c r="Q244" s="175"/>
      <c r="R244" s="177"/>
      <c r="S244" s="179"/>
      <c r="T244" s="179"/>
      <c r="U244" s="179"/>
      <c r="V244" s="179"/>
      <c r="W244" s="179"/>
      <c r="X244" s="179"/>
      <c r="Y244" s="179"/>
      <c r="Z244" s="179"/>
      <c r="AA244" s="179"/>
      <c r="AB244" s="133"/>
      <c r="AC244" s="283"/>
      <c r="AD244" s="283"/>
      <c r="AE244" s="283"/>
      <c r="AF244" s="283"/>
      <c r="AG244" s="283"/>
      <c r="AH244" s="283"/>
      <c r="AI244" s="283"/>
      <c r="AJ244" s="283"/>
      <c r="AK244" s="283"/>
      <c r="AL244" s="283"/>
    </row>
    <row r="245" spans="1:38" s="69" customFormat="1" x14ac:dyDescent="0.2">
      <c r="A245" s="63" t="str">
        <f ca="1">TEXT(T243,"$#,###")&amp;" per 12 months actually worked. "</f>
        <v xml:space="preserve">$100 per 12 months actually worked. </v>
      </c>
      <c r="B245" s="63"/>
      <c r="C245" s="71"/>
      <c r="F245" s="224"/>
      <c r="M245" s="72"/>
      <c r="N245" s="72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33"/>
      <c r="AC245" s="283"/>
      <c r="AD245" s="283"/>
      <c r="AE245" s="283"/>
      <c r="AF245" s="283"/>
      <c r="AG245" s="283"/>
      <c r="AH245" s="283"/>
      <c r="AI245" s="283"/>
      <c r="AJ245" s="283"/>
      <c r="AK245" s="283"/>
      <c r="AL245" s="283"/>
    </row>
    <row r="246" spans="1:38" s="69" customFormat="1" x14ac:dyDescent="0.2">
      <c r="A246" s="223"/>
      <c r="B246" s="223"/>
      <c r="C246" s="71"/>
      <c r="F246" s="224"/>
      <c r="M246" s="72"/>
      <c r="N246" s="72"/>
      <c r="P246" s="176"/>
      <c r="Q246" s="175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33"/>
      <c r="AC246" s="283"/>
      <c r="AD246" s="283"/>
      <c r="AE246" s="283"/>
      <c r="AF246" s="283"/>
      <c r="AG246" s="283"/>
      <c r="AH246" s="283"/>
      <c r="AI246" s="283"/>
      <c r="AJ246" s="283"/>
      <c r="AK246" s="283"/>
      <c r="AL246" s="283"/>
    </row>
    <row r="247" spans="1:38" s="69" customFormat="1" x14ac:dyDescent="0.2">
      <c r="A247" s="76" t="s">
        <v>732</v>
      </c>
      <c r="B247" s="76"/>
      <c r="C247" s="71"/>
      <c r="F247" s="224"/>
      <c r="M247" s="72"/>
      <c r="N247" s="72"/>
      <c r="P247" s="176"/>
      <c r="Q247" s="175"/>
      <c r="R247" s="177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33"/>
      <c r="AC247" s="283"/>
      <c r="AD247" s="283"/>
      <c r="AE247" s="283"/>
      <c r="AF247" s="283"/>
      <c r="AG247" s="283"/>
      <c r="AH247" s="283"/>
      <c r="AI247" s="283"/>
      <c r="AJ247" s="283"/>
      <c r="AK247" s="283"/>
      <c r="AL247" s="283"/>
    </row>
    <row r="248" spans="1:38" s="69" customFormat="1" x14ac:dyDescent="0.2">
      <c r="A248" s="81" t="s">
        <v>745</v>
      </c>
      <c r="B248" s="81"/>
      <c r="C248" s="71"/>
      <c r="F248" s="224"/>
      <c r="M248" s="72"/>
      <c r="N248" s="72"/>
      <c r="P248" s="176"/>
      <c r="Q248" s="175"/>
      <c r="R248" s="177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33"/>
      <c r="AC248" s="283"/>
      <c r="AD248" s="283"/>
      <c r="AE248" s="283"/>
      <c r="AF248" s="283"/>
      <c r="AG248" s="283"/>
      <c r="AH248" s="283"/>
      <c r="AI248" s="283"/>
      <c r="AJ248" s="283"/>
      <c r="AK248" s="283"/>
      <c r="AL248" s="283"/>
    </row>
    <row r="249" spans="1:38" s="69" customFormat="1" x14ac:dyDescent="0.2">
      <c r="A249" s="215" t="s">
        <v>733</v>
      </c>
      <c r="B249" s="215"/>
      <c r="C249" s="71"/>
      <c r="F249" s="224"/>
      <c r="M249" s="72"/>
      <c r="N249" s="72"/>
      <c r="P249" s="176"/>
      <c r="Q249" s="175"/>
      <c r="R249" s="177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33"/>
      <c r="AC249" s="283"/>
      <c r="AD249" s="283"/>
      <c r="AE249" s="283"/>
      <c r="AF249" s="283"/>
      <c r="AG249" s="283"/>
      <c r="AH249" s="283"/>
      <c r="AI249" s="283"/>
      <c r="AJ249" s="283"/>
      <c r="AK249" s="283"/>
      <c r="AL249" s="283"/>
    </row>
    <row r="250" spans="1:38" s="69" customFormat="1" x14ac:dyDescent="0.2">
      <c r="A250" s="215" t="s">
        <v>734</v>
      </c>
      <c r="B250" s="215"/>
      <c r="C250" s="71"/>
      <c r="F250" s="224"/>
      <c r="M250" s="72"/>
      <c r="N250" s="72"/>
      <c r="P250" s="176"/>
      <c r="Q250" s="175"/>
      <c r="R250" s="177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33"/>
      <c r="AC250" s="283"/>
      <c r="AD250" s="283"/>
      <c r="AE250" s="283"/>
      <c r="AF250" s="283"/>
      <c r="AG250" s="283"/>
      <c r="AH250" s="283"/>
      <c r="AI250" s="283"/>
      <c r="AJ250" s="283"/>
      <c r="AK250" s="283"/>
      <c r="AL250" s="283"/>
    </row>
    <row r="251" spans="1:38" s="69" customFormat="1" x14ac:dyDescent="0.2">
      <c r="A251" s="81" t="s">
        <v>735</v>
      </c>
      <c r="B251" s="81"/>
      <c r="C251" s="71"/>
      <c r="F251" s="224"/>
      <c r="M251" s="72"/>
      <c r="N251" s="72"/>
      <c r="P251" s="249" t="s">
        <v>617</v>
      </c>
      <c r="Q251" s="175" t="s">
        <v>21</v>
      </c>
      <c r="R251" s="249" t="s">
        <v>618</v>
      </c>
      <c r="S251" s="250"/>
      <c r="T251" s="203" cm="1">
        <f t="array" aca="1" ref="T251" ca="1">IF(Q251="Y",VLOOKUP(P251,INDIRECT($Q$2),4,0)*INDIRECT($P$1),VLOOKUP(P251,INDIRECT($Q$2),4,0))</f>
        <v>35</v>
      </c>
      <c r="U251" s="179"/>
      <c r="V251" s="179"/>
      <c r="W251" s="179"/>
      <c r="X251" s="179"/>
      <c r="Y251" s="179"/>
      <c r="Z251" s="179"/>
      <c r="AA251" s="179"/>
      <c r="AB251" s="311" t="str">
        <f>P251</f>
        <v>CNRCDY</v>
      </c>
      <c r="AC251" s="299" t="str">
        <f>R251</f>
        <v>TL-On call by the day-CNR</v>
      </c>
      <c r="AD251" s="299"/>
      <c r="AE251" s="282">
        <f ca="1">ROUND(T251,3)</f>
        <v>35</v>
      </c>
      <c r="AF251" s="283"/>
      <c r="AG251" s="283"/>
      <c r="AH251" s="283"/>
      <c r="AI251" s="283"/>
      <c r="AJ251" s="283"/>
      <c r="AK251" s="283"/>
      <c r="AL251" s="283"/>
    </row>
    <row r="252" spans="1:38" s="69" customFormat="1" x14ac:dyDescent="0.2">
      <c r="A252" s="216" t="s">
        <v>746</v>
      </c>
      <c r="B252" s="79" t="str">
        <f ca="1">"An employee will receive "&amp;TEXT(T251,"$0.000")&amp;" for each weekday the employee is on call.  The employee will receive "&amp;TEXT(T252,"$0.000")&amp;" for each weekend day (Saturday or"</f>
        <v>An employee will receive $35.000 for each weekday the employee is on call.  The employee will receive $45.000 for each weekend day (Saturday or</v>
      </c>
      <c r="C252" s="71"/>
      <c r="F252" s="224"/>
      <c r="M252" s="72"/>
      <c r="N252" s="72"/>
      <c r="P252" s="249" t="s">
        <v>616</v>
      </c>
      <c r="Q252" s="175" t="s">
        <v>21</v>
      </c>
      <c r="R252" s="249" t="s">
        <v>619</v>
      </c>
      <c r="S252" s="250"/>
      <c r="T252" s="203" cm="1">
        <f t="array" aca="1" ref="T252" ca="1">IF(Q252="Y",VLOOKUP(P252,INDIRECT($Q$2),4,0)*INDIRECT($P$1),VLOOKUP(P252,INDIRECT($Q$2),4,0))</f>
        <v>45</v>
      </c>
      <c r="U252" s="179"/>
      <c r="V252" s="179"/>
      <c r="W252" s="179"/>
      <c r="X252" s="179"/>
      <c r="Y252" s="179"/>
      <c r="Z252" s="179"/>
      <c r="AA252" s="179"/>
      <c r="AB252" s="311" t="str">
        <f>P252</f>
        <v>CNRCWE</v>
      </c>
      <c r="AC252" s="299" t="str">
        <f>R252</f>
        <v>TL-On call by day Weekend-CNR</v>
      </c>
      <c r="AD252" s="299"/>
      <c r="AE252" s="282">
        <f ca="1">ROUND(T252,3)</f>
        <v>45</v>
      </c>
      <c r="AF252" s="283"/>
      <c r="AG252" s="283"/>
      <c r="AH252" s="283"/>
      <c r="AI252" s="283"/>
      <c r="AJ252" s="283"/>
      <c r="AK252" s="283"/>
      <c r="AL252" s="283"/>
    </row>
    <row r="253" spans="1:38" s="69" customFormat="1" x14ac:dyDescent="0.2">
      <c r="A253" s="57"/>
      <c r="B253" s="215" t="s">
        <v>747</v>
      </c>
      <c r="C253" s="71"/>
      <c r="F253" s="224"/>
      <c r="M253" s="72"/>
      <c r="N253" s="72"/>
      <c r="P253" s="176"/>
      <c r="Q253" s="175"/>
      <c r="R253" s="177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33"/>
      <c r="AC253" s="283"/>
      <c r="AD253" s="283"/>
      <c r="AE253" s="283"/>
      <c r="AF253" s="283"/>
      <c r="AG253" s="283"/>
      <c r="AH253" s="283"/>
      <c r="AI253" s="283"/>
      <c r="AJ253" s="283"/>
      <c r="AK253" s="283"/>
      <c r="AL253" s="283"/>
    </row>
    <row r="254" spans="1:38" s="69" customFormat="1" x14ac:dyDescent="0.2">
      <c r="A254" s="216" t="s">
        <v>748</v>
      </c>
      <c r="B254" s="79" t="s">
        <v>749</v>
      </c>
      <c r="C254" s="71"/>
      <c r="F254" s="224"/>
      <c r="M254" s="72"/>
      <c r="N254" s="72"/>
      <c r="P254" s="249" t="s">
        <v>726</v>
      </c>
      <c r="Q254" s="175" t="s">
        <v>21</v>
      </c>
      <c r="R254" s="249" t="s">
        <v>727</v>
      </c>
      <c r="S254" s="250"/>
      <c r="T254" s="203" cm="1">
        <f t="array" aca="1" ref="T254" ca="1">IF(Q254="Y",VLOOKUP(P254,INDIRECT($Q$2),4,0)*INDIRECT($P$1),VLOOKUP(P254,INDIRECT($Q$2),4,0))</f>
        <v>2</v>
      </c>
      <c r="U254" s="179"/>
      <c r="V254" s="179"/>
      <c r="W254" s="179"/>
      <c r="X254" s="179"/>
      <c r="Y254" s="179"/>
      <c r="Z254" s="179"/>
      <c r="AA254" s="179"/>
      <c r="AB254" s="311" t="str">
        <f>P254</f>
        <v>CNRLDS</v>
      </c>
      <c r="AC254" s="299" t="str">
        <f>R254</f>
        <v>MOD-Premium Pay</v>
      </c>
      <c r="AD254" s="299"/>
      <c r="AE254" s="282">
        <f ca="1">ROUND(T254,3)</f>
        <v>2</v>
      </c>
      <c r="AF254" s="283"/>
      <c r="AG254" s="283"/>
      <c r="AH254" s="283"/>
      <c r="AI254" s="283"/>
      <c r="AJ254" s="283"/>
      <c r="AK254" s="283"/>
      <c r="AL254" s="283"/>
    </row>
    <row r="255" spans="1:38" s="69" customFormat="1" x14ac:dyDescent="0.2">
      <c r="A255" s="57"/>
      <c r="B255" s="79" t="s">
        <v>751</v>
      </c>
      <c r="C255" s="71"/>
      <c r="F255" s="224"/>
      <c r="M255" s="72"/>
      <c r="N255" s="72"/>
      <c r="P255" s="249"/>
      <c r="Q255" s="175"/>
      <c r="R255" s="249"/>
      <c r="S255" s="250"/>
      <c r="T255" s="293"/>
      <c r="U255" s="179"/>
      <c r="V255" s="179"/>
      <c r="W255" s="179"/>
      <c r="X255" s="179"/>
      <c r="Y255" s="179"/>
      <c r="Z255" s="179"/>
      <c r="AA255" s="179"/>
      <c r="AB255" s="133"/>
      <c r="AC255" s="283"/>
      <c r="AD255" s="283"/>
      <c r="AE255" s="283"/>
      <c r="AF255" s="283"/>
      <c r="AG255" s="283"/>
      <c r="AH255" s="283"/>
      <c r="AI255" s="283"/>
      <c r="AJ255" s="283"/>
      <c r="AK255" s="283"/>
      <c r="AL255" s="283"/>
    </row>
    <row r="256" spans="1:38" s="69" customFormat="1" x14ac:dyDescent="0.2">
      <c r="A256" s="216" t="s">
        <v>750</v>
      </c>
      <c r="B256" s="217" t="s">
        <v>752</v>
      </c>
      <c r="C256" s="71"/>
      <c r="F256" s="224"/>
      <c r="M256" s="72"/>
      <c r="N256" s="72"/>
      <c r="P256" s="179"/>
      <c r="Q256" s="179"/>
      <c r="R256" s="179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283"/>
      <c r="AD256" s="283"/>
      <c r="AE256" s="283"/>
      <c r="AF256" s="283"/>
      <c r="AG256" s="283"/>
      <c r="AH256" s="283"/>
      <c r="AI256" s="283"/>
      <c r="AJ256" s="283"/>
      <c r="AK256" s="283"/>
      <c r="AL256" s="283"/>
    </row>
    <row r="257" spans="1:38" s="69" customFormat="1" x14ac:dyDescent="0.2">
      <c r="A257" s="57"/>
      <c r="B257" s="217" t="s">
        <v>753</v>
      </c>
      <c r="C257" s="71"/>
      <c r="F257" s="224"/>
      <c r="M257" s="72"/>
      <c r="N257" s="72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223"/>
      <c r="B258" s="223"/>
      <c r="C258" s="71"/>
      <c r="F258" s="224"/>
      <c r="M258" s="72"/>
      <c r="N258" s="72"/>
      <c r="P258" s="176"/>
      <c r="Q258" s="175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76" t="s">
        <v>268</v>
      </c>
      <c r="B259" s="76"/>
      <c r="C259" s="71"/>
      <c r="F259" s="224"/>
      <c r="M259" s="72"/>
      <c r="N259" s="72"/>
      <c r="P259" s="176"/>
      <c r="Q259" s="175"/>
      <c r="R259" s="177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34"/>
      <c r="AC259" s="283"/>
      <c r="AD259" s="283"/>
      <c r="AE259" s="283"/>
      <c r="AF259" s="283"/>
      <c r="AG259" s="283"/>
      <c r="AH259" s="283"/>
      <c r="AI259" s="283"/>
      <c r="AJ259" s="283"/>
      <c r="AK259" s="283"/>
      <c r="AL259" s="283"/>
    </row>
    <row r="260" spans="1:38" s="234" customFormat="1" x14ac:dyDescent="0.2">
      <c r="A260" s="63" t="str">
        <f ca="1">"Effective July 1, 2014, Shift Supervisors, 311 Call Center shall be paid fifty-eight cents "&amp;TEXT(T260,"$0.000")&amp;" per hour for all hours worked"</f>
        <v>Effective July 1, 2014, Shift Supervisors, 311 Call Center shall be paid fifty-eight cents $0.603 per hour for all hours worked</v>
      </c>
      <c r="B260" s="63"/>
      <c r="C260" s="71"/>
      <c r="F260" s="224"/>
      <c r="G260" s="69"/>
      <c r="H260" s="69"/>
      <c r="I260" s="69"/>
      <c r="J260" s="69"/>
      <c r="K260" s="69"/>
      <c r="L260" s="69"/>
      <c r="M260" s="72"/>
      <c r="N260" s="72"/>
      <c r="P260" s="249" t="s">
        <v>620</v>
      </c>
      <c r="Q260" s="175" t="s">
        <v>600</v>
      </c>
      <c r="R260" s="249" t="s">
        <v>621</v>
      </c>
      <c r="S260" s="250"/>
      <c r="T260" s="203" cm="1">
        <f t="array" aca="1" ref="T260" ca="1">IF(Q260="Y",VLOOKUP(P260,INDIRECT($Q$2),4,0)*INDIRECT($P$1),VLOOKUP(P260,INDIRECT($Q$2),4,0))</f>
        <v>0.60341749999999983</v>
      </c>
      <c r="U260" s="192"/>
      <c r="V260" s="192"/>
      <c r="W260" s="192"/>
      <c r="X260" s="192"/>
      <c r="Y260" s="192"/>
      <c r="Z260" s="192"/>
      <c r="AA260" s="192"/>
      <c r="AB260" s="311" t="str">
        <f>P260</f>
        <v>CNRWKE</v>
      </c>
      <c r="AC260" s="299" t="str">
        <f>R260</f>
        <v>TL-Weekend Shift-CNR</v>
      </c>
      <c r="AD260" s="299"/>
      <c r="AE260" s="282">
        <f ca="1">ROUND(T260,3)</f>
        <v>0.60299999999999998</v>
      </c>
      <c r="AF260" s="286"/>
      <c r="AG260" s="286"/>
      <c r="AH260" s="286"/>
      <c r="AI260" s="286"/>
      <c r="AJ260" s="286"/>
      <c r="AK260" s="286"/>
      <c r="AL260" s="286"/>
    </row>
    <row r="261" spans="1:38" s="234" customFormat="1" x14ac:dyDescent="0.2">
      <c r="A261" s="81" t="s">
        <v>270</v>
      </c>
      <c r="B261" s="81"/>
      <c r="C261" s="71"/>
      <c r="F261" s="224"/>
      <c r="G261" s="69"/>
      <c r="H261" s="69"/>
      <c r="I261" s="69"/>
      <c r="J261" s="69"/>
      <c r="K261" s="69"/>
      <c r="L261" s="69"/>
      <c r="M261" s="72"/>
      <c r="N261" s="72"/>
      <c r="P261" s="249"/>
      <c r="Q261" s="175"/>
      <c r="R261" s="249"/>
      <c r="S261" s="250"/>
      <c r="T261" s="293"/>
      <c r="U261" s="192"/>
      <c r="V261" s="192"/>
      <c r="W261" s="192"/>
      <c r="X261" s="192"/>
      <c r="Y261" s="192"/>
      <c r="Z261" s="192"/>
      <c r="AA261" s="192"/>
      <c r="AB261" s="134"/>
      <c r="AC261" s="286"/>
      <c r="AD261" s="286"/>
      <c r="AE261" s="286"/>
      <c r="AF261" s="286"/>
      <c r="AG261" s="286"/>
      <c r="AH261" s="286"/>
      <c r="AI261" s="286"/>
      <c r="AJ261" s="286"/>
      <c r="AK261" s="286"/>
      <c r="AL261" s="286"/>
    </row>
    <row r="262" spans="1:38" s="234" customFormat="1" x14ac:dyDescent="0.2">
      <c r="A262" s="81" t="s">
        <v>271</v>
      </c>
      <c r="B262" s="81"/>
      <c r="C262" s="71"/>
      <c r="F262" s="224"/>
      <c r="G262" s="69"/>
      <c r="H262" s="69"/>
      <c r="I262" s="69"/>
      <c r="J262" s="69"/>
      <c r="K262" s="69"/>
      <c r="L262" s="69"/>
      <c r="M262" s="72"/>
      <c r="N262" s="72"/>
      <c r="P262" s="176"/>
      <c r="Q262" s="175"/>
      <c r="R262" s="177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34"/>
      <c r="AC262" s="286"/>
      <c r="AD262" s="286"/>
      <c r="AE262" s="286"/>
      <c r="AF262" s="286"/>
      <c r="AG262" s="286"/>
      <c r="AH262" s="286"/>
      <c r="AI262" s="286"/>
      <c r="AJ262" s="286"/>
      <c r="AK262" s="286"/>
      <c r="AL262" s="286"/>
    </row>
    <row r="263" spans="1:38" s="234" customFormat="1" x14ac:dyDescent="0.2">
      <c r="A263" s="81" t="s">
        <v>272</v>
      </c>
      <c r="B263" s="81"/>
      <c r="C263" s="71"/>
      <c r="F263" s="224"/>
      <c r="G263" s="69"/>
      <c r="H263" s="69"/>
      <c r="I263" s="69"/>
      <c r="J263" s="69"/>
      <c r="K263" s="69"/>
      <c r="L263" s="69"/>
      <c r="M263" s="72"/>
      <c r="N263" s="72"/>
      <c r="P263" s="176"/>
      <c r="Q263" s="175"/>
      <c r="R263" s="177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34"/>
      <c r="AC263" s="286"/>
      <c r="AD263" s="286"/>
      <c r="AE263" s="286"/>
      <c r="AF263" s="286"/>
      <c r="AG263" s="286"/>
      <c r="AH263" s="286"/>
      <c r="AI263" s="286"/>
      <c r="AJ263" s="286"/>
      <c r="AK263" s="286"/>
      <c r="AL263" s="286"/>
    </row>
    <row r="264" spans="1:38" ht="13.5" thickBot="1" x14ac:dyDescent="0.25">
      <c r="A264" s="345"/>
      <c r="B264" s="345"/>
      <c r="C264" s="346"/>
      <c r="D264" s="347"/>
      <c r="E264" s="347"/>
      <c r="F264" s="348"/>
      <c r="G264" s="346"/>
      <c r="H264" s="346"/>
      <c r="I264" s="346"/>
      <c r="J264" s="346"/>
      <c r="K264" s="346"/>
      <c r="L264" s="346"/>
      <c r="M264" s="349"/>
      <c r="N264" s="349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</row>
    <row r="265" spans="1:38" x14ac:dyDescent="0.2">
      <c r="A265" s="222" t="s">
        <v>273</v>
      </c>
      <c r="B265" s="223"/>
      <c r="C265" s="71"/>
      <c r="D265" s="71"/>
      <c r="E265" s="71"/>
      <c r="F265" s="224"/>
      <c r="G265" s="69"/>
      <c r="H265" s="69"/>
      <c r="I265" s="69"/>
      <c r="J265" s="69"/>
      <c r="K265" s="69"/>
      <c r="L265" s="69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</row>
    <row r="266" spans="1:38" x14ac:dyDescent="0.2">
      <c r="A266" s="228" t="s">
        <v>869</v>
      </c>
      <c r="B266" s="223"/>
      <c r="C266" s="71"/>
      <c r="D266" s="71"/>
      <c r="E266" s="71"/>
      <c r="F266" s="224"/>
      <c r="G266" s="69"/>
      <c r="H266" s="69"/>
      <c r="I266" s="69"/>
      <c r="J266" s="69"/>
      <c r="K266" s="69"/>
      <c r="L266" s="69"/>
      <c r="M266" s="72"/>
      <c r="N266" s="72"/>
      <c r="P266" s="176"/>
      <c r="Q266" s="175"/>
      <c r="R266" s="177"/>
      <c r="S266" s="179"/>
      <c r="T266" s="179">
        <v>4</v>
      </c>
      <c r="U266" s="179">
        <f t="shared" ref="U266:Z266" si="158">T266+1</f>
        <v>5</v>
      </c>
      <c r="V266" s="179">
        <f t="shared" si="158"/>
        <v>6</v>
      </c>
      <c r="W266" s="179">
        <f t="shared" si="158"/>
        <v>7</v>
      </c>
      <c r="X266" s="179">
        <f t="shared" si="158"/>
        <v>8</v>
      </c>
      <c r="Y266" s="179">
        <f t="shared" si="158"/>
        <v>9</v>
      </c>
      <c r="Z266" s="179">
        <f t="shared" si="158"/>
        <v>10</v>
      </c>
      <c r="AA266" s="179">
        <v>11</v>
      </c>
    </row>
    <row r="267" spans="1:38" ht="38.25" x14ac:dyDescent="0.2">
      <c r="A267" s="65" t="s">
        <v>6</v>
      </c>
      <c r="B267" s="279"/>
      <c r="C267" s="229" t="s">
        <v>274</v>
      </c>
      <c r="D267" s="279"/>
      <c r="E267" s="65" t="s">
        <v>4</v>
      </c>
      <c r="F267" s="320" t="s">
        <v>7</v>
      </c>
      <c r="G267" s="118" t="s">
        <v>772</v>
      </c>
      <c r="H267" s="118" t="s">
        <v>773</v>
      </c>
      <c r="I267" s="254" t="s">
        <v>12</v>
      </c>
      <c r="J267" s="254" t="s">
        <v>13</v>
      </c>
      <c r="K267" s="254" t="s">
        <v>14</v>
      </c>
      <c r="L267" s="254" t="s">
        <v>15</v>
      </c>
      <c r="M267" s="254" t="s">
        <v>16</v>
      </c>
      <c r="N267" s="255" t="s">
        <v>275</v>
      </c>
      <c r="P267" s="301" t="s">
        <v>6</v>
      </c>
      <c r="Q267" s="198" t="s">
        <v>599</v>
      </c>
      <c r="R267" s="302" t="s">
        <v>7</v>
      </c>
      <c r="S267" s="288" t="s">
        <v>274</v>
      </c>
      <c r="T267" s="272" t="s">
        <v>10</v>
      </c>
      <c r="U267" s="303" t="s">
        <v>11</v>
      </c>
      <c r="V267" s="303" t="s">
        <v>12</v>
      </c>
      <c r="W267" s="303" t="s">
        <v>13</v>
      </c>
      <c r="X267" s="303" t="s">
        <v>14</v>
      </c>
      <c r="Y267" s="303" t="s">
        <v>15</v>
      </c>
      <c r="Z267" s="303" t="s">
        <v>16</v>
      </c>
      <c r="AA267" s="303" t="s">
        <v>275</v>
      </c>
      <c r="AB267" s="312" t="s">
        <v>6</v>
      </c>
      <c r="AC267" s="307" t="s">
        <v>7</v>
      </c>
      <c r="AD267" s="308" t="s">
        <v>274</v>
      </c>
      <c r="AE267" s="126" t="s">
        <v>10</v>
      </c>
      <c r="AF267" s="309" t="s">
        <v>11</v>
      </c>
      <c r="AG267" s="309" t="s">
        <v>12</v>
      </c>
      <c r="AH267" s="309" t="s">
        <v>13</v>
      </c>
      <c r="AI267" s="309" t="s">
        <v>14</v>
      </c>
      <c r="AJ267" s="309" t="s">
        <v>15</v>
      </c>
      <c r="AK267" s="309" t="s">
        <v>16</v>
      </c>
      <c r="AL267" s="309" t="s">
        <v>275</v>
      </c>
    </row>
    <row r="268" spans="1:38" s="234" customFormat="1" x14ac:dyDescent="0.2">
      <c r="A268" s="69" t="s">
        <v>278</v>
      </c>
      <c r="C268" s="223" t="s">
        <v>277</v>
      </c>
      <c r="E268" s="69" t="s">
        <v>276</v>
      </c>
      <c r="F268" s="239" t="s">
        <v>279</v>
      </c>
      <c r="G268" s="240" t="s">
        <v>766</v>
      </c>
      <c r="H268" s="355">
        <v>26.8</v>
      </c>
      <c r="I268" s="69"/>
      <c r="J268" s="69"/>
      <c r="K268" s="69"/>
      <c r="L268" s="69"/>
      <c r="M268" s="69"/>
      <c r="N268" s="72"/>
      <c r="P268" s="176" t="str">
        <f t="shared" ref="P268:P274" si="159">A268</f>
        <v>C08906</v>
      </c>
      <c r="Q268" s="175" t="s">
        <v>600</v>
      </c>
      <c r="R268" s="209" t="str">
        <f t="shared" ref="R268:R274" si="160">F268</f>
        <v>Saeks' Fellow (MN Law Public Interest Residency Program)</v>
      </c>
      <c r="S268" s="192" t="str">
        <f t="shared" ref="S268:S274" si="161">C268</f>
        <v>01J</v>
      </c>
      <c r="T268" s="243" t="str">
        <f>G268</f>
        <v>Credits*</v>
      </c>
      <c r="U268" s="243">
        <f t="shared" ref="U268:AA268" si="162">H268</f>
        <v>26.8</v>
      </c>
      <c r="V268" s="243">
        <f t="shared" si="162"/>
        <v>0</v>
      </c>
      <c r="W268" s="243">
        <f t="shared" si="162"/>
        <v>0</v>
      </c>
      <c r="X268" s="243">
        <f t="shared" si="162"/>
        <v>0</v>
      </c>
      <c r="Y268" s="243">
        <f t="shared" si="162"/>
        <v>0</v>
      </c>
      <c r="Z268" s="243">
        <f t="shared" si="162"/>
        <v>0</v>
      </c>
      <c r="AA268" s="243">
        <f t="shared" si="162"/>
        <v>0</v>
      </c>
      <c r="AB268" s="282" t="str">
        <f t="shared" ref="AB268:AB274" si="163">A268</f>
        <v>C08906</v>
      </c>
      <c r="AC268" s="130" t="str">
        <f t="shared" ref="AC268:AC274" si="164">F268</f>
        <v>Saeks' Fellow (MN Law Public Interest Residency Program)</v>
      </c>
      <c r="AD268" s="284" t="str">
        <f t="shared" ref="AD268:AD274" si="165">C268</f>
        <v>01J</v>
      </c>
      <c r="AE268" s="282" t="str">
        <f>IF(T268=0,"",T268)</f>
        <v>Credits*</v>
      </c>
      <c r="AF268" s="282">
        <f t="shared" ref="AF268:AL268" si="166">IF(U268=0,"",U268)</f>
        <v>26.8</v>
      </c>
      <c r="AG268" s="282" t="str">
        <f t="shared" si="166"/>
        <v/>
      </c>
      <c r="AH268" s="282" t="str">
        <f t="shared" si="166"/>
        <v/>
      </c>
      <c r="AI268" s="282" t="str">
        <f t="shared" si="166"/>
        <v/>
      </c>
      <c r="AJ268" s="282" t="str">
        <f t="shared" si="166"/>
        <v/>
      </c>
      <c r="AK268" s="282" t="str">
        <f t="shared" si="166"/>
        <v/>
      </c>
      <c r="AL268" s="282" t="str">
        <f t="shared" si="166"/>
        <v/>
      </c>
    </row>
    <row r="269" spans="1:38" s="234" customFormat="1" x14ac:dyDescent="0.2">
      <c r="A269" s="69" t="s">
        <v>282</v>
      </c>
      <c r="C269" s="223" t="s">
        <v>281</v>
      </c>
      <c r="E269" s="69" t="s">
        <v>276</v>
      </c>
      <c r="F269" s="239" t="s">
        <v>283</v>
      </c>
      <c r="G269" s="235">
        <v>24.200000000000003</v>
      </c>
      <c r="H269" s="231">
        <v>25.3</v>
      </c>
      <c r="I269" s="231">
        <v>26.3</v>
      </c>
      <c r="J269" s="231"/>
      <c r="K269" s="231"/>
      <c r="L269" s="231"/>
      <c r="M269" s="231"/>
      <c r="N269" s="231"/>
      <c r="P269" s="176" t="str">
        <f t="shared" si="159"/>
        <v>04352C</v>
      </c>
      <c r="Q269" s="201" t="s">
        <v>600</v>
      </c>
      <c r="R269" s="209" t="str">
        <f t="shared" si="160"/>
        <v>Financial Graduate Fellowship</v>
      </c>
      <c r="S269" s="192" t="str">
        <f t="shared" si="161"/>
        <v>01N</v>
      </c>
      <c r="T269" s="243">
        <f t="shared" ref="T269:T274" si="167">G269</f>
        <v>24.200000000000003</v>
      </c>
      <c r="U269" s="243">
        <f t="shared" ref="U269:U274" si="168">H269</f>
        <v>25.3</v>
      </c>
      <c r="V269" s="243">
        <f t="shared" ref="V269:V274" si="169">I269</f>
        <v>26.3</v>
      </c>
      <c r="W269" s="243">
        <f t="shared" ref="W269:W274" si="170">J269</f>
        <v>0</v>
      </c>
      <c r="X269" s="243">
        <f t="shared" ref="X269:X274" si="171">K269</f>
        <v>0</v>
      </c>
      <c r="Y269" s="243">
        <f t="shared" ref="Y269:Y274" si="172">L269</f>
        <v>0</v>
      </c>
      <c r="Z269" s="243">
        <f t="shared" ref="Z269:Z274" si="173">M269</f>
        <v>0</v>
      </c>
      <c r="AA269" s="243">
        <f t="shared" ref="AA269:AA274" si="174">N269</f>
        <v>0</v>
      </c>
      <c r="AB269" s="282" t="str">
        <f t="shared" si="163"/>
        <v>04352C</v>
      </c>
      <c r="AC269" s="130" t="str">
        <f t="shared" si="164"/>
        <v>Financial Graduate Fellowship</v>
      </c>
      <c r="AD269" s="284" t="str">
        <f t="shared" si="165"/>
        <v>01N</v>
      </c>
      <c r="AE269" s="282">
        <f t="shared" ref="AE269:AE274" si="175">IF(T269=0,"",T269)</f>
        <v>24.200000000000003</v>
      </c>
      <c r="AF269" s="282">
        <f t="shared" ref="AF269:AF274" si="176">IF(U269=0,"",U269)</f>
        <v>25.3</v>
      </c>
      <c r="AG269" s="282">
        <f t="shared" ref="AG269:AG274" si="177">IF(V269=0,"",V269)</f>
        <v>26.3</v>
      </c>
      <c r="AH269" s="282" t="str">
        <f t="shared" ref="AH269:AH274" si="178">IF(W269=0,"",W269)</f>
        <v/>
      </c>
      <c r="AI269" s="282" t="str">
        <f t="shared" ref="AI269:AI274" si="179">IF(X269=0,"",X269)</f>
        <v/>
      </c>
      <c r="AJ269" s="282" t="str">
        <f t="shared" ref="AJ269:AJ274" si="180">IF(Y269=0,"",Y269)</f>
        <v/>
      </c>
      <c r="AK269" s="282" t="str">
        <f t="shared" ref="AK269:AK274" si="181">IF(Z269=0,"",Z269)</f>
        <v/>
      </c>
      <c r="AL269" s="282" t="str">
        <f t="shared" ref="AL269:AL274" si="182">IF(AA269=0,"",AA269)</f>
        <v/>
      </c>
    </row>
    <row r="270" spans="1:38" s="234" customFormat="1" x14ac:dyDescent="0.2">
      <c r="A270" s="69" t="s">
        <v>285</v>
      </c>
      <c r="C270" s="223" t="s">
        <v>284</v>
      </c>
      <c r="E270" s="69" t="s">
        <v>276</v>
      </c>
      <c r="F270" s="239" t="s">
        <v>286</v>
      </c>
      <c r="G270" s="231">
        <v>15</v>
      </c>
      <c r="H270" s="231">
        <v>15.3</v>
      </c>
      <c r="I270" s="231">
        <v>15.5</v>
      </c>
      <c r="J270" s="231">
        <v>15.8</v>
      </c>
      <c r="K270" s="231"/>
      <c r="L270" s="231"/>
      <c r="M270" s="231"/>
      <c r="N270" s="231"/>
      <c r="P270" s="176" t="str">
        <f t="shared" si="159"/>
        <v>C09480</v>
      </c>
      <c r="Q270" s="201" t="s">
        <v>600</v>
      </c>
      <c r="R270" s="209" t="str">
        <f t="shared" si="160"/>
        <v>Student Intern - High School (enrolled)</v>
      </c>
      <c r="S270" s="192" t="str">
        <f t="shared" si="161"/>
        <v>01K</v>
      </c>
      <c r="T270" s="243">
        <f t="shared" si="167"/>
        <v>15</v>
      </c>
      <c r="U270" s="243">
        <f t="shared" si="168"/>
        <v>15.3</v>
      </c>
      <c r="V270" s="243">
        <f t="shared" si="169"/>
        <v>15.5</v>
      </c>
      <c r="W270" s="243">
        <f t="shared" si="170"/>
        <v>15.8</v>
      </c>
      <c r="X270" s="243">
        <f t="shared" si="171"/>
        <v>0</v>
      </c>
      <c r="Y270" s="243">
        <f t="shared" si="172"/>
        <v>0</v>
      </c>
      <c r="Z270" s="243">
        <f t="shared" si="173"/>
        <v>0</v>
      </c>
      <c r="AA270" s="243">
        <f t="shared" si="174"/>
        <v>0</v>
      </c>
      <c r="AB270" s="282" t="str">
        <f t="shared" si="163"/>
        <v>C09480</v>
      </c>
      <c r="AC270" s="130" t="str">
        <f t="shared" si="164"/>
        <v>Student Intern - High School (enrolled)</v>
      </c>
      <c r="AD270" s="284" t="str">
        <f t="shared" si="165"/>
        <v>01K</v>
      </c>
      <c r="AE270" s="282">
        <f t="shared" si="175"/>
        <v>15</v>
      </c>
      <c r="AF270" s="282">
        <f t="shared" si="176"/>
        <v>15.3</v>
      </c>
      <c r="AG270" s="282">
        <f t="shared" si="177"/>
        <v>15.5</v>
      </c>
      <c r="AH270" s="282">
        <f t="shared" si="178"/>
        <v>15.8</v>
      </c>
      <c r="AI270" s="282" t="str">
        <f t="shared" si="179"/>
        <v/>
      </c>
      <c r="AJ270" s="282" t="str">
        <f t="shared" si="180"/>
        <v/>
      </c>
      <c r="AK270" s="282" t="str">
        <f t="shared" si="181"/>
        <v/>
      </c>
      <c r="AL270" s="282" t="str">
        <f t="shared" si="182"/>
        <v/>
      </c>
    </row>
    <row r="271" spans="1:38" s="234" customFormat="1" x14ac:dyDescent="0.2">
      <c r="A271" s="69" t="s">
        <v>288</v>
      </c>
      <c r="C271" s="223" t="s">
        <v>287</v>
      </c>
      <c r="E271" s="69" t="s">
        <v>276</v>
      </c>
      <c r="F271" s="239" t="s">
        <v>310</v>
      </c>
      <c r="G271" s="231">
        <v>15.3</v>
      </c>
      <c r="H271" s="231">
        <v>15.5</v>
      </c>
      <c r="I271" s="231">
        <v>15.8</v>
      </c>
      <c r="J271" s="231">
        <v>16.8</v>
      </c>
      <c r="K271" s="231">
        <v>17.900000000000002</v>
      </c>
      <c r="L271" s="231">
        <v>18.900000000000002</v>
      </c>
      <c r="M271" s="231">
        <v>20</v>
      </c>
      <c r="N271" s="231">
        <v>21.1</v>
      </c>
      <c r="P271" s="176" t="str">
        <f t="shared" si="159"/>
        <v>C09485</v>
      </c>
      <c r="Q271" s="201" t="s">
        <v>600</v>
      </c>
      <c r="R271" s="209" t="str">
        <f t="shared" si="160"/>
        <v>Student Intern - Undergrad (enrolled)</v>
      </c>
      <c r="S271" s="192" t="str">
        <f t="shared" si="161"/>
        <v>01L</v>
      </c>
      <c r="T271" s="243">
        <f t="shared" si="167"/>
        <v>15.3</v>
      </c>
      <c r="U271" s="243">
        <f t="shared" si="168"/>
        <v>15.5</v>
      </c>
      <c r="V271" s="243">
        <f t="shared" si="169"/>
        <v>15.8</v>
      </c>
      <c r="W271" s="243">
        <f t="shared" si="170"/>
        <v>16.8</v>
      </c>
      <c r="X271" s="243">
        <f t="shared" si="171"/>
        <v>17.900000000000002</v>
      </c>
      <c r="Y271" s="243">
        <f t="shared" si="172"/>
        <v>18.900000000000002</v>
      </c>
      <c r="Z271" s="243">
        <f t="shared" si="173"/>
        <v>20</v>
      </c>
      <c r="AA271" s="243">
        <f t="shared" si="174"/>
        <v>21.1</v>
      </c>
      <c r="AB271" s="282" t="str">
        <f t="shared" si="163"/>
        <v>C09485</v>
      </c>
      <c r="AC271" s="130" t="str">
        <f t="shared" si="164"/>
        <v>Student Intern - Undergrad (enrolled)</v>
      </c>
      <c r="AD271" s="284" t="str">
        <f t="shared" si="165"/>
        <v>01L</v>
      </c>
      <c r="AE271" s="282">
        <f t="shared" si="175"/>
        <v>15.3</v>
      </c>
      <c r="AF271" s="282">
        <f t="shared" si="176"/>
        <v>15.5</v>
      </c>
      <c r="AG271" s="282">
        <f t="shared" si="177"/>
        <v>15.8</v>
      </c>
      <c r="AH271" s="282">
        <f t="shared" si="178"/>
        <v>16.8</v>
      </c>
      <c r="AI271" s="282">
        <f t="shared" si="179"/>
        <v>17.900000000000002</v>
      </c>
      <c r="AJ271" s="282">
        <f t="shared" si="180"/>
        <v>18.900000000000002</v>
      </c>
      <c r="AK271" s="282">
        <f t="shared" si="181"/>
        <v>20</v>
      </c>
      <c r="AL271" s="282">
        <f t="shared" si="182"/>
        <v>21.1</v>
      </c>
    </row>
    <row r="272" spans="1:38" s="234" customFormat="1" x14ac:dyDescent="0.2">
      <c r="A272" s="69" t="s">
        <v>290</v>
      </c>
      <c r="C272" s="223" t="s">
        <v>289</v>
      </c>
      <c r="E272" s="69" t="s">
        <v>276</v>
      </c>
      <c r="F272" s="239" t="s">
        <v>311</v>
      </c>
      <c r="G272" s="235">
        <v>15.8</v>
      </c>
      <c r="H272" s="231">
        <v>17.400000000000002</v>
      </c>
      <c r="I272" s="231">
        <v>18.900000000000002</v>
      </c>
      <c r="J272" s="231">
        <v>20.5</v>
      </c>
      <c r="K272" s="231">
        <v>22.1</v>
      </c>
      <c r="L272" s="231">
        <v>23.700000000000003</v>
      </c>
      <c r="M272" s="231">
        <v>25.3</v>
      </c>
      <c r="N272" s="231">
        <v>26.8</v>
      </c>
      <c r="P272" s="176" t="str">
        <f t="shared" si="159"/>
        <v>C09475</v>
      </c>
      <c r="Q272" s="201" t="s">
        <v>600</v>
      </c>
      <c r="R272" s="209" t="str">
        <f t="shared" si="160"/>
        <v>Student Intern - Graduate (enrolled)</v>
      </c>
      <c r="S272" s="192" t="str">
        <f t="shared" si="161"/>
        <v>01M</v>
      </c>
      <c r="T272" s="243">
        <f t="shared" si="167"/>
        <v>15.8</v>
      </c>
      <c r="U272" s="243">
        <f t="shared" si="168"/>
        <v>17.400000000000002</v>
      </c>
      <c r="V272" s="243">
        <f t="shared" si="169"/>
        <v>18.900000000000002</v>
      </c>
      <c r="W272" s="243">
        <f t="shared" si="170"/>
        <v>20.5</v>
      </c>
      <c r="X272" s="243">
        <f t="shared" si="171"/>
        <v>22.1</v>
      </c>
      <c r="Y272" s="243">
        <f t="shared" si="172"/>
        <v>23.700000000000003</v>
      </c>
      <c r="Z272" s="243">
        <f t="shared" si="173"/>
        <v>25.3</v>
      </c>
      <c r="AA272" s="243">
        <f t="shared" si="174"/>
        <v>26.8</v>
      </c>
      <c r="AB272" s="282" t="str">
        <f t="shared" si="163"/>
        <v>C09475</v>
      </c>
      <c r="AC272" s="130" t="str">
        <f t="shared" si="164"/>
        <v>Student Intern - Graduate (enrolled)</v>
      </c>
      <c r="AD272" s="284" t="str">
        <f t="shared" si="165"/>
        <v>01M</v>
      </c>
      <c r="AE272" s="282">
        <f t="shared" si="175"/>
        <v>15.8</v>
      </c>
      <c r="AF272" s="282">
        <f t="shared" si="176"/>
        <v>17.400000000000002</v>
      </c>
      <c r="AG272" s="282">
        <f t="shared" si="177"/>
        <v>18.900000000000002</v>
      </c>
      <c r="AH272" s="282">
        <f t="shared" si="178"/>
        <v>20.5</v>
      </c>
      <c r="AI272" s="282">
        <f t="shared" si="179"/>
        <v>22.1</v>
      </c>
      <c r="AJ272" s="282">
        <f t="shared" si="180"/>
        <v>23.700000000000003</v>
      </c>
      <c r="AK272" s="282">
        <f t="shared" si="181"/>
        <v>25.3</v>
      </c>
      <c r="AL272" s="282">
        <f t="shared" si="182"/>
        <v>26.8</v>
      </c>
    </row>
    <row r="273" spans="1:38" s="234" customFormat="1" x14ac:dyDescent="0.2">
      <c r="A273" s="69" t="s">
        <v>292</v>
      </c>
      <c r="C273" s="223" t="s">
        <v>291</v>
      </c>
      <c r="E273" s="69" t="s">
        <v>276</v>
      </c>
      <c r="F273" s="239" t="s">
        <v>293</v>
      </c>
      <c r="G273" s="235">
        <v>16.8</v>
      </c>
      <c r="H273" s="231">
        <v>17.900000000000002</v>
      </c>
      <c r="I273" s="231">
        <v>18.900000000000002</v>
      </c>
      <c r="J273" s="231"/>
      <c r="K273" s="231"/>
      <c r="L273" s="231"/>
      <c r="M273" s="231"/>
      <c r="N273" s="231"/>
      <c r="P273" s="176" t="str">
        <f t="shared" si="159"/>
        <v>C09495</v>
      </c>
      <c r="Q273" s="201" t="s">
        <v>600</v>
      </c>
      <c r="R273" s="209" t="str">
        <f t="shared" si="160"/>
        <v>Urban Scholar College Undergraduate</v>
      </c>
      <c r="S273" s="192" t="str">
        <f t="shared" si="161"/>
        <v>01G</v>
      </c>
      <c r="T273" s="243">
        <f t="shared" si="167"/>
        <v>16.8</v>
      </c>
      <c r="U273" s="243">
        <f t="shared" si="168"/>
        <v>17.900000000000002</v>
      </c>
      <c r="V273" s="243">
        <f t="shared" si="169"/>
        <v>18.900000000000002</v>
      </c>
      <c r="W273" s="243">
        <f t="shared" si="170"/>
        <v>0</v>
      </c>
      <c r="X273" s="243">
        <f t="shared" si="171"/>
        <v>0</v>
      </c>
      <c r="Y273" s="243">
        <f t="shared" si="172"/>
        <v>0</v>
      </c>
      <c r="Z273" s="243">
        <f t="shared" si="173"/>
        <v>0</v>
      </c>
      <c r="AA273" s="243">
        <f t="shared" si="174"/>
        <v>0</v>
      </c>
      <c r="AB273" s="282" t="str">
        <f t="shared" si="163"/>
        <v>C09495</v>
      </c>
      <c r="AC273" s="130" t="str">
        <f t="shared" si="164"/>
        <v>Urban Scholar College Undergraduate</v>
      </c>
      <c r="AD273" s="284" t="str">
        <f t="shared" si="165"/>
        <v>01G</v>
      </c>
      <c r="AE273" s="282">
        <f t="shared" si="175"/>
        <v>16.8</v>
      </c>
      <c r="AF273" s="282">
        <f t="shared" si="176"/>
        <v>17.900000000000002</v>
      </c>
      <c r="AG273" s="282">
        <f t="shared" si="177"/>
        <v>18.900000000000002</v>
      </c>
      <c r="AH273" s="282" t="str">
        <f t="shared" si="178"/>
        <v/>
      </c>
      <c r="AI273" s="282" t="str">
        <f t="shared" si="179"/>
        <v/>
      </c>
      <c r="AJ273" s="282" t="str">
        <f t="shared" si="180"/>
        <v/>
      </c>
      <c r="AK273" s="282" t="str">
        <f t="shared" si="181"/>
        <v/>
      </c>
      <c r="AL273" s="282" t="str">
        <f t="shared" si="182"/>
        <v/>
      </c>
    </row>
    <row r="274" spans="1:38" s="234" customFormat="1" x14ac:dyDescent="0.2">
      <c r="A274" s="69" t="s">
        <v>295</v>
      </c>
      <c r="C274" s="223" t="s">
        <v>294</v>
      </c>
      <c r="E274" s="69" t="s">
        <v>276</v>
      </c>
      <c r="F274" s="239" t="s">
        <v>296</v>
      </c>
      <c r="G274" s="235">
        <v>20.8</v>
      </c>
      <c r="H274" s="231">
        <v>22.400000000000002</v>
      </c>
      <c r="I274" s="231">
        <v>23.900000000000002</v>
      </c>
      <c r="J274" s="231"/>
      <c r="K274" s="231"/>
      <c r="L274" s="231"/>
      <c r="M274" s="231"/>
      <c r="N274" s="231"/>
      <c r="P274" s="176" t="str">
        <f t="shared" si="159"/>
        <v>C09490</v>
      </c>
      <c r="Q274" s="201" t="s">
        <v>600</v>
      </c>
      <c r="R274" s="209" t="str">
        <f t="shared" si="160"/>
        <v>Urban Scholar Graduate School</v>
      </c>
      <c r="S274" s="192" t="str">
        <f t="shared" si="161"/>
        <v>01F</v>
      </c>
      <c r="T274" s="243">
        <f t="shared" si="167"/>
        <v>20.8</v>
      </c>
      <c r="U274" s="243">
        <f t="shared" si="168"/>
        <v>22.400000000000002</v>
      </c>
      <c r="V274" s="243">
        <f t="shared" si="169"/>
        <v>23.900000000000002</v>
      </c>
      <c r="W274" s="243">
        <f t="shared" si="170"/>
        <v>0</v>
      </c>
      <c r="X274" s="243">
        <f t="shared" si="171"/>
        <v>0</v>
      </c>
      <c r="Y274" s="243">
        <f t="shared" si="172"/>
        <v>0</v>
      </c>
      <c r="Z274" s="243">
        <f t="shared" si="173"/>
        <v>0</v>
      </c>
      <c r="AA274" s="243">
        <f t="shared" si="174"/>
        <v>0</v>
      </c>
      <c r="AB274" s="282" t="str">
        <f t="shared" si="163"/>
        <v>C09490</v>
      </c>
      <c r="AC274" s="130" t="str">
        <f t="shared" si="164"/>
        <v>Urban Scholar Graduate School</v>
      </c>
      <c r="AD274" s="284" t="str">
        <f t="shared" si="165"/>
        <v>01F</v>
      </c>
      <c r="AE274" s="282">
        <f t="shared" si="175"/>
        <v>20.8</v>
      </c>
      <c r="AF274" s="282">
        <f t="shared" si="176"/>
        <v>22.400000000000002</v>
      </c>
      <c r="AG274" s="282">
        <f t="shared" si="177"/>
        <v>23.900000000000002</v>
      </c>
      <c r="AH274" s="282" t="str">
        <f t="shared" si="178"/>
        <v/>
      </c>
      <c r="AI274" s="282" t="str">
        <f t="shared" si="179"/>
        <v/>
      </c>
      <c r="AJ274" s="282" t="str">
        <f t="shared" si="180"/>
        <v/>
      </c>
      <c r="AK274" s="282" t="str">
        <f t="shared" si="181"/>
        <v/>
      </c>
      <c r="AL274" s="282" t="str">
        <f t="shared" si="182"/>
        <v/>
      </c>
    </row>
    <row r="275" spans="1:38" x14ac:dyDescent="0.2">
      <c r="A275" s="71"/>
      <c r="B275" s="71"/>
      <c r="D275" s="70"/>
      <c r="E275" s="70"/>
      <c r="G275" s="275" t="s">
        <v>767</v>
      </c>
      <c r="H275" s="121"/>
      <c r="I275" s="121"/>
      <c r="J275" s="121"/>
      <c r="K275" s="121"/>
      <c r="L275" s="121"/>
      <c r="M275" s="121"/>
      <c r="O275" s="93"/>
      <c r="P275" s="176"/>
      <c r="R275" s="203"/>
      <c r="S275" s="192"/>
      <c r="T275" s="192"/>
      <c r="U275" s="192"/>
      <c r="V275" s="192"/>
      <c r="W275" s="192"/>
      <c r="X275" s="192"/>
      <c r="Y275" s="192"/>
      <c r="Z275" s="192"/>
      <c r="AD275" s="281"/>
    </row>
    <row r="276" spans="1:38" x14ac:dyDescent="0.2">
      <c r="B276" s="121"/>
      <c r="D276" s="70"/>
      <c r="E276" s="70"/>
      <c r="G276" s="121"/>
      <c r="H276" s="121"/>
      <c r="I276" s="121"/>
      <c r="J276" s="121"/>
      <c r="K276" s="121"/>
      <c r="L276" s="121"/>
      <c r="M276" s="121"/>
      <c r="O276" s="93"/>
      <c r="P276" s="176"/>
      <c r="R276" s="203"/>
      <c r="S276" s="192"/>
      <c r="T276" s="192"/>
      <c r="U276" s="192"/>
      <c r="V276" s="192"/>
      <c r="W276" s="192"/>
      <c r="X276" s="192"/>
      <c r="Y276" s="192"/>
      <c r="Z276" s="192"/>
    </row>
    <row r="277" spans="1:38" s="78" customFormat="1" x14ac:dyDescent="0.2">
      <c r="A277" s="218" t="s">
        <v>762</v>
      </c>
      <c r="B277" s="58"/>
      <c r="C277" s="58"/>
      <c r="E277" s="218"/>
      <c r="F277" s="59"/>
      <c r="G277" s="58"/>
      <c r="H277" s="58"/>
      <c r="I277" s="58"/>
      <c r="J277" s="58"/>
      <c r="K277" s="58"/>
      <c r="L277" s="61"/>
      <c r="M277" s="61"/>
      <c r="N277" s="61"/>
      <c r="O277" s="61"/>
      <c r="P277" s="176"/>
      <c r="Q277" s="191"/>
      <c r="R277" s="203"/>
      <c r="S277" s="192"/>
      <c r="T277" s="192"/>
      <c r="U277" s="192"/>
      <c r="V277" s="192"/>
      <c r="W277" s="192"/>
      <c r="X277" s="192"/>
      <c r="Y277" s="192"/>
      <c r="Z277" s="192"/>
      <c r="AA277" s="190"/>
      <c r="AB277" s="134"/>
      <c r="AC277" s="134"/>
      <c r="AD277" s="134"/>
      <c r="AE277" s="134"/>
      <c r="AF277" s="134"/>
      <c r="AG277" s="134"/>
      <c r="AH277" s="134"/>
      <c r="AI277" s="134"/>
      <c r="AJ277" s="134"/>
      <c r="AK277" s="134"/>
      <c r="AL277" s="134"/>
    </row>
    <row r="278" spans="1:38" s="78" customFormat="1" x14ac:dyDescent="0.2">
      <c r="A278" s="81" t="s">
        <v>756</v>
      </c>
      <c r="B278" s="58"/>
      <c r="C278" s="58"/>
      <c r="E278" s="81"/>
      <c r="F278" s="59"/>
      <c r="G278" s="58"/>
      <c r="H278" s="58"/>
      <c r="I278" s="58"/>
      <c r="J278" s="58"/>
      <c r="K278" s="58"/>
      <c r="L278" s="61"/>
      <c r="M278" s="61"/>
      <c r="N278" s="61"/>
      <c r="O278" s="61"/>
      <c r="P278" s="176"/>
      <c r="Q278" s="175"/>
      <c r="R278" s="203"/>
      <c r="S278" s="192"/>
      <c r="T278" s="192"/>
      <c r="U278" s="192"/>
      <c r="V278" s="192"/>
      <c r="W278" s="192"/>
      <c r="X278" s="192"/>
      <c r="Y278" s="192"/>
      <c r="Z278" s="192"/>
      <c r="AA278" s="192"/>
      <c r="AB278" s="134"/>
      <c r="AC278" s="134"/>
      <c r="AD278" s="134"/>
      <c r="AE278" s="134"/>
      <c r="AF278" s="134"/>
      <c r="AG278" s="134"/>
      <c r="AH278" s="134"/>
      <c r="AI278" s="134"/>
      <c r="AJ278" s="134"/>
      <c r="AK278" s="134"/>
      <c r="AL278" s="134"/>
    </row>
    <row r="279" spans="1:38" s="78" customFormat="1" x14ac:dyDescent="0.2">
      <c r="A279" s="81" t="s">
        <v>298</v>
      </c>
      <c r="B279" s="58"/>
      <c r="C279" s="58"/>
      <c r="E279" s="81"/>
      <c r="F279" s="59"/>
      <c r="G279" s="58"/>
      <c r="H279" s="58"/>
      <c r="I279" s="58"/>
      <c r="J279" s="58"/>
      <c r="K279" s="58"/>
      <c r="L279" s="61"/>
      <c r="M279" s="61"/>
      <c r="N279" s="61"/>
      <c r="O279" s="61"/>
      <c r="P279" s="176"/>
      <c r="Q279" s="175"/>
      <c r="R279" s="203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34"/>
      <c r="AC279" s="134"/>
      <c r="AD279" s="134"/>
      <c r="AE279" s="134"/>
      <c r="AF279" s="134"/>
      <c r="AG279" s="134"/>
      <c r="AH279" s="134"/>
      <c r="AI279" s="134"/>
      <c r="AJ279" s="134"/>
      <c r="AK279" s="134"/>
      <c r="AL279" s="134"/>
    </row>
    <row r="280" spans="1:38" s="78" customFormat="1" x14ac:dyDescent="0.2">
      <c r="A280" s="81" t="s">
        <v>760</v>
      </c>
      <c r="B280" s="58"/>
      <c r="C280" s="58"/>
      <c r="E280" s="81"/>
      <c r="F280" s="59"/>
      <c r="G280" s="58"/>
      <c r="H280" s="58"/>
      <c r="I280" s="58"/>
      <c r="J280" s="58"/>
      <c r="K280" s="58"/>
      <c r="L280" s="61"/>
      <c r="M280" s="61"/>
      <c r="N280" s="61"/>
      <c r="O280" s="61"/>
      <c r="P280" s="176"/>
      <c r="Q280" s="175"/>
      <c r="R280" s="177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34"/>
      <c r="AC280" s="134"/>
      <c r="AD280" s="134"/>
      <c r="AE280" s="134"/>
      <c r="AF280" s="134"/>
      <c r="AG280" s="134"/>
      <c r="AH280" s="134"/>
      <c r="AI280" s="134"/>
      <c r="AJ280" s="134"/>
      <c r="AK280" s="134"/>
      <c r="AL280" s="134"/>
    </row>
    <row r="281" spans="1:38" s="78" customFormat="1" x14ac:dyDescent="0.2">
      <c r="A281" s="81"/>
      <c r="B281" s="58"/>
      <c r="C281" s="58"/>
      <c r="E281" s="81"/>
      <c r="F281" s="59"/>
      <c r="G281" s="58"/>
      <c r="H281" s="58"/>
      <c r="I281" s="58"/>
      <c r="J281" s="58"/>
      <c r="K281" s="58"/>
      <c r="L281" s="61"/>
      <c r="M281" s="61"/>
      <c r="N281" s="61"/>
      <c r="O281" s="61"/>
      <c r="P281" s="176"/>
      <c r="Q281" s="175"/>
      <c r="R281" s="177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34"/>
      <c r="AC281" s="134"/>
      <c r="AD281" s="134"/>
      <c r="AE281" s="134"/>
      <c r="AF281" s="134"/>
      <c r="AG281" s="134"/>
      <c r="AH281" s="134"/>
      <c r="AI281" s="134"/>
      <c r="AJ281" s="134"/>
      <c r="AK281" s="134"/>
      <c r="AL281" s="134"/>
    </row>
    <row r="282" spans="1:38" s="78" customFormat="1" x14ac:dyDescent="0.2">
      <c r="A282" s="76" t="s">
        <v>770</v>
      </c>
      <c r="B282" s="58"/>
      <c r="C282" s="58"/>
      <c r="E282" s="76"/>
      <c r="F282" s="59"/>
      <c r="G282" s="58"/>
      <c r="H282" s="58"/>
      <c r="I282" s="58"/>
      <c r="J282" s="58"/>
      <c r="K282" s="58"/>
      <c r="L282" s="61"/>
      <c r="M282" s="61"/>
      <c r="N282" s="61"/>
      <c r="O282" s="61"/>
      <c r="P282" s="176"/>
      <c r="Q282" s="175"/>
      <c r="R282" s="177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34"/>
      <c r="AC282" s="134"/>
      <c r="AD282" s="134"/>
      <c r="AE282" s="134"/>
      <c r="AF282" s="134"/>
      <c r="AG282" s="134"/>
      <c r="AH282" s="134"/>
      <c r="AI282" s="134"/>
      <c r="AJ282" s="134"/>
      <c r="AK282" s="134"/>
      <c r="AL282" s="134"/>
    </row>
    <row r="283" spans="1:38" s="234" customFormat="1" x14ac:dyDescent="0.2">
      <c r="A283" s="237" t="s">
        <v>771</v>
      </c>
      <c r="B283" s="224"/>
      <c r="C283" s="69"/>
      <c r="E283" s="237"/>
      <c r="F283" s="224"/>
      <c r="G283" s="69"/>
      <c r="H283" s="69"/>
      <c r="I283" s="69"/>
      <c r="J283" s="69"/>
      <c r="K283" s="69"/>
      <c r="L283" s="69"/>
      <c r="M283" s="72"/>
      <c r="N283" s="72"/>
      <c r="P283" s="176"/>
      <c r="Q283" s="175"/>
      <c r="R283" s="177"/>
      <c r="S283" s="192"/>
      <c r="T283" s="192"/>
      <c r="U283" s="192"/>
      <c r="V283" s="192"/>
      <c r="W283" s="192"/>
      <c r="X283" s="192"/>
      <c r="Y283" s="192"/>
      <c r="Z283" s="192"/>
      <c r="AA283" s="192"/>
      <c r="AB283" s="286"/>
      <c r="AC283" s="286"/>
      <c r="AD283" s="286"/>
      <c r="AE283" s="286"/>
      <c r="AF283" s="286"/>
      <c r="AG283" s="286"/>
      <c r="AH283" s="286"/>
      <c r="AI283" s="286"/>
      <c r="AJ283" s="286"/>
      <c r="AK283" s="286"/>
      <c r="AL283" s="286"/>
    </row>
    <row r="284" spans="1:38" s="234" customFormat="1" x14ac:dyDescent="0.2">
      <c r="A284" s="237" t="s">
        <v>870</v>
      </c>
      <c r="B284" s="224"/>
      <c r="C284" s="69"/>
      <c r="E284" s="237"/>
      <c r="F284" s="224"/>
      <c r="G284" s="69"/>
      <c r="H284" s="69"/>
      <c r="I284" s="69"/>
      <c r="J284" s="69"/>
      <c r="K284" s="69"/>
      <c r="L284" s="69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286"/>
      <c r="AC284" s="286"/>
      <c r="AD284" s="286"/>
      <c r="AE284" s="286"/>
      <c r="AF284" s="286"/>
      <c r="AG284" s="286"/>
      <c r="AH284" s="286"/>
      <c r="AI284" s="286"/>
      <c r="AJ284" s="286"/>
      <c r="AK284" s="286"/>
      <c r="AL284" s="286"/>
    </row>
    <row r="285" spans="1:38" s="234" customFormat="1" x14ac:dyDescent="0.2">
      <c r="A285" s="237"/>
      <c r="B285" s="224"/>
      <c r="C285" s="69"/>
      <c r="E285" s="237"/>
      <c r="F285" s="224"/>
      <c r="G285" s="69"/>
      <c r="H285" s="69"/>
      <c r="I285" s="69"/>
      <c r="J285" s="69"/>
      <c r="K285" s="69"/>
      <c r="L285" s="69"/>
      <c r="M285" s="72"/>
      <c r="N285" s="72"/>
      <c r="P285" s="176"/>
      <c r="Q285" s="175"/>
      <c r="R285" s="177"/>
      <c r="S285" s="179"/>
      <c r="T285" s="179"/>
      <c r="U285" s="179"/>
      <c r="V285" s="179"/>
      <c r="W285" s="179"/>
      <c r="X285" s="179"/>
      <c r="Y285" s="179"/>
      <c r="Z285" s="179"/>
      <c r="AA285" s="179"/>
      <c r="AB285" s="286"/>
      <c r="AC285" s="286"/>
      <c r="AD285" s="286"/>
      <c r="AE285" s="286"/>
      <c r="AF285" s="286"/>
      <c r="AG285" s="286"/>
      <c r="AH285" s="286"/>
      <c r="AI285" s="286"/>
      <c r="AJ285" s="286"/>
      <c r="AK285" s="286"/>
      <c r="AL285" s="286"/>
    </row>
    <row r="286" spans="1:38" s="58" customFormat="1" x14ac:dyDescent="0.2">
      <c r="A286" s="76" t="s">
        <v>763</v>
      </c>
      <c r="E286" s="76"/>
      <c r="F286" s="59"/>
      <c r="L286" s="61"/>
      <c r="M286" s="61"/>
      <c r="N286" s="61"/>
      <c r="O286" s="61"/>
      <c r="P286" s="176"/>
      <c r="Q286" s="175"/>
      <c r="R286" s="177"/>
      <c r="S286" s="179"/>
      <c r="T286" s="179"/>
      <c r="U286" s="179"/>
      <c r="V286" s="179"/>
      <c r="W286" s="179"/>
      <c r="X286" s="179"/>
      <c r="Y286" s="179"/>
      <c r="Z286" s="179"/>
      <c r="AA286" s="179"/>
      <c r="AB286" s="133"/>
      <c r="AC286" s="133"/>
      <c r="AD286" s="133"/>
      <c r="AE286" s="133"/>
      <c r="AF286" s="133"/>
      <c r="AG286" s="133"/>
      <c r="AH286" s="133"/>
      <c r="AI286" s="133"/>
      <c r="AJ286" s="133"/>
      <c r="AK286" s="133"/>
      <c r="AL286" s="133"/>
    </row>
    <row r="287" spans="1:38" s="58" customFormat="1" x14ac:dyDescent="0.2">
      <c r="A287" s="81" t="s">
        <v>871</v>
      </c>
      <c r="E287" s="81"/>
      <c r="F287" s="59"/>
      <c r="L287" s="61"/>
      <c r="M287" s="61"/>
      <c r="N287" s="61"/>
      <c r="O287" s="61"/>
      <c r="P287" s="176"/>
      <c r="Q287" s="175"/>
      <c r="R287" s="177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133"/>
      <c r="AD287" s="133"/>
      <c r="AE287" s="133"/>
      <c r="AF287" s="133"/>
      <c r="AG287" s="133"/>
      <c r="AH287" s="133"/>
      <c r="AI287" s="133"/>
      <c r="AJ287" s="133"/>
      <c r="AK287" s="133"/>
      <c r="AL287" s="133"/>
    </row>
    <row r="288" spans="1:38" s="58" customFormat="1" x14ac:dyDescent="0.2">
      <c r="A288" s="81" t="s">
        <v>301</v>
      </c>
      <c r="E288" s="81"/>
      <c r="F288" s="59"/>
      <c r="L288" s="61"/>
      <c r="M288" s="61"/>
      <c r="N288" s="61"/>
      <c r="O288" s="61"/>
      <c r="P288" s="176"/>
      <c r="Q288" s="175"/>
      <c r="R288" s="177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133"/>
      <c r="AD288" s="133"/>
      <c r="AE288" s="133"/>
      <c r="AF288" s="133"/>
      <c r="AG288" s="133"/>
      <c r="AH288" s="133"/>
      <c r="AI288" s="133"/>
      <c r="AJ288" s="133"/>
      <c r="AK288" s="133"/>
      <c r="AL288" s="133"/>
    </row>
    <row r="289" spans="1:38" s="58" customFormat="1" x14ac:dyDescent="0.2">
      <c r="A289" s="81"/>
      <c r="E289" s="81"/>
      <c r="F289" s="59"/>
      <c r="L289" s="61"/>
      <c r="M289" s="61"/>
      <c r="N289" s="61"/>
      <c r="O289" s="61"/>
      <c r="P289" s="176"/>
      <c r="Q289" s="175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133"/>
      <c r="AD289" s="133"/>
      <c r="AE289" s="133"/>
      <c r="AF289" s="133"/>
      <c r="AG289" s="133"/>
      <c r="AH289" s="133"/>
      <c r="AI289" s="133"/>
      <c r="AJ289" s="133"/>
      <c r="AK289" s="133"/>
      <c r="AL289" s="133"/>
    </row>
    <row r="290" spans="1:38" s="58" customFormat="1" x14ac:dyDescent="0.2">
      <c r="A290" s="76" t="s">
        <v>737</v>
      </c>
      <c r="E290" s="76"/>
      <c r="F290" s="59"/>
      <c r="L290" s="61"/>
      <c r="M290" s="61"/>
      <c r="N290" s="61"/>
      <c r="O290" s="61"/>
      <c r="P290" s="176"/>
      <c r="Q290" s="175"/>
      <c r="R290" s="177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33"/>
      <c r="AC290" s="133"/>
      <c r="AD290" s="133"/>
      <c r="AE290" s="133"/>
      <c r="AF290" s="133"/>
      <c r="AG290" s="133"/>
      <c r="AH290" s="133"/>
      <c r="AI290" s="133"/>
      <c r="AJ290" s="133"/>
      <c r="AK290" s="133"/>
      <c r="AL290" s="133"/>
    </row>
    <row r="291" spans="1:38" s="58" customFormat="1" x14ac:dyDescent="0.2">
      <c r="A291" s="81" t="s">
        <v>758</v>
      </c>
      <c r="E291" s="81"/>
      <c r="F291" s="59"/>
      <c r="L291" s="61"/>
      <c r="M291" s="61"/>
      <c r="N291" s="61"/>
      <c r="O291" s="61"/>
      <c r="P291" s="176"/>
      <c r="Q291" s="175"/>
      <c r="R291" s="177"/>
      <c r="S291" s="179"/>
      <c r="T291" s="179"/>
      <c r="U291" s="179"/>
      <c r="V291" s="179"/>
      <c r="W291" s="179"/>
      <c r="X291" s="179"/>
      <c r="Y291" s="179"/>
      <c r="Z291" s="179"/>
      <c r="AA291" s="179"/>
      <c r="AB291" s="133"/>
      <c r="AC291" s="133"/>
      <c r="AD291" s="133"/>
      <c r="AE291" s="133"/>
      <c r="AF291" s="133"/>
      <c r="AG291" s="133"/>
      <c r="AH291" s="133"/>
      <c r="AI291" s="133"/>
      <c r="AJ291" s="133"/>
      <c r="AK291" s="133"/>
      <c r="AL291" s="133"/>
    </row>
    <row r="292" spans="1:38" s="58" customFormat="1" x14ac:dyDescent="0.2">
      <c r="A292" s="81" t="s">
        <v>303</v>
      </c>
      <c r="E292" s="81"/>
      <c r="F292" s="59"/>
      <c r="L292" s="61"/>
      <c r="M292" s="61"/>
      <c r="N292" s="61"/>
      <c r="O292" s="61"/>
      <c r="P292" s="176"/>
      <c r="Q292" s="175"/>
      <c r="R292" s="177"/>
      <c r="S292" s="179"/>
      <c r="T292" s="179"/>
      <c r="U292" s="179"/>
      <c r="V292" s="179"/>
      <c r="W292" s="179"/>
      <c r="X292" s="179"/>
      <c r="Y292" s="179"/>
      <c r="Z292" s="179"/>
      <c r="AA292" s="179"/>
      <c r="AB292" s="133"/>
      <c r="AC292" s="133"/>
      <c r="AD292" s="133"/>
      <c r="AE292" s="133"/>
      <c r="AF292" s="133"/>
      <c r="AG292" s="133"/>
      <c r="AH292" s="133"/>
      <c r="AI292" s="133"/>
      <c r="AJ292" s="133"/>
      <c r="AK292" s="133"/>
      <c r="AL292" s="133"/>
    </row>
    <row r="293" spans="1:38" s="58" customFormat="1" x14ac:dyDescent="0.2">
      <c r="A293" s="81"/>
      <c r="E293" s="81"/>
      <c r="F293" s="59"/>
      <c r="L293" s="61"/>
      <c r="M293" s="61"/>
      <c r="N293" s="61"/>
      <c r="O293" s="61"/>
      <c r="P293" s="176"/>
      <c r="Q293" s="175"/>
      <c r="R293" s="177"/>
      <c r="S293" s="179"/>
      <c r="T293" s="179"/>
      <c r="U293" s="179"/>
      <c r="V293" s="179"/>
      <c r="W293" s="179"/>
      <c r="X293" s="179"/>
      <c r="Y293" s="179"/>
      <c r="Z293" s="179"/>
      <c r="AA293" s="179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</row>
    <row r="294" spans="1:38" s="58" customFormat="1" x14ac:dyDescent="0.2">
      <c r="A294" s="76" t="s">
        <v>732</v>
      </c>
      <c r="E294" s="76"/>
      <c r="F294" s="59"/>
      <c r="L294" s="61"/>
      <c r="M294" s="61"/>
      <c r="N294" s="61"/>
      <c r="O294" s="61"/>
      <c r="P294" s="176"/>
      <c r="Q294" s="175"/>
      <c r="R294" s="177"/>
      <c r="S294" s="179"/>
      <c r="T294" s="179"/>
      <c r="U294" s="179"/>
      <c r="V294" s="179"/>
      <c r="W294" s="179"/>
      <c r="X294" s="179"/>
      <c r="Y294" s="179"/>
      <c r="Z294" s="179"/>
      <c r="AA294" s="179"/>
      <c r="AB294" s="133"/>
      <c r="AC294" s="133"/>
      <c r="AD294" s="133"/>
      <c r="AE294" s="133"/>
      <c r="AF294" s="133"/>
      <c r="AG294" s="133"/>
      <c r="AH294" s="133"/>
      <c r="AI294" s="133"/>
      <c r="AJ294" s="133"/>
      <c r="AK294" s="133"/>
      <c r="AL294" s="133"/>
    </row>
    <row r="295" spans="1:38" s="58" customFormat="1" x14ac:dyDescent="0.2">
      <c r="A295" s="81" t="s">
        <v>759</v>
      </c>
      <c r="E295" s="81"/>
      <c r="F295" s="59"/>
      <c r="L295" s="61"/>
      <c r="M295" s="61"/>
      <c r="N295" s="61"/>
      <c r="O295" s="61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  <c r="AC295" s="133"/>
      <c r="AD295" s="133"/>
      <c r="AE295" s="133"/>
      <c r="AF295" s="133"/>
      <c r="AG295" s="133"/>
      <c r="AH295" s="133"/>
      <c r="AI295" s="133"/>
      <c r="AJ295" s="133"/>
      <c r="AK295" s="133"/>
      <c r="AL295" s="133"/>
    </row>
    <row r="296" spans="1:38" s="58" customFormat="1" x14ac:dyDescent="0.2">
      <c r="A296" s="81"/>
      <c r="E296" s="81"/>
      <c r="F296" s="59"/>
      <c r="L296" s="61"/>
      <c r="M296" s="61"/>
      <c r="N296" s="61"/>
      <c r="O296" s="61"/>
      <c r="P296" s="176"/>
      <c r="Q296" s="175"/>
      <c r="R296" s="177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33"/>
      <c r="AC296" s="133"/>
      <c r="AD296" s="133"/>
      <c r="AE296" s="133"/>
      <c r="AF296" s="133"/>
      <c r="AG296" s="133"/>
      <c r="AH296" s="133"/>
      <c r="AI296" s="133"/>
      <c r="AJ296" s="133"/>
      <c r="AK296" s="133"/>
      <c r="AL296" s="133"/>
    </row>
    <row r="297" spans="1:38" s="58" customFormat="1" x14ac:dyDescent="0.2">
      <c r="A297" s="76" t="s">
        <v>764</v>
      </c>
      <c r="E297" s="76"/>
      <c r="F297" s="59"/>
      <c r="L297" s="61"/>
      <c r="M297" s="61"/>
      <c r="N297" s="61"/>
      <c r="O297" s="61"/>
      <c r="P297" s="176"/>
      <c r="Q297" s="175"/>
      <c r="R297" s="177"/>
      <c r="S297" s="179"/>
      <c r="T297" s="179"/>
      <c r="U297" s="179"/>
      <c r="V297" s="179"/>
      <c r="W297" s="179"/>
      <c r="X297" s="179"/>
      <c r="Y297" s="179"/>
      <c r="Z297" s="179"/>
      <c r="AA297" s="179"/>
      <c r="AB297" s="133"/>
      <c r="AC297" s="133"/>
      <c r="AD297" s="133"/>
      <c r="AE297" s="133"/>
      <c r="AF297" s="133"/>
      <c r="AG297" s="133"/>
      <c r="AH297" s="133"/>
      <c r="AI297" s="133"/>
      <c r="AJ297" s="133"/>
      <c r="AK297" s="133"/>
      <c r="AL297" s="133"/>
    </row>
    <row r="298" spans="1:38" x14ac:dyDescent="0.2">
      <c r="A298" s="64" t="s">
        <v>765</v>
      </c>
      <c r="B298" s="121"/>
      <c r="D298" s="71"/>
      <c r="E298" s="64"/>
      <c r="G298" s="121"/>
      <c r="H298" s="121"/>
      <c r="I298" s="121"/>
      <c r="J298" s="121"/>
      <c r="K298" s="121"/>
      <c r="L298" s="121"/>
      <c r="M298" s="121"/>
      <c r="O298" s="93"/>
      <c r="P298" s="176"/>
      <c r="Q298" s="175"/>
      <c r="R298" s="177"/>
      <c r="S298" s="179"/>
      <c r="T298" s="179"/>
      <c r="U298" s="179"/>
      <c r="V298" s="179"/>
      <c r="W298" s="179"/>
      <c r="X298" s="179"/>
      <c r="Y298" s="179"/>
      <c r="Z298" s="179"/>
      <c r="AA298" s="179"/>
    </row>
    <row r="299" spans="1:38" x14ac:dyDescent="0.2">
      <c r="A299" s="81" t="s">
        <v>307</v>
      </c>
      <c r="B299" s="121"/>
      <c r="D299" s="71"/>
      <c r="E299" s="81"/>
      <c r="G299" s="121"/>
      <c r="H299" s="121"/>
      <c r="I299" s="121"/>
      <c r="J299" s="121"/>
      <c r="K299" s="121"/>
      <c r="L299" s="121"/>
      <c r="M299" s="121"/>
      <c r="O299" s="93"/>
    </row>
    <row r="300" spans="1:38" x14ac:dyDescent="0.2">
      <c r="A300" s="81" t="s">
        <v>308</v>
      </c>
      <c r="B300" s="121"/>
      <c r="D300" s="71"/>
      <c r="E300" s="81"/>
      <c r="G300" s="121"/>
      <c r="H300" s="121"/>
      <c r="I300" s="121"/>
      <c r="J300" s="121"/>
      <c r="K300" s="121"/>
      <c r="L300" s="121"/>
      <c r="M300" s="121"/>
      <c r="O300" s="93"/>
    </row>
    <row r="302" spans="1:38" x14ac:dyDescent="0.2">
      <c r="P302" s="176"/>
      <c r="R302" s="203"/>
      <c r="S302" s="192"/>
      <c r="T302" s="192"/>
      <c r="U302" s="192"/>
      <c r="V302" s="192"/>
      <c r="W302" s="192"/>
      <c r="X302" s="192"/>
      <c r="Y302" s="192"/>
      <c r="Z302" s="192"/>
    </row>
    <row r="303" spans="1:38" x14ac:dyDescent="0.2">
      <c r="P303" s="176"/>
      <c r="Q303" s="175"/>
      <c r="R303" s="203"/>
      <c r="S303" s="192"/>
      <c r="T303" s="192"/>
      <c r="U303" s="192"/>
      <c r="V303" s="192"/>
      <c r="W303" s="192"/>
      <c r="X303" s="192"/>
      <c r="Y303" s="192"/>
      <c r="Z303" s="192"/>
      <c r="AA303" s="192"/>
    </row>
    <row r="304" spans="1:38" x14ac:dyDescent="0.2">
      <c r="P304" s="176"/>
      <c r="Q304" s="175"/>
      <c r="R304" s="203"/>
      <c r="S304" s="192"/>
      <c r="T304" s="192"/>
      <c r="U304" s="192"/>
      <c r="V304" s="192"/>
      <c r="W304" s="192"/>
      <c r="X304" s="192"/>
      <c r="Y304" s="192"/>
      <c r="Z304" s="192"/>
      <c r="AA304" s="192"/>
    </row>
  </sheetData>
  <sheetProtection autoFilter="0"/>
  <autoFilter ref="A7:AL199" xr:uid="{29551946-B05E-42EC-9E4C-75205FBCC65C}">
    <filterColumn colId="3">
      <filters>
        <filter val="110"/>
      </filters>
    </filterColumn>
  </autoFilter>
  <sortState xmlns:xlrd2="http://schemas.microsoft.com/office/spreadsheetml/2017/richdata2" ref="A8:AL199">
    <sortCondition ref="F8:F199"/>
  </sortState>
  <phoneticPr fontId="15" type="noConversion"/>
  <conditionalFormatting sqref="G8:M199">
    <cfRule type="cellIs" dxfId="120" priority="35" operator="greaterThanOrEqual">
      <formula>100</formula>
    </cfRule>
    <cfRule type="cellIs" dxfId="119" priority="36" operator="lessThan">
      <formula>100</formula>
    </cfRule>
    <cfRule type="cellIs" dxfId="118" priority="37" operator="equal">
      <formula>0</formula>
    </cfRule>
    <cfRule type="cellIs" dxfId="117" priority="38" operator="greaterThan">
      <formula>100</formula>
    </cfRule>
    <cfRule type="cellIs" dxfId="116" priority="39" operator="lessThanOrEqual">
      <formula>100</formula>
    </cfRule>
    <cfRule type="cellIs" dxfId="115" priority="40" operator="greaterThan">
      <formula>150</formula>
    </cfRule>
  </conditionalFormatting>
  <conditionalFormatting sqref="T223:T255">
    <cfRule type="cellIs" dxfId="114" priority="9" operator="greaterThanOrEqual">
      <formula>100</formula>
    </cfRule>
    <cfRule type="cellIs" dxfId="113" priority="10" operator="lessThan">
      <formula>100</formula>
    </cfRule>
  </conditionalFormatting>
  <conditionalFormatting sqref="T258:T261">
    <cfRule type="cellIs" dxfId="112" priority="7" operator="greaterThanOrEqual">
      <formula>100</formula>
    </cfRule>
    <cfRule type="cellIs" dxfId="111" priority="8" operator="lessThan">
      <formula>100</formula>
    </cfRule>
  </conditionalFormatting>
  <conditionalFormatting sqref="T27:X27">
    <cfRule type="cellIs" dxfId="110" priority="1" operator="greaterThanOrEqual">
      <formula>100</formula>
    </cfRule>
    <cfRule type="cellIs" dxfId="109" priority="2" operator="lessThan">
      <formula>100</formula>
    </cfRule>
    <cfRule type="cellIs" dxfId="108" priority="3" operator="equal">
      <formula>0</formula>
    </cfRule>
    <cfRule type="cellIs" dxfId="107" priority="4" operator="greaterThan">
      <formula>100</formula>
    </cfRule>
    <cfRule type="cellIs" dxfId="106" priority="5" operator="lessThanOrEqual">
      <formula>100</formula>
    </cfRule>
    <cfRule type="cellIs" dxfId="105" priority="6" operator="greaterThan">
      <formula>150</formula>
    </cfRule>
  </conditionalFormatting>
  <conditionalFormatting sqref="T1:Z5 T7:AA199 AA200:AA265 U223:Z261 T262:Z265">
    <cfRule type="cellIs" dxfId="104" priority="56" operator="lessThan">
      <formula>100</formula>
    </cfRule>
  </conditionalFormatting>
  <conditionalFormatting sqref="T200:Z222">
    <cfRule type="cellIs" dxfId="103" priority="29" operator="greaterThanOrEqual">
      <formula>100</formula>
    </cfRule>
    <cfRule type="cellIs" dxfId="102" priority="30" operator="lessThan">
      <formula>100</formula>
    </cfRule>
  </conditionalFormatting>
  <conditionalFormatting sqref="T275:Z1048576">
    <cfRule type="cellIs" dxfId="101" priority="41" operator="greaterThanOrEqual">
      <formula>100</formula>
    </cfRule>
    <cfRule type="cellIs" dxfId="100" priority="42" operator="lessThan">
      <formula>100</formula>
    </cfRule>
  </conditionalFormatting>
  <conditionalFormatting sqref="T7:AA199 T1:Z5 AA200:AA265 U223:Z261 T262:Z265">
    <cfRule type="cellIs" dxfId="99" priority="55" operator="greaterThanOrEqual">
      <formula>100</formula>
    </cfRule>
  </conditionalFormatting>
  <conditionalFormatting sqref="T268:AA274">
    <cfRule type="cellIs" dxfId="98" priority="31" operator="greaterThanOrEqual">
      <formula>100</formula>
    </cfRule>
    <cfRule type="cellIs" dxfId="97" priority="32" operator="lessThan">
      <formula>100</formula>
    </cfRule>
  </conditionalFormatting>
  <conditionalFormatting sqref="AE7:AK7">
    <cfRule type="cellIs" dxfId="96" priority="33" operator="greaterThanOrEqual">
      <formula>100</formula>
    </cfRule>
    <cfRule type="cellIs" dxfId="95" priority="34" operator="lessThan">
      <formula>100</formula>
    </cfRule>
  </conditionalFormatting>
  <pageMargins left="0.25" right="0.25" top="0.75" bottom="0.75" header="0.3" footer="0.3"/>
  <pageSetup scale="6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D5EE-801E-4F57-90DE-F6B5380AED11}">
  <sheetPr codeName="Sheet9">
    <tabColor theme="1"/>
    <pageSetUpPr fitToPage="1"/>
  </sheetPr>
  <dimension ref="A1:AL322"/>
  <sheetViews>
    <sheetView showGridLines="0" topLeftCell="K248" zoomScaleNormal="100" workbookViewId="0">
      <selection activeCell="T259" sqref="T259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1" style="93" bestFit="1" customWidth="1"/>
    <col min="14" max="14" width="7.28515625" style="93" customWidth="1"/>
    <col min="15" max="15" width="0.28515625" style="71" customWidth="1"/>
    <col min="16" max="16" width="23.28515625" style="202" customWidth="1"/>
    <col min="17" max="17" width="18.7109375" style="191" customWidth="1"/>
    <col min="18" max="18" width="63.28515625" style="189" customWidth="1"/>
    <col min="19" max="19" width="12.7109375" style="186" customWidth="1"/>
    <col min="20" max="20" width="18.7109375" style="186" customWidth="1"/>
    <col min="21" max="26" width="10.5703125" style="186" customWidth="1"/>
    <col min="27" max="27" width="7.28515625" style="190" customWidth="1"/>
    <col min="28" max="28" width="18.7109375" style="283" customWidth="1"/>
    <col min="29" max="29" width="63.28515625" style="129" customWidth="1"/>
    <col min="30" max="30" width="12.7109375" style="129" customWidth="1"/>
    <col min="31" max="31" width="18.7109375" style="129" customWidth="1"/>
    <col min="32" max="37" width="10.5703125" style="129" customWidth="1"/>
    <col min="38" max="38" width="7.28515625" style="129" customWidth="1"/>
    <col min="39" max="40" width="0.28515625" style="71" customWidth="1"/>
    <col min="41" max="41" width="8.5703125" style="71" customWidth="1"/>
    <col min="42" max="16384" width="8.5703125" style="71"/>
  </cols>
  <sheetData>
    <row r="1" spans="1:38" s="394" customFormat="1" ht="15.75" x14ac:dyDescent="0.25">
      <c r="A1" s="403" t="s">
        <v>1072</v>
      </c>
      <c r="B1" s="392"/>
      <c r="C1" s="392"/>
      <c r="D1" s="393"/>
      <c r="E1" s="393"/>
      <c r="G1" s="395"/>
      <c r="H1" s="395"/>
      <c r="I1" s="395"/>
      <c r="J1" s="395"/>
      <c r="K1" s="395"/>
      <c r="L1" s="395"/>
      <c r="M1" s="395"/>
      <c r="N1" s="395"/>
      <c r="P1" s="396"/>
      <c r="Q1" s="397"/>
      <c r="R1" s="398"/>
      <c r="S1" s="399"/>
      <c r="T1" s="399"/>
      <c r="U1" s="399"/>
      <c r="V1" s="399"/>
      <c r="W1" s="399"/>
      <c r="X1" s="399"/>
      <c r="Y1" s="399"/>
      <c r="Z1" s="399"/>
      <c r="AA1" s="400"/>
      <c r="AB1" s="401"/>
      <c r="AC1" s="402"/>
      <c r="AD1" s="402"/>
      <c r="AE1" s="402"/>
      <c r="AF1" s="402"/>
      <c r="AG1" s="402"/>
      <c r="AH1" s="402"/>
      <c r="AI1" s="402"/>
      <c r="AJ1" s="402"/>
      <c r="AK1" s="402"/>
      <c r="AL1" s="402"/>
    </row>
    <row r="2" spans="1:38" s="394" customFormat="1" ht="15.75" x14ac:dyDescent="0.25">
      <c r="A2" s="403" t="s">
        <v>0</v>
      </c>
      <c r="B2" s="404"/>
      <c r="C2" s="392"/>
      <c r="D2" s="393"/>
      <c r="E2" s="393"/>
      <c r="F2" s="404"/>
      <c r="G2" s="405"/>
      <c r="H2" s="405"/>
      <c r="I2" s="405"/>
      <c r="J2" s="405"/>
      <c r="K2" s="405"/>
      <c r="L2" s="392"/>
      <c r="M2" s="405"/>
      <c r="N2" s="395"/>
      <c r="P2" s="406" t="s">
        <v>893</v>
      </c>
      <c r="Q2" s="407">
        <f>102.5%*100.75%</f>
        <v>1.0326875</v>
      </c>
      <c r="R2" s="408" t="s">
        <v>892</v>
      </c>
      <c r="S2" s="409"/>
      <c r="T2" s="410"/>
      <c r="U2" s="410"/>
      <c r="V2" s="410"/>
      <c r="W2" s="410"/>
      <c r="X2" s="410"/>
      <c r="Y2" s="410"/>
      <c r="Z2" s="410"/>
      <c r="AA2" s="411"/>
      <c r="AB2" s="401"/>
      <c r="AC2" s="402"/>
      <c r="AD2" s="402"/>
      <c r="AE2" s="402"/>
      <c r="AF2" s="402"/>
      <c r="AG2" s="402"/>
      <c r="AH2" s="402"/>
      <c r="AI2" s="402"/>
      <c r="AJ2" s="402"/>
      <c r="AK2" s="402"/>
      <c r="AL2" s="402"/>
    </row>
    <row r="3" spans="1:38" s="394" customFormat="1" ht="15.75" x14ac:dyDescent="0.25">
      <c r="A3" s="412" t="s">
        <v>890</v>
      </c>
      <c r="B3" s="404"/>
      <c r="C3" s="392"/>
      <c r="D3" s="393"/>
      <c r="E3" s="393"/>
      <c r="F3" s="404"/>
      <c r="G3" s="392"/>
      <c r="H3" s="392"/>
      <c r="I3" s="392"/>
      <c r="J3" s="392"/>
      <c r="K3" s="392"/>
      <c r="L3" s="392"/>
      <c r="M3" s="405"/>
      <c r="N3" s="413"/>
      <c r="P3" s="414" t="s">
        <v>889</v>
      </c>
      <c r="Q3" s="406" t="s">
        <v>894</v>
      </c>
      <c r="R3" s="398"/>
      <c r="S3" s="409"/>
      <c r="T3" s="410"/>
      <c r="U3" s="410"/>
      <c r="V3" s="410"/>
      <c r="W3" s="410"/>
      <c r="X3" s="410"/>
      <c r="Y3" s="410"/>
      <c r="Z3" s="410"/>
      <c r="AA3" s="411"/>
      <c r="AB3" s="401"/>
      <c r="AC3" s="402"/>
      <c r="AD3" s="402"/>
      <c r="AE3" s="402"/>
      <c r="AF3" s="402"/>
      <c r="AG3" s="402"/>
      <c r="AH3" s="402"/>
      <c r="AI3" s="402"/>
      <c r="AJ3" s="402"/>
      <c r="AK3" s="402"/>
      <c r="AL3" s="402"/>
    </row>
    <row r="4" spans="1:38" s="394" customFormat="1" ht="15.75" x14ac:dyDescent="0.25">
      <c r="A4" s="415" t="s">
        <v>780</v>
      </c>
      <c r="B4" s="404"/>
      <c r="C4" s="392"/>
      <c r="D4" s="416"/>
      <c r="E4" s="416"/>
      <c r="F4" s="404"/>
      <c r="G4" s="392"/>
      <c r="H4" s="392"/>
      <c r="I4" s="392"/>
      <c r="J4" s="392"/>
      <c r="K4" s="392"/>
      <c r="L4" s="392"/>
      <c r="M4" s="405"/>
      <c r="N4" s="405"/>
      <c r="P4" s="406"/>
      <c r="Q4" s="417"/>
      <c r="R4" s="418"/>
      <c r="S4" s="410"/>
      <c r="T4" s="410"/>
      <c r="U4" s="410"/>
      <c r="V4" s="410"/>
      <c r="W4" s="410"/>
      <c r="X4" s="410"/>
      <c r="Y4" s="410"/>
      <c r="Z4" s="410"/>
      <c r="AA4" s="411"/>
      <c r="AB4" s="401"/>
      <c r="AC4" s="402"/>
      <c r="AD4" s="402"/>
      <c r="AE4" s="402"/>
      <c r="AF4" s="402"/>
      <c r="AG4" s="402"/>
      <c r="AH4" s="402"/>
      <c r="AI4" s="402"/>
      <c r="AJ4" s="402"/>
      <c r="AK4" s="402"/>
      <c r="AL4" s="402"/>
    </row>
    <row r="5" spans="1:38" s="394" customFormat="1" ht="15.75" x14ac:dyDescent="0.25">
      <c r="A5" s="412" t="s">
        <v>891</v>
      </c>
      <c r="B5" s="404"/>
      <c r="C5" s="392"/>
      <c r="D5" s="393"/>
      <c r="E5" s="393"/>
      <c r="F5" s="404"/>
      <c r="G5" s="392"/>
      <c r="H5" s="392"/>
      <c r="I5" s="392"/>
      <c r="J5" s="392"/>
      <c r="K5" s="392"/>
      <c r="L5" s="392"/>
      <c r="M5" s="405"/>
      <c r="N5" s="405"/>
      <c r="P5" s="406"/>
      <c r="Q5" s="417"/>
      <c r="R5" s="418"/>
      <c r="S5" s="410"/>
      <c r="T5" s="410"/>
      <c r="U5" s="410"/>
      <c r="V5" s="410"/>
      <c r="W5" s="410"/>
      <c r="X5" s="410"/>
      <c r="Y5" s="410"/>
      <c r="Z5" s="410"/>
      <c r="AA5" s="411"/>
      <c r="AB5" s="401"/>
      <c r="AC5" s="402"/>
      <c r="AD5" s="402"/>
      <c r="AE5" s="402"/>
      <c r="AF5" s="402"/>
      <c r="AG5" s="402"/>
      <c r="AH5" s="402"/>
      <c r="AI5" s="402"/>
      <c r="AJ5" s="402"/>
      <c r="AK5" s="402"/>
      <c r="AL5" s="402"/>
    </row>
    <row r="6" spans="1:38" s="394" customFormat="1" ht="15.75" x14ac:dyDescent="0.25">
      <c r="A6" s="415" t="s">
        <v>1057</v>
      </c>
      <c r="B6" s="404"/>
      <c r="C6" s="392"/>
      <c r="D6" s="393"/>
      <c r="E6" s="393"/>
      <c r="F6" s="404"/>
      <c r="G6" s="392"/>
      <c r="H6" s="392"/>
      <c r="I6" s="392"/>
      <c r="J6" s="392"/>
      <c r="K6" s="392"/>
      <c r="L6" s="392"/>
      <c r="M6" s="405"/>
      <c r="N6" s="405"/>
      <c r="P6" s="406"/>
      <c r="Q6" s="417"/>
      <c r="R6" s="418"/>
      <c r="S6" s="410"/>
      <c r="T6" s="410"/>
      <c r="U6" s="410"/>
      <c r="V6" s="410"/>
      <c r="W6" s="410"/>
      <c r="X6" s="410"/>
      <c r="Y6" s="410"/>
      <c r="Z6" s="410"/>
      <c r="AA6" s="411"/>
      <c r="AB6" s="401"/>
      <c r="AC6" s="402"/>
      <c r="AD6" s="402"/>
      <c r="AE6" s="402"/>
      <c r="AF6" s="402"/>
      <c r="AG6" s="402"/>
      <c r="AH6" s="402"/>
      <c r="AI6" s="402"/>
      <c r="AJ6" s="402"/>
      <c r="AK6" s="402"/>
      <c r="AL6" s="402"/>
    </row>
    <row r="7" spans="1:38" s="394" customFormat="1" ht="15.75" x14ac:dyDescent="0.25">
      <c r="A7" s="415"/>
      <c r="B7" s="404"/>
      <c r="C7" s="392"/>
      <c r="D7" s="393"/>
      <c r="E7" s="393"/>
      <c r="F7" s="404"/>
      <c r="G7" s="392"/>
      <c r="H7" s="392"/>
      <c r="I7" s="392"/>
      <c r="J7" s="392"/>
      <c r="K7" s="392"/>
      <c r="L7" s="392"/>
      <c r="M7" s="405"/>
      <c r="N7" s="405"/>
      <c r="P7" s="406"/>
      <c r="Q7" s="417"/>
      <c r="R7" s="418"/>
      <c r="S7" s="410"/>
      <c r="T7" s="410"/>
      <c r="U7" s="410"/>
      <c r="V7" s="410"/>
      <c r="W7" s="410"/>
      <c r="X7" s="410"/>
      <c r="Y7" s="410"/>
      <c r="Z7" s="410"/>
      <c r="AA7" s="411"/>
      <c r="AB7" s="401"/>
      <c r="AC7" s="402"/>
      <c r="AD7" s="402"/>
      <c r="AE7" s="402"/>
      <c r="AF7" s="402"/>
      <c r="AG7" s="402"/>
      <c r="AH7" s="402"/>
      <c r="AI7" s="402"/>
      <c r="AJ7" s="402"/>
      <c r="AK7" s="402"/>
      <c r="AL7" s="402"/>
    </row>
    <row r="8" spans="1:38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38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38" x14ac:dyDescent="0.2">
      <c r="A10" s="75" t="s">
        <v>19</v>
      </c>
      <c r="B10" s="75">
        <v>10</v>
      </c>
      <c r="C10" s="70" t="s">
        <v>18</v>
      </c>
      <c r="D10" s="75">
        <v>488</v>
      </c>
      <c r="E10" s="75" t="s">
        <v>17</v>
      </c>
      <c r="F10" s="73" t="s">
        <v>312</v>
      </c>
      <c r="G10" s="74">
        <f t="shared" ref="G10:G41" ca="1" si="1">T10</f>
        <v>84799</v>
      </c>
      <c r="H10" s="74">
        <f t="shared" ref="H10:H41" ca="1" si="2">U10</f>
        <v>89261</v>
      </c>
      <c r="I10" s="74">
        <f t="shared" ref="I10:I41" ca="1" si="3">V10</f>
        <v>93959</v>
      </c>
      <c r="J10" s="74">
        <f t="shared" ref="J10:J41" ca="1" si="4">W10</f>
        <v>98905</v>
      </c>
      <c r="K10" s="74">
        <f t="shared" ref="K10:K41" ca="1" si="5">X10</f>
        <v>101671</v>
      </c>
      <c r="L10" s="74">
        <f t="shared" ref="L10:L41" ca="1" si="6">Y10</f>
        <v>104522</v>
      </c>
      <c r="M10" s="74">
        <f t="shared" ref="M10:M41" ca="1" si="7">Z10</f>
        <v>107500</v>
      </c>
      <c r="N10" s="72"/>
      <c r="P10" s="187" t="str">
        <f>'4-29-2021'!A8</f>
        <v>00001C</v>
      </c>
      <c r="Q10" s="186" t="s">
        <v>600</v>
      </c>
      <c r="R10" s="188" t="str">
        <f>'4-29-2021'!F8</f>
        <v>311 Operations Manager</v>
      </c>
      <c r="S10" s="189" t="str">
        <f>'4-29-2021'!C8</f>
        <v>83</v>
      </c>
      <c r="T10" s="186" cm="1">
        <f t="array" aca="1" ref="T10" ca="1">ROUND(IF($Q10="Y",VLOOKUP($P10, INDIRECT($Q$3),T$8,0)*INDIRECT($P$2),VLOOKUP($P10, INDIRECT($Q$3),T$8,0)),IF($E10="E",0,3))</f>
        <v>84799</v>
      </c>
      <c r="U10" s="186" cm="1">
        <f t="array" aca="1" ref="U10" ca="1">ROUND(IF($Q10="Y",VLOOKUP($P10, INDIRECT($Q$3),U$8,0)*INDIRECT($P$2),VLOOKUP($P10, INDIRECT($Q$3),U$8,0)),IF($E10="E",0,3))</f>
        <v>89261</v>
      </c>
      <c r="V10" s="186" cm="1">
        <f t="array" aca="1" ref="V10" ca="1">ROUND(IF($Q10="Y",VLOOKUP($P10, INDIRECT($Q$3),V$8,0)*INDIRECT($P$2),VLOOKUP($P10, INDIRECT($Q$3),V$8,0)),IF($E10="E",0,3))</f>
        <v>93959</v>
      </c>
      <c r="W10" s="186" cm="1">
        <f t="array" aca="1" ref="W10" ca="1">ROUND(IF($Q10="Y",VLOOKUP($P10, INDIRECT($Q$3),W$8,0)*INDIRECT($P$2),VLOOKUP($P10, INDIRECT($Q$3),W$8,0)),IF($E10="E",0,3))</f>
        <v>98905</v>
      </c>
      <c r="X10" s="186" cm="1">
        <f t="array" aca="1" ref="X10" ca="1">ROUND(IF($Q10="Y",VLOOKUP($P10, INDIRECT($Q$3),X$8,0)*INDIRECT($P$2),VLOOKUP($P10, INDIRECT($Q$3),X$8,0)),IF($E10="E",0,3))</f>
        <v>101671</v>
      </c>
      <c r="Y10" s="186" cm="1">
        <f t="array" aca="1" ref="Y10" ca="1">ROUND(IF($Q10="Y",VLOOKUP($P10, INDIRECT($Q$3),Y$8,0)*INDIRECT($P$2),VLOOKUP($P10, INDIRECT($Q$3),Y$8,0)),IF($E10="E",0,3))</f>
        <v>104522</v>
      </c>
      <c r="Z10" s="186" cm="1">
        <f t="array" aca="1" ref="Z10" ca="1">ROUND(IF($Q10="Y",VLOOKUP($P10, INDIRECT($Q$3),Z$8,0)*INDIRECT($P$2),VLOOKUP($P10, INDIRECT($Q$3),Z$8,0)),IF($E10="E",0,3))</f>
        <v>107500</v>
      </c>
      <c r="AA10" s="186"/>
      <c r="AB10" s="282" t="str">
        <f>A10</f>
        <v>00001C</v>
      </c>
      <c r="AC10" s="130" t="str">
        <f t="shared" ref="AC10:AC19" si="8">F10</f>
        <v>311 Operations Manager</v>
      </c>
      <c r="AD10" s="284" t="str">
        <f t="shared" ref="AD10:AD19" si="9">C10</f>
        <v>83</v>
      </c>
      <c r="AE10" s="282">
        <f t="shared" ref="AE10:AE41" ca="1" si="10">IF(T10=0,"",IF($E10="E",ROUNDUP(T10/2080,3),T10))</f>
        <v>40.768999999999998</v>
      </c>
      <c r="AF10" s="282">
        <f t="shared" ref="AF10:AF41" ca="1" si="11">IF(U10=0,"",IF($E10="E",ROUNDUP(U10/2080,3),U10))</f>
        <v>42.913999999999994</v>
      </c>
      <c r="AG10" s="282">
        <f t="shared" ref="AG10:AG41" ca="1" si="12">IF(V10=0,"",IF($E10="E",ROUNDUP(V10/2080,3),V10))</f>
        <v>45.172999999999995</v>
      </c>
      <c r="AH10" s="282">
        <f t="shared" ref="AH10:AH41" ca="1" si="13">IF(W10=0,"",IF($E10="E",ROUNDUP(W10/2080,3),W10))</f>
        <v>47.550999999999995</v>
      </c>
      <c r="AI10" s="282">
        <f t="shared" ref="AI10:AI41" ca="1" si="14">IF(X10=0,"",IF($E10="E",ROUNDUP(X10/2080,3),X10))</f>
        <v>48.881</v>
      </c>
      <c r="AJ10" s="282">
        <f t="shared" ref="AJ10:AJ41" ca="1" si="15">IF(Y10=0,"",IF($E10="E",ROUNDUP(Y10/2080,3),Y10))</f>
        <v>50.250999999999998</v>
      </c>
      <c r="AK10" s="282">
        <f t="shared" ref="AK10:AK41" ca="1" si="16">IF(Z10=0,"",IF($E10="E",ROUNDUP(Z10/2080,3),Z10))</f>
        <v>51.683</v>
      </c>
    </row>
    <row r="11" spans="1:38" x14ac:dyDescent="0.2">
      <c r="A11" s="75" t="s">
        <v>926</v>
      </c>
      <c r="B11" s="75">
        <v>12</v>
      </c>
      <c r="C11" s="70" t="s">
        <v>574</v>
      </c>
      <c r="D11" s="75">
        <v>543</v>
      </c>
      <c r="E11" s="75" t="s">
        <v>17</v>
      </c>
      <c r="F11" s="73" t="s">
        <v>927</v>
      </c>
      <c r="G11" s="74">
        <f t="shared" si="1"/>
        <v>105507</v>
      </c>
      <c r="H11" s="74">
        <f t="shared" si="2"/>
        <v>109731</v>
      </c>
      <c r="I11" s="74">
        <f t="shared" si="3"/>
        <v>114124</v>
      </c>
      <c r="J11" s="74">
        <f t="shared" si="4"/>
        <v>118694</v>
      </c>
      <c r="K11" s="74">
        <f t="shared" si="5"/>
        <v>123448</v>
      </c>
      <c r="L11" s="74">
        <f t="shared" si="6"/>
        <v>0</v>
      </c>
      <c r="M11" s="74">
        <f t="shared" si="7"/>
        <v>0</v>
      </c>
      <c r="N11" s="72"/>
      <c r="P11" s="187" t="str">
        <f t="shared" ref="P11:P18" si="17">A11</f>
        <v>59449C</v>
      </c>
      <c r="Q11" s="186" t="s">
        <v>600</v>
      </c>
      <c r="R11" s="188" t="str">
        <f t="shared" ref="R11:R19" si="18">F11</f>
        <v>311 Service Center Operations Manager</v>
      </c>
      <c r="S11" s="189" t="str">
        <f t="shared" ref="S11:S19" si="19">C11</f>
        <v>044</v>
      </c>
      <c r="T11" s="338">
        <v>105507</v>
      </c>
      <c r="U11" s="338">
        <v>109731</v>
      </c>
      <c r="V11" s="338">
        <v>114124</v>
      </c>
      <c r="W11" s="338">
        <v>118694</v>
      </c>
      <c r="X11" s="338">
        <v>123448</v>
      </c>
      <c r="AA11" s="186"/>
      <c r="AB11" s="282"/>
      <c r="AC11" s="130" t="str">
        <f t="shared" si="8"/>
        <v>311 Service Center Operations Manager</v>
      </c>
      <c r="AD11" s="284" t="str">
        <f t="shared" si="9"/>
        <v>044</v>
      </c>
      <c r="AE11" s="282">
        <f t="shared" si="10"/>
        <v>50.724999999999994</v>
      </c>
      <c r="AF11" s="282">
        <f t="shared" si="11"/>
        <v>52.756</v>
      </c>
      <c r="AG11" s="282">
        <f t="shared" si="12"/>
        <v>54.867999999999995</v>
      </c>
      <c r="AH11" s="282">
        <f t="shared" si="13"/>
        <v>57.064999999999998</v>
      </c>
      <c r="AI11" s="282">
        <f t="shared" si="14"/>
        <v>59.35</v>
      </c>
      <c r="AJ11" s="282" t="str">
        <f t="shared" si="15"/>
        <v/>
      </c>
      <c r="AK11" s="282" t="str">
        <f t="shared" si="16"/>
        <v/>
      </c>
    </row>
    <row r="12" spans="1:38" x14ac:dyDescent="0.2">
      <c r="A12" s="75" t="s">
        <v>20</v>
      </c>
      <c r="B12" s="75">
        <v>10</v>
      </c>
      <c r="C12" s="70" t="s">
        <v>18</v>
      </c>
      <c r="D12" s="75">
        <v>485</v>
      </c>
      <c r="E12" s="75" t="s">
        <v>17</v>
      </c>
      <c r="F12" s="73" t="s">
        <v>313</v>
      </c>
      <c r="G12" s="74">
        <f t="shared" ca="1" si="1"/>
        <v>84799</v>
      </c>
      <c r="H12" s="74">
        <f t="shared" ca="1" si="2"/>
        <v>89261</v>
      </c>
      <c r="I12" s="74">
        <f t="shared" ca="1" si="3"/>
        <v>93959</v>
      </c>
      <c r="J12" s="74">
        <f t="shared" ca="1" si="4"/>
        <v>98905</v>
      </c>
      <c r="K12" s="74">
        <f t="shared" ca="1" si="5"/>
        <v>101671</v>
      </c>
      <c r="L12" s="74">
        <f t="shared" ca="1" si="6"/>
        <v>104522</v>
      </c>
      <c r="M12" s="74">
        <f t="shared" ca="1" si="7"/>
        <v>107500</v>
      </c>
      <c r="N12" s="72"/>
      <c r="P12" s="187" t="str">
        <f t="shared" si="17"/>
        <v>00017C</v>
      </c>
      <c r="Q12" s="186" t="s">
        <v>600</v>
      </c>
      <c r="R12" s="188" t="str">
        <f t="shared" si="18"/>
        <v xml:space="preserve">911 Operations Manager </v>
      </c>
      <c r="S12" s="189" t="str">
        <f t="shared" si="19"/>
        <v>83</v>
      </c>
      <c r="T12" s="186" cm="1">
        <f t="array" aca="1" ref="T12" ca="1">ROUND(IF($Q12="Y",VLOOKUP($P12, INDIRECT($Q$3),T$8,0)*INDIRECT($P$2),VLOOKUP($P12, INDIRECT($Q$3),T$8,0)),IF($E12="E",0,3))</f>
        <v>84799</v>
      </c>
      <c r="U12" s="186" cm="1">
        <f t="array" aca="1" ref="U12" ca="1">ROUND(IF($Q12="Y",VLOOKUP($P12, INDIRECT($Q$3),U$8,0)*INDIRECT($P$2),VLOOKUP($P12, INDIRECT($Q$3),U$8,0)),IF($E12="E",0,3))</f>
        <v>89261</v>
      </c>
      <c r="V12" s="186" cm="1">
        <f t="array" aca="1" ref="V12" ca="1">ROUND(IF($Q12="Y",VLOOKUP($P12, INDIRECT($Q$3),V$8,0)*INDIRECT($P$2),VLOOKUP($P12, INDIRECT($Q$3),V$8,0)),IF($E12="E",0,3))</f>
        <v>93959</v>
      </c>
      <c r="W12" s="186" cm="1">
        <f t="array" aca="1" ref="W12" ca="1">ROUND(IF($Q12="Y",VLOOKUP($P12, INDIRECT($Q$3),W$8,0)*INDIRECT($P$2),VLOOKUP($P12, INDIRECT($Q$3),W$8,0)),IF($E12="E",0,3))</f>
        <v>98905</v>
      </c>
      <c r="X12" s="186" cm="1">
        <f t="array" aca="1" ref="X12" ca="1">ROUND(IF($Q12="Y",VLOOKUP($P12, INDIRECT($Q$3),X$8,0)*INDIRECT($P$2),VLOOKUP($P12, INDIRECT($Q$3),X$8,0)),IF($E12="E",0,3))</f>
        <v>101671</v>
      </c>
      <c r="Y12" s="186" cm="1">
        <f t="array" aca="1" ref="Y12" ca="1">ROUND(IF($Q12="Y",VLOOKUP($P12, INDIRECT($Q$3),Y$8,0)*INDIRECT($P$2),VLOOKUP($P12, INDIRECT($Q$3),Y$8,0)),IF($E12="E",0,3))</f>
        <v>104522</v>
      </c>
      <c r="Z12" s="186" cm="1">
        <f t="array" aca="1" ref="Z12" ca="1">ROUND(IF($Q12="Y",VLOOKUP($P12, INDIRECT($Q$3),Z$8,0)*INDIRECT($P$2),VLOOKUP($P12, INDIRECT($Q$3),Z$8,0)),IF($E12="E",0,3))</f>
        <v>107500</v>
      </c>
      <c r="AA12" s="186"/>
      <c r="AB12" s="282" t="str">
        <f t="shared" ref="AB12:AB19" si="20">A12</f>
        <v>00017C</v>
      </c>
      <c r="AC12" s="130" t="str">
        <f t="shared" si="8"/>
        <v xml:space="preserve">911 Operations Manager </v>
      </c>
      <c r="AD12" s="284" t="str">
        <f t="shared" si="9"/>
        <v>83</v>
      </c>
      <c r="AE12" s="282">
        <f t="shared" ca="1" si="10"/>
        <v>40.768999999999998</v>
      </c>
      <c r="AF12" s="282">
        <f t="shared" ca="1" si="11"/>
        <v>42.913999999999994</v>
      </c>
      <c r="AG12" s="282">
        <f t="shared" ca="1" si="12"/>
        <v>45.172999999999995</v>
      </c>
      <c r="AH12" s="282">
        <f t="shared" ca="1" si="13"/>
        <v>47.550999999999995</v>
      </c>
      <c r="AI12" s="282">
        <f t="shared" ca="1" si="14"/>
        <v>48.881</v>
      </c>
      <c r="AJ12" s="282">
        <f t="shared" ca="1" si="15"/>
        <v>50.250999999999998</v>
      </c>
      <c r="AK12" s="282">
        <f t="shared" ca="1" si="16"/>
        <v>51.683</v>
      </c>
    </row>
    <row r="13" spans="1:38" x14ac:dyDescent="0.2">
      <c r="A13" s="75" t="s">
        <v>23</v>
      </c>
      <c r="B13" s="75">
        <v>7</v>
      </c>
      <c r="C13" s="70" t="s">
        <v>22</v>
      </c>
      <c r="D13" s="75">
        <v>340</v>
      </c>
      <c r="E13" s="75" t="s">
        <v>21</v>
      </c>
      <c r="F13" s="73" t="s">
        <v>314</v>
      </c>
      <c r="G13" s="74">
        <f t="shared" ca="1" si="1"/>
        <v>28.54</v>
      </c>
      <c r="H13" s="74">
        <f t="shared" ca="1" si="2"/>
        <v>30.045000000000002</v>
      </c>
      <c r="I13" s="74">
        <f t="shared" ca="1" si="3"/>
        <v>31.625</v>
      </c>
      <c r="J13" s="74">
        <f t="shared" ca="1" si="4"/>
        <v>33.29</v>
      </c>
      <c r="K13" s="74">
        <f t="shared" ca="1" si="5"/>
        <v>34.222000000000001</v>
      </c>
      <c r="L13" s="74">
        <f t="shared" ca="1" si="6"/>
        <v>35.180999999999997</v>
      </c>
      <c r="M13" s="74">
        <f t="shared" ca="1" si="7"/>
        <v>36.183</v>
      </c>
      <c r="N13" s="72"/>
      <c r="P13" s="187" t="str">
        <f t="shared" si="17"/>
        <v>09800C</v>
      </c>
      <c r="Q13" s="186" t="s">
        <v>600</v>
      </c>
      <c r="R13" s="188" t="str">
        <f t="shared" si="18"/>
        <v>Account Maintenance Supervisor</v>
      </c>
      <c r="S13" s="189" t="str">
        <f t="shared" si="19"/>
        <v>13</v>
      </c>
      <c r="T13" s="186" cm="1">
        <f t="array" aca="1" ref="T13" ca="1">ROUND(IF($Q13="Y",VLOOKUP($P13, INDIRECT($Q$3),T$8,0)*INDIRECT($P$2),VLOOKUP($P13, INDIRECT($Q$3),T$8,0)),IF($E13="E",0,3))</f>
        <v>28.54</v>
      </c>
      <c r="U13" s="186" cm="1">
        <f t="array" aca="1" ref="U13" ca="1">ROUND(IF($Q13="Y",VLOOKUP($P13, INDIRECT($Q$3),U$8,0)*INDIRECT($P$2),VLOOKUP($P13, INDIRECT($Q$3),U$8,0)),IF($E13="E",0,3))</f>
        <v>30.045000000000002</v>
      </c>
      <c r="V13" s="186" cm="1">
        <f t="array" aca="1" ref="V13" ca="1">ROUND(IF($Q13="Y",VLOOKUP($P13, INDIRECT($Q$3),V$8,0)*INDIRECT($P$2),VLOOKUP($P13, INDIRECT($Q$3),V$8,0)),IF($E13="E",0,3))</f>
        <v>31.625</v>
      </c>
      <c r="W13" s="186" cm="1">
        <f t="array" aca="1" ref="W13" ca="1">ROUND(IF($Q13="Y",VLOOKUP($P13, INDIRECT($Q$3),W$8,0)*INDIRECT($P$2),VLOOKUP($P13, INDIRECT($Q$3),W$8,0)),IF($E13="E",0,3))</f>
        <v>33.29</v>
      </c>
      <c r="X13" s="186" cm="1">
        <f t="array" aca="1" ref="X13" ca="1">ROUND(IF($Q13="Y",VLOOKUP($P13, INDIRECT($Q$3),X$8,0)*INDIRECT($P$2),VLOOKUP($P13, INDIRECT($Q$3),X$8,0)),IF($E13="E",0,3))</f>
        <v>34.222000000000001</v>
      </c>
      <c r="Y13" s="186" cm="1">
        <f t="array" aca="1" ref="Y13" ca="1">ROUND(IF($Q13="Y",VLOOKUP($P13, INDIRECT($Q$3),Y$8,0)*INDIRECT($P$2),VLOOKUP($P13, INDIRECT($Q$3),Y$8,0)),IF($E13="E",0,3))</f>
        <v>35.180999999999997</v>
      </c>
      <c r="Z13" s="186" cm="1">
        <f t="array" aca="1" ref="Z13" ca="1">ROUND(IF($Q13="Y",VLOOKUP($P13, INDIRECT($Q$3),Z$8,0)*INDIRECT($P$2),VLOOKUP($P13, INDIRECT($Q$3),Z$8,0)),IF($E13="E",0,3))</f>
        <v>36.183</v>
      </c>
      <c r="AA13" s="186"/>
      <c r="AB13" s="282" t="str">
        <f t="shared" si="20"/>
        <v>09800C</v>
      </c>
      <c r="AC13" s="130" t="str">
        <f t="shared" si="8"/>
        <v>Account Maintenance Supervisor</v>
      </c>
      <c r="AD13" s="284" t="str">
        <f t="shared" si="9"/>
        <v>13</v>
      </c>
      <c r="AE13" s="282">
        <f t="shared" ca="1" si="10"/>
        <v>28.54</v>
      </c>
      <c r="AF13" s="282">
        <f t="shared" ca="1" si="11"/>
        <v>30.045000000000002</v>
      </c>
      <c r="AG13" s="282">
        <f t="shared" ca="1" si="12"/>
        <v>31.625</v>
      </c>
      <c r="AH13" s="282">
        <f t="shared" ca="1" si="13"/>
        <v>33.29</v>
      </c>
      <c r="AI13" s="282">
        <f t="shared" ca="1" si="14"/>
        <v>34.222000000000001</v>
      </c>
      <c r="AJ13" s="282">
        <f t="shared" ca="1" si="15"/>
        <v>35.180999999999997</v>
      </c>
      <c r="AK13" s="282">
        <f t="shared" ca="1" si="16"/>
        <v>36.183</v>
      </c>
    </row>
    <row r="14" spans="1:38" x14ac:dyDescent="0.2">
      <c r="A14" s="75" t="s">
        <v>25</v>
      </c>
      <c r="B14" s="75">
        <v>9</v>
      </c>
      <c r="C14" s="70" t="s">
        <v>24</v>
      </c>
      <c r="D14" s="75">
        <v>425</v>
      </c>
      <c r="E14" s="75" t="s">
        <v>17</v>
      </c>
      <c r="F14" s="73" t="s">
        <v>315</v>
      </c>
      <c r="G14" s="74">
        <f t="shared" ca="1" si="1"/>
        <v>75559</v>
      </c>
      <c r="H14" s="74">
        <f t="shared" ca="1" si="2"/>
        <v>79533</v>
      </c>
      <c r="I14" s="74">
        <f t="shared" ca="1" si="3"/>
        <v>83719</v>
      </c>
      <c r="J14" s="74">
        <f t="shared" ca="1" si="4"/>
        <v>88126</v>
      </c>
      <c r="K14" s="74">
        <f t="shared" ca="1" si="5"/>
        <v>90596</v>
      </c>
      <c r="L14" s="74">
        <f t="shared" ca="1" si="6"/>
        <v>93132</v>
      </c>
      <c r="M14" s="74">
        <f t="shared" ca="1" si="7"/>
        <v>95787</v>
      </c>
      <c r="N14" s="72"/>
      <c r="P14" s="187" t="str">
        <f t="shared" si="17"/>
        <v>00221C</v>
      </c>
      <c r="Q14" s="186" t="s">
        <v>600</v>
      </c>
      <c r="R14" s="188" t="str">
        <f t="shared" si="18"/>
        <v>Accountant Il  (Supervisory)</v>
      </c>
      <c r="S14" s="189" t="str">
        <f t="shared" si="19"/>
        <v>86</v>
      </c>
      <c r="T14" s="186" cm="1">
        <f t="array" aca="1" ref="T14" ca="1">ROUND(IF($Q14="Y",VLOOKUP($P14, INDIRECT($Q$3),T$8,0)*INDIRECT($P$2),VLOOKUP($P14, INDIRECT($Q$3),T$8,0)),IF($E14="E",0,3))</f>
        <v>75559</v>
      </c>
      <c r="U14" s="186" cm="1">
        <f t="array" aca="1" ref="U14" ca="1">ROUND(IF($Q14="Y",VLOOKUP($P14, INDIRECT($Q$3),U$8,0)*INDIRECT($P$2),VLOOKUP($P14, INDIRECT($Q$3),U$8,0)),IF($E14="E",0,3))</f>
        <v>79533</v>
      </c>
      <c r="V14" s="186" cm="1">
        <f t="array" aca="1" ref="V14" ca="1">ROUND(IF($Q14="Y",VLOOKUP($P14, INDIRECT($Q$3),V$8,0)*INDIRECT($P$2),VLOOKUP($P14, INDIRECT($Q$3),V$8,0)),IF($E14="E",0,3))</f>
        <v>83719</v>
      </c>
      <c r="W14" s="186" cm="1">
        <f t="array" aca="1" ref="W14" ca="1">ROUND(IF($Q14="Y",VLOOKUP($P14, INDIRECT($Q$3),W$8,0)*INDIRECT($P$2),VLOOKUP($P14, INDIRECT($Q$3),W$8,0)),IF($E14="E",0,3))</f>
        <v>88126</v>
      </c>
      <c r="X14" s="186" cm="1">
        <f t="array" aca="1" ref="X14" ca="1">ROUND(IF($Q14="Y",VLOOKUP($P14, INDIRECT($Q$3),X$8,0)*INDIRECT($P$2),VLOOKUP($P14, INDIRECT($Q$3),X$8,0)),IF($E14="E",0,3))</f>
        <v>90596</v>
      </c>
      <c r="Y14" s="186" cm="1">
        <f t="array" aca="1" ref="Y14" ca="1">ROUND(IF($Q14="Y",VLOOKUP($P14, INDIRECT($Q$3),Y$8,0)*INDIRECT($P$2),VLOOKUP($P14, INDIRECT($Q$3),Y$8,0)),IF($E14="E",0,3))</f>
        <v>93132</v>
      </c>
      <c r="Z14" s="186" cm="1">
        <f t="array" aca="1" ref="Z14" ca="1">ROUND(IF($Q14="Y",VLOOKUP($P14, INDIRECT($Q$3),Z$8,0)*INDIRECT($P$2),VLOOKUP($P14, INDIRECT($Q$3),Z$8,0)),IF($E14="E",0,3))</f>
        <v>95787</v>
      </c>
      <c r="AA14" s="186"/>
      <c r="AB14" s="282" t="str">
        <f t="shared" si="20"/>
        <v>00221C</v>
      </c>
      <c r="AC14" s="130" t="str">
        <f t="shared" si="8"/>
        <v>Accountant Il  (Supervisory)</v>
      </c>
      <c r="AD14" s="284" t="str">
        <f t="shared" si="9"/>
        <v>86</v>
      </c>
      <c r="AE14" s="282">
        <f t="shared" ca="1" si="10"/>
        <v>36.326999999999998</v>
      </c>
      <c r="AF14" s="282">
        <f t="shared" ca="1" si="11"/>
        <v>38.238</v>
      </c>
      <c r="AG14" s="282">
        <f t="shared" ca="1" si="12"/>
        <v>40.25</v>
      </c>
      <c r="AH14" s="282">
        <f t="shared" ca="1" si="13"/>
        <v>42.369</v>
      </c>
      <c r="AI14" s="282">
        <f t="shared" ca="1" si="14"/>
        <v>43.555999999999997</v>
      </c>
      <c r="AJ14" s="282">
        <f t="shared" ca="1" si="15"/>
        <v>44.774999999999999</v>
      </c>
      <c r="AK14" s="282">
        <f t="shared" ca="1" si="16"/>
        <v>46.052</v>
      </c>
    </row>
    <row r="15" spans="1:38" x14ac:dyDescent="0.2">
      <c r="A15" s="75" t="s">
        <v>702</v>
      </c>
      <c r="B15" s="75">
        <v>10</v>
      </c>
      <c r="C15" s="70" t="s">
        <v>703</v>
      </c>
      <c r="D15" s="75">
        <v>480</v>
      </c>
      <c r="E15" s="75" t="s">
        <v>17</v>
      </c>
      <c r="F15" s="73" t="s">
        <v>786</v>
      </c>
      <c r="G15" s="74">
        <f t="shared" ca="1" si="1"/>
        <v>81862</v>
      </c>
      <c r="H15" s="74">
        <f t="shared" ca="1" si="2"/>
        <v>85937</v>
      </c>
      <c r="I15" s="74">
        <f t="shared" ca="1" si="3"/>
        <v>90243</v>
      </c>
      <c r="J15" s="74">
        <f t="shared" ca="1" si="4"/>
        <v>96079</v>
      </c>
      <c r="K15" s="74">
        <f t="shared" ca="1" si="5"/>
        <v>98769</v>
      </c>
      <c r="L15" s="74">
        <f t="shared" ca="1" si="6"/>
        <v>101538</v>
      </c>
      <c r="M15" s="74">
        <f t="shared" ca="1" si="7"/>
        <v>104431</v>
      </c>
      <c r="N15" s="72"/>
      <c r="P15" s="187" t="str">
        <f t="shared" si="17"/>
        <v>53005C</v>
      </c>
      <c r="Q15" s="191" t="s">
        <v>600</v>
      </c>
      <c r="R15" s="188" t="str">
        <f t="shared" si="18"/>
        <v>Accounting Manager - MPD-C</v>
      </c>
      <c r="S15" s="189" t="str">
        <f t="shared" si="19"/>
        <v>010</v>
      </c>
      <c r="T15" s="186" cm="1">
        <f t="array" aca="1" ref="T15" ca="1">ROUND(IF($Q15="Y",VLOOKUP($P15, INDIRECT($Q$3),T$8,0)*INDIRECT($P$2),VLOOKUP($P15, INDIRECT($Q$3),T$8,0)),IF($E15="E",0,3))</f>
        <v>81862</v>
      </c>
      <c r="U15" s="186" cm="1">
        <f t="array" aca="1" ref="U15" ca="1">ROUND(IF($Q15="Y",VLOOKUP($P15, INDIRECT($Q$3),U$8,0)*INDIRECT($P$2),VLOOKUP($P15, INDIRECT($Q$3),U$8,0)),IF($E15="E",0,3))</f>
        <v>85937</v>
      </c>
      <c r="V15" s="186" cm="1">
        <f t="array" aca="1" ref="V15" ca="1">ROUND(IF($Q15="Y",VLOOKUP($P15, INDIRECT($Q$3),V$8,0)*INDIRECT($P$2),VLOOKUP($P15, INDIRECT($Q$3),V$8,0)),IF($E15="E",0,3))</f>
        <v>90243</v>
      </c>
      <c r="W15" s="186" cm="1">
        <f t="array" aca="1" ref="W15" ca="1">ROUND(IF($Q15="Y",VLOOKUP($P15, INDIRECT($Q$3),W$8,0)*INDIRECT($P$2),VLOOKUP($P15, INDIRECT($Q$3),W$8,0)),IF($E15="E",0,3))</f>
        <v>96079</v>
      </c>
      <c r="X15" s="186" cm="1">
        <f t="array" aca="1" ref="X15" ca="1">ROUND(IF($Q15="Y",VLOOKUP($P15, INDIRECT($Q$3),X$8,0)*INDIRECT($P$2),VLOOKUP($P15, INDIRECT($Q$3),X$8,0)),IF($E15="E",0,3))</f>
        <v>98769</v>
      </c>
      <c r="Y15" s="186" cm="1">
        <f t="array" aca="1" ref="Y15" ca="1">ROUND(IF($Q15="Y",VLOOKUP($P15, INDIRECT($Q$3),Y$8,0)*INDIRECT($P$2),VLOOKUP($P15, INDIRECT($Q$3),Y$8,0)),IF($E15="E",0,3))</f>
        <v>101538</v>
      </c>
      <c r="Z15" s="186" cm="1">
        <f t="array" aca="1" ref="Z15" ca="1">ROUND(IF($Q15="Y",VLOOKUP($P15, INDIRECT($Q$3),Z$8,0)*INDIRECT($P$2),VLOOKUP($P15, INDIRECT($Q$3),Z$8,0)),IF($E15="E",0,3))</f>
        <v>104431</v>
      </c>
      <c r="AA15" s="186"/>
      <c r="AB15" s="282" t="str">
        <f t="shared" si="20"/>
        <v>53005C</v>
      </c>
      <c r="AC15" s="130" t="str">
        <f t="shared" si="8"/>
        <v>Accounting Manager - MPD-C</v>
      </c>
      <c r="AD15" s="284" t="str">
        <f t="shared" si="9"/>
        <v>010</v>
      </c>
      <c r="AE15" s="282">
        <f t="shared" ca="1" si="10"/>
        <v>39.356999999999999</v>
      </c>
      <c r="AF15" s="282">
        <f t="shared" ca="1" si="11"/>
        <v>41.315999999999995</v>
      </c>
      <c r="AG15" s="282">
        <f t="shared" ca="1" si="12"/>
        <v>43.387</v>
      </c>
      <c r="AH15" s="282">
        <f t="shared" ca="1" si="13"/>
        <v>46.192</v>
      </c>
      <c r="AI15" s="282">
        <f t="shared" ca="1" si="14"/>
        <v>47.485999999999997</v>
      </c>
      <c r="AJ15" s="282">
        <f t="shared" ca="1" si="15"/>
        <v>48.817</v>
      </c>
      <c r="AK15" s="282">
        <f t="shared" ca="1" si="16"/>
        <v>50.207999999999998</v>
      </c>
    </row>
    <row r="16" spans="1:38" x14ac:dyDescent="0.2">
      <c r="A16" s="75" t="s">
        <v>29</v>
      </c>
      <c r="B16" s="75">
        <v>8</v>
      </c>
      <c r="C16" s="70" t="s">
        <v>28</v>
      </c>
      <c r="D16" s="75">
        <v>398</v>
      </c>
      <c r="E16" s="75" t="s">
        <v>17</v>
      </c>
      <c r="F16" s="73" t="s">
        <v>316</v>
      </c>
      <c r="G16" s="74">
        <f t="shared" ca="1" si="1"/>
        <v>69262</v>
      </c>
      <c r="H16" s="74">
        <f t="shared" ca="1" si="2"/>
        <v>72034</v>
      </c>
      <c r="I16" s="74">
        <f t="shared" ca="1" si="3"/>
        <v>74913</v>
      </c>
      <c r="J16" s="74">
        <f t="shared" ca="1" si="4"/>
        <v>77910</v>
      </c>
      <c r="K16" s="74">
        <f t="shared" ca="1" si="5"/>
        <v>81028</v>
      </c>
      <c r="L16" s="74">
        <f t="shared" ca="1" si="6"/>
        <v>84268</v>
      </c>
      <c r="M16" s="74">
        <f t="shared" ca="1" si="7"/>
        <v>87638</v>
      </c>
      <c r="N16" s="72"/>
      <c r="P16" s="187" t="str">
        <f t="shared" si="17"/>
        <v>00351C</v>
      </c>
      <c r="Q16" s="186" t="s">
        <v>600</v>
      </c>
      <c r="R16" s="188" t="str">
        <f t="shared" si="18"/>
        <v>Administrative Analyst II Supervisory</v>
      </c>
      <c r="S16" s="189" t="str">
        <f t="shared" si="19"/>
        <v>99</v>
      </c>
      <c r="T16" s="186" cm="1">
        <f t="array" aca="1" ref="T16" ca="1">ROUND(IF($Q16="Y",VLOOKUP($P16, INDIRECT($Q$3),T$8,0)*INDIRECT($P$2),VLOOKUP($P16, INDIRECT($Q$3),T$8,0)),IF($E16="E",0,3))</f>
        <v>69262</v>
      </c>
      <c r="U16" s="186" cm="1">
        <f t="array" aca="1" ref="U16" ca="1">ROUND(IF($Q16="Y",VLOOKUP($P16, INDIRECT($Q$3),U$8,0)*INDIRECT($P$2),VLOOKUP($P16, INDIRECT($Q$3),U$8,0)),IF($E16="E",0,3))</f>
        <v>72034</v>
      </c>
      <c r="V16" s="186" cm="1">
        <f t="array" aca="1" ref="V16" ca="1">ROUND(IF($Q16="Y",VLOOKUP($P16, INDIRECT($Q$3),V$8,0)*INDIRECT($P$2),VLOOKUP($P16, INDIRECT($Q$3),V$8,0)),IF($E16="E",0,3))</f>
        <v>74913</v>
      </c>
      <c r="W16" s="186" cm="1">
        <f t="array" aca="1" ref="W16" ca="1">ROUND(IF($Q16="Y",VLOOKUP($P16, INDIRECT($Q$3),W$8,0)*INDIRECT($P$2),VLOOKUP($P16, INDIRECT($Q$3),W$8,0)),IF($E16="E",0,3))</f>
        <v>77910</v>
      </c>
      <c r="X16" s="186" cm="1">
        <f t="array" aca="1" ref="X16" ca="1">ROUND(IF($Q16="Y",VLOOKUP($P16, INDIRECT($Q$3),X$8,0)*INDIRECT($P$2),VLOOKUP($P16, INDIRECT($Q$3),X$8,0)),IF($E16="E",0,3))</f>
        <v>81028</v>
      </c>
      <c r="Y16" s="186" cm="1">
        <f t="array" aca="1" ref="Y16" ca="1">ROUND(IF($Q16="Y",VLOOKUP($P16, INDIRECT($Q$3),Y$8,0)*INDIRECT($P$2),VLOOKUP($P16, INDIRECT($Q$3),Y$8,0)),IF($E16="E",0,3))</f>
        <v>84268</v>
      </c>
      <c r="Z16" s="186" cm="1">
        <f t="array" aca="1" ref="Z16" ca="1">ROUND(IF($Q16="Y",VLOOKUP($P16, INDIRECT($Q$3),Z$8,0)*INDIRECT($P$2),VLOOKUP($P16, INDIRECT($Q$3),Z$8,0)),IF($E16="E",0,3))</f>
        <v>87638</v>
      </c>
      <c r="AA16" s="186"/>
      <c r="AB16" s="282" t="str">
        <f t="shared" si="20"/>
        <v>00351C</v>
      </c>
      <c r="AC16" s="130" t="str">
        <f t="shared" si="8"/>
        <v>Administrative Analyst II Supervisory</v>
      </c>
      <c r="AD16" s="284" t="str">
        <f t="shared" si="9"/>
        <v>99</v>
      </c>
      <c r="AE16" s="282">
        <f t="shared" ca="1" si="10"/>
        <v>33.299999999999997</v>
      </c>
      <c r="AF16" s="282">
        <f t="shared" ca="1" si="11"/>
        <v>34.631999999999998</v>
      </c>
      <c r="AG16" s="282">
        <f t="shared" ca="1" si="12"/>
        <v>36.015999999999998</v>
      </c>
      <c r="AH16" s="282">
        <f t="shared" ca="1" si="13"/>
        <v>37.457000000000001</v>
      </c>
      <c r="AI16" s="282">
        <f t="shared" ca="1" si="14"/>
        <v>38.955999999999996</v>
      </c>
      <c r="AJ16" s="282">
        <f t="shared" ca="1" si="15"/>
        <v>40.513999999999996</v>
      </c>
      <c r="AK16" s="282">
        <f t="shared" ca="1" si="16"/>
        <v>42.134</v>
      </c>
    </row>
    <row r="17" spans="1:38" x14ac:dyDescent="0.2">
      <c r="A17" s="75" t="s">
        <v>27</v>
      </c>
      <c r="B17" s="75">
        <v>7</v>
      </c>
      <c r="C17" s="70" t="s">
        <v>26</v>
      </c>
      <c r="D17" s="75">
        <v>358</v>
      </c>
      <c r="E17" s="75" t="s">
        <v>21</v>
      </c>
      <c r="F17" s="73" t="s">
        <v>317</v>
      </c>
      <c r="G17" s="74">
        <f t="shared" ca="1" si="1"/>
        <v>33.130000000000003</v>
      </c>
      <c r="H17" s="74">
        <f t="shared" ca="1" si="2"/>
        <v>34.457000000000001</v>
      </c>
      <c r="I17" s="74">
        <f t="shared" ca="1" si="3"/>
        <v>35.835000000000001</v>
      </c>
      <c r="J17" s="74">
        <f t="shared" ca="1" si="4"/>
        <v>37.271000000000001</v>
      </c>
      <c r="K17" s="74">
        <f t="shared" ca="1" si="5"/>
        <v>38.764000000000003</v>
      </c>
      <c r="L17" s="74">
        <f t="shared" ca="1" si="6"/>
        <v>0</v>
      </c>
      <c r="M17" s="74">
        <f t="shared" ca="1" si="7"/>
        <v>0</v>
      </c>
      <c r="N17" s="72"/>
      <c r="P17" s="187" t="str">
        <f t="shared" si="17"/>
        <v>00361C</v>
      </c>
      <c r="Q17" s="191" t="s">
        <v>600</v>
      </c>
      <c r="R17" s="188" t="str">
        <f t="shared" si="18"/>
        <v>Administrative Assistant to Police Administration</v>
      </c>
      <c r="S17" s="189" t="str">
        <f t="shared" si="19"/>
        <v>98</v>
      </c>
      <c r="T17" s="186" cm="1">
        <f t="array" aca="1" ref="T17" ca="1">ROUND(IF($Q17="Y",VLOOKUP($P17, INDIRECT($Q$3),T$8,0)*INDIRECT($P$2),VLOOKUP($P17, INDIRECT($Q$3),T$8,0)),IF($E17="E",0,3))</f>
        <v>33.130000000000003</v>
      </c>
      <c r="U17" s="186" cm="1">
        <f t="array" aca="1" ref="U17" ca="1">ROUND(IF($Q17="Y",VLOOKUP($P17, INDIRECT($Q$3),U$8,0)*INDIRECT($P$2),VLOOKUP($P17, INDIRECT($Q$3),U$8,0)),IF($E17="E",0,3))</f>
        <v>34.457000000000001</v>
      </c>
      <c r="V17" s="186" cm="1">
        <f t="array" aca="1" ref="V17" ca="1">ROUND(IF($Q17="Y",VLOOKUP($P17, INDIRECT($Q$3),V$8,0)*INDIRECT($P$2),VLOOKUP($P17, INDIRECT($Q$3),V$8,0)),IF($E17="E",0,3))</f>
        <v>35.835000000000001</v>
      </c>
      <c r="W17" s="186" cm="1">
        <f t="array" aca="1" ref="W17" ca="1">ROUND(IF($Q17="Y",VLOOKUP($P17, INDIRECT($Q$3),W$8,0)*INDIRECT($P$2),VLOOKUP($P17, INDIRECT($Q$3),W$8,0)),IF($E17="E",0,3))</f>
        <v>37.271000000000001</v>
      </c>
      <c r="X17" s="186" cm="1">
        <f t="array" aca="1" ref="X17" ca="1">ROUND(IF($Q17="Y",VLOOKUP($P17, INDIRECT($Q$3),X$8,0)*INDIRECT($P$2),VLOOKUP($P17, INDIRECT($Q$3),X$8,0)),IF($E17="E",0,3))</f>
        <v>38.764000000000003</v>
      </c>
      <c r="Y17" s="186" cm="1">
        <f t="array" aca="1" ref="Y17" ca="1">ROUND(IF($Q17="Y",VLOOKUP($P17, INDIRECT($Q$3),Y$8,0)*INDIRECT($P$2),VLOOKUP($P17, INDIRECT($Q$3),Y$8,0)),IF($E17="E",0,3))</f>
        <v>0</v>
      </c>
      <c r="Z17" s="186" cm="1">
        <f t="array" aca="1" ref="Z17" ca="1">ROUND(IF($Q17="Y",VLOOKUP($P17, INDIRECT($Q$3),Z$8,0)*INDIRECT($P$2),VLOOKUP($P17, INDIRECT($Q$3),Z$8,0)),IF($E17="E",0,3))</f>
        <v>0</v>
      </c>
      <c r="AA17" s="186"/>
      <c r="AB17" s="282" t="str">
        <f t="shared" si="20"/>
        <v>00361C</v>
      </c>
      <c r="AC17" s="130" t="str">
        <f t="shared" si="8"/>
        <v>Administrative Assistant to Police Administration</v>
      </c>
      <c r="AD17" s="284" t="str">
        <f t="shared" si="9"/>
        <v>98</v>
      </c>
      <c r="AE17" s="282">
        <f t="shared" ca="1" si="10"/>
        <v>33.130000000000003</v>
      </c>
      <c r="AF17" s="282">
        <f t="shared" ca="1" si="11"/>
        <v>34.457000000000001</v>
      </c>
      <c r="AG17" s="282">
        <f t="shared" ca="1" si="12"/>
        <v>35.835000000000001</v>
      </c>
      <c r="AH17" s="282">
        <f t="shared" ca="1" si="13"/>
        <v>37.271000000000001</v>
      </c>
      <c r="AI17" s="282">
        <f t="shared" ca="1" si="14"/>
        <v>38.764000000000003</v>
      </c>
      <c r="AJ17" s="282" t="str">
        <f t="shared" ca="1" si="15"/>
        <v/>
      </c>
      <c r="AK17" s="282" t="str">
        <f t="shared" ca="1" si="16"/>
        <v/>
      </c>
    </row>
    <row r="18" spans="1:38" x14ac:dyDescent="0.2">
      <c r="A18" s="75" t="s">
        <v>75</v>
      </c>
      <c r="B18" s="75">
        <v>8</v>
      </c>
      <c r="C18" s="70" t="s">
        <v>30</v>
      </c>
      <c r="D18" s="75">
        <v>393</v>
      </c>
      <c r="E18" s="75" t="s">
        <v>17</v>
      </c>
      <c r="F18" s="73" t="s">
        <v>829</v>
      </c>
      <c r="G18" s="74">
        <f t="shared" ca="1" si="1"/>
        <v>67864</v>
      </c>
      <c r="H18" s="74">
        <f t="shared" ca="1" si="2"/>
        <v>71506</v>
      </c>
      <c r="I18" s="74">
        <f t="shared" ca="1" si="3"/>
        <v>75299</v>
      </c>
      <c r="J18" s="74">
        <f t="shared" ca="1" si="4"/>
        <v>80631</v>
      </c>
      <c r="K18" s="74">
        <f t="shared" ca="1" si="5"/>
        <v>82890</v>
      </c>
      <c r="L18" s="74">
        <f t="shared" ca="1" si="6"/>
        <v>85211</v>
      </c>
      <c r="M18" s="74">
        <f t="shared" ca="1" si="7"/>
        <v>87640</v>
      </c>
      <c r="N18" s="72"/>
      <c r="P18" s="187" t="str">
        <f t="shared" si="17"/>
        <v>00463C</v>
      </c>
      <c r="Q18" s="191" t="s">
        <v>600</v>
      </c>
      <c r="R18" s="188" t="str">
        <f t="shared" si="18"/>
        <v>Aide to the City Coordinator</v>
      </c>
      <c r="S18" s="189" t="str">
        <f t="shared" si="19"/>
        <v>21</v>
      </c>
      <c r="T18" s="186" cm="1">
        <f t="array" aca="1" ref="T18" ca="1">ROUND(IF($Q18="Y",VLOOKUP($P18, INDIRECT($Q$3),T$8,0)*INDIRECT($P$2),VLOOKUP($P18, INDIRECT($Q$3),T$8,0)),IF($E18="E",0,3))</f>
        <v>67864</v>
      </c>
      <c r="U18" s="186" cm="1">
        <f t="array" aca="1" ref="U18" ca="1">ROUND(IF($Q18="Y",VLOOKUP($P18, INDIRECT($Q$3),U$8,0)*INDIRECT($P$2),VLOOKUP($P18, INDIRECT($Q$3),U$8,0)),IF($E18="E",0,3))</f>
        <v>71506</v>
      </c>
      <c r="V18" s="186" cm="1">
        <f t="array" aca="1" ref="V18" ca="1">ROUND(IF($Q18="Y",VLOOKUP($P18, INDIRECT($Q$3),V$8,0)*INDIRECT($P$2),VLOOKUP($P18, INDIRECT($Q$3),V$8,0)),IF($E18="E",0,3))</f>
        <v>75299</v>
      </c>
      <c r="W18" s="186" cm="1">
        <f t="array" aca="1" ref="W18" ca="1">ROUND(IF($Q18="Y",VLOOKUP($P18, INDIRECT($Q$3),W$8,0)*INDIRECT($P$2),VLOOKUP($P18, INDIRECT($Q$3),W$8,0)),IF($E18="E",0,3))</f>
        <v>80631</v>
      </c>
      <c r="X18" s="186" cm="1">
        <f t="array" aca="1" ref="X18" ca="1">ROUND(IF($Q18="Y",VLOOKUP($P18, INDIRECT($Q$3),X$8,0)*INDIRECT($P$2),VLOOKUP($P18, INDIRECT($Q$3),X$8,0)),IF($E18="E",0,3))</f>
        <v>82890</v>
      </c>
      <c r="Y18" s="186" cm="1">
        <f t="array" aca="1" ref="Y18" ca="1">ROUND(IF($Q18="Y",VLOOKUP($P18, INDIRECT($Q$3),Y$8,0)*INDIRECT($P$2),VLOOKUP($P18, INDIRECT($Q$3),Y$8,0)),IF($E18="E",0,3))</f>
        <v>85211</v>
      </c>
      <c r="Z18" s="186" cm="1">
        <f t="array" aca="1" ref="Z18" ca="1">ROUND(IF($Q18="Y",VLOOKUP($P18, INDIRECT($Q$3),Z$8,0)*INDIRECT($P$2),VLOOKUP($P18, INDIRECT($Q$3),Z$8,0)),IF($E18="E",0,3))</f>
        <v>87640</v>
      </c>
      <c r="AA18" s="186"/>
      <c r="AB18" s="282" t="str">
        <f t="shared" si="20"/>
        <v>00463C</v>
      </c>
      <c r="AC18" s="130" t="str">
        <f t="shared" si="8"/>
        <v>Aide to the City Coordinator</v>
      </c>
      <c r="AD18" s="284" t="str">
        <f t="shared" si="9"/>
        <v>21</v>
      </c>
      <c r="AE18" s="282">
        <f t="shared" ca="1" si="10"/>
        <v>32.626999999999995</v>
      </c>
      <c r="AF18" s="282">
        <f t="shared" ca="1" si="11"/>
        <v>34.378</v>
      </c>
      <c r="AG18" s="282">
        <f t="shared" ca="1" si="12"/>
        <v>36.201999999999998</v>
      </c>
      <c r="AH18" s="282">
        <f t="shared" ca="1" si="13"/>
        <v>38.765000000000001</v>
      </c>
      <c r="AI18" s="282">
        <f t="shared" ca="1" si="14"/>
        <v>39.850999999999999</v>
      </c>
      <c r="AJ18" s="282">
        <f t="shared" ca="1" si="15"/>
        <v>40.966999999999999</v>
      </c>
      <c r="AK18" s="282">
        <f t="shared" ca="1" si="16"/>
        <v>42.134999999999998</v>
      </c>
    </row>
    <row r="19" spans="1:38" x14ac:dyDescent="0.2">
      <c r="A19" s="75" t="s">
        <v>876</v>
      </c>
      <c r="B19" s="75">
        <v>8</v>
      </c>
      <c r="C19" s="70" t="s">
        <v>30</v>
      </c>
      <c r="D19" s="75">
        <v>393</v>
      </c>
      <c r="E19" s="75" t="s">
        <v>17</v>
      </c>
      <c r="F19" s="73" t="s">
        <v>877</v>
      </c>
      <c r="G19" s="74">
        <f t="shared" ca="1" si="1"/>
        <v>67864</v>
      </c>
      <c r="H19" s="74">
        <f t="shared" ca="1" si="2"/>
        <v>71506</v>
      </c>
      <c r="I19" s="74">
        <f t="shared" ca="1" si="3"/>
        <v>75299</v>
      </c>
      <c r="J19" s="74">
        <f t="shared" ca="1" si="4"/>
        <v>80631</v>
      </c>
      <c r="K19" s="74">
        <f t="shared" ca="1" si="5"/>
        <v>82890</v>
      </c>
      <c r="L19" s="74">
        <f t="shared" ca="1" si="6"/>
        <v>85211</v>
      </c>
      <c r="M19" s="74">
        <f t="shared" ca="1" si="7"/>
        <v>87640</v>
      </c>
      <c r="N19" s="72"/>
      <c r="P19" s="187" t="s">
        <v>876</v>
      </c>
      <c r="Q19" s="191" t="s">
        <v>600</v>
      </c>
      <c r="R19" s="188" t="str">
        <f t="shared" si="18"/>
        <v>Aide to the Community Safety Commissioner</v>
      </c>
      <c r="S19" s="189" t="str">
        <f t="shared" si="19"/>
        <v>21</v>
      </c>
      <c r="T19" s="186" cm="1">
        <f t="array" aca="1" ref="T19" ca="1">ROUND(IF($Q19="Y",VLOOKUP($P19, INDIRECT($Q$3),T$8,0)*INDIRECT($P$2),VLOOKUP($P19, INDIRECT($Q$3),T$8,0)),IF($E19="E",0,3))</f>
        <v>67864</v>
      </c>
      <c r="U19" s="186" cm="1">
        <f t="array" aca="1" ref="U19" ca="1">ROUND(IF($Q19="Y",VLOOKUP($P19, INDIRECT($Q$3),U$8,0)*INDIRECT($P$2),VLOOKUP($P19, INDIRECT($Q$3),U$8,0)),IF($E19="E",0,3))</f>
        <v>71506</v>
      </c>
      <c r="V19" s="186" cm="1">
        <f t="array" aca="1" ref="V19" ca="1">ROUND(IF($Q19="Y",VLOOKUP($P19, INDIRECT($Q$3),V$8,0)*INDIRECT($P$2),VLOOKUP($P19, INDIRECT($Q$3),V$8,0)),IF($E19="E",0,3))</f>
        <v>75299</v>
      </c>
      <c r="W19" s="186" cm="1">
        <f t="array" aca="1" ref="W19" ca="1">ROUND(IF($Q19="Y",VLOOKUP($P19, INDIRECT($Q$3),W$8,0)*INDIRECT($P$2),VLOOKUP($P19, INDIRECT($Q$3),W$8,0)),IF($E19="E",0,3))</f>
        <v>80631</v>
      </c>
      <c r="X19" s="186" cm="1">
        <f t="array" aca="1" ref="X19" ca="1">ROUND(IF($Q19="Y",VLOOKUP($P19, INDIRECT($Q$3),X$8,0)*INDIRECT($P$2),VLOOKUP($P19, INDIRECT($Q$3),X$8,0)),IF($E19="E",0,3))</f>
        <v>82890</v>
      </c>
      <c r="Y19" s="186" cm="1">
        <f t="array" aca="1" ref="Y19" ca="1">ROUND(IF($Q19="Y",VLOOKUP($P19, INDIRECT($Q$3),Y$8,0)*INDIRECT($P$2),VLOOKUP($P19, INDIRECT($Q$3),Y$8,0)),IF($E19="E",0,3))</f>
        <v>85211</v>
      </c>
      <c r="Z19" s="186" cm="1">
        <f t="array" aca="1" ref="Z19" ca="1">ROUND(IF($Q19="Y",VLOOKUP($P19, INDIRECT($Q$3),Z$8,0)*INDIRECT($P$2),VLOOKUP($P19, INDIRECT($Q$3),Z$8,0)),IF($E19="E",0,3))</f>
        <v>87640</v>
      </c>
      <c r="AA19" s="186"/>
      <c r="AB19" s="282" t="str">
        <f t="shared" si="20"/>
        <v>59433C</v>
      </c>
      <c r="AC19" s="130" t="str">
        <f t="shared" si="8"/>
        <v>Aide to the Community Safety Commissioner</v>
      </c>
      <c r="AD19" s="284" t="str">
        <f t="shared" si="9"/>
        <v>21</v>
      </c>
      <c r="AE19" s="282">
        <f t="shared" ca="1" si="10"/>
        <v>32.626999999999995</v>
      </c>
      <c r="AF19" s="282">
        <f t="shared" ca="1" si="11"/>
        <v>34.378</v>
      </c>
      <c r="AG19" s="282">
        <f t="shared" ca="1" si="12"/>
        <v>36.201999999999998</v>
      </c>
      <c r="AH19" s="282">
        <f t="shared" ca="1" si="13"/>
        <v>38.765000000000001</v>
      </c>
      <c r="AI19" s="282">
        <f t="shared" ca="1" si="14"/>
        <v>39.850999999999999</v>
      </c>
      <c r="AJ19" s="282">
        <f t="shared" ca="1" si="15"/>
        <v>40.966999999999999</v>
      </c>
      <c r="AK19" s="282">
        <f t="shared" ca="1" si="16"/>
        <v>42.134999999999998</v>
      </c>
    </row>
    <row r="20" spans="1:38" x14ac:dyDescent="0.2">
      <c r="A20" s="75" t="s">
        <v>910</v>
      </c>
      <c r="B20" s="75">
        <v>8</v>
      </c>
      <c r="C20" s="70" t="s">
        <v>1002</v>
      </c>
      <c r="D20" s="75">
        <v>393</v>
      </c>
      <c r="E20" s="75" t="s">
        <v>17</v>
      </c>
      <c r="F20" s="73" t="s">
        <v>976</v>
      </c>
      <c r="G20" s="74">
        <f t="shared" si="1"/>
        <v>67864</v>
      </c>
      <c r="H20" s="74">
        <f t="shared" si="2"/>
        <v>71506</v>
      </c>
      <c r="I20" s="74">
        <f t="shared" si="3"/>
        <v>75299</v>
      </c>
      <c r="J20" s="74">
        <f t="shared" si="4"/>
        <v>80631</v>
      </c>
      <c r="K20" s="74">
        <f t="shared" si="5"/>
        <v>82890</v>
      </c>
      <c r="L20" s="74">
        <f t="shared" si="6"/>
        <v>85211</v>
      </c>
      <c r="M20" s="74">
        <f t="shared" si="7"/>
        <v>87640</v>
      </c>
      <c r="N20" s="72"/>
      <c r="P20" s="187" t="s">
        <v>910</v>
      </c>
      <c r="Q20" s="191" t="s">
        <v>600</v>
      </c>
      <c r="R20" s="188" t="s">
        <v>912</v>
      </c>
      <c r="S20" s="189" t="s">
        <v>1002</v>
      </c>
      <c r="T20" s="186">
        <v>67864</v>
      </c>
      <c r="U20" s="186">
        <v>71506</v>
      </c>
      <c r="V20" s="186">
        <v>75299</v>
      </c>
      <c r="W20" s="186">
        <v>80631</v>
      </c>
      <c r="X20" s="186">
        <v>82890</v>
      </c>
      <c r="Y20" s="186">
        <v>85211</v>
      </c>
      <c r="Z20" s="186">
        <v>87640</v>
      </c>
      <c r="AA20" s="186"/>
      <c r="AB20" s="282" t="s">
        <v>910</v>
      </c>
      <c r="AC20" s="371" t="s">
        <v>912</v>
      </c>
      <c r="AD20" s="284" t="s">
        <v>1002</v>
      </c>
      <c r="AE20" s="282">
        <f t="shared" si="10"/>
        <v>32.626999999999995</v>
      </c>
      <c r="AF20" s="282">
        <f t="shared" si="11"/>
        <v>34.378</v>
      </c>
      <c r="AG20" s="282">
        <f t="shared" si="12"/>
        <v>36.201999999999998</v>
      </c>
      <c r="AH20" s="282">
        <f t="shared" si="13"/>
        <v>38.765000000000001</v>
      </c>
      <c r="AI20" s="282">
        <f t="shared" si="14"/>
        <v>39.850999999999999</v>
      </c>
      <c r="AJ20" s="282">
        <f t="shared" si="15"/>
        <v>40.966999999999999</v>
      </c>
      <c r="AK20" s="282">
        <f t="shared" si="16"/>
        <v>42.134999999999998</v>
      </c>
    </row>
    <row r="21" spans="1:38" x14ac:dyDescent="0.2">
      <c r="A21" s="75" t="s">
        <v>31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318</v>
      </c>
      <c r="G21" s="74">
        <f t="shared" ca="1" si="1"/>
        <v>67864</v>
      </c>
      <c r="H21" s="74">
        <f t="shared" ca="1" si="2"/>
        <v>71506</v>
      </c>
      <c r="I21" s="74">
        <f t="shared" ca="1" si="3"/>
        <v>75299</v>
      </c>
      <c r="J21" s="74">
        <f t="shared" ca="1" si="4"/>
        <v>80631</v>
      </c>
      <c r="K21" s="74">
        <f t="shared" ca="1" si="5"/>
        <v>82890</v>
      </c>
      <c r="L21" s="74">
        <f t="shared" ca="1" si="6"/>
        <v>85211</v>
      </c>
      <c r="M21" s="74">
        <f t="shared" ca="1" si="7"/>
        <v>87640</v>
      </c>
      <c r="N21" s="72"/>
      <c r="P21" s="187" t="str">
        <f t="shared" ref="P21:P52" si="21">A21</f>
        <v>00469C</v>
      </c>
      <c r="Q21" s="191" t="s">
        <v>600</v>
      </c>
      <c r="R21" s="188" t="str">
        <f t="shared" ref="R21:R52" si="22">F21</f>
        <v>Aide to the Finance Officer</v>
      </c>
      <c r="S21" s="189" t="str">
        <f t="shared" ref="S21:S52" si="23">C21</f>
        <v>21</v>
      </c>
      <c r="T21" s="186" cm="1">
        <f t="array" aca="1" ref="T21" ca="1">ROUND(IF($Q21="Y",VLOOKUP($P21, INDIRECT($Q$3),T$8,0)*INDIRECT($P$2),VLOOKUP($P21, INDIRECT($Q$3),T$8,0)),IF($E21="E",0,3))</f>
        <v>67864</v>
      </c>
      <c r="U21" s="186" cm="1">
        <f t="array" aca="1" ref="U21" ca="1">ROUND(IF($Q21="Y",VLOOKUP($P21, INDIRECT($Q$3),U$8,0)*INDIRECT($P$2),VLOOKUP($P21, INDIRECT($Q$3),U$8,0)),IF($E21="E",0,3))</f>
        <v>71506</v>
      </c>
      <c r="V21" s="186" cm="1">
        <f t="array" aca="1" ref="V21" ca="1">ROUND(IF($Q21="Y",VLOOKUP($P21, INDIRECT($Q$3),V$8,0)*INDIRECT($P$2),VLOOKUP($P21, INDIRECT($Q$3),V$8,0)),IF($E21="E",0,3))</f>
        <v>75299</v>
      </c>
      <c r="W21" s="186" cm="1">
        <f t="array" aca="1" ref="W21" ca="1">ROUND(IF($Q21="Y",VLOOKUP($P21, INDIRECT($Q$3),W$8,0)*INDIRECT($P$2),VLOOKUP($P21, INDIRECT($Q$3),W$8,0)),IF($E21="E",0,3))</f>
        <v>80631</v>
      </c>
      <c r="X21" s="186" cm="1">
        <f t="array" aca="1" ref="X21" ca="1">ROUND(IF($Q21="Y",VLOOKUP($P21, INDIRECT($Q$3),X$8,0)*INDIRECT($P$2),VLOOKUP($P21, INDIRECT($Q$3),X$8,0)),IF($E21="E",0,3))</f>
        <v>82890</v>
      </c>
      <c r="Y21" s="186" cm="1">
        <f t="array" aca="1" ref="Y21" ca="1">ROUND(IF($Q21="Y",VLOOKUP($P21, INDIRECT($Q$3),Y$8,0)*INDIRECT($P$2),VLOOKUP($P21, INDIRECT($Q$3),Y$8,0)),IF($E21="E",0,3))</f>
        <v>85211</v>
      </c>
      <c r="Z21" s="186" cm="1">
        <f t="array" aca="1" ref="Z21" ca="1">ROUND(IF($Q21="Y",VLOOKUP($P21, INDIRECT($Q$3),Z$8,0)*INDIRECT($P$2),VLOOKUP($P21, INDIRECT($Q$3),Z$8,0)),IF($E21="E",0,3))</f>
        <v>87640</v>
      </c>
      <c r="AA21" s="186"/>
      <c r="AB21" s="282" t="str">
        <f t="shared" ref="AB21:AB52" si="24">A21</f>
        <v>00469C</v>
      </c>
      <c r="AC21" s="130" t="str">
        <f t="shared" ref="AC21:AC52" si="25">F21</f>
        <v>Aide to the Finance Officer</v>
      </c>
      <c r="AD21" s="284" t="str">
        <f t="shared" ref="AD21:AD52" si="26">C21</f>
        <v>21</v>
      </c>
      <c r="AE21" s="282">
        <f t="shared" ca="1" si="10"/>
        <v>32.626999999999995</v>
      </c>
      <c r="AF21" s="282">
        <f t="shared" ca="1" si="11"/>
        <v>34.378</v>
      </c>
      <c r="AG21" s="282">
        <f t="shared" ca="1" si="12"/>
        <v>36.201999999999998</v>
      </c>
      <c r="AH21" s="282">
        <f t="shared" ca="1" si="13"/>
        <v>38.765000000000001</v>
      </c>
      <c r="AI21" s="282">
        <f t="shared" ca="1" si="14"/>
        <v>39.850999999999999</v>
      </c>
      <c r="AJ21" s="282">
        <f t="shared" ca="1" si="15"/>
        <v>40.966999999999999</v>
      </c>
      <c r="AK21" s="282">
        <f t="shared" ca="1" si="16"/>
        <v>42.134999999999998</v>
      </c>
    </row>
    <row r="22" spans="1:38" s="73" customFormat="1" x14ac:dyDescent="0.2">
      <c r="A22" s="75" t="s">
        <v>33</v>
      </c>
      <c r="B22" s="75">
        <v>12</v>
      </c>
      <c r="C22" s="70" t="s">
        <v>32</v>
      </c>
      <c r="D22" s="75">
        <v>583</v>
      </c>
      <c r="E22" s="75" t="s">
        <v>17</v>
      </c>
      <c r="F22" s="73" t="s">
        <v>319</v>
      </c>
      <c r="G22" s="74">
        <f t="shared" ca="1" si="1"/>
        <v>108891</v>
      </c>
      <c r="H22" s="74">
        <f t="shared" ca="1" si="2"/>
        <v>113246</v>
      </c>
      <c r="I22" s="74">
        <f t="shared" ca="1" si="3"/>
        <v>117775</v>
      </c>
      <c r="J22" s="74">
        <f t="shared" ca="1" si="4"/>
        <v>122486</v>
      </c>
      <c r="K22" s="74">
        <f t="shared" ca="1" si="5"/>
        <v>127385</v>
      </c>
      <c r="L22" s="74">
        <f t="shared" ca="1" si="6"/>
        <v>0</v>
      </c>
      <c r="M22" s="74">
        <f t="shared" ca="1" si="7"/>
        <v>0</v>
      </c>
      <c r="N22" s="72"/>
      <c r="O22" s="71"/>
      <c r="P22" s="187" t="str">
        <f t="shared" si="21"/>
        <v>00590C</v>
      </c>
      <c r="Q22" s="191" t="s">
        <v>600</v>
      </c>
      <c r="R22" s="188" t="str">
        <f t="shared" si="22"/>
        <v>Assistant Building Official</v>
      </c>
      <c r="S22" s="189" t="str">
        <f t="shared" si="23"/>
        <v>105</v>
      </c>
      <c r="T22" s="186" cm="1">
        <f t="array" aca="1" ref="T22" ca="1">ROUND(IF($Q22="Y",VLOOKUP($P22, INDIRECT($Q$3),T$8,0)*INDIRECT($P$2),VLOOKUP($P22, INDIRECT($Q$3),T$8,0)),IF($E22="E",0,3))</f>
        <v>108891</v>
      </c>
      <c r="U22" s="186" cm="1">
        <f t="array" aca="1" ref="U22" ca="1">ROUND(IF($Q22="Y",VLOOKUP($P22, INDIRECT($Q$3),U$8,0)*INDIRECT($P$2),VLOOKUP($P22, INDIRECT($Q$3),U$8,0)),IF($E22="E",0,3))</f>
        <v>113246</v>
      </c>
      <c r="V22" s="186" cm="1">
        <f t="array" aca="1" ref="V22" ca="1">ROUND(IF($Q22="Y",VLOOKUP($P22, INDIRECT($Q$3),V$8,0)*INDIRECT($P$2),VLOOKUP($P22, INDIRECT($Q$3),V$8,0)),IF($E22="E",0,3))</f>
        <v>117775</v>
      </c>
      <c r="W22" s="186" cm="1">
        <f t="array" aca="1" ref="W22" ca="1">ROUND(IF($Q22="Y",VLOOKUP($P22, INDIRECT($Q$3),W$8,0)*INDIRECT($P$2),VLOOKUP($P22, INDIRECT($Q$3),W$8,0)),IF($E22="E",0,3))</f>
        <v>122486</v>
      </c>
      <c r="X22" s="186" cm="1">
        <f t="array" aca="1" ref="X22" ca="1">ROUND(IF($Q22="Y",VLOOKUP($P22, INDIRECT($Q$3),X$8,0)*INDIRECT($P$2),VLOOKUP($P22, INDIRECT($Q$3),X$8,0)),IF($E22="E",0,3))</f>
        <v>127385</v>
      </c>
      <c r="Y22" s="186" cm="1">
        <f t="array" aca="1" ref="Y22" ca="1">ROUND(IF($Q22="Y",VLOOKUP($P22, INDIRECT($Q$3),Y$8,0)*INDIRECT($P$2),VLOOKUP($P22, INDIRECT($Q$3),Y$8,0)),IF($E22="E",0,3))</f>
        <v>0</v>
      </c>
      <c r="Z22" s="186" cm="1">
        <f t="array" aca="1" ref="Z22" ca="1">ROUND(IF($Q22="Y",VLOOKUP($P22, INDIRECT($Q$3),Z$8,0)*INDIRECT($P$2),VLOOKUP($P22, INDIRECT($Q$3),Z$8,0)),IF($E22="E",0,3))</f>
        <v>0</v>
      </c>
      <c r="AA22" s="186"/>
      <c r="AB22" s="282" t="str">
        <f t="shared" si="24"/>
        <v>00590C</v>
      </c>
      <c r="AC22" s="130" t="str">
        <f t="shared" si="25"/>
        <v>Assistant Building Official</v>
      </c>
      <c r="AD22" s="284" t="str">
        <f t="shared" si="26"/>
        <v>105</v>
      </c>
      <c r="AE22" s="282">
        <f t="shared" ca="1" si="10"/>
        <v>52.351999999999997</v>
      </c>
      <c r="AF22" s="282">
        <f t="shared" ca="1" si="11"/>
        <v>54.445999999999998</v>
      </c>
      <c r="AG22" s="282">
        <f t="shared" ca="1" si="12"/>
        <v>56.622999999999998</v>
      </c>
      <c r="AH22" s="282">
        <f t="shared" ca="1" si="13"/>
        <v>58.887999999999998</v>
      </c>
      <c r="AI22" s="282">
        <f t="shared" ca="1" si="14"/>
        <v>61.242999999999995</v>
      </c>
      <c r="AJ22" s="282" t="str">
        <f t="shared" ca="1" si="15"/>
        <v/>
      </c>
      <c r="AK22" s="282" t="str">
        <f t="shared" ca="1" si="16"/>
        <v/>
      </c>
      <c r="AL22" s="129"/>
    </row>
    <row r="23" spans="1:38" x14ac:dyDescent="0.2">
      <c r="A23" s="75" t="s">
        <v>36</v>
      </c>
      <c r="B23" s="75">
        <v>12</v>
      </c>
      <c r="C23" s="70" t="s">
        <v>35</v>
      </c>
      <c r="D23" s="75">
        <v>543</v>
      </c>
      <c r="E23" s="75" t="s">
        <v>17</v>
      </c>
      <c r="F23" s="73" t="s">
        <v>320</v>
      </c>
      <c r="G23" s="74">
        <f t="shared" ca="1" si="1"/>
        <v>115917</v>
      </c>
      <c r="H23" s="74">
        <f t="shared" ca="1" si="2"/>
        <v>122241</v>
      </c>
      <c r="I23" s="74">
        <f t="shared" ca="1" si="3"/>
        <v>128797</v>
      </c>
      <c r="J23" s="74">
        <f t="shared" ca="1" si="4"/>
        <v>133293</v>
      </c>
      <c r="K23" s="74">
        <f t="shared" ca="1" si="5"/>
        <v>137023</v>
      </c>
      <c r="L23" s="74">
        <f t="shared" ca="1" si="6"/>
        <v>140860</v>
      </c>
      <c r="M23" s="74">
        <f t="shared" ca="1" si="7"/>
        <v>144876</v>
      </c>
      <c r="N23" s="60"/>
      <c r="O23" s="73"/>
      <c r="P23" s="364" t="str">
        <f t="shared" si="21"/>
        <v>00637C</v>
      </c>
      <c r="Q23" s="365" t="s">
        <v>600</v>
      </c>
      <c r="R23" s="366" t="str">
        <f t="shared" si="22"/>
        <v>Assistant City Attorney II HR/LR</v>
      </c>
      <c r="S23" s="367" t="str">
        <f t="shared" si="23"/>
        <v>59</v>
      </c>
      <c r="T23" s="186" cm="1">
        <f t="array" aca="1" ref="T23" ca="1">ROUND(IF($Q23="Y",VLOOKUP($P23, INDIRECT($Q$3),T$8,0)*INDIRECT($P$2),VLOOKUP($P23, INDIRECT($Q$3),T$8,0)),IF($E23="E",0,3))</f>
        <v>115917</v>
      </c>
      <c r="U23" s="186" cm="1">
        <f t="array" aca="1" ref="U23" ca="1">ROUND(IF($Q23="Y",VLOOKUP($P23, INDIRECT($Q$3),U$8,0)*INDIRECT($P$2),VLOOKUP($P23, INDIRECT($Q$3),U$8,0)),IF($E23="E",0,3))</f>
        <v>122241</v>
      </c>
      <c r="V23" s="186" cm="1">
        <f t="array" aca="1" ref="V23" ca="1">ROUND(IF($Q23="Y",VLOOKUP($P23, INDIRECT($Q$3),V$8,0)*INDIRECT($P$2),VLOOKUP($P23, INDIRECT($Q$3),V$8,0)),IF($E23="E",0,3))</f>
        <v>128797</v>
      </c>
      <c r="W23" s="186" cm="1">
        <f t="array" aca="1" ref="W23" ca="1">ROUND(IF($Q23="Y",VLOOKUP($P23, INDIRECT($Q$3),W$8,0)*INDIRECT($P$2),VLOOKUP($P23, INDIRECT($Q$3),W$8,0)),IF($E23="E",0,3))</f>
        <v>133293</v>
      </c>
      <c r="X23" s="186" cm="1">
        <f t="array" aca="1" ref="X23" ca="1">ROUND(IF($Q23="Y",VLOOKUP($P23, INDIRECT($Q$3),X$8,0)*INDIRECT($P$2),VLOOKUP($P23, INDIRECT($Q$3),X$8,0)),IF($E23="E",0,3))</f>
        <v>137023</v>
      </c>
      <c r="Y23" s="186" cm="1">
        <f t="array" aca="1" ref="Y23" ca="1">ROUND(IF($Q23="Y",VLOOKUP($P23, INDIRECT($Q$3),Y$8,0)*INDIRECT($P$2),VLOOKUP($P23, INDIRECT($Q$3),Y$8,0)),IF($E23="E",0,3))</f>
        <v>140860</v>
      </c>
      <c r="Z23" s="186" cm="1">
        <f t="array" aca="1" ref="Z23" ca="1">ROUND(IF($Q23="Y",VLOOKUP($P23, INDIRECT($Q$3),Z$8,0)*INDIRECT($P$2),VLOOKUP($P23, INDIRECT($Q$3),Z$8,0)),IF($E23="E",0,3))</f>
        <v>144876</v>
      </c>
      <c r="AA23" s="368"/>
      <c r="AB23" s="282" t="str">
        <f t="shared" si="24"/>
        <v>00637C</v>
      </c>
      <c r="AC23" s="130" t="str">
        <f t="shared" si="25"/>
        <v>Assistant City Attorney II HR/LR</v>
      </c>
      <c r="AD23" s="284" t="str">
        <f t="shared" si="26"/>
        <v>59</v>
      </c>
      <c r="AE23" s="282">
        <f t="shared" ca="1" si="10"/>
        <v>55.73</v>
      </c>
      <c r="AF23" s="282">
        <f t="shared" ca="1" si="11"/>
        <v>58.769999999999996</v>
      </c>
      <c r="AG23" s="282">
        <f t="shared" ca="1" si="12"/>
        <v>61.921999999999997</v>
      </c>
      <c r="AH23" s="282">
        <f t="shared" ca="1" si="13"/>
        <v>64.084000000000003</v>
      </c>
      <c r="AI23" s="282">
        <f t="shared" ca="1" si="14"/>
        <v>65.87700000000001</v>
      </c>
      <c r="AJ23" s="282">
        <f t="shared" ca="1" si="15"/>
        <v>67.722000000000008</v>
      </c>
      <c r="AK23" s="282">
        <f t="shared" ca="1" si="16"/>
        <v>69.652000000000001</v>
      </c>
    </row>
    <row r="24" spans="1:38" x14ac:dyDescent="0.2">
      <c r="A24" s="75" t="s">
        <v>37</v>
      </c>
      <c r="B24" s="75">
        <v>7</v>
      </c>
      <c r="C24" s="70" t="s">
        <v>22</v>
      </c>
      <c r="D24" s="75">
        <v>341</v>
      </c>
      <c r="E24" s="75" t="s">
        <v>21</v>
      </c>
      <c r="F24" s="73" t="s">
        <v>321</v>
      </c>
      <c r="G24" s="74">
        <f t="shared" ca="1" si="1"/>
        <v>28.54</v>
      </c>
      <c r="H24" s="74">
        <f t="shared" ca="1" si="2"/>
        <v>30.045000000000002</v>
      </c>
      <c r="I24" s="74">
        <f t="shared" ca="1" si="3"/>
        <v>31.625</v>
      </c>
      <c r="J24" s="74">
        <f t="shared" ca="1" si="4"/>
        <v>33.29</v>
      </c>
      <c r="K24" s="74">
        <f t="shared" ca="1" si="5"/>
        <v>34.222000000000001</v>
      </c>
      <c r="L24" s="74">
        <f t="shared" ca="1" si="6"/>
        <v>35.180999999999997</v>
      </c>
      <c r="M24" s="74">
        <f t="shared" ca="1" si="7"/>
        <v>36.183</v>
      </c>
      <c r="N24" s="72"/>
      <c r="P24" s="187" t="str">
        <f t="shared" si="21"/>
        <v>00965C</v>
      </c>
      <c r="Q24" s="191" t="s">
        <v>600</v>
      </c>
      <c r="R24" s="188" t="str">
        <f t="shared" si="22"/>
        <v>Assistant Supervisor Police Record Services</v>
      </c>
      <c r="S24" s="189" t="str">
        <f t="shared" si="23"/>
        <v>13</v>
      </c>
      <c r="T24" s="186" cm="1">
        <f t="array" aca="1" ref="T24" ca="1">ROUND(IF($Q24="Y",VLOOKUP($P24, INDIRECT($Q$3),T$8,0)*INDIRECT($P$2),VLOOKUP($P24, INDIRECT($Q$3),T$8,0)),IF($E24="E",0,3))</f>
        <v>28.54</v>
      </c>
      <c r="U24" s="186" cm="1">
        <f t="array" aca="1" ref="U24" ca="1">ROUND(IF($Q24="Y",VLOOKUP($P24, INDIRECT($Q$3),U$8,0)*INDIRECT($P$2),VLOOKUP($P24, INDIRECT($Q$3),U$8,0)),IF($E24="E",0,3))</f>
        <v>30.045000000000002</v>
      </c>
      <c r="V24" s="186" cm="1">
        <f t="array" aca="1" ref="V24" ca="1">ROUND(IF($Q24="Y",VLOOKUP($P24, INDIRECT($Q$3),V$8,0)*INDIRECT($P$2),VLOOKUP($P24, INDIRECT($Q$3),V$8,0)),IF($E24="E",0,3))</f>
        <v>31.625</v>
      </c>
      <c r="W24" s="186" cm="1">
        <f t="array" aca="1" ref="W24" ca="1">ROUND(IF($Q24="Y",VLOOKUP($P24, INDIRECT($Q$3),W$8,0)*INDIRECT($P$2),VLOOKUP($P24, INDIRECT($Q$3),W$8,0)),IF($E24="E",0,3))</f>
        <v>33.29</v>
      </c>
      <c r="X24" s="186" cm="1">
        <f t="array" aca="1" ref="X24" ca="1">ROUND(IF($Q24="Y",VLOOKUP($P24, INDIRECT($Q$3),X$8,0)*INDIRECT($P$2),VLOOKUP($P24, INDIRECT($Q$3),X$8,0)),IF($E24="E",0,3))</f>
        <v>34.222000000000001</v>
      </c>
      <c r="Y24" s="186" cm="1">
        <f t="array" aca="1" ref="Y24" ca="1">ROUND(IF($Q24="Y",VLOOKUP($P24, INDIRECT($Q$3),Y$8,0)*INDIRECT($P$2),VLOOKUP($P24, INDIRECT($Q$3),Y$8,0)),IF($E24="E",0,3))</f>
        <v>35.180999999999997</v>
      </c>
      <c r="Z24" s="186" cm="1">
        <f t="array" aca="1" ref="Z24" ca="1">ROUND(IF($Q24="Y",VLOOKUP($P24, INDIRECT($Q$3),Z$8,0)*INDIRECT($P$2),VLOOKUP($P24, INDIRECT($Q$3),Z$8,0)),IF($E24="E",0,3))</f>
        <v>36.183</v>
      </c>
      <c r="AA24" s="186"/>
      <c r="AB24" s="282" t="str">
        <f t="shared" si="24"/>
        <v>00965C</v>
      </c>
      <c r="AC24" s="130" t="str">
        <f t="shared" si="25"/>
        <v>Assistant Supervisor Police Record Services</v>
      </c>
      <c r="AD24" s="284" t="str">
        <f t="shared" si="26"/>
        <v>13</v>
      </c>
      <c r="AE24" s="282">
        <f t="shared" ca="1" si="10"/>
        <v>28.54</v>
      </c>
      <c r="AF24" s="282">
        <f t="shared" ca="1" si="11"/>
        <v>30.045000000000002</v>
      </c>
      <c r="AG24" s="282">
        <f t="shared" ca="1" si="12"/>
        <v>31.625</v>
      </c>
      <c r="AH24" s="282">
        <f t="shared" ca="1" si="13"/>
        <v>33.29</v>
      </c>
      <c r="AI24" s="282">
        <f t="shared" ca="1" si="14"/>
        <v>34.222000000000001</v>
      </c>
      <c r="AJ24" s="282">
        <f t="shared" ca="1" si="15"/>
        <v>35.180999999999997</v>
      </c>
      <c r="AK24" s="282">
        <f t="shared" ca="1" si="16"/>
        <v>36.183</v>
      </c>
    </row>
    <row r="25" spans="1:38" x14ac:dyDescent="0.2">
      <c r="A25" s="75" t="s">
        <v>471</v>
      </c>
      <c r="B25" s="75">
        <v>9</v>
      </c>
      <c r="C25" s="70" t="s">
        <v>572</v>
      </c>
      <c r="D25" s="75">
        <v>423</v>
      </c>
      <c r="E25" s="75" t="s">
        <v>17</v>
      </c>
      <c r="F25" s="73" t="s">
        <v>465</v>
      </c>
      <c r="G25" s="74">
        <f t="shared" ca="1" si="1"/>
        <v>81866</v>
      </c>
      <c r="H25" s="74">
        <f t="shared" ca="1" si="2"/>
        <v>85145</v>
      </c>
      <c r="I25" s="74">
        <f t="shared" ca="1" si="3"/>
        <v>88555</v>
      </c>
      <c r="J25" s="74">
        <f t="shared" ca="1" si="4"/>
        <v>92099</v>
      </c>
      <c r="K25" s="74">
        <f t="shared" ca="1" si="5"/>
        <v>95786</v>
      </c>
      <c r="L25" s="74">
        <f t="shared" ca="1" si="6"/>
        <v>0</v>
      </c>
      <c r="M25" s="74">
        <f t="shared" ca="1" si="7"/>
        <v>0</v>
      </c>
      <c r="N25" s="72"/>
      <c r="P25" s="187" t="str">
        <f t="shared" si="21"/>
        <v>52933C</v>
      </c>
      <c r="Q25" s="191" t="s">
        <v>600</v>
      </c>
      <c r="R25" s="188" t="str">
        <f t="shared" si="22"/>
        <v>Budget and Evaluation Analyst</v>
      </c>
      <c r="S25" s="189" t="str">
        <f t="shared" si="23"/>
        <v>086</v>
      </c>
      <c r="T25" s="186" cm="1">
        <f t="array" aca="1" ref="T25" ca="1">ROUND(IF($Q25="Y",VLOOKUP($P25, INDIRECT($Q$3),T$8,0)*INDIRECT($P$2),VLOOKUP($P25, INDIRECT($Q$3),T$8,0)),IF($E25="E",0,3))</f>
        <v>81866</v>
      </c>
      <c r="U25" s="186" cm="1">
        <f t="array" aca="1" ref="U25" ca="1">ROUND(IF($Q25="Y",VLOOKUP($P25, INDIRECT($Q$3),U$8,0)*INDIRECT($P$2),VLOOKUP($P25, INDIRECT($Q$3),U$8,0)),IF($E25="E",0,3))</f>
        <v>85145</v>
      </c>
      <c r="V25" s="186" cm="1">
        <f t="array" aca="1" ref="V25" ca="1">ROUND(IF($Q25="Y",VLOOKUP($P25, INDIRECT($Q$3),V$8,0)*INDIRECT($P$2),VLOOKUP($P25, INDIRECT($Q$3),V$8,0)),IF($E25="E",0,3))</f>
        <v>88555</v>
      </c>
      <c r="W25" s="186" cm="1">
        <f t="array" aca="1" ref="W25" ca="1">ROUND(IF($Q25="Y",VLOOKUP($P25, INDIRECT($Q$3),W$8,0)*INDIRECT($P$2),VLOOKUP($P25, INDIRECT($Q$3),W$8,0)),IF($E25="E",0,3))</f>
        <v>92099</v>
      </c>
      <c r="X25" s="186" cm="1">
        <f t="array" aca="1" ref="X25" ca="1">ROUND(IF($Q25="Y",VLOOKUP($P25, INDIRECT($Q$3),X$8,0)*INDIRECT($P$2),VLOOKUP($P25, INDIRECT($Q$3),X$8,0)),IF($E25="E",0,3))</f>
        <v>95786</v>
      </c>
      <c r="Y25" s="186" cm="1">
        <f t="array" aca="1" ref="Y25" ca="1">ROUND(IF($Q25="Y",VLOOKUP($P25, INDIRECT($Q$3),Y$8,0)*INDIRECT($P$2),VLOOKUP($P25, INDIRECT($Q$3),Y$8,0)),IF($E25="E",0,3))</f>
        <v>0</v>
      </c>
      <c r="Z25" s="186" cm="1">
        <f t="array" aca="1" ref="Z25" ca="1">ROUND(IF($Q25="Y",VLOOKUP($P25, INDIRECT($Q$3),Z$8,0)*INDIRECT($P$2),VLOOKUP($P25, INDIRECT($Q$3),Z$8,0)),IF($E25="E",0,3))</f>
        <v>0</v>
      </c>
      <c r="AA25" s="186"/>
      <c r="AB25" s="282" t="str">
        <f t="shared" si="24"/>
        <v>52933C</v>
      </c>
      <c r="AC25" s="130" t="str">
        <f t="shared" si="25"/>
        <v>Budget and Evaluation Analyst</v>
      </c>
      <c r="AD25" s="284" t="str">
        <f t="shared" si="26"/>
        <v>086</v>
      </c>
      <c r="AE25" s="282">
        <f t="shared" ca="1" si="10"/>
        <v>39.358999999999995</v>
      </c>
      <c r="AF25" s="282">
        <f t="shared" ca="1" si="11"/>
        <v>40.936</v>
      </c>
      <c r="AG25" s="282">
        <f t="shared" ca="1" si="12"/>
        <v>42.574999999999996</v>
      </c>
      <c r="AH25" s="282">
        <f t="shared" ca="1" si="13"/>
        <v>44.278999999999996</v>
      </c>
      <c r="AI25" s="282">
        <f t="shared" ca="1" si="14"/>
        <v>46.050999999999995</v>
      </c>
      <c r="AJ25" s="282" t="str">
        <f t="shared" ca="1" si="15"/>
        <v/>
      </c>
      <c r="AK25" s="282" t="str">
        <f t="shared" ca="1" si="16"/>
        <v/>
      </c>
    </row>
    <row r="26" spans="1:38" x14ac:dyDescent="0.2">
      <c r="A26" s="75" t="s">
        <v>41</v>
      </c>
      <c r="B26" s="75">
        <v>14</v>
      </c>
      <c r="C26" s="70" t="s">
        <v>40</v>
      </c>
      <c r="D26" s="75">
        <v>650</v>
      </c>
      <c r="E26" s="75" t="s">
        <v>17</v>
      </c>
      <c r="F26" s="73" t="s">
        <v>323</v>
      </c>
      <c r="G26" s="74">
        <f t="shared" ca="1" si="1"/>
        <v>119977</v>
      </c>
      <c r="H26" s="74">
        <f t="shared" ca="1" si="2"/>
        <v>124775</v>
      </c>
      <c r="I26" s="74">
        <f t="shared" ca="1" si="3"/>
        <v>129766</v>
      </c>
      <c r="J26" s="74">
        <f t="shared" ca="1" si="4"/>
        <v>134956</v>
      </c>
      <c r="K26" s="74">
        <f t="shared" ca="1" si="5"/>
        <v>140354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21"/>
        <v>01449C</v>
      </c>
      <c r="Q26" s="191" t="s">
        <v>600</v>
      </c>
      <c r="R26" s="188" t="str">
        <f t="shared" si="22"/>
        <v xml:space="preserve">Building Official </v>
      </c>
      <c r="S26" s="189" t="str">
        <f t="shared" si="23"/>
        <v>106</v>
      </c>
      <c r="T26" s="186" cm="1">
        <f t="array" aca="1" ref="T26" ca="1">ROUND(IF($Q26="Y",VLOOKUP($P26, INDIRECT($Q$3),T$8,0)*INDIRECT($P$2),VLOOKUP($P26, INDIRECT($Q$3),T$8,0)),IF($E26="E",0,3))</f>
        <v>119977</v>
      </c>
      <c r="U26" s="186" cm="1">
        <f t="array" aca="1" ref="U26" ca="1">ROUND(IF($Q26="Y",VLOOKUP($P26, INDIRECT($Q$3),U$8,0)*INDIRECT($P$2),VLOOKUP($P26, INDIRECT($Q$3),U$8,0)),IF($E26="E",0,3))</f>
        <v>124775</v>
      </c>
      <c r="V26" s="186" cm="1">
        <f t="array" aca="1" ref="V26" ca="1">ROUND(IF($Q26="Y",VLOOKUP($P26, INDIRECT($Q$3),V$8,0)*INDIRECT($P$2),VLOOKUP($P26, INDIRECT($Q$3),V$8,0)),IF($E26="E",0,3))</f>
        <v>129766</v>
      </c>
      <c r="W26" s="186" cm="1">
        <f t="array" aca="1" ref="W26" ca="1">ROUND(IF($Q26="Y",VLOOKUP($P26, INDIRECT($Q$3),W$8,0)*INDIRECT($P$2),VLOOKUP($P26, INDIRECT($Q$3),W$8,0)),IF($E26="E",0,3))</f>
        <v>134956</v>
      </c>
      <c r="X26" s="186" cm="1">
        <f t="array" aca="1" ref="X26" ca="1">ROUND(IF($Q26="Y",VLOOKUP($P26, INDIRECT($Q$3),X$8,0)*INDIRECT($P$2),VLOOKUP($P26, INDIRECT($Q$3),X$8,0)),IF($E26="E",0,3))</f>
        <v>140354</v>
      </c>
      <c r="Y26" s="186" cm="1">
        <f t="array" aca="1" ref="Y26" ca="1">ROUND(IF($Q26="Y",VLOOKUP($P26, INDIRECT($Q$3),Y$8,0)*INDIRECT($P$2),VLOOKUP($P26, INDIRECT($Q$3),Y$8,0)),IF($E26="E",0,3))</f>
        <v>0</v>
      </c>
      <c r="Z26" s="186" cm="1">
        <f t="array" aca="1" ref="Z26" ca="1">ROUND(IF($Q26="Y",VLOOKUP($P26, INDIRECT($Q$3),Z$8,0)*INDIRECT($P$2),VLOOKUP($P26, INDIRECT($Q$3),Z$8,0)),IF($E26="E",0,3))</f>
        <v>0</v>
      </c>
      <c r="AA26" s="186"/>
      <c r="AB26" s="282" t="str">
        <f t="shared" si="24"/>
        <v>01449C</v>
      </c>
      <c r="AC26" s="130" t="str">
        <f t="shared" si="25"/>
        <v xml:space="preserve">Building Official </v>
      </c>
      <c r="AD26" s="284" t="str">
        <f t="shared" si="26"/>
        <v>106</v>
      </c>
      <c r="AE26" s="282">
        <f t="shared" ca="1" si="10"/>
        <v>57.681999999999995</v>
      </c>
      <c r="AF26" s="282">
        <f t="shared" ca="1" si="11"/>
        <v>59.988</v>
      </c>
      <c r="AG26" s="282">
        <f t="shared" ca="1" si="12"/>
        <v>62.387999999999998</v>
      </c>
      <c r="AH26" s="282">
        <f t="shared" ca="1" si="13"/>
        <v>64.88300000000001</v>
      </c>
      <c r="AI26" s="282">
        <f t="shared" ca="1" si="14"/>
        <v>67.478000000000009</v>
      </c>
      <c r="AJ26" s="282" t="str">
        <f t="shared" ca="1" si="15"/>
        <v/>
      </c>
      <c r="AK26" s="282" t="str">
        <f t="shared" ca="1" si="16"/>
        <v/>
      </c>
    </row>
    <row r="27" spans="1:38" x14ac:dyDescent="0.2">
      <c r="A27" s="75" t="s">
        <v>43</v>
      </c>
      <c r="B27" s="75">
        <v>10</v>
      </c>
      <c r="C27" s="70" t="s">
        <v>573</v>
      </c>
      <c r="D27" s="75">
        <v>468</v>
      </c>
      <c r="E27" s="75" t="s">
        <v>17</v>
      </c>
      <c r="F27" s="73" t="s">
        <v>324</v>
      </c>
      <c r="G27" s="74">
        <f t="shared" ca="1" si="1"/>
        <v>91305</v>
      </c>
      <c r="H27" s="74">
        <f t="shared" ca="1" si="2"/>
        <v>94962</v>
      </c>
      <c r="I27" s="74">
        <f t="shared" ca="1" si="3"/>
        <v>98763</v>
      </c>
      <c r="J27" s="74">
        <f t="shared" ca="1" si="4"/>
        <v>102718</v>
      </c>
      <c r="K27" s="74">
        <f t="shared" ca="1" si="5"/>
        <v>106830</v>
      </c>
      <c r="L27" s="74">
        <f t="shared" ca="1" si="6"/>
        <v>0</v>
      </c>
      <c r="M27" s="74">
        <f t="shared" ca="1" si="7"/>
        <v>0</v>
      </c>
      <c r="N27" s="72"/>
      <c r="P27" s="187" t="str">
        <f t="shared" si="21"/>
        <v>01457C</v>
      </c>
      <c r="Q27" s="191" t="s">
        <v>600</v>
      </c>
      <c r="R27" s="188" t="str">
        <f t="shared" si="22"/>
        <v>Business Application Manager - Supervisory</v>
      </c>
      <c r="S27" s="189" t="str">
        <f t="shared" si="23"/>
        <v>085</v>
      </c>
      <c r="T27" s="186" cm="1">
        <f t="array" aca="1" ref="T27" ca="1">ROUND(IF($Q27="Y",VLOOKUP($P27, INDIRECT($Q$3),T$8,0)*INDIRECT($P$2),VLOOKUP($P27, INDIRECT($Q$3),T$8,0)),IF($E27="E",0,3))</f>
        <v>91305</v>
      </c>
      <c r="U27" s="186" cm="1">
        <f t="array" aca="1" ref="U27" ca="1">ROUND(IF($Q27="Y",VLOOKUP($P27, INDIRECT($Q$3),U$8,0)*INDIRECT($P$2),VLOOKUP($P27, INDIRECT($Q$3),U$8,0)),IF($E27="E",0,3))</f>
        <v>94962</v>
      </c>
      <c r="V27" s="186" cm="1">
        <f t="array" aca="1" ref="V27" ca="1">ROUND(IF($Q27="Y",VLOOKUP($P27, INDIRECT($Q$3),V$8,0)*INDIRECT($P$2),VLOOKUP($P27, INDIRECT($Q$3),V$8,0)),IF($E27="E",0,3))</f>
        <v>98763</v>
      </c>
      <c r="W27" s="186" cm="1">
        <f t="array" aca="1" ref="W27" ca="1">ROUND(IF($Q27="Y",VLOOKUP($P27, INDIRECT($Q$3),W$8,0)*INDIRECT($P$2),VLOOKUP($P27, INDIRECT($Q$3),W$8,0)),IF($E27="E",0,3))</f>
        <v>102718</v>
      </c>
      <c r="X27" s="186" cm="1">
        <f t="array" aca="1" ref="X27" ca="1">ROUND(IF($Q27="Y",VLOOKUP($P27, INDIRECT($Q$3),X$8,0)*INDIRECT($P$2),VLOOKUP($P27, INDIRECT($Q$3),X$8,0)),IF($E27="E",0,3))</f>
        <v>106830</v>
      </c>
      <c r="Y27" s="186" cm="1">
        <f t="array" aca="1" ref="Y27" ca="1">ROUND(IF($Q27="Y",VLOOKUP($P27, INDIRECT($Q$3),Y$8,0)*INDIRECT($P$2),VLOOKUP($P27, INDIRECT($Q$3),Y$8,0)),IF($E27="E",0,3))</f>
        <v>0</v>
      </c>
      <c r="Z27" s="186" cm="1">
        <f t="array" aca="1" ref="Z27" ca="1">ROUND(IF($Q27="Y",VLOOKUP($P27, INDIRECT($Q$3),Z$8,0)*INDIRECT($P$2),VLOOKUP($P27, INDIRECT($Q$3),Z$8,0)),IF($E27="E",0,3))</f>
        <v>0</v>
      </c>
      <c r="AA27" s="186"/>
      <c r="AB27" s="282" t="str">
        <f t="shared" si="24"/>
        <v>01457C</v>
      </c>
      <c r="AC27" s="130" t="str">
        <f t="shared" si="25"/>
        <v>Business Application Manager - Supervisory</v>
      </c>
      <c r="AD27" s="284" t="str">
        <f t="shared" si="26"/>
        <v>085</v>
      </c>
      <c r="AE27" s="282">
        <f t="shared" ca="1" si="10"/>
        <v>43.896999999999998</v>
      </c>
      <c r="AF27" s="282">
        <f t="shared" ca="1" si="11"/>
        <v>45.655000000000001</v>
      </c>
      <c r="AG27" s="282">
        <f t="shared" ca="1" si="12"/>
        <v>47.482999999999997</v>
      </c>
      <c r="AH27" s="282">
        <f t="shared" ca="1" si="13"/>
        <v>49.384</v>
      </c>
      <c r="AI27" s="282">
        <f t="shared" ca="1" si="14"/>
        <v>51.360999999999997</v>
      </c>
      <c r="AJ27" s="282" t="str">
        <f t="shared" ca="1" si="15"/>
        <v/>
      </c>
      <c r="AK27" s="282" t="str">
        <f t="shared" ca="1" si="16"/>
        <v/>
      </c>
    </row>
    <row r="28" spans="1:38" x14ac:dyDescent="0.2">
      <c r="A28" s="75" t="s">
        <v>45</v>
      </c>
      <c r="B28" s="75">
        <v>10</v>
      </c>
      <c r="C28" s="70" t="s">
        <v>44</v>
      </c>
      <c r="D28" s="75">
        <v>460</v>
      </c>
      <c r="E28" s="75" t="s">
        <v>17</v>
      </c>
      <c r="F28" s="73" t="s">
        <v>325</v>
      </c>
      <c r="G28" s="74">
        <f t="shared" ca="1" si="1"/>
        <v>80005</v>
      </c>
      <c r="H28" s="74">
        <f t="shared" ca="1" si="2"/>
        <v>84136</v>
      </c>
      <c r="I28" s="74">
        <f t="shared" ca="1" si="3"/>
        <v>88424</v>
      </c>
      <c r="J28" s="74">
        <f t="shared" ca="1" si="4"/>
        <v>94410</v>
      </c>
      <c r="K28" s="74">
        <f t="shared" ca="1" si="5"/>
        <v>97054</v>
      </c>
      <c r="L28" s="74">
        <f t="shared" ca="1" si="6"/>
        <v>99771</v>
      </c>
      <c r="M28" s="74">
        <f t="shared" ca="1" si="7"/>
        <v>102617</v>
      </c>
      <c r="N28" s="72"/>
      <c r="P28" s="187" t="str">
        <f t="shared" si="21"/>
        <v>01545C</v>
      </c>
      <c r="Q28" s="191" t="s">
        <v>600</v>
      </c>
      <c r="R28" s="188" t="str">
        <f t="shared" si="22"/>
        <v>Cash Manager</v>
      </c>
      <c r="S28" s="189" t="str">
        <f t="shared" si="23"/>
        <v>34D</v>
      </c>
      <c r="T28" s="186" cm="1">
        <f t="array" aca="1" ref="T28" ca="1">ROUND(IF($Q28="Y",VLOOKUP($P28, INDIRECT($Q$3),T$8,0)*INDIRECT($P$2),VLOOKUP($P28, INDIRECT($Q$3),T$8,0)),IF($E28="E",0,3))</f>
        <v>80005</v>
      </c>
      <c r="U28" s="186" cm="1">
        <f t="array" aca="1" ref="U28" ca="1">ROUND(IF($Q28="Y",VLOOKUP($P28, INDIRECT($Q$3),U$8,0)*INDIRECT($P$2),VLOOKUP($P28, INDIRECT($Q$3),U$8,0)),IF($E28="E",0,3))</f>
        <v>84136</v>
      </c>
      <c r="V28" s="186" cm="1">
        <f t="array" aca="1" ref="V28" ca="1">ROUND(IF($Q28="Y",VLOOKUP($P28, INDIRECT($Q$3),V$8,0)*INDIRECT($P$2),VLOOKUP($P28, INDIRECT($Q$3),V$8,0)),IF($E28="E",0,3))</f>
        <v>88424</v>
      </c>
      <c r="W28" s="186" cm="1">
        <f t="array" aca="1" ref="W28" ca="1">ROUND(IF($Q28="Y",VLOOKUP($P28, INDIRECT($Q$3),W$8,0)*INDIRECT($P$2),VLOOKUP($P28, INDIRECT($Q$3),W$8,0)),IF($E28="E",0,3))</f>
        <v>94410</v>
      </c>
      <c r="X28" s="186" cm="1">
        <f t="array" aca="1" ref="X28" ca="1">ROUND(IF($Q28="Y",VLOOKUP($P28, INDIRECT($Q$3),X$8,0)*INDIRECT($P$2),VLOOKUP($P28, INDIRECT($Q$3),X$8,0)),IF($E28="E",0,3))</f>
        <v>97054</v>
      </c>
      <c r="Y28" s="186" cm="1">
        <f t="array" aca="1" ref="Y28" ca="1">ROUND(IF($Q28="Y",VLOOKUP($P28, INDIRECT($Q$3),Y$8,0)*INDIRECT($P$2),VLOOKUP($P28, INDIRECT($Q$3),Y$8,0)),IF($E28="E",0,3))</f>
        <v>99771</v>
      </c>
      <c r="Z28" s="186" cm="1">
        <f t="array" aca="1" ref="Z28" ca="1">ROUND(IF($Q28="Y",VLOOKUP($P28, INDIRECT($Q$3),Z$8,0)*INDIRECT($P$2),VLOOKUP($P28, INDIRECT($Q$3),Z$8,0)),IF($E28="E",0,3))</f>
        <v>102617</v>
      </c>
      <c r="AA28" s="186"/>
      <c r="AB28" s="282" t="str">
        <f t="shared" si="24"/>
        <v>01545C</v>
      </c>
      <c r="AC28" s="130" t="str">
        <f t="shared" si="25"/>
        <v>Cash Manager</v>
      </c>
      <c r="AD28" s="284" t="str">
        <f t="shared" si="26"/>
        <v>34D</v>
      </c>
      <c r="AE28" s="282">
        <f t="shared" ca="1" si="10"/>
        <v>38.463999999999999</v>
      </c>
      <c r="AF28" s="282">
        <f t="shared" ca="1" si="11"/>
        <v>40.450000000000003</v>
      </c>
      <c r="AG28" s="282">
        <f t="shared" ca="1" si="12"/>
        <v>42.512</v>
      </c>
      <c r="AH28" s="282">
        <f t="shared" ca="1" si="13"/>
        <v>45.39</v>
      </c>
      <c r="AI28" s="282">
        <f t="shared" ca="1" si="14"/>
        <v>46.660999999999994</v>
      </c>
      <c r="AJ28" s="282">
        <f t="shared" ca="1" si="15"/>
        <v>47.966999999999999</v>
      </c>
      <c r="AK28" s="282">
        <f t="shared" ca="1" si="16"/>
        <v>49.335999999999999</v>
      </c>
    </row>
    <row r="29" spans="1:38" x14ac:dyDescent="0.2">
      <c r="A29" s="75" t="s">
        <v>47</v>
      </c>
      <c r="B29" s="75">
        <v>3</v>
      </c>
      <c r="C29" s="70" t="s">
        <v>46</v>
      </c>
      <c r="D29" s="75">
        <v>160</v>
      </c>
      <c r="E29" s="75" t="s">
        <v>21</v>
      </c>
      <c r="F29" s="73" t="s">
        <v>326</v>
      </c>
      <c r="G29" s="74">
        <f t="shared" ca="1" si="1"/>
        <v>17.401</v>
      </c>
      <c r="H29" s="74">
        <f t="shared" ca="1" si="2"/>
        <v>17.885999999999999</v>
      </c>
      <c r="I29" s="74">
        <f t="shared" ca="1" si="3"/>
        <v>18.388000000000002</v>
      </c>
      <c r="J29" s="74">
        <f t="shared" ca="1" si="4"/>
        <v>18.911000000000001</v>
      </c>
      <c r="K29" s="74">
        <f t="shared" ca="1" si="5"/>
        <v>0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01556C</v>
      </c>
      <c r="Q29" s="191" t="s">
        <v>600</v>
      </c>
      <c r="R29" s="188" t="str">
        <f t="shared" si="22"/>
        <v xml:space="preserve">Cashier - Ticket Sales </v>
      </c>
      <c r="S29" s="189" t="str">
        <f t="shared" si="23"/>
        <v>03</v>
      </c>
      <c r="T29" s="186" cm="1">
        <f t="array" aca="1" ref="T29" ca="1">ROUND(IF($Q29="Y",VLOOKUP($P29, INDIRECT($Q$3),T$8,0)*INDIRECT($P$2),VLOOKUP($P29, INDIRECT($Q$3),T$8,0)),IF($E29="E",0,3))</f>
        <v>17.401</v>
      </c>
      <c r="U29" s="186" cm="1">
        <f t="array" aca="1" ref="U29" ca="1">ROUND(IF($Q29="Y",VLOOKUP($P29, INDIRECT($Q$3),U$8,0)*INDIRECT($P$2),VLOOKUP($P29, INDIRECT($Q$3),U$8,0)),IF($E29="E",0,3))</f>
        <v>17.885999999999999</v>
      </c>
      <c r="V29" s="186" cm="1">
        <f t="array" aca="1" ref="V29" ca="1">ROUND(IF($Q29="Y",VLOOKUP($P29, INDIRECT($Q$3),V$8,0)*INDIRECT($P$2),VLOOKUP($P29, INDIRECT($Q$3),V$8,0)),IF($E29="E",0,3))</f>
        <v>18.388000000000002</v>
      </c>
      <c r="W29" s="186" cm="1">
        <f t="array" aca="1" ref="W29" ca="1">ROUND(IF($Q29="Y",VLOOKUP($P29, INDIRECT($Q$3),W$8,0)*INDIRECT($P$2),VLOOKUP($P29, INDIRECT($Q$3),W$8,0)),IF($E29="E",0,3))</f>
        <v>18.911000000000001</v>
      </c>
      <c r="X29" s="186" cm="1">
        <f t="array" aca="1" ref="X29" ca="1">ROUND(IF($Q29="Y",VLOOKUP($P29, INDIRECT($Q$3),X$8,0)*INDIRECT($P$2),VLOOKUP($P29, INDIRECT($Q$3),X$8,0)),IF($E29="E",0,3))</f>
        <v>0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24"/>
        <v>01556C</v>
      </c>
      <c r="AC29" s="130" t="str">
        <f t="shared" si="25"/>
        <v xml:space="preserve">Cashier - Ticket Sales </v>
      </c>
      <c r="AD29" s="284" t="str">
        <f t="shared" si="26"/>
        <v>03</v>
      </c>
      <c r="AE29" s="282">
        <f t="shared" ca="1" si="10"/>
        <v>17.401</v>
      </c>
      <c r="AF29" s="282">
        <f t="shared" ca="1" si="11"/>
        <v>17.885999999999999</v>
      </c>
      <c r="AG29" s="282">
        <f t="shared" ca="1" si="12"/>
        <v>18.388000000000002</v>
      </c>
      <c r="AH29" s="282">
        <f t="shared" ca="1" si="13"/>
        <v>18.911000000000001</v>
      </c>
      <c r="AI29" s="282" t="str">
        <f t="shared" ca="1" si="14"/>
        <v/>
      </c>
      <c r="AJ29" s="282" t="str">
        <f t="shared" ca="1" si="15"/>
        <v/>
      </c>
      <c r="AK29" s="282" t="str">
        <f t="shared" ca="1" si="16"/>
        <v/>
      </c>
    </row>
    <row r="30" spans="1:38" x14ac:dyDescent="0.2">
      <c r="A30" s="75" t="s">
        <v>142</v>
      </c>
      <c r="B30" s="75">
        <v>12</v>
      </c>
      <c r="C30" s="70" t="s">
        <v>32</v>
      </c>
      <c r="D30" s="75">
        <v>570</v>
      </c>
      <c r="E30" s="75" t="s">
        <v>17</v>
      </c>
      <c r="F30" s="73" t="s">
        <v>903</v>
      </c>
      <c r="G30" s="74">
        <f t="shared" ca="1" si="1"/>
        <v>108891</v>
      </c>
      <c r="H30" s="74">
        <f t="shared" ca="1" si="2"/>
        <v>113246</v>
      </c>
      <c r="I30" s="74">
        <f t="shared" ca="1" si="3"/>
        <v>117775</v>
      </c>
      <c r="J30" s="74">
        <f t="shared" ca="1" si="4"/>
        <v>122486</v>
      </c>
      <c r="K30" s="74">
        <f t="shared" ca="1" si="5"/>
        <v>127385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10160C</v>
      </c>
      <c r="Q30" s="191" t="s">
        <v>600</v>
      </c>
      <c r="R30" s="188" t="str">
        <f t="shared" si="22"/>
        <v>City Planning Manager</v>
      </c>
      <c r="S30" s="189" t="str">
        <f t="shared" si="23"/>
        <v>105</v>
      </c>
      <c r="T30" s="186" cm="1">
        <f t="array" aca="1" ref="T30" ca="1">ROUND(IF($Q30="Y",VLOOKUP($P30, INDIRECT($Q$3),T$8,0)*INDIRECT($P$2),VLOOKUP($P30, INDIRECT($Q$3),T$8,0)),IF($E30="E",0,3))</f>
        <v>108891</v>
      </c>
      <c r="U30" s="186" cm="1">
        <f t="array" aca="1" ref="U30" ca="1">ROUND(IF($Q30="Y",VLOOKUP($P30, INDIRECT($Q$3),U$8,0)*INDIRECT($P$2),VLOOKUP($P30, INDIRECT($Q$3),U$8,0)),IF($E30="E",0,3))</f>
        <v>113246</v>
      </c>
      <c r="V30" s="186" cm="1">
        <f t="array" aca="1" ref="V30" ca="1">ROUND(IF($Q30="Y",VLOOKUP($P30, INDIRECT($Q$3),V$8,0)*INDIRECT($P$2),VLOOKUP($P30, INDIRECT($Q$3),V$8,0)),IF($E30="E",0,3))</f>
        <v>117775</v>
      </c>
      <c r="W30" s="186" cm="1">
        <f t="array" aca="1" ref="W30" ca="1">ROUND(IF($Q30="Y",VLOOKUP($P30, INDIRECT($Q$3),W$8,0)*INDIRECT($P$2),VLOOKUP($P30, INDIRECT($Q$3),W$8,0)),IF($E30="E",0,3))</f>
        <v>122486</v>
      </c>
      <c r="X30" s="186" cm="1">
        <f t="array" aca="1" ref="X30" ca="1">ROUND(IF($Q30="Y",VLOOKUP($P30, INDIRECT($Q$3),X$8,0)*INDIRECT($P$2),VLOOKUP($P30, INDIRECT($Q$3),X$8,0)),IF($E30="E",0,3))</f>
        <v>127385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24"/>
        <v>10160C</v>
      </c>
      <c r="AC30" s="130" t="str">
        <f t="shared" si="25"/>
        <v>City Planning Manager</v>
      </c>
      <c r="AD30" s="284" t="str">
        <f t="shared" si="26"/>
        <v>105</v>
      </c>
      <c r="AE30" s="282">
        <f t="shared" ca="1" si="10"/>
        <v>52.351999999999997</v>
      </c>
      <c r="AF30" s="282">
        <f t="shared" ca="1" si="11"/>
        <v>54.445999999999998</v>
      </c>
      <c r="AG30" s="282">
        <f t="shared" ca="1" si="12"/>
        <v>56.622999999999998</v>
      </c>
      <c r="AH30" s="282">
        <f t="shared" ca="1" si="13"/>
        <v>58.887999999999998</v>
      </c>
      <c r="AI30" s="282">
        <f t="shared" ca="1" si="14"/>
        <v>61.242999999999995</v>
      </c>
      <c r="AJ30" s="282" t="str">
        <f t="shared" ca="1" si="15"/>
        <v/>
      </c>
      <c r="AK30" s="282" t="str">
        <f t="shared" ca="1" si="16"/>
        <v/>
      </c>
    </row>
    <row r="31" spans="1:38" x14ac:dyDescent="0.2">
      <c r="A31" s="75" t="s">
        <v>49</v>
      </c>
      <c r="B31" s="75">
        <v>10</v>
      </c>
      <c r="C31" s="70" t="s">
        <v>42</v>
      </c>
      <c r="D31" s="75">
        <v>470</v>
      </c>
      <c r="E31" s="75" t="s">
        <v>17</v>
      </c>
      <c r="F31" s="73" t="s">
        <v>327</v>
      </c>
      <c r="G31" s="74">
        <f t="shared" ca="1" si="1"/>
        <v>80097</v>
      </c>
      <c r="H31" s="74">
        <f t="shared" ca="1" si="2"/>
        <v>84310</v>
      </c>
      <c r="I31" s="74">
        <f t="shared" ca="1" si="3"/>
        <v>88758</v>
      </c>
      <c r="J31" s="74">
        <f t="shared" ca="1" si="4"/>
        <v>98289</v>
      </c>
      <c r="K31" s="74">
        <f t="shared" ca="1" si="5"/>
        <v>101040</v>
      </c>
      <c r="L31" s="74">
        <f t="shared" ca="1" si="6"/>
        <v>103870</v>
      </c>
      <c r="M31" s="74">
        <f t="shared" ca="1" si="7"/>
        <v>106829</v>
      </c>
      <c r="N31" s="72"/>
      <c r="P31" s="187" t="str">
        <f t="shared" si="21"/>
        <v>08703C</v>
      </c>
      <c r="Q31" s="191" t="s">
        <v>600</v>
      </c>
      <c r="R31" s="188" t="str">
        <f t="shared" si="22"/>
        <v xml:space="preserve">City Records Manager </v>
      </c>
      <c r="S31" s="189" t="str">
        <f t="shared" si="23"/>
        <v>85</v>
      </c>
      <c r="T31" s="186" cm="1">
        <f t="array" aca="1" ref="T31" ca="1">ROUND(IF($Q31="Y",VLOOKUP($P31, INDIRECT($Q$3),T$8,0)*INDIRECT($P$2),VLOOKUP($P31, INDIRECT($Q$3),T$8,0)),IF($E31="E",0,3))</f>
        <v>80097</v>
      </c>
      <c r="U31" s="186" cm="1">
        <f t="array" aca="1" ref="U31" ca="1">ROUND(IF($Q31="Y",VLOOKUP($P31, INDIRECT($Q$3),U$8,0)*INDIRECT($P$2),VLOOKUP($P31, INDIRECT($Q$3),U$8,0)),IF($E31="E",0,3))</f>
        <v>84310</v>
      </c>
      <c r="V31" s="186" cm="1">
        <f t="array" aca="1" ref="V31" ca="1">ROUND(IF($Q31="Y",VLOOKUP($P31, INDIRECT($Q$3),V$8,0)*INDIRECT($P$2),VLOOKUP($P31, INDIRECT($Q$3),V$8,0)),IF($E31="E",0,3))</f>
        <v>88758</v>
      </c>
      <c r="W31" s="186" cm="1">
        <f t="array" aca="1" ref="W31" ca="1">ROUND(IF($Q31="Y",VLOOKUP($P31, INDIRECT($Q$3),W$8,0)*INDIRECT($P$2),VLOOKUP($P31, INDIRECT($Q$3),W$8,0)),IF($E31="E",0,3))</f>
        <v>98289</v>
      </c>
      <c r="X31" s="186" cm="1">
        <f t="array" aca="1" ref="X31" ca="1">ROUND(IF($Q31="Y",VLOOKUP($P31, INDIRECT($Q$3),X$8,0)*INDIRECT($P$2),VLOOKUP($P31, INDIRECT($Q$3),X$8,0)),IF($E31="E",0,3))</f>
        <v>101040</v>
      </c>
      <c r="Y31" s="186" cm="1">
        <f t="array" aca="1" ref="Y31" ca="1">ROUND(IF($Q31="Y",VLOOKUP($P31, INDIRECT($Q$3),Y$8,0)*INDIRECT($P$2),VLOOKUP($P31, INDIRECT($Q$3),Y$8,0)),IF($E31="E",0,3))</f>
        <v>103870</v>
      </c>
      <c r="Z31" s="186" cm="1">
        <f t="array" aca="1" ref="Z31" ca="1">ROUND(IF($Q31="Y",VLOOKUP($P31, INDIRECT($Q$3),Z$8,0)*INDIRECT($P$2),VLOOKUP($P31, INDIRECT($Q$3),Z$8,0)),IF($E31="E",0,3))</f>
        <v>106829</v>
      </c>
      <c r="AA31" s="186"/>
      <c r="AB31" s="282" t="str">
        <f t="shared" si="24"/>
        <v>08703C</v>
      </c>
      <c r="AC31" s="130" t="str">
        <f t="shared" si="25"/>
        <v xml:space="preserve">City Records Manager </v>
      </c>
      <c r="AD31" s="284" t="str">
        <f t="shared" si="26"/>
        <v>85</v>
      </c>
      <c r="AE31" s="282">
        <f t="shared" ca="1" si="10"/>
        <v>38.509</v>
      </c>
      <c r="AF31" s="282">
        <f t="shared" ca="1" si="11"/>
        <v>40.533999999999999</v>
      </c>
      <c r="AG31" s="282">
        <f t="shared" ca="1" si="12"/>
        <v>42.672999999999995</v>
      </c>
      <c r="AH31" s="282">
        <f t="shared" ca="1" si="13"/>
        <v>47.254999999999995</v>
      </c>
      <c r="AI31" s="282">
        <f t="shared" ca="1" si="14"/>
        <v>48.576999999999998</v>
      </c>
      <c r="AJ31" s="282">
        <f t="shared" ca="1" si="15"/>
        <v>49.937999999999995</v>
      </c>
      <c r="AK31" s="282">
        <f t="shared" ca="1" si="16"/>
        <v>51.360999999999997</v>
      </c>
    </row>
    <row r="32" spans="1:38" x14ac:dyDescent="0.2">
      <c r="A32" s="75" t="s">
        <v>633</v>
      </c>
      <c r="B32" s="75">
        <v>9</v>
      </c>
      <c r="C32" s="70" t="s">
        <v>56</v>
      </c>
      <c r="D32" s="75">
        <v>410</v>
      </c>
      <c r="E32" s="75" t="s">
        <v>17</v>
      </c>
      <c r="F32" s="73" t="s">
        <v>634</v>
      </c>
      <c r="G32" s="74">
        <f t="shared" ca="1" si="1"/>
        <v>73249</v>
      </c>
      <c r="H32" s="74">
        <f t="shared" ca="1" si="2"/>
        <v>77110</v>
      </c>
      <c r="I32" s="74">
        <f t="shared" ca="1" si="3"/>
        <v>81721</v>
      </c>
      <c r="J32" s="74">
        <f t="shared" ca="1" si="4"/>
        <v>86334</v>
      </c>
      <c r="K32" s="74">
        <f t="shared" ca="1" si="5"/>
        <v>88751</v>
      </c>
      <c r="L32" s="74">
        <f t="shared" ca="1" si="6"/>
        <v>91238</v>
      </c>
      <c r="M32" s="74">
        <f t="shared" ca="1" si="7"/>
        <v>93838</v>
      </c>
      <c r="N32" s="72"/>
      <c r="P32" s="187" t="str">
        <f t="shared" si="21"/>
        <v>59403C</v>
      </c>
      <c r="Q32" s="186" t="s">
        <v>600</v>
      </c>
      <c r="R32" s="188" t="str">
        <f t="shared" si="22"/>
        <v>Civil Paralegal Program Supervisor</v>
      </c>
      <c r="S32" s="189" t="str">
        <f t="shared" si="23"/>
        <v>25</v>
      </c>
      <c r="T32" s="186" cm="1">
        <f t="array" aca="1" ref="T32" ca="1">ROUND(IF($Q32="Y",VLOOKUP($P32, INDIRECT($Q$3),T$8,0)*INDIRECT($P$2),VLOOKUP($P32, INDIRECT($Q$3),T$8,0)),IF($E32="E",0,3))</f>
        <v>73249</v>
      </c>
      <c r="U32" s="186" cm="1">
        <f t="array" aca="1" ref="U32" ca="1">ROUND(IF($Q32="Y",VLOOKUP($P32, INDIRECT($Q$3),U$8,0)*INDIRECT($P$2),VLOOKUP($P32, INDIRECT($Q$3),U$8,0)),IF($E32="E",0,3))</f>
        <v>77110</v>
      </c>
      <c r="V32" s="186" cm="1">
        <f t="array" aca="1" ref="V32" ca="1">ROUND(IF($Q32="Y",VLOOKUP($P32, INDIRECT($Q$3),V$8,0)*INDIRECT($P$2),VLOOKUP($P32, INDIRECT($Q$3),V$8,0)),IF($E32="E",0,3))</f>
        <v>81721</v>
      </c>
      <c r="W32" s="186" cm="1">
        <f t="array" aca="1" ref="W32" ca="1">ROUND(IF($Q32="Y",VLOOKUP($P32, INDIRECT($Q$3),W$8,0)*INDIRECT($P$2),VLOOKUP($P32, INDIRECT($Q$3),W$8,0)),IF($E32="E",0,3))</f>
        <v>86334</v>
      </c>
      <c r="X32" s="186" cm="1">
        <f t="array" aca="1" ref="X32" ca="1">ROUND(IF($Q32="Y",VLOOKUP($P32, INDIRECT($Q$3),X$8,0)*INDIRECT($P$2),VLOOKUP($P32, INDIRECT($Q$3),X$8,0)),IF($E32="E",0,3))</f>
        <v>88751</v>
      </c>
      <c r="Y32" s="186" cm="1">
        <f t="array" aca="1" ref="Y32" ca="1">ROUND(IF($Q32="Y",VLOOKUP($P32, INDIRECT($Q$3),Y$8,0)*INDIRECT($P$2),VLOOKUP($P32, INDIRECT($Q$3),Y$8,0)),IF($E32="E",0,3))</f>
        <v>91238</v>
      </c>
      <c r="Z32" s="186" cm="1">
        <f t="array" aca="1" ref="Z32" ca="1">ROUND(IF($Q32="Y",VLOOKUP($P32, INDIRECT($Q$3),Z$8,0)*INDIRECT($P$2),VLOOKUP($P32, INDIRECT($Q$3),Z$8,0)),IF($E32="E",0,3))</f>
        <v>93838</v>
      </c>
      <c r="AA32" s="186"/>
      <c r="AB32" s="282" t="str">
        <f t="shared" si="24"/>
        <v>59403C</v>
      </c>
      <c r="AC32" s="130" t="str">
        <f t="shared" si="25"/>
        <v>Civil Paralegal Program Supervisor</v>
      </c>
      <c r="AD32" s="284" t="str">
        <f t="shared" si="26"/>
        <v>25</v>
      </c>
      <c r="AE32" s="282">
        <f t="shared" ca="1" si="10"/>
        <v>35.216000000000001</v>
      </c>
      <c r="AF32" s="282">
        <f t="shared" ca="1" si="11"/>
        <v>37.073</v>
      </c>
      <c r="AG32" s="282">
        <f t="shared" ca="1" si="12"/>
        <v>39.288999999999994</v>
      </c>
      <c r="AH32" s="282">
        <f t="shared" ca="1" si="13"/>
        <v>41.506999999999998</v>
      </c>
      <c r="AI32" s="282">
        <f t="shared" ca="1" si="14"/>
        <v>42.668999999999997</v>
      </c>
      <c r="AJ32" s="282">
        <f t="shared" ca="1" si="15"/>
        <v>43.864999999999995</v>
      </c>
      <c r="AK32" s="282">
        <f t="shared" ca="1" si="16"/>
        <v>45.114999999999995</v>
      </c>
    </row>
    <row r="33" spans="1:37" x14ac:dyDescent="0.2">
      <c r="A33" s="75" t="s">
        <v>705</v>
      </c>
      <c r="B33" s="75">
        <v>9</v>
      </c>
      <c r="C33" s="70" t="s">
        <v>706</v>
      </c>
      <c r="D33" s="75">
        <v>430</v>
      </c>
      <c r="E33" s="75" t="s">
        <v>17</v>
      </c>
      <c r="F33" s="73" t="s">
        <v>784</v>
      </c>
      <c r="G33" s="74">
        <f t="shared" ca="1" si="1"/>
        <v>85962</v>
      </c>
      <c r="H33" s="74">
        <f t="shared" ca="1" si="2"/>
        <v>89400</v>
      </c>
      <c r="I33" s="74">
        <f t="shared" ca="1" si="3"/>
        <v>92979</v>
      </c>
      <c r="J33" s="74">
        <f t="shared" ca="1" si="4"/>
        <v>96697</v>
      </c>
      <c r="K33" s="74">
        <f t="shared" ca="1" si="5"/>
        <v>100563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53001C</v>
      </c>
      <c r="Q33" s="191" t="s">
        <v>600</v>
      </c>
      <c r="R33" s="188" t="str">
        <f t="shared" si="22"/>
        <v>Commty Spec Coord Supv-Hlth-C</v>
      </c>
      <c r="S33" s="189" t="str">
        <f t="shared" si="23"/>
        <v>098</v>
      </c>
      <c r="T33" s="186" cm="1">
        <f t="array" aca="1" ref="T33" ca="1">ROUND(IF($Q33="Y",VLOOKUP($P33, INDIRECT($Q$3),T$8,0)*INDIRECT($P$2),VLOOKUP($P33, INDIRECT($Q$3),T$8,0)),IF($E33="E",0,3))</f>
        <v>85962</v>
      </c>
      <c r="U33" s="186" cm="1">
        <f t="array" aca="1" ref="U33" ca="1">ROUND(IF($Q33="Y",VLOOKUP($P33, INDIRECT($Q$3),U$8,0)*INDIRECT($P$2),VLOOKUP($P33, INDIRECT($Q$3),U$8,0)),IF($E33="E",0,3))</f>
        <v>89400</v>
      </c>
      <c r="V33" s="186" cm="1">
        <f t="array" aca="1" ref="V33" ca="1">ROUND(IF($Q33="Y",VLOOKUP($P33, INDIRECT($Q$3),V$8,0)*INDIRECT($P$2),VLOOKUP($P33, INDIRECT($Q$3),V$8,0)),IF($E33="E",0,3))</f>
        <v>92979</v>
      </c>
      <c r="W33" s="186" cm="1">
        <f t="array" aca="1" ref="W33" ca="1">ROUND(IF($Q33="Y",VLOOKUP($P33, INDIRECT($Q$3),W$8,0)*INDIRECT($P$2),VLOOKUP($P33, INDIRECT($Q$3),W$8,0)),IF($E33="E",0,3))</f>
        <v>96697</v>
      </c>
      <c r="X33" s="186" cm="1">
        <f t="array" aca="1" ref="X33" ca="1">ROUND(IF($Q33="Y",VLOOKUP($P33, INDIRECT($Q$3),X$8,0)*INDIRECT($P$2),VLOOKUP($P33, INDIRECT($Q$3),X$8,0)),IF($E33="E",0,3))</f>
        <v>100563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24"/>
        <v>53001C</v>
      </c>
      <c r="AC33" s="130" t="str">
        <f t="shared" si="25"/>
        <v>Commty Spec Coord Supv-Hlth-C</v>
      </c>
      <c r="AD33" s="284" t="str">
        <f t="shared" si="26"/>
        <v>098</v>
      </c>
      <c r="AE33" s="282">
        <f t="shared" ca="1" si="10"/>
        <v>41.327999999999996</v>
      </c>
      <c r="AF33" s="282">
        <f t="shared" ca="1" si="11"/>
        <v>42.980999999999995</v>
      </c>
      <c r="AG33" s="282">
        <f t="shared" ca="1" si="12"/>
        <v>44.701999999999998</v>
      </c>
      <c r="AH33" s="282">
        <f t="shared" ca="1" si="13"/>
        <v>46.488999999999997</v>
      </c>
      <c r="AI33" s="282">
        <f t="shared" ca="1" si="14"/>
        <v>48.347999999999999</v>
      </c>
      <c r="AJ33" s="282" t="str">
        <f t="shared" ca="1" si="15"/>
        <v/>
      </c>
      <c r="AK33" s="282" t="str">
        <f t="shared" ca="1" si="16"/>
        <v/>
      </c>
    </row>
    <row r="34" spans="1:37" x14ac:dyDescent="0.2">
      <c r="A34" s="75" t="s">
        <v>981</v>
      </c>
      <c r="B34" s="75">
        <v>10</v>
      </c>
      <c r="C34" s="70" t="s">
        <v>571</v>
      </c>
      <c r="D34" s="75">
        <v>458</v>
      </c>
      <c r="E34" s="75" t="s">
        <v>17</v>
      </c>
      <c r="F34" s="73" t="s">
        <v>982</v>
      </c>
      <c r="G34" s="74">
        <f t="shared" si="1"/>
        <v>88838</v>
      </c>
      <c r="H34" s="74">
        <f t="shared" si="2"/>
        <v>92396</v>
      </c>
      <c r="I34" s="74">
        <f t="shared" si="3"/>
        <v>96097</v>
      </c>
      <c r="J34" s="74">
        <f t="shared" si="4"/>
        <v>99942</v>
      </c>
      <c r="K34" s="74">
        <f t="shared" si="5"/>
        <v>103945</v>
      </c>
      <c r="L34" s="74">
        <f t="shared" si="6"/>
        <v>0</v>
      </c>
      <c r="M34" s="74">
        <f t="shared" si="7"/>
        <v>0</v>
      </c>
      <c r="N34" s="72"/>
      <c r="P34" s="187" t="str">
        <f t="shared" si="21"/>
        <v>59464C</v>
      </c>
      <c r="Q34" s="186" t="s">
        <v>600</v>
      </c>
      <c r="R34" s="188" t="str">
        <f t="shared" si="22"/>
        <v>Communications Interagency Coordinator</v>
      </c>
      <c r="S34" s="189" t="str">
        <f t="shared" si="23"/>
        <v>065</v>
      </c>
      <c r="T34" s="338">
        <v>88838</v>
      </c>
      <c r="U34" s="338">
        <v>92396</v>
      </c>
      <c r="V34" s="338">
        <v>96097</v>
      </c>
      <c r="W34" s="338">
        <v>99942</v>
      </c>
      <c r="X34" s="338">
        <v>103945</v>
      </c>
      <c r="AA34" s="186"/>
      <c r="AB34" s="282" t="str">
        <f t="shared" si="24"/>
        <v>59464C</v>
      </c>
      <c r="AC34" s="130" t="str">
        <f t="shared" si="25"/>
        <v>Communications Interagency Coordinator</v>
      </c>
      <c r="AD34" s="284" t="str">
        <f t="shared" si="26"/>
        <v>065</v>
      </c>
      <c r="AE34" s="282">
        <f t="shared" si="10"/>
        <v>42.710999999999999</v>
      </c>
      <c r="AF34" s="282">
        <f t="shared" si="11"/>
        <v>44.421999999999997</v>
      </c>
      <c r="AG34" s="282">
        <f t="shared" si="12"/>
        <v>46.201000000000001</v>
      </c>
      <c r="AH34" s="282">
        <f t="shared" si="13"/>
        <v>48.05</v>
      </c>
      <c r="AI34" s="282">
        <f t="shared" si="14"/>
        <v>49.973999999999997</v>
      </c>
      <c r="AJ34" s="282" t="str">
        <f t="shared" si="15"/>
        <v/>
      </c>
      <c r="AK34" s="282" t="str">
        <f t="shared" si="16"/>
        <v/>
      </c>
    </row>
    <row r="35" spans="1:37" ht="15" x14ac:dyDescent="0.25">
      <c r="A35" s="75" t="s">
        <v>1019</v>
      </c>
      <c r="B35" s="75">
        <v>9</v>
      </c>
      <c r="C35" s="70" t="s">
        <v>93</v>
      </c>
      <c r="D35" s="75">
        <v>448</v>
      </c>
      <c r="E35" s="75" t="s">
        <v>17</v>
      </c>
      <c r="F35" s="73" t="s">
        <v>1020</v>
      </c>
      <c r="G35" s="74">
        <f t="shared" si="1"/>
        <v>76998</v>
      </c>
      <c r="H35" s="74">
        <f t="shared" si="2"/>
        <v>81050</v>
      </c>
      <c r="I35" s="74">
        <f t="shared" si="3"/>
        <v>85963</v>
      </c>
      <c r="J35" s="74">
        <f t="shared" si="4"/>
        <v>90879</v>
      </c>
      <c r="K35" s="74">
        <f t="shared" si="5"/>
        <v>93421</v>
      </c>
      <c r="L35" s="74">
        <f t="shared" si="6"/>
        <v>96038</v>
      </c>
      <c r="M35" s="74">
        <f t="shared" si="7"/>
        <v>98777</v>
      </c>
      <c r="N35" s="72"/>
      <c r="P35" s="187" t="str">
        <f t="shared" si="21"/>
        <v>52992C</v>
      </c>
      <c r="Q35" s="186" t="s">
        <v>600</v>
      </c>
      <c r="R35" s="188" t="str">
        <f t="shared" si="22"/>
        <v>Communications Manager - Public Health</v>
      </c>
      <c r="S35" s="189" t="str">
        <f t="shared" si="23"/>
        <v>35</v>
      </c>
      <c r="T35" s="388">
        <v>76998</v>
      </c>
      <c r="U35" s="388">
        <v>81050</v>
      </c>
      <c r="V35" s="388">
        <v>85963</v>
      </c>
      <c r="W35" s="388">
        <v>90879</v>
      </c>
      <c r="X35" s="388">
        <v>93421</v>
      </c>
      <c r="Y35" s="388">
        <v>96038</v>
      </c>
      <c r="Z35" s="388">
        <v>98777</v>
      </c>
      <c r="AA35" s="186"/>
      <c r="AB35" s="282" t="str">
        <f t="shared" si="24"/>
        <v>52992C</v>
      </c>
      <c r="AC35" s="130" t="str">
        <f t="shared" si="25"/>
        <v>Communications Manager - Public Health</v>
      </c>
      <c r="AD35" s="284" t="str">
        <f t="shared" si="26"/>
        <v>35</v>
      </c>
      <c r="AE35" s="282">
        <f t="shared" si="10"/>
        <v>37.018999999999998</v>
      </c>
      <c r="AF35" s="282">
        <f t="shared" si="11"/>
        <v>38.966999999999999</v>
      </c>
      <c r="AG35" s="282">
        <f t="shared" si="12"/>
        <v>41.329000000000001</v>
      </c>
      <c r="AH35" s="282">
        <f t="shared" si="13"/>
        <v>43.692</v>
      </c>
      <c r="AI35" s="282">
        <f t="shared" si="14"/>
        <v>44.913999999999994</v>
      </c>
      <c r="AJ35" s="282">
        <f t="shared" si="15"/>
        <v>46.172999999999995</v>
      </c>
      <c r="AK35" s="282">
        <f t="shared" si="16"/>
        <v>47.488999999999997</v>
      </c>
    </row>
    <row r="36" spans="1:37" x14ac:dyDescent="0.2">
      <c r="A36" s="75" t="s">
        <v>867</v>
      </c>
      <c r="B36" s="75">
        <v>11</v>
      </c>
      <c r="C36" s="70" t="s">
        <v>124</v>
      </c>
      <c r="D36" s="75">
        <v>515</v>
      </c>
      <c r="E36" s="75" t="s">
        <v>17</v>
      </c>
      <c r="F36" s="73" t="s">
        <v>866</v>
      </c>
      <c r="G36" s="74">
        <f t="shared" ca="1" si="1"/>
        <v>97071</v>
      </c>
      <c r="H36" s="74">
        <f t="shared" ca="1" si="2"/>
        <v>100951</v>
      </c>
      <c r="I36" s="74">
        <f t="shared" ca="1" si="3"/>
        <v>104991</v>
      </c>
      <c r="J36" s="74">
        <f t="shared" ca="1" si="4"/>
        <v>109190</v>
      </c>
      <c r="K36" s="74">
        <f t="shared" ca="1" si="5"/>
        <v>113558</v>
      </c>
      <c r="L36" s="74">
        <f t="shared" ca="1" si="6"/>
        <v>0</v>
      </c>
      <c r="M36" s="74">
        <f t="shared" ca="1" si="7"/>
        <v>0</v>
      </c>
      <c r="N36" s="72"/>
      <c r="P36" s="187" t="str">
        <f t="shared" si="21"/>
        <v>53028C</v>
      </c>
      <c r="Q36" s="186" t="s">
        <v>600</v>
      </c>
      <c r="R36" s="188" t="str">
        <f t="shared" si="22"/>
        <v>Community Safety Manager</v>
      </c>
      <c r="S36" s="189" t="str">
        <f t="shared" si="23"/>
        <v>104</v>
      </c>
      <c r="T36" s="186" cm="1">
        <f t="array" aca="1" ref="T36" ca="1">ROUND(IF($Q36="Y",VLOOKUP($P36, INDIRECT($Q$3),T$8,0)*INDIRECT($P$2),VLOOKUP($P36, INDIRECT($Q$3),T$8,0)),IF($E36="E",0,3))</f>
        <v>97071</v>
      </c>
      <c r="U36" s="186" cm="1">
        <f t="array" aca="1" ref="U36" ca="1">ROUND(IF($Q36="Y",VLOOKUP($P36, INDIRECT($Q$3),U$8,0)*INDIRECT($P$2),VLOOKUP($P36, INDIRECT($Q$3),U$8,0)),IF($E36="E",0,3))</f>
        <v>100951</v>
      </c>
      <c r="V36" s="186" cm="1">
        <f t="array" aca="1" ref="V36" ca="1">ROUND(IF($Q36="Y",VLOOKUP($P36, INDIRECT($Q$3),V$8,0)*INDIRECT($P$2),VLOOKUP($P36, INDIRECT($Q$3),V$8,0)),IF($E36="E",0,3))</f>
        <v>104991</v>
      </c>
      <c r="W36" s="186" cm="1">
        <f t="array" aca="1" ref="W36" ca="1">ROUND(IF($Q36="Y",VLOOKUP($P36, INDIRECT($Q$3),W$8,0)*INDIRECT($P$2),VLOOKUP($P36, INDIRECT($Q$3),W$8,0)),IF($E36="E",0,3))</f>
        <v>109190</v>
      </c>
      <c r="X36" s="186" cm="1">
        <f t="array" aca="1" ref="X36" ca="1">ROUND(IF($Q36="Y",VLOOKUP($P36, INDIRECT($Q$3),X$8,0)*INDIRECT($P$2),VLOOKUP($P36, INDIRECT($Q$3),X$8,0)),IF($E36="E",0,3))</f>
        <v>113558</v>
      </c>
      <c r="Y36" s="186" cm="1">
        <f t="array" aca="1" ref="Y36" ca="1">ROUND(IF($Q36="Y",VLOOKUP($P36, INDIRECT($Q$3),Y$8,0)*INDIRECT($P$2),VLOOKUP($P36, INDIRECT($Q$3),Y$8,0)),IF($E36="E",0,3))</f>
        <v>0</v>
      </c>
      <c r="Z36" s="186" cm="1">
        <f t="array" aca="1" ref="Z36" ca="1">ROUND(IF($Q36="Y",VLOOKUP($P36, INDIRECT($Q$3),Z$8,0)*INDIRECT($P$2),VLOOKUP($P36, INDIRECT($Q$3),Z$8,0)),IF($E36="E",0,3))</f>
        <v>0</v>
      </c>
      <c r="AA36" s="186"/>
      <c r="AB36" s="282" t="str">
        <f t="shared" si="24"/>
        <v>53028C</v>
      </c>
      <c r="AC36" s="130" t="str">
        <f t="shared" si="25"/>
        <v>Community Safety Manager</v>
      </c>
      <c r="AD36" s="284" t="str">
        <f t="shared" si="26"/>
        <v>104</v>
      </c>
      <c r="AE36" s="282">
        <f t="shared" ca="1" si="10"/>
        <v>46.668999999999997</v>
      </c>
      <c r="AF36" s="282">
        <f t="shared" ca="1" si="11"/>
        <v>48.534999999999997</v>
      </c>
      <c r="AG36" s="282">
        <f t="shared" ca="1" si="12"/>
        <v>50.476999999999997</v>
      </c>
      <c r="AH36" s="282">
        <f t="shared" ca="1" si="13"/>
        <v>52.495999999999995</v>
      </c>
      <c r="AI36" s="282">
        <f t="shared" ca="1" si="14"/>
        <v>54.595999999999997</v>
      </c>
      <c r="AJ36" s="282" t="str">
        <f t="shared" ca="1" si="15"/>
        <v/>
      </c>
      <c r="AK36" s="282" t="str">
        <f t="shared" ca="1" si="16"/>
        <v/>
      </c>
    </row>
    <row r="37" spans="1:37" x14ac:dyDescent="0.2">
      <c r="A37" s="75" t="s">
        <v>52</v>
      </c>
      <c r="B37" s="75">
        <v>10</v>
      </c>
      <c r="C37" s="70" t="s">
        <v>50</v>
      </c>
      <c r="D37" s="75">
        <v>465</v>
      </c>
      <c r="E37" s="75" t="s">
        <v>17</v>
      </c>
      <c r="F37" s="73" t="s">
        <v>328</v>
      </c>
      <c r="G37" s="74">
        <f t="shared" ca="1" si="1"/>
        <v>82775</v>
      </c>
      <c r="H37" s="74">
        <f t="shared" ca="1" si="2"/>
        <v>86913</v>
      </c>
      <c r="I37" s="74">
        <f t="shared" ca="1" si="3"/>
        <v>91260</v>
      </c>
      <c r="J37" s="74">
        <f t="shared" ca="1" si="4"/>
        <v>98008</v>
      </c>
      <c r="K37" s="74">
        <f t="shared" ca="1" si="5"/>
        <v>100753</v>
      </c>
      <c r="L37" s="74">
        <f t="shared" ca="1" si="6"/>
        <v>103623</v>
      </c>
      <c r="M37" s="74">
        <f t="shared" ca="1" si="7"/>
        <v>0</v>
      </c>
      <c r="N37" s="72"/>
      <c r="P37" s="187" t="str">
        <f t="shared" si="21"/>
        <v>52810C</v>
      </c>
      <c r="Q37" s="191" t="s">
        <v>600</v>
      </c>
      <c r="R37" s="188" t="str">
        <f t="shared" si="22"/>
        <v xml:space="preserve">Construction Management Coordinator </v>
      </c>
      <c r="S37" s="189" t="str">
        <f t="shared" si="23"/>
        <v>33</v>
      </c>
      <c r="T37" s="186" cm="1">
        <f t="array" aca="1" ref="T37" ca="1">ROUND(IF($Q37="Y",VLOOKUP($P37, INDIRECT($Q$3),T$8,0)*INDIRECT($P$2),VLOOKUP($P37, INDIRECT($Q$3),T$8,0)),IF($E37="E",0,3))</f>
        <v>82775</v>
      </c>
      <c r="U37" s="186" cm="1">
        <f t="array" aca="1" ref="U37" ca="1">ROUND(IF($Q37="Y",VLOOKUP($P37, INDIRECT($Q$3),U$8,0)*INDIRECT($P$2),VLOOKUP($P37, INDIRECT($Q$3),U$8,0)),IF($E37="E",0,3))</f>
        <v>86913</v>
      </c>
      <c r="V37" s="186" cm="1">
        <f t="array" aca="1" ref="V37" ca="1">ROUND(IF($Q37="Y",VLOOKUP($P37, INDIRECT($Q$3),V$8,0)*INDIRECT($P$2),VLOOKUP($P37, INDIRECT($Q$3),V$8,0)),IF($E37="E",0,3))</f>
        <v>91260</v>
      </c>
      <c r="W37" s="186" cm="1">
        <f t="array" aca="1" ref="W37" ca="1">ROUND(IF($Q37="Y",VLOOKUP($P37, INDIRECT($Q$3),W$8,0)*INDIRECT($P$2),VLOOKUP($P37, INDIRECT($Q$3),W$8,0)),IF($E37="E",0,3))</f>
        <v>98008</v>
      </c>
      <c r="X37" s="186" cm="1">
        <f t="array" aca="1" ref="X37" ca="1">ROUND(IF($Q37="Y",VLOOKUP($P37, INDIRECT($Q$3),X$8,0)*INDIRECT($P$2),VLOOKUP($P37, INDIRECT($Q$3),X$8,0)),IF($E37="E",0,3))</f>
        <v>100753</v>
      </c>
      <c r="Y37" s="186" cm="1">
        <f t="array" aca="1" ref="Y37" ca="1">ROUND(IF($Q37="Y",VLOOKUP($P37, INDIRECT($Q$3),Y$8,0)*INDIRECT($P$2),VLOOKUP($P37, INDIRECT($Q$3),Y$8,0)),IF($E37="E",0,3))</f>
        <v>103623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 t="shared" si="24"/>
        <v>52810C</v>
      </c>
      <c r="AC37" s="130" t="str">
        <f t="shared" si="25"/>
        <v xml:space="preserve">Construction Management Coordinator </v>
      </c>
      <c r="AD37" s="284" t="str">
        <f t="shared" si="26"/>
        <v>33</v>
      </c>
      <c r="AE37" s="282">
        <f t="shared" ca="1" si="10"/>
        <v>39.795999999999999</v>
      </c>
      <c r="AF37" s="282">
        <f t="shared" ca="1" si="11"/>
        <v>41.785999999999994</v>
      </c>
      <c r="AG37" s="282">
        <f t="shared" ca="1" si="12"/>
        <v>43.875</v>
      </c>
      <c r="AH37" s="282">
        <f t="shared" ca="1" si="13"/>
        <v>47.12</v>
      </c>
      <c r="AI37" s="282">
        <f t="shared" ca="1" si="14"/>
        <v>48.439</v>
      </c>
      <c r="AJ37" s="282">
        <f t="shared" ca="1" si="15"/>
        <v>49.818999999999996</v>
      </c>
      <c r="AK37" s="282" t="str">
        <f t="shared" ca="1" si="16"/>
        <v/>
      </c>
    </row>
    <row r="38" spans="1:37" x14ac:dyDescent="0.2">
      <c r="A38" s="75" t="s">
        <v>51</v>
      </c>
      <c r="B38" s="75">
        <v>10</v>
      </c>
      <c r="C38" s="70" t="s">
        <v>50</v>
      </c>
      <c r="D38" s="75">
        <v>465</v>
      </c>
      <c r="E38" s="75" t="s">
        <v>17</v>
      </c>
      <c r="F38" s="73" t="s">
        <v>329</v>
      </c>
      <c r="G38" s="74">
        <f t="shared" ca="1" si="1"/>
        <v>82775</v>
      </c>
      <c r="H38" s="74">
        <f t="shared" ca="1" si="2"/>
        <v>86913</v>
      </c>
      <c r="I38" s="74">
        <f t="shared" ca="1" si="3"/>
        <v>91260</v>
      </c>
      <c r="J38" s="74">
        <f t="shared" ca="1" si="4"/>
        <v>98008</v>
      </c>
      <c r="K38" s="74">
        <f t="shared" ca="1" si="5"/>
        <v>100753</v>
      </c>
      <c r="L38" s="74">
        <f t="shared" ca="1" si="6"/>
        <v>103623</v>
      </c>
      <c r="M38" s="74">
        <f t="shared" ca="1" si="7"/>
        <v>0</v>
      </c>
      <c r="N38" s="72"/>
      <c r="P38" s="187" t="str">
        <f t="shared" si="21"/>
        <v>02618C</v>
      </c>
      <c r="Q38" s="191" t="s">
        <v>600</v>
      </c>
      <c r="R38" s="188" t="str">
        <f t="shared" si="22"/>
        <v>Construction Management Coordinator - PW</v>
      </c>
      <c r="S38" s="189" t="str">
        <f t="shared" si="23"/>
        <v>33</v>
      </c>
      <c r="T38" s="186" cm="1">
        <f t="array" aca="1" ref="T38" ca="1">ROUND(IF($Q38="Y",VLOOKUP($P38, INDIRECT($Q$3),T$8,0)*INDIRECT($P$2),VLOOKUP($P38, INDIRECT($Q$3),T$8,0)),IF($E38="E",0,3))</f>
        <v>82775</v>
      </c>
      <c r="U38" s="186" cm="1">
        <f t="array" aca="1" ref="U38" ca="1">ROUND(IF($Q38="Y",VLOOKUP($P38, INDIRECT($Q$3),U$8,0)*INDIRECT($P$2),VLOOKUP($P38, INDIRECT($Q$3),U$8,0)),IF($E38="E",0,3))</f>
        <v>86913</v>
      </c>
      <c r="V38" s="186" cm="1">
        <f t="array" aca="1" ref="V38" ca="1">ROUND(IF($Q38="Y",VLOOKUP($P38, INDIRECT($Q$3),V$8,0)*INDIRECT($P$2),VLOOKUP($P38, INDIRECT($Q$3),V$8,0)),IF($E38="E",0,3))</f>
        <v>91260</v>
      </c>
      <c r="W38" s="186" cm="1">
        <f t="array" aca="1" ref="W38" ca="1">ROUND(IF($Q38="Y",VLOOKUP($P38, INDIRECT($Q$3),W$8,0)*INDIRECT($P$2),VLOOKUP($P38, INDIRECT($Q$3),W$8,0)),IF($E38="E",0,3))</f>
        <v>98008</v>
      </c>
      <c r="X38" s="186" cm="1">
        <f t="array" aca="1" ref="X38" ca="1">ROUND(IF($Q38="Y",VLOOKUP($P38, INDIRECT($Q$3),X$8,0)*INDIRECT($P$2),VLOOKUP($P38, INDIRECT($Q$3),X$8,0)),IF($E38="E",0,3))</f>
        <v>100753</v>
      </c>
      <c r="Y38" s="186" cm="1">
        <f t="array" aca="1" ref="Y38" ca="1">ROUND(IF($Q38="Y",VLOOKUP($P38, INDIRECT($Q$3),Y$8,0)*INDIRECT($P$2),VLOOKUP($P38, INDIRECT($Q$3),Y$8,0)),IF($E38="E",0,3))</f>
        <v>103623</v>
      </c>
      <c r="Z38" s="186" cm="1">
        <f t="array" aca="1" ref="Z38" ca="1">ROUND(IF($Q38="Y",VLOOKUP($P38, INDIRECT($Q$3),Z$8,0)*INDIRECT($P$2),VLOOKUP($P38, INDIRECT($Q$3),Z$8,0)),IF($E38="E",0,3))</f>
        <v>0</v>
      </c>
      <c r="AA38" s="186"/>
      <c r="AB38" s="282" t="str">
        <f t="shared" si="24"/>
        <v>02618C</v>
      </c>
      <c r="AC38" s="130" t="str">
        <f t="shared" si="25"/>
        <v>Construction Management Coordinator - PW</v>
      </c>
      <c r="AD38" s="284" t="str">
        <f t="shared" si="26"/>
        <v>33</v>
      </c>
      <c r="AE38" s="282">
        <f t="shared" ca="1" si="10"/>
        <v>39.795999999999999</v>
      </c>
      <c r="AF38" s="282">
        <f t="shared" ca="1" si="11"/>
        <v>41.785999999999994</v>
      </c>
      <c r="AG38" s="282">
        <f t="shared" ca="1" si="12"/>
        <v>43.875</v>
      </c>
      <c r="AH38" s="282">
        <f t="shared" ca="1" si="13"/>
        <v>47.12</v>
      </c>
      <c r="AI38" s="282">
        <f t="shared" ca="1" si="14"/>
        <v>48.439</v>
      </c>
      <c r="AJ38" s="282">
        <f t="shared" ca="1" si="15"/>
        <v>49.818999999999996</v>
      </c>
      <c r="AK38" s="282" t="str">
        <f t="shared" ca="1" si="16"/>
        <v/>
      </c>
    </row>
    <row r="39" spans="1:37" x14ac:dyDescent="0.2">
      <c r="A39" s="75" t="s">
        <v>53</v>
      </c>
      <c r="B39" s="75">
        <v>10</v>
      </c>
      <c r="C39" s="70" t="s">
        <v>44</v>
      </c>
      <c r="D39" s="75">
        <v>483</v>
      </c>
      <c r="E39" s="75" t="s">
        <v>17</v>
      </c>
      <c r="F39" s="73" t="s">
        <v>330</v>
      </c>
      <c r="G39" s="74">
        <f t="shared" ca="1" si="1"/>
        <v>80005</v>
      </c>
      <c r="H39" s="74">
        <f t="shared" ca="1" si="2"/>
        <v>84136</v>
      </c>
      <c r="I39" s="74">
        <f t="shared" ca="1" si="3"/>
        <v>88424</v>
      </c>
      <c r="J39" s="74">
        <f t="shared" ca="1" si="4"/>
        <v>94410</v>
      </c>
      <c r="K39" s="74">
        <f t="shared" ca="1" si="5"/>
        <v>97054</v>
      </c>
      <c r="L39" s="74">
        <f t="shared" ca="1" si="6"/>
        <v>99771</v>
      </c>
      <c r="M39" s="74">
        <f t="shared" ca="1" si="7"/>
        <v>102617</v>
      </c>
      <c r="N39" s="72"/>
      <c r="P39" s="187" t="str">
        <f t="shared" si="21"/>
        <v>02625C</v>
      </c>
      <c r="Q39" s="191" t="s">
        <v>600</v>
      </c>
      <c r="R39" s="188" t="str">
        <f t="shared" si="22"/>
        <v>Contract Administrator</v>
      </c>
      <c r="S39" s="189" t="str">
        <f t="shared" si="23"/>
        <v>34D</v>
      </c>
      <c r="T39" s="186" cm="1">
        <f t="array" aca="1" ref="T39" ca="1">ROUND(IF($Q39="Y",VLOOKUP($P39, INDIRECT($Q$3),T$8,0)*INDIRECT($P$2),VLOOKUP($P39, INDIRECT($Q$3),T$8,0)),IF($E39="E",0,3))</f>
        <v>80005</v>
      </c>
      <c r="U39" s="186" cm="1">
        <f t="array" aca="1" ref="U39" ca="1">ROUND(IF($Q39="Y",VLOOKUP($P39, INDIRECT($Q$3),U$8,0)*INDIRECT($P$2),VLOOKUP($P39, INDIRECT($Q$3),U$8,0)),IF($E39="E",0,3))</f>
        <v>84136</v>
      </c>
      <c r="V39" s="186" cm="1">
        <f t="array" aca="1" ref="V39" ca="1">ROUND(IF($Q39="Y",VLOOKUP($P39, INDIRECT($Q$3),V$8,0)*INDIRECT($P$2),VLOOKUP($P39, INDIRECT($Q$3),V$8,0)),IF($E39="E",0,3))</f>
        <v>88424</v>
      </c>
      <c r="W39" s="186" cm="1">
        <f t="array" aca="1" ref="W39" ca="1">ROUND(IF($Q39="Y",VLOOKUP($P39, INDIRECT($Q$3),W$8,0)*INDIRECT($P$2),VLOOKUP($P39, INDIRECT($Q$3),W$8,0)),IF($E39="E",0,3))</f>
        <v>94410</v>
      </c>
      <c r="X39" s="186" cm="1">
        <f t="array" aca="1" ref="X39" ca="1">ROUND(IF($Q39="Y",VLOOKUP($P39, INDIRECT($Q$3),X$8,0)*INDIRECT($P$2),VLOOKUP($P39, INDIRECT($Q$3),X$8,0)),IF($E39="E",0,3))</f>
        <v>97054</v>
      </c>
      <c r="Y39" s="186" cm="1">
        <f t="array" aca="1" ref="Y39" ca="1">ROUND(IF($Q39="Y",VLOOKUP($P39, INDIRECT($Q$3),Y$8,0)*INDIRECT($P$2),VLOOKUP($P39, INDIRECT($Q$3),Y$8,0)),IF($E39="E",0,3))</f>
        <v>99771</v>
      </c>
      <c r="Z39" s="186" cm="1">
        <f t="array" aca="1" ref="Z39" ca="1">ROUND(IF($Q39="Y",VLOOKUP($P39, INDIRECT($Q$3),Z$8,0)*INDIRECT($P$2),VLOOKUP($P39, INDIRECT($Q$3),Z$8,0)),IF($E39="E",0,3))</f>
        <v>102617</v>
      </c>
      <c r="AA39" s="186"/>
      <c r="AB39" s="282" t="str">
        <f t="shared" si="24"/>
        <v>02625C</v>
      </c>
      <c r="AC39" s="130" t="str">
        <f t="shared" si="25"/>
        <v>Contract Administrator</v>
      </c>
      <c r="AD39" s="284" t="str">
        <f t="shared" si="26"/>
        <v>34D</v>
      </c>
      <c r="AE39" s="282">
        <f t="shared" ca="1" si="10"/>
        <v>38.463999999999999</v>
      </c>
      <c r="AF39" s="282">
        <f t="shared" ca="1" si="11"/>
        <v>40.450000000000003</v>
      </c>
      <c r="AG39" s="282">
        <f t="shared" ca="1" si="12"/>
        <v>42.512</v>
      </c>
      <c r="AH39" s="282">
        <f t="shared" ca="1" si="13"/>
        <v>45.39</v>
      </c>
      <c r="AI39" s="282">
        <f t="shared" ca="1" si="14"/>
        <v>46.660999999999994</v>
      </c>
      <c r="AJ39" s="282">
        <f t="shared" ca="1" si="15"/>
        <v>47.966999999999999</v>
      </c>
      <c r="AK39" s="282">
        <f t="shared" ca="1" si="16"/>
        <v>49.335999999999999</v>
      </c>
    </row>
    <row r="40" spans="1:37" x14ac:dyDescent="0.2">
      <c r="A40" s="75" t="s">
        <v>55</v>
      </c>
      <c r="B40" s="75">
        <v>8</v>
      </c>
      <c r="C40" s="70" t="s">
        <v>54</v>
      </c>
      <c r="D40" s="75">
        <v>405</v>
      </c>
      <c r="E40" s="75" t="s">
        <v>17</v>
      </c>
      <c r="F40" s="73" t="s">
        <v>331</v>
      </c>
      <c r="G40" s="74">
        <f t="shared" ca="1" si="1"/>
        <v>69175</v>
      </c>
      <c r="H40" s="74">
        <f t="shared" ca="1" si="2"/>
        <v>72911</v>
      </c>
      <c r="I40" s="74">
        <f t="shared" ca="1" si="3"/>
        <v>77438</v>
      </c>
      <c r="J40" s="74">
        <f t="shared" ca="1" si="4"/>
        <v>81966</v>
      </c>
      <c r="K40" s="74">
        <f t="shared" ca="1" si="5"/>
        <v>84262</v>
      </c>
      <c r="L40" s="74">
        <f t="shared" ca="1" si="6"/>
        <v>86623</v>
      </c>
      <c r="M40" s="74">
        <f t="shared" ca="1" si="7"/>
        <v>89091</v>
      </c>
      <c r="N40" s="72"/>
      <c r="P40" s="187" t="str">
        <f t="shared" si="21"/>
        <v>02674C</v>
      </c>
      <c r="Q40" s="191" t="s">
        <v>600</v>
      </c>
      <c r="R40" s="188" t="str">
        <f t="shared" si="22"/>
        <v>Coordinator Health and Wellness</v>
      </c>
      <c r="S40" s="189" t="str">
        <f t="shared" si="23"/>
        <v>29</v>
      </c>
      <c r="T40" s="186" cm="1">
        <f t="array" aca="1" ref="T40" ca="1">ROUND(IF($Q40="Y",VLOOKUP($P40, INDIRECT($Q$3),T$8,0)*INDIRECT($P$2),VLOOKUP($P40, INDIRECT($Q$3),T$8,0)),IF($E40="E",0,3))</f>
        <v>69175</v>
      </c>
      <c r="U40" s="186" cm="1">
        <f t="array" aca="1" ref="U40" ca="1">ROUND(IF($Q40="Y",VLOOKUP($P40, INDIRECT($Q$3),U$8,0)*INDIRECT($P$2),VLOOKUP($P40, INDIRECT($Q$3),U$8,0)),IF($E40="E",0,3))</f>
        <v>72911</v>
      </c>
      <c r="V40" s="186" cm="1">
        <f t="array" aca="1" ref="V40" ca="1">ROUND(IF($Q40="Y",VLOOKUP($P40, INDIRECT($Q$3),V$8,0)*INDIRECT($P$2),VLOOKUP($P40, INDIRECT($Q$3),V$8,0)),IF($E40="E",0,3))</f>
        <v>77438</v>
      </c>
      <c r="W40" s="186" cm="1">
        <f t="array" aca="1" ref="W40" ca="1">ROUND(IF($Q40="Y",VLOOKUP($P40, INDIRECT($Q$3),W$8,0)*INDIRECT($P$2),VLOOKUP($P40, INDIRECT($Q$3),W$8,0)),IF($E40="E",0,3))</f>
        <v>81966</v>
      </c>
      <c r="X40" s="186" cm="1">
        <f t="array" aca="1" ref="X40" ca="1">ROUND(IF($Q40="Y",VLOOKUP($P40, INDIRECT($Q$3),X$8,0)*INDIRECT($P$2),VLOOKUP($P40, INDIRECT($Q$3),X$8,0)),IF($E40="E",0,3))</f>
        <v>84262</v>
      </c>
      <c r="Y40" s="186" cm="1">
        <f t="array" aca="1" ref="Y40" ca="1">ROUND(IF($Q40="Y",VLOOKUP($P40, INDIRECT($Q$3),Y$8,0)*INDIRECT($P$2),VLOOKUP($P40, INDIRECT($Q$3),Y$8,0)),IF($E40="E",0,3))</f>
        <v>86623</v>
      </c>
      <c r="Z40" s="186" cm="1">
        <f t="array" aca="1" ref="Z40" ca="1">ROUND(IF($Q40="Y",VLOOKUP($P40, INDIRECT($Q$3),Z$8,0)*INDIRECT($P$2),VLOOKUP($P40, INDIRECT($Q$3),Z$8,0)),IF($E40="E",0,3))</f>
        <v>89091</v>
      </c>
      <c r="AA40" s="186"/>
      <c r="AB40" s="282" t="str">
        <f t="shared" si="24"/>
        <v>02674C</v>
      </c>
      <c r="AC40" s="130" t="str">
        <f t="shared" si="25"/>
        <v>Coordinator Health and Wellness</v>
      </c>
      <c r="AD40" s="284" t="str">
        <f t="shared" si="26"/>
        <v>29</v>
      </c>
      <c r="AE40" s="282">
        <f t="shared" ca="1" si="10"/>
        <v>33.257999999999996</v>
      </c>
      <c r="AF40" s="282">
        <f t="shared" ca="1" si="11"/>
        <v>35.053999999999995</v>
      </c>
      <c r="AG40" s="282">
        <f t="shared" ca="1" si="12"/>
        <v>37.229999999999997</v>
      </c>
      <c r="AH40" s="282">
        <f t="shared" ca="1" si="13"/>
        <v>39.406999999999996</v>
      </c>
      <c r="AI40" s="282">
        <f t="shared" ca="1" si="14"/>
        <v>40.510999999999996</v>
      </c>
      <c r="AJ40" s="282">
        <f t="shared" ca="1" si="15"/>
        <v>41.646000000000001</v>
      </c>
      <c r="AK40" s="282">
        <f t="shared" ca="1" si="16"/>
        <v>42.832999999999998</v>
      </c>
    </row>
    <row r="41" spans="1:37" x14ac:dyDescent="0.2">
      <c r="A41" s="75" t="s">
        <v>57</v>
      </c>
      <c r="B41" s="75">
        <v>9</v>
      </c>
      <c r="C41" s="70" t="s">
        <v>56</v>
      </c>
      <c r="D41" s="75">
        <v>410</v>
      </c>
      <c r="E41" s="75" t="s">
        <v>17</v>
      </c>
      <c r="F41" s="73" t="s">
        <v>332</v>
      </c>
      <c r="G41" s="74">
        <f t="shared" ca="1" si="1"/>
        <v>73249</v>
      </c>
      <c r="H41" s="74">
        <f t="shared" ca="1" si="2"/>
        <v>77110</v>
      </c>
      <c r="I41" s="74">
        <f t="shared" ca="1" si="3"/>
        <v>81721</v>
      </c>
      <c r="J41" s="74">
        <f t="shared" ca="1" si="4"/>
        <v>86334</v>
      </c>
      <c r="K41" s="74">
        <f t="shared" ca="1" si="5"/>
        <v>88751</v>
      </c>
      <c r="L41" s="74">
        <f t="shared" ca="1" si="6"/>
        <v>91238</v>
      </c>
      <c r="M41" s="74">
        <f t="shared" ca="1" si="7"/>
        <v>93838</v>
      </c>
      <c r="N41" s="72"/>
      <c r="P41" s="187" t="str">
        <f t="shared" si="21"/>
        <v>02672C</v>
      </c>
      <c r="Q41" s="191" t="s">
        <v>600</v>
      </c>
      <c r="R41" s="188" t="str">
        <f t="shared" si="22"/>
        <v>Coordinator Legal Processes</v>
      </c>
      <c r="S41" s="189" t="str">
        <f t="shared" si="23"/>
        <v>25</v>
      </c>
      <c r="T41" s="186" cm="1">
        <f t="array" aca="1" ref="T41" ca="1">ROUND(IF($Q41="Y",VLOOKUP($P41, INDIRECT($Q$3),T$8,0)*INDIRECT($P$2),VLOOKUP($P41, INDIRECT($Q$3),T$8,0)),IF($E41="E",0,3))</f>
        <v>73249</v>
      </c>
      <c r="U41" s="186" cm="1">
        <f t="array" aca="1" ref="U41" ca="1">ROUND(IF($Q41="Y",VLOOKUP($P41, INDIRECT($Q$3),U$8,0)*INDIRECT($P$2),VLOOKUP($P41, INDIRECT($Q$3),U$8,0)),IF($E41="E",0,3))</f>
        <v>77110</v>
      </c>
      <c r="V41" s="186" cm="1">
        <f t="array" aca="1" ref="V41" ca="1">ROUND(IF($Q41="Y",VLOOKUP($P41, INDIRECT($Q$3),V$8,0)*INDIRECT($P$2),VLOOKUP($P41, INDIRECT($Q$3),V$8,0)),IF($E41="E",0,3))</f>
        <v>81721</v>
      </c>
      <c r="W41" s="186" cm="1">
        <f t="array" aca="1" ref="W41" ca="1">ROUND(IF($Q41="Y",VLOOKUP($P41, INDIRECT($Q$3),W$8,0)*INDIRECT($P$2),VLOOKUP($P41, INDIRECT($Q$3),W$8,0)),IF($E41="E",0,3))</f>
        <v>86334</v>
      </c>
      <c r="X41" s="186" cm="1">
        <f t="array" aca="1" ref="X41" ca="1">ROUND(IF($Q41="Y",VLOOKUP($P41, INDIRECT($Q$3),X$8,0)*INDIRECT($P$2),VLOOKUP($P41, INDIRECT($Q$3),X$8,0)),IF($E41="E",0,3))</f>
        <v>88751</v>
      </c>
      <c r="Y41" s="186" cm="1">
        <f t="array" aca="1" ref="Y41" ca="1">ROUND(IF($Q41="Y",VLOOKUP($P41, INDIRECT($Q$3),Y$8,0)*INDIRECT($P$2),VLOOKUP($P41, INDIRECT($Q$3),Y$8,0)),IF($E41="E",0,3))</f>
        <v>91238</v>
      </c>
      <c r="Z41" s="186" cm="1">
        <f t="array" aca="1" ref="Z41" ca="1">ROUND(IF($Q41="Y",VLOOKUP($P41, INDIRECT($Q$3),Z$8,0)*INDIRECT($P$2),VLOOKUP($P41, INDIRECT($Q$3),Z$8,0)),IF($E41="E",0,3))</f>
        <v>93838</v>
      </c>
      <c r="AA41" s="186"/>
      <c r="AB41" s="282" t="str">
        <f t="shared" si="24"/>
        <v>02672C</v>
      </c>
      <c r="AC41" s="130" t="str">
        <f t="shared" si="25"/>
        <v>Coordinator Legal Processes</v>
      </c>
      <c r="AD41" s="284" t="str">
        <f t="shared" si="26"/>
        <v>25</v>
      </c>
      <c r="AE41" s="282">
        <f t="shared" ca="1" si="10"/>
        <v>35.216000000000001</v>
      </c>
      <c r="AF41" s="282">
        <f t="shared" ca="1" si="11"/>
        <v>37.073</v>
      </c>
      <c r="AG41" s="282">
        <f t="shared" ca="1" si="12"/>
        <v>39.288999999999994</v>
      </c>
      <c r="AH41" s="282">
        <f t="shared" ca="1" si="13"/>
        <v>41.506999999999998</v>
      </c>
      <c r="AI41" s="282">
        <f t="shared" ca="1" si="14"/>
        <v>42.668999999999997</v>
      </c>
      <c r="AJ41" s="282">
        <f t="shared" ca="1" si="15"/>
        <v>43.864999999999995</v>
      </c>
      <c r="AK41" s="282">
        <f t="shared" ca="1" si="16"/>
        <v>45.114999999999995</v>
      </c>
    </row>
    <row r="42" spans="1:37" x14ac:dyDescent="0.2">
      <c r="A42" s="75" t="s">
        <v>58</v>
      </c>
      <c r="B42" s="75">
        <v>10</v>
      </c>
      <c r="C42" s="70" t="s">
        <v>38</v>
      </c>
      <c r="D42" s="75">
        <v>458</v>
      </c>
      <c r="E42" s="75" t="s">
        <v>17</v>
      </c>
      <c r="F42" s="73" t="s">
        <v>333</v>
      </c>
      <c r="G42" s="74">
        <f t="shared" ref="G42:G68" ca="1" si="27">T42</f>
        <v>75757</v>
      </c>
      <c r="H42" s="74">
        <f t="shared" ref="H42:H68" ca="1" si="28">U42</f>
        <v>79565</v>
      </c>
      <c r="I42" s="74">
        <f t="shared" ref="I42:I68" ca="1" si="29">V42</f>
        <v>83864</v>
      </c>
      <c r="J42" s="74">
        <f t="shared" ref="J42:J68" ca="1" si="30">W42</f>
        <v>90869</v>
      </c>
      <c r="K42" s="74">
        <f t="shared" ref="K42:K68" ca="1" si="31">X42</f>
        <v>93415</v>
      </c>
      <c r="L42" s="74">
        <f t="shared" ref="L42:L68" ca="1" si="32">Y42</f>
        <v>98308</v>
      </c>
      <c r="M42" s="74">
        <f t="shared" ref="M42:M68" ca="1" si="33">Z42</f>
        <v>103945</v>
      </c>
      <c r="N42" s="72"/>
      <c r="P42" s="187" t="str">
        <f t="shared" si="21"/>
        <v>01333C</v>
      </c>
      <c r="Q42" s="186" t="s">
        <v>600</v>
      </c>
      <c r="R42" s="188" t="str">
        <f t="shared" si="22"/>
        <v>CPED Interagency Coordinator</v>
      </c>
      <c r="S42" s="189" t="str">
        <f t="shared" si="23"/>
        <v>65</v>
      </c>
      <c r="T42" s="186" cm="1">
        <f t="array" aca="1" ref="T42" ca="1">ROUND(IF($Q42="Y",VLOOKUP($P42, INDIRECT($Q$3),T$8,0)*INDIRECT($P$2),VLOOKUP($P42, INDIRECT($Q$3),T$8,0)),IF($E42="E",0,3))</f>
        <v>75757</v>
      </c>
      <c r="U42" s="186" cm="1">
        <f t="array" aca="1" ref="U42" ca="1">ROUND(IF($Q42="Y",VLOOKUP($P42, INDIRECT($Q$3),U$8,0)*INDIRECT($P$2),VLOOKUP($P42, INDIRECT($Q$3),U$8,0)),IF($E42="E",0,3))</f>
        <v>79565</v>
      </c>
      <c r="V42" s="186" cm="1">
        <f t="array" aca="1" ref="V42" ca="1">ROUND(IF($Q42="Y",VLOOKUP($P42, INDIRECT($Q$3),V$8,0)*INDIRECT($P$2),VLOOKUP($P42, INDIRECT($Q$3),V$8,0)),IF($E42="E",0,3))</f>
        <v>83864</v>
      </c>
      <c r="W42" s="186" cm="1">
        <f t="array" aca="1" ref="W42" ca="1">ROUND(IF($Q42="Y",VLOOKUP($P42, INDIRECT($Q$3),W$8,0)*INDIRECT($P$2),VLOOKUP($P42, INDIRECT($Q$3),W$8,0)),IF($E42="E",0,3))</f>
        <v>90869</v>
      </c>
      <c r="X42" s="186" cm="1">
        <f t="array" aca="1" ref="X42" ca="1">ROUND(IF($Q42="Y",VLOOKUP($P42, INDIRECT($Q$3),X$8,0)*INDIRECT($P$2),VLOOKUP($P42, INDIRECT($Q$3),X$8,0)),IF($E42="E",0,3))</f>
        <v>93415</v>
      </c>
      <c r="Y42" s="186" cm="1">
        <f t="array" aca="1" ref="Y42" ca="1">ROUND(IF($Q42="Y",VLOOKUP($P42, INDIRECT($Q$3),Y$8,0)*INDIRECT($P$2),VLOOKUP($P42, INDIRECT($Q$3),Y$8,0)),IF($E42="E",0,3))</f>
        <v>98308</v>
      </c>
      <c r="Z42" s="186" cm="1">
        <f t="array" aca="1" ref="Z42" ca="1">ROUND(IF($Q42="Y",VLOOKUP($P42, INDIRECT($Q$3),Z$8,0)*INDIRECT($P$2),VLOOKUP($P42, INDIRECT($Q$3),Z$8,0)),IF($E42="E",0,3))</f>
        <v>103945</v>
      </c>
      <c r="AA42" s="186"/>
      <c r="AB42" s="282" t="str">
        <f t="shared" si="24"/>
        <v>01333C</v>
      </c>
      <c r="AC42" s="130" t="str">
        <f t="shared" si="25"/>
        <v>CPED Interagency Coordinator</v>
      </c>
      <c r="AD42" s="284" t="str">
        <f t="shared" si="26"/>
        <v>65</v>
      </c>
      <c r="AE42" s="282">
        <f t="shared" ref="AE42:AE68" ca="1" si="34">IF(T42=0,"",IF($E42="E",ROUNDUP(T42/2080,3),T42))</f>
        <v>36.421999999999997</v>
      </c>
      <c r="AF42" s="282">
        <f t="shared" ref="AF42:AF68" ca="1" si="35">IF(U42=0,"",IF($E42="E",ROUNDUP(U42/2080,3),U42))</f>
        <v>38.253</v>
      </c>
      <c r="AG42" s="282">
        <f t="shared" ref="AG42:AG68" ca="1" si="36">IF(V42=0,"",IF($E42="E",ROUNDUP(V42/2080,3),V42))</f>
        <v>40.32</v>
      </c>
      <c r="AH42" s="282">
        <f t="shared" ref="AH42:AH68" ca="1" si="37">IF(W42=0,"",IF($E42="E",ROUNDUP(W42/2080,3),W42))</f>
        <v>43.687999999999995</v>
      </c>
      <c r="AI42" s="282">
        <f t="shared" ref="AI42:AI68" ca="1" si="38">IF(X42=0,"",IF($E42="E",ROUNDUP(X42/2080,3),X42))</f>
        <v>44.911999999999999</v>
      </c>
      <c r="AJ42" s="282">
        <f t="shared" ref="AJ42:AJ68" ca="1" si="39">IF(Y42=0,"",IF($E42="E",ROUNDUP(Y42/2080,3),Y42))</f>
        <v>47.263999999999996</v>
      </c>
      <c r="AK42" s="282">
        <f t="shared" ref="AK42:AK68" ca="1" si="40">IF(Z42=0,"",IF($E42="E",ROUNDUP(Z42/2080,3),Z42))</f>
        <v>49.973999999999997</v>
      </c>
    </row>
    <row r="43" spans="1:37" x14ac:dyDescent="0.2">
      <c r="A43" s="75" t="s">
        <v>709</v>
      </c>
      <c r="B43" s="75">
        <v>10</v>
      </c>
      <c r="C43" s="70" t="s">
        <v>703</v>
      </c>
      <c r="D43" s="75">
        <v>480</v>
      </c>
      <c r="E43" s="75" t="s">
        <v>17</v>
      </c>
      <c r="F43" s="73" t="s">
        <v>787</v>
      </c>
      <c r="G43" s="74">
        <f t="shared" ca="1" si="27"/>
        <v>81862</v>
      </c>
      <c r="H43" s="74">
        <f t="shared" ca="1" si="28"/>
        <v>85937</v>
      </c>
      <c r="I43" s="74">
        <f t="shared" ca="1" si="29"/>
        <v>90243</v>
      </c>
      <c r="J43" s="74">
        <f t="shared" ca="1" si="30"/>
        <v>96079</v>
      </c>
      <c r="K43" s="74">
        <f t="shared" ca="1" si="31"/>
        <v>98769</v>
      </c>
      <c r="L43" s="74">
        <f t="shared" ca="1" si="32"/>
        <v>101538</v>
      </c>
      <c r="M43" s="74">
        <f t="shared" ca="1" si="33"/>
        <v>104431</v>
      </c>
      <c r="N43" s="72"/>
      <c r="P43" s="187" t="str">
        <f t="shared" si="21"/>
        <v>53006C</v>
      </c>
      <c r="Q43" s="191" t="s">
        <v>600</v>
      </c>
      <c r="R43" s="188" t="str">
        <f t="shared" si="22"/>
        <v>Crime Analyst Supv-C</v>
      </c>
      <c r="S43" s="189" t="str">
        <f t="shared" si="23"/>
        <v>010</v>
      </c>
      <c r="T43" s="186" cm="1">
        <f t="array" aca="1" ref="T43" ca="1">ROUND(IF($Q43="Y",VLOOKUP($P43, INDIRECT($Q$3),T$8,0)*INDIRECT($P$2),VLOOKUP($P43, INDIRECT($Q$3),T$8,0)),IF($E43="E",0,3))</f>
        <v>81862</v>
      </c>
      <c r="U43" s="186" cm="1">
        <f t="array" aca="1" ref="U43" ca="1">ROUND(IF($Q43="Y",VLOOKUP($P43, INDIRECT($Q$3),U$8,0)*INDIRECT($P$2),VLOOKUP($P43, INDIRECT($Q$3),U$8,0)),IF($E43="E",0,3))</f>
        <v>85937</v>
      </c>
      <c r="V43" s="186" cm="1">
        <f t="array" aca="1" ref="V43" ca="1">ROUND(IF($Q43="Y",VLOOKUP($P43, INDIRECT($Q$3),V$8,0)*INDIRECT($P$2),VLOOKUP($P43, INDIRECT($Q$3),V$8,0)),IF($E43="E",0,3))</f>
        <v>90243</v>
      </c>
      <c r="W43" s="186" cm="1">
        <f t="array" aca="1" ref="W43" ca="1">ROUND(IF($Q43="Y",VLOOKUP($P43, INDIRECT($Q$3),W$8,0)*INDIRECT($P$2),VLOOKUP($P43, INDIRECT($Q$3),W$8,0)),IF($E43="E",0,3))</f>
        <v>96079</v>
      </c>
      <c r="X43" s="186" cm="1">
        <f t="array" aca="1" ref="X43" ca="1">ROUND(IF($Q43="Y",VLOOKUP($P43, INDIRECT($Q$3),X$8,0)*INDIRECT($P$2),VLOOKUP($P43, INDIRECT($Q$3),X$8,0)),IF($E43="E",0,3))</f>
        <v>98769</v>
      </c>
      <c r="Y43" s="186" cm="1">
        <f t="array" aca="1" ref="Y43" ca="1">ROUND(IF($Q43="Y",VLOOKUP($P43, INDIRECT($Q$3),Y$8,0)*INDIRECT($P$2),VLOOKUP($P43, INDIRECT($Q$3),Y$8,0)),IF($E43="E",0,3))</f>
        <v>101538</v>
      </c>
      <c r="Z43" s="186" cm="1">
        <f t="array" aca="1" ref="Z43" ca="1">ROUND(IF($Q43="Y",VLOOKUP($P43, INDIRECT($Q$3),Z$8,0)*INDIRECT($P$2),VLOOKUP($P43, INDIRECT($Q$3),Z$8,0)),IF($E43="E",0,3))</f>
        <v>104431</v>
      </c>
      <c r="AA43" s="186"/>
      <c r="AB43" s="282" t="str">
        <f t="shared" si="24"/>
        <v>53006C</v>
      </c>
      <c r="AC43" s="130" t="str">
        <f t="shared" si="25"/>
        <v>Crime Analyst Supv-C</v>
      </c>
      <c r="AD43" s="284" t="str">
        <f t="shared" si="26"/>
        <v>010</v>
      </c>
      <c r="AE43" s="282">
        <f t="shared" ca="1" si="34"/>
        <v>39.356999999999999</v>
      </c>
      <c r="AF43" s="282">
        <f t="shared" ca="1" si="35"/>
        <v>41.315999999999995</v>
      </c>
      <c r="AG43" s="282">
        <f t="shared" ca="1" si="36"/>
        <v>43.387</v>
      </c>
      <c r="AH43" s="282">
        <f t="shared" ca="1" si="37"/>
        <v>46.192</v>
      </c>
      <c r="AI43" s="282">
        <f t="shared" ca="1" si="38"/>
        <v>47.485999999999997</v>
      </c>
      <c r="AJ43" s="282">
        <f t="shared" ca="1" si="39"/>
        <v>48.817</v>
      </c>
      <c r="AK43" s="282">
        <f t="shared" ca="1" si="40"/>
        <v>50.207999999999998</v>
      </c>
    </row>
    <row r="44" spans="1:37" x14ac:dyDescent="0.2">
      <c r="A44" s="75" t="s">
        <v>59</v>
      </c>
      <c r="B44" s="75">
        <v>7</v>
      </c>
      <c r="C44" s="70" t="s">
        <v>22</v>
      </c>
      <c r="D44" s="75">
        <v>333</v>
      </c>
      <c r="E44" s="75" t="s">
        <v>21</v>
      </c>
      <c r="F44" s="73" t="s">
        <v>334</v>
      </c>
      <c r="G44" s="74">
        <f t="shared" ca="1" si="27"/>
        <v>28.54</v>
      </c>
      <c r="H44" s="74">
        <f t="shared" ca="1" si="28"/>
        <v>30.045000000000002</v>
      </c>
      <c r="I44" s="74">
        <f t="shared" ca="1" si="29"/>
        <v>31.625</v>
      </c>
      <c r="J44" s="74">
        <f t="shared" ca="1" si="30"/>
        <v>33.29</v>
      </c>
      <c r="K44" s="74">
        <f t="shared" ca="1" si="31"/>
        <v>34.222000000000001</v>
      </c>
      <c r="L44" s="74">
        <f t="shared" ca="1" si="32"/>
        <v>35.180999999999997</v>
      </c>
      <c r="M44" s="74">
        <f t="shared" ca="1" si="33"/>
        <v>36.183</v>
      </c>
      <c r="N44" s="72"/>
      <c r="P44" s="187" t="str">
        <f t="shared" si="21"/>
        <v>09930C</v>
      </c>
      <c r="Q44" s="191" t="s">
        <v>600</v>
      </c>
      <c r="R44" s="188" t="str">
        <f t="shared" si="22"/>
        <v>Customer Services Supervisor</v>
      </c>
      <c r="S44" s="189" t="str">
        <f t="shared" si="23"/>
        <v>13</v>
      </c>
      <c r="T44" s="186" cm="1">
        <f t="array" aca="1" ref="T44" ca="1">ROUND(IF($Q44="Y",VLOOKUP($P44, INDIRECT($Q$3),T$8,0)*INDIRECT($P$2),VLOOKUP($P44, INDIRECT($Q$3),T$8,0)),IF($E44="E",0,3))</f>
        <v>28.54</v>
      </c>
      <c r="U44" s="186" cm="1">
        <f t="array" aca="1" ref="U44" ca="1">ROUND(IF($Q44="Y",VLOOKUP($P44, INDIRECT($Q$3),U$8,0)*INDIRECT($P$2),VLOOKUP($P44, INDIRECT($Q$3),U$8,0)),IF($E44="E",0,3))</f>
        <v>30.045000000000002</v>
      </c>
      <c r="V44" s="186" cm="1">
        <f t="array" aca="1" ref="V44" ca="1">ROUND(IF($Q44="Y",VLOOKUP($P44, INDIRECT($Q$3),V$8,0)*INDIRECT($P$2),VLOOKUP($P44, INDIRECT($Q$3),V$8,0)),IF($E44="E",0,3))</f>
        <v>31.625</v>
      </c>
      <c r="W44" s="186" cm="1">
        <f t="array" aca="1" ref="W44" ca="1">ROUND(IF($Q44="Y",VLOOKUP($P44, INDIRECT($Q$3),W$8,0)*INDIRECT($P$2),VLOOKUP($P44, INDIRECT($Q$3),W$8,0)),IF($E44="E",0,3))</f>
        <v>33.29</v>
      </c>
      <c r="X44" s="186" cm="1">
        <f t="array" aca="1" ref="X44" ca="1">ROUND(IF($Q44="Y",VLOOKUP($P44, INDIRECT($Q$3),X$8,0)*INDIRECT($P$2),VLOOKUP($P44, INDIRECT($Q$3),X$8,0)),IF($E44="E",0,3))</f>
        <v>34.222000000000001</v>
      </c>
      <c r="Y44" s="186" cm="1">
        <f t="array" aca="1" ref="Y44" ca="1">ROUND(IF($Q44="Y",VLOOKUP($P44, INDIRECT($Q$3),Y$8,0)*INDIRECT($P$2),VLOOKUP($P44, INDIRECT($Q$3),Y$8,0)),IF($E44="E",0,3))</f>
        <v>35.180999999999997</v>
      </c>
      <c r="Z44" s="186" cm="1">
        <f t="array" aca="1" ref="Z44" ca="1">ROUND(IF($Q44="Y",VLOOKUP($P44, INDIRECT($Q$3),Z$8,0)*INDIRECT($P$2),VLOOKUP($P44, INDIRECT($Q$3),Z$8,0)),IF($E44="E",0,3))</f>
        <v>36.183</v>
      </c>
      <c r="AA44" s="186"/>
      <c r="AB44" s="282" t="str">
        <f t="shared" si="24"/>
        <v>09930C</v>
      </c>
      <c r="AC44" s="130" t="str">
        <f t="shared" si="25"/>
        <v>Customer Services Supervisor</v>
      </c>
      <c r="AD44" s="284" t="str">
        <f t="shared" si="26"/>
        <v>13</v>
      </c>
      <c r="AE44" s="282">
        <f t="shared" ca="1" si="34"/>
        <v>28.54</v>
      </c>
      <c r="AF44" s="282">
        <f t="shared" ca="1" si="35"/>
        <v>30.045000000000002</v>
      </c>
      <c r="AG44" s="282">
        <f t="shared" ca="1" si="36"/>
        <v>31.625</v>
      </c>
      <c r="AH44" s="282">
        <f t="shared" ca="1" si="37"/>
        <v>33.29</v>
      </c>
      <c r="AI44" s="282">
        <f t="shared" ca="1" si="38"/>
        <v>34.222000000000001</v>
      </c>
      <c r="AJ44" s="282">
        <f t="shared" ca="1" si="39"/>
        <v>35.180999999999997</v>
      </c>
      <c r="AK44" s="282">
        <f t="shared" ca="1" si="40"/>
        <v>36.183</v>
      </c>
    </row>
    <row r="45" spans="1:37" x14ac:dyDescent="0.2">
      <c r="A45" s="75" t="s">
        <v>61</v>
      </c>
      <c r="B45" s="75">
        <v>12</v>
      </c>
      <c r="C45" s="70" t="s">
        <v>574</v>
      </c>
      <c r="D45" s="75">
        <v>545</v>
      </c>
      <c r="E45" s="75" t="s">
        <v>17</v>
      </c>
      <c r="F45" s="73" t="s">
        <v>335</v>
      </c>
      <c r="G45" s="74">
        <f t="shared" ca="1" si="27"/>
        <v>105507</v>
      </c>
      <c r="H45" s="74">
        <f t="shared" ca="1" si="28"/>
        <v>109731</v>
      </c>
      <c r="I45" s="74">
        <f t="shared" ca="1" si="29"/>
        <v>114124</v>
      </c>
      <c r="J45" s="74">
        <f t="shared" ca="1" si="30"/>
        <v>118694</v>
      </c>
      <c r="K45" s="74">
        <f t="shared" ca="1" si="31"/>
        <v>123448</v>
      </c>
      <c r="L45" s="74">
        <f t="shared" ca="1" si="32"/>
        <v>0</v>
      </c>
      <c r="M45" s="74">
        <f t="shared" ca="1" si="33"/>
        <v>0</v>
      </c>
      <c r="N45" s="72"/>
      <c r="P45" s="187" t="str">
        <f t="shared" si="21"/>
        <v>03016C</v>
      </c>
      <c r="Q45" s="191" t="s">
        <v>600</v>
      </c>
      <c r="R45" s="188" t="str">
        <f t="shared" si="22"/>
        <v>Deputy Controller</v>
      </c>
      <c r="S45" s="189" t="str">
        <f t="shared" si="23"/>
        <v>044</v>
      </c>
      <c r="T45" s="186" cm="1">
        <f t="array" aca="1" ref="T45" ca="1">ROUND(IF($Q45="Y",VLOOKUP($P45, INDIRECT($Q$3),T$8,0)*INDIRECT($P$2),VLOOKUP($P45, INDIRECT($Q$3),T$8,0)),IF($E45="E",0,3))</f>
        <v>105507</v>
      </c>
      <c r="U45" s="186" cm="1">
        <f t="array" aca="1" ref="U45" ca="1">ROUND(IF($Q45="Y",VLOOKUP($P45, INDIRECT($Q$3),U$8,0)*INDIRECT($P$2),VLOOKUP($P45, INDIRECT($Q$3),U$8,0)),IF($E45="E",0,3))</f>
        <v>109731</v>
      </c>
      <c r="V45" s="186" cm="1">
        <f t="array" aca="1" ref="V45" ca="1">ROUND(IF($Q45="Y",VLOOKUP($P45, INDIRECT($Q$3),V$8,0)*INDIRECT($P$2),VLOOKUP($P45, INDIRECT($Q$3),V$8,0)),IF($E45="E",0,3))</f>
        <v>114124</v>
      </c>
      <c r="W45" s="186" cm="1">
        <f t="array" aca="1" ref="W45" ca="1">ROUND(IF($Q45="Y",VLOOKUP($P45, INDIRECT($Q$3),W$8,0)*INDIRECT($P$2),VLOOKUP($P45, INDIRECT($Q$3),W$8,0)),IF($E45="E",0,3))</f>
        <v>118694</v>
      </c>
      <c r="X45" s="186" cm="1">
        <f t="array" aca="1" ref="X45" ca="1">ROUND(IF($Q45="Y",VLOOKUP($P45, INDIRECT($Q$3),X$8,0)*INDIRECT($P$2),VLOOKUP($P45, INDIRECT($Q$3),X$8,0)),IF($E45="E",0,3))</f>
        <v>123448</v>
      </c>
      <c r="Y45" s="186" cm="1">
        <f t="array" aca="1" ref="Y45" ca="1">ROUND(IF($Q45="Y",VLOOKUP($P45, INDIRECT($Q$3),Y$8,0)*INDIRECT($P$2),VLOOKUP($P45, INDIRECT($Q$3),Y$8,0)),IF($E45="E",0,3))</f>
        <v>0</v>
      </c>
      <c r="Z45" s="186" cm="1">
        <f t="array" aca="1" ref="Z45" ca="1">ROUND(IF($Q45="Y",VLOOKUP($P45, INDIRECT($Q$3),Z$8,0)*INDIRECT($P$2),VLOOKUP($P45, INDIRECT($Q$3),Z$8,0)),IF($E45="E",0,3))</f>
        <v>0</v>
      </c>
      <c r="AA45" s="186"/>
      <c r="AB45" s="282" t="str">
        <f t="shared" si="24"/>
        <v>03016C</v>
      </c>
      <c r="AC45" s="130" t="str">
        <f t="shared" si="25"/>
        <v>Deputy Controller</v>
      </c>
      <c r="AD45" s="284" t="str">
        <f t="shared" si="26"/>
        <v>044</v>
      </c>
      <c r="AE45" s="282">
        <f t="shared" ca="1" si="34"/>
        <v>50.724999999999994</v>
      </c>
      <c r="AF45" s="282">
        <f t="shared" ca="1" si="35"/>
        <v>52.756</v>
      </c>
      <c r="AG45" s="282">
        <f t="shared" ca="1" si="36"/>
        <v>54.867999999999995</v>
      </c>
      <c r="AH45" s="282">
        <f t="shared" ca="1" si="37"/>
        <v>57.064999999999998</v>
      </c>
      <c r="AI45" s="282">
        <f t="shared" ca="1" si="38"/>
        <v>59.35</v>
      </c>
      <c r="AJ45" s="282" t="str">
        <f t="shared" ca="1" si="39"/>
        <v/>
      </c>
      <c r="AK45" s="282" t="str">
        <f t="shared" ca="1" si="40"/>
        <v/>
      </c>
    </row>
    <row r="46" spans="1:37" x14ac:dyDescent="0.2">
      <c r="A46" s="75" t="s">
        <v>62</v>
      </c>
      <c r="B46" s="75">
        <v>10</v>
      </c>
      <c r="C46" s="70" t="s">
        <v>44</v>
      </c>
      <c r="D46" s="75">
        <v>460</v>
      </c>
      <c r="E46" s="75" t="s">
        <v>17</v>
      </c>
      <c r="F46" s="73" t="s">
        <v>336</v>
      </c>
      <c r="G46" s="74">
        <f t="shared" ca="1" si="27"/>
        <v>80005</v>
      </c>
      <c r="H46" s="74">
        <f t="shared" ca="1" si="28"/>
        <v>84136</v>
      </c>
      <c r="I46" s="74">
        <f t="shared" ca="1" si="29"/>
        <v>88424</v>
      </c>
      <c r="J46" s="74">
        <f t="shared" ca="1" si="30"/>
        <v>94410</v>
      </c>
      <c r="K46" s="74">
        <f t="shared" ca="1" si="31"/>
        <v>97054</v>
      </c>
      <c r="L46" s="74">
        <f t="shared" ca="1" si="32"/>
        <v>99771</v>
      </c>
      <c r="M46" s="74">
        <f t="shared" ca="1" si="33"/>
        <v>102617</v>
      </c>
      <c r="N46" s="72"/>
      <c r="P46" s="187" t="str">
        <f t="shared" si="21"/>
        <v>03057C</v>
      </c>
      <c r="Q46" s="191" t="s">
        <v>600</v>
      </c>
      <c r="R46" s="188" t="str">
        <f t="shared" si="22"/>
        <v>Development Coordinator III</v>
      </c>
      <c r="S46" s="189" t="str">
        <f t="shared" si="23"/>
        <v>34D</v>
      </c>
      <c r="T46" s="186" cm="1">
        <f t="array" aca="1" ref="T46" ca="1">ROUND(IF($Q46="Y",VLOOKUP($P46, INDIRECT($Q$3),T$8,0)*INDIRECT($P$2),VLOOKUP($P46, INDIRECT($Q$3),T$8,0)),IF($E46="E",0,3))</f>
        <v>80005</v>
      </c>
      <c r="U46" s="186" cm="1">
        <f t="array" aca="1" ref="U46" ca="1">ROUND(IF($Q46="Y",VLOOKUP($P46, INDIRECT($Q$3),U$8,0)*INDIRECT($P$2),VLOOKUP($P46, INDIRECT($Q$3),U$8,0)),IF($E46="E",0,3))</f>
        <v>84136</v>
      </c>
      <c r="V46" s="186" cm="1">
        <f t="array" aca="1" ref="V46" ca="1">ROUND(IF($Q46="Y",VLOOKUP($P46, INDIRECT($Q$3),V$8,0)*INDIRECT($P$2),VLOOKUP($P46, INDIRECT($Q$3),V$8,0)),IF($E46="E",0,3))</f>
        <v>88424</v>
      </c>
      <c r="W46" s="186" cm="1">
        <f t="array" aca="1" ref="W46" ca="1">ROUND(IF($Q46="Y",VLOOKUP($P46, INDIRECT($Q$3),W$8,0)*INDIRECT($P$2),VLOOKUP($P46, INDIRECT($Q$3),W$8,0)),IF($E46="E",0,3))</f>
        <v>94410</v>
      </c>
      <c r="X46" s="186" cm="1">
        <f t="array" aca="1" ref="X46" ca="1">ROUND(IF($Q46="Y",VLOOKUP($P46, INDIRECT($Q$3),X$8,0)*INDIRECT($P$2),VLOOKUP($P46, INDIRECT($Q$3),X$8,0)),IF($E46="E",0,3))</f>
        <v>97054</v>
      </c>
      <c r="Y46" s="186" cm="1">
        <f t="array" aca="1" ref="Y46" ca="1">ROUND(IF($Q46="Y",VLOOKUP($P46, INDIRECT($Q$3),Y$8,0)*INDIRECT($P$2),VLOOKUP($P46, INDIRECT($Q$3),Y$8,0)),IF($E46="E",0,3))</f>
        <v>99771</v>
      </c>
      <c r="Z46" s="186" cm="1">
        <f t="array" aca="1" ref="Z46" ca="1">ROUND(IF($Q46="Y",VLOOKUP($P46, INDIRECT($Q$3),Z$8,0)*INDIRECT($P$2),VLOOKUP($P46, INDIRECT($Q$3),Z$8,0)),IF($E46="E",0,3))</f>
        <v>102617</v>
      </c>
      <c r="AA46" s="186"/>
      <c r="AB46" s="282" t="str">
        <f t="shared" si="24"/>
        <v>03057C</v>
      </c>
      <c r="AC46" s="130" t="str">
        <f t="shared" si="25"/>
        <v>Development Coordinator III</v>
      </c>
      <c r="AD46" s="284" t="str">
        <f t="shared" si="26"/>
        <v>34D</v>
      </c>
      <c r="AE46" s="282">
        <f t="shared" ca="1" si="34"/>
        <v>38.463999999999999</v>
      </c>
      <c r="AF46" s="282">
        <f t="shared" ca="1" si="35"/>
        <v>40.450000000000003</v>
      </c>
      <c r="AG46" s="282">
        <f t="shared" ca="1" si="36"/>
        <v>42.512</v>
      </c>
      <c r="AH46" s="282">
        <f t="shared" ca="1" si="37"/>
        <v>45.39</v>
      </c>
      <c r="AI46" s="282">
        <f t="shared" ca="1" si="38"/>
        <v>46.660999999999994</v>
      </c>
      <c r="AJ46" s="282">
        <f t="shared" ca="1" si="39"/>
        <v>47.966999999999999</v>
      </c>
      <c r="AK46" s="282">
        <f t="shared" ca="1" si="40"/>
        <v>49.335999999999999</v>
      </c>
    </row>
    <row r="47" spans="1:37" x14ac:dyDescent="0.2">
      <c r="A47" s="75" t="s">
        <v>64</v>
      </c>
      <c r="B47" s="75">
        <v>2</v>
      </c>
      <c r="C47" s="70" t="s">
        <v>63</v>
      </c>
      <c r="D47" s="75">
        <v>110</v>
      </c>
      <c r="E47" s="75" t="s">
        <v>21</v>
      </c>
      <c r="F47" s="73" t="s">
        <v>337</v>
      </c>
      <c r="G47" s="74">
        <f t="shared" ca="1" si="27"/>
        <v>17.616</v>
      </c>
      <c r="H47" s="74">
        <f t="shared" ca="1" si="28"/>
        <v>18.119</v>
      </c>
      <c r="I47" s="74">
        <f t="shared" ca="1" si="29"/>
        <v>0</v>
      </c>
      <c r="J47" s="74">
        <f t="shared" ca="1" si="30"/>
        <v>0</v>
      </c>
      <c r="K47" s="74">
        <f t="shared" ca="1" si="31"/>
        <v>0</v>
      </c>
      <c r="L47" s="74">
        <f t="shared" ca="1" si="32"/>
        <v>0</v>
      </c>
      <c r="M47" s="74">
        <f t="shared" ca="1" si="33"/>
        <v>0</v>
      </c>
      <c r="N47" s="72"/>
      <c r="P47" s="187" t="str">
        <f t="shared" si="21"/>
        <v>03800C</v>
      </c>
      <c r="Q47" s="191" t="s">
        <v>600</v>
      </c>
      <c r="R47" s="188" t="str">
        <f t="shared" si="22"/>
        <v>Election Helper</v>
      </c>
      <c r="S47" s="189" t="str">
        <f t="shared" si="23"/>
        <v>05</v>
      </c>
      <c r="T47" s="186" cm="1">
        <f t="array" aca="1" ref="T47" ca="1">ROUND(IF($Q47="Y",VLOOKUP($P47, INDIRECT($Q$3),T$8,0)*INDIRECT($P$2),VLOOKUP($P47, INDIRECT($Q$3),T$8,0)),IF($E47="E",0,3))</f>
        <v>17.616</v>
      </c>
      <c r="U47" s="186" cm="1">
        <f t="array" aca="1" ref="U47" ca="1">ROUND(IF($Q47="Y",VLOOKUP($P47, INDIRECT($Q$3),U$8,0)*INDIRECT($P$2),VLOOKUP($P47, INDIRECT($Q$3),U$8,0)),IF($E47="E",0,3))</f>
        <v>18.119</v>
      </c>
      <c r="V47" s="186" cm="1">
        <f t="array" aca="1" ref="V47" ca="1">ROUND(IF($Q47="Y",VLOOKUP($P47, INDIRECT($Q$3),V$8,0)*INDIRECT($P$2),VLOOKUP($P47, INDIRECT($Q$3),V$8,0)),IF($E47="E",0,3))</f>
        <v>0</v>
      </c>
      <c r="W47" s="186" cm="1">
        <f t="array" aca="1" ref="W47" ca="1">ROUND(IF($Q47="Y",VLOOKUP($P47, INDIRECT($Q$3),W$8,0)*INDIRECT($P$2),VLOOKUP($P47, INDIRECT($Q$3),W$8,0)),IF($E47="E",0,3))</f>
        <v>0</v>
      </c>
      <c r="X47" s="186" cm="1">
        <f t="array" aca="1" ref="X47" ca="1">ROUND(IF($Q47="Y",VLOOKUP($P47, INDIRECT($Q$3),X$8,0)*INDIRECT($P$2),VLOOKUP($P47, INDIRECT($Q$3),X$8,0)),IF($E47="E",0,3))</f>
        <v>0</v>
      </c>
      <c r="Y47" s="186" cm="1">
        <f t="array" aca="1" ref="Y47" ca="1">ROUND(IF($Q47="Y",VLOOKUP($P47, INDIRECT($Q$3),Y$8,0)*INDIRECT($P$2),VLOOKUP($P47, INDIRECT($Q$3),Y$8,0)),IF($E47="E",0,3))</f>
        <v>0</v>
      </c>
      <c r="Z47" s="186" cm="1">
        <f t="array" aca="1" ref="Z47" ca="1">ROUND(IF($Q47="Y",VLOOKUP($P47, INDIRECT($Q$3),Z$8,0)*INDIRECT($P$2),VLOOKUP($P47, INDIRECT($Q$3),Z$8,0)),IF($E47="E",0,3))</f>
        <v>0</v>
      </c>
      <c r="AA47" s="186"/>
      <c r="AB47" s="282" t="str">
        <f t="shared" si="24"/>
        <v>03800C</v>
      </c>
      <c r="AC47" s="130" t="str">
        <f t="shared" si="25"/>
        <v>Election Helper</v>
      </c>
      <c r="AD47" s="284" t="str">
        <f t="shared" si="26"/>
        <v>05</v>
      </c>
      <c r="AE47" s="282">
        <f t="shared" ca="1" si="34"/>
        <v>17.616</v>
      </c>
      <c r="AF47" s="282">
        <f t="shared" ca="1" si="35"/>
        <v>18.119</v>
      </c>
      <c r="AG47" s="282" t="str">
        <f t="shared" ca="1" si="36"/>
        <v/>
      </c>
      <c r="AH47" s="282" t="str">
        <f t="shared" ca="1" si="37"/>
        <v/>
      </c>
      <c r="AI47" s="282" t="str">
        <f t="shared" ca="1" si="38"/>
        <v/>
      </c>
      <c r="AJ47" s="282" t="str">
        <f t="shared" ca="1" si="39"/>
        <v/>
      </c>
      <c r="AK47" s="282" t="str">
        <f t="shared" ca="1" si="40"/>
        <v/>
      </c>
    </row>
    <row r="48" spans="1:37" x14ac:dyDescent="0.2">
      <c r="A48" s="75" t="s">
        <v>66</v>
      </c>
      <c r="B48" s="75">
        <v>11</v>
      </c>
      <c r="C48" s="70" t="s">
        <v>65</v>
      </c>
      <c r="D48" s="75">
        <v>513</v>
      </c>
      <c r="E48" s="75" t="s">
        <v>17</v>
      </c>
      <c r="F48" s="73" t="s">
        <v>338</v>
      </c>
      <c r="G48" s="74">
        <f t="shared" ca="1" si="27"/>
        <v>88287</v>
      </c>
      <c r="H48" s="74">
        <f t="shared" ca="1" si="28"/>
        <v>92935</v>
      </c>
      <c r="I48" s="74">
        <f t="shared" ca="1" si="29"/>
        <v>97824</v>
      </c>
      <c r="J48" s="74">
        <f t="shared" ca="1" si="30"/>
        <v>104477</v>
      </c>
      <c r="K48" s="74">
        <f t="shared" ca="1" si="31"/>
        <v>107404</v>
      </c>
      <c r="L48" s="74">
        <f t="shared" ca="1" si="32"/>
        <v>110412</v>
      </c>
      <c r="M48" s="74">
        <f t="shared" ca="1" si="33"/>
        <v>113558</v>
      </c>
      <c r="N48" s="72"/>
      <c r="P48" s="187" t="str">
        <f t="shared" si="21"/>
        <v>03951C</v>
      </c>
      <c r="Q48" s="191" t="s">
        <v>600</v>
      </c>
      <c r="R48" s="188" t="str">
        <f t="shared" si="22"/>
        <v>Emergency Management Planning Administrative Supervisor</v>
      </c>
      <c r="S48" s="189" t="str">
        <f t="shared" si="23"/>
        <v>41C</v>
      </c>
      <c r="T48" s="186" cm="1">
        <f t="array" aca="1" ref="T48" ca="1">ROUND(IF($Q48="Y",VLOOKUP($P48, INDIRECT($Q$3),T$8,0)*INDIRECT($P$2),VLOOKUP($P48, INDIRECT($Q$3),T$8,0)),IF($E48="E",0,3))</f>
        <v>88287</v>
      </c>
      <c r="U48" s="186" cm="1">
        <f t="array" aca="1" ref="U48" ca="1">ROUND(IF($Q48="Y",VLOOKUP($P48, INDIRECT($Q$3),U$8,0)*INDIRECT($P$2),VLOOKUP($P48, INDIRECT($Q$3),U$8,0)),IF($E48="E",0,3))</f>
        <v>92935</v>
      </c>
      <c r="V48" s="186" cm="1">
        <f t="array" aca="1" ref="V48" ca="1">ROUND(IF($Q48="Y",VLOOKUP($P48, INDIRECT($Q$3),V$8,0)*INDIRECT($P$2),VLOOKUP($P48, INDIRECT($Q$3),V$8,0)),IF($E48="E",0,3))</f>
        <v>97824</v>
      </c>
      <c r="W48" s="186" cm="1">
        <f t="array" aca="1" ref="W48" ca="1">ROUND(IF($Q48="Y",VLOOKUP($P48, INDIRECT($Q$3),W$8,0)*INDIRECT($P$2),VLOOKUP($P48, INDIRECT($Q$3),W$8,0)),IF($E48="E",0,3))</f>
        <v>104477</v>
      </c>
      <c r="X48" s="186" cm="1">
        <f t="array" aca="1" ref="X48" ca="1">ROUND(IF($Q48="Y",VLOOKUP($P48, INDIRECT($Q$3),X$8,0)*INDIRECT($P$2),VLOOKUP($P48, INDIRECT($Q$3),X$8,0)),IF($E48="E",0,3))</f>
        <v>107404</v>
      </c>
      <c r="Y48" s="186" cm="1">
        <f t="array" aca="1" ref="Y48" ca="1">ROUND(IF($Q48="Y",VLOOKUP($P48, INDIRECT($Q$3),Y$8,0)*INDIRECT($P$2),VLOOKUP($P48, INDIRECT($Q$3),Y$8,0)),IF($E48="E",0,3))</f>
        <v>110412</v>
      </c>
      <c r="Z48" s="186" cm="1">
        <f t="array" aca="1" ref="Z48" ca="1">ROUND(IF($Q48="Y",VLOOKUP($P48, INDIRECT($Q$3),Z$8,0)*INDIRECT($P$2),VLOOKUP($P48, INDIRECT($Q$3),Z$8,0)),IF($E48="E",0,3))</f>
        <v>113558</v>
      </c>
      <c r="AA48" s="186"/>
      <c r="AB48" s="282" t="str">
        <f t="shared" si="24"/>
        <v>03951C</v>
      </c>
      <c r="AC48" s="130" t="str">
        <f t="shared" si="25"/>
        <v>Emergency Management Planning Administrative Supervisor</v>
      </c>
      <c r="AD48" s="284" t="str">
        <f t="shared" si="26"/>
        <v>41C</v>
      </c>
      <c r="AE48" s="282">
        <f t="shared" ca="1" si="34"/>
        <v>42.445999999999998</v>
      </c>
      <c r="AF48" s="282">
        <f t="shared" ca="1" si="35"/>
        <v>44.680999999999997</v>
      </c>
      <c r="AG48" s="282">
        <f t="shared" ca="1" si="36"/>
        <v>47.030999999999999</v>
      </c>
      <c r="AH48" s="282">
        <f t="shared" ca="1" si="37"/>
        <v>50.23</v>
      </c>
      <c r="AI48" s="282">
        <f t="shared" ca="1" si="38"/>
        <v>51.637</v>
      </c>
      <c r="AJ48" s="282">
        <f t="shared" ca="1" si="39"/>
        <v>53.082999999999998</v>
      </c>
      <c r="AK48" s="282">
        <f t="shared" ca="1" si="40"/>
        <v>54.595999999999997</v>
      </c>
    </row>
    <row r="49" spans="1:38" x14ac:dyDescent="0.2">
      <c r="A49" s="75" t="s">
        <v>67</v>
      </c>
      <c r="B49" s="75">
        <v>10</v>
      </c>
      <c r="C49" s="70" t="s">
        <v>18</v>
      </c>
      <c r="D49" s="75">
        <v>483</v>
      </c>
      <c r="E49" s="75" t="s">
        <v>17</v>
      </c>
      <c r="F49" s="73" t="s">
        <v>339</v>
      </c>
      <c r="G49" s="74">
        <f t="shared" ca="1" si="27"/>
        <v>84799</v>
      </c>
      <c r="H49" s="74">
        <f t="shared" ca="1" si="28"/>
        <v>89261</v>
      </c>
      <c r="I49" s="74">
        <f t="shared" ca="1" si="29"/>
        <v>93959</v>
      </c>
      <c r="J49" s="74">
        <f t="shared" ca="1" si="30"/>
        <v>98905</v>
      </c>
      <c r="K49" s="74">
        <f t="shared" ca="1" si="31"/>
        <v>101671</v>
      </c>
      <c r="L49" s="74">
        <f t="shared" ca="1" si="32"/>
        <v>104522</v>
      </c>
      <c r="M49" s="74">
        <f t="shared" ca="1" si="33"/>
        <v>107500</v>
      </c>
      <c r="N49" s="72"/>
      <c r="P49" s="187" t="str">
        <f t="shared" si="21"/>
        <v>04066C</v>
      </c>
      <c r="Q49" s="191" t="s">
        <v>600</v>
      </c>
      <c r="R49" s="188" t="str">
        <f t="shared" si="22"/>
        <v>Engineering Applications Manager</v>
      </c>
      <c r="S49" s="189" t="str">
        <f t="shared" si="23"/>
        <v>83</v>
      </c>
      <c r="T49" s="186" cm="1">
        <f t="array" aca="1" ref="T49" ca="1">ROUND(IF($Q49="Y",VLOOKUP($P49, INDIRECT($Q$3),T$8,0)*INDIRECT($P$2),VLOOKUP($P49, INDIRECT($Q$3),T$8,0)),IF($E49="E",0,3))</f>
        <v>84799</v>
      </c>
      <c r="U49" s="186" cm="1">
        <f t="array" aca="1" ref="U49" ca="1">ROUND(IF($Q49="Y",VLOOKUP($P49, INDIRECT($Q$3),U$8,0)*INDIRECT($P$2),VLOOKUP($P49, INDIRECT($Q$3),U$8,0)),IF($E49="E",0,3))</f>
        <v>89261</v>
      </c>
      <c r="V49" s="186" cm="1">
        <f t="array" aca="1" ref="V49" ca="1">ROUND(IF($Q49="Y",VLOOKUP($P49, INDIRECT($Q$3),V$8,0)*INDIRECT($P$2),VLOOKUP($P49, INDIRECT($Q$3),V$8,0)),IF($E49="E",0,3))</f>
        <v>93959</v>
      </c>
      <c r="W49" s="186" cm="1">
        <f t="array" aca="1" ref="W49" ca="1">ROUND(IF($Q49="Y",VLOOKUP($P49, INDIRECT($Q$3),W$8,0)*INDIRECT($P$2),VLOOKUP($P49, INDIRECT($Q$3),W$8,0)),IF($E49="E",0,3))</f>
        <v>98905</v>
      </c>
      <c r="X49" s="186" cm="1">
        <f t="array" aca="1" ref="X49" ca="1">ROUND(IF($Q49="Y",VLOOKUP($P49, INDIRECT($Q$3),X$8,0)*INDIRECT($P$2),VLOOKUP($P49, INDIRECT($Q$3),X$8,0)),IF($E49="E",0,3))</f>
        <v>101671</v>
      </c>
      <c r="Y49" s="186" cm="1">
        <f t="array" aca="1" ref="Y49" ca="1">ROUND(IF($Q49="Y",VLOOKUP($P49, INDIRECT($Q$3),Y$8,0)*INDIRECT($P$2),VLOOKUP($P49, INDIRECT($Q$3),Y$8,0)),IF($E49="E",0,3))</f>
        <v>104522</v>
      </c>
      <c r="Z49" s="186" cm="1">
        <f t="array" aca="1" ref="Z49" ca="1">ROUND(IF($Q49="Y",VLOOKUP($P49, INDIRECT($Q$3),Z$8,0)*INDIRECT($P$2),VLOOKUP($P49, INDIRECT($Q$3),Z$8,0)),IF($E49="E",0,3))</f>
        <v>107500</v>
      </c>
      <c r="AA49" s="186"/>
      <c r="AB49" s="282" t="str">
        <f t="shared" si="24"/>
        <v>04066C</v>
      </c>
      <c r="AC49" s="130" t="str">
        <f t="shared" si="25"/>
        <v>Engineering Applications Manager</v>
      </c>
      <c r="AD49" s="284" t="str">
        <f t="shared" si="26"/>
        <v>83</v>
      </c>
      <c r="AE49" s="282">
        <f t="shared" ca="1" si="34"/>
        <v>40.768999999999998</v>
      </c>
      <c r="AF49" s="282">
        <f t="shared" ca="1" si="35"/>
        <v>42.913999999999994</v>
      </c>
      <c r="AG49" s="282">
        <f t="shared" ca="1" si="36"/>
        <v>45.172999999999995</v>
      </c>
      <c r="AH49" s="282">
        <f t="shared" ca="1" si="37"/>
        <v>47.550999999999995</v>
      </c>
      <c r="AI49" s="282">
        <f t="shared" ca="1" si="38"/>
        <v>48.881</v>
      </c>
      <c r="AJ49" s="282">
        <f t="shared" ca="1" si="39"/>
        <v>50.250999999999998</v>
      </c>
      <c r="AK49" s="282">
        <f t="shared" ca="1" si="40"/>
        <v>51.683</v>
      </c>
    </row>
    <row r="50" spans="1:38" x14ac:dyDescent="0.2">
      <c r="A50" s="75" t="s">
        <v>69</v>
      </c>
      <c r="B50" s="75">
        <v>10</v>
      </c>
      <c r="C50" s="70" t="s">
        <v>68</v>
      </c>
      <c r="D50" s="75">
        <v>490</v>
      </c>
      <c r="E50" s="75" t="s">
        <v>17</v>
      </c>
      <c r="F50" s="73" t="s">
        <v>340</v>
      </c>
      <c r="G50" s="74">
        <f t="shared" ca="1" si="27"/>
        <v>84136</v>
      </c>
      <c r="H50" s="74">
        <f t="shared" ca="1" si="28"/>
        <v>88424</v>
      </c>
      <c r="I50" s="74">
        <f t="shared" ca="1" si="29"/>
        <v>94410</v>
      </c>
      <c r="J50" s="74">
        <f t="shared" ca="1" si="30"/>
        <v>97054</v>
      </c>
      <c r="K50" s="74">
        <f t="shared" ca="1" si="31"/>
        <v>99771</v>
      </c>
      <c r="L50" s="74">
        <f t="shared" ca="1" si="32"/>
        <v>102617</v>
      </c>
      <c r="M50" s="74">
        <f t="shared" ca="1" si="33"/>
        <v>105506</v>
      </c>
      <c r="N50" s="72"/>
      <c r="P50" s="187" t="str">
        <f t="shared" si="21"/>
        <v>04103C</v>
      </c>
      <c r="Q50" s="186" t="s">
        <v>600</v>
      </c>
      <c r="R50" s="188" t="str">
        <f t="shared" si="22"/>
        <v>Enterprise Contract Adminstrator</v>
      </c>
      <c r="S50" s="189" t="str">
        <f t="shared" si="23"/>
        <v>90</v>
      </c>
      <c r="T50" s="186" cm="1">
        <f t="array" aca="1" ref="T50" ca="1">ROUND(IF($Q50="Y",VLOOKUP($P50, INDIRECT($Q$3),T$8,0)*INDIRECT($P$2),VLOOKUP($P50, INDIRECT($Q$3),T$8,0)),IF($E50="E",0,3))</f>
        <v>84136</v>
      </c>
      <c r="U50" s="186" cm="1">
        <f t="array" aca="1" ref="U50" ca="1">ROUND(IF($Q50="Y",VLOOKUP($P50, INDIRECT($Q$3),U$8,0)*INDIRECT($P$2),VLOOKUP($P50, INDIRECT($Q$3),U$8,0)),IF($E50="E",0,3))</f>
        <v>88424</v>
      </c>
      <c r="V50" s="186" cm="1">
        <f t="array" aca="1" ref="V50" ca="1">ROUND(IF($Q50="Y",VLOOKUP($P50, INDIRECT($Q$3),V$8,0)*INDIRECT($P$2),VLOOKUP($P50, INDIRECT($Q$3),V$8,0)),IF($E50="E",0,3))</f>
        <v>94410</v>
      </c>
      <c r="W50" s="186" cm="1">
        <f t="array" aca="1" ref="W50" ca="1">ROUND(IF($Q50="Y",VLOOKUP($P50, INDIRECT($Q$3),W$8,0)*INDIRECT($P$2),VLOOKUP($P50, INDIRECT($Q$3),W$8,0)),IF($E50="E",0,3))</f>
        <v>97054</v>
      </c>
      <c r="X50" s="186" cm="1">
        <f t="array" aca="1" ref="X50" ca="1">ROUND(IF($Q50="Y",VLOOKUP($P50, INDIRECT($Q$3),X$8,0)*INDIRECT($P$2),VLOOKUP($P50, INDIRECT($Q$3),X$8,0)),IF($E50="E",0,3))</f>
        <v>99771</v>
      </c>
      <c r="Y50" s="186" cm="1">
        <f t="array" aca="1" ref="Y50" ca="1">ROUND(IF($Q50="Y",VLOOKUP($P50, INDIRECT($Q$3),Y$8,0)*INDIRECT($P$2),VLOOKUP($P50, INDIRECT($Q$3),Y$8,0)),IF($E50="E",0,3))</f>
        <v>102617</v>
      </c>
      <c r="Z50" s="186" cm="1">
        <f t="array" aca="1" ref="Z50" ca="1">ROUND(IF($Q50="Y",VLOOKUP($P50, INDIRECT($Q$3),Z$8,0)*INDIRECT($P$2),VLOOKUP($P50, INDIRECT($Q$3),Z$8,0)),IF($E50="E",0,3))</f>
        <v>105506</v>
      </c>
      <c r="AA50" s="186"/>
      <c r="AB50" s="282" t="str">
        <f t="shared" si="24"/>
        <v>04103C</v>
      </c>
      <c r="AC50" s="130" t="str">
        <f t="shared" si="25"/>
        <v>Enterprise Contract Adminstrator</v>
      </c>
      <c r="AD50" s="284" t="str">
        <f t="shared" si="26"/>
        <v>90</v>
      </c>
      <c r="AE50" s="282">
        <f t="shared" ca="1" si="34"/>
        <v>40.450000000000003</v>
      </c>
      <c r="AF50" s="282">
        <f t="shared" ca="1" si="35"/>
        <v>42.512</v>
      </c>
      <c r="AG50" s="282">
        <f t="shared" ca="1" si="36"/>
        <v>45.39</v>
      </c>
      <c r="AH50" s="282">
        <f t="shared" ca="1" si="37"/>
        <v>46.660999999999994</v>
      </c>
      <c r="AI50" s="282">
        <f t="shared" ca="1" si="38"/>
        <v>47.966999999999999</v>
      </c>
      <c r="AJ50" s="282">
        <f t="shared" ca="1" si="39"/>
        <v>49.335999999999999</v>
      </c>
      <c r="AK50" s="282">
        <f t="shared" ca="1" si="40"/>
        <v>50.724999999999994</v>
      </c>
    </row>
    <row r="51" spans="1:38" x14ac:dyDescent="0.2">
      <c r="A51" s="75" t="s">
        <v>71</v>
      </c>
      <c r="B51" s="75">
        <v>10</v>
      </c>
      <c r="C51" s="70" t="s">
        <v>70</v>
      </c>
      <c r="D51" s="75">
        <v>455</v>
      </c>
      <c r="E51" s="75" t="s">
        <v>17</v>
      </c>
      <c r="F51" s="73" t="s">
        <v>341</v>
      </c>
      <c r="G51" s="74">
        <f t="shared" ca="1" si="27"/>
        <v>81521</v>
      </c>
      <c r="H51" s="74">
        <f t="shared" ca="1" si="28"/>
        <v>85579</v>
      </c>
      <c r="I51" s="74">
        <f t="shared" ca="1" si="29"/>
        <v>89869</v>
      </c>
      <c r="J51" s="74">
        <f t="shared" ca="1" si="30"/>
        <v>95680</v>
      </c>
      <c r="K51" s="74">
        <f t="shared" ca="1" si="31"/>
        <v>98357</v>
      </c>
      <c r="L51" s="74">
        <f t="shared" ca="1" si="32"/>
        <v>101114</v>
      </c>
      <c r="M51" s="74">
        <f t="shared" ca="1" si="33"/>
        <v>103996</v>
      </c>
      <c r="N51" s="72"/>
      <c r="P51" s="187" t="str">
        <f t="shared" si="21"/>
        <v>04112C</v>
      </c>
      <c r="Q51" s="191" t="s">
        <v>600</v>
      </c>
      <c r="R51" s="188" t="str">
        <f t="shared" si="22"/>
        <v>Enterprise Procurement Specialist</v>
      </c>
      <c r="S51" s="189" t="str">
        <f t="shared" si="23"/>
        <v>34M</v>
      </c>
      <c r="T51" s="186" cm="1">
        <f t="array" aca="1" ref="T51" ca="1">ROUND(IF($Q51="Y",VLOOKUP($P51, INDIRECT($Q$3),T$8,0)*INDIRECT($P$2),VLOOKUP($P51, INDIRECT($Q$3),T$8,0)),IF($E51="E",0,3))</f>
        <v>81521</v>
      </c>
      <c r="U51" s="186" cm="1">
        <f t="array" aca="1" ref="U51" ca="1">ROUND(IF($Q51="Y",VLOOKUP($P51, INDIRECT($Q$3),U$8,0)*INDIRECT($P$2),VLOOKUP($P51, INDIRECT($Q$3),U$8,0)),IF($E51="E",0,3))</f>
        <v>85579</v>
      </c>
      <c r="V51" s="186" cm="1">
        <f t="array" aca="1" ref="V51" ca="1">ROUND(IF($Q51="Y",VLOOKUP($P51, INDIRECT($Q$3),V$8,0)*INDIRECT($P$2),VLOOKUP($P51, INDIRECT($Q$3),V$8,0)),IF($E51="E",0,3))</f>
        <v>89869</v>
      </c>
      <c r="W51" s="186" cm="1">
        <f t="array" aca="1" ref="W51" ca="1">ROUND(IF($Q51="Y",VLOOKUP($P51, INDIRECT($Q$3),W$8,0)*INDIRECT($P$2),VLOOKUP($P51, INDIRECT($Q$3),W$8,0)),IF($E51="E",0,3))</f>
        <v>95680</v>
      </c>
      <c r="X51" s="186" cm="1">
        <f t="array" aca="1" ref="X51" ca="1">ROUND(IF($Q51="Y",VLOOKUP($P51, INDIRECT($Q$3),X$8,0)*INDIRECT($P$2),VLOOKUP($P51, INDIRECT($Q$3),X$8,0)),IF($E51="E",0,3))</f>
        <v>98357</v>
      </c>
      <c r="Y51" s="186" cm="1">
        <f t="array" aca="1" ref="Y51" ca="1">ROUND(IF($Q51="Y",VLOOKUP($P51, INDIRECT($Q$3),Y$8,0)*INDIRECT($P$2),VLOOKUP($P51, INDIRECT($Q$3),Y$8,0)),IF($E51="E",0,3))</f>
        <v>101114</v>
      </c>
      <c r="Z51" s="186" cm="1">
        <f t="array" aca="1" ref="Z51" ca="1">ROUND(IF($Q51="Y",VLOOKUP($P51, INDIRECT($Q$3),Z$8,0)*INDIRECT($P$2),VLOOKUP($P51, INDIRECT($Q$3),Z$8,0)),IF($E51="E",0,3))</f>
        <v>103996</v>
      </c>
      <c r="AA51" s="186"/>
      <c r="AB51" s="282" t="str">
        <f t="shared" si="24"/>
        <v>04112C</v>
      </c>
      <c r="AC51" s="130" t="str">
        <f t="shared" si="25"/>
        <v>Enterprise Procurement Specialist</v>
      </c>
      <c r="AD51" s="284" t="str">
        <f t="shared" si="26"/>
        <v>34M</v>
      </c>
      <c r="AE51" s="282">
        <f t="shared" ca="1" si="34"/>
        <v>39.192999999999998</v>
      </c>
      <c r="AF51" s="282">
        <f t="shared" ca="1" si="35"/>
        <v>41.143999999999998</v>
      </c>
      <c r="AG51" s="282">
        <f t="shared" ca="1" si="36"/>
        <v>43.207000000000001</v>
      </c>
      <c r="AH51" s="282">
        <f t="shared" ca="1" si="37"/>
        <v>46</v>
      </c>
      <c r="AI51" s="282">
        <f t="shared" ca="1" si="38"/>
        <v>47.287999999999997</v>
      </c>
      <c r="AJ51" s="282">
        <f t="shared" ca="1" si="39"/>
        <v>48.613</v>
      </c>
      <c r="AK51" s="282">
        <f t="shared" ca="1" si="40"/>
        <v>49.998999999999995</v>
      </c>
    </row>
    <row r="52" spans="1:38" x14ac:dyDescent="0.2">
      <c r="A52" s="75" t="s">
        <v>1003</v>
      </c>
      <c r="B52" s="75">
        <v>12</v>
      </c>
      <c r="C52" s="70" t="s">
        <v>120</v>
      </c>
      <c r="D52" s="75">
        <v>548</v>
      </c>
      <c r="E52" s="75" t="s">
        <v>17</v>
      </c>
      <c r="F52" s="73" t="s">
        <v>781</v>
      </c>
      <c r="G52" s="74">
        <f t="shared" si="27"/>
        <v>95600</v>
      </c>
      <c r="H52" s="74">
        <f t="shared" si="28"/>
        <v>100380</v>
      </c>
      <c r="I52" s="74">
        <f t="shared" si="29"/>
        <v>105397</v>
      </c>
      <c r="J52" s="74">
        <f t="shared" si="30"/>
        <v>112282</v>
      </c>
      <c r="K52" s="74">
        <f t="shared" si="31"/>
        <v>115428</v>
      </c>
      <c r="L52" s="74">
        <f t="shared" si="32"/>
        <v>118662</v>
      </c>
      <c r="M52" s="74">
        <f t="shared" si="33"/>
        <v>122042</v>
      </c>
      <c r="N52" s="72"/>
      <c r="P52" s="187" t="str">
        <f t="shared" si="21"/>
        <v>52906C</v>
      </c>
      <c r="Q52" s="191" t="s">
        <v>600</v>
      </c>
      <c r="R52" s="188" t="str">
        <f t="shared" si="22"/>
        <v>Epidemiology, Research, Evaluation &amp; Emergency Response Manager</v>
      </c>
      <c r="S52" s="189" t="str">
        <f t="shared" si="23"/>
        <v>50</v>
      </c>
      <c r="T52" s="186">
        <v>95600</v>
      </c>
      <c r="U52" s="186">
        <v>100380</v>
      </c>
      <c r="V52" s="186">
        <v>105397</v>
      </c>
      <c r="W52" s="186">
        <v>112282</v>
      </c>
      <c r="X52" s="186">
        <v>115428</v>
      </c>
      <c r="Y52" s="186">
        <v>118662</v>
      </c>
      <c r="Z52" s="186">
        <v>122042</v>
      </c>
      <c r="AA52" s="186"/>
      <c r="AB52" s="282" t="str">
        <f t="shared" si="24"/>
        <v>52906C</v>
      </c>
      <c r="AC52" s="130" t="str">
        <f t="shared" si="25"/>
        <v>Epidemiology, Research, Evaluation &amp; Emergency Response Manager</v>
      </c>
      <c r="AD52" s="284" t="str">
        <f t="shared" si="26"/>
        <v>50</v>
      </c>
      <c r="AE52" s="282">
        <f t="shared" si="34"/>
        <v>45.961999999999996</v>
      </c>
      <c r="AF52" s="282">
        <f t="shared" si="35"/>
        <v>48.26</v>
      </c>
      <c r="AG52" s="282">
        <f t="shared" si="36"/>
        <v>50.671999999999997</v>
      </c>
      <c r="AH52" s="282">
        <f t="shared" si="37"/>
        <v>53.981999999999999</v>
      </c>
      <c r="AI52" s="282">
        <f t="shared" si="38"/>
        <v>55.494999999999997</v>
      </c>
      <c r="AJ52" s="282">
        <f t="shared" si="39"/>
        <v>57.05</v>
      </c>
      <c r="AK52" s="282">
        <f t="shared" si="40"/>
        <v>58.674999999999997</v>
      </c>
    </row>
    <row r="53" spans="1:38" x14ac:dyDescent="0.2">
      <c r="A53" s="75" t="s">
        <v>72</v>
      </c>
      <c r="B53" s="75">
        <v>8</v>
      </c>
      <c r="C53" s="70" t="s">
        <v>576</v>
      </c>
      <c r="D53" s="75">
        <v>393</v>
      </c>
      <c r="E53" s="75" t="s">
        <v>17</v>
      </c>
      <c r="F53" s="73" t="s">
        <v>342</v>
      </c>
      <c r="G53" s="74">
        <f t="shared" ca="1" si="27"/>
        <v>74901</v>
      </c>
      <c r="H53" s="74">
        <f t="shared" ca="1" si="28"/>
        <v>77902</v>
      </c>
      <c r="I53" s="74">
        <f t="shared" ca="1" si="29"/>
        <v>81019</v>
      </c>
      <c r="J53" s="74">
        <f t="shared" ca="1" si="30"/>
        <v>84263</v>
      </c>
      <c r="K53" s="74">
        <f t="shared" ca="1" si="31"/>
        <v>87639</v>
      </c>
      <c r="L53" s="74">
        <f t="shared" ca="1" si="32"/>
        <v>0</v>
      </c>
      <c r="M53" s="74">
        <f t="shared" ca="1" si="33"/>
        <v>0</v>
      </c>
      <c r="N53" s="72"/>
      <c r="P53" s="187" t="str">
        <f t="shared" ref="P53:P69" si="41">A53</f>
        <v>04245C</v>
      </c>
      <c r="Q53" s="186" t="s">
        <v>600</v>
      </c>
      <c r="R53" s="188" t="str">
        <f t="shared" ref="R53:R84" si="42">F53</f>
        <v xml:space="preserve">Executive Assistant to Police Chief </v>
      </c>
      <c r="S53" s="189" t="str">
        <f t="shared" ref="S53:S70" si="43">C53</f>
        <v>099</v>
      </c>
      <c r="T53" s="186" cm="1">
        <f t="array" aca="1" ref="T53" ca="1">ROUND(IF($Q53="Y",VLOOKUP($P53, INDIRECT($Q$3),T$8,0)*INDIRECT($P$2),VLOOKUP($P53, INDIRECT($Q$3),T$8,0)),IF($E53="E",0,3))</f>
        <v>74901</v>
      </c>
      <c r="U53" s="186" cm="1">
        <f t="array" aca="1" ref="U53" ca="1">ROUND(IF($Q53="Y",VLOOKUP($P53, INDIRECT($Q$3),U$8,0)*INDIRECT($P$2),VLOOKUP($P53, INDIRECT($Q$3),U$8,0)),IF($E53="E",0,3))</f>
        <v>77902</v>
      </c>
      <c r="V53" s="186" cm="1">
        <f t="array" aca="1" ref="V53" ca="1">ROUND(IF($Q53="Y",VLOOKUP($P53, INDIRECT($Q$3),V$8,0)*INDIRECT($P$2),VLOOKUP($P53, INDIRECT($Q$3),V$8,0)),IF($E53="E",0,3))</f>
        <v>81019</v>
      </c>
      <c r="W53" s="186" cm="1">
        <f t="array" aca="1" ref="W53" ca="1">ROUND(IF($Q53="Y",VLOOKUP($P53, INDIRECT($Q$3),W$8,0)*INDIRECT($P$2),VLOOKUP($P53, INDIRECT($Q$3),W$8,0)),IF($E53="E",0,3))</f>
        <v>84263</v>
      </c>
      <c r="X53" s="186" cm="1">
        <f t="array" aca="1" ref="X53" ca="1">ROUND(IF($Q53="Y",VLOOKUP($P53, INDIRECT($Q$3),X$8,0)*INDIRECT($P$2),VLOOKUP($P53, INDIRECT($Q$3),X$8,0)),IF($E53="E",0,3))</f>
        <v>87639</v>
      </c>
      <c r="Y53" s="186" cm="1">
        <f t="array" aca="1" ref="Y53" ca="1">ROUND(IF($Q53="Y",VLOOKUP($P53, INDIRECT($Q$3),Y$8,0)*INDIRECT($P$2),VLOOKUP($P53, INDIRECT($Q$3),Y$8,0)),IF($E53="E",0,3))</f>
        <v>0</v>
      </c>
      <c r="Z53" s="186" cm="1">
        <f t="array" aca="1" ref="Z53" ca="1">ROUND(IF($Q53="Y",VLOOKUP($P53, INDIRECT($Q$3),Z$8,0)*INDIRECT($P$2),VLOOKUP($P53, INDIRECT($Q$3),Z$8,0)),IF($E53="E",0,3))</f>
        <v>0</v>
      </c>
      <c r="AA53" s="186"/>
      <c r="AB53" s="282" t="str">
        <f t="shared" ref="AB53:AB69" si="44">A53</f>
        <v>04245C</v>
      </c>
      <c r="AC53" s="130" t="str">
        <f t="shared" ref="AC53:AC84" si="45">F53</f>
        <v xml:space="preserve">Executive Assistant to Police Chief </v>
      </c>
      <c r="AD53" s="284" t="str">
        <f t="shared" ref="AD53:AD84" si="46">C53</f>
        <v>099</v>
      </c>
      <c r="AE53" s="282">
        <f t="shared" ca="1" si="34"/>
        <v>36.010999999999996</v>
      </c>
      <c r="AF53" s="282">
        <f t="shared" ca="1" si="35"/>
        <v>37.452999999999996</v>
      </c>
      <c r="AG53" s="282">
        <f t="shared" ca="1" si="36"/>
        <v>38.951999999999998</v>
      </c>
      <c r="AH53" s="282">
        <f t="shared" ca="1" si="37"/>
        <v>40.512</v>
      </c>
      <c r="AI53" s="282">
        <f t="shared" ca="1" si="38"/>
        <v>42.134999999999998</v>
      </c>
      <c r="AJ53" s="282" t="str">
        <f t="shared" ca="1" si="39"/>
        <v/>
      </c>
      <c r="AK53" s="282" t="str">
        <f t="shared" ca="1" si="40"/>
        <v/>
      </c>
    </row>
    <row r="54" spans="1:38" x14ac:dyDescent="0.2">
      <c r="A54" s="75" t="s">
        <v>73</v>
      </c>
      <c r="B54" s="75">
        <v>13</v>
      </c>
      <c r="C54" s="70" t="s">
        <v>76</v>
      </c>
      <c r="D54" s="75">
        <v>590</v>
      </c>
      <c r="E54" s="75" t="s">
        <v>17</v>
      </c>
      <c r="F54" s="73" t="s">
        <v>545</v>
      </c>
      <c r="G54" s="74">
        <f t="shared" ca="1" si="27"/>
        <v>109243</v>
      </c>
      <c r="H54" s="74">
        <f t="shared" ca="1" si="28"/>
        <v>113611</v>
      </c>
      <c r="I54" s="74">
        <f t="shared" ca="1" si="29"/>
        <v>118156</v>
      </c>
      <c r="J54" s="74">
        <f t="shared" ca="1" si="30"/>
        <v>122882</v>
      </c>
      <c r="K54" s="74">
        <f t="shared" ca="1" si="31"/>
        <v>127798</v>
      </c>
      <c r="L54" s="74">
        <f t="shared" ca="1" si="32"/>
        <v>0</v>
      </c>
      <c r="M54" s="74">
        <f t="shared" ca="1" si="33"/>
        <v>0</v>
      </c>
      <c r="N54" s="72"/>
      <c r="P54" s="187" t="str">
        <f t="shared" si="41"/>
        <v>03400C</v>
      </c>
      <c r="Q54" s="191" t="s">
        <v>600</v>
      </c>
      <c r="R54" s="188" t="str">
        <f t="shared" si="42"/>
        <v>Executive Manager Minneapolis Employment and Training Program</v>
      </c>
      <c r="S54" s="189" t="str">
        <f t="shared" si="43"/>
        <v>63</v>
      </c>
      <c r="T54" s="186" cm="1">
        <f t="array" aca="1" ref="T54" ca="1">ROUND(IF($Q54="Y",VLOOKUP($P54, INDIRECT($Q$3),T$8,0)*INDIRECT($P$2),VLOOKUP($P54, INDIRECT($Q$3),T$8,0)),IF($E54="E",0,3))</f>
        <v>109243</v>
      </c>
      <c r="U54" s="186" cm="1">
        <f t="array" aca="1" ref="U54" ca="1">ROUND(IF($Q54="Y",VLOOKUP($P54, INDIRECT($Q$3),U$8,0)*INDIRECT($P$2),VLOOKUP($P54, INDIRECT($Q$3),U$8,0)),IF($E54="E",0,3))</f>
        <v>113611</v>
      </c>
      <c r="V54" s="186" cm="1">
        <f t="array" aca="1" ref="V54" ca="1">ROUND(IF($Q54="Y",VLOOKUP($P54, INDIRECT($Q$3),V$8,0)*INDIRECT($P$2),VLOOKUP($P54, INDIRECT($Q$3),V$8,0)),IF($E54="E",0,3))</f>
        <v>118156</v>
      </c>
      <c r="W54" s="186" cm="1">
        <f t="array" aca="1" ref="W54" ca="1">ROUND(IF($Q54="Y",VLOOKUP($P54, INDIRECT($Q$3),W$8,0)*INDIRECT($P$2),VLOOKUP($P54, INDIRECT($Q$3),W$8,0)),IF($E54="E",0,3))</f>
        <v>122882</v>
      </c>
      <c r="X54" s="186" cm="1">
        <f t="array" aca="1" ref="X54" ca="1">ROUND(IF($Q54="Y",VLOOKUP($P54, INDIRECT($Q$3),X$8,0)*INDIRECT($P$2),VLOOKUP($P54, INDIRECT($Q$3),X$8,0)),IF($E54="E",0,3))</f>
        <v>127798</v>
      </c>
      <c r="Y54" s="186" cm="1">
        <f t="array" aca="1" ref="Y54" ca="1">ROUND(IF($Q54="Y",VLOOKUP($P54, INDIRECT($Q$3),Y$8,0)*INDIRECT($P$2),VLOOKUP($P54, INDIRECT($Q$3),Y$8,0)),IF($E54="E",0,3))</f>
        <v>0</v>
      </c>
      <c r="Z54" s="186" cm="1">
        <f t="array" aca="1" ref="Z54" ca="1">ROUND(IF($Q54="Y",VLOOKUP($P54, INDIRECT($Q$3),Z$8,0)*INDIRECT($P$2),VLOOKUP($P54, INDIRECT($Q$3),Z$8,0)),IF($E54="E",0,3))</f>
        <v>0</v>
      </c>
      <c r="AA54" s="186"/>
      <c r="AB54" s="282" t="str">
        <f t="shared" si="44"/>
        <v>03400C</v>
      </c>
      <c r="AC54" s="130" t="str">
        <f t="shared" si="45"/>
        <v>Executive Manager Minneapolis Employment and Training Program</v>
      </c>
      <c r="AD54" s="284" t="str">
        <f t="shared" si="46"/>
        <v>63</v>
      </c>
      <c r="AE54" s="282">
        <f t="shared" ca="1" si="34"/>
        <v>52.521000000000001</v>
      </c>
      <c r="AF54" s="282">
        <f t="shared" ca="1" si="35"/>
        <v>54.620999999999995</v>
      </c>
      <c r="AG54" s="282">
        <f t="shared" ca="1" si="36"/>
        <v>56.805999999999997</v>
      </c>
      <c r="AH54" s="282">
        <f t="shared" ca="1" si="37"/>
        <v>59.077999999999996</v>
      </c>
      <c r="AI54" s="282">
        <f t="shared" ca="1" si="38"/>
        <v>61.442</v>
      </c>
      <c r="AJ54" s="282" t="str">
        <f t="shared" ca="1" si="39"/>
        <v/>
      </c>
      <c r="AK54" s="282" t="str">
        <f t="shared" ca="1" si="40"/>
        <v/>
      </c>
    </row>
    <row r="55" spans="1:38" x14ac:dyDescent="0.2">
      <c r="A55" s="75" t="s">
        <v>74</v>
      </c>
      <c r="B55" s="75">
        <v>11</v>
      </c>
      <c r="C55" s="70" t="s">
        <v>577</v>
      </c>
      <c r="D55" s="75">
        <v>505</v>
      </c>
      <c r="E55" s="75" t="s">
        <v>17</v>
      </c>
      <c r="F55" s="73" t="s">
        <v>344</v>
      </c>
      <c r="G55" s="74">
        <f t="shared" ca="1" si="27"/>
        <v>97055</v>
      </c>
      <c r="H55" s="74">
        <f t="shared" ca="1" si="28"/>
        <v>100941</v>
      </c>
      <c r="I55" s="74">
        <f t="shared" ca="1" si="29"/>
        <v>104984</v>
      </c>
      <c r="J55" s="74">
        <f t="shared" ca="1" si="30"/>
        <v>109187</v>
      </c>
      <c r="K55" s="74">
        <f t="shared" ca="1" si="31"/>
        <v>113558</v>
      </c>
      <c r="L55" s="74">
        <f t="shared" ca="1" si="32"/>
        <v>0</v>
      </c>
      <c r="M55" s="74">
        <f t="shared" ca="1" si="33"/>
        <v>0</v>
      </c>
      <c r="N55" s="72"/>
      <c r="P55" s="187" t="str">
        <f t="shared" si="41"/>
        <v>04239C</v>
      </c>
      <c r="Q55" s="191" t="s">
        <v>600</v>
      </c>
      <c r="R55" s="188" t="str">
        <f t="shared" si="42"/>
        <v>Executive Manager of Arts</v>
      </c>
      <c r="S55" s="189" t="str">
        <f t="shared" si="43"/>
        <v>041</v>
      </c>
      <c r="T55" s="186" cm="1">
        <f t="array" aca="1" ref="T55" ca="1">ROUND(IF($Q55="Y",VLOOKUP($P55, INDIRECT($Q$3),T$8,0)*INDIRECT($P$2),VLOOKUP($P55, INDIRECT($Q$3),T$8,0)),IF($E55="E",0,3))</f>
        <v>97055</v>
      </c>
      <c r="U55" s="186" cm="1">
        <f t="array" aca="1" ref="U55" ca="1">ROUND(IF($Q55="Y",VLOOKUP($P55, INDIRECT($Q$3),U$8,0)*INDIRECT($P$2),VLOOKUP($P55, INDIRECT($Q$3),U$8,0)),IF($E55="E",0,3))</f>
        <v>100941</v>
      </c>
      <c r="V55" s="186" cm="1">
        <f t="array" aca="1" ref="V55" ca="1">ROUND(IF($Q55="Y",VLOOKUP($P55, INDIRECT($Q$3),V$8,0)*INDIRECT($P$2),VLOOKUP($P55, INDIRECT($Q$3),V$8,0)),IF($E55="E",0,3))</f>
        <v>104984</v>
      </c>
      <c r="W55" s="186" cm="1">
        <f t="array" aca="1" ref="W55" ca="1">ROUND(IF($Q55="Y",VLOOKUP($P55, INDIRECT($Q$3),W$8,0)*INDIRECT($P$2),VLOOKUP($P55, INDIRECT($Q$3),W$8,0)),IF($E55="E",0,3))</f>
        <v>109187</v>
      </c>
      <c r="X55" s="186" cm="1">
        <f t="array" aca="1" ref="X55" ca="1">ROUND(IF($Q55="Y",VLOOKUP($P55, INDIRECT($Q$3),X$8,0)*INDIRECT($P$2),VLOOKUP($P55, INDIRECT($Q$3),X$8,0)),IF($E55="E",0,3))</f>
        <v>113558</v>
      </c>
      <c r="Y55" s="186" cm="1">
        <f t="array" aca="1" ref="Y55" ca="1">ROUND(IF($Q55="Y",VLOOKUP($P55, INDIRECT($Q$3),Y$8,0)*INDIRECT($P$2),VLOOKUP($P55, INDIRECT($Q$3),Y$8,0)),IF($E55="E",0,3))</f>
        <v>0</v>
      </c>
      <c r="Z55" s="186" cm="1">
        <f t="array" aca="1" ref="Z55" ca="1">ROUND(IF($Q55="Y",VLOOKUP($P55, INDIRECT($Q$3),Z$8,0)*INDIRECT($P$2),VLOOKUP($P55, INDIRECT($Q$3),Z$8,0)),IF($E55="E",0,3))</f>
        <v>0</v>
      </c>
      <c r="AA55" s="186"/>
      <c r="AB55" s="282" t="str">
        <f t="shared" si="44"/>
        <v>04239C</v>
      </c>
      <c r="AC55" s="130" t="str">
        <f t="shared" si="45"/>
        <v>Executive Manager of Arts</v>
      </c>
      <c r="AD55" s="284" t="str">
        <f t="shared" si="46"/>
        <v>041</v>
      </c>
      <c r="AE55" s="282">
        <f t="shared" ca="1" si="34"/>
        <v>46.661999999999999</v>
      </c>
      <c r="AF55" s="282">
        <f t="shared" ca="1" si="35"/>
        <v>48.53</v>
      </c>
      <c r="AG55" s="282">
        <f t="shared" ca="1" si="36"/>
        <v>50.473999999999997</v>
      </c>
      <c r="AH55" s="282">
        <f t="shared" ca="1" si="37"/>
        <v>52.494</v>
      </c>
      <c r="AI55" s="282">
        <f t="shared" ca="1" si="38"/>
        <v>54.595999999999997</v>
      </c>
      <c r="AJ55" s="282" t="str">
        <f t="shared" ca="1" si="39"/>
        <v/>
      </c>
      <c r="AK55" s="282" t="str">
        <f t="shared" ca="1" si="40"/>
        <v/>
      </c>
    </row>
    <row r="56" spans="1:38" x14ac:dyDescent="0.2">
      <c r="A56" s="75" t="s">
        <v>77</v>
      </c>
      <c r="B56" s="75">
        <v>13</v>
      </c>
      <c r="C56" s="70" t="s">
        <v>76</v>
      </c>
      <c r="D56" s="75">
        <v>598</v>
      </c>
      <c r="E56" s="75" t="s">
        <v>17</v>
      </c>
      <c r="F56" s="73" t="s">
        <v>346</v>
      </c>
      <c r="G56" s="74">
        <f t="shared" ca="1" si="27"/>
        <v>109243</v>
      </c>
      <c r="H56" s="74">
        <f t="shared" ca="1" si="28"/>
        <v>113611</v>
      </c>
      <c r="I56" s="74">
        <f t="shared" ca="1" si="29"/>
        <v>118156</v>
      </c>
      <c r="J56" s="74">
        <f t="shared" ca="1" si="30"/>
        <v>122882</v>
      </c>
      <c r="K56" s="74">
        <f t="shared" ca="1" si="31"/>
        <v>127798</v>
      </c>
      <c r="L56" s="74">
        <f t="shared" ca="1" si="32"/>
        <v>0</v>
      </c>
      <c r="M56" s="74">
        <f t="shared" ca="1" si="33"/>
        <v>0</v>
      </c>
      <c r="N56" s="72"/>
      <c r="P56" s="187" t="str">
        <f t="shared" si="41"/>
        <v>04295C</v>
      </c>
      <c r="Q56" s="191" t="s">
        <v>600</v>
      </c>
      <c r="R56" s="188" t="str">
        <f t="shared" si="42"/>
        <v>Facility Manager</v>
      </c>
      <c r="S56" s="189" t="str">
        <f t="shared" si="43"/>
        <v>63</v>
      </c>
      <c r="T56" s="186" cm="1">
        <f t="array" aca="1" ref="T56" ca="1">ROUND(IF($Q56="Y",VLOOKUP($P56, INDIRECT($Q$3),T$8,0)*INDIRECT($P$2),VLOOKUP($P56, INDIRECT($Q$3),T$8,0)),IF($E56="E",0,3))</f>
        <v>109243</v>
      </c>
      <c r="U56" s="186" cm="1">
        <f t="array" aca="1" ref="U56" ca="1">ROUND(IF($Q56="Y",VLOOKUP($P56, INDIRECT($Q$3),U$8,0)*INDIRECT($P$2),VLOOKUP($P56, INDIRECT($Q$3),U$8,0)),IF($E56="E",0,3))</f>
        <v>113611</v>
      </c>
      <c r="V56" s="186" cm="1">
        <f t="array" aca="1" ref="V56" ca="1">ROUND(IF($Q56="Y",VLOOKUP($P56, INDIRECT($Q$3),V$8,0)*INDIRECT($P$2),VLOOKUP($P56, INDIRECT($Q$3),V$8,0)),IF($E56="E",0,3))</f>
        <v>118156</v>
      </c>
      <c r="W56" s="186" cm="1">
        <f t="array" aca="1" ref="W56" ca="1">ROUND(IF($Q56="Y",VLOOKUP($P56, INDIRECT($Q$3),W$8,0)*INDIRECT($P$2),VLOOKUP($P56, INDIRECT($Q$3),W$8,0)),IF($E56="E",0,3))</f>
        <v>122882</v>
      </c>
      <c r="X56" s="186" cm="1">
        <f t="array" aca="1" ref="X56" ca="1">ROUND(IF($Q56="Y",VLOOKUP($P56, INDIRECT($Q$3),X$8,0)*INDIRECT($P$2),VLOOKUP($P56, INDIRECT($Q$3),X$8,0)),IF($E56="E",0,3))</f>
        <v>127798</v>
      </c>
      <c r="Y56" s="186" cm="1">
        <f t="array" aca="1" ref="Y56" ca="1">ROUND(IF($Q56="Y",VLOOKUP($P56, INDIRECT($Q$3),Y$8,0)*INDIRECT($P$2),VLOOKUP($P56, INDIRECT($Q$3),Y$8,0)),IF($E56="E",0,3))</f>
        <v>0</v>
      </c>
      <c r="Z56" s="186" cm="1">
        <f t="array" aca="1" ref="Z56" ca="1">ROUND(IF($Q56="Y",VLOOKUP($P56, INDIRECT($Q$3),Z$8,0)*INDIRECT($P$2),VLOOKUP($P56, INDIRECT($Q$3),Z$8,0)),IF($E56="E",0,3))</f>
        <v>0</v>
      </c>
      <c r="AA56" s="186"/>
      <c r="AB56" s="282" t="str">
        <f t="shared" si="44"/>
        <v>04295C</v>
      </c>
      <c r="AC56" s="130" t="str">
        <f t="shared" si="45"/>
        <v>Facility Manager</v>
      </c>
      <c r="AD56" s="284" t="str">
        <f t="shared" si="46"/>
        <v>63</v>
      </c>
      <c r="AE56" s="282">
        <f t="shared" ca="1" si="34"/>
        <v>52.521000000000001</v>
      </c>
      <c r="AF56" s="282">
        <f t="shared" ca="1" si="35"/>
        <v>54.620999999999995</v>
      </c>
      <c r="AG56" s="282">
        <f t="shared" ca="1" si="36"/>
        <v>56.805999999999997</v>
      </c>
      <c r="AH56" s="282">
        <f t="shared" ca="1" si="37"/>
        <v>59.077999999999996</v>
      </c>
      <c r="AI56" s="282">
        <f t="shared" ca="1" si="38"/>
        <v>61.442</v>
      </c>
      <c r="AJ56" s="282" t="str">
        <f t="shared" ca="1" si="39"/>
        <v/>
      </c>
      <c r="AK56" s="282" t="str">
        <f t="shared" ca="1" si="40"/>
        <v/>
      </c>
    </row>
    <row r="57" spans="1:38" x14ac:dyDescent="0.2">
      <c r="A57" s="75" t="s">
        <v>79</v>
      </c>
      <c r="B57" s="75">
        <v>4</v>
      </c>
      <c r="C57" s="70" t="s">
        <v>85</v>
      </c>
      <c r="D57" s="75">
        <v>208</v>
      </c>
      <c r="E57" s="75" t="s">
        <v>21</v>
      </c>
      <c r="F57" s="73" t="s">
        <v>347</v>
      </c>
      <c r="G57" s="74">
        <f t="shared" si="27"/>
        <v>20.699000000000002</v>
      </c>
      <c r="H57" s="74">
        <f t="shared" si="28"/>
        <v>21.451000000000001</v>
      </c>
      <c r="I57" s="74">
        <f t="shared" si="29"/>
        <v>22.228999999999999</v>
      </c>
      <c r="J57" s="74">
        <f t="shared" ca="1" si="30"/>
        <v>0</v>
      </c>
      <c r="K57" s="74">
        <f t="shared" ca="1" si="31"/>
        <v>0</v>
      </c>
      <c r="L57" s="74">
        <f t="shared" ca="1" si="32"/>
        <v>0</v>
      </c>
      <c r="M57" s="74">
        <f t="shared" ca="1" si="33"/>
        <v>0</v>
      </c>
      <c r="N57" s="72"/>
      <c r="P57" s="187" t="str">
        <f t="shared" si="41"/>
        <v>02230C</v>
      </c>
      <c r="Q57" s="191" t="s">
        <v>600</v>
      </c>
      <c r="R57" s="188" t="str">
        <f t="shared" si="42"/>
        <v xml:space="preserve">Guest Services Ambassador </v>
      </c>
      <c r="S57" s="189" t="str">
        <f t="shared" si="43"/>
        <v>110</v>
      </c>
      <c r="T57" s="186">
        <v>20.699000000000002</v>
      </c>
      <c r="U57" s="186">
        <v>21.451000000000001</v>
      </c>
      <c r="V57" s="186">
        <v>22.228999999999999</v>
      </c>
      <c r="W57" s="186" cm="1">
        <f t="array" aca="1" ref="W57" ca="1">ROUND(IF($Q57="Y",VLOOKUP($P57, INDIRECT($Q$3),W$8,0)*INDIRECT($P$2),VLOOKUP($P57, INDIRECT($Q$3),W$8,0)),IF($E57="E",0,3))</f>
        <v>0</v>
      </c>
      <c r="X57" s="186" cm="1">
        <f t="array" aca="1" ref="X57" ca="1">ROUND(IF($Q57="Y",VLOOKUP($P57, INDIRECT($Q$3),X$8,0)*INDIRECT($P$2),VLOOKUP($P57, INDIRECT($Q$3),X$8,0)),IF($E57="E",0,3))</f>
        <v>0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44"/>
        <v>02230C</v>
      </c>
      <c r="AC57" s="130" t="str">
        <f t="shared" si="45"/>
        <v xml:space="preserve">Guest Services Ambassador </v>
      </c>
      <c r="AD57" s="284" t="str">
        <f t="shared" si="46"/>
        <v>110</v>
      </c>
      <c r="AE57" s="282">
        <f t="shared" si="34"/>
        <v>20.699000000000002</v>
      </c>
      <c r="AF57" s="282">
        <f t="shared" si="35"/>
        <v>21.451000000000001</v>
      </c>
      <c r="AG57" s="282">
        <f t="shared" si="36"/>
        <v>22.228999999999999</v>
      </c>
      <c r="AH57" s="282" t="str">
        <f t="shared" ca="1" si="37"/>
        <v/>
      </c>
      <c r="AI57" s="282" t="str">
        <f t="shared" ca="1" si="38"/>
        <v/>
      </c>
      <c r="AJ57" s="282" t="str">
        <f t="shared" ca="1" si="39"/>
        <v/>
      </c>
      <c r="AK57" s="282" t="str">
        <f t="shared" ca="1" si="40"/>
        <v/>
      </c>
    </row>
    <row r="58" spans="1:38" s="73" customFormat="1" x14ac:dyDescent="0.2">
      <c r="A58" s="75" t="s">
        <v>668</v>
      </c>
      <c r="B58" s="75">
        <v>10</v>
      </c>
      <c r="C58" s="70" t="s">
        <v>70</v>
      </c>
      <c r="D58" s="75">
        <v>478</v>
      </c>
      <c r="E58" s="75" t="s">
        <v>17</v>
      </c>
      <c r="F58" s="73" t="s">
        <v>669</v>
      </c>
      <c r="G58" s="74">
        <f t="shared" ca="1" si="27"/>
        <v>81521</v>
      </c>
      <c r="H58" s="74">
        <f t="shared" ca="1" si="28"/>
        <v>85579</v>
      </c>
      <c r="I58" s="74">
        <f t="shared" ca="1" si="29"/>
        <v>89869</v>
      </c>
      <c r="J58" s="74">
        <f t="shared" ca="1" si="30"/>
        <v>95680</v>
      </c>
      <c r="K58" s="74">
        <f t="shared" ca="1" si="31"/>
        <v>98357</v>
      </c>
      <c r="L58" s="74">
        <f t="shared" ca="1" si="32"/>
        <v>101114</v>
      </c>
      <c r="M58" s="74">
        <f t="shared" ca="1" si="33"/>
        <v>103996</v>
      </c>
      <c r="N58" s="60"/>
      <c r="P58" s="187" t="str">
        <f t="shared" si="41"/>
        <v>52991C</v>
      </c>
      <c r="Q58" s="191" t="s">
        <v>600</v>
      </c>
      <c r="R58" s="188" t="str">
        <f t="shared" si="42"/>
        <v>Health Equity Manager</v>
      </c>
      <c r="S58" s="189" t="str">
        <f t="shared" si="43"/>
        <v>34M</v>
      </c>
      <c r="T58" s="186" cm="1">
        <f t="array" aca="1" ref="T58" ca="1">ROUND(IF($Q58="Y",VLOOKUP($P58, INDIRECT($Q$3),T$8,0)*INDIRECT($P$2),VLOOKUP($P58, INDIRECT($Q$3),T$8,0)),IF($E58="E",0,3))</f>
        <v>81521</v>
      </c>
      <c r="U58" s="186" cm="1">
        <f t="array" aca="1" ref="U58" ca="1">ROUND(IF($Q58="Y",VLOOKUP($P58, INDIRECT($Q$3),U$8,0)*INDIRECT($P$2),VLOOKUP($P58, INDIRECT($Q$3),U$8,0)),IF($E58="E",0,3))</f>
        <v>85579</v>
      </c>
      <c r="V58" s="186" cm="1">
        <f t="array" aca="1" ref="V58" ca="1">ROUND(IF($Q58="Y",VLOOKUP($P58, INDIRECT($Q$3),V$8,0)*INDIRECT($P$2),VLOOKUP($P58, INDIRECT($Q$3),V$8,0)),IF($E58="E",0,3))</f>
        <v>89869</v>
      </c>
      <c r="W58" s="186" cm="1">
        <f t="array" aca="1" ref="W58" ca="1">ROUND(IF($Q58="Y",VLOOKUP($P58, INDIRECT($Q$3),W$8,0)*INDIRECT($P$2),VLOOKUP($P58, INDIRECT($Q$3),W$8,0)),IF($E58="E",0,3))</f>
        <v>95680</v>
      </c>
      <c r="X58" s="186" cm="1">
        <f t="array" aca="1" ref="X58" ca="1">ROUND(IF($Q58="Y",VLOOKUP($P58, INDIRECT($Q$3),X$8,0)*INDIRECT($P$2),VLOOKUP($P58, INDIRECT($Q$3),X$8,0)),IF($E58="E",0,3))</f>
        <v>98357</v>
      </c>
      <c r="Y58" s="186" cm="1">
        <f t="array" aca="1" ref="Y58" ca="1">ROUND(IF($Q58="Y",VLOOKUP($P58, INDIRECT($Q$3),Y$8,0)*INDIRECT($P$2),VLOOKUP($P58, INDIRECT($Q$3),Y$8,0)),IF($E58="E",0,3))</f>
        <v>101114</v>
      </c>
      <c r="Z58" s="186" cm="1">
        <f t="array" aca="1" ref="Z58" ca="1">ROUND(IF($Q58="Y",VLOOKUP($P58, INDIRECT($Q$3),Z$8,0)*INDIRECT($P$2),VLOOKUP($P58, INDIRECT($Q$3),Z$8,0)),IF($E58="E",0,3))</f>
        <v>103996</v>
      </c>
      <c r="AA58" s="186"/>
      <c r="AB58" s="282" t="str">
        <f t="shared" si="44"/>
        <v>52991C</v>
      </c>
      <c r="AC58" s="130" t="str">
        <f t="shared" si="45"/>
        <v>Health Equity Manager</v>
      </c>
      <c r="AD58" s="284" t="str">
        <f t="shared" si="46"/>
        <v>34M</v>
      </c>
      <c r="AE58" s="282">
        <f t="shared" ca="1" si="34"/>
        <v>39.192999999999998</v>
      </c>
      <c r="AF58" s="282">
        <f t="shared" ca="1" si="35"/>
        <v>41.143999999999998</v>
      </c>
      <c r="AG58" s="282">
        <f t="shared" ca="1" si="36"/>
        <v>43.207000000000001</v>
      </c>
      <c r="AH58" s="282">
        <f t="shared" ca="1" si="37"/>
        <v>46</v>
      </c>
      <c r="AI58" s="282">
        <f t="shared" ca="1" si="38"/>
        <v>47.287999999999997</v>
      </c>
      <c r="AJ58" s="282">
        <f t="shared" ca="1" si="39"/>
        <v>48.613</v>
      </c>
      <c r="AK58" s="282">
        <f t="shared" ca="1" si="40"/>
        <v>49.998999999999995</v>
      </c>
      <c r="AL58" s="129"/>
    </row>
    <row r="59" spans="1:38" x14ac:dyDescent="0.2">
      <c r="A59" s="75" t="s">
        <v>548</v>
      </c>
      <c r="B59" s="75">
        <v>10</v>
      </c>
      <c r="C59" s="70" t="s">
        <v>571</v>
      </c>
      <c r="D59" s="75">
        <v>458</v>
      </c>
      <c r="E59" s="75" t="s">
        <v>17</v>
      </c>
      <c r="F59" s="73" t="s">
        <v>547</v>
      </c>
      <c r="G59" s="74">
        <f t="shared" si="27"/>
        <v>88838</v>
      </c>
      <c r="H59" s="74">
        <f t="shared" si="28"/>
        <v>92396</v>
      </c>
      <c r="I59" s="74">
        <f t="shared" si="29"/>
        <v>96097</v>
      </c>
      <c r="J59" s="74">
        <f t="shared" si="30"/>
        <v>99942</v>
      </c>
      <c r="K59" s="74">
        <f t="shared" si="31"/>
        <v>103945</v>
      </c>
      <c r="L59" s="74">
        <f t="shared" si="32"/>
        <v>0</v>
      </c>
      <c r="M59" s="74">
        <f t="shared" si="33"/>
        <v>0</v>
      </c>
      <c r="N59" s="72"/>
      <c r="P59" s="187" t="str">
        <f t="shared" si="41"/>
        <v>52946C</v>
      </c>
      <c r="Q59" s="191" t="s">
        <v>600</v>
      </c>
      <c r="R59" s="188" t="str">
        <f t="shared" si="42"/>
        <v>Health Program Coordinator</v>
      </c>
      <c r="S59" s="189" t="str">
        <f t="shared" si="43"/>
        <v>065</v>
      </c>
      <c r="T59" s="186">
        <v>88838</v>
      </c>
      <c r="U59" s="186">
        <v>92396</v>
      </c>
      <c r="V59" s="186">
        <v>96097</v>
      </c>
      <c r="W59" s="186">
        <v>99942</v>
      </c>
      <c r="X59" s="186">
        <v>103945</v>
      </c>
      <c r="AA59" s="186"/>
      <c r="AB59" s="282" t="str">
        <f t="shared" si="44"/>
        <v>52946C</v>
      </c>
      <c r="AC59" s="130" t="str">
        <f t="shared" si="45"/>
        <v>Health Program Coordinator</v>
      </c>
      <c r="AD59" s="284" t="str">
        <f t="shared" si="46"/>
        <v>065</v>
      </c>
      <c r="AE59" s="282">
        <f t="shared" si="34"/>
        <v>42.710999999999999</v>
      </c>
      <c r="AF59" s="282">
        <f t="shared" si="35"/>
        <v>44.421999999999997</v>
      </c>
      <c r="AG59" s="282">
        <f t="shared" si="36"/>
        <v>46.201000000000001</v>
      </c>
      <c r="AH59" s="282">
        <f t="shared" si="37"/>
        <v>48.05</v>
      </c>
      <c r="AI59" s="282">
        <f t="shared" si="38"/>
        <v>49.973999999999997</v>
      </c>
      <c r="AJ59" s="282" t="str">
        <f t="shared" si="39"/>
        <v/>
      </c>
      <c r="AK59" s="282" t="str">
        <f t="shared" si="40"/>
        <v/>
      </c>
    </row>
    <row r="60" spans="1:38" x14ac:dyDescent="0.2">
      <c r="A60" s="75" t="s">
        <v>80</v>
      </c>
      <c r="B60" s="75">
        <v>10</v>
      </c>
      <c r="C60" s="70" t="s">
        <v>70</v>
      </c>
      <c r="D60" s="75">
        <v>465</v>
      </c>
      <c r="E60" s="75" t="s">
        <v>17</v>
      </c>
      <c r="F60" s="73" t="s">
        <v>348</v>
      </c>
      <c r="G60" s="74">
        <f t="shared" ca="1" si="27"/>
        <v>81521</v>
      </c>
      <c r="H60" s="74">
        <f t="shared" ca="1" si="28"/>
        <v>85579</v>
      </c>
      <c r="I60" s="74">
        <f t="shared" ca="1" si="29"/>
        <v>89869</v>
      </c>
      <c r="J60" s="74">
        <f t="shared" ca="1" si="30"/>
        <v>95680</v>
      </c>
      <c r="K60" s="74">
        <f t="shared" ca="1" si="31"/>
        <v>98357</v>
      </c>
      <c r="L60" s="74">
        <f t="shared" ca="1" si="32"/>
        <v>101114</v>
      </c>
      <c r="M60" s="74">
        <f t="shared" ca="1" si="33"/>
        <v>103996</v>
      </c>
      <c r="N60" s="72"/>
      <c r="P60" s="187" t="str">
        <f t="shared" si="41"/>
        <v>05403C</v>
      </c>
      <c r="Q60" s="191" t="s">
        <v>600</v>
      </c>
      <c r="R60" s="188" t="str">
        <f t="shared" si="42"/>
        <v xml:space="preserve">Health Program Manager </v>
      </c>
      <c r="S60" s="189" t="str">
        <f t="shared" si="43"/>
        <v>34M</v>
      </c>
      <c r="T60" s="186" cm="1">
        <f t="array" aca="1" ref="T60" ca="1">ROUND(IF($Q60="Y",VLOOKUP($P60, INDIRECT($Q$3),T$8,0)*INDIRECT($P$2),VLOOKUP($P60, INDIRECT($Q$3),T$8,0)),IF($E60="E",0,3))</f>
        <v>81521</v>
      </c>
      <c r="U60" s="186" cm="1">
        <f t="array" aca="1" ref="U60" ca="1">ROUND(IF($Q60="Y",VLOOKUP($P60, INDIRECT($Q$3),U$8,0)*INDIRECT($P$2),VLOOKUP($P60, INDIRECT($Q$3),U$8,0)),IF($E60="E",0,3))</f>
        <v>85579</v>
      </c>
      <c r="V60" s="186" cm="1">
        <f t="array" aca="1" ref="V60" ca="1">ROUND(IF($Q60="Y",VLOOKUP($P60, INDIRECT($Q$3),V$8,0)*INDIRECT($P$2),VLOOKUP($P60, INDIRECT($Q$3),V$8,0)),IF($E60="E",0,3))</f>
        <v>89869</v>
      </c>
      <c r="W60" s="186" cm="1">
        <f t="array" aca="1" ref="W60" ca="1">ROUND(IF($Q60="Y",VLOOKUP($P60, INDIRECT($Q$3),W$8,0)*INDIRECT($P$2),VLOOKUP($P60, INDIRECT($Q$3),W$8,0)),IF($E60="E",0,3))</f>
        <v>95680</v>
      </c>
      <c r="X60" s="186" cm="1">
        <f t="array" aca="1" ref="X60" ca="1">ROUND(IF($Q60="Y",VLOOKUP($P60, INDIRECT($Q$3),X$8,0)*INDIRECT($P$2),VLOOKUP($P60, INDIRECT($Q$3),X$8,0)),IF($E60="E",0,3))</f>
        <v>98357</v>
      </c>
      <c r="Y60" s="186" cm="1">
        <f t="array" aca="1" ref="Y60" ca="1">ROUND(IF($Q60="Y",VLOOKUP($P60, INDIRECT($Q$3),Y$8,0)*INDIRECT($P$2),VLOOKUP($P60, INDIRECT($Q$3),Y$8,0)),IF($E60="E",0,3))</f>
        <v>101114</v>
      </c>
      <c r="Z60" s="186" cm="1">
        <f t="array" aca="1" ref="Z60" ca="1">ROUND(IF($Q60="Y",VLOOKUP($P60, INDIRECT($Q$3),Z$8,0)*INDIRECT($P$2),VLOOKUP($P60, INDIRECT($Q$3),Z$8,0)),IF($E60="E",0,3))</f>
        <v>103996</v>
      </c>
      <c r="AA60" s="186"/>
      <c r="AB60" s="282" t="str">
        <f t="shared" si="44"/>
        <v>05403C</v>
      </c>
      <c r="AC60" s="130" t="str">
        <f t="shared" si="45"/>
        <v xml:space="preserve">Health Program Manager </v>
      </c>
      <c r="AD60" s="284" t="str">
        <f t="shared" si="46"/>
        <v>34M</v>
      </c>
      <c r="AE60" s="282">
        <f t="shared" ca="1" si="34"/>
        <v>39.192999999999998</v>
      </c>
      <c r="AF60" s="282">
        <f t="shared" ca="1" si="35"/>
        <v>41.143999999999998</v>
      </c>
      <c r="AG60" s="282">
        <f t="shared" ca="1" si="36"/>
        <v>43.207000000000001</v>
      </c>
      <c r="AH60" s="282">
        <f t="shared" ca="1" si="37"/>
        <v>46</v>
      </c>
      <c r="AI60" s="282">
        <f t="shared" ca="1" si="38"/>
        <v>47.287999999999997</v>
      </c>
      <c r="AJ60" s="282">
        <f t="shared" ca="1" si="39"/>
        <v>48.613</v>
      </c>
      <c r="AK60" s="282">
        <f t="shared" ca="1" si="40"/>
        <v>49.998999999999995</v>
      </c>
    </row>
    <row r="61" spans="1:38" x14ac:dyDescent="0.2">
      <c r="A61" s="75" t="s">
        <v>84</v>
      </c>
      <c r="B61" s="75">
        <v>7</v>
      </c>
      <c r="C61" s="70" t="s">
        <v>578</v>
      </c>
      <c r="D61" s="75">
        <v>323</v>
      </c>
      <c r="E61" s="75" t="s">
        <v>21</v>
      </c>
      <c r="F61" s="73" t="s">
        <v>551</v>
      </c>
      <c r="G61" s="74">
        <f t="shared" si="27"/>
        <v>33.666840000000001</v>
      </c>
      <c r="H61" s="74">
        <f t="shared" si="28"/>
        <v>35.01576</v>
      </c>
      <c r="I61" s="74">
        <f t="shared" si="29"/>
        <v>36.416520000000006</v>
      </c>
      <c r="J61" s="74">
        <f t="shared" si="30"/>
        <v>37.875600000000006</v>
      </c>
      <c r="K61" s="74">
        <f t="shared" si="31"/>
        <v>39.390840000000004</v>
      </c>
      <c r="L61" s="74">
        <f t="shared" ca="1" si="32"/>
        <v>0</v>
      </c>
      <c r="M61" s="74">
        <f t="shared" ca="1" si="33"/>
        <v>0</v>
      </c>
      <c r="N61" s="72"/>
      <c r="P61" s="187" t="str">
        <f t="shared" si="41"/>
        <v>05416C</v>
      </c>
      <c r="Q61" s="191" t="s">
        <v>600</v>
      </c>
      <c r="R61" s="188" t="str">
        <f t="shared" si="42"/>
        <v>HR Associate Representative</v>
      </c>
      <c r="S61" s="189" t="str">
        <f t="shared" si="43"/>
        <v>059</v>
      </c>
      <c r="T61" s="186">
        <v>33.666840000000001</v>
      </c>
      <c r="U61" s="186">
        <v>35.01576</v>
      </c>
      <c r="V61" s="186">
        <v>36.416520000000006</v>
      </c>
      <c r="W61" s="186">
        <v>37.875600000000006</v>
      </c>
      <c r="X61" s="186">
        <v>39.390840000000004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44"/>
        <v>05416C</v>
      </c>
      <c r="AC61" s="130" t="str">
        <f t="shared" si="45"/>
        <v>HR Associate Representative</v>
      </c>
      <c r="AD61" s="284" t="str">
        <f t="shared" si="46"/>
        <v>059</v>
      </c>
      <c r="AE61" s="282">
        <f t="shared" si="34"/>
        <v>33.666840000000001</v>
      </c>
      <c r="AF61" s="282">
        <f t="shared" si="35"/>
        <v>35.01576</v>
      </c>
      <c r="AG61" s="282">
        <f t="shared" si="36"/>
        <v>36.416520000000006</v>
      </c>
      <c r="AH61" s="282">
        <f t="shared" si="37"/>
        <v>37.875600000000006</v>
      </c>
      <c r="AI61" s="282">
        <f t="shared" si="38"/>
        <v>39.390840000000004</v>
      </c>
      <c r="AJ61" s="282" t="str">
        <f t="shared" ca="1" si="39"/>
        <v/>
      </c>
      <c r="AK61" s="282" t="str">
        <f t="shared" ca="1" si="40"/>
        <v/>
      </c>
    </row>
    <row r="62" spans="1:38" x14ac:dyDescent="0.2">
      <c r="A62" s="75" t="s">
        <v>86</v>
      </c>
      <c r="B62" s="75">
        <v>4</v>
      </c>
      <c r="C62" s="70" t="s">
        <v>933</v>
      </c>
      <c r="D62" s="75">
        <v>208</v>
      </c>
      <c r="E62" s="75" t="s">
        <v>21</v>
      </c>
      <c r="F62" s="73" t="s">
        <v>87</v>
      </c>
      <c r="G62" s="74">
        <f t="shared" si="27"/>
        <v>22.354920000000003</v>
      </c>
      <c r="H62" s="74">
        <f t="shared" si="28"/>
        <v>23.167080000000002</v>
      </c>
      <c r="I62" s="74">
        <f t="shared" si="29"/>
        <v>24.00732</v>
      </c>
      <c r="J62" s="74">
        <f t="shared" ca="1" si="30"/>
        <v>0</v>
      </c>
      <c r="K62" s="74">
        <f t="shared" ca="1" si="31"/>
        <v>0</v>
      </c>
      <c r="L62" s="74">
        <f t="shared" ca="1" si="32"/>
        <v>0</v>
      </c>
      <c r="M62" s="74">
        <f t="shared" ca="1" si="33"/>
        <v>0</v>
      </c>
      <c r="N62" s="72"/>
      <c r="P62" s="187" t="str">
        <f t="shared" si="41"/>
        <v>52908C</v>
      </c>
      <c r="Q62" s="191" t="s">
        <v>600</v>
      </c>
      <c r="R62" s="188" t="str">
        <f t="shared" si="42"/>
        <v>HR Associate Trainee</v>
      </c>
      <c r="S62" s="189" t="str">
        <f t="shared" si="43"/>
        <v>134</v>
      </c>
      <c r="T62" s="186">
        <v>22.354920000000003</v>
      </c>
      <c r="U62" s="186">
        <v>23.167080000000002</v>
      </c>
      <c r="V62" s="186">
        <v>24.00732</v>
      </c>
      <c r="W62" s="186" cm="1">
        <f t="array" aca="1" ref="W62" ca="1">ROUND(IF($Q62="Y",VLOOKUP($P62, INDIRECT($Q$3),W$8,0)*INDIRECT($P$2),VLOOKUP($P62, INDIRECT($Q$3),W$8,0)),IF($E62="E",0,3))</f>
        <v>0</v>
      </c>
      <c r="X62" s="186" cm="1">
        <f t="array" aca="1" ref="X62" ca="1">ROUND(IF($Q62="Y",VLOOKUP($P62, INDIRECT($Q$3),X$8,0)*INDIRECT($P$2),VLOOKUP($P62, INDIRECT($Q$3),X$8,0)),IF($E62="E",0,3))</f>
        <v>0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44"/>
        <v>52908C</v>
      </c>
      <c r="AC62" s="130" t="str">
        <f t="shared" si="45"/>
        <v>HR Associate Trainee</v>
      </c>
      <c r="AD62" s="284" t="str">
        <f t="shared" si="46"/>
        <v>134</v>
      </c>
      <c r="AE62" s="282">
        <f t="shared" si="34"/>
        <v>22.354920000000003</v>
      </c>
      <c r="AF62" s="282">
        <f t="shared" si="35"/>
        <v>23.167080000000002</v>
      </c>
      <c r="AG62" s="282">
        <f t="shared" si="36"/>
        <v>24.00732</v>
      </c>
      <c r="AH62" s="282" t="str">
        <f t="shared" ca="1" si="37"/>
        <v/>
      </c>
      <c r="AI62" s="282" t="str">
        <f t="shared" ca="1" si="38"/>
        <v/>
      </c>
      <c r="AJ62" s="282" t="str">
        <f t="shared" ca="1" si="39"/>
        <v/>
      </c>
      <c r="AK62" s="282" t="str">
        <f t="shared" ca="1" si="40"/>
        <v/>
      </c>
    </row>
    <row r="63" spans="1:38" x14ac:dyDescent="0.2">
      <c r="A63" s="75" t="s">
        <v>843</v>
      </c>
      <c r="B63" s="75">
        <v>11</v>
      </c>
      <c r="C63" s="70" t="s">
        <v>932</v>
      </c>
      <c r="D63" s="75">
        <v>510</v>
      </c>
      <c r="E63" s="75" t="s">
        <v>17</v>
      </c>
      <c r="F63" s="73" t="s">
        <v>842</v>
      </c>
      <c r="G63" s="74">
        <f t="shared" si="27"/>
        <v>104836.68000000001</v>
      </c>
      <c r="H63" s="74">
        <f t="shared" si="28"/>
        <v>109027</v>
      </c>
      <c r="I63" s="74">
        <f t="shared" si="29"/>
        <v>113390.28000000001</v>
      </c>
      <c r="J63" s="74">
        <f t="shared" si="30"/>
        <v>117925.20000000001</v>
      </c>
      <c r="K63" s="74">
        <f t="shared" si="31"/>
        <v>122642.64000000001</v>
      </c>
      <c r="L63" s="74">
        <f t="shared" ca="1" si="32"/>
        <v>0</v>
      </c>
      <c r="M63" s="74">
        <f t="shared" ca="1" si="33"/>
        <v>0</v>
      </c>
      <c r="N63" s="72"/>
      <c r="P63" s="187" t="str">
        <f t="shared" si="41"/>
        <v>53015C</v>
      </c>
      <c r="Q63" s="191" t="s">
        <v>600</v>
      </c>
      <c r="R63" s="188" t="str">
        <f t="shared" si="42"/>
        <v>HR Benefits Manager</v>
      </c>
      <c r="S63" s="189" t="str">
        <f t="shared" si="43"/>
        <v>133</v>
      </c>
      <c r="T63" s="186">
        <v>104836.68000000001</v>
      </c>
      <c r="U63" s="186">
        <v>109027</v>
      </c>
      <c r="V63" s="186">
        <v>113390.28000000001</v>
      </c>
      <c r="W63" s="186">
        <v>117925.20000000001</v>
      </c>
      <c r="X63" s="186">
        <v>122642.64000000001</v>
      </c>
      <c r="Y63" s="186" cm="1">
        <f t="array" aca="1" ref="Y63" ca="1">ROUND(IF($Q63="Y",VLOOKUP($P63, INDIRECT($Q$3),Y$8,0)*INDIRECT($P$2),VLOOKUP($P63, INDIRECT($Q$3),Y$8,0)),IF($E63="E",0,3))</f>
        <v>0</v>
      </c>
      <c r="Z63" s="186" cm="1">
        <f t="array" aca="1" ref="Z63" ca="1">ROUND(IF($Q63="Y",VLOOKUP($P63, INDIRECT($Q$3),Z$8,0)*INDIRECT($P$2),VLOOKUP($P63, INDIRECT($Q$3),Z$8,0)),IF($E63="E",0,3))</f>
        <v>0</v>
      </c>
      <c r="AA63" s="186"/>
      <c r="AB63" s="282" t="str">
        <f t="shared" si="44"/>
        <v>53015C</v>
      </c>
      <c r="AC63" s="130" t="str">
        <f t="shared" si="45"/>
        <v>HR Benefits Manager</v>
      </c>
      <c r="AD63" s="284" t="str">
        <f t="shared" si="46"/>
        <v>133</v>
      </c>
      <c r="AE63" s="282">
        <f t="shared" si="34"/>
        <v>50.402999999999999</v>
      </c>
      <c r="AF63" s="282">
        <f t="shared" si="35"/>
        <v>52.416999999999994</v>
      </c>
      <c r="AG63" s="282">
        <f t="shared" si="36"/>
        <v>54.515000000000001</v>
      </c>
      <c r="AH63" s="282">
        <f t="shared" si="37"/>
        <v>56.695</v>
      </c>
      <c r="AI63" s="282">
        <f t="shared" si="38"/>
        <v>58.963000000000001</v>
      </c>
      <c r="AJ63" s="282" t="str">
        <f t="shared" ca="1" si="39"/>
        <v/>
      </c>
      <c r="AK63" s="282" t="str">
        <f t="shared" ca="1" si="40"/>
        <v/>
      </c>
    </row>
    <row r="64" spans="1:38" x14ac:dyDescent="0.2">
      <c r="A64" s="75" t="s">
        <v>515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864</v>
      </c>
      <c r="G64" s="74">
        <f t="shared" si="27"/>
        <v>34.156080000000003</v>
      </c>
      <c r="H64" s="74">
        <f t="shared" si="28"/>
        <v>35.954279999999997</v>
      </c>
      <c r="I64" s="74">
        <f t="shared" si="29"/>
        <v>36.960840000000005</v>
      </c>
      <c r="J64" s="74">
        <f t="shared" si="30"/>
        <v>37.995480000000001</v>
      </c>
      <c r="K64" s="74">
        <f t="shared" si="31"/>
        <v>39.078719999999997</v>
      </c>
      <c r="L64" s="74">
        <f t="shared" ca="1" si="32"/>
        <v>0</v>
      </c>
      <c r="M64" s="74">
        <f t="shared" ca="1" si="33"/>
        <v>0</v>
      </c>
      <c r="N64" s="72"/>
      <c r="P64" s="187" t="str">
        <f t="shared" si="41"/>
        <v>52952C</v>
      </c>
      <c r="Q64" s="191" t="s">
        <v>600</v>
      </c>
      <c r="R64" s="188" t="str">
        <f t="shared" si="42"/>
        <v>HR Benefits Specialist</v>
      </c>
      <c r="S64" s="189" t="str">
        <f t="shared" si="43"/>
        <v>108</v>
      </c>
      <c r="T64" s="186">
        <v>34.156080000000003</v>
      </c>
      <c r="U64" s="186">
        <v>35.954279999999997</v>
      </c>
      <c r="V64" s="186">
        <v>36.960840000000005</v>
      </c>
      <c r="W64" s="186">
        <v>37.995480000000001</v>
      </c>
      <c r="X64" s="186">
        <v>39.078719999999997</v>
      </c>
      <c r="Y64" s="186" cm="1">
        <f t="array" aca="1" ref="Y64" ca="1">ROUND(IF($Q64="Y",VLOOKUP($P64, INDIRECT($Q$3),Y$8,0)*INDIRECT($P$2),VLOOKUP($P64, INDIRECT($Q$3),Y$8,0)),IF($E64="E",0,3))</f>
        <v>0</v>
      </c>
      <c r="Z64" s="186" cm="1">
        <f t="array" aca="1" ref="Z64" ca="1">ROUND(IF($Q64="Y",VLOOKUP($P64, INDIRECT($Q$3),Z$8,0)*INDIRECT($P$2),VLOOKUP($P64, INDIRECT($Q$3),Z$8,0)),IF($E64="E",0,3))</f>
        <v>0</v>
      </c>
      <c r="AA64" s="186"/>
      <c r="AB64" s="282" t="str">
        <f t="shared" si="44"/>
        <v>52952C</v>
      </c>
      <c r="AC64" s="130" t="str">
        <f t="shared" si="45"/>
        <v>HR Benefits Specialist</v>
      </c>
      <c r="AD64" s="284" t="str">
        <f t="shared" si="46"/>
        <v>108</v>
      </c>
      <c r="AE64" s="282">
        <f t="shared" si="34"/>
        <v>34.156080000000003</v>
      </c>
      <c r="AF64" s="282">
        <f t="shared" si="35"/>
        <v>35.954279999999997</v>
      </c>
      <c r="AG64" s="282">
        <f t="shared" si="36"/>
        <v>36.960840000000005</v>
      </c>
      <c r="AH64" s="282">
        <f t="shared" si="37"/>
        <v>37.995480000000001</v>
      </c>
      <c r="AI64" s="282">
        <f t="shared" si="38"/>
        <v>39.078719999999997</v>
      </c>
      <c r="AJ64" s="282" t="str">
        <f t="shared" ca="1" si="39"/>
        <v/>
      </c>
      <c r="AK64" s="282" t="str">
        <f t="shared" ca="1" si="40"/>
        <v/>
      </c>
    </row>
    <row r="65" spans="1:37" x14ac:dyDescent="0.2">
      <c r="A65" s="75" t="s">
        <v>99</v>
      </c>
      <c r="B65" s="75">
        <v>10</v>
      </c>
      <c r="C65" s="70" t="s">
        <v>943</v>
      </c>
      <c r="D65" s="75">
        <v>475</v>
      </c>
      <c r="E65" s="75" t="s">
        <v>17</v>
      </c>
      <c r="F65" s="73" t="s">
        <v>507</v>
      </c>
      <c r="G65" s="74">
        <f t="shared" si="27"/>
        <v>97711.920000000013</v>
      </c>
      <c r="H65" s="74">
        <f t="shared" si="28"/>
        <v>100449.72</v>
      </c>
      <c r="I65" s="74">
        <f t="shared" si="29"/>
        <v>103260.96</v>
      </c>
      <c r="J65" s="74">
        <f t="shared" si="30"/>
        <v>106152.12000000001</v>
      </c>
      <c r="K65" s="74">
        <f t="shared" si="31"/>
        <v>109123.20000000001</v>
      </c>
      <c r="L65" s="74">
        <f t="shared" si="32"/>
        <v>112183.92000000001</v>
      </c>
      <c r="M65" s="74">
        <f t="shared" si="33"/>
        <v>115376.40000000001</v>
      </c>
      <c r="N65" s="72"/>
      <c r="P65" s="187" t="str">
        <f t="shared" si="41"/>
        <v>05420C</v>
      </c>
      <c r="Q65" s="191" t="s">
        <v>600</v>
      </c>
      <c r="R65" s="188" t="str">
        <f t="shared" si="42"/>
        <v>HR Business Partner</v>
      </c>
      <c r="S65" s="189" t="str">
        <f t="shared" si="43"/>
        <v>135</v>
      </c>
      <c r="T65" s="186">
        <v>97711.920000000013</v>
      </c>
      <c r="U65" s="186">
        <v>100449.72</v>
      </c>
      <c r="V65" s="186">
        <v>103260.96</v>
      </c>
      <c r="W65" s="186">
        <v>106152.12000000001</v>
      </c>
      <c r="X65" s="186">
        <v>109123.20000000001</v>
      </c>
      <c r="Y65" s="186">
        <v>112183.92000000001</v>
      </c>
      <c r="Z65" s="186">
        <v>115376.40000000001</v>
      </c>
      <c r="AA65" s="186"/>
      <c r="AB65" s="282" t="str">
        <f t="shared" si="44"/>
        <v>05420C</v>
      </c>
      <c r="AC65" s="130" t="str">
        <f t="shared" si="45"/>
        <v>HR Business Partner</v>
      </c>
      <c r="AD65" s="284" t="str">
        <f t="shared" si="46"/>
        <v>135</v>
      </c>
      <c r="AE65" s="282">
        <f t="shared" si="34"/>
        <v>46.976999999999997</v>
      </c>
      <c r="AF65" s="282">
        <f t="shared" si="35"/>
        <v>48.293999999999997</v>
      </c>
      <c r="AG65" s="282">
        <f t="shared" si="36"/>
        <v>49.644999999999996</v>
      </c>
      <c r="AH65" s="282">
        <f t="shared" si="37"/>
        <v>51.034999999999997</v>
      </c>
      <c r="AI65" s="282">
        <f t="shared" si="38"/>
        <v>52.463999999999999</v>
      </c>
      <c r="AJ65" s="282">
        <f t="shared" si="39"/>
        <v>53.934999999999995</v>
      </c>
      <c r="AK65" s="282">
        <f t="shared" si="40"/>
        <v>55.47</v>
      </c>
    </row>
    <row r="66" spans="1:37" x14ac:dyDescent="0.2">
      <c r="A66" s="75" t="s">
        <v>790</v>
      </c>
      <c r="B66" s="75">
        <v>8</v>
      </c>
      <c r="C66" s="70" t="s">
        <v>805</v>
      </c>
      <c r="D66" s="75">
        <v>400</v>
      </c>
      <c r="E66" s="75" t="s">
        <v>17</v>
      </c>
      <c r="F66" s="73" t="s">
        <v>827</v>
      </c>
      <c r="G66" s="74">
        <f t="shared" si="27"/>
        <v>82814.400000000009</v>
      </c>
      <c r="H66" s="74">
        <f t="shared" si="28"/>
        <v>86130</v>
      </c>
      <c r="I66" s="74">
        <f t="shared" si="29"/>
        <v>89578.44</v>
      </c>
      <c r="J66" s="74">
        <f t="shared" si="30"/>
        <v>93166.200000000012</v>
      </c>
      <c r="K66" s="74">
        <f t="shared" si="31"/>
        <v>96896.52</v>
      </c>
      <c r="L66" s="74">
        <f t="shared" ca="1" si="32"/>
        <v>0</v>
      </c>
      <c r="M66" s="74">
        <f t="shared" ca="1" si="33"/>
        <v>0</v>
      </c>
      <c r="N66" s="72"/>
      <c r="P66" s="187" t="str">
        <f t="shared" si="41"/>
        <v>53008C</v>
      </c>
      <c r="Q66" s="191" t="s">
        <v>600</v>
      </c>
      <c r="R66" s="188" t="str">
        <f t="shared" si="42"/>
        <v>HR Classification &amp; Compensation Anlyst I</v>
      </c>
      <c r="S66" s="189" t="str">
        <f t="shared" si="43"/>
        <v>112</v>
      </c>
      <c r="T66" s="186">
        <v>82814.400000000009</v>
      </c>
      <c r="U66" s="186">
        <v>86130</v>
      </c>
      <c r="V66" s="186">
        <v>89578.44</v>
      </c>
      <c r="W66" s="186">
        <v>93166.200000000012</v>
      </c>
      <c r="X66" s="186">
        <v>96896.52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44"/>
        <v>53008C</v>
      </c>
      <c r="AC66" s="130" t="str">
        <f t="shared" si="45"/>
        <v>HR Classification &amp; Compensation Anlyst I</v>
      </c>
      <c r="AD66" s="284" t="str">
        <f t="shared" si="46"/>
        <v>112</v>
      </c>
      <c r="AE66" s="282">
        <f t="shared" si="34"/>
        <v>39.814999999999998</v>
      </c>
      <c r="AF66" s="282">
        <f t="shared" si="35"/>
        <v>41.408999999999999</v>
      </c>
      <c r="AG66" s="282">
        <f t="shared" si="36"/>
        <v>43.067</v>
      </c>
      <c r="AH66" s="282">
        <f t="shared" si="37"/>
        <v>44.791999999999994</v>
      </c>
      <c r="AI66" s="282">
        <f t="shared" si="38"/>
        <v>46.585000000000001</v>
      </c>
      <c r="AJ66" s="282" t="str">
        <f t="shared" ca="1" si="39"/>
        <v/>
      </c>
      <c r="AK66" s="282" t="str">
        <f t="shared" ca="1" si="40"/>
        <v/>
      </c>
    </row>
    <row r="67" spans="1:37" x14ac:dyDescent="0.2">
      <c r="A67" s="75" t="s">
        <v>530</v>
      </c>
      <c r="B67" s="75">
        <v>10</v>
      </c>
      <c r="C67" s="70" t="s">
        <v>930</v>
      </c>
      <c r="D67" s="75">
        <v>458</v>
      </c>
      <c r="E67" s="75" t="s">
        <v>17</v>
      </c>
      <c r="F67" s="73" t="s">
        <v>828</v>
      </c>
      <c r="G67" s="74">
        <f t="shared" si="27"/>
        <v>95945.040000000008</v>
      </c>
      <c r="H67" s="74">
        <f t="shared" si="28"/>
        <v>99787.680000000008</v>
      </c>
      <c r="I67" s="74">
        <f t="shared" si="29"/>
        <v>103784.76000000001</v>
      </c>
      <c r="J67" s="74">
        <f t="shared" si="30"/>
        <v>107937.36</v>
      </c>
      <c r="K67" s="74">
        <f t="shared" si="31"/>
        <v>112260.6</v>
      </c>
      <c r="L67" s="74">
        <f t="shared" ca="1" si="32"/>
        <v>0</v>
      </c>
      <c r="M67" s="74">
        <f t="shared" ca="1" si="33"/>
        <v>0</v>
      </c>
      <c r="N67" s="72"/>
      <c r="P67" s="187" t="str">
        <f t="shared" si="41"/>
        <v>52966C</v>
      </c>
      <c r="Q67" s="191" t="s">
        <v>600</v>
      </c>
      <c r="R67" s="188" t="str">
        <f t="shared" si="42"/>
        <v>HR Classification &amp; Compensation Anlyst II</v>
      </c>
      <c r="S67" s="189" t="str">
        <f t="shared" si="43"/>
        <v>131</v>
      </c>
      <c r="T67" s="381">
        <v>95945.040000000008</v>
      </c>
      <c r="U67" s="381">
        <v>99787.680000000008</v>
      </c>
      <c r="V67" s="381">
        <v>103784.76000000001</v>
      </c>
      <c r="W67" s="381">
        <v>107937.36</v>
      </c>
      <c r="X67" s="381">
        <v>112260.6</v>
      </c>
      <c r="Y67" s="186" cm="1">
        <f t="array" aca="1" ref="Y67" ca="1">ROUND(IF($Q67="Y",VLOOKUP($P67, INDIRECT($Q$3),Y$8,0)*INDIRECT($P$2),VLOOKUP($P67, INDIRECT($Q$3),Y$8,0)),IF($E67="E",0,3))</f>
        <v>0</v>
      </c>
      <c r="Z67" s="186" cm="1">
        <f t="array" aca="1" ref="Z67" ca="1">ROUND(IF($Q67="Y",VLOOKUP($P67, INDIRECT($Q$3),Z$8,0)*INDIRECT($P$2),VLOOKUP($P67, INDIRECT($Q$3),Z$8,0)),IF($E67="E",0,3))</f>
        <v>0</v>
      </c>
      <c r="AA67" s="186"/>
      <c r="AB67" s="282" t="str">
        <f t="shared" si="44"/>
        <v>52966C</v>
      </c>
      <c r="AC67" s="130" t="str">
        <f t="shared" si="45"/>
        <v>HR Classification &amp; Compensation Anlyst II</v>
      </c>
      <c r="AD67" s="284" t="str">
        <f t="shared" si="46"/>
        <v>131</v>
      </c>
      <c r="AE67" s="282">
        <f t="shared" si="34"/>
        <v>46.128</v>
      </c>
      <c r="AF67" s="282">
        <f t="shared" si="35"/>
        <v>47.974999999999994</v>
      </c>
      <c r="AG67" s="282">
        <f t="shared" si="36"/>
        <v>49.896999999999998</v>
      </c>
      <c r="AH67" s="282">
        <f t="shared" si="37"/>
        <v>51.893000000000001</v>
      </c>
      <c r="AI67" s="282">
        <f t="shared" si="38"/>
        <v>53.971999999999994</v>
      </c>
      <c r="AJ67" s="282" t="str">
        <f t="shared" ca="1" si="39"/>
        <v/>
      </c>
      <c r="AK67" s="282" t="str">
        <f t="shared" ca="1" si="40"/>
        <v/>
      </c>
    </row>
    <row r="68" spans="1:37" x14ac:dyDescent="0.2">
      <c r="A68" s="75" t="s">
        <v>508</v>
      </c>
      <c r="B68" s="75">
        <v>11</v>
      </c>
      <c r="C68" s="70" t="s">
        <v>1000</v>
      </c>
      <c r="D68" s="75">
        <v>505</v>
      </c>
      <c r="E68" s="75" t="s">
        <v>17</v>
      </c>
      <c r="F68" s="73" t="s">
        <v>999</v>
      </c>
      <c r="G68" s="74">
        <f t="shared" si="27"/>
        <v>112650</v>
      </c>
      <c r="H68" s="74">
        <f t="shared" si="28"/>
        <v>117161</v>
      </c>
      <c r="I68" s="74">
        <f t="shared" si="29"/>
        <v>121852</v>
      </c>
      <c r="J68" s="74">
        <f t="shared" si="30"/>
        <v>126731</v>
      </c>
      <c r="K68" s="74">
        <f t="shared" si="31"/>
        <v>131806</v>
      </c>
      <c r="L68" s="74">
        <f t="shared" ca="1" si="32"/>
        <v>0</v>
      </c>
      <c r="M68" s="74">
        <f t="shared" ca="1" si="33"/>
        <v>0</v>
      </c>
      <c r="N68" s="72"/>
      <c r="P68" s="187" t="str">
        <f t="shared" si="41"/>
        <v>52967C</v>
      </c>
      <c r="Q68" s="191" t="s">
        <v>600</v>
      </c>
      <c r="R68" s="188" t="str">
        <f t="shared" si="42"/>
        <v>HR Classification &amp; Compensation Manager</v>
      </c>
      <c r="S68" s="189" t="str">
        <f t="shared" si="43"/>
        <v>129</v>
      </c>
      <c r="T68" s="186">
        <v>112650</v>
      </c>
      <c r="U68" s="186">
        <v>117161</v>
      </c>
      <c r="V68" s="186">
        <v>121852</v>
      </c>
      <c r="W68" s="186">
        <v>126731</v>
      </c>
      <c r="X68" s="186">
        <v>131806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44"/>
        <v>52967C</v>
      </c>
      <c r="AC68" s="130" t="str">
        <f t="shared" si="45"/>
        <v>HR Classification &amp; Compensation Manager</v>
      </c>
      <c r="AD68" s="284" t="str">
        <f t="shared" si="46"/>
        <v>129</v>
      </c>
      <c r="AE68" s="282">
        <f t="shared" si="34"/>
        <v>54.158999999999999</v>
      </c>
      <c r="AF68" s="282">
        <f t="shared" si="35"/>
        <v>56.327999999999996</v>
      </c>
      <c r="AG68" s="282">
        <f t="shared" si="36"/>
        <v>58.582999999999998</v>
      </c>
      <c r="AH68" s="282">
        <f t="shared" si="37"/>
        <v>60.928999999999995</v>
      </c>
      <c r="AI68" s="282">
        <f t="shared" si="38"/>
        <v>63.369</v>
      </c>
      <c r="AJ68" s="282" t="str">
        <f t="shared" ca="1" si="39"/>
        <v/>
      </c>
      <c r="AK68" s="282" t="str">
        <f t="shared" ca="1" si="40"/>
        <v/>
      </c>
    </row>
    <row r="69" spans="1:37" x14ac:dyDescent="0.2">
      <c r="A69" s="75" t="s">
        <v>997</v>
      </c>
      <c r="B69" s="75">
        <v>11</v>
      </c>
      <c r="C69" s="70" t="s">
        <v>998</v>
      </c>
      <c r="D69" s="75">
        <v>500</v>
      </c>
      <c r="E69" s="75" t="s">
        <v>17</v>
      </c>
      <c r="F69" s="73" t="s">
        <v>996</v>
      </c>
      <c r="G69" s="74">
        <f t="shared" ref="G69:G100" si="47">T69</f>
        <v>104837</v>
      </c>
      <c r="H69" s="74">
        <f t="shared" ref="H69:H100" si="48">U69</f>
        <v>109028</v>
      </c>
      <c r="I69" s="74">
        <f t="shared" ref="I69:I100" si="49">V69</f>
        <v>113391</v>
      </c>
      <c r="J69" s="74">
        <f t="shared" ref="J69:J100" si="50">W69</f>
        <v>117926</v>
      </c>
      <c r="K69" s="74">
        <f t="shared" ref="K69:K100" si="51">X69</f>
        <v>122643</v>
      </c>
      <c r="L69" s="74"/>
      <c r="M69" s="74"/>
      <c r="N69" s="72"/>
      <c r="P69" s="187" t="str">
        <f t="shared" si="41"/>
        <v>53060C</v>
      </c>
      <c r="R69" s="188" t="str">
        <f t="shared" si="42"/>
        <v>HR Classification &amp; Compensation Principal Consultant</v>
      </c>
      <c r="S69" s="189" t="str">
        <f t="shared" si="43"/>
        <v>140</v>
      </c>
      <c r="T69" s="381">
        <v>104837</v>
      </c>
      <c r="U69" s="381">
        <v>109028</v>
      </c>
      <c r="V69" s="381">
        <v>113391</v>
      </c>
      <c r="W69" s="381">
        <v>117926</v>
      </c>
      <c r="X69" s="381">
        <v>122643</v>
      </c>
      <c r="AA69" s="186"/>
      <c r="AB69" s="282" t="str">
        <f t="shared" si="44"/>
        <v>53060C</v>
      </c>
      <c r="AC69" s="130" t="str">
        <f t="shared" si="45"/>
        <v>HR Classification &amp; Compensation Principal Consultant</v>
      </c>
      <c r="AD69" s="284" t="str">
        <f t="shared" si="46"/>
        <v>140</v>
      </c>
      <c r="AE69" s="282">
        <f t="shared" ref="AE69:AE100" si="52">IF(T69=0,"",IF($E69="E",ROUNDUP(T69/2080,3),T69))</f>
        <v>50.402999999999999</v>
      </c>
      <c r="AF69" s="282">
        <f t="shared" ref="AF69:AF100" si="53">IF(U69=0,"",IF($E69="E",ROUNDUP(U69/2080,3),U69))</f>
        <v>52.417999999999999</v>
      </c>
      <c r="AG69" s="282">
        <f t="shared" ref="AG69:AG100" si="54">IF(V69=0,"",IF($E69="E",ROUNDUP(V69/2080,3),V69))</f>
        <v>54.515000000000001</v>
      </c>
      <c r="AH69" s="282">
        <f t="shared" ref="AH69:AH100" si="55">IF(W69=0,"",IF($E69="E",ROUNDUP(W69/2080,3),W69))</f>
        <v>56.695999999999998</v>
      </c>
      <c r="AI69" s="282">
        <f t="shared" ref="AI69:AI100" si="56">IF(X69=0,"",IF($E69="E",ROUNDUP(X69/2080,3),X69))</f>
        <v>58.963000000000001</v>
      </c>
      <c r="AJ69" s="282"/>
      <c r="AK69" s="282"/>
    </row>
    <row r="70" spans="1:37" x14ac:dyDescent="0.2">
      <c r="A70" s="75">
        <v>53046</v>
      </c>
      <c r="B70" s="75">
        <v>9</v>
      </c>
      <c r="C70" s="70" t="s">
        <v>946</v>
      </c>
      <c r="D70" s="75">
        <v>443</v>
      </c>
      <c r="E70" s="75" t="s">
        <v>17</v>
      </c>
      <c r="F70" s="73" t="s">
        <v>947</v>
      </c>
      <c r="G70" s="74">
        <f t="shared" si="47"/>
        <v>77807.267904941618</v>
      </c>
      <c r="H70" s="74">
        <f t="shared" si="48"/>
        <v>81903.092433692655</v>
      </c>
      <c r="I70" s="74">
        <f t="shared" si="49"/>
        <v>86348.072463389777</v>
      </c>
      <c r="J70" s="74">
        <f t="shared" si="50"/>
        <v>90751.272141323483</v>
      </c>
      <c r="K70" s="74">
        <f t="shared" si="51"/>
        <v>95527.496929875837</v>
      </c>
      <c r="L70" s="74">
        <f>Y70</f>
        <v>100711.36790369917</v>
      </c>
      <c r="M70" s="74">
        <f>Z70</f>
        <v>105895.23887752238</v>
      </c>
      <c r="N70" s="72"/>
      <c r="P70" s="187" t="s">
        <v>948</v>
      </c>
      <c r="R70" s="188" t="str">
        <f t="shared" si="42"/>
        <v>HR Communications Coordinator</v>
      </c>
      <c r="S70" s="189" t="str">
        <f t="shared" si="43"/>
        <v>138</v>
      </c>
      <c r="T70" s="381">
        <v>77807.267904941618</v>
      </c>
      <c r="U70" s="381">
        <v>81903.092433692655</v>
      </c>
      <c r="V70" s="381">
        <v>86348.072463389777</v>
      </c>
      <c r="W70" s="381">
        <v>90751.272141323483</v>
      </c>
      <c r="X70" s="381">
        <v>95527.496929875837</v>
      </c>
      <c r="Y70" s="186">
        <v>100711.36790369917</v>
      </c>
      <c r="Z70" s="186">
        <v>105895.23887752238</v>
      </c>
      <c r="AA70" s="186"/>
      <c r="AB70" s="282"/>
      <c r="AC70" s="130" t="str">
        <f t="shared" si="45"/>
        <v>HR Communications Coordinator</v>
      </c>
      <c r="AD70" s="284" t="str">
        <f t="shared" si="46"/>
        <v>138</v>
      </c>
      <c r="AE70" s="282">
        <f t="shared" si="52"/>
        <v>37.407999999999994</v>
      </c>
      <c r="AF70" s="282">
        <f t="shared" si="53"/>
        <v>39.376999999999995</v>
      </c>
      <c r="AG70" s="282">
        <f t="shared" si="54"/>
        <v>41.513999999999996</v>
      </c>
      <c r="AH70" s="282">
        <f t="shared" si="55"/>
        <v>43.631</v>
      </c>
      <c r="AI70" s="282">
        <f t="shared" si="56"/>
        <v>45.927</v>
      </c>
      <c r="AJ70" s="282">
        <f t="shared" ref="AJ70:AJ101" si="57">IF(Y70=0,"",IF($E70="E",ROUNDUP(Y70/2080,3),Y70))</f>
        <v>48.418999999999997</v>
      </c>
      <c r="AK70" s="282">
        <f t="shared" ref="AK70:AK101" si="58">IF(Z70=0,"",IF($E70="E",ROUNDUP(Z70/2080,3),Z70))</f>
        <v>50.911999999999999</v>
      </c>
    </row>
    <row r="71" spans="1:37" x14ac:dyDescent="0.2">
      <c r="A71" s="75" t="s">
        <v>510</v>
      </c>
      <c r="B71" s="75">
        <v>7</v>
      </c>
      <c r="C71" s="70" t="s">
        <v>629</v>
      </c>
      <c r="D71" s="75">
        <v>338</v>
      </c>
      <c r="E71" s="75" t="s">
        <v>21</v>
      </c>
      <c r="F71" s="73" t="s">
        <v>511</v>
      </c>
      <c r="G71" s="74">
        <f t="shared" si="47"/>
        <v>34.156080000000003</v>
      </c>
      <c r="H71" s="74">
        <f t="shared" si="48"/>
        <v>35.954279999999997</v>
      </c>
      <c r="I71" s="74">
        <f t="shared" si="49"/>
        <v>36.960840000000005</v>
      </c>
      <c r="J71" s="74">
        <f t="shared" si="50"/>
        <v>37.995480000000001</v>
      </c>
      <c r="K71" s="74">
        <f t="shared" si="51"/>
        <v>39.078719999999997</v>
      </c>
      <c r="L71" s="74"/>
      <c r="M71" s="74"/>
      <c r="N71" s="72"/>
      <c r="P71" s="187" t="str">
        <f t="shared" ref="P71:P102" si="59">A71</f>
        <v>52955C</v>
      </c>
      <c r="Q71" s="191" t="s">
        <v>600</v>
      </c>
      <c r="R71" s="188" t="str">
        <f t="shared" si="42"/>
        <v>HR Coordinator</v>
      </c>
      <c r="S71" s="189" t="s">
        <v>514</v>
      </c>
      <c r="T71" s="186">
        <v>34.156080000000003</v>
      </c>
      <c r="U71" s="186">
        <v>35.954279999999997</v>
      </c>
      <c r="V71" s="186">
        <v>36.960840000000005</v>
      </c>
      <c r="W71" s="186">
        <v>37.995480000000001</v>
      </c>
      <c r="X71" s="186">
        <v>39.078719999999997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ref="AB71:AB102" si="60">A71</f>
        <v>52955C</v>
      </c>
      <c r="AC71" s="130" t="str">
        <f t="shared" si="45"/>
        <v>HR Coordinator</v>
      </c>
      <c r="AD71" s="284" t="str">
        <f t="shared" si="46"/>
        <v>081</v>
      </c>
      <c r="AE71" s="282">
        <f t="shared" si="52"/>
        <v>34.156080000000003</v>
      </c>
      <c r="AF71" s="282">
        <f t="shared" si="53"/>
        <v>35.954279999999997</v>
      </c>
      <c r="AG71" s="282">
        <f t="shared" si="54"/>
        <v>36.960840000000005</v>
      </c>
      <c r="AH71" s="282">
        <f t="shared" si="55"/>
        <v>37.995480000000001</v>
      </c>
      <c r="AI71" s="282">
        <f t="shared" si="56"/>
        <v>39.078719999999997</v>
      </c>
      <c r="AJ71" s="282" t="str">
        <f t="shared" ca="1" si="57"/>
        <v/>
      </c>
      <c r="AK71" s="282" t="str">
        <f t="shared" ca="1" si="58"/>
        <v/>
      </c>
    </row>
    <row r="72" spans="1:37" x14ac:dyDescent="0.2">
      <c r="A72" s="75" t="s">
        <v>650</v>
      </c>
      <c r="B72" s="75">
        <v>7</v>
      </c>
      <c r="C72" s="70" t="s">
        <v>514</v>
      </c>
      <c r="D72" s="75">
        <v>338</v>
      </c>
      <c r="E72" s="75" t="s">
        <v>21</v>
      </c>
      <c r="F72" s="73" t="s">
        <v>651</v>
      </c>
      <c r="G72" s="74">
        <f t="shared" si="47"/>
        <v>34.156080000000003</v>
      </c>
      <c r="H72" s="74">
        <f t="shared" si="48"/>
        <v>35.954279999999997</v>
      </c>
      <c r="I72" s="74">
        <f t="shared" si="49"/>
        <v>36.960840000000005</v>
      </c>
      <c r="J72" s="74">
        <f t="shared" si="50"/>
        <v>37.995480000000001</v>
      </c>
      <c r="K72" s="74">
        <f t="shared" si="51"/>
        <v>39.078719999999997</v>
      </c>
      <c r="L72" s="74">
        <f t="shared" ref="L72:M75" ca="1" si="61">Y72</f>
        <v>0</v>
      </c>
      <c r="M72" s="74">
        <f t="shared" ca="1" si="61"/>
        <v>0</v>
      </c>
      <c r="N72" s="72"/>
      <c r="P72" s="187" t="str">
        <f t="shared" si="59"/>
        <v>52989C</v>
      </c>
      <c r="Q72" s="191" t="s">
        <v>600</v>
      </c>
      <c r="R72" s="188" t="str">
        <f t="shared" si="42"/>
        <v>HR Investigations Specialist</v>
      </c>
      <c r="S72" s="189" t="str">
        <f>C72</f>
        <v>108</v>
      </c>
      <c r="T72" s="186">
        <v>34.156080000000003</v>
      </c>
      <c r="U72" s="186">
        <v>35.954279999999997</v>
      </c>
      <c r="V72" s="186">
        <v>36.960840000000005</v>
      </c>
      <c r="W72" s="186">
        <v>37.995480000000001</v>
      </c>
      <c r="X72" s="186">
        <v>39.078719999999997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60"/>
        <v>52989C</v>
      </c>
      <c r="AC72" s="130" t="str">
        <f t="shared" si="45"/>
        <v>HR Investigations Specialist</v>
      </c>
      <c r="AD72" s="284" t="str">
        <f t="shared" si="46"/>
        <v>108</v>
      </c>
      <c r="AE72" s="282">
        <f t="shared" si="52"/>
        <v>34.156080000000003</v>
      </c>
      <c r="AF72" s="282">
        <f t="shared" si="53"/>
        <v>35.954279999999997</v>
      </c>
      <c r="AG72" s="282">
        <f t="shared" si="54"/>
        <v>36.960840000000005</v>
      </c>
      <c r="AH72" s="282">
        <f t="shared" si="55"/>
        <v>37.995480000000001</v>
      </c>
      <c r="AI72" s="282">
        <f t="shared" si="56"/>
        <v>39.078719999999997</v>
      </c>
      <c r="AJ72" s="282" t="str">
        <f t="shared" ca="1" si="57"/>
        <v/>
      </c>
      <c r="AK72" s="282" t="str">
        <f t="shared" ca="1" si="58"/>
        <v/>
      </c>
    </row>
    <row r="73" spans="1:37" x14ac:dyDescent="0.2">
      <c r="A73" s="75" t="s">
        <v>901</v>
      </c>
      <c r="B73" s="75">
        <v>8</v>
      </c>
      <c r="C73" s="70" t="s">
        <v>902</v>
      </c>
      <c r="D73" s="75">
        <v>365</v>
      </c>
      <c r="E73" s="75" t="s">
        <v>17</v>
      </c>
      <c r="F73" s="73" t="s">
        <v>900</v>
      </c>
      <c r="G73" s="74">
        <f t="shared" si="47"/>
        <v>76470.48000000001</v>
      </c>
      <c r="H73" s="74">
        <f t="shared" si="48"/>
        <v>79532.28</v>
      </c>
      <c r="I73" s="74">
        <f t="shared" si="49"/>
        <v>82717.200000000012</v>
      </c>
      <c r="J73" s="74">
        <f t="shared" si="50"/>
        <v>86029.560000000012</v>
      </c>
      <c r="K73" s="74">
        <f t="shared" si="51"/>
        <v>89473.680000000008</v>
      </c>
      <c r="L73" s="74">
        <f t="shared" ca="1" si="61"/>
        <v>0</v>
      </c>
      <c r="M73" s="74">
        <f t="shared" ca="1" si="61"/>
        <v>0</v>
      </c>
      <c r="N73" s="72"/>
      <c r="P73" s="187" t="str">
        <f t="shared" si="59"/>
        <v>53036C</v>
      </c>
      <c r="R73" s="188" t="str">
        <f t="shared" si="42"/>
        <v>HR Investigator I</v>
      </c>
      <c r="S73" s="189" t="str">
        <f>C73</f>
        <v>124</v>
      </c>
      <c r="T73" s="186">
        <v>76470.48000000001</v>
      </c>
      <c r="U73" s="186">
        <v>79532.28</v>
      </c>
      <c r="V73" s="186">
        <v>82717.200000000012</v>
      </c>
      <c r="W73" s="186">
        <v>86029.560000000012</v>
      </c>
      <c r="X73" s="186">
        <v>89473.680000000008</v>
      </c>
      <c r="Y73" s="186" cm="1">
        <f t="array" aca="1" ref="Y73" ca="1">ROUND(IF($Q73="Y",VLOOKUP($P73, INDIRECT($Q$3),Y$8,0)*INDIRECT($P$2),VLOOKUP($P73, INDIRECT($Q$3),Y$8,0)),IF($E73="E",0,3))</f>
        <v>0</v>
      </c>
      <c r="Z73" s="186" cm="1">
        <f t="array" aca="1" ref="Z73" ca="1">ROUND(IF($Q73="Y",VLOOKUP($P73, INDIRECT($Q$3),Z$8,0)*INDIRECT($P$2),VLOOKUP($P73, INDIRECT($Q$3),Z$8,0)),IF($E73="E",0,3))</f>
        <v>0</v>
      </c>
      <c r="AA73" s="186"/>
      <c r="AB73" s="282" t="str">
        <f t="shared" si="60"/>
        <v>53036C</v>
      </c>
      <c r="AC73" s="130" t="str">
        <f t="shared" si="45"/>
        <v>HR Investigator I</v>
      </c>
      <c r="AD73" s="284" t="str">
        <f t="shared" si="46"/>
        <v>124</v>
      </c>
      <c r="AE73" s="282">
        <f t="shared" si="52"/>
        <v>36.765000000000001</v>
      </c>
      <c r="AF73" s="282">
        <f t="shared" si="53"/>
        <v>38.236999999999995</v>
      </c>
      <c r="AG73" s="282">
        <f t="shared" si="54"/>
        <v>39.768000000000001</v>
      </c>
      <c r="AH73" s="282">
        <f t="shared" si="55"/>
        <v>41.360999999999997</v>
      </c>
      <c r="AI73" s="282">
        <f t="shared" si="56"/>
        <v>43.016999999999996</v>
      </c>
      <c r="AJ73" s="282" t="str">
        <f t="shared" ca="1" si="57"/>
        <v/>
      </c>
      <c r="AK73" s="282" t="str">
        <f t="shared" ca="1" si="58"/>
        <v/>
      </c>
    </row>
    <row r="74" spans="1:37" x14ac:dyDescent="0.2">
      <c r="A74" s="75" t="s">
        <v>567</v>
      </c>
      <c r="B74" s="75">
        <v>8</v>
      </c>
      <c r="C74" s="70" t="s">
        <v>931</v>
      </c>
      <c r="D74" s="75">
        <v>393</v>
      </c>
      <c r="E74" s="75" t="s">
        <v>17</v>
      </c>
      <c r="F74" s="73" t="s">
        <v>899</v>
      </c>
      <c r="G74" s="74">
        <f t="shared" si="47"/>
        <v>80893.08</v>
      </c>
      <c r="H74" s="74">
        <f t="shared" si="48"/>
        <v>84134.16</v>
      </c>
      <c r="I74" s="74">
        <f t="shared" si="49"/>
        <v>87500.52</v>
      </c>
      <c r="J74" s="74">
        <f t="shared" si="50"/>
        <v>91004.040000000008</v>
      </c>
      <c r="K74" s="74">
        <f t="shared" si="51"/>
        <v>94650.12000000001</v>
      </c>
      <c r="L74" s="74">
        <f t="shared" ca="1" si="61"/>
        <v>0</v>
      </c>
      <c r="M74" s="74">
        <f t="shared" ca="1" si="61"/>
        <v>0</v>
      </c>
      <c r="N74" s="72"/>
      <c r="P74" s="187" t="str">
        <f t="shared" si="59"/>
        <v>52954C</v>
      </c>
      <c r="Q74" s="191" t="s">
        <v>600</v>
      </c>
      <c r="R74" s="188" t="str">
        <f t="shared" si="42"/>
        <v>HR Investigator II</v>
      </c>
      <c r="S74" s="189" t="str">
        <f>C74</f>
        <v>132</v>
      </c>
      <c r="T74" s="325">
        <v>80893.08</v>
      </c>
      <c r="U74" s="325">
        <v>84134.16</v>
      </c>
      <c r="V74" s="325">
        <v>87500.52</v>
      </c>
      <c r="W74" s="325">
        <v>91004.040000000008</v>
      </c>
      <c r="X74" s="325">
        <v>94650.12000000001</v>
      </c>
      <c r="Y74" s="186" cm="1">
        <f t="array" aca="1" ref="Y74" ca="1">ROUND(IF($Q74="Y",VLOOKUP($P74, INDIRECT($Q$3),Y$8,0)*INDIRECT($P$2),VLOOKUP($P74, INDIRECT($Q$3),Y$8,0)),IF($E74="E",0,3))</f>
        <v>0</v>
      </c>
      <c r="Z74" s="186" cm="1">
        <f t="array" aca="1" ref="Z74" ca="1">ROUND(IF($Q74="Y",VLOOKUP($P74, INDIRECT($Q$3),Z$8,0)*INDIRECT($P$2),VLOOKUP($P74, INDIRECT($Q$3),Z$8,0)),IF($E74="E",0,3))</f>
        <v>0</v>
      </c>
      <c r="AA74" s="186"/>
      <c r="AB74" s="282" t="str">
        <f t="shared" si="60"/>
        <v>52954C</v>
      </c>
      <c r="AC74" s="130" t="str">
        <f t="shared" si="45"/>
        <v>HR Investigator II</v>
      </c>
      <c r="AD74" s="284" t="str">
        <f t="shared" si="46"/>
        <v>132</v>
      </c>
      <c r="AE74" s="282">
        <f t="shared" si="52"/>
        <v>38.890999999999998</v>
      </c>
      <c r="AF74" s="282">
        <f t="shared" si="53"/>
        <v>40.449999999999996</v>
      </c>
      <c r="AG74" s="282">
        <f t="shared" si="54"/>
        <v>42.067999999999998</v>
      </c>
      <c r="AH74" s="282">
        <f t="shared" si="55"/>
        <v>43.751999999999995</v>
      </c>
      <c r="AI74" s="282">
        <f t="shared" si="56"/>
        <v>45.504999999999995</v>
      </c>
      <c r="AJ74" s="282" t="str">
        <f t="shared" ca="1" si="57"/>
        <v/>
      </c>
      <c r="AK74" s="282" t="str">
        <f t="shared" ca="1" si="58"/>
        <v/>
      </c>
    </row>
    <row r="75" spans="1:37" x14ac:dyDescent="0.2">
      <c r="A75" s="75" t="s">
        <v>921</v>
      </c>
      <c r="B75" s="75">
        <v>9</v>
      </c>
      <c r="C75" s="70" t="s">
        <v>922</v>
      </c>
      <c r="D75" s="75">
        <v>435</v>
      </c>
      <c r="E75" s="75" t="s">
        <v>17</v>
      </c>
      <c r="F75" s="73" t="s">
        <v>919</v>
      </c>
      <c r="G75" s="74">
        <f t="shared" si="47"/>
        <v>83688</v>
      </c>
      <c r="H75" s="74">
        <f t="shared" si="48"/>
        <v>87039</v>
      </c>
      <c r="I75" s="74">
        <f t="shared" si="49"/>
        <v>90524</v>
      </c>
      <c r="J75" s="74">
        <f t="shared" si="50"/>
        <v>94148</v>
      </c>
      <c r="K75" s="74">
        <f t="shared" si="51"/>
        <v>97918</v>
      </c>
      <c r="L75" s="74">
        <f t="shared" si="61"/>
        <v>0</v>
      </c>
      <c r="M75" s="74">
        <f t="shared" si="61"/>
        <v>0</v>
      </c>
      <c r="N75" s="72"/>
      <c r="P75" s="187" t="str">
        <f t="shared" si="59"/>
        <v>59454C</v>
      </c>
      <c r="Q75" s="191" t="s">
        <v>600</v>
      </c>
      <c r="R75" s="188" t="str">
        <f t="shared" si="42"/>
        <v>HR Investigator III</v>
      </c>
      <c r="S75" s="189" t="s">
        <v>922</v>
      </c>
      <c r="T75" s="338">
        <v>83688</v>
      </c>
      <c r="U75" s="338">
        <v>87039</v>
      </c>
      <c r="V75" s="338">
        <v>90524</v>
      </c>
      <c r="W75" s="338">
        <v>94148</v>
      </c>
      <c r="X75" s="338">
        <v>97918</v>
      </c>
      <c r="AA75" s="186"/>
      <c r="AB75" s="282" t="str">
        <f t="shared" si="60"/>
        <v>59454C</v>
      </c>
      <c r="AC75" s="130" t="str">
        <f t="shared" si="45"/>
        <v>HR Investigator III</v>
      </c>
      <c r="AD75" s="284" t="str">
        <f t="shared" si="46"/>
        <v>120</v>
      </c>
      <c r="AE75" s="282">
        <f t="shared" si="52"/>
        <v>40.234999999999999</v>
      </c>
      <c r="AF75" s="282">
        <f t="shared" si="53"/>
        <v>41.845999999999997</v>
      </c>
      <c r="AG75" s="282">
        <f t="shared" si="54"/>
        <v>43.521999999999998</v>
      </c>
      <c r="AH75" s="282">
        <f t="shared" si="55"/>
        <v>45.263999999999996</v>
      </c>
      <c r="AI75" s="282">
        <f t="shared" si="56"/>
        <v>47.076000000000001</v>
      </c>
      <c r="AJ75" s="282" t="str">
        <f t="shared" si="57"/>
        <v/>
      </c>
      <c r="AK75" s="282" t="str">
        <f t="shared" si="58"/>
        <v/>
      </c>
    </row>
    <row r="76" spans="1:37" x14ac:dyDescent="0.2">
      <c r="A76" s="75" t="s">
        <v>878</v>
      </c>
      <c r="B76" s="75">
        <v>8</v>
      </c>
      <c r="C76" s="70" t="s">
        <v>805</v>
      </c>
      <c r="D76" s="75">
        <v>400</v>
      </c>
      <c r="E76" s="75" t="s">
        <v>17</v>
      </c>
      <c r="F76" s="73" t="s">
        <v>863</v>
      </c>
      <c r="G76" s="74">
        <f t="shared" si="47"/>
        <v>82814.400000000009</v>
      </c>
      <c r="H76" s="74">
        <f t="shared" si="48"/>
        <v>86130</v>
      </c>
      <c r="I76" s="74">
        <f t="shared" si="49"/>
        <v>89578.44</v>
      </c>
      <c r="J76" s="74">
        <f t="shared" si="50"/>
        <v>93166.200000000012</v>
      </c>
      <c r="K76" s="74">
        <f t="shared" si="51"/>
        <v>96896.52</v>
      </c>
      <c r="L76" s="74"/>
      <c r="M76" s="74"/>
      <c r="N76" s="72"/>
      <c r="P76" s="187" t="str">
        <f t="shared" si="59"/>
        <v>59434C</v>
      </c>
      <c r="Q76" s="191" t="s">
        <v>600</v>
      </c>
      <c r="R76" s="188" t="str">
        <f t="shared" si="42"/>
        <v>HR Labor Relations Associate</v>
      </c>
      <c r="S76" s="189" t="str">
        <f t="shared" ref="S76:S107" si="62">C76</f>
        <v>112</v>
      </c>
      <c r="T76" s="186">
        <v>82814.400000000009</v>
      </c>
      <c r="U76" s="186">
        <v>86130</v>
      </c>
      <c r="V76" s="186">
        <v>89578.44</v>
      </c>
      <c r="W76" s="186">
        <v>93166.200000000012</v>
      </c>
      <c r="X76" s="186">
        <v>96896.52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60"/>
        <v>59434C</v>
      </c>
      <c r="AC76" s="130" t="str">
        <f t="shared" si="45"/>
        <v>HR Labor Relations Associate</v>
      </c>
      <c r="AD76" s="284" t="str">
        <f t="shared" si="46"/>
        <v>112</v>
      </c>
      <c r="AE76" s="282">
        <f t="shared" si="52"/>
        <v>39.814999999999998</v>
      </c>
      <c r="AF76" s="282">
        <f t="shared" si="53"/>
        <v>41.408999999999999</v>
      </c>
      <c r="AG76" s="282">
        <f t="shared" si="54"/>
        <v>43.067</v>
      </c>
      <c r="AH76" s="282">
        <f t="shared" si="55"/>
        <v>44.791999999999994</v>
      </c>
      <c r="AI76" s="282">
        <f t="shared" si="56"/>
        <v>46.585000000000001</v>
      </c>
      <c r="AJ76" s="282" t="str">
        <f t="shared" ca="1" si="57"/>
        <v/>
      </c>
      <c r="AK76" s="282" t="str">
        <f t="shared" ca="1" si="58"/>
        <v/>
      </c>
    </row>
    <row r="77" spans="1:37" x14ac:dyDescent="0.2">
      <c r="A77" s="75" t="s">
        <v>517</v>
      </c>
      <c r="B77" s="75">
        <v>7</v>
      </c>
      <c r="C77" s="70" t="s">
        <v>514</v>
      </c>
      <c r="D77" s="75">
        <v>338</v>
      </c>
      <c r="E77" s="75" t="s">
        <v>21</v>
      </c>
      <c r="F77" s="73" t="s">
        <v>518</v>
      </c>
      <c r="G77" s="74">
        <f t="shared" si="47"/>
        <v>34.156080000000003</v>
      </c>
      <c r="H77" s="74">
        <f t="shared" si="48"/>
        <v>35.954279999999997</v>
      </c>
      <c r="I77" s="74">
        <f t="shared" si="49"/>
        <v>36.960840000000005</v>
      </c>
      <c r="J77" s="74">
        <f t="shared" si="50"/>
        <v>37.995480000000001</v>
      </c>
      <c r="K77" s="74">
        <f t="shared" si="51"/>
        <v>39.078719999999997</v>
      </c>
      <c r="L77" s="74">
        <f t="shared" ref="L77:L88" ca="1" si="63">Y77</f>
        <v>0</v>
      </c>
      <c r="M77" s="74">
        <f t="shared" ref="M77:M88" ca="1" si="64">Z77</f>
        <v>0</v>
      </c>
      <c r="N77" s="72"/>
      <c r="P77" s="187" t="str">
        <f t="shared" si="59"/>
        <v>52961C</v>
      </c>
      <c r="Q77" s="191" t="s">
        <v>600</v>
      </c>
      <c r="R77" s="188" t="str">
        <f t="shared" si="42"/>
        <v>HR Labor Relations Specialist</v>
      </c>
      <c r="S77" s="189" t="str">
        <f t="shared" si="62"/>
        <v>108</v>
      </c>
      <c r="T77" s="186">
        <v>34.156080000000003</v>
      </c>
      <c r="U77" s="186">
        <v>35.954279999999997</v>
      </c>
      <c r="V77" s="186">
        <v>36.960840000000005</v>
      </c>
      <c r="W77" s="186">
        <v>37.995480000000001</v>
      </c>
      <c r="X77" s="186">
        <v>39.078719999999997</v>
      </c>
      <c r="Y77" s="186" cm="1">
        <f t="array" aca="1" ref="Y77" ca="1">ROUND(IF($Q77="Y",VLOOKUP($P77, INDIRECT($Q$3),Y$8,0)*INDIRECT($P$2),VLOOKUP($P77, INDIRECT($Q$3),Y$8,0)),IF($E77="E",0,3))</f>
        <v>0</v>
      </c>
      <c r="Z77" s="186" cm="1">
        <f t="array" aca="1" ref="Z77" ca="1">ROUND(IF($Q77="Y",VLOOKUP($P77, INDIRECT($Q$3),Z$8,0)*INDIRECT($P$2),VLOOKUP($P77, INDIRECT($Q$3),Z$8,0)),IF($E77="E",0,3))</f>
        <v>0</v>
      </c>
      <c r="AA77" s="186"/>
      <c r="AB77" s="282" t="str">
        <f t="shared" si="60"/>
        <v>52961C</v>
      </c>
      <c r="AC77" s="130" t="str">
        <f t="shared" si="45"/>
        <v>HR Labor Relations Specialist</v>
      </c>
      <c r="AD77" s="284" t="str">
        <f t="shared" si="46"/>
        <v>108</v>
      </c>
      <c r="AE77" s="282">
        <f t="shared" si="52"/>
        <v>34.156080000000003</v>
      </c>
      <c r="AF77" s="282">
        <f t="shared" si="53"/>
        <v>35.954279999999997</v>
      </c>
      <c r="AG77" s="282">
        <f t="shared" si="54"/>
        <v>36.960840000000005</v>
      </c>
      <c r="AH77" s="282">
        <f t="shared" si="55"/>
        <v>37.995480000000001</v>
      </c>
      <c r="AI77" s="282">
        <f t="shared" si="56"/>
        <v>39.078719999999997</v>
      </c>
      <c r="AJ77" s="282" t="str">
        <f t="shared" ca="1" si="57"/>
        <v/>
      </c>
      <c r="AK77" s="282" t="str">
        <f t="shared" ca="1" si="58"/>
        <v/>
      </c>
    </row>
    <row r="78" spans="1:37" x14ac:dyDescent="0.2">
      <c r="A78" s="75" t="s">
        <v>100</v>
      </c>
      <c r="B78" s="75">
        <v>11</v>
      </c>
      <c r="C78" s="70" t="s">
        <v>944</v>
      </c>
      <c r="D78" s="75">
        <v>513</v>
      </c>
      <c r="E78" s="75" t="s">
        <v>17</v>
      </c>
      <c r="F78" s="73" t="s">
        <v>519</v>
      </c>
      <c r="G78" s="74">
        <f t="shared" si="47"/>
        <v>95349.96</v>
      </c>
      <c r="H78" s="74">
        <f t="shared" si="48"/>
        <v>100369.8</v>
      </c>
      <c r="I78" s="74">
        <f t="shared" si="49"/>
        <v>105649.92000000001</v>
      </c>
      <c r="J78" s="74">
        <f t="shared" si="50"/>
        <v>112835.16</v>
      </c>
      <c r="K78" s="74">
        <f t="shared" si="51"/>
        <v>115996.32</v>
      </c>
      <c r="L78" s="74">
        <f t="shared" si="63"/>
        <v>119244.96</v>
      </c>
      <c r="M78" s="74">
        <f t="shared" si="64"/>
        <v>122642.64000000001</v>
      </c>
      <c r="N78" s="72"/>
      <c r="P78" s="187" t="str">
        <f t="shared" si="59"/>
        <v>06063C</v>
      </c>
      <c r="Q78" s="191" t="s">
        <v>600</v>
      </c>
      <c r="R78" s="188" t="str">
        <f t="shared" si="42"/>
        <v>HR Leadership &amp; Change Manager</v>
      </c>
      <c r="S78" s="189" t="str">
        <f t="shared" si="62"/>
        <v>136</v>
      </c>
      <c r="T78" s="186">
        <v>95349.96</v>
      </c>
      <c r="U78" s="186">
        <v>100369.8</v>
      </c>
      <c r="V78" s="186">
        <v>105649.92000000001</v>
      </c>
      <c r="W78" s="186">
        <v>112835.16</v>
      </c>
      <c r="X78" s="186">
        <v>115996.32</v>
      </c>
      <c r="Y78" s="186">
        <v>119244.96</v>
      </c>
      <c r="Z78" s="186">
        <v>122642.64000000001</v>
      </c>
      <c r="AA78" s="186"/>
      <c r="AB78" s="282" t="str">
        <f t="shared" si="60"/>
        <v>06063C</v>
      </c>
      <c r="AC78" s="130" t="str">
        <f t="shared" si="45"/>
        <v>HR Leadership &amp; Change Manager</v>
      </c>
      <c r="AD78" s="284" t="str">
        <f t="shared" si="46"/>
        <v>136</v>
      </c>
      <c r="AE78" s="282">
        <f t="shared" si="52"/>
        <v>45.841999999999999</v>
      </c>
      <c r="AF78" s="282">
        <f t="shared" si="53"/>
        <v>48.254999999999995</v>
      </c>
      <c r="AG78" s="282">
        <f t="shared" si="54"/>
        <v>50.793999999999997</v>
      </c>
      <c r="AH78" s="282">
        <f t="shared" si="55"/>
        <v>54.247999999999998</v>
      </c>
      <c r="AI78" s="282">
        <f t="shared" si="56"/>
        <v>55.768000000000001</v>
      </c>
      <c r="AJ78" s="282">
        <f t="shared" si="57"/>
        <v>57.33</v>
      </c>
      <c r="AK78" s="282">
        <f t="shared" si="58"/>
        <v>58.963000000000001</v>
      </c>
    </row>
    <row r="79" spans="1:37" x14ac:dyDescent="0.2">
      <c r="A79" s="75" t="s">
        <v>520</v>
      </c>
      <c r="B79" s="75">
        <v>10</v>
      </c>
      <c r="C79" s="70" t="s">
        <v>930</v>
      </c>
      <c r="D79" s="75">
        <v>458</v>
      </c>
      <c r="E79" s="75" t="s">
        <v>17</v>
      </c>
      <c r="F79" s="73" t="s">
        <v>521</v>
      </c>
      <c r="G79" s="74">
        <f t="shared" si="47"/>
        <v>95945.040000000008</v>
      </c>
      <c r="H79" s="74">
        <f t="shared" si="48"/>
        <v>99787.680000000008</v>
      </c>
      <c r="I79" s="74">
        <f t="shared" si="49"/>
        <v>103784.76000000001</v>
      </c>
      <c r="J79" s="74">
        <f t="shared" si="50"/>
        <v>107937.36</v>
      </c>
      <c r="K79" s="74">
        <f t="shared" si="51"/>
        <v>112260.6</v>
      </c>
      <c r="L79" s="74">
        <f t="shared" ca="1" si="63"/>
        <v>0</v>
      </c>
      <c r="M79" s="74">
        <f t="shared" ca="1" si="64"/>
        <v>0</v>
      </c>
      <c r="N79" s="72"/>
      <c r="P79" s="187" t="str">
        <f t="shared" si="59"/>
        <v>52963C</v>
      </c>
      <c r="Q79" s="191" t="s">
        <v>600</v>
      </c>
      <c r="R79" s="188" t="str">
        <f t="shared" si="42"/>
        <v>HR Learning Technologies Specialist</v>
      </c>
      <c r="S79" s="189" t="str">
        <f t="shared" si="62"/>
        <v>131</v>
      </c>
      <c r="T79" s="381">
        <v>95945.040000000008</v>
      </c>
      <c r="U79" s="381">
        <v>99787.680000000008</v>
      </c>
      <c r="V79" s="381">
        <v>103784.76000000001</v>
      </c>
      <c r="W79" s="381">
        <v>107937.36</v>
      </c>
      <c r="X79" s="381">
        <v>112260.6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60"/>
        <v>52963C</v>
      </c>
      <c r="AC79" s="130" t="str">
        <f t="shared" si="45"/>
        <v>HR Learning Technologies Specialist</v>
      </c>
      <c r="AD79" s="284" t="str">
        <f t="shared" si="46"/>
        <v>131</v>
      </c>
      <c r="AE79" s="282">
        <f t="shared" si="52"/>
        <v>46.128</v>
      </c>
      <c r="AF79" s="282">
        <f t="shared" si="53"/>
        <v>47.974999999999994</v>
      </c>
      <c r="AG79" s="282">
        <f t="shared" si="54"/>
        <v>49.896999999999998</v>
      </c>
      <c r="AH79" s="282">
        <f t="shared" si="55"/>
        <v>51.893000000000001</v>
      </c>
      <c r="AI79" s="282">
        <f t="shared" si="56"/>
        <v>53.971999999999994</v>
      </c>
      <c r="AJ79" s="282" t="str">
        <f t="shared" ca="1" si="57"/>
        <v/>
      </c>
      <c r="AK79" s="282" t="str">
        <f t="shared" ca="1" si="58"/>
        <v/>
      </c>
    </row>
    <row r="80" spans="1:37" x14ac:dyDescent="0.2">
      <c r="A80" s="75" t="s">
        <v>699</v>
      </c>
      <c r="B80" s="75">
        <v>11</v>
      </c>
      <c r="C80" s="70" t="s">
        <v>945</v>
      </c>
      <c r="D80" s="75">
        <v>523</v>
      </c>
      <c r="E80" s="75" t="s">
        <v>17</v>
      </c>
      <c r="F80" s="73" t="s">
        <v>785</v>
      </c>
      <c r="G80" s="74">
        <f t="shared" si="47"/>
        <v>105440.40000000001</v>
      </c>
      <c r="H80" s="74">
        <f t="shared" si="48"/>
        <v>109656.72</v>
      </c>
      <c r="I80" s="74">
        <f t="shared" si="49"/>
        <v>114043.68000000001</v>
      </c>
      <c r="J80" s="74">
        <f t="shared" si="50"/>
        <v>118606.68000000001</v>
      </c>
      <c r="K80" s="74">
        <f t="shared" si="51"/>
        <v>123351.12000000001</v>
      </c>
      <c r="L80" s="74">
        <f t="shared" ca="1" si="63"/>
        <v>0</v>
      </c>
      <c r="M80" s="74">
        <f t="shared" ca="1" si="64"/>
        <v>0</v>
      </c>
      <c r="N80" s="72"/>
      <c r="P80" s="187" t="str">
        <f t="shared" si="59"/>
        <v>53004C</v>
      </c>
      <c r="Q80" s="191" t="s">
        <v>600</v>
      </c>
      <c r="R80" s="188" t="str">
        <f t="shared" si="42"/>
        <v>HR Project Mgr-Confidential-C</v>
      </c>
      <c r="S80" s="189" t="str">
        <f t="shared" si="62"/>
        <v>137</v>
      </c>
      <c r="T80" s="186">
        <v>105440.40000000001</v>
      </c>
      <c r="U80" s="186">
        <v>109656.72</v>
      </c>
      <c r="V80" s="186">
        <v>114043.68000000001</v>
      </c>
      <c r="W80" s="186">
        <v>118606.68000000001</v>
      </c>
      <c r="X80" s="186">
        <v>123351.12000000001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60"/>
        <v>53004C</v>
      </c>
      <c r="AC80" s="130" t="str">
        <f t="shared" si="45"/>
        <v>HR Project Mgr-Confidential-C</v>
      </c>
      <c r="AD80" s="284" t="str">
        <f t="shared" si="46"/>
        <v>137</v>
      </c>
      <c r="AE80" s="282">
        <f t="shared" si="52"/>
        <v>50.692999999999998</v>
      </c>
      <c r="AF80" s="282">
        <f t="shared" si="53"/>
        <v>52.72</v>
      </c>
      <c r="AG80" s="282">
        <f t="shared" si="54"/>
        <v>54.829000000000001</v>
      </c>
      <c r="AH80" s="282">
        <f t="shared" si="55"/>
        <v>57.022999999999996</v>
      </c>
      <c r="AI80" s="282">
        <f t="shared" si="56"/>
        <v>59.303999999999995</v>
      </c>
      <c r="AJ80" s="282" t="str">
        <f t="shared" ca="1" si="57"/>
        <v/>
      </c>
      <c r="AK80" s="282" t="str">
        <f t="shared" ca="1" si="58"/>
        <v/>
      </c>
    </row>
    <row r="81" spans="1:37" x14ac:dyDescent="0.2">
      <c r="A81" s="75" t="s">
        <v>525</v>
      </c>
      <c r="B81" s="75">
        <v>8</v>
      </c>
      <c r="C81" s="70" t="s">
        <v>524</v>
      </c>
      <c r="D81" s="75">
        <v>395</v>
      </c>
      <c r="E81" s="75" t="s">
        <v>17</v>
      </c>
      <c r="F81" s="73" t="s">
        <v>526</v>
      </c>
      <c r="G81" s="74">
        <f t="shared" si="47"/>
        <v>80893.08</v>
      </c>
      <c r="H81" s="74">
        <f t="shared" si="48"/>
        <v>84133.08</v>
      </c>
      <c r="I81" s="74">
        <f t="shared" si="49"/>
        <v>87500.52</v>
      </c>
      <c r="J81" s="74">
        <f t="shared" si="50"/>
        <v>91004.040000000008</v>
      </c>
      <c r="K81" s="74">
        <f t="shared" si="51"/>
        <v>94649.040000000008</v>
      </c>
      <c r="L81" s="74">
        <f t="shared" ca="1" si="63"/>
        <v>0</v>
      </c>
      <c r="M81" s="74">
        <f t="shared" ca="1" si="64"/>
        <v>0</v>
      </c>
      <c r="N81" s="72"/>
      <c r="P81" s="187" t="str">
        <f t="shared" si="59"/>
        <v>52959C</v>
      </c>
      <c r="Q81" s="186" t="s">
        <v>600</v>
      </c>
      <c r="R81" s="188" t="str">
        <f t="shared" si="42"/>
        <v>HR Recruiter</v>
      </c>
      <c r="S81" s="189" t="str">
        <f t="shared" si="62"/>
        <v>109</v>
      </c>
      <c r="T81" s="186">
        <v>80893.08</v>
      </c>
      <c r="U81" s="186">
        <v>84133.08</v>
      </c>
      <c r="V81" s="186">
        <v>87500.52</v>
      </c>
      <c r="W81" s="186">
        <v>91004.040000000008</v>
      </c>
      <c r="X81" s="186">
        <v>94649.040000000008</v>
      </c>
      <c r="Y81" s="186" cm="1">
        <f t="array" aca="1" ref="Y81" ca="1">ROUND(IF($Q81="Y",VLOOKUP($P81, INDIRECT($Q$3),Y$8,0)*INDIRECT($P$2),VLOOKUP($P81, INDIRECT($Q$3),Y$8,0)),IF($E81="E",0,3))</f>
        <v>0</v>
      </c>
      <c r="Z81" s="186" cm="1">
        <f t="array" aca="1" ref="Z81" ca="1">ROUND(IF($Q81="Y",VLOOKUP($P81, INDIRECT($Q$3),Z$8,0)*INDIRECT($P$2),VLOOKUP($P81, INDIRECT($Q$3),Z$8,0)),IF($E81="E",0,3))</f>
        <v>0</v>
      </c>
      <c r="AA81" s="186"/>
      <c r="AB81" s="282" t="str">
        <f t="shared" si="60"/>
        <v>52959C</v>
      </c>
      <c r="AC81" s="130" t="str">
        <f t="shared" si="45"/>
        <v>HR Recruiter</v>
      </c>
      <c r="AD81" s="284" t="str">
        <f t="shared" si="46"/>
        <v>109</v>
      </c>
      <c r="AE81" s="282">
        <f t="shared" si="52"/>
        <v>38.890999999999998</v>
      </c>
      <c r="AF81" s="282">
        <f t="shared" si="53"/>
        <v>40.448999999999998</v>
      </c>
      <c r="AG81" s="282">
        <f t="shared" si="54"/>
        <v>42.067999999999998</v>
      </c>
      <c r="AH81" s="282">
        <f t="shared" si="55"/>
        <v>43.751999999999995</v>
      </c>
      <c r="AI81" s="282">
        <f t="shared" si="56"/>
        <v>45.504999999999995</v>
      </c>
      <c r="AJ81" s="282" t="str">
        <f t="shared" ca="1" si="57"/>
        <v/>
      </c>
      <c r="AK81" s="282" t="str">
        <f t="shared" ca="1" si="58"/>
        <v/>
      </c>
    </row>
    <row r="82" spans="1:37" x14ac:dyDescent="0.2">
      <c r="A82" s="75" t="s">
        <v>90</v>
      </c>
      <c r="B82" s="75">
        <v>8</v>
      </c>
      <c r="C82" s="70" t="s">
        <v>88</v>
      </c>
      <c r="D82" s="75">
        <v>400</v>
      </c>
      <c r="E82" s="75" t="s">
        <v>17</v>
      </c>
      <c r="F82" s="73" t="s">
        <v>527</v>
      </c>
      <c r="G82" s="74">
        <f t="shared" si="47"/>
        <v>70063.92</v>
      </c>
      <c r="H82" s="74">
        <f t="shared" si="48"/>
        <v>73910.880000000005</v>
      </c>
      <c r="I82" s="74">
        <f t="shared" si="49"/>
        <v>77752.44</v>
      </c>
      <c r="J82" s="74">
        <f t="shared" si="50"/>
        <v>81865.08</v>
      </c>
      <c r="K82" s="74">
        <f t="shared" si="51"/>
        <v>86190.48000000001</v>
      </c>
      <c r="L82" s="74">
        <f t="shared" si="63"/>
        <v>91544.040000000008</v>
      </c>
      <c r="M82" s="74">
        <f t="shared" si="64"/>
        <v>96896.52</v>
      </c>
      <c r="N82" s="72"/>
      <c r="P82" s="187" t="str">
        <f t="shared" si="59"/>
        <v>05418C</v>
      </c>
      <c r="Q82" s="191" t="s">
        <v>600</v>
      </c>
      <c r="R82" s="188" t="str">
        <f t="shared" si="42"/>
        <v>HR Representative</v>
      </c>
      <c r="S82" s="189" t="str">
        <f t="shared" si="62"/>
        <v>60M</v>
      </c>
      <c r="T82" s="186">
        <v>70063.92</v>
      </c>
      <c r="U82" s="186">
        <v>73910.880000000005</v>
      </c>
      <c r="V82" s="186">
        <v>77752.44</v>
      </c>
      <c r="W82" s="186">
        <v>81865.08</v>
      </c>
      <c r="X82" s="186">
        <v>86190.48000000001</v>
      </c>
      <c r="Y82" s="186">
        <v>91544.040000000008</v>
      </c>
      <c r="Z82" s="186">
        <v>96896.52</v>
      </c>
      <c r="AA82" s="186"/>
      <c r="AB82" s="282" t="str">
        <f t="shared" si="60"/>
        <v>05418C</v>
      </c>
      <c r="AC82" s="130" t="str">
        <f t="shared" si="45"/>
        <v>HR Representative</v>
      </c>
      <c r="AD82" s="284" t="str">
        <f t="shared" si="46"/>
        <v>60M</v>
      </c>
      <c r="AE82" s="282">
        <f t="shared" si="52"/>
        <v>33.684999999999995</v>
      </c>
      <c r="AF82" s="282">
        <f t="shared" si="53"/>
        <v>35.534999999999997</v>
      </c>
      <c r="AG82" s="282">
        <f t="shared" si="54"/>
        <v>37.381</v>
      </c>
      <c r="AH82" s="282">
        <f t="shared" si="55"/>
        <v>39.358999999999995</v>
      </c>
      <c r="AI82" s="282">
        <f t="shared" si="56"/>
        <v>41.437999999999995</v>
      </c>
      <c r="AJ82" s="282">
        <f t="shared" si="57"/>
        <v>44.012</v>
      </c>
      <c r="AK82" s="282">
        <f t="shared" si="58"/>
        <v>46.585000000000001</v>
      </c>
    </row>
    <row r="83" spans="1:37" x14ac:dyDescent="0.2">
      <c r="A83" s="75" t="s">
        <v>96</v>
      </c>
      <c r="B83" s="75">
        <v>6</v>
      </c>
      <c r="C83" s="70" t="s">
        <v>95</v>
      </c>
      <c r="D83" s="75">
        <v>308</v>
      </c>
      <c r="E83" s="75" t="s">
        <v>21</v>
      </c>
      <c r="F83" s="73" t="s">
        <v>554</v>
      </c>
      <c r="G83" s="74">
        <f t="shared" si="47"/>
        <v>29.552040000000002</v>
      </c>
      <c r="H83" s="74">
        <f t="shared" si="48"/>
        <v>31.029480000000003</v>
      </c>
      <c r="I83" s="74">
        <f t="shared" si="49"/>
        <v>32.581440000000001</v>
      </c>
      <c r="J83" s="74">
        <f t="shared" si="50"/>
        <v>34.210079999999998</v>
      </c>
      <c r="K83" s="74">
        <f t="shared" si="51"/>
        <v>35.9208</v>
      </c>
      <c r="L83" s="74">
        <f t="shared" si="63"/>
        <v>37.716840000000005</v>
      </c>
      <c r="M83" s="74">
        <f t="shared" ca="1" si="64"/>
        <v>0</v>
      </c>
      <c r="N83" s="72"/>
      <c r="P83" s="187" t="str">
        <f t="shared" si="59"/>
        <v>05426C</v>
      </c>
      <c r="Q83" s="191" t="s">
        <v>600</v>
      </c>
      <c r="R83" s="188" t="str">
        <f t="shared" si="42"/>
        <v>HR Sr Associate</v>
      </c>
      <c r="S83" s="189" t="str">
        <f t="shared" si="62"/>
        <v>04</v>
      </c>
      <c r="T83" s="186">
        <v>29.552040000000002</v>
      </c>
      <c r="U83" s="186">
        <v>31.029480000000003</v>
      </c>
      <c r="V83" s="186">
        <v>32.581440000000001</v>
      </c>
      <c r="W83" s="186">
        <v>34.210079999999998</v>
      </c>
      <c r="X83" s="186">
        <v>35.9208</v>
      </c>
      <c r="Y83" s="186">
        <v>37.716840000000005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60"/>
        <v>05426C</v>
      </c>
      <c r="AC83" s="130" t="str">
        <f t="shared" si="45"/>
        <v>HR Sr Associate</v>
      </c>
      <c r="AD83" s="284" t="str">
        <f t="shared" si="46"/>
        <v>04</v>
      </c>
      <c r="AE83" s="282">
        <f t="shared" si="52"/>
        <v>29.552040000000002</v>
      </c>
      <c r="AF83" s="282">
        <f t="shared" si="53"/>
        <v>31.029480000000003</v>
      </c>
      <c r="AG83" s="282">
        <f t="shared" si="54"/>
        <v>32.581440000000001</v>
      </c>
      <c r="AH83" s="282">
        <f t="shared" si="55"/>
        <v>34.210079999999998</v>
      </c>
      <c r="AI83" s="282">
        <f t="shared" si="56"/>
        <v>35.9208</v>
      </c>
      <c r="AJ83" s="282">
        <f t="shared" si="57"/>
        <v>37.716840000000005</v>
      </c>
      <c r="AK83" s="282" t="str">
        <f t="shared" ca="1" si="58"/>
        <v/>
      </c>
    </row>
    <row r="84" spans="1:37" x14ac:dyDescent="0.2">
      <c r="A84" s="75" t="s">
        <v>528</v>
      </c>
      <c r="B84" s="75">
        <v>10</v>
      </c>
      <c r="C84" s="70" t="s">
        <v>930</v>
      </c>
      <c r="D84" s="75">
        <v>458</v>
      </c>
      <c r="E84" s="75" t="s">
        <v>17</v>
      </c>
      <c r="F84" s="73" t="s">
        <v>529</v>
      </c>
      <c r="G84" s="74">
        <f t="shared" si="47"/>
        <v>95945.040000000008</v>
      </c>
      <c r="H84" s="74">
        <f t="shared" si="48"/>
        <v>99787.680000000008</v>
      </c>
      <c r="I84" s="74">
        <f t="shared" si="49"/>
        <v>103784.76000000001</v>
      </c>
      <c r="J84" s="74">
        <f t="shared" si="50"/>
        <v>107937.36</v>
      </c>
      <c r="K84" s="74">
        <f t="shared" si="51"/>
        <v>112260.6</v>
      </c>
      <c r="L84" s="74">
        <f t="shared" ca="1" si="63"/>
        <v>0</v>
      </c>
      <c r="M84" s="74">
        <f t="shared" ca="1" si="64"/>
        <v>0</v>
      </c>
      <c r="N84" s="72"/>
      <c r="P84" s="187" t="str">
        <f t="shared" si="59"/>
        <v>52968C</v>
      </c>
      <c r="Q84" s="191" t="s">
        <v>600</v>
      </c>
      <c r="R84" s="188" t="str">
        <f t="shared" si="42"/>
        <v>HR Sr Health &amp; Wellness Representative</v>
      </c>
      <c r="S84" s="189" t="str">
        <f t="shared" si="62"/>
        <v>131</v>
      </c>
      <c r="T84" s="186">
        <v>95945.040000000008</v>
      </c>
      <c r="U84" s="186">
        <v>99787.680000000008</v>
      </c>
      <c r="V84" s="186">
        <v>103784.76000000001</v>
      </c>
      <c r="W84" s="186">
        <v>107937.36</v>
      </c>
      <c r="X84" s="186">
        <v>112260.6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60"/>
        <v>52968C</v>
      </c>
      <c r="AC84" s="130" t="str">
        <f t="shared" si="45"/>
        <v>HR Sr Health &amp; Wellness Representative</v>
      </c>
      <c r="AD84" s="284" t="str">
        <f t="shared" si="46"/>
        <v>131</v>
      </c>
      <c r="AE84" s="282">
        <f t="shared" si="52"/>
        <v>46.128</v>
      </c>
      <c r="AF84" s="282">
        <f t="shared" si="53"/>
        <v>47.974999999999994</v>
      </c>
      <c r="AG84" s="282">
        <f t="shared" si="54"/>
        <v>49.896999999999998</v>
      </c>
      <c r="AH84" s="282">
        <f t="shared" si="55"/>
        <v>51.893000000000001</v>
      </c>
      <c r="AI84" s="282">
        <f t="shared" si="56"/>
        <v>53.971999999999994</v>
      </c>
      <c r="AJ84" s="282" t="str">
        <f t="shared" ca="1" si="57"/>
        <v/>
      </c>
      <c r="AK84" s="282" t="str">
        <f t="shared" ca="1" si="58"/>
        <v/>
      </c>
    </row>
    <row r="85" spans="1:37" x14ac:dyDescent="0.2">
      <c r="A85" s="75" t="s">
        <v>532</v>
      </c>
      <c r="B85" s="75">
        <v>10</v>
      </c>
      <c r="C85" s="70" t="s">
        <v>930</v>
      </c>
      <c r="D85" s="75">
        <v>458</v>
      </c>
      <c r="E85" s="75" t="s">
        <v>17</v>
      </c>
      <c r="F85" s="73" t="s">
        <v>533</v>
      </c>
      <c r="G85" s="74">
        <f t="shared" si="47"/>
        <v>95945.040000000008</v>
      </c>
      <c r="H85" s="74">
        <f t="shared" si="48"/>
        <v>99787.680000000008</v>
      </c>
      <c r="I85" s="74">
        <f t="shared" si="49"/>
        <v>103784.76000000001</v>
      </c>
      <c r="J85" s="74">
        <f t="shared" si="50"/>
        <v>107937.36</v>
      </c>
      <c r="K85" s="74">
        <f t="shared" si="51"/>
        <v>112260.6</v>
      </c>
      <c r="L85" s="74">
        <f t="shared" ca="1" si="63"/>
        <v>0</v>
      </c>
      <c r="M85" s="74">
        <f t="shared" ca="1" si="64"/>
        <v>0</v>
      </c>
      <c r="N85" s="72"/>
      <c r="P85" s="187" t="str">
        <f t="shared" si="59"/>
        <v>52962C</v>
      </c>
      <c r="Q85" s="191" t="s">
        <v>600</v>
      </c>
      <c r="R85" s="188" t="str">
        <f t="shared" ref="R85:R116" si="65">F85</f>
        <v>HR Sr Learning Specialist</v>
      </c>
      <c r="S85" s="189" t="str">
        <f t="shared" si="62"/>
        <v>131</v>
      </c>
      <c r="T85" s="186">
        <v>95945.040000000008</v>
      </c>
      <c r="U85" s="186">
        <v>99787.680000000008</v>
      </c>
      <c r="V85" s="186">
        <v>103784.76000000001</v>
      </c>
      <c r="W85" s="186">
        <v>107937.36</v>
      </c>
      <c r="X85" s="186">
        <v>112260.6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60"/>
        <v>52962C</v>
      </c>
      <c r="AC85" s="130" t="str">
        <f t="shared" ref="AC85:AC116" si="66">F85</f>
        <v>HR Sr Learning Specialist</v>
      </c>
      <c r="AD85" s="284" t="str">
        <f t="shared" ref="AD85:AD116" si="67">C85</f>
        <v>131</v>
      </c>
      <c r="AE85" s="282">
        <f t="shared" si="52"/>
        <v>46.128</v>
      </c>
      <c r="AF85" s="282">
        <f t="shared" si="53"/>
        <v>47.974999999999994</v>
      </c>
      <c r="AG85" s="282">
        <f t="shared" si="54"/>
        <v>49.896999999999998</v>
      </c>
      <c r="AH85" s="282">
        <f t="shared" si="55"/>
        <v>51.893000000000001</v>
      </c>
      <c r="AI85" s="282">
        <f t="shared" si="56"/>
        <v>53.971999999999994</v>
      </c>
      <c r="AJ85" s="282" t="str">
        <f t="shared" ca="1" si="57"/>
        <v/>
      </c>
      <c r="AK85" s="282" t="str">
        <f t="shared" ca="1" si="58"/>
        <v/>
      </c>
    </row>
    <row r="86" spans="1:37" x14ac:dyDescent="0.2">
      <c r="A86" s="75" t="s">
        <v>951</v>
      </c>
      <c r="B86" s="75">
        <v>12</v>
      </c>
      <c r="C86" s="70" t="s">
        <v>952</v>
      </c>
      <c r="D86" s="75">
        <v>575</v>
      </c>
      <c r="E86" s="75" t="s">
        <v>17</v>
      </c>
      <c r="F86" s="73" t="s">
        <v>953</v>
      </c>
      <c r="G86" s="74">
        <f t="shared" si="47"/>
        <v>117602.28000000001</v>
      </c>
      <c r="H86" s="74">
        <f t="shared" si="48"/>
        <v>122305.68000000001</v>
      </c>
      <c r="I86" s="74">
        <f t="shared" si="49"/>
        <v>127197.00000000001</v>
      </c>
      <c r="J86" s="74">
        <f t="shared" si="50"/>
        <v>132284.88</v>
      </c>
      <c r="K86" s="74">
        <f t="shared" si="51"/>
        <v>137575.80000000002</v>
      </c>
      <c r="L86" s="74">
        <f t="shared" si="63"/>
        <v>0</v>
      </c>
      <c r="M86" s="74">
        <f t="shared" si="64"/>
        <v>0</v>
      </c>
      <c r="N86" s="72"/>
      <c r="P86" s="187" t="str">
        <f t="shared" si="59"/>
        <v>53048C</v>
      </c>
      <c r="Q86" s="191" t="s">
        <v>600</v>
      </c>
      <c r="R86" s="188" t="str">
        <f t="shared" si="65"/>
        <v>HR Sr Project Manager</v>
      </c>
      <c r="S86" s="189" t="str">
        <f t="shared" si="62"/>
        <v>139</v>
      </c>
      <c r="T86" s="186">
        <v>117602.28000000001</v>
      </c>
      <c r="U86" s="186">
        <v>122305.68000000001</v>
      </c>
      <c r="V86" s="186">
        <v>127197.00000000001</v>
      </c>
      <c r="W86" s="186">
        <v>132284.88</v>
      </c>
      <c r="X86" s="186">
        <v>137575.80000000002</v>
      </c>
      <c r="AA86" s="186"/>
      <c r="AB86" s="282" t="str">
        <f t="shared" si="60"/>
        <v>53048C</v>
      </c>
      <c r="AC86" s="130" t="str">
        <f t="shared" si="66"/>
        <v>HR Sr Project Manager</v>
      </c>
      <c r="AD86" s="284" t="str">
        <f t="shared" si="67"/>
        <v>139</v>
      </c>
      <c r="AE86" s="282">
        <f t="shared" si="52"/>
        <v>56.54</v>
      </c>
      <c r="AF86" s="282">
        <f t="shared" si="53"/>
        <v>58.800999999999995</v>
      </c>
      <c r="AG86" s="282">
        <f t="shared" si="54"/>
        <v>61.152999999999999</v>
      </c>
      <c r="AH86" s="282">
        <f t="shared" si="55"/>
        <v>63.598999999999997</v>
      </c>
      <c r="AI86" s="282">
        <f t="shared" si="56"/>
        <v>66.143000000000001</v>
      </c>
      <c r="AJ86" s="282" t="str">
        <f t="shared" si="57"/>
        <v/>
      </c>
      <c r="AK86" s="282" t="str">
        <f t="shared" si="58"/>
        <v/>
      </c>
    </row>
    <row r="87" spans="1:37" x14ac:dyDescent="0.2">
      <c r="A87" s="75" t="s">
        <v>534</v>
      </c>
      <c r="B87" s="75">
        <v>7</v>
      </c>
      <c r="C87" s="70" t="s">
        <v>578</v>
      </c>
      <c r="D87" s="75">
        <v>323</v>
      </c>
      <c r="E87" s="75" t="s">
        <v>21</v>
      </c>
      <c r="F87" s="73" t="s">
        <v>535</v>
      </c>
      <c r="G87" s="74">
        <f t="shared" si="47"/>
        <v>33.666840000000001</v>
      </c>
      <c r="H87" s="74">
        <f t="shared" si="48"/>
        <v>35.01576</v>
      </c>
      <c r="I87" s="74">
        <f t="shared" si="49"/>
        <v>36.416520000000006</v>
      </c>
      <c r="J87" s="74">
        <f t="shared" si="50"/>
        <v>37.875600000000006</v>
      </c>
      <c r="K87" s="74">
        <f t="shared" si="51"/>
        <v>39.390840000000004</v>
      </c>
      <c r="L87" s="74">
        <f t="shared" ca="1" si="63"/>
        <v>0</v>
      </c>
      <c r="M87" s="74">
        <f t="shared" ca="1" si="64"/>
        <v>0</v>
      </c>
      <c r="N87" s="72"/>
      <c r="P87" s="187" t="str">
        <f t="shared" si="59"/>
        <v>52958C</v>
      </c>
      <c r="Q87" s="191" t="s">
        <v>600</v>
      </c>
      <c r="R87" s="188" t="str">
        <f t="shared" si="65"/>
        <v>HR Staffing Specialist</v>
      </c>
      <c r="S87" s="189" t="str">
        <f t="shared" si="62"/>
        <v>059</v>
      </c>
      <c r="T87" s="186">
        <v>33.666840000000001</v>
      </c>
      <c r="U87" s="186">
        <v>35.01576</v>
      </c>
      <c r="V87" s="186">
        <v>36.416520000000006</v>
      </c>
      <c r="W87" s="186">
        <v>37.875600000000006</v>
      </c>
      <c r="X87" s="186">
        <v>39.390840000000004</v>
      </c>
      <c r="Y87" s="186" cm="1">
        <f t="array" aca="1" ref="Y87" ca="1">ROUND(IF($Q87="Y",VLOOKUP($P87, INDIRECT($Q$3),Y$8,0)*INDIRECT($P$2),VLOOKUP($P87, INDIRECT($Q$3),Y$8,0)),IF($E87="E",0,3))</f>
        <v>0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60"/>
        <v>52958C</v>
      </c>
      <c r="AC87" s="130" t="str">
        <f t="shared" si="66"/>
        <v>HR Staffing Specialist</v>
      </c>
      <c r="AD87" s="284" t="str">
        <f t="shared" si="67"/>
        <v>059</v>
      </c>
      <c r="AE87" s="282">
        <f t="shared" si="52"/>
        <v>33.666840000000001</v>
      </c>
      <c r="AF87" s="282">
        <f t="shared" si="53"/>
        <v>35.01576</v>
      </c>
      <c r="AG87" s="282">
        <f t="shared" si="54"/>
        <v>36.416520000000006</v>
      </c>
      <c r="AH87" s="282">
        <f t="shared" si="55"/>
        <v>37.875600000000006</v>
      </c>
      <c r="AI87" s="282">
        <f t="shared" si="56"/>
        <v>39.390840000000004</v>
      </c>
      <c r="AJ87" s="282" t="str">
        <f t="shared" ca="1" si="57"/>
        <v/>
      </c>
      <c r="AK87" s="282" t="str">
        <f t="shared" ca="1" si="58"/>
        <v/>
      </c>
    </row>
    <row r="88" spans="1:37" x14ac:dyDescent="0.2">
      <c r="A88" s="75" t="s">
        <v>536</v>
      </c>
      <c r="B88" s="75">
        <v>6</v>
      </c>
      <c r="C88" s="70" t="s">
        <v>579</v>
      </c>
      <c r="D88" s="75">
        <v>308</v>
      </c>
      <c r="E88" s="75" t="s">
        <v>21</v>
      </c>
      <c r="F88" s="73" t="s">
        <v>537</v>
      </c>
      <c r="G88" s="74">
        <f t="shared" si="47"/>
        <v>32.236920000000005</v>
      </c>
      <c r="H88" s="74">
        <f t="shared" si="48"/>
        <v>33.526440000000001</v>
      </c>
      <c r="I88" s="74">
        <f t="shared" si="49"/>
        <v>34.869959999999999</v>
      </c>
      <c r="J88" s="74">
        <f t="shared" si="50"/>
        <v>36.266399999999997</v>
      </c>
      <c r="K88" s="74">
        <f t="shared" si="51"/>
        <v>37.717919999999999</v>
      </c>
      <c r="L88" s="74">
        <f t="shared" ca="1" si="63"/>
        <v>0</v>
      </c>
      <c r="M88" s="74">
        <f t="shared" ca="1" si="64"/>
        <v>0</v>
      </c>
      <c r="N88" s="72"/>
      <c r="P88" s="187" t="str">
        <f t="shared" si="59"/>
        <v>52970C</v>
      </c>
      <c r="Q88" s="191" t="s">
        <v>600</v>
      </c>
      <c r="R88" s="188" t="str">
        <f t="shared" si="65"/>
        <v>HR Training Coordinator</v>
      </c>
      <c r="S88" s="189" t="str">
        <f t="shared" si="62"/>
        <v>040</v>
      </c>
      <c r="T88" s="186">
        <v>32.236920000000005</v>
      </c>
      <c r="U88" s="186">
        <v>33.526440000000001</v>
      </c>
      <c r="V88" s="186">
        <v>34.869959999999999</v>
      </c>
      <c r="W88" s="186">
        <v>36.266399999999997</v>
      </c>
      <c r="X88" s="186">
        <v>37.717919999999999</v>
      </c>
      <c r="Y88" s="186" cm="1">
        <f t="array" aca="1" ref="Y88" ca="1">ROUND(IF($Q88="Y",VLOOKUP($P88, INDIRECT($Q$3),Y$8,0)*INDIRECT($P$2),VLOOKUP($P88, INDIRECT($Q$3),Y$8,0)),IF($E88="E",0,3))</f>
        <v>0</v>
      </c>
      <c r="Z88" s="186" cm="1">
        <f t="array" aca="1" ref="Z88" ca="1">ROUND(IF($Q88="Y",VLOOKUP($P88, INDIRECT($Q$3),Z$8,0)*INDIRECT($P$2),VLOOKUP($P88, INDIRECT($Q$3),Z$8,0)),IF($E88="E",0,3))</f>
        <v>0</v>
      </c>
      <c r="AA88" s="186"/>
      <c r="AB88" s="282" t="str">
        <f t="shared" si="60"/>
        <v>52970C</v>
      </c>
      <c r="AC88" s="130" t="str">
        <f t="shared" si="66"/>
        <v>HR Training Coordinator</v>
      </c>
      <c r="AD88" s="284" t="str">
        <f t="shared" si="67"/>
        <v>040</v>
      </c>
      <c r="AE88" s="282">
        <f t="shared" si="52"/>
        <v>32.236920000000005</v>
      </c>
      <c r="AF88" s="282">
        <f t="shared" si="53"/>
        <v>33.526440000000001</v>
      </c>
      <c r="AG88" s="282">
        <f t="shared" si="54"/>
        <v>34.869959999999999</v>
      </c>
      <c r="AH88" s="282">
        <f t="shared" si="55"/>
        <v>36.266399999999997</v>
      </c>
      <c r="AI88" s="282">
        <f t="shared" si="56"/>
        <v>37.717919999999999</v>
      </c>
      <c r="AJ88" s="282" t="str">
        <f t="shared" ca="1" si="57"/>
        <v/>
      </c>
      <c r="AK88" s="282" t="str">
        <f t="shared" ca="1" si="58"/>
        <v/>
      </c>
    </row>
    <row r="89" spans="1:37" x14ac:dyDescent="0.2">
      <c r="A89" s="75" t="s">
        <v>839</v>
      </c>
      <c r="B89" s="75">
        <v>8</v>
      </c>
      <c r="C89" s="70" t="s">
        <v>805</v>
      </c>
      <c r="D89" s="75">
        <v>400</v>
      </c>
      <c r="E89" s="75" t="s">
        <v>17</v>
      </c>
      <c r="F89" s="73" t="s">
        <v>840</v>
      </c>
      <c r="G89" s="74">
        <f t="shared" si="47"/>
        <v>82814.400000000009</v>
      </c>
      <c r="H89" s="74">
        <f t="shared" si="48"/>
        <v>86130</v>
      </c>
      <c r="I89" s="74">
        <f t="shared" si="49"/>
        <v>89578.44</v>
      </c>
      <c r="J89" s="74">
        <f t="shared" si="50"/>
        <v>93166.200000000012</v>
      </c>
      <c r="K89" s="74">
        <f t="shared" si="51"/>
        <v>96896.52</v>
      </c>
      <c r="L89" s="74"/>
      <c r="M89" s="74"/>
      <c r="N89" s="72"/>
      <c r="P89" s="187" t="str">
        <f t="shared" si="59"/>
        <v>59420C</v>
      </c>
      <c r="Q89" s="191" t="s">
        <v>600</v>
      </c>
      <c r="R89" s="188" t="str">
        <f t="shared" si="65"/>
        <v>HR Wellness Specialist</v>
      </c>
      <c r="S89" s="189" t="str">
        <f t="shared" si="62"/>
        <v>112</v>
      </c>
      <c r="T89" s="186">
        <v>82814.400000000009</v>
      </c>
      <c r="U89" s="186">
        <v>86130</v>
      </c>
      <c r="V89" s="186">
        <v>89578.44</v>
      </c>
      <c r="W89" s="186">
        <v>93166.200000000012</v>
      </c>
      <c r="X89" s="186">
        <v>96896.52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60"/>
        <v>59420C</v>
      </c>
      <c r="AC89" s="130" t="str">
        <f t="shared" si="66"/>
        <v>HR Wellness Specialist</v>
      </c>
      <c r="AD89" s="284" t="str">
        <f t="shared" si="67"/>
        <v>112</v>
      </c>
      <c r="AE89" s="282">
        <f t="shared" si="52"/>
        <v>39.814999999999998</v>
      </c>
      <c r="AF89" s="282">
        <f t="shared" si="53"/>
        <v>41.408999999999999</v>
      </c>
      <c r="AG89" s="282">
        <f t="shared" si="54"/>
        <v>43.067</v>
      </c>
      <c r="AH89" s="282">
        <f t="shared" si="55"/>
        <v>44.791999999999994</v>
      </c>
      <c r="AI89" s="282">
        <f t="shared" si="56"/>
        <v>46.585000000000001</v>
      </c>
      <c r="AJ89" s="282" t="str">
        <f t="shared" ca="1" si="57"/>
        <v/>
      </c>
      <c r="AK89" s="282" t="str">
        <f t="shared" ca="1" si="58"/>
        <v/>
      </c>
    </row>
    <row r="90" spans="1:37" x14ac:dyDescent="0.2">
      <c r="A90" s="75" t="s">
        <v>98</v>
      </c>
      <c r="B90" s="75">
        <v>10</v>
      </c>
      <c r="C90" s="70" t="s">
        <v>929</v>
      </c>
      <c r="D90" s="75">
        <v>463</v>
      </c>
      <c r="E90" s="75" t="s">
        <v>17</v>
      </c>
      <c r="F90" s="73" t="s">
        <v>357</v>
      </c>
      <c r="G90" s="74">
        <f t="shared" si="47"/>
        <v>95992.560000000012</v>
      </c>
      <c r="H90" s="74">
        <f t="shared" si="48"/>
        <v>99837.36</v>
      </c>
      <c r="I90" s="74">
        <f t="shared" si="49"/>
        <v>103834.44</v>
      </c>
      <c r="J90" s="74">
        <f t="shared" si="50"/>
        <v>107992.44</v>
      </c>
      <c r="K90" s="74">
        <f t="shared" si="51"/>
        <v>112316.76000000001</v>
      </c>
      <c r="L90" s="74">
        <f t="shared" ref="L90:L124" ca="1" si="68">Y90</f>
        <v>0</v>
      </c>
      <c r="M90" s="74">
        <f t="shared" ref="M90:M124" ca="1" si="69">Z90</f>
        <v>0</v>
      </c>
      <c r="N90" s="72"/>
      <c r="P90" s="187" t="str">
        <f t="shared" si="59"/>
        <v>05423C</v>
      </c>
      <c r="Q90" s="191" t="s">
        <v>600</v>
      </c>
      <c r="R90" s="188" t="str">
        <f t="shared" si="65"/>
        <v>HR Workforce Data Analyst</v>
      </c>
      <c r="S90" s="189" t="str">
        <f t="shared" si="62"/>
        <v>130</v>
      </c>
      <c r="T90" s="186">
        <v>95992.560000000012</v>
      </c>
      <c r="U90" s="186">
        <v>99837.36</v>
      </c>
      <c r="V90" s="186">
        <v>103834.44</v>
      </c>
      <c r="W90" s="186">
        <v>107992.44</v>
      </c>
      <c r="X90" s="186">
        <v>112316.76000000001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60"/>
        <v>05423C</v>
      </c>
      <c r="AC90" s="130" t="str">
        <f t="shared" si="66"/>
        <v>HR Workforce Data Analyst</v>
      </c>
      <c r="AD90" s="284" t="str">
        <f t="shared" si="67"/>
        <v>130</v>
      </c>
      <c r="AE90" s="282">
        <f t="shared" si="52"/>
        <v>46.150999999999996</v>
      </c>
      <c r="AF90" s="282">
        <f t="shared" si="53"/>
        <v>47.998999999999995</v>
      </c>
      <c r="AG90" s="282">
        <f t="shared" si="54"/>
        <v>49.920999999999999</v>
      </c>
      <c r="AH90" s="282">
        <f t="shared" si="55"/>
        <v>51.919999999999995</v>
      </c>
      <c r="AI90" s="282">
        <f t="shared" si="56"/>
        <v>53.998999999999995</v>
      </c>
      <c r="AJ90" s="282" t="str">
        <f t="shared" ca="1" si="57"/>
        <v/>
      </c>
      <c r="AK90" s="282" t="str">
        <f t="shared" ca="1" si="58"/>
        <v/>
      </c>
    </row>
    <row r="91" spans="1:37" x14ac:dyDescent="0.2">
      <c r="A91" s="75" t="s">
        <v>538</v>
      </c>
      <c r="B91" s="75">
        <v>9</v>
      </c>
      <c r="C91" s="70" t="s">
        <v>581</v>
      </c>
      <c r="D91" s="75">
        <v>450</v>
      </c>
      <c r="E91" s="75" t="s">
        <v>17</v>
      </c>
      <c r="F91" s="73" t="s">
        <v>539</v>
      </c>
      <c r="G91" s="74">
        <f t="shared" si="47"/>
        <v>91174.680000000008</v>
      </c>
      <c r="H91" s="74">
        <f t="shared" si="48"/>
        <v>94826.16</v>
      </c>
      <c r="I91" s="74">
        <f t="shared" si="49"/>
        <v>98622.36</v>
      </c>
      <c r="J91" s="74">
        <f t="shared" si="50"/>
        <v>102570.84000000001</v>
      </c>
      <c r="K91" s="74">
        <f t="shared" si="51"/>
        <v>106679.16</v>
      </c>
      <c r="L91" s="74">
        <f t="shared" ca="1" si="68"/>
        <v>0</v>
      </c>
      <c r="M91" s="74">
        <f t="shared" ca="1" si="69"/>
        <v>0</v>
      </c>
      <c r="N91" s="72"/>
      <c r="P91" s="187" t="str">
        <f t="shared" si="59"/>
        <v>52965C</v>
      </c>
      <c r="Q91" s="191" t="s">
        <v>600</v>
      </c>
      <c r="R91" s="188" t="str">
        <f t="shared" si="65"/>
        <v>HRIS Analyst - Employee Benefits</v>
      </c>
      <c r="S91" s="189" t="str">
        <f t="shared" si="62"/>
        <v>035</v>
      </c>
      <c r="T91" s="186">
        <v>91174.680000000008</v>
      </c>
      <c r="U91" s="186">
        <v>94826.16</v>
      </c>
      <c r="V91" s="186">
        <v>98622.36</v>
      </c>
      <c r="W91" s="186">
        <v>102570.84000000001</v>
      </c>
      <c r="X91" s="186">
        <v>106679.16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60"/>
        <v>52965C</v>
      </c>
      <c r="AC91" s="130" t="str">
        <f t="shared" si="66"/>
        <v>HRIS Analyst - Employee Benefits</v>
      </c>
      <c r="AD91" s="284" t="str">
        <f t="shared" si="67"/>
        <v>035</v>
      </c>
      <c r="AE91" s="282">
        <f t="shared" si="52"/>
        <v>43.833999999999996</v>
      </c>
      <c r="AF91" s="282">
        <f t="shared" si="53"/>
        <v>45.589999999999996</v>
      </c>
      <c r="AG91" s="282">
        <f t="shared" si="54"/>
        <v>47.414999999999999</v>
      </c>
      <c r="AH91" s="282">
        <f t="shared" si="55"/>
        <v>49.312999999999995</v>
      </c>
      <c r="AI91" s="282">
        <f t="shared" si="56"/>
        <v>51.288999999999994</v>
      </c>
      <c r="AJ91" s="282" t="str">
        <f t="shared" ca="1" si="57"/>
        <v/>
      </c>
      <c r="AK91" s="282" t="str">
        <f t="shared" ca="1" si="58"/>
        <v/>
      </c>
    </row>
    <row r="92" spans="1:37" x14ac:dyDescent="0.2">
      <c r="A92" s="75" t="s">
        <v>823</v>
      </c>
      <c r="B92" s="75">
        <v>8</v>
      </c>
      <c r="C92" s="70" t="s">
        <v>931</v>
      </c>
      <c r="D92" s="75">
        <v>393</v>
      </c>
      <c r="E92" s="75" t="s">
        <v>17</v>
      </c>
      <c r="F92" s="73" t="s">
        <v>808</v>
      </c>
      <c r="G92" s="74">
        <f t="shared" si="47"/>
        <v>80893.08</v>
      </c>
      <c r="H92" s="74">
        <f t="shared" si="48"/>
        <v>84134.16</v>
      </c>
      <c r="I92" s="74">
        <f t="shared" si="49"/>
        <v>87500.52</v>
      </c>
      <c r="J92" s="74">
        <f t="shared" si="50"/>
        <v>91004.040000000008</v>
      </c>
      <c r="K92" s="74">
        <f t="shared" si="51"/>
        <v>94650.12000000001</v>
      </c>
      <c r="L92" s="74">
        <f t="shared" ca="1" si="68"/>
        <v>0</v>
      </c>
      <c r="M92" s="74">
        <f t="shared" ca="1" si="69"/>
        <v>0</v>
      </c>
      <c r="N92" s="72"/>
      <c r="P92" s="187" t="str">
        <f t="shared" si="59"/>
        <v>59414C</v>
      </c>
      <c r="Q92" s="191" t="s">
        <v>600</v>
      </c>
      <c r="R92" s="188" t="str">
        <f t="shared" si="65"/>
        <v>HRIS Analyst I</v>
      </c>
      <c r="S92" s="189" t="str">
        <f t="shared" si="62"/>
        <v>132</v>
      </c>
      <c r="T92" s="186">
        <v>80893.08</v>
      </c>
      <c r="U92" s="186">
        <v>84134.16</v>
      </c>
      <c r="V92" s="186">
        <v>87500.52</v>
      </c>
      <c r="W92" s="186">
        <v>91004.040000000008</v>
      </c>
      <c r="X92" s="186">
        <v>94650.12000000001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60"/>
        <v>59414C</v>
      </c>
      <c r="AC92" s="130" t="str">
        <f t="shared" si="66"/>
        <v>HRIS Analyst I</v>
      </c>
      <c r="AD92" s="284" t="str">
        <f t="shared" si="67"/>
        <v>132</v>
      </c>
      <c r="AE92" s="282">
        <f t="shared" si="52"/>
        <v>38.890999999999998</v>
      </c>
      <c r="AF92" s="282">
        <f t="shared" si="53"/>
        <v>40.449999999999996</v>
      </c>
      <c r="AG92" s="282">
        <f t="shared" si="54"/>
        <v>42.067999999999998</v>
      </c>
      <c r="AH92" s="282">
        <f t="shared" si="55"/>
        <v>43.751999999999995</v>
      </c>
      <c r="AI92" s="282">
        <f t="shared" si="56"/>
        <v>45.504999999999995</v>
      </c>
      <c r="AJ92" s="282" t="str">
        <f t="shared" ca="1" si="57"/>
        <v/>
      </c>
      <c r="AK92" s="282" t="str">
        <f t="shared" ca="1" si="58"/>
        <v/>
      </c>
    </row>
    <row r="93" spans="1:37" x14ac:dyDescent="0.2">
      <c r="A93" s="75" t="s">
        <v>824</v>
      </c>
      <c r="B93" s="75">
        <v>9</v>
      </c>
      <c r="C93" s="70" t="s">
        <v>581</v>
      </c>
      <c r="D93" s="75">
        <v>450</v>
      </c>
      <c r="E93" s="75" t="s">
        <v>17</v>
      </c>
      <c r="F93" s="73" t="s">
        <v>809</v>
      </c>
      <c r="G93" s="74">
        <f t="shared" si="47"/>
        <v>91174.680000000008</v>
      </c>
      <c r="H93" s="74">
        <f t="shared" si="48"/>
        <v>94826.16</v>
      </c>
      <c r="I93" s="74">
        <f t="shared" si="49"/>
        <v>98622.36</v>
      </c>
      <c r="J93" s="74">
        <f t="shared" si="50"/>
        <v>102570.84000000001</v>
      </c>
      <c r="K93" s="74">
        <f t="shared" si="51"/>
        <v>106679.16</v>
      </c>
      <c r="L93" s="74">
        <f t="shared" ca="1" si="68"/>
        <v>0</v>
      </c>
      <c r="M93" s="74">
        <f t="shared" ca="1" si="69"/>
        <v>0</v>
      </c>
      <c r="N93" s="72"/>
      <c r="P93" s="187" t="str">
        <f t="shared" si="59"/>
        <v>53010C</v>
      </c>
      <c r="Q93" s="191" t="s">
        <v>600</v>
      </c>
      <c r="R93" s="188" t="str">
        <f t="shared" si="65"/>
        <v>HRIS Analyst II</v>
      </c>
      <c r="S93" s="189" t="str">
        <f t="shared" si="62"/>
        <v>035</v>
      </c>
      <c r="T93" s="186">
        <v>91174.680000000008</v>
      </c>
      <c r="U93" s="186">
        <v>94826.16</v>
      </c>
      <c r="V93" s="186">
        <v>98622.36</v>
      </c>
      <c r="W93" s="186">
        <v>102570.84000000001</v>
      </c>
      <c r="X93" s="186">
        <v>106679.16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60"/>
        <v>53010C</v>
      </c>
      <c r="AC93" s="130" t="str">
        <f t="shared" si="66"/>
        <v>HRIS Analyst II</v>
      </c>
      <c r="AD93" s="284" t="str">
        <f t="shared" si="67"/>
        <v>035</v>
      </c>
      <c r="AE93" s="282">
        <f t="shared" si="52"/>
        <v>43.833999999999996</v>
      </c>
      <c r="AF93" s="282">
        <f t="shared" si="53"/>
        <v>45.589999999999996</v>
      </c>
      <c r="AG93" s="282">
        <f t="shared" si="54"/>
        <v>47.414999999999999</v>
      </c>
      <c r="AH93" s="282">
        <f t="shared" si="55"/>
        <v>49.312999999999995</v>
      </c>
      <c r="AI93" s="282">
        <f t="shared" si="56"/>
        <v>51.288999999999994</v>
      </c>
      <c r="AJ93" s="282" t="str">
        <f t="shared" ca="1" si="57"/>
        <v/>
      </c>
      <c r="AK93" s="282" t="str">
        <f t="shared" ca="1" si="58"/>
        <v/>
      </c>
    </row>
    <row r="94" spans="1:37" x14ac:dyDescent="0.2">
      <c r="A94" s="75" t="s">
        <v>133</v>
      </c>
      <c r="B94" s="75">
        <v>11</v>
      </c>
      <c r="C94" s="70" t="s">
        <v>932</v>
      </c>
      <c r="D94" s="75">
        <v>510</v>
      </c>
      <c r="E94" s="75" t="s">
        <v>17</v>
      </c>
      <c r="F94" s="73" t="s">
        <v>540</v>
      </c>
      <c r="G94" s="74">
        <f t="shared" si="47"/>
        <v>104836.68000000001</v>
      </c>
      <c r="H94" s="74">
        <f t="shared" si="48"/>
        <v>109027.08</v>
      </c>
      <c r="I94" s="74">
        <f t="shared" si="49"/>
        <v>113390.28000000001</v>
      </c>
      <c r="J94" s="74">
        <f t="shared" si="50"/>
        <v>117925.20000000001</v>
      </c>
      <c r="K94" s="74">
        <f t="shared" si="51"/>
        <v>122642.64000000001</v>
      </c>
      <c r="L94" s="74">
        <f t="shared" ca="1" si="68"/>
        <v>0</v>
      </c>
      <c r="M94" s="74">
        <f t="shared" ca="1" si="69"/>
        <v>0</v>
      </c>
      <c r="N94" s="72"/>
      <c r="P94" s="187" t="str">
        <f t="shared" si="59"/>
        <v>52912C</v>
      </c>
      <c r="Q94" s="191" t="s">
        <v>600</v>
      </c>
      <c r="R94" s="188" t="str">
        <f t="shared" si="65"/>
        <v>HRIS Manager</v>
      </c>
      <c r="S94" s="189" t="str">
        <f t="shared" si="62"/>
        <v>133</v>
      </c>
      <c r="T94" s="186">
        <v>104836.68000000001</v>
      </c>
      <c r="U94" s="186">
        <v>109027.08</v>
      </c>
      <c r="V94" s="186">
        <v>113390.28000000001</v>
      </c>
      <c r="W94" s="186">
        <v>117925.20000000001</v>
      </c>
      <c r="X94" s="186">
        <v>122642.64000000001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60"/>
        <v>52912C</v>
      </c>
      <c r="AC94" s="130" t="str">
        <f t="shared" si="66"/>
        <v>HRIS Manager</v>
      </c>
      <c r="AD94" s="284" t="str">
        <f t="shared" si="67"/>
        <v>133</v>
      </c>
      <c r="AE94" s="282">
        <f t="shared" si="52"/>
        <v>50.402999999999999</v>
      </c>
      <c r="AF94" s="282">
        <f t="shared" si="53"/>
        <v>52.416999999999994</v>
      </c>
      <c r="AG94" s="282">
        <f t="shared" si="54"/>
        <v>54.515000000000001</v>
      </c>
      <c r="AH94" s="282">
        <f t="shared" si="55"/>
        <v>56.695</v>
      </c>
      <c r="AI94" s="282">
        <f t="shared" si="56"/>
        <v>58.963000000000001</v>
      </c>
      <c r="AJ94" s="282" t="str">
        <f t="shared" ca="1" si="57"/>
        <v/>
      </c>
      <c r="AK94" s="282" t="str">
        <f t="shared" ca="1" si="58"/>
        <v/>
      </c>
    </row>
    <row r="95" spans="1:37" x14ac:dyDescent="0.2">
      <c r="A95" s="75" t="s">
        <v>92</v>
      </c>
      <c r="B95" s="75">
        <v>7</v>
      </c>
      <c r="C95" s="70" t="s">
        <v>514</v>
      </c>
      <c r="D95" s="75">
        <v>338</v>
      </c>
      <c r="E95" s="75" t="s">
        <v>21</v>
      </c>
      <c r="F95" s="73" t="s">
        <v>831</v>
      </c>
      <c r="G95" s="74">
        <f t="shared" si="47"/>
        <v>34.156080000000003</v>
      </c>
      <c r="H95" s="74">
        <f t="shared" si="48"/>
        <v>35.954279999999997</v>
      </c>
      <c r="I95" s="74">
        <f t="shared" si="49"/>
        <v>36.960840000000005</v>
      </c>
      <c r="J95" s="74">
        <f t="shared" si="50"/>
        <v>37.995480000000001</v>
      </c>
      <c r="K95" s="74">
        <f t="shared" si="51"/>
        <v>39.078719999999997</v>
      </c>
      <c r="L95" s="74">
        <f t="shared" ca="1" si="68"/>
        <v>0</v>
      </c>
      <c r="M95" s="74">
        <f t="shared" ca="1" si="69"/>
        <v>0</v>
      </c>
      <c r="N95" s="72"/>
      <c r="P95" s="187" t="str">
        <f t="shared" si="59"/>
        <v>05411C</v>
      </c>
      <c r="Q95" s="191" t="s">
        <v>600</v>
      </c>
      <c r="R95" s="188" t="str">
        <f t="shared" si="65"/>
        <v>HRIS Specialist I</v>
      </c>
      <c r="S95" s="189" t="str">
        <f t="shared" si="62"/>
        <v>108</v>
      </c>
      <c r="T95" s="186">
        <v>34.156080000000003</v>
      </c>
      <c r="U95" s="186">
        <v>35.954279999999997</v>
      </c>
      <c r="V95" s="186">
        <v>36.960840000000005</v>
      </c>
      <c r="W95" s="186">
        <v>37.995480000000001</v>
      </c>
      <c r="X95" s="186">
        <v>39.078719999999997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60"/>
        <v>05411C</v>
      </c>
      <c r="AC95" s="130" t="str">
        <f t="shared" si="66"/>
        <v>HRIS Specialist I</v>
      </c>
      <c r="AD95" s="284" t="str">
        <f t="shared" si="67"/>
        <v>108</v>
      </c>
      <c r="AE95" s="282">
        <f t="shared" si="52"/>
        <v>34.156080000000003</v>
      </c>
      <c r="AF95" s="282">
        <f t="shared" si="53"/>
        <v>35.954279999999997</v>
      </c>
      <c r="AG95" s="282">
        <f t="shared" si="54"/>
        <v>36.960840000000005</v>
      </c>
      <c r="AH95" s="282">
        <f t="shared" si="55"/>
        <v>37.995480000000001</v>
      </c>
      <c r="AI95" s="282">
        <f t="shared" si="56"/>
        <v>39.078719999999997</v>
      </c>
      <c r="AJ95" s="282" t="str">
        <f t="shared" ca="1" si="57"/>
        <v/>
      </c>
      <c r="AK95" s="282" t="str">
        <f t="shared" ca="1" si="58"/>
        <v/>
      </c>
    </row>
    <row r="96" spans="1:37" x14ac:dyDescent="0.2">
      <c r="A96" s="75" t="s">
        <v>836</v>
      </c>
      <c r="B96" s="75">
        <v>8</v>
      </c>
      <c r="C96" s="70" t="s">
        <v>837</v>
      </c>
      <c r="D96" s="75">
        <v>385</v>
      </c>
      <c r="E96" s="75" t="s">
        <v>21</v>
      </c>
      <c r="F96" s="73" t="s">
        <v>825</v>
      </c>
      <c r="G96" s="74">
        <f t="shared" si="47"/>
        <v>42.423480000000005</v>
      </c>
      <c r="H96" s="74">
        <f t="shared" si="48"/>
        <v>43.61148</v>
      </c>
      <c r="I96" s="74">
        <f t="shared" si="49"/>
        <v>44.83296</v>
      </c>
      <c r="J96" s="74">
        <f t="shared" si="50"/>
        <v>46.109520000000003</v>
      </c>
      <c r="K96" s="74">
        <f t="shared" si="51"/>
        <v>47.057760000000009</v>
      </c>
      <c r="L96" s="74">
        <f t="shared" ca="1" si="68"/>
        <v>0</v>
      </c>
      <c r="M96" s="74">
        <f t="shared" ca="1" si="69"/>
        <v>0</v>
      </c>
      <c r="N96" s="72"/>
      <c r="P96" s="187" t="str">
        <f t="shared" si="59"/>
        <v>59417C</v>
      </c>
      <c r="Q96" s="191" t="s">
        <v>600</v>
      </c>
      <c r="R96" s="188" t="str">
        <f t="shared" si="65"/>
        <v>HRIS Specialist II</v>
      </c>
      <c r="S96" s="189" t="str">
        <f t="shared" si="62"/>
        <v>113</v>
      </c>
      <c r="T96" s="186">
        <v>42.423480000000005</v>
      </c>
      <c r="U96" s="186">
        <v>43.61148</v>
      </c>
      <c r="V96" s="186">
        <v>44.83296</v>
      </c>
      <c r="W96" s="186">
        <v>46.109520000000003</v>
      </c>
      <c r="X96" s="186">
        <v>47.057760000000009</v>
      </c>
      <c r="Y96" s="186" cm="1">
        <f t="array" aca="1" ref="Y96" ca="1">ROUND(IF($Q96="Y",VLOOKUP($P96, INDIRECT($Q$3),Y$8,0)*INDIRECT($P$2),VLOOKUP($P96, INDIRECT($Q$3),Y$8,0)),IF($E96="E",0,3))</f>
        <v>0</v>
      </c>
      <c r="Z96" s="186" cm="1">
        <f t="array" aca="1" ref="Z96" ca="1">ROUND(IF($Q96="Y",VLOOKUP($P96, INDIRECT($Q$3),Z$8,0)*INDIRECT($P$2),VLOOKUP($P96, INDIRECT($Q$3),Z$8,0)),IF($E96="E",0,3))</f>
        <v>0</v>
      </c>
      <c r="AA96" s="186"/>
      <c r="AB96" s="282" t="str">
        <f t="shared" si="60"/>
        <v>59417C</v>
      </c>
      <c r="AC96" s="130" t="str">
        <f t="shared" si="66"/>
        <v>HRIS Specialist II</v>
      </c>
      <c r="AD96" s="284" t="str">
        <f t="shared" si="67"/>
        <v>113</v>
      </c>
      <c r="AE96" s="282">
        <f t="shared" si="52"/>
        <v>42.423480000000005</v>
      </c>
      <c r="AF96" s="282">
        <f t="shared" si="53"/>
        <v>43.61148</v>
      </c>
      <c r="AG96" s="282">
        <f t="shared" si="54"/>
        <v>44.83296</v>
      </c>
      <c r="AH96" s="282">
        <f t="shared" si="55"/>
        <v>46.109520000000003</v>
      </c>
      <c r="AI96" s="282">
        <f t="shared" si="56"/>
        <v>47.057760000000009</v>
      </c>
      <c r="AJ96" s="282" t="str">
        <f t="shared" ca="1" si="57"/>
        <v/>
      </c>
      <c r="AK96" s="282" t="str">
        <f t="shared" ca="1" si="58"/>
        <v/>
      </c>
    </row>
    <row r="97" spans="1:38" x14ac:dyDescent="0.2">
      <c r="A97" s="75" t="s">
        <v>971</v>
      </c>
      <c r="B97" s="75">
        <v>10</v>
      </c>
      <c r="C97" s="70" t="s">
        <v>143</v>
      </c>
      <c r="D97" s="75">
        <v>475</v>
      </c>
      <c r="E97" s="75" t="s">
        <v>17</v>
      </c>
      <c r="F97" s="73" t="s">
        <v>972</v>
      </c>
      <c r="G97" s="74">
        <f t="shared" si="47"/>
        <v>90474</v>
      </c>
      <c r="H97" s="74">
        <f t="shared" si="48"/>
        <v>93009</v>
      </c>
      <c r="I97" s="74">
        <f t="shared" si="49"/>
        <v>95612</v>
      </c>
      <c r="J97" s="74">
        <f t="shared" si="50"/>
        <v>98289</v>
      </c>
      <c r="K97" s="74">
        <f t="shared" si="51"/>
        <v>101040</v>
      </c>
      <c r="L97" s="74">
        <f t="shared" si="68"/>
        <v>103874</v>
      </c>
      <c r="M97" s="74">
        <f t="shared" si="69"/>
        <v>106830</v>
      </c>
      <c r="N97" s="72"/>
      <c r="P97" s="187" t="str">
        <f t="shared" si="59"/>
        <v>53051C</v>
      </c>
      <c r="Q97" s="191" t="s">
        <v>600</v>
      </c>
      <c r="R97" s="188" t="str">
        <f t="shared" si="65"/>
        <v>Innovation Program Manager</v>
      </c>
      <c r="S97" s="189" t="str">
        <f t="shared" si="62"/>
        <v>121</v>
      </c>
      <c r="T97" s="383">
        <v>90474</v>
      </c>
      <c r="U97" s="383">
        <v>93009</v>
      </c>
      <c r="V97" s="383">
        <v>95612</v>
      </c>
      <c r="W97" s="383">
        <v>98289</v>
      </c>
      <c r="X97" s="383">
        <v>101040</v>
      </c>
      <c r="Y97" s="383">
        <v>103874</v>
      </c>
      <c r="Z97" s="383">
        <v>106830</v>
      </c>
      <c r="AA97" s="186"/>
      <c r="AB97" s="282" t="str">
        <f t="shared" si="60"/>
        <v>53051C</v>
      </c>
      <c r="AC97" s="130" t="str">
        <f t="shared" si="66"/>
        <v>Innovation Program Manager</v>
      </c>
      <c r="AD97" s="284" t="str">
        <f t="shared" si="67"/>
        <v>121</v>
      </c>
      <c r="AE97" s="282">
        <f t="shared" si="52"/>
        <v>43.497999999999998</v>
      </c>
      <c r="AF97" s="282">
        <f t="shared" si="53"/>
        <v>44.716000000000001</v>
      </c>
      <c r="AG97" s="282">
        <f t="shared" si="54"/>
        <v>45.967999999999996</v>
      </c>
      <c r="AH97" s="282">
        <f t="shared" si="55"/>
        <v>47.254999999999995</v>
      </c>
      <c r="AI97" s="282">
        <f t="shared" si="56"/>
        <v>48.576999999999998</v>
      </c>
      <c r="AJ97" s="282">
        <f t="shared" si="57"/>
        <v>49.94</v>
      </c>
      <c r="AK97" s="282">
        <f t="shared" si="58"/>
        <v>51.360999999999997</v>
      </c>
    </row>
    <row r="98" spans="1:38" x14ac:dyDescent="0.2">
      <c r="A98" s="75" t="s">
        <v>847</v>
      </c>
      <c r="B98" s="75">
        <v>10</v>
      </c>
      <c r="C98" s="70" t="s">
        <v>848</v>
      </c>
      <c r="D98" s="75">
        <v>475</v>
      </c>
      <c r="E98" s="75" t="s">
        <v>17</v>
      </c>
      <c r="F98" s="73" t="s">
        <v>846</v>
      </c>
      <c r="G98" s="74">
        <f t="shared" ca="1" si="47"/>
        <v>91304</v>
      </c>
      <c r="H98" s="74">
        <f t="shared" ca="1" si="48"/>
        <v>94961</v>
      </c>
      <c r="I98" s="74">
        <f t="shared" ca="1" si="49"/>
        <v>98763</v>
      </c>
      <c r="J98" s="74">
        <f t="shared" ca="1" si="50"/>
        <v>102717</v>
      </c>
      <c r="K98" s="74">
        <f t="shared" ca="1" si="51"/>
        <v>106830</v>
      </c>
      <c r="L98" s="74">
        <f t="shared" ca="1" si="68"/>
        <v>0</v>
      </c>
      <c r="M98" s="74">
        <f t="shared" ca="1" si="69"/>
        <v>0</v>
      </c>
      <c r="N98" s="72"/>
      <c r="P98" s="187" t="str">
        <f t="shared" si="59"/>
        <v>53019C</v>
      </c>
      <c r="Q98" s="191" t="s">
        <v>600</v>
      </c>
      <c r="R98" s="188" t="str">
        <f t="shared" si="65"/>
        <v>Intelligence Analyst Supervisor</v>
      </c>
      <c r="S98" s="189" t="str">
        <f t="shared" si="62"/>
        <v>123</v>
      </c>
      <c r="T98" s="186" cm="1">
        <f t="array" aca="1" ref="T98" ca="1">ROUND(IF($Q98="Y",VLOOKUP($P98, INDIRECT($Q$3),T$8,0)*INDIRECT($P$2),VLOOKUP($P98, INDIRECT($Q$3),T$8,0)),IF($E98="E",0,3))</f>
        <v>91304</v>
      </c>
      <c r="U98" s="186" cm="1">
        <f t="array" aca="1" ref="U98" ca="1">ROUND(IF($Q98="Y",VLOOKUP($P98, INDIRECT($Q$3),U$8,0)*INDIRECT($P$2),VLOOKUP($P98, INDIRECT($Q$3),U$8,0)),IF($E98="E",0,3))</f>
        <v>94961</v>
      </c>
      <c r="V98" s="186" cm="1">
        <f t="array" aca="1" ref="V98" ca="1">ROUND(IF($Q98="Y",VLOOKUP($P98, INDIRECT($Q$3),V$8,0)*INDIRECT($P$2),VLOOKUP($P98, INDIRECT($Q$3),V$8,0)),IF($E98="E",0,3))</f>
        <v>98763</v>
      </c>
      <c r="W98" s="186" cm="1">
        <f t="array" aca="1" ref="W98" ca="1">ROUND(IF($Q98="Y",VLOOKUP($P98, INDIRECT($Q$3),W$8,0)*INDIRECT($P$2),VLOOKUP($P98, INDIRECT($Q$3),W$8,0)),IF($E98="E",0,3))</f>
        <v>102717</v>
      </c>
      <c r="X98" s="186" cm="1">
        <f t="array" aca="1" ref="X98" ca="1">ROUND(IF($Q98="Y",VLOOKUP($P98, INDIRECT($Q$3),X$8,0)*INDIRECT($P$2),VLOOKUP($P98, INDIRECT($Q$3),X$8,0)),IF($E98="E",0,3))</f>
        <v>106830</v>
      </c>
      <c r="Y98" s="186" cm="1">
        <f t="array" aca="1" ref="Y98" ca="1">ROUND(IF($Q98="Y",VLOOKUP($P98, INDIRECT($Q$3),Y$8,0)*INDIRECT($P$2),VLOOKUP($P98, INDIRECT($Q$3),Y$8,0)),IF($E98="E",0,3))</f>
        <v>0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60"/>
        <v>53019C</v>
      </c>
      <c r="AC98" s="130" t="str">
        <f t="shared" si="66"/>
        <v>Intelligence Analyst Supervisor</v>
      </c>
      <c r="AD98" s="284" t="str">
        <f t="shared" si="67"/>
        <v>123</v>
      </c>
      <c r="AE98" s="282">
        <f t="shared" ca="1" si="52"/>
        <v>43.896999999999998</v>
      </c>
      <c r="AF98" s="282">
        <f t="shared" ca="1" si="53"/>
        <v>45.655000000000001</v>
      </c>
      <c r="AG98" s="282">
        <f t="shared" ca="1" si="54"/>
        <v>47.482999999999997</v>
      </c>
      <c r="AH98" s="282">
        <f t="shared" ca="1" si="55"/>
        <v>49.384</v>
      </c>
      <c r="AI98" s="282">
        <f t="shared" ca="1" si="56"/>
        <v>51.360999999999997</v>
      </c>
      <c r="AJ98" s="282" t="str">
        <f t="shared" ca="1" si="57"/>
        <v/>
      </c>
      <c r="AK98" s="282" t="str">
        <f t="shared" ca="1" si="58"/>
        <v/>
      </c>
    </row>
    <row r="99" spans="1:38" x14ac:dyDescent="0.2">
      <c r="A99" s="75" t="s">
        <v>39</v>
      </c>
      <c r="B99" s="75">
        <v>10</v>
      </c>
      <c r="C99" s="70" t="s">
        <v>571</v>
      </c>
      <c r="D99" s="75">
        <v>458</v>
      </c>
      <c r="E99" s="75" t="s">
        <v>17</v>
      </c>
      <c r="F99" s="73" t="s">
        <v>641</v>
      </c>
      <c r="G99" s="74">
        <f t="shared" ca="1" si="47"/>
        <v>88838</v>
      </c>
      <c r="H99" s="74">
        <f t="shared" ca="1" si="48"/>
        <v>92396</v>
      </c>
      <c r="I99" s="74">
        <f t="shared" ca="1" si="49"/>
        <v>96097</v>
      </c>
      <c r="J99" s="74">
        <f t="shared" ca="1" si="50"/>
        <v>99942</v>
      </c>
      <c r="K99" s="74">
        <f t="shared" ca="1" si="51"/>
        <v>103945</v>
      </c>
      <c r="L99" s="74">
        <f t="shared" ca="1" si="68"/>
        <v>0</v>
      </c>
      <c r="M99" s="74">
        <f t="shared" ca="1" si="69"/>
        <v>0</v>
      </c>
      <c r="N99" s="72"/>
      <c r="P99" s="187" t="str">
        <f t="shared" si="59"/>
        <v>01334C</v>
      </c>
      <c r="Q99" s="186" t="s">
        <v>600</v>
      </c>
      <c r="R99" s="188" t="str">
        <f t="shared" si="65"/>
        <v>IT Interagency Coordinator</v>
      </c>
      <c r="S99" s="189" t="str">
        <f t="shared" si="62"/>
        <v>065</v>
      </c>
      <c r="T99" s="186" cm="1">
        <f t="array" aca="1" ref="T99" ca="1">ROUND(IF($Q99="Y",VLOOKUP($P99, INDIRECT($Q$3),T$8,0)*INDIRECT($P$2),VLOOKUP($P99, INDIRECT($Q$3),T$8,0)),IF($E99="E",0,3))</f>
        <v>88838</v>
      </c>
      <c r="U99" s="186" cm="1">
        <f t="array" aca="1" ref="U99" ca="1">ROUND(IF($Q99="Y",VLOOKUP($P99, INDIRECT($Q$3),U$8,0)*INDIRECT($P$2),VLOOKUP($P99, INDIRECT($Q$3),U$8,0)),IF($E99="E",0,3))</f>
        <v>92396</v>
      </c>
      <c r="V99" s="186" cm="1">
        <f t="array" aca="1" ref="V99" ca="1">ROUND(IF($Q99="Y",VLOOKUP($P99, INDIRECT($Q$3),V$8,0)*INDIRECT($P$2),VLOOKUP($P99, INDIRECT($Q$3),V$8,0)),IF($E99="E",0,3))</f>
        <v>96097</v>
      </c>
      <c r="W99" s="186" cm="1">
        <f t="array" aca="1" ref="W99" ca="1">ROUND(IF($Q99="Y",VLOOKUP($P99, INDIRECT($Q$3),W$8,0)*INDIRECT($P$2),VLOOKUP($P99, INDIRECT($Q$3),W$8,0)),IF($E99="E",0,3))</f>
        <v>99942</v>
      </c>
      <c r="X99" s="186" cm="1">
        <f t="array" aca="1" ref="X99" ca="1">ROUND(IF($Q99="Y",VLOOKUP($P99, INDIRECT($Q$3),X$8,0)*INDIRECT($P$2),VLOOKUP($P99, INDIRECT($Q$3),X$8,0)),IF($E99="E",0,3))</f>
        <v>103945</v>
      </c>
      <c r="Y99" s="186" cm="1">
        <f t="array" aca="1" ref="Y99" ca="1">ROUND(IF($Q99="Y",VLOOKUP($P99, INDIRECT($Q$3),Y$8,0)*INDIRECT($P$2),VLOOKUP($P99, INDIRECT($Q$3),Y$8,0)),IF($E99="E",0,3))</f>
        <v>0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60"/>
        <v>01334C</v>
      </c>
      <c r="AC99" s="130" t="str">
        <f t="shared" si="66"/>
        <v>IT Interagency Coordinator</v>
      </c>
      <c r="AD99" s="284" t="str">
        <f t="shared" si="67"/>
        <v>065</v>
      </c>
      <c r="AE99" s="282">
        <f t="shared" ca="1" si="52"/>
        <v>42.710999999999999</v>
      </c>
      <c r="AF99" s="282">
        <f t="shared" ca="1" si="53"/>
        <v>44.421999999999997</v>
      </c>
      <c r="AG99" s="282">
        <f t="shared" ca="1" si="54"/>
        <v>46.201000000000001</v>
      </c>
      <c r="AH99" s="282">
        <f t="shared" ca="1" si="55"/>
        <v>48.05</v>
      </c>
      <c r="AI99" s="282">
        <f t="shared" ca="1" si="56"/>
        <v>49.973999999999997</v>
      </c>
      <c r="AJ99" s="282" t="str">
        <f t="shared" ca="1" si="57"/>
        <v/>
      </c>
      <c r="AK99" s="282" t="str">
        <f t="shared" ca="1" si="58"/>
        <v/>
      </c>
    </row>
    <row r="100" spans="1:38" x14ac:dyDescent="0.2">
      <c r="A100" s="75" t="s">
        <v>113</v>
      </c>
      <c r="B100" s="75">
        <v>12</v>
      </c>
      <c r="C100" s="70" t="s">
        <v>112</v>
      </c>
      <c r="D100" s="75">
        <v>560</v>
      </c>
      <c r="E100" s="75" t="s">
        <v>17</v>
      </c>
      <c r="F100" s="73" t="s">
        <v>647</v>
      </c>
      <c r="G100" s="74">
        <f t="shared" ca="1" si="47"/>
        <v>111397</v>
      </c>
      <c r="H100" s="74">
        <f t="shared" ca="1" si="48"/>
        <v>117296</v>
      </c>
      <c r="I100" s="74">
        <f t="shared" ca="1" si="49"/>
        <v>125219</v>
      </c>
      <c r="J100" s="74">
        <f t="shared" ca="1" si="50"/>
        <v>128722</v>
      </c>
      <c r="K100" s="74">
        <f t="shared" ca="1" si="51"/>
        <v>132330</v>
      </c>
      <c r="L100" s="74">
        <f t="shared" ca="1" si="68"/>
        <v>136101</v>
      </c>
      <c r="M100" s="74">
        <f t="shared" ca="1" si="69"/>
        <v>0</v>
      </c>
      <c r="N100" s="72"/>
      <c r="P100" s="187" t="str">
        <f t="shared" si="59"/>
        <v>06785C</v>
      </c>
      <c r="Q100" s="191" t="s">
        <v>600</v>
      </c>
      <c r="R100" s="188" t="str">
        <f t="shared" si="65"/>
        <v>IT Manager</v>
      </c>
      <c r="S100" s="189" t="str">
        <f t="shared" si="62"/>
        <v>53A</v>
      </c>
      <c r="T100" s="186" cm="1">
        <f t="array" aca="1" ref="T100" ca="1">ROUND(IF($Q100="Y",VLOOKUP($P100, INDIRECT($Q$3),T$8,0)*INDIRECT($P$2),VLOOKUP($P100, INDIRECT($Q$3),T$8,0)),IF($E100="E",0,3))</f>
        <v>111397</v>
      </c>
      <c r="U100" s="186" cm="1">
        <f t="array" aca="1" ref="U100" ca="1">ROUND(IF($Q100="Y",VLOOKUP($P100, INDIRECT($Q$3),U$8,0)*INDIRECT($P$2),VLOOKUP($P100, INDIRECT($Q$3),U$8,0)),IF($E100="E",0,3))</f>
        <v>117296</v>
      </c>
      <c r="V100" s="186" cm="1">
        <f t="array" aca="1" ref="V100" ca="1">ROUND(IF($Q100="Y",VLOOKUP($P100, INDIRECT($Q$3),V$8,0)*INDIRECT($P$2),VLOOKUP($P100, INDIRECT($Q$3),V$8,0)),IF($E100="E",0,3))</f>
        <v>125219</v>
      </c>
      <c r="W100" s="186" cm="1">
        <f t="array" aca="1" ref="W100" ca="1">ROUND(IF($Q100="Y",VLOOKUP($P100, INDIRECT($Q$3),W$8,0)*INDIRECT($P$2),VLOOKUP($P100, INDIRECT($Q$3),W$8,0)),IF($E100="E",0,3))</f>
        <v>128722</v>
      </c>
      <c r="X100" s="186" cm="1">
        <f t="array" aca="1" ref="X100" ca="1">ROUND(IF($Q100="Y",VLOOKUP($P100, INDIRECT($Q$3),X$8,0)*INDIRECT($P$2),VLOOKUP($P100, INDIRECT($Q$3),X$8,0)),IF($E100="E",0,3))</f>
        <v>132330</v>
      </c>
      <c r="Y100" s="186" cm="1">
        <f t="array" aca="1" ref="Y100" ca="1">ROUND(IF($Q100="Y",VLOOKUP($P100, INDIRECT($Q$3),Y$8,0)*INDIRECT($P$2),VLOOKUP($P100, INDIRECT($Q$3),Y$8,0)),IF($E100="E",0,3))</f>
        <v>136101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60"/>
        <v>06785C</v>
      </c>
      <c r="AC100" s="130" t="str">
        <f t="shared" si="66"/>
        <v>IT Manager</v>
      </c>
      <c r="AD100" s="284" t="str">
        <f t="shared" si="67"/>
        <v>53A</v>
      </c>
      <c r="AE100" s="282">
        <f t="shared" ca="1" si="52"/>
        <v>53.556999999999995</v>
      </c>
      <c r="AF100" s="282">
        <f t="shared" ca="1" si="53"/>
        <v>56.393000000000001</v>
      </c>
      <c r="AG100" s="282">
        <f t="shared" ca="1" si="54"/>
        <v>60.201999999999998</v>
      </c>
      <c r="AH100" s="282">
        <f t="shared" ca="1" si="55"/>
        <v>61.885999999999996</v>
      </c>
      <c r="AI100" s="282">
        <f t="shared" ca="1" si="56"/>
        <v>63.620999999999995</v>
      </c>
      <c r="AJ100" s="282">
        <f t="shared" ca="1" si="57"/>
        <v>65.434000000000012</v>
      </c>
      <c r="AK100" s="282" t="str">
        <f t="shared" ca="1" si="58"/>
        <v/>
      </c>
    </row>
    <row r="101" spans="1:38" x14ac:dyDescent="0.2">
      <c r="A101" s="75" t="s">
        <v>881</v>
      </c>
      <c r="B101" s="75">
        <v>13</v>
      </c>
      <c r="C101" s="70" t="s">
        <v>882</v>
      </c>
      <c r="D101" s="75">
        <v>595</v>
      </c>
      <c r="E101" s="75" t="s">
        <v>17</v>
      </c>
      <c r="F101" s="73" t="s">
        <v>880</v>
      </c>
      <c r="G101" s="74">
        <f t="shared" ref="G101:G133" ca="1" si="70">T101</f>
        <v>118359</v>
      </c>
      <c r="H101" s="74">
        <f t="shared" ref="H101:H133" ca="1" si="71">U101</f>
        <v>124627</v>
      </c>
      <c r="I101" s="74">
        <f t="shared" ref="I101:I133" ca="1" si="72">V101</f>
        <v>133044</v>
      </c>
      <c r="J101" s="74">
        <f t="shared" ref="J101:J133" ca="1" si="73">W101</f>
        <v>136768</v>
      </c>
      <c r="K101" s="74">
        <f t="shared" ref="K101:K133" ca="1" si="74">X101</f>
        <v>140600</v>
      </c>
      <c r="L101" s="74">
        <f t="shared" ca="1" si="68"/>
        <v>144607</v>
      </c>
      <c r="M101" s="74">
        <f t="shared" ca="1" si="69"/>
        <v>0</v>
      </c>
      <c r="N101" s="72"/>
      <c r="P101" s="187" t="str">
        <f t="shared" si="59"/>
        <v>59435C</v>
      </c>
      <c r="Q101" s="191" t="s">
        <v>600</v>
      </c>
      <c r="R101" s="188" t="str">
        <f t="shared" si="65"/>
        <v>IT Project Management Office Manager</v>
      </c>
      <c r="S101" s="189" t="str">
        <f t="shared" si="62"/>
        <v>115</v>
      </c>
      <c r="T101" s="186" cm="1">
        <f t="array" aca="1" ref="T101" ca="1">ROUND(IF($Q101="Y",VLOOKUP($P101, INDIRECT($Q$3),T$8,0)*INDIRECT($P$2),VLOOKUP($P101, INDIRECT($Q$3),T$8,0)),IF($E101="E",0,3))</f>
        <v>118359</v>
      </c>
      <c r="U101" s="186" cm="1">
        <f t="array" aca="1" ref="U101" ca="1">ROUND(IF($Q101="Y",VLOOKUP($P101, INDIRECT($Q$3),U$8,0)*INDIRECT($P$2),VLOOKUP($P101, INDIRECT($Q$3),U$8,0)),IF($E101="E",0,3))</f>
        <v>124627</v>
      </c>
      <c r="V101" s="186" cm="1">
        <f t="array" aca="1" ref="V101" ca="1">ROUND(IF($Q101="Y",VLOOKUP($P101, INDIRECT($Q$3),V$8,0)*INDIRECT($P$2),VLOOKUP($P101, INDIRECT($Q$3),V$8,0)),IF($E101="E",0,3))</f>
        <v>133044</v>
      </c>
      <c r="W101" s="186" cm="1">
        <f t="array" aca="1" ref="W101" ca="1">ROUND(IF($Q101="Y",VLOOKUP($P101, INDIRECT($Q$3),W$8,0)*INDIRECT($P$2),VLOOKUP($P101, INDIRECT($Q$3),W$8,0)),IF($E101="E",0,3))</f>
        <v>136768</v>
      </c>
      <c r="X101" s="186" cm="1">
        <f t="array" aca="1" ref="X101" ca="1">ROUND(IF($Q101="Y",VLOOKUP($P101, INDIRECT($Q$3),X$8,0)*INDIRECT($P$2),VLOOKUP($P101, INDIRECT($Q$3),X$8,0)),IF($E101="E",0,3))</f>
        <v>140600</v>
      </c>
      <c r="Y101" s="186" cm="1">
        <f t="array" aca="1" ref="Y101" ca="1">ROUND(IF($Q101="Y",VLOOKUP($P101, INDIRECT($Q$3),Y$8,0)*INDIRECT($P$2),VLOOKUP($P101, INDIRECT($Q$3),Y$8,0)),IF($E101="E",0,3))</f>
        <v>144607</v>
      </c>
      <c r="Z101" s="186" cm="1">
        <f t="array" aca="1" ref="Z101" ca="1">ROUND(IF($Q101="Y",VLOOKUP($P101, INDIRECT($Q$3),Z$8,0)*INDIRECT($P$2),VLOOKUP($P101, INDIRECT($Q$3),Z$8,0)),IF($E101="E",0,3))</f>
        <v>0</v>
      </c>
      <c r="AA101" s="186"/>
      <c r="AB101" s="282" t="str">
        <f t="shared" si="60"/>
        <v>59435C</v>
      </c>
      <c r="AC101" s="130" t="str">
        <f t="shared" si="66"/>
        <v>IT Project Management Office Manager</v>
      </c>
      <c r="AD101" s="284" t="str">
        <f t="shared" si="67"/>
        <v>115</v>
      </c>
      <c r="AE101" s="282">
        <f t="shared" ref="AE101:AE133" ca="1" si="75">IF(T101=0,"",IF($E101="E",ROUNDUP(T101/2080,3),T101))</f>
        <v>56.903999999999996</v>
      </c>
      <c r="AF101" s="282">
        <f t="shared" ref="AF101:AF133" ca="1" si="76">IF(U101=0,"",IF($E101="E",ROUNDUP(U101/2080,3),U101))</f>
        <v>59.916999999999994</v>
      </c>
      <c r="AG101" s="282">
        <f t="shared" ref="AG101:AG133" ca="1" si="77">IF(V101=0,"",IF($E101="E",ROUNDUP(V101/2080,3),V101))</f>
        <v>63.963999999999999</v>
      </c>
      <c r="AH101" s="282">
        <f t="shared" ref="AH101:AH133" ca="1" si="78">IF(W101=0,"",IF($E101="E",ROUNDUP(W101/2080,3),W101))</f>
        <v>65.754000000000005</v>
      </c>
      <c r="AI101" s="282">
        <f t="shared" ref="AI101:AI133" ca="1" si="79">IF(X101=0,"",IF($E101="E",ROUNDUP(X101/2080,3),X101))</f>
        <v>67.597000000000008</v>
      </c>
      <c r="AJ101" s="282">
        <f t="shared" ca="1" si="57"/>
        <v>69.52300000000001</v>
      </c>
      <c r="AK101" s="282" t="str">
        <f t="shared" ca="1" si="58"/>
        <v/>
      </c>
    </row>
    <row r="102" spans="1:38" x14ac:dyDescent="0.2">
      <c r="A102" s="75" t="s">
        <v>565</v>
      </c>
      <c r="B102" s="75">
        <v>12</v>
      </c>
      <c r="C102" s="70" t="s">
        <v>898</v>
      </c>
      <c r="D102" s="75">
        <v>550</v>
      </c>
      <c r="E102" s="75" t="s">
        <v>17</v>
      </c>
      <c r="F102" s="73" t="s">
        <v>557</v>
      </c>
      <c r="G102" s="74">
        <f t="shared" ca="1" si="70"/>
        <v>100673</v>
      </c>
      <c r="H102" s="74">
        <f t="shared" ca="1" si="71"/>
        <v>106287</v>
      </c>
      <c r="I102" s="74">
        <f t="shared" ca="1" si="72"/>
        <v>113574</v>
      </c>
      <c r="J102" s="74">
        <f t="shared" ca="1" si="73"/>
        <v>116755</v>
      </c>
      <c r="K102" s="74">
        <f t="shared" ca="1" si="74"/>
        <v>120023</v>
      </c>
      <c r="L102" s="74">
        <f t="shared" ca="1" si="68"/>
        <v>123446</v>
      </c>
      <c r="M102" s="74">
        <f t="shared" ca="1" si="69"/>
        <v>0</v>
      </c>
      <c r="N102" s="72"/>
      <c r="P102" s="187" t="str">
        <f t="shared" si="59"/>
        <v>52982C</v>
      </c>
      <c r="Q102" s="191" t="s">
        <v>600</v>
      </c>
      <c r="R102" s="188" t="str">
        <f t="shared" si="65"/>
        <v>IT Project Manager Supervisor</v>
      </c>
      <c r="S102" s="189" t="str">
        <f t="shared" si="62"/>
        <v>122</v>
      </c>
      <c r="T102" s="186" cm="1">
        <f t="array" aca="1" ref="T102" ca="1">ROUND(IF($Q102="Y",VLOOKUP($P102, INDIRECT($Q$3),T$8,0)*INDIRECT($P$2),VLOOKUP($P102, INDIRECT($Q$3),T$8,0)),IF($E102="E",0,3))</f>
        <v>100673</v>
      </c>
      <c r="U102" s="186" cm="1">
        <f t="array" aca="1" ref="U102" ca="1">ROUND(IF($Q102="Y",VLOOKUP($P102, INDIRECT($Q$3),U$8,0)*INDIRECT($P$2),VLOOKUP($P102, INDIRECT($Q$3),U$8,0)),IF($E102="E",0,3))</f>
        <v>106287</v>
      </c>
      <c r="V102" s="186" cm="1">
        <f t="array" aca="1" ref="V102" ca="1">ROUND(IF($Q102="Y",VLOOKUP($P102, INDIRECT($Q$3),V$8,0)*INDIRECT($P$2),VLOOKUP($P102, INDIRECT($Q$3),V$8,0)),IF($E102="E",0,3))</f>
        <v>113574</v>
      </c>
      <c r="W102" s="186" cm="1">
        <f t="array" aca="1" ref="W102" ca="1">ROUND(IF($Q102="Y",VLOOKUP($P102, INDIRECT($Q$3),W$8,0)*INDIRECT($P$2),VLOOKUP($P102, INDIRECT($Q$3),W$8,0)),IF($E102="E",0,3))</f>
        <v>116755</v>
      </c>
      <c r="X102" s="186" cm="1">
        <f t="array" aca="1" ref="X102" ca="1">ROUND(IF($Q102="Y",VLOOKUP($P102, INDIRECT($Q$3),X$8,0)*INDIRECT($P$2),VLOOKUP($P102, INDIRECT($Q$3),X$8,0)),IF($E102="E",0,3))</f>
        <v>120023</v>
      </c>
      <c r="Y102" s="186" cm="1">
        <f t="array" aca="1" ref="Y102" ca="1">ROUND(IF($Q102="Y",VLOOKUP($P102, INDIRECT($Q$3),Y$8,0)*INDIRECT($P$2),VLOOKUP($P102, INDIRECT($Q$3),Y$8,0)),IF($E102="E",0,3))</f>
        <v>123446</v>
      </c>
      <c r="Z102" s="186" cm="1">
        <f t="array" aca="1" ref="Z102" ca="1">ROUND(IF($Q102="Y",VLOOKUP($P102, INDIRECT($Q$3),Z$8,0)*INDIRECT($P$2),VLOOKUP($P102, INDIRECT($Q$3),Z$8,0)),IF($E102="E",0,3))</f>
        <v>0</v>
      </c>
      <c r="AA102" s="186"/>
      <c r="AB102" s="282" t="str">
        <f t="shared" si="60"/>
        <v>52982C</v>
      </c>
      <c r="AC102" s="130" t="str">
        <f t="shared" si="66"/>
        <v>IT Project Manager Supervisor</v>
      </c>
      <c r="AD102" s="284" t="str">
        <f t="shared" si="67"/>
        <v>122</v>
      </c>
      <c r="AE102" s="282">
        <f t="shared" ca="1" si="75"/>
        <v>48.400999999999996</v>
      </c>
      <c r="AF102" s="282">
        <f t="shared" ca="1" si="76"/>
        <v>51.099999999999994</v>
      </c>
      <c r="AG102" s="282">
        <f t="shared" ca="1" si="77"/>
        <v>54.602999999999994</v>
      </c>
      <c r="AH102" s="282">
        <f t="shared" ca="1" si="78"/>
        <v>56.132999999999996</v>
      </c>
      <c r="AI102" s="282">
        <f t="shared" ca="1" si="79"/>
        <v>57.704000000000001</v>
      </c>
      <c r="AJ102" s="282">
        <f t="shared" ref="AJ102:AJ124" ca="1" si="80">IF(Y102=0,"",IF($E102="E",ROUNDUP(Y102/2080,3),Y102))</f>
        <v>59.349999999999994</v>
      </c>
      <c r="AK102" s="282" t="str">
        <f t="shared" ref="AK102:AK124" ca="1" si="81">IF(Z102=0,"",IF($E102="E",ROUNDUP(Z102/2080,3),Z102))</f>
        <v/>
      </c>
      <c r="AL102" s="282" t="str">
        <f>IF(AA102=0,"",IF($E102="E",ROUNDUP(AA102/2080,3),AA102))</f>
        <v/>
      </c>
    </row>
    <row r="103" spans="1:38" x14ac:dyDescent="0.2">
      <c r="A103" s="75" t="s">
        <v>963</v>
      </c>
      <c r="B103" s="75">
        <v>13</v>
      </c>
      <c r="C103" s="70" t="s">
        <v>964</v>
      </c>
      <c r="D103" s="75">
        <v>595</v>
      </c>
      <c r="E103" s="75" t="s">
        <v>17</v>
      </c>
      <c r="F103" s="73" t="s">
        <v>965</v>
      </c>
      <c r="G103" s="74">
        <f t="shared" si="70"/>
        <v>116071</v>
      </c>
      <c r="H103" s="74">
        <f t="shared" si="71"/>
        <v>122180</v>
      </c>
      <c r="I103" s="74">
        <f t="shared" si="72"/>
        <v>128611</v>
      </c>
      <c r="J103" s="74">
        <f t="shared" si="73"/>
        <v>135380</v>
      </c>
      <c r="K103" s="74">
        <f t="shared" si="74"/>
        <v>142505</v>
      </c>
      <c r="L103" s="74">
        <f t="shared" si="68"/>
        <v>150005</v>
      </c>
      <c r="M103" s="74">
        <f t="shared" si="69"/>
        <v>157900</v>
      </c>
      <c r="N103" s="72"/>
      <c r="P103" s="187" t="str">
        <f t="shared" ref="P103:P135" si="82">A103</f>
        <v>59458C</v>
      </c>
      <c r="R103" s="188" t="str">
        <f t="shared" si="65"/>
        <v>IT Technical Manager</v>
      </c>
      <c r="S103" s="189" t="str">
        <f t="shared" si="62"/>
        <v>128</v>
      </c>
      <c r="T103" s="383">
        <v>116071</v>
      </c>
      <c r="U103" s="383">
        <v>122180</v>
      </c>
      <c r="V103" s="383">
        <v>128611</v>
      </c>
      <c r="W103" s="383">
        <v>135380</v>
      </c>
      <c r="X103" s="383">
        <v>142505</v>
      </c>
      <c r="Y103" s="383">
        <v>150005</v>
      </c>
      <c r="Z103" s="383">
        <v>157900</v>
      </c>
      <c r="AA103" s="186"/>
      <c r="AB103" s="282" t="str">
        <f t="shared" ref="AB103:AB135" si="83">A103</f>
        <v>59458C</v>
      </c>
      <c r="AC103" s="130" t="str">
        <f t="shared" si="66"/>
        <v>IT Technical Manager</v>
      </c>
      <c r="AD103" s="284" t="str">
        <f t="shared" si="67"/>
        <v>128</v>
      </c>
      <c r="AE103" s="282">
        <f t="shared" si="75"/>
        <v>55.803999999999995</v>
      </c>
      <c r="AF103" s="282">
        <f t="shared" si="76"/>
        <v>58.741</v>
      </c>
      <c r="AG103" s="282">
        <f t="shared" si="77"/>
        <v>61.832999999999998</v>
      </c>
      <c r="AH103" s="282">
        <f t="shared" si="78"/>
        <v>65.087000000000003</v>
      </c>
      <c r="AI103" s="282">
        <f t="shared" si="79"/>
        <v>68.513000000000005</v>
      </c>
      <c r="AJ103" s="282">
        <f t="shared" si="80"/>
        <v>72.118000000000009</v>
      </c>
      <c r="AK103" s="282">
        <f t="shared" si="81"/>
        <v>75.914000000000001</v>
      </c>
      <c r="AL103" s="282" t="str">
        <f>IF(AA103=0,"",IF($E103="E",ROUNDUP(AA103/2080,3),AA103))</f>
        <v/>
      </c>
    </row>
    <row r="104" spans="1:38" x14ac:dyDescent="0.2">
      <c r="A104" s="75" t="s">
        <v>917</v>
      </c>
      <c r="B104" s="75">
        <v>11</v>
      </c>
      <c r="C104" s="70" t="s">
        <v>888</v>
      </c>
      <c r="D104" s="75">
        <v>528</v>
      </c>
      <c r="E104" s="75" t="s">
        <v>17</v>
      </c>
      <c r="F104" s="73" t="s">
        <v>918</v>
      </c>
      <c r="G104" s="74">
        <f t="shared" si="70"/>
        <v>97997</v>
      </c>
      <c r="H104" s="74">
        <f t="shared" si="71"/>
        <v>101921</v>
      </c>
      <c r="I104" s="74">
        <f t="shared" si="72"/>
        <v>106002</v>
      </c>
      <c r="J104" s="74">
        <f t="shared" si="73"/>
        <v>110247</v>
      </c>
      <c r="K104" s="74">
        <f t="shared" si="74"/>
        <v>114661</v>
      </c>
      <c r="L104" s="74">
        <f t="shared" si="68"/>
        <v>0</v>
      </c>
      <c r="M104" s="74">
        <f t="shared" si="69"/>
        <v>0</v>
      </c>
      <c r="N104" s="72"/>
      <c r="P104" s="187" t="str">
        <f t="shared" si="82"/>
        <v>59448C</v>
      </c>
      <c r="Q104" s="191" t="s">
        <v>600</v>
      </c>
      <c r="R104" s="188" t="str">
        <f t="shared" si="65"/>
        <v>LGBTQIA+ Equity Program Manager</v>
      </c>
      <c r="S104" s="189" t="str">
        <f t="shared" si="62"/>
        <v>116</v>
      </c>
      <c r="T104" s="373">
        <v>97997</v>
      </c>
      <c r="U104" s="373">
        <v>101921</v>
      </c>
      <c r="V104" s="373">
        <v>106002</v>
      </c>
      <c r="W104" s="373">
        <v>110247</v>
      </c>
      <c r="X104" s="373">
        <v>114661</v>
      </c>
      <c r="AA104" s="186"/>
      <c r="AB104" s="282" t="str">
        <f t="shared" si="83"/>
        <v>59448C</v>
      </c>
      <c r="AC104" s="130" t="str">
        <f t="shared" si="66"/>
        <v>LGBTQIA+ Equity Program Manager</v>
      </c>
      <c r="AD104" s="284" t="str">
        <f t="shared" si="67"/>
        <v>116</v>
      </c>
      <c r="AE104" s="282">
        <f t="shared" si="75"/>
        <v>47.113999999999997</v>
      </c>
      <c r="AF104" s="282">
        <f t="shared" si="76"/>
        <v>49.000999999999998</v>
      </c>
      <c r="AG104" s="282">
        <f t="shared" si="77"/>
        <v>50.963000000000001</v>
      </c>
      <c r="AH104" s="282">
        <f t="shared" si="78"/>
        <v>53.003999999999998</v>
      </c>
      <c r="AI104" s="282">
        <f t="shared" si="79"/>
        <v>55.125999999999998</v>
      </c>
      <c r="AJ104" s="282" t="str">
        <f t="shared" si="80"/>
        <v/>
      </c>
      <c r="AK104" s="282" t="str">
        <f t="shared" si="81"/>
        <v/>
      </c>
    </row>
    <row r="105" spans="1:38" x14ac:dyDescent="0.2">
      <c r="A105" s="75" t="s">
        <v>101</v>
      </c>
      <c r="B105" s="75">
        <v>10</v>
      </c>
      <c r="C105" s="70" t="s">
        <v>70</v>
      </c>
      <c r="D105" s="75">
        <v>478</v>
      </c>
      <c r="E105" s="75" t="s">
        <v>17</v>
      </c>
      <c r="F105" s="73" t="s">
        <v>360</v>
      </c>
      <c r="G105" s="74">
        <f t="shared" ca="1" si="70"/>
        <v>81521</v>
      </c>
      <c r="H105" s="74">
        <f t="shared" ca="1" si="71"/>
        <v>85579</v>
      </c>
      <c r="I105" s="74">
        <f t="shared" ca="1" si="72"/>
        <v>89869</v>
      </c>
      <c r="J105" s="74">
        <f t="shared" ca="1" si="73"/>
        <v>95680</v>
      </c>
      <c r="K105" s="74">
        <f t="shared" ca="1" si="74"/>
        <v>98357</v>
      </c>
      <c r="L105" s="74">
        <f t="shared" ca="1" si="68"/>
        <v>101114</v>
      </c>
      <c r="M105" s="74">
        <f t="shared" ca="1" si="69"/>
        <v>103996</v>
      </c>
      <c r="N105" s="72"/>
      <c r="P105" s="187" t="str">
        <f t="shared" si="82"/>
        <v>06400C</v>
      </c>
      <c r="Q105" s="191" t="s">
        <v>600</v>
      </c>
      <c r="R105" s="188" t="str">
        <f t="shared" si="65"/>
        <v>Loss Control Coordinator</v>
      </c>
      <c r="S105" s="189" t="str">
        <f t="shared" si="62"/>
        <v>34M</v>
      </c>
      <c r="T105" s="186" cm="1">
        <f t="array" aca="1" ref="T105" ca="1">ROUND(IF($Q105="Y",VLOOKUP($P105, INDIRECT($Q$3),T$8,0)*INDIRECT($P$2),VLOOKUP($P105, INDIRECT($Q$3),T$8,0)),IF($E105="E",0,3))</f>
        <v>81521</v>
      </c>
      <c r="U105" s="186" cm="1">
        <f t="array" aca="1" ref="U105" ca="1">ROUND(IF($Q105="Y",VLOOKUP($P105, INDIRECT($Q$3),U$8,0)*INDIRECT($P$2),VLOOKUP($P105, INDIRECT($Q$3),U$8,0)),IF($E105="E",0,3))</f>
        <v>85579</v>
      </c>
      <c r="V105" s="186" cm="1">
        <f t="array" aca="1" ref="V105" ca="1">ROUND(IF($Q105="Y",VLOOKUP($P105, INDIRECT($Q$3),V$8,0)*INDIRECT($P$2),VLOOKUP($P105, INDIRECT($Q$3),V$8,0)),IF($E105="E",0,3))</f>
        <v>89869</v>
      </c>
      <c r="W105" s="186" cm="1">
        <f t="array" aca="1" ref="W105" ca="1">ROUND(IF($Q105="Y",VLOOKUP($P105, INDIRECT($Q$3),W$8,0)*INDIRECT($P$2),VLOOKUP($P105, INDIRECT($Q$3),W$8,0)),IF($E105="E",0,3))</f>
        <v>95680</v>
      </c>
      <c r="X105" s="186" cm="1">
        <f t="array" aca="1" ref="X105" ca="1">ROUND(IF($Q105="Y",VLOOKUP($P105, INDIRECT($Q$3),X$8,0)*INDIRECT($P$2),VLOOKUP($P105, INDIRECT($Q$3),X$8,0)),IF($E105="E",0,3))</f>
        <v>98357</v>
      </c>
      <c r="Y105" s="186" cm="1">
        <f t="array" aca="1" ref="Y105" ca="1">ROUND(IF($Q105="Y",VLOOKUP($P105, INDIRECT($Q$3),Y$8,0)*INDIRECT($P$2),VLOOKUP($P105, INDIRECT($Q$3),Y$8,0)),IF($E105="E",0,3))</f>
        <v>101114</v>
      </c>
      <c r="Z105" s="186" cm="1">
        <f t="array" aca="1" ref="Z105" ca="1">ROUND(IF($Q105="Y",VLOOKUP($P105, INDIRECT($Q$3),Z$8,0)*INDIRECT($P$2),VLOOKUP($P105, INDIRECT($Q$3),Z$8,0)),IF($E105="E",0,3))</f>
        <v>103996</v>
      </c>
      <c r="AA105" s="186"/>
      <c r="AB105" s="282" t="str">
        <f t="shared" si="83"/>
        <v>06400C</v>
      </c>
      <c r="AC105" s="130" t="str">
        <f t="shared" si="66"/>
        <v>Loss Control Coordinator</v>
      </c>
      <c r="AD105" s="284" t="str">
        <f t="shared" si="67"/>
        <v>34M</v>
      </c>
      <c r="AE105" s="282">
        <f t="shared" ca="1" si="75"/>
        <v>39.192999999999998</v>
      </c>
      <c r="AF105" s="282">
        <f t="shared" ca="1" si="76"/>
        <v>41.143999999999998</v>
      </c>
      <c r="AG105" s="282">
        <f t="shared" ca="1" si="77"/>
        <v>43.207000000000001</v>
      </c>
      <c r="AH105" s="282">
        <f t="shared" ca="1" si="78"/>
        <v>46</v>
      </c>
      <c r="AI105" s="282">
        <f t="shared" ca="1" si="79"/>
        <v>47.287999999999997</v>
      </c>
      <c r="AJ105" s="282">
        <f t="shared" ca="1" si="80"/>
        <v>48.613</v>
      </c>
      <c r="AK105" s="282">
        <f t="shared" ca="1" si="81"/>
        <v>49.998999999999995</v>
      </c>
    </row>
    <row r="106" spans="1:38" x14ac:dyDescent="0.2">
      <c r="A106" s="75" t="s">
        <v>1004</v>
      </c>
      <c r="B106" s="75">
        <v>9</v>
      </c>
      <c r="C106" s="70" t="s">
        <v>234</v>
      </c>
      <c r="D106" s="75">
        <v>413</v>
      </c>
      <c r="E106" s="75" t="s">
        <v>17</v>
      </c>
      <c r="F106" s="73" t="s">
        <v>486</v>
      </c>
      <c r="G106" s="74">
        <f t="shared" si="70"/>
        <v>74082</v>
      </c>
      <c r="H106" s="74">
        <f t="shared" si="71"/>
        <v>77981</v>
      </c>
      <c r="I106" s="74">
        <f t="shared" si="72"/>
        <v>82084</v>
      </c>
      <c r="J106" s="74">
        <f t="shared" si="73"/>
        <v>86405</v>
      </c>
      <c r="K106" s="74">
        <f t="shared" si="74"/>
        <v>88825</v>
      </c>
      <c r="L106" s="74">
        <f t="shared" si="68"/>
        <v>91311</v>
      </c>
      <c r="M106" s="74">
        <f t="shared" si="69"/>
        <v>93914</v>
      </c>
      <c r="N106" s="72"/>
      <c r="P106" s="187" t="str">
        <f t="shared" si="82"/>
        <v>06999C</v>
      </c>
      <c r="Q106" s="191" t="s">
        <v>600</v>
      </c>
      <c r="R106" s="188" t="str">
        <f t="shared" si="65"/>
        <v>Manager 911 Training &amp; Quality Assurance</v>
      </c>
      <c r="S106" s="189" t="str">
        <f t="shared" si="62"/>
        <v>84</v>
      </c>
      <c r="T106" s="186">
        <v>74082</v>
      </c>
      <c r="U106" s="186">
        <v>77981</v>
      </c>
      <c r="V106" s="186">
        <v>82084</v>
      </c>
      <c r="W106" s="186">
        <v>86405</v>
      </c>
      <c r="X106" s="186">
        <v>88825</v>
      </c>
      <c r="Y106" s="186">
        <v>91311</v>
      </c>
      <c r="Z106" s="186">
        <v>93914</v>
      </c>
      <c r="AA106" s="186"/>
      <c r="AB106" s="282" t="str">
        <f t="shared" si="83"/>
        <v>06999C</v>
      </c>
      <c r="AC106" s="130" t="str">
        <f t="shared" si="66"/>
        <v>Manager 911 Training &amp; Quality Assurance</v>
      </c>
      <c r="AD106" s="284" t="str">
        <f t="shared" si="67"/>
        <v>84</v>
      </c>
      <c r="AE106" s="282">
        <f t="shared" si="75"/>
        <v>35.616999999999997</v>
      </c>
      <c r="AF106" s="282">
        <f t="shared" si="76"/>
        <v>37.491</v>
      </c>
      <c r="AG106" s="282">
        <f t="shared" si="77"/>
        <v>39.463999999999999</v>
      </c>
      <c r="AH106" s="282">
        <f t="shared" si="78"/>
        <v>41.540999999999997</v>
      </c>
      <c r="AI106" s="282">
        <f t="shared" si="79"/>
        <v>42.704999999999998</v>
      </c>
      <c r="AJ106" s="282">
        <f t="shared" si="80"/>
        <v>43.9</v>
      </c>
      <c r="AK106" s="282">
        <f t="shared" si="81"/>
        <v>45.150999999999996</v>
      </c>
    </row>
    <row r="107" spans="1:38" x14ac:dyDescent="0.2">
      <c r="A107" s="75" t="s">
        <v>102</v>
      </c>
      <c r="B107" s="75">
        <v>10</v>
      </c>
      <c r="C107" s="70" t="s">
        <v>44</v>
      </c>
      <c r="D107" s="75">
        <v>453</v>
      </c>
      <c r="E107" s="75" t="s">
        <v>17</v>
      </c>
      <c r="F107" s="73" t="s">
        <v>361</v>
      </c>
      <c r="G107" s="74">
        <f t="shared" ca="1" si="70"/>
        <v>80005</v>
      </c>
      <c r="H107" s="74">
        <f t="shared" ca="1" si="71"/>
        <v>84136</v>
      </c>
      <c r="I107" s="74">
        <f t="shared" ca="1" si="72"/>
        <v>88424</v>
      </c>
      <c r="J107" s="74">
        <f t="shared" ca="1" si="73"/>
        <v>94410</v>
      </c>
      <c r="K107" s="74">
        <f t="shared" ca="1" si="74"/>
        <v>97054</v>
      </c>
      <c r="L107" s="74">
        <f t="shared" ca="1" si="68"/>
        <v>99771</v>
      </c>
      <c r="M107" s="74">
        <f t="shared" ca="1" si="69"/>
        <v>102617</v>
      </c>
      <c r="N107" s="72"/>
      <c r="P107" s="187" t="str">
        <f t="shared" si="82"/>
        <v>06510C</v>
      </c>
      <c r="Q107" s="191" t="s">
        <v>600</v>
      </c>
      <c r="R107" s="188" t="str">
        <f t="shared" si="65"/>
        <v>Manager Accounting</v>
      </c>
      <c r="S107" s="189" t="str">
        <f t="shared" si="62"/>
        <v>34D</v>
      </c>
      <c r="T107" s="186" cm="1">
        <f t="array" aca="1" ref="T107" ca="1">ROUND(IF($Q107="Y",VLOOKUP($P107, INDIRECT($Q$3),T$8,0)*INDIRECT($P$2),VLOOKUP($P107, INDIRECT($Q$3),T$8,0)),IF($E107="E",0,3))</f>
        <v>80005</v>
      </c>
      <c r="U107" s="186" cm="1">
        <f t="array" aca="1" ref="U107" ca="1">ROUND(IF($Q107="Y",VLOOKUP($P107, INDIRECT($Q$3),U$8,0)*INDIRECT($P$2),VLOOKUP($P107, INDIRECT($Q$3),U$8,0)),IF($E107="E",0,3))</f>
        <v>84136</v>
      </c>
      <c r="V107" s="186" cm="1">
        <f t="array" aca="1" ref="V107" ca="1">ROUND(IF($Q107="Y",VLOOKUP($P107, INDIRECT($Q$3),V$8,0)*INDIRECT($P$2),VLOOKUP($P107, INDIRECT($Q$3),V$8,0)),IF($E107="E",0,3))</f>
        <v>88424</v>
      </c>
      <c r="W107" s="186" cm="1">
        <f t="array" aca="1" ref="W107" ca="1">ROUND(IF($Q107="Y",VLOOKUP($P107, INDIRECT($Q$3),W$8,0)*INDIRECT($P$2),VLOOKUP($P107, INDIRECT($Q$3),W$8,0)),IF($E107="E",0,3))</f>
        <v>94410</v>
      </c>
      <c r="X107" s="186" cm="1">
        <f t="array" aca="1" ref="X107" ca="1">ROUND(IF($Q107="Y",VLOOKUP($P107, INDIRECT($Q$3),X$8,0)*INDIRECT($P$2),VLOOKUP($P107, INDIRECT($Q$3),X$8,0)),IF($E107="E",0,3))</f>
        <v>97054</v>
      </c>
      <c r="Y107" s="186" cm="1">
        <f t="array" aca="1" ref="Y107" ca="1">ROUND(IF($Q107="Y",VLOOKUP($P107, INDIRECT($Q$3),Y$8,0)*INDIRECT($P$2),VLOOKUP($P107, INDIRECT($Q$3),Y$8,0)),IF($E107="E",0,3))</f>
        <v>99771</v>
      </c>
      <c r="Z107" s="186" cm="1">
        <f t="array" aca="1" ref="Z107" ca="1">ROUND(IF($Q107="Y",VLOOKUP($P107, INDIRECT($Q$3),Z$8,0)*INDIRECT($P$2),VLOOKUP($P107, INDIRECT($Q$3),Z$8,0)),IF($E107="E",0,3))</f>
        <v>102617</v>
      </c>
      <c r="AA107" s="186"/>
      <c r="AB107" s="282" t="str">
        <f t="shared" si="83"/>
        <v>06510C</v>
      </c>
      <c r="AC107" s="130" t="str">
        <f t="shared" si="66"/>
        <v>Manager Accounting</v>
      </c>
      <c r="AD107" s="284" t="str">
        <f t="shared" si="67"/>
        <v>34D</v>
      </c>
      <c r="AE107" s="282">
        <f t="shared" ca="1" si="75"/>
        <v>38.463999999999999</v>
      </c>
      <c r="AF107" s="282">
        <f t="shared" ca="1" si="76"/>
        <v>40.450000000000003</v>
      </c>
      <c r="AG107" s="282">
        <f t="shared" ca="1" si="77"/>
        <v>42.512</v>
      </c>
      <c r="AH107" s="282">
        <f t="shared" ca="1" si="78"/>
        <v>45.39</v>
      </c>
      <c r="AI107" s="282">
        <f t="shared" ca="1" si="79"/>
        <v>46.660999999999994</v>
      </c>
      <c r="AJ107" s="282">
        <f t="shared" ca="1" si="80"/>
        <v>47.966999999999999</v>
      </c>
      <c r="AK107" s="282">
        <f t="shared" ca="1" si="81"/>
        <v>49.335999999999999</v>
      </c>
    </row>
    <row r="108" spans="1:38" x14ac:dyDescent="0.2">
      <c r="A108" s="75" t="s">
        <v>103</v>
      </c>
      <c r="B108" s="75">
        <v>10</v>
      </c>
      <c r="C108" s="70" t="s">
        <v>44</v>
      </c>
      <c r="D108" s="75">
        <v>455</v>
      </c>
      <c r="E108" s="75" t="s">
        <v>17</v>
      </c>
      <c r="F108" s="73" t="s">
        <v>362</v>
      </c>
      <c r="G108" s="74">
        <f t="shared" ca="1" si="70"/>
        <v>80005</v>
      </c>
      <c r="H108" s="74">
        <f t="shared" ca="1" si="71"/>
        <v>84136</v>
      </c>
      <c r="I108" s="74">
        <f t="shared" ca="1" si="72"/>
        <v>88424</v>
      </c>
      <c r="J108" s="74">
        <f t="shared" ca="1" si="73"/>
        <v>94410</v>
      </c>
      <c r="K108" s="74">
        <f t="shared" ca="1" si="74"/>
        <v>97054</v>
      </c>
      <c r="L108" s="74">
        <f t="shared" ca="1" si="68"/>
        <v>99771</v>
      </c>
      <c r="M108" s="74">
        <f t="shared" ca="1" si="69"/>
        <v>102617</v>
      </c>
      <c r="N108" s="72"/>
      <c r="P108" s="187" t="str">
        <f t="shared" si="82"/>
        <v>06514C</v>
      </c>
      <c r="Q108" s="191" t="s">
        <v>600</v>
      </c>
      <c r="R108" s="188" t="str">
        <f t="shared" si="65"/>
        <v xml:space="preserve">Manager Accounts Payable </v>
      </c>
      <c r="S108" s="189" t="str">
        <f t="shared" ref="S108:S140" si="84">C108</f>
        <v>34D</v>
      </c>
      <c r="T108" s="186" cm="1">
        <f t="array" aca="1" ref="T108" ca="1">ROUND(IF($Q108="Y",VLOOKUP($P108, INDIRECT($Q$3),T$8,0)*INDIRECT($P$2),VLOOKUP($P108, INDIRECT($Q$3),T$8,0)),IF($E108="E",0,3))</f>
        <v>80005</v>
      </c>
      <c r="U108" s="186" cm="1">
        <f t="array" aca="1" ref="U108" ca="1">ROUND(IF($Q108="Y",VLOOKUP($P108, INDIRECT($Q$3),U$8,0)*INDIRECT($P$2),VLOOKUP($P108, INDIRECT($Q$3),U$8,0)),IF($E108="E",0,3))</f>
        <v>84136</v>
      </c>
      <c r="V108" s="186" cm="1">
        <f t="array" aca="1" ref="V108" ca="1">ROUND(IF($Q108="Y",VLOOKUP($P108, INDIRECT($Q$3),V$8,0)*INDIRECT($P$2),VLOOKUP($P108, INDIRECT($Q$3),V$8,0)),IF($E108="E",0,3))</f>
        <v>88424</v>
      </c>
      <c r="W108" s="186" cm="1">
        <f t="array" aca="1" ref="W108" ca="1">ROUND(IF($Q108="Y",VLOOKUP($P108, INDIRECT($Q$3),W$8,0)*INDIRECT($P$2),VLOOKUP($P108, INDIRECT($Q$3),W$8,0)),IF($E108="E",0,3))</f>
        <v>94410</v>
      </c>
      <c r="X108" s="186" cm="1">
        <f t="array" aca="1" ref="X108" ca="1">ROUND(IF($Q108="Y",VLOOKUP($P108, INDIRECT($Q$3),X$8,0)*INDIRECT($P$2),VLOOKUP($P108, INDIRECT($Q$3),X$8,0)),IF($E108="E",0,3))</f>
        <v>97054</v>
      </c>
      <c r="Y108" s="186" cm="1">
        <f t="array" aca="1" ref="Y108" ca="1">ROUND(IF($Q108="Y",VLOOKUP($P108, INDIRECT($Q$3),Y$8,0)*INDIRECT($P$2),VLOOKUP($P108, INDIRECT($Q$3),Y$8,0)),IF($E108="E",0,3))</f>
        <v>99771</v>
      </c>
      <c r="Z108" s="186" cm="1">
        <f t="array" aca="1" ref="Z108" ca="1">ROUND(IF($Q108="Y",VLOOKUP($P108, INDIRECT($Q$3),Z$8,0)*INDIRECT($P$2),VLOOKUP($P108, INDIRECT($Q$3),Z$8,0)),IF($E108="E",0,3))</f>
        <v>102617</v>
      </c>
      <c r="AA108" s="186"/>
      <c r="AB108" s="282" t="str">
        <f t="shared" si="83"/>
        <v>06514C</v>
      </c>
      <c r="AC108" s="130" t="str">
        <f t="shared" si="66"/>
        <v xml:space="preserve">Manager Accounts Payable </v>
      </c>
      <c r="AD108" s="284" t="str">
        <f t="shared" si="67"/>
        <v>34D</v>
      </c>
      <c r="AE108" s="282">
        <f t="shared" ca="1" si="75"/>
        <v>38.463999999999999</v>
      </c>
      <c r="AF108" s="282">
        <f t="shared" ca="1" si="76"/>
        <v>40.450000000000003</v>
      </c>
      <c r="AG108" s="282">
        <f t="shared" ca="1" si="77"/>
        <v>42.512</v>
      </c>
      <c r="AH108" s="282">
        <f t="shared" ca="1" si="78"/>
        <v>45.39</v>
      </c>
      <c r="AI108" s="282">
        <f t="shared" ca="1" si="79"/>
        <v>46.660999999999994</v>
      </c>
      <c r="AJ108" s="282">
        <f t="shared" ca="1" si="80"/>
        <v>47.966999999999999</v>
      </c>
      <c r="AK108" s="282">
        <f t="shared" ca="1" si="81"/>
        <v>49.335999999999999</v>
      </c>
    </row>
    <row r="109" spans="1:38" x14ac:dyDescent="0.2">
      <c r="A109" s="75" t="s">
        <v>104</v>
      </c>
      <c r="B109" s="75">
        <v>10</v>
      </c>
      <c r="C109" s="70" t="s">
        <v>44</v>
      </c>
      <c r="D109" s="75">
        <v>460</v>
      </c>
      <c r="E109" s="75" t="s">
        <v>17</v>
      </c>
      <c r="F109" s="73" t="s">
        <v>363</v>
      </c>
      <c r="G109" s="74">
        <f t="shared" ca="1" si="70"/>
        <v>80005</v>
      </c>
      <c r="H109" s="74">
        <f t="shared" ca="1" si="71"/>
        <v>84136</v>
      </c>
      <c r="I109" s="74">
        <f t="shared" ca="1" si="72"/>
        <v>88424</v>
      </c>
      <c r="J109" s="74">
        <f t="shared" ca="1" si="73"/>
        <v>94410</v>
      </c>
      <c r="K109" s="74">
        <f t="shared" ca="1" si="74"/>
        <v>97054</v>
      </c>
      <c r="L109" s="74">
        <f t="shared" ca="1" si="68"/>
        <v>99771</v>
      </c>
      <c r="M109" s="74">
        <f t="shared" ca="1" si="69"/>
        <v>102617</v>
      </c>
      <c r="N109" s="72"/>
      <c r="P109" s="187" t="str">
        <f t="shared" si="82"/>
        <v>06515C</v>
      </c>
      <c r="Q109" s="191" t="s">
        <v>600</v>
      </c>
      <c r="R109" s="188" t="str">
        <f t="shared" si="65"/>
        <v>Manager Accounts Receivable</v>
      </c>
      <c r="S109" s="189" t="str">
        <f t="shared" si="84"/>
        <v>34D</v>
      </c>
      <c r="T109" s="186" cm="1">
        <f t="array" aca="1" ref="T109" ca="1">ROUND(IF($Q109="Y",VLOOKUP($P109, INDIRECT($Q$3),T$8,0)*INDIRECT($P$2),VLOOKUP($P109, INDIRECT($Q$3),T$8,0)),IF($E109="E",0,3))</f>
        <v>80005</v>
      </c>
      <c r="U109" s="186" cm="1">
        <f t="array" aca="1" ref="U109" ca="1">ROUND(IF($Q109="Y",VLOOKUP($P109, INDIRECT($Q$3),U$8,0)*INDIRECT($P$2),VLOOKUP($P109, INDIRECT($Q$3),U$8,0)),IF($E109="E",0,3))</f>
        <v>84136</v>
      </c>
      <c r="V109" s="186" cm="1">
        <f t="array" aca="1" ref="V109" ca="1">ROUND(IF($Q109="Y",VLOOKUP($P109, INDIRECT($Q$3),V$8,0)*INDIRECT($P$2),VLOOKUP($P109, INDIRECT($Q$3),V$8,0)),IF($E109="E",0,3))</f>
        <v>88424</v>
      </c>
      <c r="W109" s="186" cm="1">
        <f t="array" aca="1" ref="W109" ca="1">ROUND(IF($Q109="Y",VLOOKUP($P109, INDIRECT($Q$3),W$8,0)*INDIRECT($P$2),VLOOKUP($P109, INDIRECT($Q$3),W$8,0)),IF($E109="E",0,3))</f>
        <v>94410</v>
      </c>
      <c r="X109" s="186" cm="1">
        <f t="array" aca="1" ref="X109" ca="1">ROUND(IF($Q109="Y",VLOOKUP($P109, INDIRECT($Q$3),X$8,0)*INDIRECT($P$2),VLOOKUP($P109, INDIRECT($Q$3),X$8,0)),IF($E109="E",0,3))</f>
        <v>97054</v>
      </c>
      <c r="Y109" s="186" cm="1">
        <f t="array" aca="1" ref="Y109" ca="1">ROUND(IF($Q109="Y",VLOOKUP($P109, INDIRECT($Q$3),Y$8,0)*INDIRECT($P$2),VLOOKUP($P109, INDIRECT($Q$3),Y$8,0)),IF($E109="E",0,3))</f>
        <v>99771</v>
      </c>
      <c r="Z109" s="186" cm="1">
        <f t="array" aca="1" ref="Z109" ca="1">ROUND(IF($Q109="Y",VLOOKUP($P109, INDIRECT($Q$3),Z$8,0)*INDIRECT($P$2),VLOOKUP($P109, INDIRECT($Q$3),Z$8,0)),IF($E109="E",0,3))</f>
        <v>102617</v>
      </c>
      <c r="AA109" s="186"/>
      <c r="AB109" s="282" t="str">
        <f t="shared" si="83"/>
        <v>06515C</v>
      </c>
      <c r="AC109" s="130" t="str">
        <f t="shared" si="66"/>
        <v>Manager Accounts Receivable</v>
      </c>
      <c r="AD109" s="284" t="str">
        <f t="shared" si="67"/>
        <v>34D</v>
      </c>
      <c r="AE109" s="282">
        <f t="shared" ca="1" si="75"/>
        <v>38.463999999999999</v>
      </c>
      <c r="AF109" s="282">
        <f t="shared" ca="1" si="76"/>
        <v>40.450000000000003</v>
      </c>
      <c r="AG109" s="282">
        <f t="shared" ca="1" si="77"/>
        <v>42.512</v>
      </c>
      <c r="AH109" s="282">
        <f t="shared" ca="1" si="78"/>
        <v>45.39</v>
      </c>
      <c r="AI109" s="282">
        <f t="shared" ca="1" si="79"/>
        <v>46.660999999999994</v>
      </c>
      <c r="AJ109" s="282">
        <f t="shared" ca="1" si="80"/>
        <v>47.966999999999999</v>
      </c>
      <c r="AK109" s="282">
        <f t="shared" ca="1" si="81"/>
        <v>49.335999999999999</v>
      </c>
    </row>
    <row r="110" spans="1:38" x14ac:dyDescent="0.2">
      <c r="A110" s="75" t="s">
        <v>105</v>
      </c>
      <c r="B110" s="75">
        <v>10</v>
      </c>
      <c r="C110" s="70" t="s">
        <v>68</v>
      </c>
      <c r="D110" s="75">
        <v>493</v>
      </c>
      <c r="E110" s="75" t="s">
        <v>17</v>
      </c>
      <c r="F110" s="73" t="s">
        <v>364</v>
      </c>
      <c r="G110" s="74">
        <f t="shared" ca="1" si="70"/>
        <v>84136</v>
      </c>
      <c r="H110" s="74">
        <f t="shared" ca="1" si="71"/>
        <v>88424</v>
      </c>
      <c r="I110" s="74">
        <f t="shared" ca="1" si="72"/>
        <v>94410</v>
      </c>
      <c r="J110" s="74">
        <f t="shared" ca="1" si="73"/>
        <v>97054</v>
      </c>
      <c r="K110" s="74">
        <f t="shared" ca="1" si="74"/>
        <v>99771</v>
      </c>
      <c r="L110" s="74">
        <f t="shared" ca="1" si="68"/>
        <v>102617</v>
      </c>
      <c r="M110" s="74">
        <f t="shared" ca="1" si="69"/>
        <v>105506</v>
      </c>
      <c r="N110" s="72"/>
      <c r="P110" s="187" t="str">
        <f t="shared" si="82"/>
        <v>06523C</v>
      </c>
      <c r="Q110" s="191" t="s">
        <v>600</v>
      </c>
      <c r="R110" s="188" t="str">
        <f t="shared" si="65"/>
        <v>Manager Admin &amp; Data Quality</v>
      </c>
      <c r="S110" s="189" t="str">
        <f t="shared" si="84"/>
        <v>90</v>
      </c>
      <c r="T110" s="186" cm="1">
        <f t="array" aca="1" ref="T110" ca="1">ROUND(IF($Q110="Y",VLOOKUP($P110, INDIRECT($Q$3),T$8,0)*INDIRECT($P$2),VLOOKUP($P110, INDIRECT($Q$3),T$8,0)),IF($E110="E",0,3))</f>
        <v>84136</v>
      </c>
      <c r="U110" s="186" cm="1">
        <f t="array" aca="1" ref="U110" ca="1">ROUND(IF($Q110="Y",VLOOKUP($P110, INDIRECT($Q$3),U$8,0)*INDIRECT($P$2),VLOOKUP($P110, INDIRECT($Q$3),U$8,0)),IF($E110="E",0,3))</f>
        <v>88424</v>
      </c>
      <c r="V110" s="186" cm="1">
        <f t="array" aca="1" ref="V110" ca="1">ROUND(IF($Q110="Y",VLOOKUP($P110, INDIRECT($Q$3),V$8,0)*INDIRECT($P$2),VLOOKUP($P110, INDIRECT($Q$3),V$8,0)),IF($E110="E",0,3))</f>
        <v>94410</v>
      </c>
      <c r="W110" s="186" cm="1">
        <f t="array" aca="1" ref="W110" ca="1">ROUND(IF($Q110="Y",VLOOKUP($P110, INDIRECT($Q$3),W$8,0)*INDIRECT($P$2),VLOOKUP($P110, INDIRECT($Q$3),W$8,0)),IF($E110="E",0,3))</f>
        <v>97054</v>
      </c>
      <c r="X110" s="186" cm="1">
        <f t="array" aca="1" ref="X110" ca="1">ROUND(IF($Q110="Y",VLOOKUP($P110, INDIRECT($Q$3),X$8,0)*INDIRECT($P$2),VLOOKUP($P110, INDIRECT($Q$3),X$8,0)),IF($E110="E",0,3))</f>
        <v>99771</v>
      </c>
      <c r="Y110" s="186" cm="1">
        <f t="array" aca="1" ref="Y110" ca="1">ROUND(IF($Q110="Y",VLOOKUP($P110, INDIRECT($Q$3),Y$8,0)*INDIRECT($P$2),VLOOKUP($P110, INDIRECT($Q$3),Y$8,0)),IF($E110="E",0,3))</f>
        <v>102617</v>
      </c>
      <c r="Z110" s="186" cm="1">
        <f t="array" aca="1" ref="Z110" ca="1">ROUND(IF($Q110="Y",VLOOKUP($P110, INDIRECT($Q$3),Z$8,0)*INDIRECT($P$2),VLOOKUP($P110, INDIRECT($Q$3),Z$8,0)),IF($E110="E",0,3))</f>
        <v>105506</v>
      </c>
      <c r="AA110" s="186"/>
      <c r="AB110" s="282" t="str">
        <f t="shared" si="83"/>
        <v>06523C</v>
      </c>
      <c r="AC110" s="130" t="str">
        <f t="shared" si="66"/>
        <v>Manager Admin &amp; Data Quality</v>
      </c>
      <c r="AD110" s="284" t="str">
        <f t="shared" si="67"/>
        <v>90</v>
      </c>
      <c r="AE110" s="282">
        <f t="shared" ca="1" si="75"/>
        <v>40.450000000000003</v>
      </c>
      <c r="AF110" s="282">
        <f t="shared" ca="1" si="76"/>
        <v>42.512</v>
      </c>
      <c r="AG110" s="282">
        <f t="shared" ca="1" si="77"/>
        <v>45.39</v>
      </c>
      <c r="AH110" s="282">
        <f t="shared" ca="1" si="78"/>
        <v>46.660999999999994</v>
      </c>
      <c r="AI110" s="282">
        <f t="shared" ca="1" si="79"/>
        <v>47.966999999999999</v>
      </c>
      <c r="AJ110" s="282">
        <f t="shared" ca="1" si="80"/>
        <v>49.335999999999999</v>
      </c>
      <c r="AK110" s="282">
        <f t="shared" ca="1" si="81"/>
        <v>50.724999999999994</v>
      </c>
    </row>
    <row r="111" spans="1:38" x14ac:dyDescent="0.2">
      <c r="A111" s="75" t="s">
        <v>1007</v>
      </c>
      <c r="B111" s="75">
        <v>10</v>
      </c>
      <c r="C111" s="70" t="s">
        <v>162</v>
      </c>
      <c r="D111" s="75">
        <v>483</v>
      </c>
      <c r="E111" s="75" t="s">
        <v>17</v>
      </c>
      <c r="F111" s="73" t="s">
        <v>1006</v>
      </c>
      <c r="G111" s="74">
        <f t="shared" si="70"/>
        <v>91892</v>
      </c>
      <c r="H111" s="74">
        <f t="shared" si="71"/>
        <v>95567</v>
      </c>
      <c r="I111" s="74">
        <f t="shared" si="72"/>
        <v>99389</v>
      </c>
      <c r="J111" s="74">
        <f t="shared" si="73"/>
        <v>103364</v>
      </c>
      <c r="K111" s="74">
        <f t="shared" si="74"/>
        <v>107500</v>
      </c>
      <c r="L111" s="74">
        <f t="shared" si="68"/>
        <v>0</v>
      </c>
      <c r="M111" s="74">
        <f t="shared" si="69"/>
        <v>0</v>
      </c>
      <c r="N111" s="72"/>
      <c r="P111" s="187" t="str">
        <f t="shared" si="82"/>
        <v>53055C</v>
      </c>
      <c r="Q111" s="191" t="s">
        <v>600</v>
      </c>
      <c r="R111" s="188" t="str">
        <f t="shared" si="65"/>
        <v>Manager Administration - Office of Community Safety</v>
      </c>
      <c r="S111" s="189" t="str">
        <f t="shared" si="84"/>
        <v>10</v>
      </c>
      <c r="T111" s="186">
        <v>91892</v>
      </c>
      <c r="U111" s="186">
        <v>95567</v>
      </c>
      <c r="V111" s="186">
        <v>99389</v>
      </c>
      <c r="W111" s="186">
        <v>103364</v>
      </c>
      <c r="X111" s="186">
        <v>107500</v>
      </c>
      <c r="AA111" s="186"/>
      <c r="AB111" s="282" t="str">
        <f t="shared" si="83"/>
        <v>53055C</v>
      </c>
      <c r="AC111" s="130" t="str">
        <f t="shared" si="66"/>
        <v>Manager Administration - Office of Community Safety</v>
      </c>
      <c r="AD111" s="284" t="str">
        <f t="shared" si="67"/>
        <v>10</v>
      </c>
      <c r="AE111" s="282">
        <f t="shared" si="75"/>
        <v>44.178999999999995</v>
      </c>
      <c r="AF111" s="282">
        <f t="shared" si="76"/>
        <v>45.945999999999998</v>
      </c>
      <c r="AG111" s="282">
        <f t="shared" si="77"/>
        <v>47.783999999999999</v>
      </c>
      <c r="AH111" s="282">
        <f t="shared" si="78"/>
        <v>49.695</v>
      </c>
      <c r="AI111" s="282">
        <f t="shared" si="79"/>
        <v>51.683</v>
      </c>
      <c r="AJ111" s="282" t="str">
        <f t="shared" si="80"/>
        <v/>
      </c>
      <c r="AK111" s="282" t="str">
        <f t="shared" si="81"/>
        <v/>
      </c>
    </row>
    <row r="112" spans="1:38" x14ac:dyDescent="0.2">
      <c r="A112" s="75" t="s">
        <v>106</v>
      </c>
      <c r="B112" s="75">
        <v>11</v>
      </c>
      <c r="C112" s="70" t="s">
        <v>65</v>
      </c>
      <c r="D112" s="75">
        <v>498</v>
      </c>
      <c r="E112" s="75" t="s">
        <v>17</v>
      </c>
      <c r="F112" s="73" t="s">
        <v>365</v>
      </c>
      <c r="G112" s="74">
        <f t="shared" ca="1" si="70"/>
        <v>88287</v>
      </c>
      <c r="H112" s="74">
        <f t="shared" ca="1" si="71"/>
        <v>92935</v>
      </c>
      <c r="I112" s="74">
        <f t="shared" ca="1" si="72"/>
        <v>97824</v>
      </c>
      <c r="J112" s="74">
        <f t="shared" ca="1" si="73"/>
        <v>104477</v>
      </c>
      <c r="K112" s="74">
        <f t="shared" ca="1" si="74"/>
        <v>107404</v>
      </c>
      <c r="L112" s="74">
        <f t="shared" ca="1" si="68"/>
        <v>110412</v>
      </c>
      <c r="M112" s="74">
        <f t="shared" ca="1" si="69"/>
        <v>113558</v>
      </c>
      <c r="N112" s="72"/>
      <c r="P112" s="187" t="str">
        <f t="shared" si="82"/>
        <v>06520C</v>
      </c>
      <c r="Q112" s="191" t="s">
        <v>600</v>
      </c>
      <c r="R112" s="188" t="str">
        <f t="shared" si="65"/>
        <v>Manager Administration City Attorney's Office</v>
      </c>
      <c r="S112" s="189" t="str">
        <f t="shared" si="84"/>
        <v>41C</v>
      </c>
      <c r="T112" s="186" cm="1">
        <f t="array" aca="1" ref="T112" ca="1">ROUND(IF($Q112="Y",VLOOKUP($P112, INDIRECT($Q$3),T$8,0)*INDIRECT($P$2),VLOOKUP($P112, INDIRECT($Q$3),T$8,0)),IF($E112="E",0,3))</f>
        <v>88287</v>
      </c>
      <c r="U112" s="186" cm="1">
        <f t="array" aca="1" ref="U112" ca="1">ROUND(IF($Q112="Y",VLOOKUP($P112, INDIRECT($Q$3),U$8,0)*INDIRECT($P$2),VLOOKUP($P112, INDIRECT($Q$3),U$8,0)),IF($E112="E",0,3))</f>
        <v>92935</v>
      </c>
      <c r="V112" s="186" cm="1">
        <f t="array" aca="1" ref="V112" ca="1">ROUND(IF($Q112="Y",VLOOKUP($P112, INDIRECT($Q$3),V$8,0)*INDIRECT($P$2),VLOOKUP($P112, INDIRECT($Q$3),V$8,0)),IF($E112="E",0,3))</f>
        <v>97824</v>
      </c>
      <c r="W112" s="186" cm="1">
        <f t="array" aca="1" ref="W112" ca="1">ROUND(IF($Q112="Y",VLOOKUP($P112, INDIRECT($Q$3),W$8,0)*INDIRECT($P$2),VLOOKUP($P112, INDIRECT($Q$3),W$8,0)),IF($E112="E",0,3))</f>
        <v>104477</v>
      </c>
      <c r="X112" s="186" cm="1">
        <f t="array" aca="1" ref="X112" ca="1">ROUND(IF($Q112="Y",VLOOKUP($P112, INDIRECT($Q$3),X$8,0)*INDIRECT($P$2),VLOOKUP($P112, INDIRECT($Q$3),X$8,0)),IF($E112="E",0,3))</f>
        <v>107404</v>
      </c>
      <c r="Y112" s="186" cm="1">
        <f t="array" aca="1" ref="Y112" ca="1">ROUND(IF($Q112="Y",VLOOKUP($P112, INDIRECT($Q$3),Y$8,0)*INDIRECT($P$2),VLOOKUP($P112, INDIRECT($Q$3),Y$8,0)),IF($E112="E",0,3))</f>
        <v>110412</v>
      </c>
      <c r="Z112" s="186" cm="1">
        <f t="array" aca="1" ref="Z112" ca="1">ROUND(IF($Q112="Y",VLOOKUP($P112, INDIRECT($Q$3),Z$8,0)*INDIRECT($P$2),VLOOKUP($P112, INDIRECT($Q$3),Z$8,0)),IF($E112="E",0,3))</f>
        <v>113558</v>
      </c>
      <c r="AA112" s="186"/>
      <c r="AB112" s="282" t="str">
        <f t="shared" si="83"/>
        <v>06520C</v>
      </c>
      <c r="AC112" s="130" t="str">
        <f t="shared" si="66"/>
        <v>Manager Administration City Attorney's Office</v>
      </c>
      <c r="AD112" s="284" t="str">
        <f t="shared" si="67"/>
        <v>41C</v>
      </c>
      <c r="AE112" s="282">
        <f t="shared" ca="1" si="75"/>
        <v>42.445999999999998</v>
      </c>
      <c r="AF112" s="282">
        <f t="shared" ca="1" si="76"/>
        <v>44.680999999999997</v>
      </c>
      <c r="AG112" s="282">
        <f t="shared" ca="1" si="77"/>
        <v>47.030999999999999</v>
      </c>
      <c r="AH112" s="282">
        <f t="shared" ca="1" si="78"/>
        <v>50.23</v>
      </c>
      <c r="AI112" s="282">
        <f t="shared" ca="1" si="79"/>
        <v>51.637</v>
      </c>
      <c r="AJ112" s="282">
        <f t="shared" ca="1" si="80"/>
        <v>53.082999999999998</v>
      </c>
      <c r="AK112" s="282">
        <f t="shared" ca="1" si="81"/>
        <v>54.595999999999997</v>
      </c>
    </row>
    <row r="113" spans="1:37" x14ac:dyDescent="0.2">
      <c r="A113" s="75" t="s">
        <v>107</v>
      </c>
      <c r="B113" s="75">
        <v>10</v>
      </c>
      <c r="C113" s="70" t="s">
        <v>70</v>
      </c>
      <c r="D113" s="75">
        <v>460</v>
      </c>
      <c r="E113" s="75" t="s">
        <v>17</v>
      </c>
      <c r="F113" s="73" t="s">
        <v>366</v>
      </c>
      <c r="G113" s="74">
        <f t="shared" ca="1" si="70"/>
        <v>81521</v>
      </c>
      <c r="H113" s="74">
        <f t="shared" ca="1" si="71"/>
        <v>85579</v>
      </c>
      <c r="I113" s="74">
        <f t="shared" ca="1" si="72"/>
        <v>89869</v>
      </c>
      <c r="J113" s="74">
        <f t="shared" ca="1" si="73"/>
        <v>95680</v>
      </c>
      <c r="K113" s="74">
        <f t="shared" ca="1" si="74"/>
        <v>98357</v>
      </c>
      <c r="L113" s="74">
        <f t="shared" ca="1" si="68"/>
        <v>101114</v>
      </c>
      <c r="M113" s="74">
        <f t="shared" ca="1" si="69"/>
        <v>103996</v>
      </c>
      <c r="N113" s="72"/>
      <c r="P113" s="187" t="str">
        <f t="shared" si="82"/>
        <v>06542C</v>
      </c>
      <c r="Q113" s="191" t="s">
        <v>600</v>
      </c>
      <c r="R113" s="188" t="str">
        <f t="shared" si="65"/>
        <v>Manager Administrative Services</v>
      </c>
      <c r="S113" s="189" t="str">
        <f t="shared" si="84"/>
        <v>34M</v>
      </c>
      <c r="T113" s="186" cm="1">
        <f t="array" aca="1" ref="T113" ca="1">ROUND(IF($Q113="Y",VLOOKUP($P113, INDIRECT($Q$3),T$8,0)*INDIRECT($P$2),VLOOKUP($P113, INDIRECT($Q$3),T$8,0)),IF($E113="E",0,3))</f>
        <v>81521</v>
      </c>
      <c r="U113" s="186" cm="1">
        <f t="array" aca="1" ref="U113" ca="1">ROUND(IF($Q113="Y",VLOOKUP($P113, INDIRECT($Q$3),U$8,0)*INDIRECT($P$2),VLOOKUP($P113, INDIRECT($Q$3),U$8,0)),IF($E113="E",0,3))</f>
        <v>85579</v>
      </c>
      <c r="V113" s="186" cm="1">
        <f t="array" aca="1" ref="V113" ca="1">ROUND(IF($Q113="Y",VLOOKUP($P113, INDIRECT($Q$3),V$8,0)*INDIRECT($P$2),VLOOKUP($P113, INDIRECT($Q$3),V$8,0)),IF($E113="E",0,3))</f>
        <v>89869</v>
      </c>
      <c r="W113" s="186" cm="1">
        <f t="array" aca="1" ref="W113" ca="1">ROUND(IF($Q113="Y",VLOOKUP($P113, INDIRECT($Q$3),W$8,0)*INDIRECT($P$2),VLOOKUP($P113, INDIRECT($Q$3),W$8,0)),IF($E113="E",0,3))</f>
        <v>95680</v>
      </c>
      <c r="X113" s="186" cm="1">
        <f t="array" aca="1" ref="X113" ca="1">ROUND(IF($Q113="Y",VLOOKUP($P113, INDIRECT($Q$3),X$8,0)*INDIRECT($P$2),VLOOKUP($P113, INDIRECT($Q$3),X$8,0)),IF($E113="E",0,3))</f>
        <v>98357</v>
      </c>
      <c r="Y113" s="186" cm="1">
        <f t="array" aca="1" ref="Y113" ca="1">ROUND(IF($Q113="Y",VLOOKUP($P113, INDIRECT($Q$3),Y$8,0)*INDIRECT($P$2),VLOOKUP($P113, INDIRECT($Q$3),Y$8,0)),IF($E113="E",0,3))</f>
        <v>101114</v>
      </c>
      <c r="Z113" s="186" cm="1">
        <f t="array" aca="1" ref="Z113" ca="1">ROUND(IF($Q113="Y",VLOOKUP($P113, INDIRECT($Q$3),Z$8,0)*INDIRECT($P$2),VLOOKUP($P113, INDIRECT($Q$3),Z$8,0)),IF($E113="E",0,3))</f>
        <v>103996</v>
      </c>
      <c r="AA113" s="186"/>
      <c r="AB113" s="282" t="str">
        <f t="shared" si="83"/>
        <v>06542C</v>
      </c>
      <c r="AC113" s="130" t="str">
        <f t="shared" si="66"/>
        <v>Manager Administrative Services</v>
      </c>
      <c r="AD113" s="284" t="str">
        <f t="shared" si="67"/>
        <v>34M</v>
      </c>
      <c r="AE113" s="282">
        <f t="shared" ca="1" si="75"/>
        <v>39.192999999999998</v>
      </c>
      <c r="AF113" s="282">
        <f t="shared" ca="1" si="76"/>
        <v>41.143999999999998</v>
      </c>
      <c r="AG113" s="282">
        <f t="shared" ca="1" si="77"/>
        <v>43.207000000000001</v>
      </c>
      <c r="AH113" s="282">
        <f t="shared" ca="1" si="78"/>
        <v>46</v>
      </c>
      <c r="AI113" s="282">
        <f t="shared" ca="1" si="79"/>
        <v>47.287999999999997</v>
      </c>
      <c r="AJ113" s="282">
        <f t="shared" ca="1" si="80"/>
        <v>48.613</v>
      </c>
      <c r="AK113" s="282">
        <f t="shared" ca="1" si="81"/>
        <v>49.998999999999995</v>
      </c>
    </row>
    <row r="114" spans="1:37" x14ac:dyDescent="0.2">
      <c r="A114" s="75" t="s">
        <v>109</v>
      </c>
      <c r="B114" s="75">
        <v>12</v>
      </c>
      <c r="C114" s="70" t="s">
        <v>108</v>
      </c>
      <c r="D114" s="75">
        <v>563</v>
      </c>
      <c r="E114" s="75" t="s">
        <v>17</v>
      </c>
      <c r="F114" s="73" t="s">
        <v>367</v>
      </c>
      <c r="G114" s="74">
        <f t="shared" ca="1" si="70"/>
        <v>93599</v>
      </c>
      <c r="H114" s="74">
        <f t="shared" ca="1" si="71"/>
        <v>98277</v>
      </c>
      <c r="I114" s="74">
        <f t="shared" ca="1" si="72"/>
        <v>103193</v>
      </c>
      <c r="J114" s="74">
        <f t="shared" ca="1" si="73"/>
        <v>108651</v>
      </c>
      <c r="K114" s="74">
        <f t="shared" ca="1" si="74"/>
        <v>111694</v>
      </c>
      <c r="L114" s="74">
        <f t="shared" ca="1" si="68"/>
        <v>114821</v>
      </c>
      <c r="M114" s="74">
        <f t="shared" ca="1" si="69"/>
        <v>118094</v>
      </c>
      <c r="N114" s="72"/>
      <c r="P114" s="187" t="str">
        <f t="shared" si="82"/>
        <v>06560C</v>
      </c>
      <c r="Q114" s="191" t="s">
        <v>600</v>
      </c>
      <c r="R114" s="188" t="str">
        <f t="shared" si="65"/>
        <v>Manager Assessment Services</v>
      </c>
      <c r="S114" s="189" t="str">
        <f t="shared" si="84"/>
        <v>47</v>
      </c>
      <c r="T114" s="186" cm="1">
        <f t="array" aca="1" ref="T114" ca="1">ROUND(IF($Q114="Y",VLOOKUP($P114, INDIRECT($Q$3),T$8,0)*INDIRECT($P$2),VLOOKUP($P114, INDIRECT($Q$3),T$8,0)),IF($E114="E",0,3))</f>
        <v>93599</v>
      </c>
      <c r="U114" s="186" cm="1">
        <f t="array" aca="1" ref="U114" ca="1">ROUND(IF($Q114="Y",VLOOKUP($P114, INDIRECT($Q$3),U$8,0)*INDIRECT($P$2),VLOOKUP($P114, INDIRECT($Q$3),U$8,0)),IF($E114="E",0,3))</f>
        <v>98277</v>
      </c>
      <c r="V114" s="186" cm="1">
        <f t="array" aca="1" ref="V114" ca="1">ROUND(IF($Q114="Y",VLOOKUP($P114, INDIRECT($Q$3),V$8,0)*INDIRECT($P$2),VLOOKUP($P114, INDIRECT($Q$3),V$8,0)),IF($E114="E",0,3))</f>
        <v>103193</v>
      </c>
      <c r="W114" s="186" cm="1">
        <f t="array" aca="1" ref="W114" ca="1">ROUND(IF($Q114="Y",VLOOKUP($P114, INDIRECT($Q$3),W$8,0)*INDIRECT($P$2),VLOOKUP($P114, INDIRECT($Q$3),W$8,0)),IF($E114="E",0,3))</f>
        <v>108651</v>
      </c>
      <c r="X114" s="186" cm="1">
        <f t="array" aca="1" ref="X114" ca="1">ROUND(IF($Q114="Y",VLOOKUP($P114, INDIRECT($Q$3),X$8,0)*INDIRECT($P$2),VLOOKUP($P114, INDIRECT($Q$3),X$8,0)),IF($E114="E",0,3))</f>
        <v>111694</v>
      </c>
      <c r="Y114" s="186" cm="1">
        <f t="array" aca="1" ref="Y114" ca="1">ROUND(IF($Q114="Y",VLOOKUP($P114, INDIRECT($Q$3),Y$8,0)*INDIRECT($P$2),VLOOKUP($P114, INDIRECT($Q$3),Y$8,0)),IF($E114="E",0,3))</f>
        <v>114821</v>
      </c>
      <c r="Z114" s="186" cm="1">
        <f t="array" aca="1" ref="Z114" ca="1">ROUND(IF($Q114="Y",VLOOKUP($P114, INDIRECT($Q$3),Z$8,0)*INDIRECT($P$2),VLOOKUP($P114, INDIRECT($Q$3),Z$8,0)),IF($E114="E",0,3))</f>
        <v>118094</v>
      </c>
      <c r="AA114" s="186"/>
      <c r="AB114" s="282" t="str">
        <f t="shared" si="83"/>
        <v>06560C</v>
      </c>
      <c r="AC114" s="130" t="str">
        <f t="shared" si="66"/>
        <v>Manager Assessment Services</v>
      </c>
      <c r="AD114" s="284" t="str">
        <f t="shared" si="67"/>
        <v>47</v>
      </c>
      <c r="AE114" s="282">
        <f t="shared" ca="1" si="75"/>
        <v>45</v>
      </c>
      <c r="AF114" s="282">
        <f t="shared" ca="1" si="76"/>
        <v>47.248999999999995</v>
      </c>
      <c r="AG114" s="282">
        <f t="shared" ca="1" si="77"/>
        <v>49.613</v>
      </c>
      <c r="AH114" s="282">
        <f t="shared" ca="1" si="78"/>
        <v>52.236999999999995</v>
      </c>
      <c r="AI114" s="282">
        <f t="shared" ca="1" si="79"/>
        <v>53.699999999999996</v>
      </c>
      <c r="AJ114" s="282">
        <f t="shared" ca="1" si="80"/>
        <v>55.202999999999996</v>
      </c>
      <c r="AK114" s="282">
        <f t="shared" ca="1" si="81"/>
        <v>56.775999999999996</v>
      </c>
    </row>
    <row r="115" spans="1:37" x14ac:dyDescent="0.2">
      <c r="A115" s="75" t="s">
        <v>110</v>
      </c>
      <c r="B115" s="75">
        <v>10</v>
      </c>
      <c r="C115" s="70" t="s">
        <v>580</v>
      </c>
      <c r="D115" s="75">
        <v>473</v>
      </c>
      <c r="E115" s="75" t="s">
        <v>17</v>
      </c>
      <c r="F115" s="73" t="s">
        <v>368</v>
      </c>
      <c r="G115" s="74">
        <f t="shared" ca="1" si="70"/>
        <v>88882</v>
      </c>
      <c r="H115" s="74">
        <f t="shared" ca="1" si="71"/>
        <v>92442</v>
      </c>
      <c r="I115" s="74">
        <f t="shared" ca="1" si="72"/>
        <v>96143</v>
      </c>
      <c r="J115" s="74">
        <f t="shared" ca="1" si="73"/>
        <v>99993</v>
      </c>
      <c r="K115" s="74">
        <f t="shared" ca="1" si="74"/>
        <v>103997</v>
      </c>
      <c r="L115" s="74">
        <f t="shared" ca="1" si="68"/>
        <v>0</v>
      </c>
      <c r="M115" s="74">
        <f t="shared" ca="1" si="69"/>
        <v>0</v>
      </c>
      <c r="N115" s="72"/>
      <c r="P115" s="187" t="str">
        <f t="shared" si="82"/>
        <v>06583C</v>
      </c>
      <c r="Q115" s="191" t="s">
        <v>600</v>
      </c>
      <c r="R115" s="188" t="str">
        <f t="shared" si="65"/>
        <v xml:space="preserve">Manager Business Analysis </v>
      </c>
      <c r="S115" s="189" t="str">
        <f t="shared" si="84"/>
        <v>034</v>
      </c>
      <c r="T115" s="186" cm="1">
        <f t="array" aca="1" ref="T115" ca="1">ROUND(IF($Q115="Y",VLOOKUP($P115, INDIRECT($Q$3),T$8,0)*INDIRECT($P$2),VLOOKUP($P115, INDIRECT($Q$3),T$8,0)),IF($E115="E",0,3))</f>
        <v>88882</v>
      </c>
      <c r="U115" s="186" cm="1">
        <f t="array" aca="1" ref="U115" ca="1">ROUND(IF($Q115="Y",VLOOKUP($P115, INDIRECT($Q$3),U$8,0)*INDIRECT($P$2),VLOOKUP($P115, INDIRECT($Q$3),U$8,0)),IF($E115="E",0,3))</f>
        <v>92442</v>
      </c>
      <c r="V115" s="186" cm="1">
        <f t="array" aca="1" ref="V115" ca="1">ROUND(IF($Q115="Y",VLOOKUP($P115, INDIRECT($Q$3),V$8,0)*INDIRECT($P$2),VLOOKUP($P115, INDIRECT($Q$3),V$8,0)),IF($E115="E",0,3))</f>
        <v>96143</v>
      </c>
      <c r="W115" s="186" cm="1">
        <f t="array" aca="1" ref="W115" ca="1">ROUND(IF($Q115="Y",VLOOKUP($P115, INDIRECT($Q$3),W$8,0)*INDIRECT($P$2),VLOOKUP($P115, INDIRECT($Q$3),W$8,0)),IF($E115="E",0,3))</f>
        <v>99993</v>
      </c>
      <c r="X115" s="186" cm="1">
        <f t="array" aca="1" ref="X115" ca="1">ROUND(IF($Q115="Y",VLOOKUP($P115, INDIRECT($Q$3),X$8,0)*INDIRECT($P$2),VLOOKUP($P115, INDIRECT($Q$3),X$8,0)),IF($E115="E",0,3))</f>
        <v>103997</v>
      </c>
      <c r="Y115" s="186" cm="1">
        <f t="array" aca="1" ref="Y115" ca="1">ROUND(IF($Q115="Y",VLOOKUP($P115, INDIRECT($Q$3),Y$8,0)*INDIRECT($P$2),VLOOKUP($P115, INDIRECT($Q$3),Y$8,0)),IF($E115="E",0,3))</f>
        <v>0</v>
      </c>
      <c r="Z115" s="186" cm="1">
        <f t="array" aca="1" ref="Z115" ca="1">ROUND(IF($Q115="Y",VLOOKUP($P115, INDIRECT($Q$3),Z$8,0)*INDIRECT($P$2),VLOOKUP($P115, INDIRECT($Q$3),Z$8,0)),IF($E115="E",0,3))</f>
        <v>0</v>
      </c>
      <c r="AA115" s="186"/>
      <c r="AB115" s="282" t="str">
        <f t="shared" si="83"/>
        <v>06583C</v>
      </c>
      <c r="AC115" s="130" t="str">
        <f t="shared" si="66"/>
        <v xml:space="preserve">Manager Business Analysis </v>
      </c>
      <c r="AD115" s="284" t="str">
        <f t="shared" si="67"/>
        <v>034</v>
      </c>
      <c r="AE115" s="282">
        <f t="shared" ca="1" si="75"/>
        <v>42.731999999999999</v>
      </c>
      <c r="AF115" s="282">
        <f t="shared" ca="1" si="76"/>
        <v>44.443999999999996</v>
      </c>
      <c r="AG115" s="282">
        <f t="shared" ca="1" si="77"/>
        <v>46.222999999999999</v>
      </c>
      <c r="AH115" s="282">
        <f t="shared" ca="1" si="78"/>
        <v>48.073999999999998</v>
      </c>
      <c r="AI115" s="282">
        <f t="shared" ca="1" si="79"/>
        <v>49.998999999999995</v>
      </c>
      <c r="AJ115" s="282" t="str">
        <f t="shared" ca="1" si="80"/>
        <v/>
      </c>
      <c r="AK115" s="282" t="str">
        <f t="shared" ca="1" si="81"/>
        <v/>
      </c>
    </row>
    <row r="116" spans="1:37" x14ac:dyDescent="0.2">
      <c r="A116" s="75" t="s">
        <v>111</v>
      </c>
      <c r="B116" s="75">
        <v>12</v>
      </c>
      <c r="C116" s="70" t="s">
        <v>32</v>
      </c>
      <c r="D116" s="75">
        <v>585</v>
      </c>
      <c r="E116" s="75" t="s">
        <v>17</v>
      </c>
      <c r="F116" s="73" t="s">
        <v>369</v>
      </c>
      <c r="G116" s="74">
        <f t="shared" ca="1" si="70"/>
        <v>108891</v>
      </c>
      <c r="H116" s="74">
        <f t="shared" ca="1" si="71"/>
        <v>113246</v>
      </c>
      <c r="I116" s="74">
        <f t="shared" ca="1" si="72"/>
        <v>117775</v>
      </c>
      <c r="J116" s="74">
        <f t="shared" ca="1" si="73"/>
        <v>122486</v>
      </c>
      <c r="K116" s="74">
        <f t="shared" ca="1" si="74"/>
        <v>127385</v>
      </c>
      <c r="L116" s="74">
        <f t="shared" ca="1" si="68"/>
        <v>0</v>
      </c>
      <c r="M116" s="74">
        <f t="shared" ca="1" si="69"/>
        <v>0</v>
      </c>
      <c r="N116" s="72"/>
      <c r="P116" s="187" t="str">
        <f t="shared" si="82"/>
        <v>52580C</v>
      </c>
      <c r="Q116" s="191" t="s">
        <v>600</v>
      </c>
      <c r="R116" s="188" t="str">
        <f t="shared" si="65"/>
        <v>Manager Business Finance</v>
      </c>
      <c r="S116" s="189" t="str">
        <f t="shared" si="84"/>
        <v>105</v>
      </c>
      <c r="T116" s="186" cm="1">
        <f t="array" aca="1" ref="T116" ca="1">ROUND(IF($Q116="Y",VLOOKUP($P116, INDIRECT($Q$3),T$8,0)*INDIRECT($P$2),VLOOKUP($P116, INDIRECT($Q$3),T$8,0)),IF($E116="E",0,3))</f>
        <v>108891</v>
      </c>
      <c r="U116" s="186" cm="1">
        <f t="array" aca="1" ref="U116" ca="1">ROUND(IF($Q116="Y",VLOOKUP($P116, INDIRECT($Q$3),U$8,0)*INDIRECT($P$2),VLOOKUP($P116, INDIRECT($Q$3),U$8,0)),IF($E116="E",0,3))</f>
        <v>113246</v>
      </c>
      <c r="V116" s="186" cm="1">
        <f t="array" aca="1" ref="V116" ca="1">ROUND(IF($Q116="Y",VLOOKUP($P116, INDIRECT($Q$3),V$8,0)*INDIRECT($P$2),VLOOKUP($P116, INDIRECT($Q$3),V$8,0)),IF($E116="E",0,3))</f>
        <v>117775</v>
      </c>
      <c r="W116" s="186" cm="1">
        <f t="array" aca="1" ref="W116" ca="1">ROUND(IF($Q116="Y",VLOOKUP($P116, INDIRECT($Q$3),W$8,0)*INDIRECT($P$2),VLOOKUP($P116, INDIRECT($Q$3),W$8,0)),IF($E116="E",0,3))</f>
        <v>122486</v>
      </c>
      <c r="X116" s="186" cm="1">
        <f t="array" aca="1" ref="X116" ca="1">ROUND(IF($Q116="Y",VLOOKUP($P116, INDIRECT($Q$3),X$8,0)*INDIRECT($P$2),VLOOKUP($P116, INDIRECT($Q$3),X$8,0)),IF($E116="E",0,3))</f>
        <v>127385</v>
      </c>
      <c r="Y116" s="186" cm="1">
        <f t="array" aca="1" ref="Y116" ca="1">ROUND(IF($Q116="Y",VLOOKUP($P116, INDIRECT($Q$3),Y$8,0)*INDIRECT($P$2),VLOOKUP($P116, INDIRECT($Q$3),Y$8,0)),IF($E116="E",0,3))</f>
        <v>0</v>
      </c>
      <c r="Z116" s="186" cm="1">
        <f t="array" aca="1" ref="Z116" ca="1">ROUND(IF($Q116="Y",VLOOKUP($P116, INDIRECT($Q$3),Z$8,0)*INDIRECT($P$2),VLOOKUP($P116, INDIRECT($Q$3),Z$8,0)),IF($E116="E",0,3))</f>
        <v>0</v>
      </c>
      <c r="AA116" s="186"/>
      <c r="AB116" s="282" t="str">
        <f t="shared" si="83"/>
        <v>52580C</v>
      </c>
      <c r="AC116" s="130" t="str">
        <f t="shared" si="66"/>
        <v>Manager Business Finance</v>
      </c>
      <c r="AD116" s="284" t="str">
        <f t="shared" si="67"/>
        <v>105</v>
      </c>
      <c r="AE116" s="282">
        <f t="shared" ca="1" si="75"/>
        <v>52.351999999999997</v>
      </c>
      <c r="AF116" s="282">
        <f t="shared" ca="1" si="76"/>
        <v>54.445999999999998</v>
      </c>
      <c r="AG116" s="282">
        <f t="shared" ca="1" si="77"/>
        <v>56.622999999999998</v>
      </c>
      <c r="AH116" s="282">
        <f t="shared" ca="1" si="78"/>
        <v>58.887999999999998</v>
      </c>
      <c r="AI116" s="282">
        <f t="shared" ca="1" si="79"/>
        <v>61.242999999999995</v>
      </c>
      <c r="AJ116" s="282" t="str">
        <f t="shared" ca="1" si="80"/>
        <v/>
      </c>
      <c r="AK116" s="282" t="str">
        <f t="shared" ca="1" si="81"/>
        <v/>
      </c>
    </row>
    <row r="117" spans="1:37" x14ac:dyDescent="0.2">
      <c r="A117" s="75" t="s">
        <v>114</v>
      </c>
      <c r="B117" s="75">
        <v>13</v>
      </c>
      <c r="C117" s="70" t="s">
        <v>76</v>
      </c>
      <c r="D117" s="75">
        <v>590</v>
      </c>
      <c r="E117" s="75" t="s">
        <v>17</v>
      </c>
      <c r="F117" s="73" t="s">
        <v>371</v>
      </c>
      <c r="G117" s="74">
        <f t="shared" ca="1" si="70"/>
        <v>109243</v>
      </c>
      <c r="H117" s="74">
        <f t="shared" ca="1" si="71"/>
        <v>113611</v>
      </c>
      <c r="I117" s="74">
        <f t="shared" ca="1" si="72"/>
        <v>118156</v>
      </c>
      <c r="J117" s="74">
        <f t="shared" ca="1" si="73"/>
        <v>122882</v>
      </c>
      <c r="K117" s="74">
        <f t="shared" ca="1" si="74"/>
        <v>127798</v>
      </c>
      <c r="L117" s="74">
        <f t="shared" ca="1" si="68"/>
        <v>0</v>
      </c>
      <c r="M117" s="74">
        <f t="shared" ca="1" si="69"/>
        <v>0</v>
      </c>
      <c r="N117" s="72"/>
      <c r="P117" s="187" t="str">
        <f t="shared" si="82"/>
        <v>06590C</v>
      </c>
      <c r="Q117" s="191" t="s">
        <v>600</v>
      </c>
      <c r="R117" s="188" t="str">
        <f t="shared" ref="R117:R149" si="85">F117</f>
        <v>Manager Business Licensing</v>
      </c>
      <c r="S117" s="189" t="str">
        <f t="shared" si="84"/>
        <v>63</v>
      </c>
      <c r="T117" s="186" cm="1">
        <f t="array" aca="1" ref="T117" ca="1">ROUND(IF($Q117="Y",VLOOKUP($P117, INDIRECT($Q$3),T$8,0)*INDIRECT($P$2),VLOOKUP($P117, INDIRECT($Q$3),T$8,0)),IF($E117="E",0,3))</f>
        <v>109243</v>
      </c>
      <c r="U117" s="186" cm="1">
        <f t="array" aca="1" ref="U117" ca="1">ROUND(IF($Q117="Y",VLOOKUP($P117, INDIRECT($Q$3),U$8,0)*INDIRECT($P$2),VLOOKUP($P117, INDIRECT($Q$3),U$8,0)),IF($E117="E",0,3))</f>
        <v>113611</v>
      </c>
      <c r="V117" s="186" cm="1">
        <f t="array" aca="1" ref="V117" ca="1">ROUND(IF($Q117="Y",VLOOKUP($P117, INDIRECT($Q$3),V$8,0)*INDIRECT($P$2),VLOOKUP($P117, INDIRECT($Q$3),V$8,0)),IF($E117="E",0,3))</f>
        <v>118156</v>
      </c>
      <c r="W117" s="186" cm="1">
        <f t="array" aca="1" ref="W117" ca="1">ROUND(IF($Q117="Y",VLOOKUP($P117, INDIRECT($Q$3),W$8,0)*INDIRECT($P$2),VLOOKUP($P117, INDIRECT($Q$3),W$8,0)),IF($E117="E",0,3))</f>
        <v>122882</v>
      </c>
      <c r="X117" s="186" cm="1">
        <f t="array" aca="1" ref="X117" ca="1">ROUND(IF($Q117="Y",VLOOKUP($P117, INDIRECT($Q$3),X$8,0)*INDIRECT($P$2),VLOOKUP($P117, INDIRECT($Q$3),X$8,0)),IF($E117="E",0,3))</f>
        <v>127798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83"/>
        <v>06590C</v>
      </c>
      <c r="AC117" s="130" t="str">
        <f t="shared" ref="AC117:AC149" si="86">F117</f>
        <v>Manager Business Licensing</v>
      </c>
      <c r="AD117" s="284" t="str">
        <f t="shared" ref="AD117:AD149" si="87">C117</f>
        <v>63</v>
      </c>
      <c r="AE117" s="282">
        <f t="shared" ca="1" si="75"/>
        <v>52.521000000000001</v>
      </c>
      <c r="AF117" s="282">
        <f t="shared" ca="1" si="76"/>
        <v>54.620999999999995</v>
      </c>
      <c r="AG117" s="282">
        <f t="shared" ca="1" si="77"/>
        <v>56.805999999999997</v>
      </c>
      <c r="AH117" s="282">
        <f t="shared" ca="1" si="78"/>
        <v>59.077999999999996</v>
      </c>
      <c r="AI117" s="282">
        <f t="shared" ca="1" si="79"/>
        <v>61.442</v>
      </c>
      <c r="AJ117" s="282" t="str">
        <f t="shared" ca="1" si="80"/>
        <v/>
      </c>
      <c r="AK117" s="282" t="str">
        <f t="shared" ca="1" si="81"/>
        <v/>
      </c>
    </row>
    <row r="118" spans="1:37" x14ac:dyDescent="0.2">
      <c r="A118" s="75" t="s">
        <v>115</v>
      </c>
      <c r="B118" s="75">
        <v>11</v>
      </c>
      <c r="C118" s="70" t="s">
        <v>65</v>
      </c>
      <c r="D118" s="75">
        <v>498</v>
      </c>
      <c r="E118" s="75" t="s">
        <v>17</v>
      </c>
      <c r="F118" s="73" t="s">
        <v>372</v>
      </c>
      <c r="G118" s="74">
        <f t="shared" ca="1" si="70"/>
        <v>88287</v>
      </c>
      <c r="H118" s="74">
        <f t="shared" ca="1" si="71"/>
        <v>92935</v>
      </c>
      <c r="I118" s="74">
        <f t="shared" ca="1" si="72"/>
        <v>97824</v>
      </c>
      <c r="J118" s="74">
        <f t="shared" ca="1" si="73"/>
        <v>104477</v>
      </c>
      <c r="K118" s="74">
        <f t="shared" ca="1" si="74"/>
        <v>107404</v>
      </c>
      <c r="L118" s="74">
        <f t="shared" ca="1" si="68"/>
        <v>110412</v>
      </c>
      <c r="M118" s="74">
        <f t="shared" ca="1" si="69"/>
        <v>113558</v>
      </c>
      <c r="N118" s="72"/>
      <c r="P118" s="187" t="str">
        <f t="shared" si="82"/>
        <v>06595C</v>
      </c>
      <c r="Q118" s="191" t="s">
        <v>600</v>
      </c>
      <c r="R118" s="188" t="str">
        <f t="shared" si="85"/>
        <v xml:space="preserve">Manager Buying Services </v>
      </c>
      <c r="S118" s="189" t="str">
        <f t="shared" si="84"/>
        <v>41C</v>
      </c>
      <c r="T118" s="186" cm="1">
        <f t="array" aca="1" ref="T118" ca="1">ROUND(IF($Q118="Y",VLOOKUP($P118, INDIRECT($Q$3),T$8,0)*INDIRECT($P$2),VLOOKUP($P118, INDIRECT($Q$3),T$8,0)),IF($E118="E",0,3))</f>
        <v>88287</v>
      </c>
      <c r="U118" s="186" cm="1">
        <f t="array" aca="1" ref="U118" ca="1">ROUND(IF($Q118="Y",VLOOKUP($P118, INDIRECT($Q$3),U$8,0)*INDIRECT($P$2),VLOOKUP($P118, INDIRECT($Q$3),U$8,0)),IF($E118="E",0,3))</f>
        <v>92935</v>
      </c>
      <c r="V118" s="186" cm="1">
        <f t="array" aca="1" ref="V118" ca="1">ROUND(IF($Q118="Y",VLOOKUP($P118, INDIRECT($Q$3),V$8,0)*INDIRECT($P$2),VLOOKUP($P118, INDIRECT($Q$3),V$8,0)),IF($E118="E",0,3))</f>
        <v>97824</v>
      </c>
      <c r="W118" s="186" cm="1">
        <f t="array" aca="1" ref="W118" ca="1">ROUND(IF($Q118="Y",VLOOKUP($P118, INDIRECT($Q$3),W$8,0)*INDIRECT($P$2),VLOOKUP($P118, INDIRECT($Q$3),W$8,0)),IF($E118="E",0,3))</f>
        <v>104477</v>
      </c>
      <c r="X118" s="186" cm="1">
        <f t="array" aca="1" ref="X118" ca="1">ROUND(IF($Q118="Y",VLOOKUP($P118, INDIRECT($Q$3),X$8,0)*INDIRECT($P$2),VLOOKUP($P118, INDIRECT($Q$3),X$8,0)),IF($E118="E",0,3))</f>
        <v>107404</v>
      </c>
      <c r="Y118" s="186" cm="1">
        <f t="array" aca="1" ref="Y118" ca="1">ROUND(IF($Q118="Y",VLOOKUP($P118, INDIRECT($Q$3),Y$8,0)*INDIRECT($P$2),VLOOKUP($P118, INDIRECT($Q$3),Y$8,0)),IF($E118="E",0,3))</f>
        <v>110412</v>
      </c>
      <c r="Z118" s="186" cm="1">
        <f t="array" aca="1" ref="Z118" ca="1">ROUND(IF($Q118="Y",VLOOKUP($P118, INDIRECT($Q$3),Z$8,0)*INDIRECT($P$2),VLOOKUP($P118, INDIRECT($Q$3),Z$8,0)),IF($E118="E",0,3))</f>
        <v>113558</v>
      </c>
      <c r="AA118" s="186"/>
      <c r="AB118" s="282" t="str">
        <f t="shared" si="83"/>
        <v>06595C</v>
      </c>
      <c r="AC118" s="130" t="str">
        <f t="shared" si="86"/>
        <v xml:space="preserve">Manager Buying Services </v>
      </c>
      <c r="AD118" s="284" t="str">
        <f t="shared" si="87"/>
        <v>41C</v>
      </c>
      <c r="AE118" s="282">
        <f t="shared" ca="1" si="75"/>
        <v>42.445999999999998</v>
      </c>
      <c r="AF118" s="282">
        <f t="shared" ca="1" si="76"/>
        <v>44.680999999999997</v>
      </c>
      <c r="AG118" s="282">
        <f t="shared" ca="1" si="77"/>
        <v>47.030999999999999</v>
      </c>
      <c r="AH118" s="282">
        <f t="shared" ca="1" si="78"/>
        <v>50.23</v>
      </c>
      <c r="AI118" s="282">
        <f t="shared" ca="1" si="79"/>
        <v>51.637</v>
      </c>
      <c r="AJ118" s="282">
        <f t="shared" ca="1" si="80"/>
        <v>53.082999999999998</v>
      </c>
      <c r="AK118" s="282">
        <f t="shared" ca="1" si="81"/>
        <v>54.595999999999997</v>
      </c>
    </row>
    <row r="119" spans="1:37" x14ac:dyDescent="0.2">
      <c r="A119" s="75" t="s">
        <v>116</v>
      </c>
      <c r="B119" s="75">
        <v>10</v>
      </c>
      <c r="C119" s="70" t="s">
        <v>44</v>
      </c>
      <c r="D119" s="75">
        <v>455</v>
      </c>
      <c r="E119" s="75" t="s">
        <v>17</v>
      </c>
      <c r="F119" s="73" t="s">
        <v>373</v>
      </c>
      <c r="G119" s="74">
        <f t="shared" ca="1" si="70"/>
        <v>80005</v>
      </c>
      <c r="H119" s="74">
        <f t="shared" ca="1" si="71"/>
        <v>84136</v>
      </c>
      <c r="I119" s="74">
        <f t="shared" ca="1" si="72"/>
        <v>88424</v>
      </c>
      <c r="J119" s="74">
        <f t="shared" ca="1" si="73"/>
        <v>94410</v>
      </c>
      <c r="K119" s="74">
        <f t="shared" ca="1" si="74"/>
        <v>97054</v>
      </c>
      <c r="L119" s="74">
        <f t="shared" ca="1" si="68"/>
        <v>99771</v>
      </c>
      <c r="M119" s="74">
        <f t="shared" ca="1" si="69"/>
        <v>102617</v>
      </c>
      <c r="N119" s="72"/>
      <c r="P119" s="187" t="str">
        <f t="shared" si="82"/>
        <v>06638C</v>
      </c>
      <c r="Q119" s="191" t="s">
        <v>600</v>
      </c>
      <c r="R119" s="188" t="str">
        <f t="shared" si="85"/>
        <v>Manager Community Engagement</v>
      </c>
      <c r="S119" s="189" t="str">
        <f t="shared" si="84"/>
        <v>34D</v>
      </c>
      <c r="T119" s="186" cm="1">
        <f t="array" aca="1" ref="T119" ca="1">ROUND(IF($Q119="Y",VLOOKUP($P119, INDIRECT($Q$3),T$8,0)*INDIRECT($P$2),VLOOKUP($P119, INDIRECT($Q$3),T$8,0)),IF($E119="E",0,3))</f>
        <v>80005</v>
      </c>
      <c r="U119" s="186" cm="1">
        <f t="array" aca="1" ref="U119" ca="1">ROUND(IF($Q119="Y",VLOOKUP($P119, INDIRECT($Q$3),U$8,0)*INDIRECT($P$2),VLOOKUP($P119, INDIRECT($Q$3),U$8,0)),IF($E119="E",0,3))</f>
        <v>84136</v>
      </c>
      <c r="V119" s="186" cm="1">
        <f t="array" aca="1" ref="V119" ca="1">ROUND(IF($Q119="Y",VLOOKUP($P119, INDIRECT($Q$3),V$8,0)*INDIRECT($P$2),VLOOKUP($P119, INDIRECT($Q$3),V$8,0)),IF($E119="E",0,3))</f>
        <v>88424</v>
      </c>
      <c r="W119" s="186" cm="1">
        <f t="array" aca="1" ref="W119" ca="1">ROUND(IF($Q119="Y",VLOOKUP($P119, INDIRECT($Q$3),W$8,0)*INDIRECT($P$2),VLOOKUP($P119, INDIRECT($Q$3),W$8,0)),IF($E119="E",0,3))</f>
        <v>94410</v>
      </c>
      <c r="X119" s="186" cm="1">
        <f t="array" aca="1" ref="X119" ca="1">ROUND(IF($Q119="Y",VLOOKUP($P119, INDIRECT($Q$3),X$8,0)*INDIRECT($P$2),VLOOKUP($P119, INDIRECT($Q$3),X$8,0)),IF($E119="E",0,3))</f>
        <v>97054</v>
      </c>
      <c r="Y119" s="186" cm="1">
        <f t="array" aca="1" ref="Y119" ca="1">ROUND(IF($Q119="Y",VLOOKUP($P119, INDIRECT($Q$3),Y$8,0)*INDIRECT($P$2),VLOOKUP($P119, INDIRECT($Q$3),Y$8,0)),IF($E119="E",0,3))</f>
        <v>99771</v>
      </c>
      <c r="Z119" s="186" cm="1">
        <f t="array" aca="1" ref="Z119" ca="1">ROUND(IF($Q119="Y",VLOOKUP($P119, INDIRECT($Q$3),Z$8,0)*INDIRECT($P$2),VLOOKUP($P119, INDIRECT($Q$3),Z$8,0)),IF($E119="E",0,3))</f>
        <v>102617</v>
      </c>
      <c r="AA119" s="186"/>
      <c r="AB119" s="282" t="str">
        <f t="shared" si="83"/>
        <v>06638C</v>
      </c>
      <c r="AC119" s="130" t="str">
        <f t="shared" si="86"/>
        <v>Manager Community Engagement</v>
      </c>
      <c r="AD119" s="284" t="str">
        <f t="shared" si="87"/>
        <v>34D</v>
      </c>
      <c r="AE119" s="282">
        <f t="shared" ca="1" si="75"/>
        <v>38.463999999999999</v>
      </c>
      <c r="AF119" s="282">
        <f t="shared" ca="1" si="76"/>
        <v>40.450000000000003</v>
      </c>
      <c r="AG119" s="282">
        <f t="shared" ca="1" si="77"/>
        <v>42.512</v>
      </c>
      <c r="AH119" s="282">
        <f t="shared" ca="1" si="78"/>
        <v>45.39</v>
      </c>
      <c r="AI119" s="282">
        <f t="shared" ca="1" si="79"/>
        <v>46.660999999999994</v>
      </c>
      <c r="AJ119" s="282">
        <f t="shared" ca="1" si="80"/>
        <v>47.966999999999999</v>
      </c>
      <c r="AK119" s="282">
        <f t="shared" ca="1" si="81"/>
        <v>49.335999999999999</v>
      </c>
    </row>
    <row r="120" spans="1:37" x14ac:dyDescent="0.2">
      <c r="A120" s="75" t="s">
        <v>1036</v>
      </c>
      <c r="B120" s="75">
        <v>11</v>
      </c>
      <c r="C120" s="70" t="s">
        <v>888</v>
      </c>
      <c r="D120" s="75">
        <v>525</v>
      </c>
      <c r="E120" s="75" t="s">
        <v>17</v>
      </c>
      <c r="F120" s="73" t="s">
        <v>1037</v>
      </c>
      <c r="G120" s="74">
        <f>T120</f>
        <v>97997</v>
      </c>
      <c r="H120" s="74">
        <f>U120</f>
        <v>101921</v>
      </c>
      <c r="I120" s="74">
        <f>V120</f>
        <v>106002</v>
      </c>
      <c r="J120" s="74">
        <f>W120</f>
        <v>110247</v>
      </c>
      <c r="K120" s="74">
        <f>X120</f>
        <v>114661</v>
      </c>
      <c r="L120" s="74">
        <f t="shared" si="68"/>
        <v>0</v>
      </c>
      <c r="M120" s="74">
        <f t="shared" si="69"/>
        <v>0</v>
      </c>
      <c r="N120" s="72"/>
      <c r="P120" s="187" t="str">
        <f t="shared" si="82"/>
        <v>59486C</v>
      </c>
      <c r="Q120" s="191" t="s">
        <v>600</v>
      </c>
      <c r="R120" s="188" t="str">
        <f t="shared" si="85"/>
        <v>Manager Community &amp; Cultural Engagement</v>
      </c>
      <c r="S120" s="189" t="str">
        <f t="shared" si="84"/>
        <v>116</v>
      </c>
      <c r="T120" s="373">
        <v>97997</v>
      </c>
      <c r="U120" s="373">
        <v>101921</v>
      </c>
      <c r="V120" s="373">
        <v>106002</v>
      </c>
      <c r="W120" s="373">
        <v>110247</v>
      </c>
      <c r="X120" s="373">
        <v>114661</v>
      </c>
      <c r="AA120" s="186"/>
      <c r="AB120" s="282" t="str">
        <f t="shared" si="83"/>
        <v>59486C</v>
      </c>
      <c r="AC120" s="130" t="str">
        <f t="shared" si="86"/>
        <v>Manager Community &amp; Cultural Engagement</v>
      </c>
      <c r="AD120" s="284" t="str">
        <f t="shared" si="87"/>
        <v>116</v>
      </c>
      <c r="AE120" s="282">
        <f t="shared" si="75"/>
        <v>47.113999999999997</v>
      </c>
      <c r="AF120" s="282">
        <f t="shared" si="76"/>
        <v>49.000999999999998</v>
      </c>
      <c r="AG120" s="282">
        <f t="shared" si="77"/>
        <v>50.963000000000001</v>
      </c>
      <c r="AH120" s="282">
        <f t="shared" si="78"/>
        <v>53.003999999999998</v>
      </c>
      <c r="AI120" s="282">
        <f t="shared" si="79"/>
        <v>55.125999999999998</v>
      </c>
      <c r="AJ120" s="282" t="str">
        <f t="shared" si="80"/>
        <v/>
      </c>
      <c r="AK120" s="282" t="str">
        <f t="shared" si="81"/>
        <v/>
      </c>
    </row>
    <row r="121" spans="1:37" x14ac:dyDescent="0.2">
      <c r="A121" s="75" t="s">
        <v>979</v>
      </c>
      <c r="B121" s="75">
        <v>10</v>
      </c>
      <c r="C121" s="70" t="s">
        <v>18</v>
      </c>
      <c r="D121" s="75">
        <v>488</v>
      </c>
      <c r="E121" s="75" t="s">
        <v>17</v>
      </c>
      <c r="F121" s="73" t="s">
        <v>980</v>
      </c>
      <c r="G121" s="74">
        <f t="shared" si="70"/>
        <v>84799</v>
      </c>
      <c r="H121" s="74">
        <f t="shared" si="71"/>
        <v>89261</v>
      </c>
      <c r="I121" s="74">
        <f t="shared" si="72"/>
        <v>93959</v>
      </c>
      <c r="J121" s="74">
        <f t="shared" si="73"/>
        <v>98905</v>
      </c>
      <c r="K121" s="74">
        <f t="shared" si="74"/>
        <v>101671</v>
      </c>
      <c r="L121" s="74">
        <f t="shared" si="68"/>
        <v>104522</v>
      </c>
      <c r="M121" s="74">
        <f t="shared" si="69"/>
        <v>107500</v>
      </c>
      <c r="N121" s="72"/>
      <c r="P121" s="187" t="str">
        <f t="shared" si="82"/>
        <v>59463C</v>
      </c>
      <c r="Q121" s="191" t="s">
        <v>600</v>
      </c>
      <c r="R121" s="188" t="str">
        <f t="shared" si="85"/>
        <v>Manager Crime Prevention Specialists</v>
      </c>
      <c r="S121" s="189" t="str">
        <f t="shared" si="84"/>
        <v>83</v>
      </c>
      <c r="T121" s="338">
        <v>84799</v>
      </c>
      <c r="U121" s="338">
        <v>89261</v>
      </c>
      <c r="V121" s="338">
        <v>93959</v>
      </c>
      <c r="W121" s="338">
        <v>98905</v>
      </c>
      <c r="X121" s="338">
        <v>101671</v>
      </c>
      <c r="Y121" s="338">
        <v>104522</v>
      </c>
      <c r="Z121" s="338">
        <v>107500</v>
      </c>
      <c r="AA121" s="186"/>
      <c r="AB121" s="282" t="str">
        <f t="shared" si="83"/>
        <v>59463C</v>
      </c>
      <c r="AC121" s="130" t="str">
        <f t="shared" si="86"/>
        <v>Manager Crime Prevention Specialists</v>
      </c>
      <c r="AD121" s="284" t="str">
        <f t="shared" si="87"/>
        <v>83</v>
      </c>
      <c r="AE121" s="282">
        <f t="shared" si="75"/>
        <v>40.768999999999998</v>
      </c>
      <c r="AF121" s="282">
        <f t="shared" si="76"/>
        <v>42.913999999999994</v>
      </c>
      <c r="AG121" s="282">
        <f t="shared" si="77"/>
        <v>45.172999999999995</v>
      </c>
      <c r="AH121" s="282">
        <f t="shared" si="78"/>
        <v>47.550999999999995</v>
      </c>
      <c r="AI121" s="282">
        <f t="shared" si="79"/>
        <v>48.881</v>
      </c>
      <c r="AJ121" s="282">
        <f t="shared" si="80"/>
        <v>50.250999999999998</v>
      </c>
      <c r="AK121" s="282">
        <f t="shared" si="81"/>
        <v>51.683</v>
      </c>
    </row>
    <row r="122" spans="1:37" x14ac:dyDescent="0.2">
      <c r="A122" s="75" t="s">
        <v>119</v>
      </c>
      <c r="B122" s="75">
        <v>11</v>
      </c>
      <c r="C122" s="70" t="s">
        <v>65</v>
      </c>
      <c r="D122" s="75">
        <v>518</v>
      </c>
      <c r="E122" s="75" t="s">
        <v>17</v>
      </c>
      <c r="F122" s="73" t="s">
        <v>374</v>
      </c>
      <c r="G122" s="74">
        <f t="shared" ca="1" si="70"/>
        <v>88287</v>
      </c>
      <c r="H122" s="74">
        <f t="shared" ca="1" si="71"/>
        <v>92935</v>
      </c>
      <c r="I122" s="74">
        <f t="shared" ca="1" si="72"/>
        <v>97824</v>
      </c>
      <c r="J122" s="74">
        <f t="shared" ca="1" si="73"/>
        <v>104477</v>
      </c>
      <c r="K122" s="74">
        <f t="shared" ca="1" si="74"/>
        <v>107404</v>
      </c>
      <c r="L122" s="74">
        <f t="shared" ca="1" si="68"/>
        <v>110412</v>
      </c>
      <c r="M122" s="74">
        <f t="shared" ca="1" si="69"/>
        <v>113558</v>
      </c>
      <c r="N122" s="72"/>
      <c r="P122" s="187" t="str">
        <f t="shared" si="82"/>
        <v>06643C</v>
      </c>
      <c r="Q122" s="191" t="s">
        <v>600</v>
      </c>
      <c r="R122" s="188" t="str">
        <f t="shared" si="85"/>
        <v>Manager Development Coordination</v>
      </c>
      <c r="S122" s="189" t="str">
        <f t="shared" si="84"/>
        <v>41C</v>
      </c>
      <c r="T122" s="186" cm="1">
        <f t="array" aca="1" ref="T122" ca="1">ROUND(IF($Q122="Y",VLOOKUP($P122, INDIRECT($Q$3),T$8,0)*INDIRECT($P$2),VLOOKUP($P122, INDIRECT($Q$3),T$8,0)),IF($E122="E",0,3))</f>
        <v>88287</v>
      </c>
      <c r="U122" s="186" cm="1">
        <f t="array" aca="1" ref="U122" ca="1">ROUND(IF($Q122="Y",VLOOKUP($P122, INDIRECT($Q$3),U$8,0)*INDIRECT($P$2),VLOOKUP($P122, INDIRECT($Q$3),U$8,0)),IF($E122="E",0,3))</f>
        <v>92935</v>
      </c>
      <c r="V122" s="186" cm="1">
        <f t="array" aca="1" ref="V122" ca="1">ROUND(IF($Q122="Y",VLOOKUP($P122, INDIRECT($Q$3),V$8,0)*INDIRECT($P$2),VLOOKUP($P122, INDIRECT($Q$3),V$8,0)),IF($E122="E",0,3))</f>
        <v>97824</v>
      </c>
      <c r="W122" s="186" cm="1">
        <f t="array" aca="1" ref="W122" ca="1">ROUND(IF($Q122="Y",VLOOKUP($P122, INDIRECT($Q$3),W$8,0)*INDIRECT($P$2),VLOOKUP($P122, INDIRECT($Q$3),W$8,0)),IF($E122="E",0,3))</f>
        <v>104477</v>
      </c>
      <c r="X122" s="186" cm="1">
        <f t="array" aca="1" ref="X122" ca="1">ROUND(IF($Q122="Y",VLOOKUP($P122, INDIRECT($Q$3),X$8,0)*INDIRECT($P$2),VLOOKUP($P122, INDIRECT($Q$3),X$8,0)),IF($E122="E",0,3))</f>
        <v>107404</v>
      </c>
      <c r="Y122" s="186" cm="1">
        <f t="array" aca="1" ref="Y122" ca="1">ROUND(IF($Q122="Y",VLOOKUP($P122, INDIRECT($Q$3),Y$8,0)*INDIRECT($P$2),VLOOKUP($P122, INDIRECT($Q$3),Y$8,0)),IF($E122="E",0,3))</f>
        <v>110412</v>
      </c>
      <c r="Z122" s="186" cm="1">
        <f t="array" aca="1" ref="Z122" ca="1">ROUND(IF($Q122="Y",VLOOKUP($P122, INDIRECT($Q$3),Z$8,0)*INDIRECT($P$2),VLOOKUP($P122, INDIRECT($Q$3),Z$8,0)),IF($E122="E",0,3))</f>
        <v>113558</v>
      </c>
      <c r="AA122" s="186"/>
      <c r="AB122" s="282" t="str">
        <f t="shared" si="83"/>
        <v>06643C</v>
      </c>
      <c r="AC122" s="130" t="str">
        <f t="shared" si="86"/>
        <v>Manager Development Coordination</v>
      </c>
      <c r="AD122" s="284" t="str">
        <f t="shared" si="87"/>
        <v>41C</v>
      </c>
      <c r="AE122" s="282">
        <f t="shared" ca="1" si="75"/>
        <v>42.445999999999998</v>
      </c>
      <c r="AF122" s="282">
        <f t="shared" ca="1" si="76"/>
        <v>44.680999999999997</v>
      </c>
      <c r="AG122" s="282">
        <f t="shared" ca="1" si="77"/>
        <v>47.030999999999999</v>
      </c>
      <c r="AH122" s="282">
        <f t="shared" ca="1" si="78"/>
        <v>50.23</v>
      </c>
      <c r="AI122" s="282">
        <f t="shared" ca="1" si="79"/>
        <v>51.637</v>
      </c>
      <c r="AJ122" s="282">
        <f t="shared" ca="1" si="80"/>
        <v>53.082999999999998</v>
      </c>
      <c r="AK122" s="282">
        <f t="shared" ca="1" si="81"/>
        <v>54.595999999999997</v>
      </c>
    </row>
    <row r="123" spans="1:37" x14ac:dyDescent="0.2">
      <c r="A123" s="75" t="s">
        <v>121</v>
      </c>
      <c r="B123" s="75">
        <v>12</v>
      </c>
      <c r="C123" s="70" t="s">
        <v>120</v>
      </c>
      <c r="D123" s="75">
        <v>552</v>
      </c>
      <c r="E123" s="75" t="s">
        <v>17</v>
      </c>
      <c r="F123" s="73" t="s">
        <v>375</v>
      </c>
      <c r="G123" s="74">
        <f t="shared" ca="1" si="70"/>
        <v>95600</v>
      </c>
      <c r="H123" s="74">
        <f t="shared" ca="1" si="71"/>
        <v>100380</v>
      </c>
      <c r="I123" s="74">
        <f t="shared" ca="1" si="72"/>
        <v>105397</v>
      </c>
      <c r="J123" s="74">
        <f t="shared" ca="1" si="73"/>
        <v>112282</v>
      </c>
      <c r="K123" s="74">
        <f t="shared" ca="1" si="74"/>
        <v>115428</v>
      </c>
      <c r="L123" s="74">
        <f t="shared" ca="1" si="68"/>
        <v>118662</v>
      </c>
      <c r="M123" s="74">
        <f t="shared" ca="1" si="69"/>
        <v>122042</v>
      </c>
      <c r="N123" s="72"/>
      <c r="P123" s="187" t="str">
        <f t="shared" si="82"/>
        <v>06644C</v>
      </c>
      <c r="Q123" s="191" t="s">
        <v>600</v>
      </c>
      <c r="R123" s="188" t="str">
        <f t="shared" si="85"/>
        <v>Manager Development Finance</v>
      </c>
      <c r="S123" s="189" t="str">
        <f t="shared" si="84"/>
        <v>50</v>
      </c>
      <c r="T123" s="186" cm="1">
        <f t="array" aca="1" ref="T123" ca="1">ROUND(IF($Q123="Y",VLOOKUP($P123, INDIRECT($Q$3),T$8,0)*INDIRECT($P$2),VLOOKUP($P123, INDIRECT($Q$3),T$8,0)),IF($E123="E",0,3))</f>
        <v>95600</v>
      </c>
      <c r="U123" s="186" cm="1">
        <f t="array" aca="1" ref="U123" ca="1">ROUND(IF($Q123="Y",VLOOKUP($P123, INDIRECT($Q$3),U$8,0)*INDIRECT($P$2),VLOOKUP($P123, INDIRECT($Q$3),U$8,0)),IF($E123="E",0,3))</f>
        <v>100380</v>
      </c>
      <c r="V123" s="186" cm="1">
        <f t="array" aca="1" ref="V123" ca="1">ROUND(IF($Q123="Y",VLOOKUP($P123, INDIRECT($Q$3),V$8,0)*INDIRECT($P$2),VLOOKUP($P123, INDIRECT($Q$3),V$8,0)),IF($E123="E",0,3))</f>
        <v>105397</v>
      </c>
      <c r="W123" s="186" cm="1">
        <f t="array" aca="1" ref="W123" ca="1">ROUND(IF($Q123="Y",VLOOKUP($P123, INDIRECT($Q$3),W$8,0)*INDIRECT($P$2),VLOOKUP($P123, INDIRECT($Q$3),W$8,0)),IF($E123="E",0,3))</f>
        <v>112282</v>
      </c>
      <c r="X123" s="186" cm="1">
        <f t="array" aca="1" ref="X123" ca="1">ROUND(IF($Q123="Y",VLOOKUP($P123, INDIRECT($Q$3),X$8,0)*INDIRECT($P$2),VLOOKUP($P123, INDIRECT($Q$3),X$8,0)),IF($E123="E",0,3))</f>
        <v>115428</v>
      </c>
      <c r="Y123" s="186" cm="1">
        <f t="array" aca="1" ref="Y123" ca="1">ROUND(IF($Q123="Y",VLOOKUP($P123, INDIRECT($Q$3),Y$8,0)*INDIRECT($P$2),VLOOKUP($P123, INDIRECT($Q$3),Y$8,0)),IF($E123="E",0,3))</f>
        <v>118662</v>
      </c>
      <c r="Z123" s="186" cm="1">
        <f t="array" aca="1" ref="Z123" ca="1">ROUND(IF($Q123="Y",VLOOKUP($P123, INDIRECT($Q$3),Z$8,0)*INDIRECT($P$2),VLOOKUP($P123, INDIRECT($Q$3),Z$8,0)),IF($E123="E",0,3))</f>
        <v>122042</v>
      </c>
      <c r="AA123" s="186"/>
      <c r="AB123" s="282" t="str">
        <f t="shared" si="83"/>
        <v>06644C</v>
      </c>
      <c r="AC123" s="130" t="str">
        <f t="shared" si="86"/>
        <v>Manager Development Finance</v>
      </c>
      <c r="AD123" s="284" t="str">
        <f t="shared" si="87"/>
        <v>50</v>
      </c>
      <c r="AE123" s="282">
        <f t="shared" ca="1" si="75"/>
        <v>45.961999999999996</v>
      </c>
      <c r="AF123" s="282">
        <f t="shared" ca="1" si="76"/>
        <v>48.26</v>
      </c>
      <c r="AG123" s="282">
        <f t="shared" ca="1" si="77"/>
        <v>50.671999999999997</v>
      </c>
      <c r="AH123" s="282">
        <f t="shared" ca="1" si="78"/>
        <v>53.981999999999999</v>
      </c>
      <c r="AI123" s="282">
        <f t="shared" ca="1" si="79"/>
        <v>55.494999999999997</v>
      </c>
      <c r="AJ123" s="282">
        <f t="shared" ca="1" si="80"/>
        <v>57.05</v>
      </c>
      <c r="AK123" s="282">
        <f t="shared" ca="1" si="81"/>
        <v>58.674999999999997</v>
      </c>
    </row>
    <row r="124" spans="1:37" x14ac:dyDescent="0.2">
      <c r="A124" s="75" t="s">
        <v>122</v>
      </c>
      <c r="B124" s="75">
        <v>13</v>
      </c>
      <c r="C124" s="70" t="s">
        <v>76</v>
      </c>
      <c r="D124" s="75">
        <v>598</v>
      </c>
      <c r="E124" s="75" t="s">
        <v>17</v>
      </c>
      <c r="F124" s="73" t="s">
        <v>377</v>
      </c>
      <c r="G124" s="74">
        <f t="shared" ca="1" si="70"/>
        <v>109243</v>
      </c>
      <c r="H124" s="74">
        <f t="shared" ca="1" si="71"/>
        <v>113611</v>
      </c>
      <c r="I124" s="74">
        <f t="shared" ca="1" si="72"/>
        <v>118156</v>
      </c>
      <c r="J124" s="74">
        <f t="shared" ca="1" si="73"/>
        <v>122882</v>
      </c>
      <c r="K124" s="74">
        <f t="shared" ca="1" si="74"/>
        <v>127798</v>
      </c>
      <c r="L124" s="74">
        <f t="shared" ca="1" si="68"/>
        <v>0</v>
      </c>
      <c r="M124" s="74">
        <f t="shared" ca="1" si="69"/>
        <v>0</v>
      </c>
      <c r="N124" s="72"/>
      <c r="P124" s="187" t="str">
        <f t="shared" si="82"/>
        <v>52570C</v>
      </c>
      <c r="Q124" s="191" t="s">
        <v>600</v>
      </c>
      <c r="R124" s="188" t="str">
        <f t="shared" si="85"/>
        <v>Manager Economic Development (CPED)</v>
      </c>
      <c r="S124" s="189" t="str">
        <f t="shared" si="84"/>
        <v>63</v>
      </c>
      <c r="T124" s="186" cm="1">
        <f t="array" aca="1" ref="T124" ca="1">ROUND(IF($Q124="Y",VLOOKUP($P124, INDIRECT($Q$3),T$8,0)*INDIRECT($P$2),VLOOKUP($P124, INDIRECT($Q$3),T$8,0)),IF($E124="E",0,3))</f>
        <v>109243</v>
      </c>
      <c r="U124" s="186" cm="1">
        <f t="array" aca="1" ref="U124" ca="1">ROUND(IF($Q124="Y",VLOOKUP($P124, INDIRECT($Q$3),U$8,0)*INDIRECT($P$2),VLOOKUP($P124, INDIRECT($Q$3),U$8,0)),IF($E124="E",0,3))</f>
        <v>113611</v>
      </c>
      <c r="V124" s="186" cm="1">
        <f t="array" aca="1" ref="V124" ca="1">ROUND(IF($Q124="Y",VLOOKUP($P124, INDIRECT($Q$3),V$8,0)*INDIRECT($P$2),VLOOKUP($P124, INDIRECT($Q$3),V$8,0)),IF($E124="E",0,3))</f>
        <v>118156</v>
      </c>
      <c r="W124" s="186" cm="1">
        <f t="array" aca="1" ref="W124" ca="1">ROUND(IF($Q124="Y",VLOOKUP($P124, INDIRECT($Q$3),W$8,0)*INDIRECT($P$2),VLOOKUP($P124, INDIRECT($Q$3),W$8,0)),IF($E124="E",0,3))</f>
        <v>122882</v>
      </c>
      <c r="X124" s="186" cm="1">
        <f t="array" aca="1" ref="X124" ca="1">ROUND(IF($Q124="Y",VLOOKUP($P124, INDIRECT($Q$3),X$8,0)*INDIRECT($P$2),VLOOKUP($P124, INDIRECT($Q$3),X$8,0)),IF($E124="E",0,3))</f>
        <v>127798</v>
      </c>
      <c r="Y124" s="186" cm="1">
        <f t="array" aca="1" ref="Y124" ca="1">ROUND(IF($Q124="Y",VLOOKUP($P124, INDIRECT($Q$3),Y$8,0)*INDIRECT($P$2),VLOOKUP($P124, INDIRECT($Q$3),Y$8,0)),IF($E124="E",0,3))</f>
        <v>0</v>
      </c>
      <c r="Z124" s="186" cm="1">
        <f t="array" aca="1" ref="Z124" ca="1">ROUND(IF($Q124="Y",VLOOKUP($P124, INDIRECT($Q$3),Z$8,0)*INDIRECT($P$2),VLOOKUP($P124, INDIRECT($Q$3),Z$8,0)),IF($E124="E",0,3))</f>
        <v>0</v>
      </c>
      <c r="AA124" s="186"/>
      <c r="AB124" s="282" t="str">
        <f t="shared" si="83"/>
        <v>52570C</v>
      </c>
      <c r="AC124" s="130" t="str">
        <f t="shared" si="86"/>
        <v>Manager Economic Development (CPED)</v>
      </c>
      <c r="AD124" s="284" t="str">
        <f t="shared" si="87"/>
        <v>63</v>
      </c>
      <c r="AE124" s="282">
        <f t="shared" ca="1" si="75"/>
        <v>52.521000000000001</v>
      </c>
      <c r="AF124" s="282">
        <f t="shared" ca="1" si="76"/>
        <v>54.620999999999995</v>
      </c>
      <c r="AG124" s="282">
        <f t="shared" ca="1" si="77"/>
        <v>56.805999999999997</v>
      </c>
      <c r="AH124" s="282">
        <f t="shared" ca="1" si="78"/>
        <v>59.077999999999996</v>
      </c>
      <c r="AI124" s="282">
        <f t="shared" ca="1" si="79"/>
        <v>61.442</v>
      </c>
      <c r="AJ124" s="282" t="str">
        <f t="shared" ca="1" si="80"/>
        <v/>
      </c>
      <c r="AK124" s="282" t="str">
        <f t="shared" ca="1" si="81"/>
        <v/>
      </c>
    </row>
    <row r="125" spans="1:37" x14ac:dyDescent="0.2">
      <c r="A125" s="75" t="s">
        <v>957</v>
      </c>
      <c r="B125" s="75">
        <v>9</v>
      </c>
      <c r="C125" s="70" t="s">
        <v>958</v>
      </c>
      <c r="D125" s="75">
        <v>445</v>
      </c>
      <c r="E125" s="75" t="s">
        <v>17</v>
      </c>
      <c r="F125" s="73" t="s">
        <v>959</v>
      </c>
      <c r="G125" s="74">
        <f t="shared" si="70"/>
        <v>84421</v>
      </c>
      <c r="H125" s="74">
        <f t="shared" si="71"/>
        <v>87802</v>
      </c>
      <c r="I125" s="74">
        <f t="shared" si="72"/>
        <v>91317</v>
      </c>
      <c r="J125" s="74">
        <f t="shared" si="73"/>
        <v>94973</v>
      </c>
      <c r="K125" s="74">
        <f t="shared" si="74"/>
        <v>98777</v>
      </c>
      <c r="L125" s="74"/>
      <c r="M125" s="74"/>
      <c r="N125" s="72"/>
      <c r="P125" s="187" t="str">
        <f t="shared" si="82"/>
        <v>59456C</v>
      </c>
      <c r="Q125" s="191" t="s">
        <v>600</v>
      </c>
      <c r="R125" s="188" t="str">
        <f t="shared" si="85"/>
        <v>Manager Election Administration</v>
      </c>
      <c r="S125" s="189" t="str">
        <f t="shared" si="84"/>
        <v>127</v>
      </c>
      <c r="T125" s="338">
        <v>84421</v>
      </c>
      <c r="U125" s="338">
        <v>87802</v>
      </c>
      <c r="V125" s="338">
        <v>91317</v>
      </c>
      <c r="W125" s="338">
        <v>94973</v>
      </c>
      <c r="X125" s="338">
        <v>98777</v>
      </c>
      <c r="Y125" s="186">
        <v>0</v>
      </c>
      <c r="Z125" s="186">
        <v>0</v>
      </c>
      <c r="AA125" s="186"/>
      <c r="AB125" s="282" t="str">
        <f t="shared" si="83"/>
        <v>59456C</v>
      </c>
      <c r="AC125" s="130" t="str">
        <f t="shared" si="86"/>
        <v>Manager Election Administration</v>
      </c>
      <c r="AD125" s="284" t="str">
        <f t="shared" si="87"/>
        <v>127</v>
      </c>
      <c r="AE125" s="282">
        <f t="shared" si="75"/>
        <v>40.588000000000001</v>
      </c>
      <c r="AF125" s="282">
        <f t="shared" si="76"/>
        <v>42.213000000000001</v>
      </c>
      <c r="AG125" s="282">
        <f t="shared" si="77"/>
        <v>43.902999999999999</v>
      </c>
      <c r="AH125" s="282">
        <f t="shared" si="78"/>
        <v>45.660999999999994</v>
      </c>
      <c r="AI125" s="282">
        <f t="shared" si="79"/>
        <v>47.488999999999997</v>
      </c>
      <c r="AJ125" s="282"/>
      <c r="AK125" s="282"/>
    </row>
    <row r="126" spans="1:37" x14ac:dyDescent="0.2">
      <c r="A126" s="75" t="s">
        <v>123</v>
      </c>
      <c r="B126" s="75">
        <v>12</v>
      </c>
      <c r="C126" s="70" t="s">
        <v>574</v>
      </c>
      <c r="D126" s="75">
        <v>543</v>
      </c>
      <c r="E126" s="75" t="s">
        <v>17</v>
      </c>
      <c r="F126" s="73" t="s">
        <v>378</v>
      </c>
      <c r="G126" s="74">
        <f t="shared" ca="1" si="70"/>
        <v>105507</v>
      </c>
      <c r="H126" s="74">
        <f t="shared" ca="1" si="71"/>
        <v>109731</v>
      </c>
      <c r="I126" s="74">
        <f t="shared" ca="1" si="72"/>
        <v>114124</v>
      </c>
      <c r="J126" s="74">
        <f t="shared" ca="1" si="73"/>
        <v>118694</v>
      </c>
      <c r="K126" s="74">
        <f t="shared" ca="1" si="74"/>
        <v>123448</v>
      </c>
      <c r="L126" s="74">
        <f t="shared" ref="L126:L157" ca="1" si="88">Y126</f>
        <v>0</v>
      </c>
      <c r="M126" s="74">
        <f t="shared" ref="M126:M157" ca="1" si="89">Z126</f>
        <v>0</v>
      </c>
      <c r="N126" s="72"/>
      <c r="P126" s="187" t="str">
        <f t="shared" si="82"/>
        <v>06708C</v>
      </c>
      <c r="Q126" s="191" t="s">
        <v>600</v>
      </c>
      <c r="R126" s="188" t="str">
        <f t="shared" si="85"/>
        <v>Manager Equity and Inclusion</v>
      </c>
      <c r="S126" s="189" t="str">
        <f t="shared" si="84"/>
        <v>044</v>
      </c>
      <c r="T126" s="186" cm="1">
        <f t="array" aca="1" ref="T126" ca="1">ROUND(IF($Q126="Y",VLOOKUP($P126, INDIRECT($Q$3),T$8,0)*INDIRECT($P$2),VLOOKUP($P126, INDIRECT($Q$3),T$8,0)),IF($E126="E",0,3))</f>
        <v>105507</v>
      </c>
      <c r="U126" s="186" cm="1">
        <f t="array" aca="1" ref="U126" ca="1">ROUND(IF($Q126="Y",VLOOKUP($P126, INDIRECT($Q$3),U$8,0)*INDIRECT($P$2),VLOOKUP($P126, INDIRECT($Q$3),U$8,0)),IF($E126="E",0,3))</f>
        <v>109731</v>
      </c>
      <c r="V126" s="186" cm="1">
        <f t="array" aca="1" ref="V126" ca="1">ROUND(IF($Q126="Y",VLOOKUP($P126, INDIRECT($Q$3),V$8,0)*INDIRECT($P$2),VLOOKUP($P126, INDIRECT($Q$3),V$8,0)),IF($E126="E",0,3))</f>
        <v>114124</v>
      </c>
      <c r="W126" s="186" cm="1">
        <f t="array" aca="1" ref="W126" ca="1">ROUND(IF($Q126="Y",VLOOKUP($P126, INDIRECT($Q$3),W$8,0)*INDIRECT($P$2),VLOOKUP($P126, INDIRECT($Q$3),W$8,0)),IF($E126="E",0,3))</f>
        <v>118694</v>
      </c>
      <c r="X126" s="186" cm="1">
        <f t="array" aca="1" ref="X126" ca="1">ROUND(IF($Q126="Y",VLOOKUP($P126, INDIRECT($Q$3),X$8,0)*INDIRECT($P$2),VLOOKUP($P126, INDIRECT($Q$3),X$8,0)),IF($E126="E",0,3))</f>
        <v>123448</v>
      </c>
      <c r="Y126" s="186" cm="1">
        <f t="array" aca="1" ref="Y126" ca="1">ROUND(IF($Q126="Y",VLOOKUP($P126, INDIRECT($Q$3),Y$8,0)*INDIRECT($P$2),VLOOKUP($P126, INDIRECT($Q$3),Y$8,0)),IF($E126="E",0,3))</f>
        <v>0</v>
      </c>
      <c r="Z126" s="186" cm="1">
        <f t="array" aca="1" ref="Z126" ca="1">ROUND(IF($Q126="Y",VLOOKUP($P126, INDIRECT($Q$3),Z$8,0)*INDIRECT($P$2),VLOOKUP($P126, INDIRECT($Q$3),Z$8,0)),IF($E126="E",0,3))</f>
        <v>0</v>
      </c>
      <c r="AA126" s="186"/>
      <c r="AB126" s="282" t="str">
        <f t="shared" si="83"/>
        <v>06708C</v>
      </c>
      <c r="AC126" s="130" t="str">
        <f t="shared" si="86"/>
        <v>Manager Equity and Inclusion</v>
      </c>
      <c r="AD126" s="284" t="str">
        <f t="shared" si="87"/>
        <v>044</v>
      </c>
      <c r="AE126" s="282">
        <f t="shared" ca="1" si="75"/>
        <v>50.724999999999994</v>
      </c>
      <c r="AF126" s="282">
        <f t="shared" ca="1" si="76"/>
        <v>52.756</v>
      </c>
      <c r="AG126" s="282">
        <f t="shared" ca="1" si="77"/>
        <v>54.867999999999995</v>
      </c>
      <c r="AH126" s="282">
        <f t="shared" ca="1" si="78"/>
        <v>57.064999999999998</v>
      </c>
      <c r="AI126" s="282">
        <f t="shared" ca="1" si="79"/>
        <v>59.35</v>
      </c>
      <c r="AJ126" s="282" t="str">
        <f t="shared" ref="AJ126:AJ157" ca="1" si="90">IF(Y126=0,"",IF($E126="E",ROUNDUP(Y126/2080,3),Y126))</f>
        <v/>
      </c>
      <c r="AK126" s="282" t="str">
        <f t="shared" ref="AK126:AK157" ca="1" si="91">IF(Z126=0,"",IF($E126="E",ROUNDUP(Z126/2080,3),Z126))</f>
        <v/>
      </c>
    </row>
    <row r="127" spans="1:37" x14ac:dyDescent="0.2">
      <c r="A127" s="75" t="s">
        <v>127</v>
      </c>
      <c r="B127" s="75">
        <v>11</v>
      </c>
      <c r="C127" s="70" t="s">
        <v>126</v>
      </c>
      <c r="D127" s="75">
        <v>528</v>
      </c>
      <c r="E127" s="75" t="s">
        <v>17</v>
      </c>
      <c r="F127" s="73" t="s">
        <v>379</v>
      </c>
      <c r="G127" s="74">
        <f t="shared" ca="1" si="70"/>
        <v>88651</v>
      </c>
      <c r="H127" s="74">
        <f t="shared" ca="1" si="71"/>
        <v>93202</v>
      </c>
      <c r="I127" s="74">
        <f t="shared" ca="1" si="72"/>
        <v>97943</v>
      </c>
      <c r="J127" s="74">
        <f t="shared" ca="1" si="73"/>
        <v>104495</v>
      </c>
      <c r="K127" s="74">
        <f t="shared" ca="1" si="74"/>
        <v>107420</v>
      </c>
      <c r="L127" s="74">
        <f t="shared" ca="1" si="88"/>
        <v>110429</v>
      </c>
      <c r="M127" s="74">
        <f t="shared" ca="1" si="89"/>
        <v>113578</v>
      </c>
      <c r="N127" s="72"/>
      <c r="P127" s="187" t="str">
        <f t="shared" si="82"/>
        <v>06710C</v>
      </c>
      <c r="Q127" s="191" t="s">
        <v>600</v>
      </c>
      <c r="R127" s="188" t="str">
        <f t="shared" si="85"/>
        <v>Manager Finance</v>
      </c>
      <c r="S127" s="189" t="str">
        <f t="shared" si="84"/>
        <v>39</v>
      </c>
      <c r="T127" s="186" cm="1">
        <f t="array" aca="1" ref="T127" ca="1">ROUND(IF($Q127="Y",VLOOKUP($P127, INDIRECT($Q$3),T$8,0)*INDIRECT($P$2),VLOOKUP($P127, INDIRECT($Q$3),T$8,0)),IF($E127="E",0,3))</f>
        <v>88651</v>
      </c>
      <c r="U127" s="186" cm="1">
        <f t="array" aca="1" ref="U127" ca="1">ROUND(IF($Q127="Y",VLOOKUP($P127, INDIRECT($Q$3),U$8,0)*INDIRECT($P$2),VLOOKUP($P127, INDIRECT($Q$3),U$8,0)),IF($E127="E",0,3))</f>
        <v>93202</v>
      </c>
      <c r="V127" s="186" cm="1">
        <f t="array" aca="1" ref="V127" ca="1">ROUND(IF($Q127="Y",VLOOKUP($P127, INDIRECT($Q$3),V$8,0)*INDIRECT($P$2),VLOOKUP($P127, INDIRECT($Q$3),V$8,0)),IF($E127="E",0,3))</f>
        <v>97943</v>
      </c>
      <c r="W127" s="186" cm="1">
        <f t="array" aca="1" ref="W127" ca="1">ROUND(IF($Q127="Y",VLOOKUP($P127, INDIRECT($Q$3),W$8,0)*INDIRECT($P$2),VLOOKUP($P127, INDIRECT($Q$3),W$8,0)),IF($E127="E",0,3))</f>
        <v>104495</v>
      </c>
      <c r="X127" s="186" cm="1">
        <f t="array" aca="1" ref="X127" ca="1">ROUND(IF($Q127="Y",VLOOKUP($P127, INDIRECT($Q$3),X$8,0)*INDIRECT($P$2),VLOOKUP($P127, INDIRECT($Q$3),X$8,0)),IF($E127="E",0,3))</f>
        <v>107420</v>
      </c>
      <c r="Y127" s="186" cm="1">
        <f t="array" aca="1" ref="Y127" ca="1">ROUND(IF($Q127="Y",VLOOKUP($P127, INDIRECT($Q$3),Y$8,0)*INDIRECT($P$2),VLOOKUP($P127, INDIRECT($Q$3),Y$8,0)),IF($E127="E",0,3))</f>
        <v>110429</v>
      </c>
      <c r="Z127" s="186" cm="1">
        <f t="array" aca="1" ref="Z127" ca="1">ROUND(IF($Q127="Y",VLOOKUP($P127, INDIRECT($Q$3),Z$8,0)*INDIRECT($P$2),VLOOKUP($P127, INDIRECT($Q$3),Z$8,0)),IF($E127="E",0,3))</f>
        <v>113578</v>
      </c>
      <c r="AA127" s="186"/>
      <c r="AB127" s="282" t="str">
        <f t="shared" si="83"/>
        <v>06710C</v>
      </c>
      <c r="AC127" s="130" t="str">
        <f t="shared" si="86"/>
        <v>Manager Finance</v>
      </c>
      <c r="AD127" s="284" t="str">
        <f t="shared" si="87"/>
        <v>39</v>
      </c>
      <c r="AE127" s="282">
        <f t="shared" ca="1" si="75"/>
        <v>42.620999999999995</v>
      </c>
      <c r="AF127" s="282">
        <f t="shared" ca="1" si="76"/>
        <v>44.808999999999997</v>
      </c>
      <c r="AG127" s="282">
        <f t="shared" ca="1" si="77"/>
        <v>47.088000000000001</v>
      </c>
      <c r="AH127" s="282">
        <f t="shared" ca="1" si="78"/>
        <v>50.238</v>
      </c>
      <c r="AI127" s="282">
        <f t="shared" ca="1" si="79"/>
        <v>51.644999999999996</v>
      </c>
      <c r="AJ127" s="282">
        <f t="shared" ca="1" si="90"/>
        <v>53.091000000000001</v>
      </c>
      <c r="AK127" s="282">
        <f t="shared" ca="1" si="91"/>
        <v>54.604999999999997</v>
      </c>
    </row>
    <row r="128" spans="1:37" x14ac:dyDescent="0.2">
      <c r="A128" s="75" t="s">
        <v>125</v>
      </c>
      <c r="B128" s="75">
        <v>11</v>
      </c>
      <c r="C128" s="70" t="s">
        <v>124</v>
      </c>
      <c r="D128" s="75">
        <v>518</v>
      </c>
      <c r="E128" s="75" t="s">
        <v>17</v>
      </c>
      <c r="F128" s="73" t="s">
        <v>380</v>
      </c>
      <c r="G128" s="74">
        <f t="shared" ca="1" si="70"/>
        <v>97071</v>
      </c>
      <c r="H128" s="74">
        <f t="shared" ca="1" si="71"/>
        <v>100951</v>
      </c>
      <c r="I128" s="74">
        <f t="shared" ca="1" si="72"/>
        <v>104991</v>
      </c>
      <c r="J128" s="74">
        <f t="shared" ca="1" si="73"/>
        <v>109190</v>
      </c>
      <c r="K128" s="74">
        <f t="shared" ca="1" si="74"/>
        <v>113558</v>
      </c>
      <c r="L128" s="74">
        <f t="shared" ca="1" si="88"/>
        <v>0</v>
      </c>
      <c r="M128" s="74">
        <f t="shared" ca="1" si="89"/>
        <v>0</v>
      </c>
      <c r="N128" s="72"/>
      <c r="P128" s="187" t="str">
        <f t="shared" si="82"/>
        <v>06716C</v>
      </c>
      <c r="Q128" s="191" t="s">
        <v>600</v>
      </c>
      <c r="R128" s="188" t="str">
        <f t="shared" si="85"/>
        <v>Manager Finance Systems Services</v>
      </c>
      <c r="S128" s="189" t="str">
        <f t="shared" si="84"/>
        <v>104</v>
      </c>
      <c r="T128" s="186" cm="1">
        <f t="array" aca="1" ref="T128" ca="1">ROUND(IF($Q128="Y",VLOOKUP($P128, INDIRECT($Q$3),T$8,0)*INDIRECT($P$2),VLOOKUP($P128, INDIRECT($Q$3),T$8,0)),IF($E128="E",0,3))</f>
        <v>97071</v>
      </c>
      <c r="U128" s="186" cm="1">
        <f t="array" aca="1" ref="U128" ca="1">ROUND(IF($Q128="Y",VLOOKUP($P128, INDIRECT($Q$3),U$8,0)*INDIRECT($P$2),VLOOKUP($P128, INDIRECT($Q$3),U$8,0)),IF($E128="E",0,3))</f>
        <v>100951</v>
      </c>
      <c r="V128" s="186" cm="1">
        <f t="array" aca="1" ref="V128" ca="1">ROUND(IF($Q128="Y",VLOOKUP($P128, INDIRECT($Q$3),V$8,0)*INDIRECT($P$2),VLOOKUP($P128, INDIRECT($Q$3),V$8,0)),IF($E128="E",0,3))</f>
        <v>104991</v>
      </c>
      <c r="W128" s="186" cm="1">
        <f t="array" aca="1" ref="W128" ca="1">ROUND(IF($Q128="Y",VLOOKUP($P128, INDIRECT($Q$3),W$8,0)*INDIRECT($P$2),VLOOKUP($P128, INDIRECT($Q$3),W$8,0)),IF($E128="E",0,3))</f>
        <v>109190</v>
      </c>
      <c r="X128" s="186" cm="1">
        <f t="array" aca="1" ref="X128" ca="1">ROUND(IF($Q128="Y",VLOOKUP($P128, INDIRECT($Q$3),X$8,0)*INDIRECT($P$2),VLOOKUP($P128, INDIRECT($Q$3),X$8,0)),IF($E128="E",0,3))</f>
        <v>113558</v>
      </c>
      <c r="Y128" s="186" cm="1">
        <f t="array" aca="1" ref="Y128" ca="1">ROUND(IF($Q128="Y",VLOOKUP($P128, INDIRECT($Q$3),Y$8,0)*INDIRECT($P$2),VLOOKUP($P128, INDIRECT($Q$3),Y$8,0)),IF($E128="E",0,3))</f>
        <v>0</v>
      </c>
      <c r="Z128" s="186" cm="1">
        <f t="array" aca="1" ref="Z128" ca="1">ROUND(IF($Q128="Y",VLOOKUP($P128, INDIRECT($Q$3),Z$8,0)*INDIRECT($P$2),VLOOKUP($P128, INDIRECT($Q$3),Z$8,0)),IF($E128="E",0,3))</f>
        <v>0</v>
      </c>
      <c r="AA128" s="186"/>
      <c r="AB128" s="282" t="str">
        <f t="shared" si="83"/>
        <v>06716C</v>
      </c>
      <c r="AC128" s="130" t="str">
        <f t="shared" si="86"/>
        <v>Manager Finance Systems Services</v>
      </c>
      <c r="AD128" s="284" t="str">
        <f t="shared" si="87"/>
        <v>104</v>
      </c>
      <c r="AE128" s="282">
        <f t="shared" ca="1" si="75"/>
        <v>46.668999999999997</v>
      </c>
      <c r="AF128" s="282">
        <f t="shared" ca="1" si="76"/>
        <v>48.534999999999997</v>
      </c>
      <c r="AG128" s="282">
        <f t="shared" ca="1" si="77"/>
        <v>50.476999999999997</v>
      </c>
      <c r="AH128" s="282">
        <f t="shared" ca="1" si="78"/>
        <v>52.495999999999995</v>
      </c>
      <c r="AI128" s="282">
        <f t="shared" ca="1" si="79"/>
        <v>54.595999999999997</v>
      </c>
      <c r="AJ128" s="282" t="str">
        <f t="shared" ca="1" si="90"/>
        <v/>
      </c>
      <c r="AK128" s="282" t="str">
        <f t="shared" ca="1" si="91"/>
        <v/>
      </c>
    </row>
    <row r="129" spans="1:37" x14ac:dyDescent="0.2">
      <c r="A129" s="75" t="s">
        <v>163</v>
      </c>
      <c r="B129" s="75">
        <v>10</v>
      </c>
      <c r="C129" s="70" t="s">
        <v>162</v>
      </c>
      <c r="D129" s="75">
        <v>483</v>
      </c>
      <c r="E129" s="75" t="s">
        <v>17</v>
      </c>
      <c r="F129" s="73" t="s">
        <v>381</v>
      </c>
      <c r="G129" s="74">
        <f t="shared" ca="1" si="70"/>
        <v>91892</v>
      </c>
      <c r="H129" s="74">
        <f t="shared" ca="1" si="71"/>
        <v>95567</v>
      </c>
      <c r="I129" s="74">
        <f t="shared" ca="1" si="72"/>
        <v>99389</v>
      </c>
      <c r="J129" s="74">
        <f t="shared" ca="1" si="73"/>
        <v>103364</v>
      </c>
      <c r="K129" s="74">
        <f t="shared" ca="1" si="74"/>
        <v>107500</v>
      </c>
      <c r="L129" s="74">
        <f t="shared" ca="1" si="88"/>
        <v>0</v>
      </c>
      <c r="M129" s="74">
        <f t="shared" ca="1" si="89"/>
        <v>0</v>
      </c>
      <c r="N129" s="72"/>
      <c r="P129" s="187" t="str">
        <f t="shared" si="82"/>
        <v>52904C</v>
      </c>
      <c r="Q129" s="191" t="s">
        <v>600</v>
      </c>
      <c r="R129" s="188" t="str">
        <f t="shared" si="85"/>
        <v>Manager Financial Operations and Business Analysis</v>
      </c>
      <c r="S129" s="189" t="str">
        <f t="shared" si="84"/>
        <v>10</v>
      </c>
      <c r="T129" s="186" cm="1">
        <f t="array" aca="1" ref="T129" ca="1">ROUND(IF($Q129="Y",VLOOKUP($P129, INDIRECT($Q$3),T$8,0)*INDIRECT($P$2),VLOOKUP($P129, INDIRECT($Q$3),T$8,0)),IF($E129="E",0,3))</f>
        <v>91892</v>
      </c>
      <c r="U129" s="186" cm="1">
        <f t="array" aca="1" ref="U129" ca="1">ROUND(IF($Q129="Y",VLOOKUP($P129, INDIRECT($Q$3),U$8,0)*INDIRECT($P$2),VLOOKUP($P129, INDIRECT($Q$3),U$8,0)),IF($E129="E",0,3))</f>
        <v>95567</v>
      </c>
      <c r="V129" s="186" cm="1">
        <f t="array" aca="1" ref="V129" ca="1">ROUND(IF($Q129="Y",VLOOKUP($P129, INDIRECT($Q$3),V$8,0)*INDIRECT($P$2),VLOOKUP($P129, INDIRECT($Q$3),V$8,0)),IF($E129="E",0,3))</f>
        <v>99389</v>
      </c>
      <c r="W129" s="186" cm="1">
        <f t="array" aca="1" ref="W129" ca="1">ROUND(IF($Q129="Y",VLOOKUP($P129, INDIRECT($Q$3),W$8,0)*INDIRECT($P$2),VLOOKUP($P129, INDIRECT($Q$3),W$8,0)),IF($E129="E",0,3))</f>
        <v>103364</v>
      </c>
      <c r="X129" s="186" cm="1">
        <f t="array" aca="1" ref="X129" ca="1">ROUND(IF($Q129="Y",VLOOKUP($P129, INDIRECT($Q$3),X$8,0)*INDIRECT($P$2),VLOOKUP($P129, INDIRECT($Q$3),X$8,0)),IF($E129="E",0,3))</f>
        <v>107500</v>
      </c>
      <c r="Y129" s="186" cm="1">
        <f t="array" aca="1" ref="Y129" ca="1">ROUND(IF($Q129="Y",VLOOKUP($P129, INDIRECT($Q$3),Y$8,0)*INDIRECT($P$2),VLOOKUP($P129, INDIRECT($Q$3),Y$8,0)),IF($E129="E",0,3))</f>
        <v>0</v>
      </c>
      <c r="Z129" s="186" cm="1">
        <f t="array" aca="1" ref="Z129" ca="1">ROUND(IF($Q129="Y",VLOOKUP($P129, INDIRECT($Q$3),Z$8,0)*INDIRECT($P$2),VLOOKUP($P129, INDIRECT($Q$3),Z$8,0)),IF($E129="E",0,3))</f>
        <v>0</v>
      </c>
      <c r="AA129" s="186"/>
      <c r="AB129" s="282" t="str">
        <f t="shared" si="83"/>
        <v>52904C</v>
      </c>
      <c r="AC129" s="130" t="str">
        <f t="shared" si="86"/>
        <v>Manager Financial Operations and Business Analysis</v>
      </c>
      <c r="AD129" s="284" t="str">
        <f t="shared" si="87"/>
        <v>10</v>
      </c>
      <c r="AE129" s="282">
        <f t="shared" ca="1" si="75"/>
        <v>44.178999999999995</v>
      </c>
      <c r="AF129" s="282">
        <f t="shared" ca="1" si="76"/>
        <v>45.945999999999998</v>
      </c>
      <c r="AG129" s="282">
        <f t="shared" ca="1" si="77"/>
        <v>47.783999999999999</v>
      </c>
      <c r="AH129" s="282">
        <f t="shared" ca="1" si="78"/>
        <v>49.695</v>
      </c>
      <c r="AI129" s="282">
        <f t="shared" ca="1" si="79"/>
        <v>51.683</v>
      </c>
      <c r="AJ129" s="282" t="str">
        <f t="shared" ca="1" si="90"/>
        <v/>
      </c>
      <c r="AK129" s="282" t="str">
        <f t="shared" ca="1" si="91"/>
        <v/>
      </c>
    </row>
    <row r="130" spans="1:37" x14ac:dyDescent="0.2">
      <c r="A130" s="75" t="s">
        <v>128</v>
      </c>
      <c r="B130" s="75">
        <v>12</v>
      </c>
      <c r="C130" s="70" t="s">
        <v>124</v>
      </c>
      <c r="D130" s="75">
        <v>563</v>
      </c>
      <c r="E130" s="75" t="s">
        <v>17</v>
      </c>
      <c r="F130" s="73" t="s">
        <v>129</v>
      </c>
      <c r="G130" s="74">
        <f t="shared" ca="1" si="70"/>
        <v>97071</v>
      </c>
      <c r="H130" s="74">
        <f t="shared" ca="1" si="71"/>
        <v>100951</v>
      </c>
      <c r="I130" s="74">
        <f t="shared" ca="1" si="72"/>
        <v>104991</v>
      </c>
      <c r="J130" s="74">
        <f t="shared" ca="1" si="73"/>
        <v>109190</v>
      </c>
      <c r="K130" s="74">
        <f t="shared" ca="1" si="74"/>
        <v>113558</v>
      </c>
      <c r="L130" s="74">
        <f t="shared" ca="1" si="88"/>
        <v>0</v>
      </c>
      <c r="M130" s="74">
        <f t="shared" ca="1" si="89"/>
        <v>0</v>
      </c>
      <c r="N130" s="72"/>
      <c r="P130" s="187" t="str">
        <f t="shared" si="82"/>
        <v>59222C</v>
      </c>
      <c r="Q130" s="191" t="s">
        <v>600</v>
      </c>
      <c r="R130" s="188" t="str">
        <f t="shared" si="85"/>
        <v>Manager Financial Services</v>
      </c>
      <c r="S130" s="189" t="str">
        <f t="shared" si="84"/>
        <v>104</v>
      </c>
      <c r="T130" s="186" cm="1">
        <f t="array" aca="1" ref="T130" ca="1">ROUND(IF($Q130="Y",VLOOKUP($P130, INDIRECT($Q$3),T$8,0)*INDIRECT($P$2),VLOOKUP($P130, INDIRECT($Q$3),T$8,0)),IF($E130="E",0,3))</f>
        <v>97071</v>
      </c>
      <c r="U130" s="186" cm="1">
        <f t="array" aca="1" ref="U130" ca="1">ROUND(IF($Q130="Y",VLOOKUP($P130, INDIRECT($Q$3),U$8,0)*INDIRECT($P$2),VLOOKUP($P130, INDIRECT($Q$3),U$8,0)),IF($E130="E",0,3))</f>
        <v>100951</v>
      </c>
      <c r="V130" s="186" cm="1">
        <f t="array" aca="1" ref="V130" ca="1">ROUND(IF($Q130="Y",VLOOKUP($P130, INDIRECT($Q$3),V$8,0)*INDIRECT($P$2),VLOOKUP($P130, INDIRECT($Q$3),V$8,0)),IF($E130="E",0,3))</f>
        <v>104991</v>
      </c>
      <c r="W130" s="186" cm="1">
        <f t="array" aca="1" ref="W130" ca="1">ROUND(IF($Q130="Y",VLOOKUP($P130, INDIRECT($Q$3),W$8,0)*INDIRECT($P$2),VLOOKUP($P130, INDIRECT($Q$3),W$8,0)),IF($E130="E",0,3))</f>
        <v>109190</v>
      </c>
      <c r="X130" s="186" cm="1">
        <f t="array" aca="1" ref="X130" ca="1">ROUND(IF($Q130="Y",VLOOKUP($P130, INDIRECT($Q$3),X$8,0)*INDIRECT($P$2),VLOOKUP($P130, INDIRECT($Q$3),X$8,0)),IF($E130="E",0,3))</f>
        <v>113558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83"/>
        <v>59222C</v>
      </c>
      <c r="AC130" s="130" t="str">
        <f t="shared" si="86"/>
        <v>Manager Financial Services</v>
      </c>
      <c r="AD130" s="284" t="str">
        <f t="shared" si="87"/>
        <v>104</v>
      </c>
      <c r="AE130" s="282">
        <f t="shared" ca="1" si="75"/>
        <v>46.668999999999997</v>
      </c>
      <c r="AF130" s="282">
        <f t="shared" ca="1" si="76"/>
        <v>48.534999999999997</v>
      </c>
      <c r="AG130" s="282">
        <f t="shared" ca="1" si="77"/>
        <v>50.476999999999997</v>
      </c>
      <c r="AH130" s="282">
        <f t="shared" ca="1" si="78"/>
        <v>52.495999999999995</v>
      </c>
      <c r="AI130" s="282">
        <f t="shared" ca="1" si="79"/>
        <v>54.595999999999997</v>
      </c>
      <c r="AJ130" s="282" t="str">
        <f t="shared" ca="1" si="90"/>
        <v/>
      </c>
      <c r="AK130" s="282" t="str">
        <f t="shared" ca="1" si="91"/>
        <v/>
      </c>
    </row>
    <row r="131" spans="1:37" x14ac:dyDescent="0.2">
      <c r="A131" s="75" t="s">
        <v>165</v>
      </c>
      <c r="B131" s="75">
        <v>11</v>
      </c>
      <c r="C131" s="70" t="s">
        <v>164</v>
      </c>
      <c r="D131" s="75">
        <v>505</v>
      </c>
      <c r="E131" s="75" t="s">
        <v>17</v>
      </c>
      <c r="F131" s="73" t="s">
        <v>382</v>
      </c>
      <c r="G131" s="74">
        <f t="shared" ca="1" si="70"/>
        <v>97071</v>
      </c>
      <c r="H131" s="74">
        <f t="shared" ca="1" si="71"/>
        <v>100950</v>
      </c>
      <c r="I131" s="74">
        <f t="shared" ca="1" si="72"/>
        <v>104991</v>
      </c>
      <c r="J131" s="74">
        <f t="shared" ca="1" si="73"/>
        <v>109190</v>
      </c>
      <c r="K131" s="74">
        <f t="shared" ca="1" si="74"/>
        <v>113558</v>
      </c>
      <c r="L131" s="74">
        <f t="shared" ca="1" si="88"/>
        <v>0</v>
      </c>
      <c r="M131" s="74">
        <f t="shared" ca="1" si="89"/>
        <v>0</v>
      </c>
      <c r="N131" s="72"/>
      <c r="P131" s="187" t="str">
        <f t="shared" si="82"/>
        <v>02657C</v>
      </c>
      <c r="Q131" s="191" t="s">
        <v>600</v>
      </c>
      <c r="R131" s="188" t="str">
        <f t="shared" si="85"/>
        <v>Manager Grants &amp; Community Engagement</v>
      </c>
      <c r="S131" s="189" t="str">
        <f t="shared" si="84"/>
        <v>103</v>
      </c>
      <c r="T131" s="186" cm="1">
        <f t="array" aca="1" ref="T131" ca="1">ROUND(IF($Q131="Y",VLOOKUP($P131, INDIRECT($Q$3),T$8,0)*INDIRECT($P$2),VLOOKUP($P131, INDIRECT($Q$3),T$8,0)),IF($E131="E",0,3))</f>
        <v>97071</v>
      </c>
      <c r="U131" s="186" cm="1">
        <f t="array" aca="1" ref="U131" ca="1">ROUND(IF($Q131="Y",VLOOKUP($P131, INDIRECT($Q$3),U$8,0)*INDIRECT($P$2),VLOOKUP($P131, INDIRECT($Q$3),U$8,0)),IF($E131="E",0,3))</f>
        <v>100950</v>
      </c>
      <c r="V131" s="186" cm="1">
        <f t="array" aca="1" ref="V131" ca="1">ROUND(IF($Q131="Y",VLOOKUP($P131, INDIRECT($Q$3),V$8,0)*INDIRECT($P$2),VLOOKUP($P131, INDIRECT($Q$3),V$8,0)),IF($E131="E",0,3))</f>
        <v>104991</v>
      </c>
      <c r="W131" s="186" cm="1">
        <f t="array" aca="1" ref="W131" ca="1">ROUND(IF($Q131="Y",VLOOKUP($P131, INDIRECT($Q$3),W$8,0)*INDIRECT($P$2),VLOOKUP($P131, INDIRECT($Q$3),W$8,0)),IF($E131="E",0,3))</f>
        <v>109190</v>
      </c>
      <c r="X131" s="186" cm="1">
        <f t="array" aca="1" ref="X131" ca="1">ROUND(IF($Q131="Y",VLOOKUP($P131, INDIRECT($Q$3),X$8,0)*INDIRECT($P$2),VLOOKUP($P131, INDIRECT($Q$3),X$8,0)),IF($E131="E",0,3))</f>
        <v>113558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83"/>
        <v>02657C</v>
      </c>
      <c r="AC131" s="130" t="str">
        <f t="shared" si="86"/>
        <v>Manager Grants &amp; Community Engagement</v>
      </c>
      <c r="AD131" s="284" t="str">
        <f t="shared" si="87"/>
        <v>103</v>
      </c>
      <c r="AE131" s="282">
        <f t="shared" ca="1" si="75"/>
        <v>46.668999999999997</v>
      </c>
      <c r="AF131" s="282">
        <f t="shared" ca="1" si="76"/>
        <v>48.533999999999999</v>
      </c>
      <c r="AG131" s="282">
        <f t="shared" ca="1" si="77"/>
        <v>50.476999999999997</v>
      </c>
      <c r="AH131" s="282">
        <f t="shared" ca="1" si="78"/>
        <v>52.495999999999995</v>
      </c>
      <c r="AI131" s="282">
        <f t="shared" ca="1" si="79"/>
        <v>54.595999999999997</v>
      </c>
      <c r="AJ131" s="282" t="str">
        <f t="shared" ca="1" si="90"/>
        <v/>
      </c>
      <c r="AK131" s="282" t="str">
        <f t="shared" ca="1" si="91"/>
        <v/>
      </c>
    </row>
    <row r="132" spans="1:37" x14ac:dyDescent="0.2">
      <c r="A132" s="75" t="s">
        <v>130</v>
      </c>
      <c r="B132" s="75">
        <v>11</v>
      </c>
      <c r="C132" s="70" t="s">
        <v>124</v>
      </c>
      <c r="D132" s="75">
        <v>513</v>
      </c>
      <c r="E132" s="75" t="s">
        <v>17</v>
      </c>
      <c r="F132" s="73" t="s">
        <v>383</v>
      </c>
      <c r="G132" s="74">
        <f t="shared" ca="1" si="70"/>
        <v>97071</v>
      </c>
      <c r="H132" s="74">
        <f t="shared" ca="1" si="71"/>
        <v>100951</v>
      </c>
      <c r="I132" s="74">
        <f t="shared" ca="1" si="72"/>
        <v>104991</v>
      </c>
      <c r="J132" s="74">
        <f t="shared" ca="1" si="73"/>
        <v>109190</v>
      </c>
      <c r="K132" s="74">
        <f t="shared" ca="1" si="74"/>
        <v>113558</v>
      </c>
      <c r="L132" s="74">
        <f t="shared" ca="1" si="88"/>
        <v>0</v>
      </c>
      <c r="M132" s="74">
        <f t="shared" ca="1" si="89"/>
        <v>0</v>
      </c>
      <c r="N132" s="72"/>
      <c r="P132" s="187" t="str">
        <f t="shared" si="82"/>
        <v>06739C</v>
      </c>
      <c r="Q132" s="191" t="s">
        <v>600</v>
      </c>
      <c r="R132" s="188" t="str">
        <f t="shared" si="85"/>
        <v>Manager Health Administration</v>
      </c>
      <c r="S132" s="189" t="str">
        <f t="shared" si="84"/>
        <v>104</v>
      </c>
      <c r="T132" s="186" cm="1">
        <f t="array" aca="1" ref="T132" ca="1">ROUND(IF($Q132="Y",VLOOKUP($P132, INDIRECT($Q$3),T$8,0)*INDIRECT($P$2),VLOOKUP($P132, INDIRECT($Q$3),T$8,0)),IF($E132="E",0,3))</f>
        <v>97071</v>
      </c>
      <c r="U132" s="186" cm="1">
        <f t="array" aca="1" ref="U132" ca="1">ROUND(IF($Q132="Y",VLOOKUP($P132, INDIRECT($Q$3),U$8,0)*INDIRECT($P$2),VLOOKUP($P132, INDIRECT($Q$3),U$8,0)),IF($E132="E",0,3))</f>
        <v>100951</v>
      </c>
      <c r="V132" s="186" cm="1">
        <f t="array" aca="1" ref="V132" ca="1">ROUND(IF($Q132="Y",VLOOKUP($P132, INDIRECT($Q$3),V$8,0)*INDIRECT($P$2),VLOOKUP($P132, INDIRECT($Q$3),V$8,0)),IF($E132="E",0,3))</f>
        <v>104991</v>
      </c>
      <c r="W132" s="186" cm="1">
        <f t="array" aca="1" ref="W132" ca="1">ROUND(IF($Q132="Y",VLOOKUP($P132, INDIRECT($Q$3),W$8,0)*INDIRECT($P$2),VLOOKUP($P132, INDIRECT($Q$3),W$8,0)),IF($E132="E",0,3))</f>
        <v>109190</v>
      </c>
      <c r="X132" s="186" cm="1">
        <f t="array" aca="1" ref="X132" ca="1">ROUND(IF($Q132="Y",VLOOKUP($P132, INDIRECT($Q$3),X$8,0)*INDIRECT($P$2),VLOOKUP($P132, INDIRECT($Q$3),X$8,0)),IF($E132="E",0,3))</f>
        <v>113558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83"/>
        <v>06739C</v>
      </c>
      <c r="AC132" s="130" t="str">
        <f t="shared" si="86"/>
        <v>Manager Health Administration</v>
      </c>
      <c r="AD132" s="284" t="str">
        <f t="shared" si="87"/>
        <v>104</v>
      </c>
      <c r="AE132" s="282">
        <f t="shared" ca="1" si="75"/>
        <v>46.668999999999997</v>
      </c>
      <c r="AF132" s="282">
        <f t="shared" ca="1" si="76"/>
        <v>48.534999999999997</v>
      </c>
      <c r="AG132" s="282">
        <f t="shared" ca="1" si="77"/>
        <v>50.476999999999997</v>
      </c>
      <c r="AH132" s="282">
        <f t="shared" ca="1" si="78"/>
        <v>52.495999999999995</v>
      </c>
      <c r="AI132" s="282">
        <f t="shared" ca="1" si="79"/>
        <v>54.595999999999997</v>
      </c>
      <c r="AJ132" s="282" t="str">
        <f t="shared" ca="1" si="90"/>
        <v/>
      </c>
      <c r="AK132" s="282" t="str">
        <f t="shared" ca="1" si="91"/>
        <v/>
      </c>
    </row>
    <row r="133" spans="1:37" x14ac:dyDescent="0.2">
      <c r="A133" s="75" t="s">
        <v>158</v>
      </c>
      <c r="B133" s="75">
        <v>11</v>
      </c>
      <c r="C133" s="70" t="s">
        <v>65</v>
      </c>
      <c r="D133" s="75">
        <v>498</v>
      </c>
      <c r="E133" s="75" t="s">
        <v>17</v>
      </c>
      <c r="F133" s="73" t="s">
        <v>384</v>
      </c>
      <c r="G133" s="74">
        <f t="shared" ca="1" si="70"/>
        <v>88287</v>
      </c>
      <c r="H133" s="74">
        <f t="shared" ca="1" si="71"/>
        <v>92935</v>
      </c>
      <c r="I133" s="74">
        <f t="shared" ca="1" si="72"/>
        <v>97824</v>
      </c>
      <c r="J133" s="74">
        <f t="shared" ca="1" si="73"/>
        <v>104477</v>
      </c>
      <c r="K133" s="74">
        <f t="shared" ca="1" si="74"/>
        <v>107404</v>
      </c>
      <c r="L133" s="74">
        <f t="shared" ca="1" si="88"/>
        <v>110412</v>
      </c>
      <c r="M133" s="74">
        <f t="shared" ca="1" si="89"/>
        <v>113558</v>
      </c>
      <c r="N133" s="72"/>
      <c r="P133" s="187" t="str">
        <f t="shared" si="82"/>
        <v>06743C</v>
      </c>
      <c r="Q133" s="191" t="s">
        <v>600</v>
      </c>
      <c r="R133" s="188" t="str">
        <f t="shared" si="85"/>
        <v>Manager Healthy Living Program</v>
      </c>
      <c r="S133" s="189" t="str">
        <f t="shared" si="84"/>
        <v>41C</v>
      </c>
      <c r="T133" s="186" cm="1">
        <f t="array" aca="1" ref="T133" ca="1">ROUND(IF($Q133="Y",VLOOKUP($P133, INDIRECT($Q$3),T$8,0)*INDIRECT($P$2),VLOOKUP($P133, INDIRECT($Q$3),T$8,0)),IF($E133="E",0,3))</f>
        <v>88287</v>
      </c>
      <c r="U133" s="186" cm="1">
        <f t="array" aca="1" ref="U133" ca="1">ROUND(IF($Q133="Y",VLOOKUP($P133, INDIRECT($Q$3),U$8,0)*INDIRECT($P$2),VLOOKUP($P133, INDIRECT($Q$3),U$8,0)),IF($E133="E",0,3))</f>
        <v>92935</v>
      </c>
      <c r="V133" s="186" cm="1">
        <f t="array" aca="1" ref="V133" ca="1">ROUND(IF($Q133="Y",VLOOKUP($P133, INDIRECT($Q$3),V$8,0)*INDIRECT($P$2),VLOOKUP($P133, INDIRECT($Q$3),V$8,0)),IF($E133="E",0,3))</f>
        <v>97824</v>
      </c>
      <c r="W133" s="186" cm="1">
        <f t="array" aca="1" ref="W133" ca="1">ROUND(IF($Q133="Y",VLOOKUP($P133, INDIRECT($Q$3),W$8,0)*INDIRECT($P$2),VLOOKUP($P133, INDIRECT($Q$3),W$8,0)),IF($E133="E",0,3))</f>
        <v>104477</v>
      </c>
      <c r="X133" s="186" cm="1">
        <f t="array" aca="1" ref="X133" ca="1">ROUND(IF($Q133="Y",VLOOKUP($P133, INDIRECT($Q$3),X$8,0)*INDIRECT($P$2),VLOOKUP($P133, INDIRECT($Q$3),X$8,0)),IF($E133="E",0,3))</f>
        <v>107404</v>
      </c>
      <c r="Y133" s="186" cm="1">
        <f t="array" aca="1" ref="Y133" ca="1">ROUND(IF($Q133="Y",VLOOKUP($P133, INDIRECT($Q$3),Y$8,0)*INDIRECT($P$2),VLOOKUP($P133, INDIRECT($Q$3),Y$8,0)),IF($E133="E",0,3))</f>
        <v>110412</v>
      </c>
      <c r="Z133" s="186" cm="1">
        <f t="array" aca="1" ref="Z133" ca="1">ROUND(IF($Q133="Y",VLOOKUP($P133, INDIRECT($Q$3),Z$8,0)*INDIRECT($P$2),VLOOKUP($P133, INDIRECT($Q$3),Z$8,0)),IF($E133="E",0,3))</f>
        <v>113558</v>
      </c>
      <c r="AA133" s="186"/>
      <c r="AB133" s="282" t="str">
        <f t="shared" si="83"/>
        <v>06743C</v>
      </c>
      <c r="AC133" s="130" t="str">
        <f t="shared" si="86"/>
        <v>Manager Healthy Living Program</v>
      </c>
      <c r="AD133" s="284" t="str">
        <f t="shared" si="87"/>
        <v>41C</v>
      </c>
      <c r="AE133" s="282">
        <f t="shared" ca="1" si="75"/>
        <v>42.445999999999998</v>
      </c>
      <c r="AF133" s="282">
        <f t="shared" ca="1" si="76"/>
        <v>44.680999999999997</v>
      </c>
      <c r="AG133" s="282">
        <f t="shared" ca="1" si="77"/>
        <v>47.030999999999999</v>
      </c>
      <c r="AH133" s="282">
        <f t="shared" ca="1" si="78"/>
        <v>50.23</v>
      </c>
      <c r="AI133" s="282">
        <f t="shared" ca="1" si="79"/>
        <v>51.637</v>
      </c>
      <c r="AJ133" s="282">
        <f t="shared" ca="1" si="90"/>
        <v>53.082999999999998</v>
      </c>
      <c r="AK133" s="282">
        <f t="shared" ca="1" si="91"/>
        <v>54.595999999999997</v>
      </c>
    </row>
    <row r="134" spans="1:37" x14ac:dyDescent="0.2">
      <c r="A134" s="75" t="s">
        <v>131</v>
      </c>
      <c r="B134" s="75">
        <v>10</v>
      </c>
      <c r="C134" s="70" t="s">
        <v>70</v>
      </c>
      <c r="D134" s="75">
        <v>465</v>
      </c>
      <c r="E134" s="75" t="s">
        <v>17</v>
      </c>
      <c r="F134" s="73" t="s">
        <v>385</v>
      </c>
      <c r="G134" s="74">
        <f t="shared" ref="G134:G165" ca="1" si="92">T134</f>
        <v>81521</v>
      </c>
      <c r="H134" s="74">
        <f t="shared" ref="H134:H165" ca="1" si="93">U134</f>
        <v>85579</v>
      </c>
      <c r="I134" s="74">
        <f t="shared" ref="I134:I165" ca="1" si="94">V134</f>
        <v>89869</v>
      </c>
      <c r="J134" s="74">
        <f t="shared" ref="J134:J165" ca="1" si="95">W134</f>
        <v>95680</v>
      </c>
      <c r="K134" s="74">
        <f t="shared" ref="K134:K165" ca="1" si="96">X134</f>
        <v>98357</v>
      </c>
      <c r="L134" s="74">
        <f t="shared" ca="1" si="88"/>
        <v>101114</v>
      </c>
      <c r="M134" s="74">
        <f t="shared" ca="1" si="89"/>
        <v>103996</v>
      </c>
      <c r="N134" s="72"/>
      <c r="P134" s="187" t="str">
        <f t="shared" si="82"/>
        <v>06744C</v>
      </c>
      <c r="Q134" s="191" t="s">
        <v>600</v>
      </c>
      <c r="R134" s="188" t="str">
        <f t="shared" si="85"/>
        <v>Manager Healthy Start</v>
      </c>
      <c r="S134" s="189" t="str">
        <f t="shared" si="84"/>
        <v>34M</v>
      </c>
      <c r="T134" s="186" cm="1">
        <f t="array" aca="1" ref="T134" ca="1">ROUND(IF($Q134="Y",VLOOKUP($P134, INDIRECT($Q$3),T$8,0)*INDIRECT($P$2),VLOOKUP($P134, INDIRECT($Q$3),T$8,0)),IF($E134="E",0,3))</f>
        <v>81521</v>
      </c>
      <c r="U134" s="186" cm="1">
        <f t="array" aca="1" ref="U134" ca="1">ROUND(IF($Q134="Y",VLOOKUP($P134, INDIRECT($Q$3),U$8,0)*INDIRECT($P$2),VLOOKUP($P134, INDIRECT($Q$3),U$8,0)),IF($E134="E",0,3))</f>
        <v>85579</v>
      </c>
      <c r="V134" s="186" cm="1">
        <f t="array" aca="1" ref="V134" ca="1">ROUND(IF($Q134="Y",VLOOKUP($P134, INDIRECT($Q$3),V$8,0)*INDIRECT($P$2),VLOOKUP($P134, INDIRECT($Q$3),V$8,0)),IF($E134="E",0,3))</f>
        <v>89869</v>
      </c>
      <c r="W134" s="186" cm="1">
        <f t="array" aca="1" ref="W134" ca="1">ROUND(IF($Q134="Y",VLOOKUP($P134, INDIRECT($Q$3),W$8,0)*INDIRECT($P$2),VLOOKUP($P134, INDIRECT($Q$3),W$8,0)),IF($E134="E",0,3))</f>
        <v>95680</v>
      </c>
      <c r="X134" s="186" cm="1">
        <f t="array" aca="1" ref="X134" ca="1">ROUND(IF($Q134="Y",VLOOKUP($P134, INDIRECT($Q$3),X$8,0)*INDIRECT($P$2),VLOOKUP($P134, INDIRECT($Q$3),X$8,0)),IF($E134="E",0,3))</f>
        <v>98357</v>
      </c>
      <c r="Y134" s="186" cm="1">
        <f t="array" aca="1" ref="Y134" ca="1">ROUND(IF($Q134="Y",VLOOKUP($P134, INDIRECT($Q$3),Y$8,0)*INDIRECT($P$2),VLOOKUP($P134, INDIRECT($Q$3),Y$8,0)),IF($E134="E",0,3))</f>
        <v>101114</v>
      </c>
      <c r="Z134" s="186" cm="1">
        <f t="array" aca="1" ref="Z134" ca="1">ROUND(IF($Q134="Y",VLOOKUP($P134, INDIRECT($Q$3),Z$8,0)*INDIRECT($P$2),VLOOKUP($P134, INDIRECT($Q$3),Z$8,0)),IF($E134="E",0,3))</f>
        <v>103996</v>
      </c>
      <c r="AA134" s="186"/>
      <c r="AB134" s="282" t="str">
        <f t="shared" si="83"/>
        <v>06744C</v>
      </c>
      <c r="AC134" s="130" t="str">
        <f t="shared" si="86"/>
        <v>Manager Healthy Start</v>
      </c>
      <c r="AD134" s="284" t="str">
        <f t="shared" si="87"/>
        <v>34M</v>
      </c>
      <c r="AE134" s="282">
        <f t="shared" ref="AE134:AE165" ca="1" si="97">IF(T134=0,"",IF($E134="E",ROUNDUP(T134/2080,3),T134))</f>
        <v>39.192999999999998</v>
      </c>
      <c r="AF134" s="282">
        <f t="shared" ref="AF134:AF165" ca="1" si="98">IF(U134=0,"",IF($E134="E",ROUNDUP(U134/2080,3),U134))</f>
        <v>41.143999999999998</v>
      </c>
      <c r="AG134" s="282">
        <f t="shared" ref="AG134:AG165" ca="1" si="99">IF(V134=0,"",IF($E134="E",ROUNDUP(V134/2080,3),V134))</f>
        <v>43.207000000000001</v>
      </c>
      <c r="AH134" s="282">
        <f t="shared" ref="AH134:AH165" ca="1" si="100">IF(W134=0,"",IF($E134="E",ROUNDUP(W134/2080,3),W134))</f>
        <v>46</v>
      </c>
      <c r="AI134" s="282">
        <f t="shared" ref="AI134:AI165" ca="1" si="101">IF(X134=0,"",IF($E134="E",ROUNDUP(X134/2080,3),X134))</f>
        <v>47.287999999999997</v>
      </c>
      <c r="AJ134" s="282">
        <f t="shared" ca="1" si="90"/>
        <v>48.613</v>
      </c>
      <c r="AK134" s="282">
        <f t="shared" ca="1" si="91"/>
        <v>49.998999999999995</v>
      </c>
    </row>
    <row r="135" spans="1:37" x14ac:dyDescent="0.2">
      <c r="A135" s="75" t="s">
        <v>132</v>
      </c>
      <c r="B135" s="75">
        <v>13</v>
      </c>
      <c r="C135" s="70" t="s">
        <v>76</v>
      </c>
      <c r="D135" s="75">
        <v>588</v>
      </c>
      <c r="E135" s="75" t="s">
        <v>17</v>
      </c>
      <c r="F135" s="73" t="s">
        <v>386</v>
      </c>
      <c r="G135" s="74">
        <f t="shared" ca="1" si="92"/>
        <v>109243</v>
      </c>
      <c r="H135" s="74">
        <f t="shared" ca="1" si="93"/>
        <v>113611</v>
      </c>
      <c r="I135" s="74">
        <f t="shared" ca="1" si="94"/>
        <v>118156</v>
      </c>
      <c r="J135" s="74">
        <f t="shared" ca="1" si="95"/>
        <v>122882</v>
      </c>
      <c r="K135" s="74">
        <f t="shared" ca="1" si="96"/>
        <v>127798</v>
      </c>
      <c r="L135" s="74">
        <f t="shared" ca="1" si="88"/>
        <v>0</v>
      </c>
      <c r="M135" s="74">
        <f t="shared" ca="1" si="89"/>
        <v>0</v>
      </c>
      <c r="N135" s="72"/>
      <c r="P135" s="187" t="str">
        <f t="shared" si="82"/>
        <v>52600C</v>
      </c>
      <c r="Q135" s="186" t="s">
        <v>600</v>
      </c>
      <c r="R135" s="188" t="str">
        <f t="shared" si="85"/>
        <v>Manager Housing Development</v>
      </c>
      <c r="S135" s="189" t="str">
        <f t="shared" si="84"/>
        <v>63</v>
      </c>
      <c r="T135" s="186" cm="1">
        <f t="array" aca="1" ref="T135" ca="1">ROUND(IF($Q135="Y",VLOOKUP($P135, INDIRECT($Q$3),T$8,0)*INDIRECT($P$2),VLOOKUP($P135, INDIRECT($Q$3),T$8,0)),IF($E135="E",0,3))</f>
        <v>109243</v>
      </c>
      <c r="U135" s="186" cm="1">
        <f t="array" aca="1" ref="U135" ca="1">ROUND(IF($Q135="Y",VLOOKUP($P135, INDIRECT($Q$3),U$8,0)*INDIRECT($P$2),VLOOKUP($P135, INDIRECT($Q$3),U$8,0)),IF($E135="E",0,3))</f>
        <v>113611</v>
      </c>
      <c r="V135" s="186" cm="1">
        <f t="array" aca="1" ref="V135" ca="1">ROUND(IF($Q135="Y",VLOOKUP($P135, INDIRECT($Q$3),V$8,0)*INDIRECT($P$2),VLOOKUP($P135, INDIRECT($Q$3),V$8,0)),IF($E135="E",0,3))</f>
        <v>118156</v>
      </c>
      <c r="W135" s="186" cm="1">
        <f t="array" aca="1" ref="W135" ca="1">ROUND(IF($Q135="Y",VLOOKUP($P135, INDIRECT($Q$3),W$8,0)*INDIRECT($P$2),VLOOKUP($P135, INDIRECT($Q$3),W$8,0)),IF($E135="E",0,3))</f>
        <v>122882</v>
      </c>
      <c r="X135" s="186" cm="1">
        <f t="array" aca="1" ref="X135" ca="1">ROUND(IF($Q135="Y",VLOOKUP($P135, INDIRECT($Q$3),X$8,0)*INDIRECT($P$2),VLOOKUP($P135, INDIRECT($Q$3),X$8,0)),IF($E135="E",0,3))</f>
        <v>127798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83"/>
        <v>52600C</v>
      </c>
      <c r="AC135" s="130" t="str">
        <f t="shared" si="86"/>
        <v>Manager Housing Development</v>
      </c>
      <c r="AD135" s="284" t="str">
        <f t="shared" si="87"/>
        <v>63</v>
      </c>
      <c r="AE135" s="282">
        <f t="shared" ca="1" si="97"/>
        <v>52.521000000000001</v>
      </c>
      <c r="AF135" s="282">
        <f t="shared" ca="1" si="98"/>
        <v>54.620999999999995</v>
      </c>
      <c r="AG135" s="282">
        <f t="shared" ca="1" si="99"/>
        <v>56.805999999999997</v>
      </c>
      <c r="AH135" s="282">
        <f t="shared" ca="1" si="100"/>
        <v>59.077999999999996</v>
      </c>
      <c r="AI135" s="282">
        <f t="shared" ca="1" si="101"/>
        <v>61.442</v>
      </c>
      <c r="AJ135" s="282" t="str">
        <f t="shared" ca="1" si="90"/>
        <v/>
      </c>
      <c r="AK135" s="282" t="str">
        <f t="shared" ca="1" si="91"/>
        <v/>
      </c>
    </row>
    <row r="136" spans="1:37" x14ac:dyDescent="0.2">
      <c r="A136" s="75" t="s">
        <v>136</v>
      </c>
      <c r="B136" s="75">
        <v>11</v>
      </c>
      <c r="C136" s="70" t="s">
        <v>135</v>
      </c>
      <c r="D136" s="75">
        <v>513</v>
      </c>
      <c r="E136" s="75" t="s">
        <v>17</v>
      </c>
      <c r="F136" s="73" t="s">
        <v>387</v>
      </c>
      <c r="G136" s="74">
        <f t="shared" ca="1" si="92"/>
        <v>106103</v>
      </c>
      <c r="H136" s="74">
        <f t="shared" ca="1" si="93"/>
        <v>110352</v>
      </c>
      <c r="I136" s="74">
        <f t="shared" ca="1" si="94"/>
        <v>114771</v>
      </c>
      <c r="J136" s="74">
        <f t="shared" ca="1" si="95"/>
        <v>119366</v>
      </c>
      <c r="K136" s="74">
        <f t="shared" ca="1" si="96"/>
        <v>124146</v>
      </c>
      <c r="L136" s="74">
        <f t="shared" ca="1" si="88"/>
        <v>0</v>
      </c>
      <c r="M136" s="74">
        <f t="shared" ca="1" si="89"/>
        <v>0</v>
      </c>
      <c r="N136" s="72"/>
      <c r="P136" s="187" t="str">
        <f t="shared" ref="P136:P167" si="102">A136</f>
        <v>06795C</v>
      </c>
      <c r="Q136" s="191" t="s">
        <v>600</v>
      </c>
      <c r="R136" s="188" t="str">
        <f t="shared" si="85"/>
        <v xml:space="preserve">Manager Internal Audit </v>
      </c>
      <c r="S136" s="189" t="str">
        <f t="shared" si="84"/>
        <v>045</v>
      </c>
      <c r="T136" s="186" cm="1">
        <f t="array" aca="1" ref="T136" ca="1">ROUND(IF($Q136="Y",VLOOKUP($P136, INDIRECT($Q$3),T$8,0)*INDIRECT($P$2),VLOOKUP($P136, INDIRECT($Q$3),T$8,0)),IF($E136="E",0,3))</f>
        <v>106103</v>
      </c>
      <c r="U136" s="186" cm="1">
        <f t="array" aca="1" ref="U136" ca="1">ROUND(IF($Q136="Y",VLOOKUP($P136, INDIRECT($Q$3),U$8,0)*INDIRECT($P$2),VLOOKUP($P136, INDIRECT($Q$3),U$8,0)),IF($E136="E",0,3))</f>
        <v>110352</v>
      </c>
      <c r="V136" s="186" cm="1">
        <f t="array" aca="1" ref="V136" ca="1">ROUND(IF($Q136="Y",VLOOKUP($P136, INDIRECT($Q$3),V$8,0)*INDIRECT($P$2),VLOOKUP($P136, INDIRECT($Q$3),V$8,0)),IF($E136="E",0,3))</f>
        <v>114771</v>
      </c>
      <c r="W136" s="186" cm="1">
        <f t="array" aca="1" ref="W136" ca="1">ROUND(IF($Q136="Y",VLOOKUP($P136, INDIRECT($Q$3),W$8,0)*INDIRECT($P$2),VLOOKUP($P136, INDIRECT($Q$3),W$8,0)),IF($E136="E",0,3))</f>
        <v>119366</v>
      </c>
      <c r="X136" s="186" cm="1">
        <f t="array" aca="1" ref="X136" ca="1">ROUND(IF($Q136="Y",VLOOKUP($P136, INDIRECT($Q$3),X$8,0)*INDIRECT($P$2),VLOOKUP($P136, INDIRECT($Q$3),X$8,0)),IF($E136="E",0,3))</f>
        <v>124146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ref="AB136:AB167" si="103">A136</f>
        <v>06795C</v>
      </c>
      <c r="AC136" s="130" t="str">
        <f t="shared" si="86"/>
        <v xml:space="preserve">Manager Internal Audit </v>
      </c>
      <c r="AD136" s="284" t="str">
        <f t="shared" si="87"/>
        <v>045</v>
      </c>
      <c r="AE136" s="282">
        <f t="shared" ca="1" si="97"/>
        <v>51.012</v>
      </c>
      <c r="AF136" s="282">
        <f t="shared" ca="1" si="98"/>
        <v>53.053999999999995</v>
      </c>
      <c r="AG136" s="282">
        <f t="shared" ca="1" si="99"/>
        <v>55.178999999999995</v>
      </c>
      <c r="AH136" s="282">
        <f t="shared" ca="1" si="100"/>
        <v>57.387999999999998</v>
      </c>
      <c r="AI136" s="282">
        <f t="shared" ca="1" si="101"/>
        <v>59.686</v>
      </c>
      <c r="AJ136" s="282" t="str">
        <f t="shared" ca="1" si="90"/>
        <v/>
      </c>
      <c r="AK136" s="282" t="str">
        <f t="shared" ca="1" si="91"/>
        <v/>
      </c>
    </row>
    <row r="137" spans="1:37" x14ac:dyDescent="0.2">
      <c r="A137" s="75" t="s">
        <v>48</v>
      </c>
      <c r="B137" s="75">
        <v>10</v>
      </c>
      <c r="C137" s="70" t="s">
        <v>70</v>
      </c>
      <c r="D137" s="75">
        <v>473</v>
      </c>
      <c r="E137" s="75" t="s">
        <v>17</v>
      </c>
      <c r="F137" s="73" t="s">
        <v>479</v>
      </c>
      <c r="G137" s="74">
        <f t="shared" ca="1" si="92"/>
        <v>81521</v>
      </c>
      <c r="H137" s="74">
        <f t="shared" ca="1" si="93"/>
        <v>85579</v>
      </c>
      <c r="I137" s="74">
        <f t="shared" ca="1" si="94"/>
        <v>89869</v>
      </c>
      <c r="J137" s="74">
        <f t="shared" ca="1" si="95"/>
        <v>95680</v>
      </c>
      <c r="K137" s="74">
        <f t="shared" ca="1" si="96"/>
        <v>98357</v>
      </c>
      <c r="L137" s="74">
        <f t="shared" ca="1" si="88"/>
        <v>101114</v>
      </c>
      <c r="M137" s="74">
        <f t="shared" ca="1" si="89"/>
        <v>103996</v>
      </c>
      <c r="N137" s="72"/>
      <c r="P137" s="187" t="str">
        <f t="shared" si="102"/>
        <v>01680C</v>
      </c>
      <c r="Q137" s="191" t="s">
        <v>600</v>
      </c>
      <c r="R137" s="188" t="str">
        <f t="shared" si="85"/>
        <v>Manager Legislative Support Services</v>
      </c>
      <c r="S137" s="189" t="str">
        <f t="shared" si="84"/>
        <v>34M</v>
      </c>
      <c r="T137" s="186" cm="1">
        <f t="array" aca="1" ref="T137" ca="1">ROUND(IF($Q137="Y",VLOOKUP($P137, INDIRECT($Q$3),T$8,0)*INDIRECT($P$2),VLOOKUP($P137, INDIRECT($Q$3),T$8,0)),IF($E137="E",0,3))</f>
        <v>81521</v>
      </c>
      <c r="U137" s="186" cm="1">
        <f t="array" aca="1" ref="U137" ca="1">ROUND(IF($Q137="Y",VLOOKUP($P137, INDIRECT($Q$3),U$8,0)*INDIRECT($P$2),VLOOKUP($P137, INDIRECT($Q$3),U$8,0)),IF($E137="E",0,3))</f>
        <v>85579</v>
      </c>
      <c r="V137" s="186" cm="1">
        <f t="array" aca="1" ref="V137" ca="1">ROUND(IF($Q137="Y",VLOOKUP($P137, INDIRECT($Q$3),V$8,0)*INDIRECT($P$2),VLOOKUP($P137, INDIRECT($Q$3),V$8,0)),IF($E137="E",0,3))</f>
        <v>89869</v>
      </c>
      <c r="W137" s="186" cm="1">
        <f t="array" aca="1" ref="W137" ca="1">ROUND(IF($Q137="Y",VLOOKUP($P137, INDIRECT($Q$3),W$8,0)*INDIRECT($P$2),VLOOKUP($P137, INDIRECT($Q$3),W$8,0)),IF($E137="E",0,3))</f>
        <v>95680</v>
      </c>
      <c r="X137" s="186" cm="1">
        <f t="array" aca="1" ref="X137" ca="1">ROUND(IF($Q137="Y",VLOOKUP($P137, INDIRECT($Q$3),X$8,0)*INDIRECT($P$2),VLOOKUP($P137, INDIRECT($Q$3),X$8,0)),IF($E137="E",0,3))</f>
        <v>98357</v>
      </c>
      <c r="Y137" s="186" cm="1">
        <f t="array" aca="1" ref="Y137" ca="1">ROUND(IF($Q137="Y",VLOOKUP($P137, INDIRECT($Q$3),Y$8,0)*INDIRECT($P$2),VLOOKUP($P137, INDIRECT($Q$3),Y$8,0)),IF($E137="E",0,3))</f>
        <v>101114</v>
      </c>
      <c r="Z137" s="186" cm="1">
        <f t="array" aca="1" ref="Z137" ca="1">ROUND(IF($Q137="Y",VLOOKUP($P137, INDIRECT($Q$3),Z$8,0)*INDIRECT($P$2),VLOOKUP($P137, INDIRECT($Q$3),Z$8,0)),IF($E137="E",0,3))</f>
        <v>103996</v>
      </c>
      <c r="AA137" s="186"/>
      <c r="AB137" s="282" t="str">
        <f t="shared" si="103"/>
        <v>01680C</v>
      </c>
      <c r="AC137" s="130" t="str">
        <f t="shared" si="86"/>
        <v>Manager Legislative Support Services</v>
      </c>
      <c r="AD137" s="284" t="str">
        <f t="shared" si="87"/>
        <v>34M</v>
      </c>
      <c r="AE137" s="282">
        <f t="shared" ca="1" si="97"/>
        <v>39.192999999999998</v>
      </c>
      <c r="AF137" s="282">
        <f t="shared" ca="1" si="98"/>
        <v>41.143999999999998</v>
      </c>
      <c r="AG137" s="282">
        <f t="shared" ca="1" si="99"/>
        <v>43.207000000000001</v>
      </c>
      <c r="AH137" s="282">
        <f t="shared" ca="1" si="100"/>
        <v>46</v>
      </c>
      <c r="AI137" s="282">
        <f t="shared" ca="1" si="101"/>
        <v>47.287999999999997</v>
      </c>
      <c r="AJ137" s="282">
        <f t="shared" ca="1" si="90"/>
        <v>48.613</v>
      </c>
      <c r="AK137" s="282">
        <f t="shared" ca="1" si="91"/>
        <v>49.998999999999995</v>
      </c>
    </row>
    <row r="138" spans="1:37" x14ac:dyDescent="0.2">
      <c r="A138" s="75" t="s">
        <v>137</v>
      </c>
      <c r="B138" s="75">
        <v>11</v>
      </c>
      <c r="C138" s="70" t="s">
        <v>65</v>
      </c>
      <c r="D138" s="75">
        <v>498</v>
      </c>
      <c r="E138" s="75" t="s">
        <v>17</v>
      </c>
      <c r="F138" s="73" t="s">
        <v>388</v>
      </c>
      <c r="G138" s="74">
        <f t="shared" ca="1" si="92"/>
        <v>88287</v>
      </c>
      <c r="H138" s="74">
        <f t="shared" ca="1" si="93"/>
        <v>92935</v>
      </c>
      <c r="I138" s="74">
        <f t="shared" ca="1" si="94"/>
        <v>97824</v>
      </c>
      <c r="J138" s="74">
        <f t="shared" ca="1" si="95"/>
        <v>104477</v>
      </c>
      <c r="K138" s="74">
        <f t="shared" ca="1" si="96"/>
        <v>107404</v>
      </c>
      <c r="L138" s="74">
        <f t="shared" ca="1" si="88"/>
        <v>110412</v>
      </c>
      <c r="M138" s="74">
        <f t="shared" ca="1" si="89"/>
        <v>113558</v>
      </c>
      <c r="N138" s="72"/>
      <c r="P138" s="187" t="str">
        <f t="shared" si="102"/>
        <v>06825C</v>
      </c>
      <c r="Q138" s="191" t="s">
        <v>600</v>
      </c>
      <c r="R138" s="188" t="str">
        <f t="shared" si="85"/>
        <v>Manager MPD Intellectual Property</v>
      </c>
      <c r="S138" s="189" t="str">
        <f t="shared" si="84"/>
        <v>41C</v>
      </c>
      <c r="T138" s="186" cm="1">
        <f t="array" aca="1" ref="T138" ca="1">ROUND(IF($Q138="Y",VLOOKUP($P138, INDIRECT($Q$3),T$8,0)*INDIRECT($P$2),VLOOKUP($P138, INDIRECT($Q$3),T$8,0)),IF($E138="E",0,3))</f>
        <v>88287</v>
      </c>
      <c r="U138" s="186" cm="1">
        <f t="array" aca="1" ref="U138" ca="1">ROUND(IF($Q138="Y",VLOOKUP($P138, INDIRECT($Q$3),U$8,0)*INDIRECT($P$2),VLOOKUP($P138, INDIRECT($Q$3),U$8,0)),IF($E138="E",0,3))</f>
        <v>92935</v>
      </c>
      <c r="V138" s="186" cm="1">
        <f t="array" aca="1" ref="V138" ca="1">ROUND(IF($Q138="Y",VLOOKUP($P138, INDIRECT($Q$3),V$8,0)*INDIRECT($P$2),VLOOKUP($P138, INDIRECT($Q$3),V$8,0)),IF($E138="E",0,3))</f>
        <v>97824</v>
      </c>
      <c r="W138" s="186" cm="1">
        <f t="array" aca="1" ref="W138" ca="1">ROUND(IF($Q138="Y",VLOOKUP($P138, INDIRECT($Q$3),W$8,0)*INDIRECT($P$2),VLOOKUP($P138, INDIRECT($Q$3),W$8,0)),IF($E138="E",0,3))</f>
        <v>104477</v>
      </c>
      <c r="X138" s="186" cm="1">
        <f t="array" aca="1" ref="X138" ca="1">ROUND(IF($Q138="Y",VLOOKUP($P138, INDIRECT($Q$3),X$8,0)*INDIRECT($P$2),VLOOKUP($P138, INDIRECT($Q$3),X$8,0)),IF($E138="E",0,3))</f>
        <v>107404</v>
      </c>
      <c r="Y138" s="186" cm="1">
        <f t="array" aca="1" ref="Y138" ca="1">ROUND(IF($Q138="Y",VLOOKUP($P138, INDIRECT($Q$3),Y$8,0)*INDIRECT($P$2),VLOOKUP($P138, INDIRECT($Q$3),Y$8,0)),IF($E138="E",0,3))</f>
        <v>110412</v>
      </c>
      <c r="Z138" s="186" cm="1">
        <f t="array" aca="1" ref="Z138" ca="1">ROUND(IF($Q138="Y",VLOOKUP($P138, INDIRECT($Q$3),Z$8,0)*INDIRECT($P$2),VLOOKUP($P138, INDIRECT($Q$3),Z$8,0)),IF($E138="E",0,3))</f>
        <v>113558</v>
      </c>
      <c r="AA138" s="186"/>
      <c r="AB138" s="282" t="str">
        <f t="shared" si="103"/>
        <v>06825C</v>
      </c>
      <c r="AC138" s="130" t="str">
        <f t="shared" si="86"/>
        <v>Manager MPD Intellectual Property</v>
      </c>
      <c r="AD138" s="284" t="str">
        <f t="shared" si="87"/>
        <v>41C</v>
      </c>
      <c r="AE138" s="282">
        <f t="shared" ca="1" si="97"/>
        <v>42.445999999999998</v>
      </c>
      <c r="AF138" s="282">
        <f t="shared" ca="1" si="98"/>
        <v>44.680999999999997</v>
      </c>
      <c r="AG138" s="282">
        <f t="shared" ca="1" si="99"/>
        <v>47.030999999999999</v>
      </c>
      <c r="AH138" s="282">
        <f t="shared" ca="1" si="100"/>
        <v>50.23</v>
      </c>
      <c r="AI138" s="282">
        <f t="shared" ca="1" si="101"/>
        <v>51.637</v>
      </c>
      <c r="AJ138" s="282">
        <f t="shared" ca="1" si="90"/>
        <v>53.082999999999998</v>
      </c>
      <c r="AK138" s="282">
        <f t="shared" ca="1" si="91"/>
        <v>54.595999999999997</v>
      </c>
    </row>
    <row r="139" spans="1:37" x14ac:dyDescent="0.2">
      <c r="A139" s="75" t="s">
        <v>166</v>
      </c>
      <c r="B139" s="75">
        <v>13</v>
      </c>
      <c r="C139" s="70" t="s">
        <v>76</v>
      </c>
      <c r="D139" s="75">
        <v>588</v>
      </c>
      <c r="E139" s="75" t="s">
        <v>17</v>
      </c>
      <c r="F139" s="73" t="s">
        <v>389</v>
      </c>
      <c r="G139" s="74">
        <f t="shared" ca="1" si="92"/>
        <v>109243</v>
      </c>
      <c r="H139" s="74">
        <f t="shared" ca="1" si="93"/>
        <v>113611</v>
      </c>
      <c r="I139" s="74">
        <f t="shared" ca="1" si="94"/>
        <v>118156</v>
      </c>
      <c r="J139" s="74">
        <f t="shared" ca="1" si="95"/>
        <v>122882</v>
      </c>
      <c r="K139" s="74">
        <f t="shared" ca="1" si="96"/>
        <v>127798</v>
      </c>
      <c r="L139" s="74">
        <f t="shared" ca="1" si="88"/>
        <v>0</v>
      </c>
      <c r="M139" s="74">
        <f t="shared" ca="1" si="89"/>
        <v>0</v>
      </c>
      <c r="N139" s="72"/>
      <c r="P139" s="187" t="str">
        <f t="shared" si="102"/>
        <v>06830C</v>
      </c>
      <c r="Q139" s="191" t="s">
        <v>600</v>
      </c>
      <c r="R139" s="188" t="str">
        <f t="shared" si="85"/>
        <v>Manager MPLS Development Review</v>
      </c>
      <c r="S139" s="189" t="str">
        <f t="shared" si="84"/>
        <v>63</v>
      </c>
      <c r="T139" s="186" cm="1">
        <f t="array" aca="1" ref="T139" ca="1">ROUND(IF($Q139="Y",VLOOKUP($P139, INDIRECT($Q$3),T$8,0)*INDIRECT($P$2),VLOOKUP($P139, INDIRECT($Q$3),T$8,0)),IF($E139="E",0,3))</f>
        <v>109243</v>
      </c>
      <c r="U139" s="186" cm="1">
        <f t="array" aca="1" ref="U139" ca="1">ROUND(IF($Q139="Y",VLOOKUP($P139, INDIRECT($Q$3),U$8,0)*INDIRECT($P$2),VLOOKUP($P139, INDIRECT($Q$3),U$8,0)),IF($E139="E",0,3))</f>
        <v>113611</v>
      </c>
      <c r="V139" s="186" cm="1">
        <f t="array" aca="1" ref="V139" ca="1">ROUND(IF($Q139="Y",VLOOKUP($P139, INDIRECT($Q$3),V$8,0)*INDIRECT($P$2),VLOOKUP($P139, INDIRECT($Q$3),V$8,0)),IF($E139="E",0,3))</f>
        <v>118156</v>
      </c>
      <c r="W139" s="186" cm="1">
        <f t="array" aca="1" ref="W139" ca="1">ROUND(IF($Q139="Y",VLOOKUP($P139, INDIRECT($Q$3),W$8,0)*INDIRECT($P$2),VLOOKUP($P139, INDIRECT($Q$3),W$8,0)),IF($E139="E",0,3))</f>
        <v>122882</v>
      </c>
      <c r="X139" s="186" cm="1">
        <f t="array" aca="1" ref="X139" ca="1">ROUND(IF($Q139="Y",VLOOKUP($P139, INDIRECT($Q$3),X$8,0)*INDIRECT($P$2),VLOOKUP($P139, INDIRECT($Q$3),X$8,0)),IF($E139="E",0,3))</f>
        <v>127798</v>
      </c>
      <c r="Y139" s="186" cm="1">
        <f t="array" aca="1" ref="Y139" ca="1">ROUND(IF($Q139="Y",VLOOKUP($P139, INDIRECT($Q$3),Y$8,0)*INDIRECT($P$2),VLOOKUP($P139, INDIRECT($Q$3),Y$8,0)),IF($E139="E",0,3))</f>
        <v>0</v>
      </c>
      <c r="Z139" s="186" cm="1">
        <f t="array" aca="1" ref="Z139" ca="1">ROUND(IF($Q139="Y",VLOOKUP($P139, INDIRECT($Q$3),Z$8,0)*INDIRECT($P$2),VLOOKUP($P139, INDIRECT($Q$3),Z$8,0)),IF($E139="E",0,3))</f>
        <v>0</v>
      </c>
      <c r="AA139" s="186"/>
      <c r="AB139" s="282" t="str">
        <f t="shared" si="103"/>
        <v>06830C</v>
      </c>
      <c r="AC139" s="130" t="str">
        <f t="shared" si="86"/>
        <v>Manager MPLS Development Review</v>
      </c>
      <c r="AD139" s="284" t="str">
        <f t="shared" si="87"/>
        <v>63</v>
      </c>
      <c r="AE139" s="282">
        <f t="shared" ca="1" si="97"/>
        <v>52.521000000000001</v>
      </c>
      <c r="AF139" s="282">
        <f t="shared" ca="1" si="98"/>
        <v>54.620999999999995</v>
      </c>
      <c r="AG139" s="282">
        <f t="shared" ca="1" si="99"/>
        <v>56.805999999999997</v>
      </c>
      <c r="AH139" s="282">
        <f t="shared" ca="1" si="100"/>
        <v>59.077999999999996</v>
      </c>
      <c r="AI139" s="282">
        <f t="shared" ca="1" si="101"/>
        <v>61.442</v>
      </c>
      <c r="AJ139" s="282" t="str">
        <f t="shared" ca="1" si="90"/>
        <v/>
      </c>
      <c r="AK139" s="282" t="str">
        <f t="shared" ca="1" si="91"/>
        <v/>
      </c>
    </row>
    <row r="140" spans="1:37" x14ac:dyDescent="0.2">
      <c r="A140" s="75" t="s">
        <v>157</v>
      </c>
      <c r="B140" s="75">
        <v>10</v>
      </c>
      <c r="C140" s="70" t="s">
        <v>70</v>
      </c>
      <c r="D140" s="75">
        <v>473</v>
      </c>
      <c r="E140" s="75" t="s">
        <v>17</v>
      </c>
      <c r="F140" s="73" t="s">
        <v>974</v>
      </c>
      <c r="G140" s="74">
        <f t="shared" ca="1" si="92"/>
        <v>81521</v>
      </c>
      <c r="H140" s="74">
        <f t="shared" ca="1" si="93"/>
        <v>85579</v>
      </c>
      <c r="I140" s="74">
        <f t="shared" ca="1" si="94"/>
        <v>89869</v>
      </c>
      <c r="J140" s="74">
        <f t="shared" ca="1" si="95"/>
        <v>95680</v>
      </c>
      <c r="K140" s="74">
        <f t="shared" ca="1" si="96"/>
        <v>98357</v>
      </c>
      <c r="L140" s="74">
        <f t="shared" ca="1" si="88"/>
        <v>101114</v>
      </c>
      <c r="M140" s="74">
        <f t="shared" ca="1" si="89"/>
        <v>103996</v>
      </c>
      <c r="N140" s="72"/>
      <c r="P140" s="187" t="str">
        <f t="shared" si="102"/>
        <v>07022C</v>
      </c>
      <c r="Q140" s="186" t="s">
        <v>600</v>
      </c>
      <c r="R140" s="188" t="str">
        <f t="shared" si="85"/>
        <v>Manager Multimedia Services</v>
      </c>
      <c r="S140" s="189" t="str">
        <f t="shared" si="84"/>
        <v>34M</v>
      </c>
      <c r="T140" s="186" cm="1">
        <f t="array" aca="1" ref="T140" ca="1">ROUND(IF($Q140="Y",VLOOKUP($P140, INDIRECT($Q$3),T$8,0)*INDIRECT($P$2),VLOOKUP($P140, INDIRECT($Q$3),T$8,0)),IF($E140="E",0,3))</f>
        <v>81521</v>
      </c>
      <c r="U140" s="186" cm="1">
        <f t="array" aca="1" ref="U140" ca="1">ROUND(IF($Q140="Y",VLOOKUP($P140, INDIRECT($Q$3),U$8,0)*INDIRECT($P$2),VLOOKUP($P140, INDIRECT($Q$3),U$8,0)),IF($E140="E",0,3))</f>
        <v>85579</v>
      </c>
      <c r="V140" s="186" cm="1">
        <f t="array" aca="1" ref="V140" ca="1">ROUND(IF($Q140="Y",VLOOKUP($P140, INDIRECT($Q$3),V$8,0)*INDIRECT($P$2),VLOOKUP($P140, INDIRECT($Q$3),V$8,0)),IF($E140="E",0,3))</f>
        <v>89869</v>
      </c>
      <c r="W140" s="186" cm="1">
        <f t="array" aca="1" ref="W140" ca="1">ROUND(IF($Q140="Y",VLOOKUP($P140, INDIRECT($Q$3),W$8,0)*INDIRECT($P$2),VLOOKUP($P140, INDIRECT($Q$3),W$8,0)),IF($E140="E",0,3))</f>
        <v>95680</v>
      </c>
      <c r="X140" s="186" cm="1">
        <f t="array" aca="1" ref="X140" ca="1">ROUND(IF($Q140="Y",VLOOKUP($P140, INDIRECT($Q$3),X$8,0)*INDIRECT($P$2),VLOOKUP($P140, INDIRECT($Q$3),X$8,0)),IF($E140="E",0,3))</f>
        <v>98357</v>
      </c>
      <c r="Y140" s="186" cm="1">
        <f t="array" aca="1" ref="Y140" ca="1">ROUND(IF($Q140="Y",VLOOKUP($P140, INDIRECT($Q$3),Y$8,0)*INDIRECT($P$2),VLOOKUP($P140, INDIRECT($Q$3),Y$8,0)),IF($E140="E",0,3))</f>
        <v>101114</v>
      </c>
      <c r="Z140" s="186" cm="1">
        <f t="array" aca="1" ref="Z140" ca="1">ROUND(IF($Q140="Y",VLOOKUP($P140, INDIRECT($Q$3),Z$8,0)*INDIRECT($P$2),VLOOKUP($P140, INDIRECT($Q$3),Z$8,0)),IF($E140="E",0,3))</f>
        <v>103996</v>
      </c>
      <c r="AA140" s="186"/>
      <c r="AB140" s="282" t="str">
        <f t="shared" si="103"/>
        <v>07022C</v>
      </c>
      <c r="AC140" s="130" t="str">
        <f t="shared" si="86"/>
        <v>Manager Multimedia Services</v>
      </c>
      <c r="AD140" s="284" t="str">
        <f t="shared" si="87"/>
        <v>34M</v>
      </c>
      <c r="AE140" s="282">
        <f t="shared" ca="1" si="97"/>
        <v>39.192999999999998</v>
      </c>
      <c r="AF140" s="282">
        <f t="shared" ca="1" si="98"/>
        <v>41.143999999999998</v>
      </c>
      <c r="AG140" s="282">
        <f t="shared" ca="1" si="99"/>
        <v>43.207000000000001</v>
      </c>
      <c r="AH140" s="282">
        <f t="shared" ca="1" si="100"/>
        <v>46</v>
      </c>
      <c r="AI140" s="282">
        <f t="shared" ca="1" si="101"/>
        <v>47.287999999999997</v>
      </c>
      <c r="AJ140" s="282">
        <f t="shared" ca="1" si="90"/>
        <v>48.613</v>
      </c>
      <c r="AK140" s="282">
        <f t="shared" ca="1" si="91"/>
        <v>49.998999999999995</v>
      </c>
    </row>
    <row r="141" spans="1:37" x14ac:dyDescent="0.2">
      <c r="A141" s="75" t="s">
        <v>139</v>
      </c>
      <c r="B141" s="75">
        <v>10</v>
      </c>
      <c r="C141" s="70" t="s">
        <v>18</v>
      </c>
      <c r="D141" s="75">
        <v>490</v>
      </c>
      <c r="E141" s="75" t="s">
        <v>17</v>
      </c>
      <c r="F141" s="73" t="s">
        <v>140</v>
      </c>
      <c r="G141" s="74">
        <f t="shared" ca="1" si="92"/>
        <v>84799</v>
      </c>
      <c r="H141" s="74">
        <f t="shared" ca="1" si="93"/>
        <v>89261</v>
      </c>
      <c r="I141" s="74">
        <f t="shared" ca="1" si="94"/>
        <v>93959</v>
      </c>
      <c r="J141" s="74">
        <f t="shared" ca="1" si="95"/>
        <v>98905</v>
      </c>
      <c r="K141" s="74">
        <f t="shared" ca="1" si="96"/>
        <v>101671</v>
      </c>
      <c r="L141" s="74">
        <f t="shared" ca="1" si="88"/>
        <v>104522</v>
      </c>
      <c r="M141" s="74">
        <f t="shared" ca="1" si="89"/>
        <v>107500</v>
      </c>
      <c r="N141" s="72"/>
      <c r="P141" s="187" t="str">
        <f t="shared" si="102"/>
        <v>06839C</v>
      </c>
      <c r="Q141" s="191" t="s">
        <v>600</v>
      </c>
      <c r="R141" s="188" t="str">
        <f t="shared" si="85"/>
        <v>Manager Neighborhood Support</v>
      </c>
      <c r="S141" s="189" t="str">
        <f t="shared" ref="S141:S172" si="104">C141</f>
        <v>83</v>
      </c>
      <c r="T141" s="186" cm="1">
        <f t="array" aca="1" ref="T141" ca="1">ROUND(IF($Q141="Y",VLOOKUP($P141, INDIRECT($Q$3),T$8,0)*INDIRECT($P$2),VLOOKUP($P141, INDIRECT($Q$3),T$8,0)),IF($E141="E",0,3))</f>
        <v>84799</v>
      </c>
      <c r="U141" s="186" cm="1">
        <f t="array" aca="1" ref="U141" ca="1">ROUND(IF($Q141="Y",VLOOKUP($P141, INDIRECT($Q$3),U$8,0)*INDIRECT($P$2),VLOOKUP($P141, INDIRECT($Q$3),U$8,0)),IF($E141="E",0,3))</f>
        <v>89261</v>
      </c>
      <c r="V141" s="186" cm="1">
        <f t="array" aca="1" ref="V141" ca="1">ROUND(IF($Q141="Y",VLOOKUP($P141, INDIRECT($Q$3),V$8,0)*INDIRECT($P$2),VLOOKUP($P141, INDIRECT($Q$3),V$8,0)),IF($E141="E",0,3))</f>
        <v>93959</v>
      </c>
      <c r="W141" s="186" cm="1">
        <f t="array" aca="1" ref="W141" ca="1">ROUND(IF($Q141="Y",VLOOKUP($P141, INDIRECT($Q$3),W$8,0)*INDIRECT($P$2),VLOOKUP($P141, INDIRECT($Q$3),W$8,0)),IF($E141="E",0,3))</f>
        <v>98905</v>
      </c>
      <c r="X141" s="186" cm="1">
        <f t="array" aca="1" ref="X141" ca="1">ROUND(IF($Q141="Y",VLOOKUP($P141, INDIRECT($Q$3),X$8,0)*INDIRECT($P$2),VLOOKUP($P141, INDIRECT($Q$3),X$8,0)),IF($E141="E",0,3))</f>
        <v>101671</v>
      </c>
      <c r="Y141" s="186" cm="1">
        <f t="array" aca="1" ref="Y141" ca="1">ROUND(IF($Q141="Y",VLOOKUP($P141, INDIRECT($Q$3),Y$8,0)*INDIRECT($P$2),VLOOKUP($P141, INDIRECT($Q$3),Y$8,0)),IF($E141="E",0,3))</f>
        <v>104522</v>
      </c>
      <c r="Z141" s="186" cm="1">
        <f t="array" aca="1" ref="Z141" ca="1">ROUND(IF($Q141="Y",VLOOKUP($P141, INDIRECT($Q$3),Z$8,0)*INDIRECT($P$2),VLOOKUP($P141, INDIRECT($Q$3),Z$8,0)),IF($E141="E",0,3))</f>
        <v>107500</v>
      </c>
      <c r="AA141" s="186"/>
      <c r="AB141" s="282" t="str">
        <f t="shared" si="103"/>
        <v>06839C</v>
      </c>
      <c r="AC141" s="130" t="str">
        <f t="shared" si="86"/>
        <v>Manager Neighborhood Support</v>
      </c>
      <c r="AD141" s="284" t="str">
        <f t="shared" si="87"/>
        <v>83</v>
      </c>
      <c r="AE141" s="282">
        <f t="shared" ca="1" si="97"/>
        <v>40.768999999999998</v>
      </c>
      <c r="AF141" s="282">
        <f t="shared" ca="1" si="98"/>
        <v>42.913999999999994</v>
      </c>
      <c r="AG141" s="282">
        <f t="shared" ca="1" si="99"/>
        <v>45.172999999999995</v>
      </c>
      <c r="AH141" s="282">
        <f t="shared" ca="1" si="100"/>
        <v>47.550999999999995</v>
      </c>
      <c r="AI141" s="282">
        <f t="shared" ca="1" si="101"/>
        <v>48.881</v>
      </c>
      <c r="AJ141" s="282">
        <f t="shared" ca="1" si="90"/>
        <v>50.250999999999998</v>
      </c>
      <c r="AK141" s="282">
        <f t="shared" ca="1" si="91"/>
        <v>51.683</v>
      </c>
    </row>
    <row r="142" spans="1:37" x14ac:dyDescent="0.2">
      <c r="A142" s="75" t="s">
        <v>167</v>
      </c>
      <c r="B142" s="75">
        <v>11</v>
      </c>
      <c r="C142" s="70" t="s">
        <v>65</v>
      </c>
      <c r="D142" s="75">
        <v>505</v>
      </c>
      <c r="E142" s="75" t="s">
        <v>17</v>
      </c>
      <c r="F142" s="73" t="s">
        <v>391</v>
      </c>
      <c r="G142" s="74">
        <f t="shared" ca="1" si="92"/>
        <v>88287</v>
      </c>
      <c r="H142" s="74">
        <f t="shared" ca="1" si="93"/>
        <v>92935</v>
      </c>
      <c r="I142" s="74">
        <f t="shared" ca="1" si="94"/>
        <v>97824</v>
      </c>
      <c r="J142" s="74">
        <f t="shared" ca="1" si="95"/>
        <v>104477</v>
      </c>
      <c r="K142" s="74">
        <f t="shared" ca="1" si="96"/>
        <v>107404</v>
      </c>
      <c r="L142" s="74">
        <f t="shared" ca="1" si="88"/>
        <v>110412</v>
      </c>
      <c r="M142" s="74">
        <f t="shared" ca="1" si="89"/>
        <v>113558</v>
      </c>
      <c r="N142" s="72"/>
      <c r="P142" s="187" t="str">
        <f t="shared" si="102"/>
        <v>52620C</v>
      </c>
      <c r="Q142" s="191" t="s">
        <v>600</v>
      </c>
      <c r="R142" s="188" t="str">
        <f t="shared" si="85"/>
        <v>Manager NRP &amp; Citizen Participation</v>
      </c>
      <c r="S142" s="189" t="str">
        <f t="shared" si="104"/>
        <v>41C</v>
      </c>
      <c r="T142" s="186" cm="1">
        <f t="array" aca="1" ref="T142" ca="1">ROUND(IF($Q142="Y",VLOOKUP($P142, INDIRECT($Q$3),T$8,0)*INDIRECT($P$2),VLOOKUP($P142, INDIRECT($Q$3),T$8,0)),IF($E142="E",0,3))</f>
        <v>88287</v>
      </c>
      <c r="U142" s="186" cm="1">
        <f t="array" aca="1" ref="U142" ca="1">ROUND(IF($Q142="Y",VLOOKUP($P142, INDIRECT($Q$3),U$8,0)*INDIRECT($P$2),VLOOKUP($P142, INDIRECT($Q$3),U$8,0)),IF($E142="E",0,3))</f>
        <v>92935</v>
      </c>
      <c r="V142" s="186" cm="1">
        <f t="array" aca="1" ref="V142" ca="1">ROUND(IF($Q142="Y",VLOOKUP($P142, INDIRECT($Q$3),V$8,0)*INDIRECT($P$2),VLOOKUP($P142, INDIRECT($Q$3),V$8,0)),IF($E142="E",0,3))</f>
        <v>97824</v>
      </c>
      <c r="W142" s="186" cm="1">
        <f t="array" aca="1" ref="W142" ca="1">ROUND(IF($Q142="Y",VLOOKUP($P142, INDIRECT($Q$3),W$8,0)*INDIRECT($P$2),VLOOKUP($P142, INDIRECT($Q$3),W$8,0)),IF($E142="E",0,3))</f>
        <v>104477</v>
      </c>
      <c r="X142" s="186" cm="1">
        <f t="array" aca="1" ref="X142" ca="1">ROUND(IF($Q142="Y",VLOOKUP($P142, INDIRECT($Q$3),X$8,0)*INDIRECT($P$2),VLOOKUP($P142, INDIRECT($Q$3),X$8,0)),IF($E142="E",0,3))</f>
        <v>107404</v>
      </c>
      <c r="Y142" s="186" cm="1">
        <f t="array" aca="1" ref="Y142" ca="1">ROUND(IF($Q142="Y",VLOOKUP($P142, INDIRECT($Q$3),Y$8,0)*INDIRECT($P$2),VLOOKUP($P142, INDIRECT($Q$3),Y$8,0)),IF($E142="E",0,3))</f>
        <v>110412</v>
      </c>
      <c r="Z142" s="186" cm="1">
        <f t="array" aca="1" ref="Z142" ca="1">ROUND(IF($Q142="Y",VLOOKUP($P142, INDIRECT($Q$3),Z$8,0)*INDIRECT($P$2),VLOOKUP($P142, INDIRECT($Q$3),Z$8,0)),IF($E142="E",0,3))</f>
        <v>113558</v>
      </c>
      <c r="AA142" s="186"/>
      <c r="AB142" s="282" t="str">
        <f t="shared" si="103"/>
        <v>52620C</v>
      </c>
      <c r="AC142" s="130" t="str">
        <f t="shared" si="86"/>
        <v>Manager NRP &amp; Citizen Participation</v>
      </c>
      <c r="AD142" s="284" t="str">
        <f t="shared" si="87"/>
        <v>41C</v>
      </c>
      <c r="AE142" s="282">
        <f t="shared" ca="1" si="97"/>
        <v>42.445999999999998</v>
      </c>
      <c r="AF142" s="282">
        <f t="shared" ca="1" si="98"/>
        <v>44.680999999999997</v>
      </c>
      <c r="AG142" s="282">
        <f t="shared" ca="1" si="99"/>
        <v>47.030999999999999</v>
      </c>
      <c r="AH142" s="282">
        <f t="shared" ca="1" si="100"/>
        <v>50.23</v>
      </c>
      <c r="AI142" s="282">
        <f t="shared" ca="1" si="101"/>
        <v>51.637</v>
      </c>
      <c r="AJ142" s="282">
        <f t="shared" ca="1" si="90"/>
        <v>53.082999999999998</v>
      </c>
      <c r="AK142" s="282">
        <f t="shared" ca="1" si="91"/>
        <v>54.595999999999997</v>
      </c>
    </row>
    <row r="143" spans="1:37" x14ac:dyDescent="0.2">
      <c r="A143" s="75" t="s">
        <v>141</v>
      </c>
      <c r="B143" s="75">
        <v>10</v>
      </c>
      <c r="C143" s="70" t="s">
        <v>162</v>
      </c>
      <c r="D143" s="75">
        <v>493</v>
      </c>
      <c r="E143" s="75" t="s">
        <v>17</v>
      </c>
      <c r="F143" s="73" t="s">
        <v>392</v>
      </c>
      <c r="G143" s="74">
        <f t="shared" si="92"/>
        <v>91892</v>
      </c>
      <c r="H143" s="74">
        <f t="shared" si="93"/>
        <v>95567</v>
      </c>
      <c r="I143" s="74">
        <f t="shared" si="94"/>
        <v>99389</v>
      </c>
      <c r="J143" s="74">
        <f t="shared" si="95"/>
        <v>103364</v>
      </c>
      <c r="K143" s="74">
        <f t="shared" si="96"/>
        <v>107500</v>
      </c>
      <c r="L143" s="74">
        <f t="shared" si="88"/>
        <v>0</v>
      </c>
      <c r="M143" s="74">
        <f t="shared" ca="1" si="89"/>
        <v>0</v>
      </c>
      <c r="N143" s="72"/>
      <c r="P143" s="376" t="str">
        <f t="shared" si="102"/>
        <v>06856C</v>
      </c>
      <c r="Q143" s="377" t="s">
        <v>600</v>
      </c>
      <c r="R143" s="378" t="str">
        <f t="shared" si="85"/>
        <v>Manager Payroll</v>
      </c>
      <c r="S143" s="379" t="str">
        <f t="shared" si="104"/>
        <v>10</v>
      </c>
      <c r="T143" s="380">
        <v>91892</v>
      </c>
      <c r="U143" s="380">
        <v>95567</v>
      </c>
      <c r="V143" s="380">
        <v>99389</v>
      </c>
      <c r="W143" s="380">
        <v>103364</v>
      </c>
      <c r="X143" s="380">
        <v>107500</v>
      </c>
      <c r="Z143" s="186" cm="1">
        <f t="array" aca="1" ref="Z143" ca="1">ROUND(IF($Q143="Y",VLOOKUP($P143, INDIRECT($Q$3),Z$8,0)*INDIRECT($P$2),VLOOKUP($P143, INDIRECT($Q$3),Z$8,0)),IF($E143="E",0,3))</f>
        <v>0</v>
      </c>
      <c r="AA143" s="186"/>
      <c r="AB143" s="282" t="str">
        <f t="shared" si="103"/>
        <v>06856C</v>
      </c>
      <c r="AC143" s="130" t="str">
        <f t="shared" si="86"/>
        <v>Manager Payroll</v>
      </c>
      <c r="AD143" s="284" t="str">
        <f t="shared" si="87"/>
        <v>10</v>
      </c>
      <c r="AE143" s="282">
        <f t="shared" si="97"/>
        <v>44.178999999999995</v>
      </c>
      <c r="AF143" s="282">
        <f t="shared" si="98"/>
        <v>45.945999999999998</v>
      </c>
      <c r="AG143" s="282">
        <f t="shared" si="99"/>
        <v>47.783999999999999</v>
      </c>
      <c r="AH143" s="282">
        <f t="shared" si="100"/>
        <v>49.695</v>
      </c>
      <c r="AI143" s="282">
        <f t="shared" si="101"/>
        <v>51.683</v>
      </c>
      <c r="AJ143" s="282" t="str">
        <f t="shared" si="90"/>
        <v/>
      </c>
      <c r="AK143" s="282" t="str">
        <f t="shared" ca="1" si="91"/>
        <v/>
      </c>
    </row>
    <row r="144" spans="1:37" x14ac:dyDescent="0.2">
      <c r="A144" s="75" t="s">
        <v>168</v>
      </c>
      <c r="B144" s="75">
        <v>11</v>
      </c>
      <c r="C144" s="70" t="s">
        <v>65</v>
      </c>
      <c r="D144" s="75">
        <v>510</v>
      </c>
      <c r="E144" s="75" t="s">
        <v>17</v>
      </c>
      <c r="F144" s="73" t="s">
        <v>393</v>
      </c>
      <c r="G144" s="74">
        <f t="shared" ca="1" si="92"/>
        <v>88287</v>
      </c>
      <c r="H144" s="74">
        <f t="shared" ca="1" si="93"/>
        <v>92935</v>
      </c>
      <c r="I144" s="74">
        <f t="shared" ca="1" si="94"/>
        <v>97824</v>
      </c>
      <c r="J144" s="74">
        <f t="shared" ca="1" si="95"/>
        <v>104477</v>
      </c>
      <c r="K144" s="74">
        <f t="shared" ca="1" si="96"/>
        <v>107404</v>
      </c>
      <c r="L144" s="74">
        <f t="shared" ca="1" si="88"/>
        <v>110412</v>
      </c>
      <c r="M144" s="74">
        <f t="shared" ca="1" si="89"/>
        <v>113558</v>
      </c>
      <c r="N144" s="72"/>
      <c r="P144" s="187" t="str">
        <f t="shared" si="102"/>
        <v>06846C</v>
      </c>
      <c r="Q144" s="191" t="s">
        <v>600</v>
      </c>
      <c r="R144" s="188" t="str">
        <f t="shared" si="85"/>
        <v>Manager Personel, Finance Technology &amp; Administration</v>
      </c>
      <c r="S144" s="189" t="str">
        <f t="shared" si="104"/>
        <v>41C</v>
      </c>
      <c r="T144" s="186" cm="1">
        <f t="array" aca="1" ref="T144" ca="1">ROUND(IF($Q144="Y",VLOOKUP($P144, INDIRECT($Q$3),T$8,0)*INDIRECT($P$2),VLOOKUP($P144, INDIRECT($Q$3),T$8,0)),IF($E144="E",0,3))</f>
        <v>88287</v>
      </c>
      <c r="U144" s="186" cm="1">
        <f t="array" aca="1" ref="U144" ca="1">ROUND(IF($Q144="Y",VLOOKUP($P144, INDIRECT($Q$3),U$8,0)*INDIRECT($P$2),VLOOKUP($P144, INDIRECT($Q$3),U$8,0)),IF($E144="E",0,3))</f>
        <v>92935</v>
      </c>
      <c r="V144" s="186" cm="1">
        <f t="array" aca="1" ref="V144" ca="1">ROUND(IF($Q144="Y",VLOOKUP($P144, INDIRECT($Q$3),V$8,0)*INDIRECT($P$2),VLOOKUP($P144, INDIRECT($Q$3),V$8,0)),IF($E144="E",0,3))</f>
        <v>97824</v>
      </c>
      <c r="W144" s="186" cm="1">
        <f t="array" aca="1" ref="W144" ca="1">ROUND(IF($Q144="Y",VLOOKUP($P144, INDIRECT($Q$3),W$8,0)*INDIRECT($P$2),VLOOKUP($P144, INDIRECT($Q$3),W$8,0)),IF($E144="E",0,3))</f>
        <v>104477</v>
      </c>
      <c r="X144" s="186" cm="1">
        <f t="array" aca="1" ref="X144" ca="1">ROUND(IF($Q144="Y",VLOOKUP($P144, INDIRECT($Q$3),X$8,0)*INDIRECT($P$2),VLOOKUP($P144, INDIRECT($Q$3),X$8,0)),IF($E144="E",0,3))</f>
        <v>107404</v>
      </c>
      <c r="Y144" s="186" cm="1">
        <f t="array" aca="1" ref="Y144" ca="1">ROUND(IF($Q144="Y",VLOOKUP($P144, INDIRECT($Q$3),Y$8,0)*INDIRECT($P$2),VLOOKUP($P144, INDIRECT($Q$3),Y$8,0)),IF($E144="E",0,3))</f>
        <v>110412</v>
      </c>
      <c r="Z144" s="186" cm="1">
        <f t="array" aca="1" ref="Z144" ca="1">ROUND(IF($Q144="Y",VLOOKUP($P144, INDIRECT($Q$3),Z$8,0)*INDIRECT($P$2),VLOOKUP($P144, INDIRECT($Q$3),Z$8,0)),IF($E144="E",0,3))</f>
        <v>113558</v>
      </c>
      <c r="AA144" s="186"/>
      <c r="AB144" s="282" t="str">
        <f t="shared" si="103"/>
        <v>06846C</v>
      </c>
      <c r="AC144" s="130" t="str">
        <f t="shared" si="86"/>
        <v>Manager Personel, Finance Technology &amp; Administration</v>
      </c>
      <c r="AD144" s="284" t="str">
        <f t="shared" si="87"/>
        <v>41C</v>
      </c>
      <c r="AE144" s="282">
        <f t="shared" ca="1" si="97"/>
        <v>42.445999999999998</v>
      </c>
      <c r="AF144" s="282">
        <f t="shared" ca="1" si="98"/>
        <v>44.680999999999997</v>
      </c>
      <c r="AG144" s="282">
        <f t="shared" ca="1" si="99"/>
        <v>47.030999999999999</v>
      </c>
      <c r="AH144" s="282">
        <f t="shared" ca="1" si="100"/>
        <v>50.23</v>
      </c>
      <c r="AI144" s="282">
        <f t="shared" ca="1" si="101"/>
        <v>51.637</v>
      </c>
      <c r="AJ144" s="282">
        <f t="shared" ca="1" si="90"/>
        <v>53.082999999999998</v>
      </c>
      <c r="AK144" s="282">
        <f t="shared" ca="1" si="91"/>
        <v>54.595999999999997</v>
      </c>
    </row>
    <row r="145" spans="1:37" x14ac:dyDescent="0.2">
      <c r="A145" s="75" t="s">
        <v>144</v>
      </c>
      <c r="B145" s="75">
        <v>10</v>
      </c>
      <c r="C145" s="70" t="s">
        <v>143</v>
      </c>
      <c r="D145" s="75">
        <v>476</v>
      </c>
      <c r="E145" s="75" t="s">
        <v>17</v>
      </c>
      <c r="F145" s="73" t="s">
        <v>395</v>
      </c>
      <c r="G145" s="74">
        <f t="shared" ca="1" si="92"/>
        <v>90474</v>
      </c>
      <c r="H145" s="74">
        <f t="shared" ca="1" si="93"/>
        <v>93009</v>
      </c>
      <c r="I145" s="74">
        <f t="shared" ca="1" si="94"/>
        <v>95612</v>
      </c>
      <c r="J145" s="74">
        <f t="shared" ca="1" si="95"/>
        <v>98289</v>
      </c>
      <c r="K145" s="74">
        <f t="shared" ca="1" si="96"/>
        <v>101040</v>
      </c>
      <c r="L145" s="74">
        <f t="shared" ca="1" si="88"/>
        <v>103874</v>
      </c>
      <c r="M145" s="74">
        <f t="shared" ca="1" si="89"/>
        <v>106830</v>
      </c>
      <c r="N145" s="72"/>
      <c r="P145" s="187" t="str">
        <f t="shared" si="102"/>
        <v>10193C</v>
      </c>
      <c r="Q145" s="191" t="s">
        <v>600</v>
      </c>
      <c r="R145" s="188" t="str">
        <f t="shared" si="85"/>
        <v>Manager Police Record Services</v>
      </c>
      <c r="S145" s="189" t="str">
        <f t="shared" si="104"/>
        <v>121</v>
      </c>
      <c r="T145" s="186" cm="1">
        <f t="array" aca="1" ref="T145" ca="1">ROUND(IF($Q145="Y",VLOOKUP($P145, INDIRECT($Q$3),T$8,0)*INDIRECT($P$2),VLOOKUP($P145, INDIRECT($Q$3),T$8,0)),IF($E145="E",0,3))</f>
        <v>90474</v>
      </c>
      <c r="U145" s="186" cm="1">
        <f t="array" aca="1" ref="U145" ca="1">ROUND(IF($Q145="Y",VLOOKUP($P145, INDIRECT($Q$3),U$8,0)*INDIRECT($P$2),VLOOKUP($P145, INDIRECT($Q$3),U$8,0)),IF($E145="E",0,3))</f>
        <v>93009</v>
      </c>
      <c r="V145" s="186" cm="1">
        <f t="array" aca="1" ref="V145" ca="1">ROUND(IF($Q145="Y",VLOOKUP($P145, INDIRECT($Q$3),V$8,0)*INDIRECT($P$2),VLOOKUP($P145, INDIRECT($Q$3),V$8,0)),IF($E145="E",0,3))</f>
        <v>95612</v>
      </c>
      <c r="W145" s="186" cm="1">
        <f t="array" aca="1" ref="W145" ca="1">ROUND(IF($Q145="Y",VLOOKUP($P145, INDIRECT($Q$3),W$8,0)*INDIRECT($P$2),VLOOKUP($P145, INDIRECT($Q$3),W$8,0)),IF($E145="E",0,3))</f>
        <v>98289</v>
      </c>
      <c r="X145" s="186" cm="1">
        <f t="array" aca="1" ref="X145" ca="1">ROUND(IF($Q145="Y",VLOOKUP($P145, INDIRECT($Q$3),X$8,0)*INDIRECT($P$2),VLOOKUP($P145, INDIRECT($Q$3),X$8,0)),IF($E145="E",0,3))</f>
        <v>101040</v>
      </c>
      <c r="Y145" s="186" cm="1">
        <f t="array" aca="1" ref="Y145" ca="1">ROUND(IF($Q145="Y",VLOOKUP($P145, INDIRECT($Q$3),Y$8,0)*INDIRECT($P$2),VLOOKUP($P145, INDIRECT($Q$3),Y$8,0)),IF($E145="E",0,3))</f>
        <v>103874</v>
      </c>
      <c r="Z145" s="186" cm="1">
        <f t="array" aca="1" ref="Z145" ca="1">ROUND(IF($Q145="Y",VLOOKUP($P145, INDIRECT($Q$3),Z$8,0)*INDIRECT($P$2),VLOOKUP($P145, INDIRECT($Q$3),Z$8,0)),IF($E145="E",0,3))</f>
        <v>106830</v>
      </c>
      <c r="AA145" s="186"/>
      <c r="AB145" s="282" t="str">
        <f t="shared" si="103"/>
        <v>10193C</v>
      </c>
      <c r="AC145" s="130" t="str">
        <f t="shared" si="86"/>
        <v>Manager Police Record Services</v>
      </c>
      <c r="AD145" s="284" t="str">
        <f t="shared" si="87"/>
        <v>121</v>
      </c>
      <c r="AE145" s="282">
        <f t="shared" ca="1" si="97"/>
        <v>43.497999999999998</v>
      </c>
      <c r="AF145" s="282">
        <f t="shared" ca="1" si="98"/>
        <v>44.716000000000001</v>
      </c>
      <c r="AG145" s="282">
        <f t="shared" ca="1" si="99"/>
        <v>45.967999999999996</v>
      </c>
      <c r="AH145" s="282">
        <f t="shared" ca="1" si="100"/>
        <v>47.254999999999995</v>
      </c>
      <c r="AI145" s="282">
        <f t="shared" ca="1" si="101"/>
        <v>48.576999999999998</v>
      </c>
      <c r="AJ145" s="282">
        <f t="shared" ca="1" si="90"/>
        <v>49.94</v>
      </c>
      <c r="AK145" s="282">
        <f t="shared" ca="1" si="91"/>
        <v>51.360999999999997</v>
      </c>
    </row>
    <row r="146" spans="1:37" x14ac:dyDescent="0.2">
      <c r="A146" s="75" t="s">
        <v>145</v>
      </c>
      <c r="B146" s="75">
        <v>11</v>
      </c>
      <c r="C146" s="70" t="s">
        <v>630</v>
      </c>
      <c r="D146" s="75">
        <v>523</v>
      </c>
      <c r="E146" s="75" t="s">
        <v>17</v>
      </c>
      <c r="F146" s="73" t="s">
        <v>396</v>
      </c>
      <c r="G146" s="74">
        <f t="shared" ca="1" si="92"/>
        <v>97630</v>
      </c>
      <c r="H146" s="74">
        <f t="shared" ca="1" si="93"/>
        <v>101534</v>
      </c>
      <c r="I146" s="74">
        <f t="shared" ca="1" si="94"/>
        <v>105596</v>
      </c>
      <c r="J146" s="74">
        <f t="shared" ca="1" si="95"/>
        <v>109821</v>
      </c>
      <c r="K146" s="74">
        <f t="shared" ca="1" si="96"/>
        <v>114214</v>
      </c>
      <c r="L146" s="74">
        <f t="shared" ca="1" si="88"/>
        <v>0</v>
      </c>
      <c r="M146" s="74">
        <f t="shared" ca="1" si="89"/>
        <v>0</v>
      </c>
      <c r="N146" s="72"/>
      <c r="P146" s="187" t="str">
        <f t="shared" si="102"/>
        <v>06919C</v>
      </c>
      <c r="Q146" s="191" t="s">
        <v>600</v>
      </c>
      <c r="R146" s="188" t="str">
        <f t="shared" si="85"/>
        <v>Manager Public Health Emergency Response</v>
      </c>
      <c r="S146" s="189" t="str">
        <f t="shared" si="104"/>
        <v>64</v>
      </c>
      <c r="T146" s="186" cm="1">
        <f t="array" aca="1" ref="T146" ca="1">ROUND(IF($Q146="Y",VLOOKUP($P146, INDIRECT($Q$3),T$8,0)*INDIRECT($P$2),VLOOKUP($P146, INDIRECT($Q$3),T$8,0)),IF($E146="E",0,3))</f>
        <v>97630</v>
      </c>
      <c r="U146" s="186" cm="1">
        <f t="array" aca="1" ref="U146" ca="1">ROUND(IF($Q146="Y",VLOOKUP($P146, INDIRECT($Q$3),U$8,0)*INDIRECT($P$2),VLOOKUP($P146, INDIRECT($Q$3),U$8,0)),IF($E146="E",0,3))</f>
        <v>101534</v>
      </c>
      <c r="V146" s="186" cm="1">
        <f t="array" aca="1" ref="V146" ca="1">ROUND(IF($Q146="Y",VLOOKUP($P146, INDIRECT($Q$3),V$8,0)*INDIRECT($P$2),VLOOKUP($P146, INDIRECT($Q$3),V$8,0)),IF($E146="E",0,3))</f>
        <v>105596</v>
      </c>
      <c r="W146" s="186" cm="1">
        <f t="array" aca="1" ref="W146" ca="1">ROUND(IF($Q146="Y",VLOOKUP($P146, INDIRECT($Q$3),W$8,0)*INDIRECT($P$2),VLOOKUP($P146, INDIRECT($Q$3),W$8,0)),IF($E146="E",0,3))</f>
        <v>109821</v>
      </c>
      <c r="X146" s="186" cm="1">
        <f t="array" aca="1" ref="X146" ca="1">ROUND(IF($Q146="Y",VLOOKUP($P146, INDIRECT($Q$3),X$8,0)*INDIRECT($P$2),VLOOKUP($P146, INDIRECT($Q$3),X$8,0)),IF($E146="E",0,3))</f>
        <v>114214</v>
      </c>
      <c r="Y146" s="186" cm="1">
        <f t="array" aca="1" ref="Y146" ca="1">ROUND(IF($Q146="Y",VLOOKUP($P146, INDIRECT($Q$3),Y$8,0)*INDIRECT($P$2),VLOOKUP($P146, INDIRECT($Q$3),Y$8,0)),IF($E146="E",0,3))</f>
        <v>0</v>
      </c>
      <c r="Z146" s="186" cm="1">
        <f t="array" aca="1" ref="Z146" ca="1">ROUND(IF($Q146="Y",VLOOKUP($P146, INDIRECT($Q$3),Z$8,0)*INDIRECT($P$2),VLOOKUP($P146, INDIRECT($Q$3),Z$8,0)),IF($E146="E",0,3))</f>
        <v>0</v>
      </c>
      <c r="AA146" s="186"/>
      <c r="AB146" s="282" t="str">
        <f t="shared" si="103"/>
        <v>06919C</v>
      </c>
      <c r="AC146" s="130" t="str">
        <f t="shared" si="86"/>
        <v>Manager Public Health Emergency Response</v>
      </c>
      <c r="AD146" s="284" t="str">
        <f t="shared" si="87"/>
        <v>64</v>
      </c>
      <c r="AE146" s="282">
        <f t="shared" ca="1" si="97"/>
        <v>46.937999999999995</v>
      </c>
      <c r="AF146" s="282">
        <f t="shared" ca="1" si="98"/>
        <v>48.814999999999998</v>
      </c>
      <c r="AG146" s="282">
        <f t="shared" ca="1" si="99"/>
        <v>50.768000000000001</v>
      </c>
      <c r="AH146" s="282">
        <f t="shared" ca="1" si="100"/>
        <v>52.798999999999999</v>
      </c>
      <c r="AI146" s="282">
        <f t="shared" ca="1" si="101"/>
        <v>54.910999999999994</v>
      </c>
      <c r="AJ146" s="282" t="str">
        <f t="shared" ca="1" si="90"/>
        <v/>
      </c>
      <c r="AK146" s="282" t="str">
        <f t="shared" ca="1" si="91"/>
        <v/>
      </c>
    </row>
    <row r="147" spans="1:37" x14ac:dyDescent="0.2">
      <c r="A147" s="75" t="s">
        <v>492</v>
      </c>
      <c r="B147" s="75">
        <v>11</v>
      </c>
      <c r="C147" s="70" t="s">
        <v>124</v>
      </c>
      <c r="D147" s="75">
        <v>505</v>
      </c>
      <c r="E147" s="75" t="s">
        <v>17</v>
      </c>
      <c r="F147" s="73" t="s">
        <v>397</v>
      </c>
      <c r="G147" s="74">
        <f t="shared" ca="1" si="92"/>
        <v>97071</v>
      </c>
      <c r="H147" s="74">
        <f t="shared" ca="1" si="93"/>
        <v>100951</v>
      </c>
      <c r="I147" s="74">
        <f t="shared" ca="1" si="94"/>
        <v>104991</v>
      </c>
      <c r="J147" s="74">
        <f t="shared" ca="1" si="95"/>
        <v>109190</v>
      </c>
      <c r="K147" s="74">
        <f t="shared" ca="1" si="96"/>
        <v>113558</v>
      </c>
      <c r="L147" s="74">
        <f t="shared" ca="1" si="88"/>
        <v>0</v>
      </c>
      <c r="M147" s="74">
        <f t="shared" ca="1" si="89"/>
        <v>0</v>
      </c>
      <c r="N147" s="72"/>
      <c r="P147" s="187" t="str">
        <f t="shared" si="102"/>
        <v>52924C</v>
      </c>
      <c r="Q147" s="191" t="s">
        <v>600</v>
      </c>
      <c r="R147" s="188" t="str">
        <f t="shared" si="85"/>
        <v>Manager Public Works Initiatives and Analysis</v>
      </c>
      <c r="S147" s="189" t="str">
        <f t="shared" si="104"/>
        <v>104</v>
      </c>
      <c r="T147" s="186" cm="1">
        <f t="array" aca="1" ref="T147" ca="1">ROUND(IF($Q147="Y",VLOOKUP($P147, INDIRECT($Q$3),T$8,0)*INDIRECT($P$2),VLOOKUP($P147, INDIRECT($Q$3),T$8,0)),IF($E147="E",0,3))</f>
        <v>97071</v>
      </c>
      <c r="U147" s="186" cm="1">
        <f t="array" aca="1" ref="U147" ca="1">ROUND(IF($Q147="Y",VLOOKUP($P147, INDIRECT($Q$3),U$8,0)*INDIRECT($P$2),VLOOKUP($P147, INDIRECT($Q$3),U$8,0)),IF($E147="E",0,3))</f>
        <v>100951</v>
      </c>
      <c r="V147" s="186" cm="1">
        <f t="array" aca="1" ref="V147" ca="1">ROUND(IF($Q147="Y",VLOOKUP($P147, INDIRECT($Q$3),V$8,0)*INDIRECT($P$2),VLOOKUP($P147, INDIRECT($Q$3),V$8,0)),IF($E147="E",0,3))</f>
        <v>104991</v>
      </c>
      <c r="W147" s="186" cm="1">
        <f t="array" aca="1" ref="W147" ca="1">ROUND(IF($Q147="Y",VLOOKUP($P147, INDIRECT($Q$3),W$8,0)*INDIRECT($P$2),VLOOKUP($P147, INDIRECT($Q$3),W$8,0)),IF($E147="E",0,3))</f>
        <v>109190</v>
      </c>
      <c r="X147" s="186" cm="1">
        <f t="array" aca="1" ref="X147" ca="1">ROUND(IF($Q147="Y",VLOOKUP($P147, INDIRECT($Q$3),X$8,0)*INDIRECT($P$2),VLOOKUP($P147, INDIRECT($Q$3),X$8,0)),IF($E147="E",0,3))</f>
        <v>113558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103"/>
        <v>52924C</v>
      </c>
      <c r="AC147" s="130" t="str">
        <f t="shared" si="86"/>
        <v>Manager Public Works Initiatives and Analysis</v>
      </c>
      <c r="AD147" s="284" t="str">
        <f t="shared" si="87"/>
        <v>104</v>
      </c>
      <c r="AE147" s="282">
        <f t="shared" ca="1" si="97"/>
        <v>46.668999999999997</v>
      </c>
      <c r="AF147" s="282">
        <f t="shared" ca="1" si="98"/>
        <v>48.534999999999997</v>
      </c>
      <c r="AG147" s="282">
        <f t="shared" ca="1" si="99"/>
        <v>50.476999999999997</v>
      </c>
      <c r="AH147" s="282">
        <f t="shared" ca="1" si="100"/>
        <v>52.495999999999995</v>
      </c>
      <c r="AI147" s="282">
        <f t="shared" ca="1" si="101"/>
        <v>54.595999999999997</v>
      </c>
      <c r="AJ147" s="282" t="str">
        <f t="shared" ca="1" si="90"/>
        <v/>
      </c>
      <c r="AK147" s="282" t="str">
        <f t="shared" ca="1" si="91"/>
        <v/>
      </c>
    </row>
    <row r="148" spans="1:37" x14ac:dyDescent="0.2">
      <c r="A148" s="75" t="s">
        <v>146</v>
      </c>
      <c r="B148" s="75">
        <v>12</v>
      </c>
      <c r="C148" s="70" t="s">
        <v>60</v>
      </c>
      <c r="D148" s="75">
        <v>543</v>
      </c>
      <c r="E148" s="75" t="s">
        <v>17</v>
      </c>
      <c r="F148" s="73" t="s">
        <v>398</v>
      </c>
      <c r="G148" s="74">
        <f t="shared" ca="1" si="92"/>
        <v>100673</v>
      </c>
      <c r="H148" s="74">
        <f t="shared" ca="1" si="93"/>
        <v>106287</v>
      </c>
      <c r="I148" s="74">
        <f t="shared" ca="1" si="94"/>
        <v>113574</v>
      </c>
      <c r="J148" s="74">
        <f t="shared" ca="1" si="95"/>
        <v>116755</v>
      </c>
      <c r="K148" s="74">
        <f t="shared" ca="1" si="96"/>
        <v>120023</v>
      </c>
      <c r="L148" s="74">
        <f t="shared" ca="1" si="88"/>
        <v>123446</v>
      </c>
      <c r="M148" s="74">
        <f t="shared" ca="1" si="89"/>
        <v>0</v>
      </c>
      <c r="N148" s="72"/>
      <c r="P148" s="187" t="str">
        <f t="shared" si="102"/>
        <v>06934C</v>
      </c>
      <c r="Q148" s="191" t="s">
        <v>600</v>
      </c>
      <c r="R148" s="188" t="str">
        <f t="shared" si="85"/>
        <v>Manager Resource Coordinator</v>
      </c>
      <c r="S148" s="189" t="str">
        <f t="shared" si="104"/>
        <v>44</v>
      </c>
      <c r="T148" s="186" cm="1">
        <f t="array" aca="1" ref="T148" ca="1">ROUND(IF($Q148="Y",VLOOKUP($P148, INDIRECT($Q$3),T$8,0)*INDIRECT($P$2),VLOOKUP($P148, INDIRECT($Q$3),T$8,0)),IF($E148="E",0,3))</f>
        <v>100673</v>
      </c>
      <c r="U148" s="186" cm="1">
        <f t="array" aca="1" ref="U148" ca="1">ROUND(IF($Q148="Y",VLOOKUP($P148, INDIRECT($Q$3),U$8,0)*INDIRECT($P$2),VLOOKUP($P148, INDIRECT($Q$3),U$8,0)),IF($E148="E",0,3))</f>
        <v>106287</v>
      </c>
      <c r="V148" s="186" cm="1">
        <f t="array" aca="1" ref="V148" ca="1">ROUND(IF($Q148="Y",VLOOKUP($P148, INDIRECT($Q$3),V$8,0)*INDIRECT($P$2),VLOOKUP($P148, INDIRECT($Q$3),V$8,0)),IF($E148="E",0,3))</f>
        <v>113574</v>
      </c>
      <c r="W148" s="186" cm="1">
        <f t="array" aca="1" ref="W148" ca="1">ROUND(IF($Q148="Y",VLOOKUP($P148, INDIRECT($Q$3),W$8,0)*INDIRECT($P$2),VLOOKUP($P148, INDIRECT($Q$3),W$8,0)),IF($E148="E",0,3))</f>
        <v>116755</v>
      </c>
      <c r="X148" s="186" cm="1">
        <f t="array" aca="1" ref="X148" ca="1">ROUND(IF($Q148="Y",VLOOKUP($P148, INDIRECT($Q$3),X$8,0)*INDIRECT($P$2),VLOOKUP($P148, INDIRECT($Q$3),X$8,0)),IF($E148="E",0,3))</f>
        <v>120023</v>
      </c>
      <c r="Y148" s="186" cm="1">
        <f t="array" aca="1" ref="Y148" ca="1">ROUND(IF($Q148="Y",VLOOKUP($P148, INDIRECT($Q$3),Y$8,0)*INDIRECT($P$2),VLOOKUP($P148, INDIRECT($Q$3),Y$8,0)),IF($E148="E",0,3))</f>
        <v>123446</v>
      </c>
      <c r="Z148" s="186" cm="1">
        <f t="array" aca="1" ref="Z148" ca="1">ROUND(IF($Q148="Y",VLOOKUP($P148, INDIRECT($Q$3),Z$8,0)*INDIRECT($P$2),VLOOKUP($P148, INDIRECT($Q$3),Z$8,0)),IF($E148="E",0,3))</f>
        <v>0</v>
      </c>
      <c r="AA148" s="186"/>
      <c r="AB148" s="282" t="str">
        <f t="shared" si="103"/>
        <v>06934C</v>
      </c>
      <c r="AC148" s="130" t="str">
        <f t="shared" si="86"/>
        <v>Manager Resource Coordinator</v>
      </c>
      <c r="AD148" s="284" t="str">
        <f t="shared" si="87"/>
        <v>44</v>
      </c>
      <c r="AE148" s="282">
        <f t="shared" ca="1" si="97"/>
        <v>48.400999999999996</v>
      </c>
      <c r="AF148" s="282">
        <f t="shared" ca="1" si="98"/>
        <v>51.099999999999994</v>
      </c>
      <c r="AG148" s="282">
        <f t="shared" ca="1" si="99"/>
        <v>54.602999999999994</v>
      </c>
      <c r="AH148" s="282">
        <f t="shared" ca="1" si="100"/>
        <v>56.132999999999996</v>
      </c>
      <c r="AI148" s="282">
        <f t="shared" ca="1" si="101"/>
        <v>57.704000000000001</v>
      </c>
      <c r="AJ148" s="282">
        <f t="shared" ca="1" si="90"/>
        <v>59.349999999999994</v>
      </c>
      <c r="AK148" s="282" t="str">
        <f t="shared" ca="1" si="91"/>
        <v/>
      </c>
    </row>
    <row r="149" spans="1:37" x14ac:dyDescent="0.2">
      <c r="A149" s="75" t="s">
        <v>169</v>
      </c>
      <c r="B149" s="75">
        <v>12</v>
      </c>
      <c r="C149" s="70" t="s">
        <v>152</v>
      </c>
      <c r="D149" s="75">
        <v>553</v>
      </c>
      <c r="E149" s="75" t="s">
        <v>17</v>
      </c>
      <c r="F149" s="73" t="s">
        <v>399</v>
      </c>
      <c r="G149" s="74">
        <f t="shared" ca="1" si="92"/>
        <v>105521</v>
      </c>
      <c r="H149" s="74">
        <f t="shared" ca="1" si="93"/>
        <v>109744</v>
      </c>
      <c r="I149" s="74">
        <f t="shared" ca="1" si="94"/>
        <v>114134</v>
      </c>
      <c r="J149" s="74">
        <f t="shared" ca="1" si="95"/>
        <v>118698</v>
      </c>
      <c r="K149" s="74">
        <f t="shared" ca="1" si="96"/>
        <v>123446</v>
      </c>
      <c r="L149" s="74">
        <f t="shared" ca="1" si="88"/>
        <v>0</v>
      </c>
      <c r="M149" s="74">
        <f t="shared" ca="1" si="89"/>
        <v>0</v>
      </c>
      <c r="N149" s="72"/>
      <c r="P149" s="187" t="str">
        <f t="shared" si="102"/>
        <v>06720C</v>
      </c>
      <c r="Q149" s="191" t="s">
        <v>600</v>
      </c>
      <c r="R149" s="188" t="str">
        <f t="shared" si="85"/>
        <v>Manager Revenue &amp; Collections</v>
      </c>
      <c r="S149" s="189" t="str">
        <f t="shared" si="104"/>
        <v>44G</v>
      </c>
      <c r="T149" s="186" cm="1">
        <f t="array" aca="1" ref="T149" ca="1">ROUND(IF($Q149="Y",VLOOKUP($P149, INDIRECT($Q$3),T$8,0)*INDIRECT($P$2),VLOOKUP($P149, INDIRECT($Q$3),T$8,0)),IF($E149="E",0,3))</f>
        <v>105521</v>
      </c>
      <c r="U149" s="186" cm="1">
        <f t="array" aca="1" ref="U149" ca="1">ROUND(IF($Q149="Y",VLOOKUP($P149, INDIRECT($Q$3),U$8,0)*INDIRECT($P$2),VLOOKUP($P149, INDIRECT($Q$3),U$8,0)),IF($E149="E",0,3))</f>
        <v>109744</v>
      </c>
      <c r="V149" s="186" cm="1">
        <f t="array" aca="1" ref="V149" ca="1">ROUND(IF($Q149="Y",VLOOKUP($P149, INDIRECT($Q$3),V$8,0)*INDIRECT($P$2),VLOOKUP($P149, INDIRECT($Q$3),V$8,0)),IF($E149="E",0,3))</f>
        <v>114134</v>
      </c>
      <c r="W149" s="186" cm="1">
        <f t="array" aca="1" ref="W149" ca="1">ROUND(IF($Q149="Y",VLOOKUP($P149, INDIRECT($Q$3),W$8,0)*INDIRECT($P$2),VLOOKUP($P149, INDIRECT($Q$3),W$8,0)),IF($E149="E",0,3))</f>
        <v>118698</v>
      </c>
      <c r="X149" s="186" cm="1">
        <f t="array" aca="1" ref="X149" ca="1">ROUND(IF($Q149="Y",VLOOKUP($P149, INDIRECT($Q$3),X$8,0)*INDIRECT($P$2),VLOOKUP($P149, INDIRECT($Q$3),X$8,0)),IF($E149="E",0,3))</f>
        <v>123446</v>
      </c>
      <c r="Y149" s="186" cm="1">
        <f t="array" aca="1" ref="Y149" ca="1">ROUND(IF($Q149="Y",VLOOKUP($P149, INDIRECT($Q$3),Y$8,0)*INDIRECT($P$2),VLOOKUP($P149, INDIRECT($Q$3),Y$8,0)),IF($E149="E",0,3))</f>
        <v>0</v>
      </c>
      <c r="Z149" s="186" cm="1">
        <f t="array" aca="1" ref="Z149" ca="1">ROUND(IF($Q149="Y",VLOOKUP($P149, INDIRECT($Q$3),Z$8,0)*INDIRECT($P$2),VLOOKUP($P149, INDIRECT($Q$3),Z$8,0)),IF($E149="E",0,3))</f>
        <v>0</v>
      </c>
      <c r="AA149" s="186"/>
      <c r="AB149" s="282" t="str">
        <f t="shared" si="103"/>
        <v>06720C</v>
      </c>
      <c r="AC149" s="130" t="str">
        <f t="shared" si="86"/>
        <v>Manager Revenue &amp; Collections</v>
      </c>
      <c r="AD149" s="284" t="str">
        <f t="shared" si="87"/>
        <v>44G</v>
      </c>
      <c r="AE149" s="282">
        <f t="shared" ca="1" si="97"/>
        <v>50.731999999999999</v>
      </c>
      <c r="AF149" s="282">
        <f t="shared" ca="1" si="98"/>
        <v>52.762</v>
      </c>
      <c r="AG149" s="282">
        <f t="shared" ca="1" si="99"/>
        <v>54.872999999999998</v>
      </c>
      <c r="AH149" s="282">
        <f t="shared" ca="1" si="100"/>
        <v>57.067</v>
      </c>
      <c r="AI149" s="282">
        <f t="shared" ca="1" si="101"/>
        <v>59.349999999999994</v>
      </c>
      <c r="AJ149" s="282" t="str">
        <f t="shared" ca="1" si="90"/>
        <v/>
      </c>
      <c r="AK149" s="282" t="str">
        <f t="shared" ca="1" si="91"/>
        <v/>
      </c>
    </row>
    <row r="150" spans="1:37" x14ac:dyDescent="0.2">
      <c r="A150" s="75" t="s">
        <v>147</v>
      </c>
      <c r="B150" s="75">
        <v>10</v>
      </c>
      <c r="C150" s="70" t="s">
        <v>44</v>
      </c>
      <c r="D150" s="75">
        <v>470</v>
      </c>
      <c r="E150" s="75" t="s">
        <v>17</v>
      </c>
      <c r="F150" s="73" t="s">
        <v>400</v>
      </c>
      <c r="G150" s="74">
        <f t="shared" ca="1" si="92"/>
        <v>80005</v>
      </c>
      <c r="H150" s="74">
        <f t="shared" ca="1" si="93"/>
        <v>84136</v>
      </c>
      <c r="I150" s="74">
        <f t="shared" ca="1" si="94"/>
        <v>88424</v>
      </c>
      <c r="J150" s="74">
        <f t="shared" ca="1" si="95"/>
        <v>94410</v>
      </c>
      <c r="K150" s="74">
        <f t="shared" ca="1" si="96"/>
        <v>97054</v>
      </c>
      <c r="L150" s="74">
        <f t="shared" ca="1" si="88"/>
        <v>99771</v>
      </c>
      <c r="M150" s="74">
        <f t="shared" ca="1" si="89"/>
        <v>102617</v>
      </c>
      <c r="N150" s="72"/>
      <c r="P150" s="187" t="str">
        <f t="shared" si="102"/>
        <v>06935C</v>
      </c>
      <c r="Q150" s="191" t="s">
        <v>600</v>
      </c>
      <c r="R150" s="188" t="str">
        <f t="shared" ref="R150:R181" si="105">F150</f>
        <v>Manager Safety Programs</v>
      </c>
      <c r="S150" s="189" t="str">
        <f t="shared" si="104"/>
        <v>34D</v>
      </c>
      <c r="T150" s="186" cm="1">
        <f t="array" aca="1" ref="T150" ca="1">ROUND(IF($Q150="Y",VLOOKUP($P150, INDIRECT($Q$3),T$8,0)*INDIRECT($P$2),VLOOKUP($P150, INDIRECT($Q$3),T$8,0)),IF($E150="E",0,3))</f>
        <v>80005</v>
      </c>
      <c r="U150" s="186" cm="1">
        <f t="array" aca="1" ref="U150" ca="1">ROUND(IF($Q150="Y",VLOOKUP($P150, INDIRECT($Q$3),U$8,0)*INDIRECT($P$2),VLOOKUP($P150, INDIRECT($Q$3),U$8,0)),IF($E150="E",0,3))</f>
        <v>84136</v>
      </c>
      <c r="V150" s="186" cm="1">
        <f t="array" aca="1" ref="V150" ca="1">ROUND(IF($Q150="Y",VLOOKUP($P150, INDIRECT($Q$3),V$8,0)*INDIRECT($P$2),VLOOKUP($P150, INDIRECT($Q$3),V$8,0)),IF($E150="E",0,3))</f>
        <v>88424</v>
      </c>
      <c r="W150" s="186" cm="1">
        <f t="array" aca="1" ref="W150" ca="1">ROUND(IF($Q150="Y",VLOOKUP($P150, INDIRECT($Q$3),W$8,0)*INDIRECT($P$2),VLOOKUP($P150, INDIRECT($Q$3),W$8,0)),IF($E150="E",0,3))</f>
        <v>94410</v>
      </c>
      <c r="X150" s="186" cm="1">
        <f t="array" aca="1" ref="X150" ca="1">ROUND(IF($Q150="Y",VLOOKUP($P150, INDIRECT($Q$3),X$8,0)*INDIRECT($P$2),VLOOKUP($P150, INDIRECT($Q$3),X$8,0)),IF($E150="E",0,3))</f>
        <v>97054</v>
      </c>
      <c r="Y150" s="186" cm="1">
        <f t="array" aca="1" ref="Y150" ca="1">ROUND(IF($Q150="Y",VLOOKUP($P150, INDIRECT($Q$3),Y$8,0)*INDIRECT($P$2),VLOOKUP($P150, INDIRECT($Q$3),Y$8,0)),IF($E150="E",0,3))</f>
        <v>99771</v>
      </c>
      <c r="Z150" s="186" cm="1">
        <f t="array" aca="1" ref="Z150" ca="1">ROUND(IF($Q150="Y",VLOOKUP($P150, INDIRECT($Q$3),Z$8,0)*INDIRECT($P$2),VLOOKUP($P150, INDIRECT($Q$3),Z$8,0)),IF($E150="E",0,3))</f>
        <v>102617</v>
      </c>
      <c r="AA150" s="186"/>
      <c r="AB150" s="282" t="str">
        <f t="shared" si="103"/>
        <v>06935C</v>
      </c>
      <c r="AC150" s="130" t="str">
        <f t="shared" ref="AC150:AC181" si="106">F150</f>
        <v>Manager Safety Programs</v>
      </c>
      <c r="AD150" s="284" t="str">
        <f t="shared" ref="AD150:AD181" si="107">C150</f>
        <v>34D</v>
      </c>
      <c r="AE150" s="282">
        <f t="shared" ca="1" si="97"/>
        <v>38.463999999999999</v>
      </c>
      <c r="AF150" s="282">
        <f t="shared" ca="1" si="98"/>
        <v>40.450000000000003</v>
      </c>
      <c r="AG150" s="282">
        <f t="shared" ca="1" si="99"/>
        <v>42.512</v>
      </c>
      <c r="AH150" s="282">
        <f t="shared" ca="1" si="100"/>
        <v>45.39</v>
      </c>
      <c r="AI150" s="282">
        <f t="shared" ca="1" si="101"/>
        <v>46.660999999999994</v>
      </c>
      <c r="AJ150" s="282">
        <f t="shared" ca="1" si="90"/>
        <v>47.966999999999999</v>
      </c>
      <c r="AK150" s="282">
        <f t="shared" ca="1" si="91"/>
        <v>49.335999999999999</v>
      </c>
    </row>
    <row r="151" spans="1:37" x14ac:dyDescent="0.2">
      <c r="A151" s="75" t="s">
        <v>149</v>
      </c>
      <c r="B151" s="75">
        <v>11</v>
      </c>
      <c r="C151" s="70" t="s">
        <v>148</v>
      </c>
      <c r="D151" s="75">
        <v>525</v>
      </c>
      <c r="E151" s="75" t="s">
        <v>17</v>
      </c>
      <c r="F151" s="73" t="s">
        <v>401</v>
      </c>
      <c r="G151" s="74">
        <f t="shared" ca="1" si="92"/>
        <v>99767</v>
      </c>
      <c r="H151" s="74">
        <f t="shared" ca="1" si="93"/>
        <v>103763</v>
      </c>
      <c r="I151" s="74">
        <f t="shared" ca="1" si="94"/>
        <v>107918</v>
      </c>
      <c r="J151" s="74">
        <f t="shared" ca="1" si="95"/>
        <v>112239</v>
      </c>
      <c r="K151" s="74">
        <f t="shared" ca="1" si="96"/>
        <v>116733</v>
      </c>
      <c r="L151" s="74">
        <f t="shared" ca="1" si="88"/>
        <v>0</v>
      </c>
      <c r="M151" s="74">
        <f t="shared" ca="1" si="89"/>
        <v>0</v>
      </c>
      <c r="N151" s="72"/>
      <c r="P151" s="187" t="str">
        <f t="shared" si="102"/>
        <v>06938C</v>
      </c>
      <c r="Q151" s="191" t="s">
        <v>600</v>
      </c>
      <c r="R151" s="188" t="str">
        <f t="shared" si="105"/>
        <v>Manager School Health Services</v>
      </c>
      <c r="S151" s="189" t="str">
        <f t="shared" si="104"/>
        <v>42B</v>
      </c>
      <c r="T151" s="186" cm="1">
        <f t="array" aca="1" ref="T151" ca="1">ROUND(IF($Q151="Y",VLOOKUP($P151, INDIRECT($Q$3),T$8,0)*INDIRECT($P$2),VLOOKUP($P151, INDIRECT($Q$3),T$8,0)),IF($E151="E",0,3))</f>
        <v>99767</v>
      </c>
      <c r="U151" s="186" cm="1">
        <f t="array" aca="1" ref="U151" ca="1">ROUND(IF($Q151="Y",VLOOKUP($P151, INDIRECT($Q$3),U$8,0)*INDIRECT($P$2),VLOOKUP($P151, INDIRECT($Q$3),U$8,0)),IF($E151="E",0,3))</f>
        <v>103763</v>
      </c>
      <c r="V151" s="186" cm="1">
        <f t="array" aca="1" ref="V151" ca="1">ROUND(IF($Q151="Y",VLOOKUP($P151, INDIRECT($Q$3),V$8,0)*INDIRECT($P$2),VLOOKUP($P151, INDIRECT($Q$3),V$8,0)),IF($E151="E",0,3))</f>
        <v>107918</v>
      </c>
      <c r="W151" s="186" cm="1">
        <f t="array" aca="1" ref="W151" ca="1">ROUND(IF($Q151="Y",VLOOKUP($P151, INDIRECT($Q$3),W$8,0)*INDIRECT($P$2),VLOOKUP($P151, INDIRECT($Q$3),W$8,0)),IF($E151="E",0,3))</f>
        <v>112239</v>
      </c>
      <c r="X151" s="186" cm="1">
        <f t="array" aca="1" ref="X151" ca="1">ROUND(IF($Q151="Y",VLOOKUP($P151, INDIRECT($Q$3),X$8,0)*INDIRECT($P$2),VLOOKUP($P151, INDIRECT($Q$3),X$8,0)),IF($E151="E",0,3))</f>
        <v>116733</v>
      </c>
      <c r="Y151" s="186" cm="1">
        <f t="array" aca="1" ref="Y151" ca="1">ROUND(IF($Q151="Y",VLOOKUP($P151, INDIRECT($Q$3),Y$8,0)*INDIRECT($P$2),VLOOKUP($P151, INDIRECT($Q$3),Y$8,0)),IF($E151="E",0,3))</f>
        <v>0</v>
      </c>
      <c r="Z151" s="186" cm="1">
        <f t="array" aca="1" ref="Z151" ca="1">ROUND(IF($Q151="Y",VLOOKUP($P151, INDIRECT($Q$3),Z$8,0)*INDIRECT($P$2),VLOOKUP($P151, INDIRECT($Q$3),Z$8,0)),IF($E151="E",0,3))</f>
        <v>0</v>
      </c>
      <c r="AA151" s="186"/>
      <c r="AB151" s="282" t="str">
        <f t="shared" si="103"/>
        <v>06938C</v>
      </c>
      <c r="AC151" s="130" t="str">
        <f t="shared" si="106"/>
        <v>Manager School Health Services</v>
      </c>
      <c r="AD151" s="284" t="str">
        <f t="shared" si="107"/>
        <v>42B</v>
      </c>
      <c r="AE151" s="282">
        <f t="shared" ca="1" si="97"/>
        <v>47.964999999999996</v>
      </c>
      <c r="AF151" s="282">
        <f t="shared" ca="1" si="98"/>
        <v>49.887</v>
      </c>
      <c r="AG151" s="282">
        <f t="shared" ca="1" si="99"/>
        <v>51.884</v>
      </c>
      <c r="AH151" s="282">
        <f t="shared" ca="1" si="100"/>
        <v>53.961999999999996</v>
      </c>
      <c r="AI151" s="282">
        <f t="shared" ca="1" si="101"/>
        <v>56.122</v>
      </c>
      <c r="AJ151" s="282" t="str">
        <f t="shared" ca="1" si="90"/>
        <v/>
      </c>
      <c r="AK151" s="282" t="str">
        <f t="shared" ca="1" si="91"/>
        <v/>
      </c>
    </row>
    <row r="152" spans="1:37" x14ac:dyDescent="0.2">
      <c r="A152" s="75" t="s">
        <v>170</v>
      </c>
      <c r="B152" s="75">
        <v>11</v>
      </c>
      <c r="C152" s="70" t="s">
        <v>124</v>
      </c>
      <c r="D152" s="75">
        <v>498</v>
      </c>
      <c r="E152" s="75" t="s">
        <v>17</v>
      </c>
      <c r="F152" s="73" t="s">
        <v>402</v>
      </c>
      <c r="G152" s="74">
        <f t="shared" ca="1" si="92"/>
        <v>97071</v>
      </c>
      <c r="H152" s="74">
        <f t="shared" ca="1" si="93"/>
        <v>100951</v>
      </c>
      <c r="I152" s="74">
        <f t="shared" ca="1" si="94"/>
        <v>104991</v>
      </c>
      <c r="J152" s="74">
        <f t="shared" ca="1" si="95"/>
        <v>109190</v>
      </c>
      <c r="K152" s="74">
        <f t="shared" ca="1" si="96"/>
        <v>113558</v>
      </c>
      <c r="L152" s="74">
        <f t="shared" ca="1" si="88"/>
        <v>0</v>
      </c>
      <c r="M152" s="74">
        <f t="shared" ca="1" si="89"/>
        <v>0</v>
      </c>
      <c r="N152" s="72"/>
      <c r="P152" s="187" t="str">
        <f t="shared" si="102"/>
        <v>59210C</v>
      </c>
      <c r="Q152" s="191" t="s">
        <v>600</v>
      </c>
      <c r="R152" s="188" t="str">
        <f t="shared" si="105"/>
        <v>Manager Small Business Program</v>
      </c>
      <c r="S152" s="189" t="str">
        <f t="shared" si="104"/>
        <v>104</v>
      </c>
      <c r="T152" s="186" cm="1">
        <f t="array" aca="1" ref="T152" ca="1">ROUND(IF($Q152="Y",VLOOKUP($P152, INDIRECT($Q$3),T$8,0)*INDIRECT($P$2),VLOOKUP($P152, INDIRECT($Q$3),T$8,0)),IF($E152="E",0,3))</f>
        <v>97071</v>
      </c>
      <c r="U152" s="186" cm="1">
        <f t="array" aca="1" ref="U152" ca="1">ROUND(IF($Q152="Y",VLOOKUP($P152, INDIRECT($Q$3),U$8,0)*INDIRECT($P$2),VLOOKUP($P152, INDIRECT($Q$3),U$8,0)),IF($E152="E",0,3))</f>
        <v>100951</v>
      </c>
      <c r="V152" s="186" cm="1">
        <f t="array" aca="1" ref="V152" ca="1">ROUND(IF($Q152="Y",VLOOKUP($P152, INDIRECT($Q$3),V$8,0)*INDIRECT($P$2),VLOOKUP($P152, INDIRECT($Q$3),V$8,0)),IF($E152="E",0,3))</f>
        <v>104991</v>
      </c>
      <c r="W152" s="186" cm="1">
        <f t="array" aca="1" ref="W152" ca="1">ROUND(IF($Q152="Y",VLOOKUP($P152, INDIRECT($Q$3),W$8,0)*INDIRECT($P$2),VLOOKUP($P152, INDIRECT($Q$3),W$8,0)),IF($E152="E",0,3))</f>
        <v>109190</v>
      </c>
      <c r="X152" s="186" cm="1">
        <f t="array" aca="1" ref="X152" ca="1">ROUND(IF($Q152="Y",VLOOKUP($P152, INDIRECT($Q$3),X$8,0)*INDIRECT($P$2),VLOOKUP($P152, INDIRECT($Q$3),X$8,0)),IF($E152="E",0,3))</f>
        <v>113558</v>
      </c>
      <c r="Y152" s="186" cm="1">
        <f t="array" aca="1" ref="Y152" ca="1">ROUND(IF($Q152="Y",VLOOKUP($P152, INDIRECT($Q$3),Y$8,0)*INDIRECT($P$2),VLOOKUP($P152, INDIRECT($Q$3),Y$8,0)),IF($E152="E",0,3))</f>
        <v>0</v>
      </c>
      <c r="Z152" s="186" cm="1">
        <f t="array" aca="1" ref="Z152" ca="1">ROUND(IF($Q152="Y",VLOOKUP($P152, INDIRECT($Q$3),Z$8,0)*INDIRECT($P$2),VLOOKUP($P152, INDIRECT($Q$3),Z$8,0)),IF($E152="E",0,3))</f>
        <v>0</v>
      </c>
      <c r="AA152" s="186"/>
      <c r="AB152" s="282" t="str">
        <f t="shared" si="103"/>
        <v>59210C</v>
      </c>
      <c r="AC152" s="130" t="str">
        <f t="shared" si="106"/>
        <v>Manager Small Business Program</v>
      </c>
      <c r="AD152" s="284" t="str">
        <f t="shared" si="107"/>
        <v>104</v>
      </c>
      <c r="AE152" s="282">
        <f t="shared" ca="1" si="97"/>
        <v>46.668999999999997</v>
      </c>
      <c r="AF152" s="282">
        <f t="shared" ca="1" si="98"/>
        <v>48.534999999999997</v>
      </c>
      <c r="AG152" s="282">
        <f t="shared" ca="1" si="99"/>
        <v>50.476999999999997</v>
      </c>
      <c r="AH152" s="282">
        <f t="shared" ca="1" si="100"/>
        <v>52.495999999999995</v>
      </c>
      <c r="AI152" s="282">
        <f t="shared" ca="1" si="101"/>
        <v>54.595999999999997</v>
      </c>
      <c r="AJ152" s="282" t="str">
        <f t="shared" ca="1" si="90"/>
        <v/>
      </c>
      <c r="AK152" s="282" t="str">
        <f t="shared" ca="1" si="91"/>
        <v/>
      </c>
    </row>
    <row r="153" spans="1:37" x14ac:dyDescent="0.2">
      <c r="A153" s="75" t="s">
        <v>984</v>
      </c>
      <c r="B153" s="75">
        <v>12</v>
      </c>
      <c r="C153" s="70" t="s">
        <v>574</v>
      </c>
      <c r="D153" s="75">
        <v>545</v>
      </c>
      <c r="E153" s="75" t="s">
        <v>17</v>
      </c>
      <c r="F153" s="73" t="s">
        <v>985</v>
      </c>
      <c r="G153" s="74">
        <f t="shared" si="92"/>
        <v>105507</v>
      </c>
      <c r="H153" s="74">
        <f t="shared" si="93"/>
        <v>109731</v>
      </c>
      <c r="I153" s="74">
        <f t="shared" si="94"/>
        <v>114124</v>
      </c>
      <c r="J153" s="74">
        <f t="shared" si="95"/>
        <v>118694</v>
      </c>
      <c r="K153" s="74">
        <f t="shared" si="96"/>
        <v>123448</v>
      </c>
      <c r="L153" s="74">
        <f t="shared" si="88"/>
        <v>0</v>
      </c>
      <c r="M153" s="74">
        <f t="shared" si="89"/>
        <v>0</v>
      </c>
      <c r="N153" s="72"/>
      <c r="P153" s="187" t="str">
        <f t="shared" si="102"/>
        <v>53059C</v>
      </c>
      <c r="Q153" s="191" t="s">
        <v>600</v>
      </c>
      <c r="R153" s="378" t="str">
        <f t="shared" si="105"/>
        <v>Manager Small Business Team</v>
      </c>
      <c r="S153" s="379" t="str">
        <f t="shared" si="104"/>
        <v>044</v>
      </c>
      <c r="T153" s="384">
        <v>105507</v>
      </c>
      <c r="U153" s="384">
        <v>109731</v>
      </c>
      <c r="V153" s="384">
        <v>114124</v>
      </c>
      <c r="W153" s="384">
        <v>118694</v>
      </c>
      <c r="X153" s="384">
        <v>123448</v>
      </c>
      <c r="AA153" s="186"/>
      <c r="AB153" s="282" t="str">
        <f t="shared" si="103"/>
        <v>53059C</v>
      </c>
      <c r="AC153" s="130" t="str">
        <f t="shared" si="106"/>
        <v>Manager Small Business Team</v>
      </c>
      <c r="AD153" s="284" t="str">
        <f t="shared" si="107"/>
        <v>044</v>
      </c>
      <c r="AE153" s="282">
        <f t="shared" si="97"/>
        <v>50.724999999999994</v>
      </c>
      <c r="AF153" s="282">
        <f t="shared" si="98"/>
        <v>52.756</v>
      </c>
      <c r="AG153" s="282">
        <f t="shared" si="99"/>
        <v>54.867999999999995</v>
      </c>
      <c r="AH153" s="282">
        <f t="shared" si="100"/>
        <v>57.064999999999998</v>
      </c>
      <c r="AI153" s="282">
        <f t="shared" si="101"/>
        <v>59.35</v>
      </c>
      <c r="AJ153" s="282" t="str">
        <f t="shared" si="90"/>
        <v/>
      </c>
      <c r="AK153" s="282" t="str">
        <f t="shared" si="91"/>
        <v/>
      </c>
    </row>
    <row r="154" spans="1:37" x14ac:dyDescent="0.2">
      <c r="A154" s="75" t="s">
        <v>172</v>
      </c>
      <c r="B154" s="75">
        <v>12</v>
      </c>
      <c r="C154" s="70" t="s">
        <v>171</v>
      </c>
      <c r="D154" s="75">
        <v>543</v>
      </c>
      <c r="E154" s="75" t="s">
        <v>17</v>
      </c>
      <c r="F154" s="73" t="s">
        <v>404</v>
      </c>
      <c r="G154" s="74">
        <f t="shared" ca="1" si="92"/>
        <v>105199</v>
      </c>
      <c r="H154" s="74">
        <f t="shared" ca="1" si="93"/>
        <v>108353</v>
      </c>
      <c r="I154" s="74">
        <f t="shared" ca="1" si="94"/>
        <v>111606</v>
      </c>
      <c r="J154" s="74">
        <f t="shared" ca="1" si="95"/>
        <v>114952</v>
      </c>
      <c r="K154" s="74">
        <f t="shared" ca="1" si="96"/>
        <v>0</v>
      </c>
      <c r="L154" s="74">
        <f t="shared" ca="1" si="88"/>
        <v>0</v>
      </c>
      <c r="M154" s="74">
        <f t="shared" ca="1" si="89"/>
        <v>0</v>
      </c>
      <c r="N154" s="72"/>
      <c r="P154" s="187" t="str">
        <f t="shared" si="102"/>
        <v>06963C</v>
      </c>
      <c r="Q154" s="191" t="s">
        <v>600</v>
      </c>
      <c r="R154" s="188" t="str">
        <f t="shared" si="105"/>
        <v>Manager Special Projects &amp; Business Specialist</v>
      </c>
      <c r="S154" s="189" t="str">
        <f t="shared" si="104"/>
        <v>96</v>
      </c>
      <c r="T154" s="186" cm="1">
        <f t="array" aca="1" ref="T154" ca="1">ROUND(IF($Q154="Y",VLOOKUP($P154, INDIRECT($Q$3),T$8,0)*INDIRECT($P$2),VLOOKUP($P154, INDIRECT($Q$3),T$8,0)),IF($E154="E",0,3))</f>
        <v>105199</v>
      </c>
      <c r="U154" s="186" cm="1">
        <f t="array" aca="1" ref="U154" ca="1">ROUND(IF($Q154="Y",VLOOKUP($P154, INDIRECT($Q$3),U$8,0)*INDIRECT($P$2),VLOOKUP($P154, INDIRECT($Q$3),U$8,0)),IF($E154="E",0,3))</f>
        <v>108353</v>
      </c>
      <c r="V154" s="186" cm="1">
        <f t="array" aca="1" ref="V154" ca="1">ROUND(IF($Q154="Y",VLOOKUP($P154, INDIRECT($Q$3),V$8,0)*INDIRECT($P$2),VLOOKUP($P154, INDIRECT($Q$3),V$8,0)),IF($E154="E",0,3))</f>
        <v>111606</v>
      </c>
      <c r="W154" s="186" cm="1">
        <f t="array" aca="1" ref="W154" ca="1">ROUND(IF($Q154="Y",VLOOKUP($P154, INDIRECT($Q$3),W$8,0)*INDIRECT($P$2),VLOOKUP($P154, INDIRECT($Q$3),W$8,0)),IF($E154="E",0,3))</f>
        <v>114952</v>
      </c>
      <c r="X154" s="186" cm="1">
        <f t="array" aca="1" ref="X154" ca="1">ROUND(IF($Q154="Y",VLOOKUP($P154, INDIRECT($Q$3),X$8,0)*INDIRECT($P$2),VLOOKUP($P154, INDIRECT($Q$3),X$8,0)),IF($E154="E",0,3))</f>
        <v>0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103"/>
        <v>06963C</v>
      </c>
      <c r="AC154" s="130" t="str">
        <f t="shared" si="106"/>
        <v>Manager Special Projects &amp; Business Specialist</v>
      </c>
      <c r="AD154" s="284" t="str">
        <f t="shared" si="107"/>
        <v>96</v>
      </c>
      <c r="AE154" s="282">
        <f t="shared" ca="1" si="97"/>
        <v>50.576999999999998</v>
      </c>
      <c r="AF154" s="282">
        <f t="shared" ca="1" si="98"/>
        <v>52.092999999999996</v>
      </c>
      <c r="AG154" s="282">
        <f t="shared" ca="1" si="99"/>
        <v>53.656999999999996</v>
      </c>
      <c r="AH154" s="282">
        <f t="shared" ca="1" si="100"/>
        <v>55.265999999999998</v>
      </c>
      <c r="AI154" s="282" t="str">
        <f t="shared" ca="1" si="101"/>
        <v/>
      </c>
      <c r="AJ154" s="282" t="str">
        <f t="shared" ca="1" si="90"/>
        <v/>
      </c>
      <c r="AK154" s="282" t="str">
        <f t="shared" ca="1" si="91"/>
        <v/>
      </c>
    </row>
    <row r="155" spans="1:37" x14ac:dyDescent="0.2">
      <c r="A155" s="75" t="s">
        <v>173</v>
      </c>
      <c r="B155" s="75">
        <v>9</v>
      </c>
      <c r="C155" s="70" t="s">
        <v>24</v>
      </c>
      <c r="D155" s="75">
        <v>423</v>
      </c>
      <c r="E155" s="75" t="s">
        <v>17</v>
      </c>
      <c r="F155" s="73" t="s">
        <v>405</v>
      </c>
      <c r="G155" s="74">
        <f t="shared" ca="1" si="92"/>
        <v>75559</v>
      </c>
      <c r="H155" s="74">
        <f t="shared" ca="1" si="93"/>
        <v>79533</v>
      </c>
      <c r="I155" s="74">
        <f t="shared" ca="1" si="94"/>
        <v>83719</v>
      </c>
      <c r="J155" s="74">
        <f t="shared" ca="1" si="95"/>
        <v>88126</v>
      </c>
      <c r="K155" s="74">
        <f t="shared" ca="1" si="96"/>
        <v>90596</v>
      </c>
      <c r="L155" s="74">
        <f t="shared" ca="1" si="88"/>
        <v>93132</v>
      </c>
      <c r="M155" s="74">
        <f t="shared" ca="1" si="89"/>
        <v>95787</v>
      </c>
      <c r="N155" s="72"/>
      <c r="P155" s="187" t="str">
        <f t="shared" si="102"/>
        <v>06608C</v>
      </c>
      <c r="Q155" s="191" t="s">
        <v>600</v>
      </c>
      <c r="R155" s="188" t="str">
        <f t="shared" si="105"/>
        <v>Manager Stores &amp; Central Requistions</v>
      </c>
      <c r="S155" s="189" t="str">
        <f t="shared" si="104"/>
        <v>86</v>
      </c>
      <c r="T155" s="186" cm="1">
        <f t="array" aca="1" ref="T155" ca="1">ROUND(IF($Q155="Y",VLOOKUP($P155, INDIRECT($Q$3),T$8,0)*INDIRECT($P$2),VLOOKUP($P155, INDIRECT($Q$3),T$8,0)),IF($E155="E",0,3))</f>
        <v>75559</v>
      </c>
      <c r="U155" s="186" cm="1">
        <f t="array" aca="1" ref="U155" ca="1">ROUND(IF($Q155="Y",VLOOKUP($P155, INDIRECT($Q$3),U$8,0)*INDIRECT($P$2),VLOOKUP($P155, INDIRECT($Q$3),U$8,0)),IF($E155="E",0,3))</f>
        <v>79533</v>
      </c>
      <c r="V155" s="186" cm="1">
        <f t="array" aca="1" ref="V155" ca="1">ROUND(IF($Q155="Y",VLOOKUP($P155, INDIRECT($Q$3),V$8,0)*INDIRECT($P$2),VLOOKUP($P155, INDIRECT($Q$3),V$8,0)),IF($E155="E",0,3))</f>
        <v>83719</v>
      </c>
      <c r="W155" s="186" cm="1">
        <f t="array" aca="1" ref="W155" ca="1">ROUND(IF($Q155="Y",VLOOKUP($P155, INDIRECT($Q$3),W$8,0)*INDIRECT($P$2),VLOOKUP($P155, INDIRECT($Q$3),W$8,0)),IF($E155="E",0,3))</f>
        <v>88126</v>
      </c>
      <c r="X155" s="186" cm="1">
        <f t="array" aca="1" ref="X155" ca="1">ROUND(IF($Q155="Y",VLOOKUP($P155, INDIRECT($Q$3),X$8,0)*INDIRECT($P$2),VLOOKUP($P155, INDIRECT($Q$3),X$8,0)),IF($E155="E",0,3))</f>
        <v>90596</v>
      </c>
      <c r="Y155" s="186" cm="1">
        <f t="array" aca="1" ref="Y155" ca="1">ROUND(IF($Q155="Y",VLOOKUP($P155, INDIRECT($Q$3),Y$8,0)*INDIRECT($P$2),VLOOKUP($P155, INDIRECT($Q$3),Y$8,0)),IF($E155="E",0,3))</f>
        <v>93132</v>
      </c>
      <c r="Z155" s="186" cm="1">
        <f t="array" aca="1" ref="Z155" ca="1">ROUND(IF($Q155="Y",VLOOKUP($P155, INDIRECT($Q$3),Z$8,0)*INDIRECT($P$2),VLOOKUP($P155, INDIRECT($Q$3),Z$8,0)),IF($E155="E",0,3))</f>
        <v>95787</v>
      </c>
      <c r="AA155" s="186"/>
      <c r="AB155" s="282" t="str">
        <f t="shared" si="103"/>
        <v>06608C</v>
      </c>
      <c r="AC155" s="130" t="str">
        <f t="shared" si="106"/>
        <v>Manager Stores &amp; Central Requistions</v>
      </c>
      <c r="AD155" s="284" t="str">
        <f t="shared" si="107"/>
        <v>86</v>
      </c>
      <c r="AE155" s="282">
        <f t="shared" ca="1" si="97"/>
        <v>36.326999999999998</v>
      </c>
      <c r="AF155" s="282">
        <f t="shared" ca="1" si="98"/>
        <v>38.238</v>
      </c>
      <c r="AG155" s="282">
        <f t="shared" ca="1" si="99"/>
        <v>40.25</v>
      </c>
      <c r="AH155" s="282">
        <f t="shared" ca="1" si="100"/>
        <v>42.369</v>
      </c>
      <c r="AI155" s="282">
        <f t="shared" ca="1" si="101"/>
        <v>43.555999999999997</v>
      </c>
      <c r="AJ155" s="282">
        <f t="shared" ca="1" si="90"/>
        <v>44.774999999999999</v>
      </c>
      <c r="AK155" s="282">
        <f t="shared" ca="1" si="91"/>
        <v>46.052</v>
      </c>
    </row>
    <row r="156" spans="1:37" x14ac:dyDescent="0.2">
      <c r="A156" s="75" t="s">
        <v>153</v>
      </c>
      <c r="B156" s="75">
        <v>12</v>
      </c>
      <c r="C156" s="70" t="s">
        <v>152</v>
      </c>
      <c r="D156" s="75">
        <v>543</v>
      </c>
      <c r="E156" s="75" t="s">
        <v>17</v>
      </c>
      <c r="F156" s="73" t="s">
        <v>406</v>
      </c>
      <c r="G156" s="74">
        <f t="shared" ca="1" si="92"/>
        <v>105521</v>
      </c>
      <c r="H156" s="74">
        <f t="shared" ca="1" si="93"/>
        <v>109744</v>
      </c>
      <c r="I156" s="74">
        <f t="shared" ca="1" si="94"/>
        <v>114134</v>
      </c>
      <c r="J156" s="74">
        <f t="shared" ca="1" si="95"/>
        <v>118698</v>
      </c>
      <c r="K156" s="74">
        <f t="shared" ca="1" si="96"/>
        <v>123446</v>
      </c>
      <c r="L156" s="74">
        <f t="shared" ca="1" si="88"/>
        <v>0</v>
      </c>
      <c r="M156" s="74">
        <f t="shared" ca="1" si="89"/>
        <v>0</v>
      </c>
      <c r="N156" s="72"/>
      <c r="P156" s="187" t="str">
        <f t="shared" si="102"/>
        <v>06670C</v>
      </c>
      <c r="Q156" s="191" t="s">
        <v>600</v>
      </c>
      <c r="R156" s="188" t="str">
        <f t="shared" si="105"/>
        <v>Manager Sustainability</v>
      </c>
      <c r="S156" s="189" t="str">
        <f t="shared" si="104"/>
        <v>44G</v>
      </c>
      <c r="T156" s="186" cm="1">
        <f t="array" aca="1" ref="T156" ca="1">ROUND(IF($Q156="Y",VLOOKUP($P156, INDIRECT($Q$3),T$8,0)*INDIRECT($P$2),VLOOKUP($P156, INDIRECT($Q$3),T$8,0)),IF($E156="E",0,3))</f>
        <v>105521</v>
      </c>
      <c r="U156" s="186" cm="1">
        <f t="array" aca="1" ref="U156" ca="1">ROUND(IF($Q156="Y",VLOOKUP($P156, INDIRECT($Q$3),U$8,0)*INDIRECT($P$2),VLOOKUP($P156, INDIRECT($Q$3),U$8,0)),IF($E156="E",0,3))</f>
        <v>109744</v>
      </c>
      <c r="V156" s="186" cm="1">
        <f t="array" aca="1" ref="V156" ca="1">ROUND(IF($Q156="Y",VLOOKUP($P156, INDIRECT($Q$3),V$8,0)*INDIRECT($P$2),VLOOKUP($P156, INDIRECT($Q$3),V$8,0)),IF($E156="E",0,3))</f>
        <v>114134</v>
      </c>
      <c r="W156" s="186" cm="1">
        <f t="array" aca="1" ref="W156" ca="1">ROUND(IF($Q156="Y",VLOOKUP($P156, INDIRECT($Q$3),W$8,0)*INDIRECT($P$2),VLOOKUP($P156, INDIRECT($Q$3),W$8,0)),IF($E156="E",0,3))</f>
        <v>118698</v>
      </c>
      <c r="X156" s="186" cm="1">
        <f t="array" aca="1" ref="X156" ca="1">ROUND(IF($Q156="Y",VLOOKUP($P156, INDIRECT($Q$3),X$8,0)*INDIRECT($P$2),VLOOKUP($P156, INDIRECT($Q$3),X$8,0)),IF($E156="E",0,3))</f>
        <v>123446</v>
      </c>
      <c r="Y156" s="186" cm="1">
        <f t="array" aca="1" ref="Y156" ca="1">ROUND(IF($Q156="Y",VLOOKUP($P156, INDIRECT($Q$3),Y$8,0)*INDIRECT($P$2),VLOOKUP($P156, INDIRECT($Q$3),Y$8,0)),IF($E156="E",0,3))</f>
        <v>0</v>
      </c>
      <c r="Z156" s="186" cm="1">
        <f t="array" aca="1" ref="Z156" ca="1">ROUND(IF($Q156="Y",VLOOKUP($P156, INDIRECT($Q$3),Z$8,0)*INDIRECT($P$2),VLOOKUP($P156, INDIRECT($Q$3),Z$8,0)),IF($E156="E",0,3))</f>
        <v>0</v>
      </c>
      <c r="AA156" s="186"/>
      <c r="AB156" s="282" t="str">
        <f t="shared" si="103"/>
        <v>06670C</v>
      </c>
      <c r="AC156" s="130" t="str">
        <f t="shared" si="106"/>
        <v>Manager Sustainability</v>
      </c>
      <c r="AD156" s="284" t="str">
        <f t="shared" si="107"/>
        <v>44G</v>
      </c>
      <c r="AE156" s="282">
        <f t="shared" ca="1" si="97"/>
        <v>50.731999999999999</v>
      </c>
      <c r="AF156" s="282">
        <f t="shared" ca="1" si="98"/>
        <v>52.762</v>
      </c>
      <c r="AG156" s="282">
        <f t="shared" ca="1" si="99"/>
        <v>54.872999999999998</v>
      </c>
      <c r="AH156" s="282">
        <f t="shared" ca="1" si="100"/>
        <v>57.067</v>
      </c>
      <c r="AI156" s="282">
        <f t="shared" ca="1" si="101"/>
        <v>59.349999999999994</v>
      </c>
      <c r="AJ156" s="282" t="str">
        <f t="shared" ca="1" si="90"/>
        <v/>
      </c>
      <c r="AK156" s="282" t="str">
        <f t="shared" ca="1" si="91"/>
        <v/>
      </c>
    </row>
    <row r="157" spans="1:37" x14ac:dyDescent="0.2">
      <c r="A157" s="75" t="s">
        <v>154</v>
      </c>
      <c r="B157" s="75">
        <v>12</v>
      </c>
      <c r="C157" s="70" t="s">
        <v>120</v>
      </c>
      <c r="D157" s="75">
        <v>548</v>
      </c>
      <c r="E157" s="75" t="s">
        <v>17</v>
      </c>
      <c r="F157" s="73" t="s">
        <v>407</v>
      </c>
      <c r="G157" s="74">
        <f t="shared" ca="1" si="92"/>
        <v>95600</v>
      </c>
      <c r="H157" s="74">
        <f t="shared" ca="1" si="93"/>
        <v>100380</v>
      </c>
      <c r="I157" s="74">
        <f t="shared" ca="1" si="94"/>
        <v>105397</v>
      </c>
      <c r="J157" s="74">
        <f t="shared" ca="1" si="95"/>
        <v>112282</v>
      </c>
      <c r="K157" s="74">
        <f t="shared" ca="1" si="96"/>
        <v>115428</v>
      </c>
      <c r="L157" s="74">
        <f t="shared" ca="1" si="88"/>
        <v>118662</v>
      </c>
      <c r="M157" s="74">
        <f t="shared" ca="1" si="89"/>
        <v>122042</v>
      </c>
      <c r="N157" s="72"/>
      <c r="P157" s="187" t="str">
        <f t="shared" si="102"/>
        <v>00850C</v>
      </c>
      <c r="Q157" s="191" t="s">
        <v>600</v>
      </c>
      <c r="R157" s="188" t="str">
        <f t="shared" si="105"/>
        <v>Manager Treasury Operations</v>
      </c>
      <c r="S157" s="189" t="str">
        <f t="shared" si="104"/>
        <v>50</v>
      </c>
      <c r="T157" s="186" cm="1">
        <f t="array" aca="1" ref="T157" ca="1">ROUND(IF($Q157="Y",VLOOKUP($P157, INDIRECT($Q$3),T$8,0)*INDIRECT($P$2),VLOOKUP($P157, INDIRECT($Q$3),T$8,0)),IF($E157="E",0,3))</f>
        <v>95600</v>
      </c>
      <c r="U157" s="186" cm="1">
        <f t="array" aca="1" ref="U157" ca="1">ROUND(IF($Q157="Y",VLOOKUP($P157, INDIRECT($Q$3),U$8,0)*INDIRECT($P$2),VLOOKUP($P157, INDIRECT($Q$3),U$8,0)),IF($E157="E",0,3))</f>
        <v>100380</v>
      </c>
      <c r="V157" s="186" cm="1">
        <f t="array" aca="1" ref="V157" ca="1">ROUND(IF($Q157="Y",VLOOKUP($P157, INDIRECT($Q$3),V$8,0)*INDIRECT($P$2),VLOOKUP($P157, INDIRECT($Q$3),V$8,0)),IF($E157="E",0,3))</f>
        <v>105397</v>
      </c>
      <c r="W157" s="186" cm="1">
        <f t="array" aca="1" ref="W157" ca="1">ROUND(IF($Q157="Y",VLOOKUP($P157, INDIRECT($Q$3),W$8,0)*INDIRECT($P$2),VLOOKUP($P157, INDIRECT($Q$3),W$8,0)),IF($E157="E",0,3))</f>
        <v>112282</v>
      </c>
      <c r="X157" s="186" cm="1">
        <f t="array" aca="1" ref="X157" ca="1">ROUND(IF($Q157="Y",VLOOKUP($P157, INDIRECT($Q$3),X$8,0)*INDIRECT($P$2),VLOOKUP($P157, INDIRECT($Q$3),X$8,0)),IF($E157="E",0,3))</f>
        <v>115428</v>
      </c>
      <c r="Y157" s="186" cm="1">
        <f t="array" aca="1" ref="Y157" ca="1">ROUND(IF($Q157="Y",VLOOKUP($P157, INDIRECT($Q$3),Y$8,0)*INDIRECT($P$2),VLOOKUP($P157, INDIRECT($Q$3),Y$8,0)),IF($E157="E",0,3))</f>
        <v>118662</v>
      </c>
      <c r="Z157" s="186" cm="1">
        <f t="array" aca="1" ref="Z157" ca="1">ROUND(IF($Q157="Y",VLOOKUP($P157, INDIRECT($Q$3),Z$8,0)*INDIRECT($P$2),VLOOKUP($P157, INDIRECT($Q$3),Z$8,0)),IF($E157="E",0,3))</f>
        <v>122042</v>
      </c>
      <c r="AA157" s="186"/>
      <c r="AB157" s="282" t="str">
        <f t="shared" si="103"/>
        <v>00850C</v>
      </c>
      <c r="AC157" s="130" t="str">
        <f t="shared" si="106"/>
        <v>Manager Treasury Operations</v>
      </c>
      <c r="AD157" s="284" t="str">
        <f t="shared" si="107"/>
        <v>50</v>
      </c>
      <c r="AE157" s="282">
        <f t="shared" ca="1" si="97"/>
        <v>45.961999999999996</v>
      </c>
      <c r="AF157" s="282">
        <f t="shared" ca="1" si="98"/>
        <v>48.26</v>
      </c>
      <c r="AG157" s="282">
        <f t="shared" ca="1" si="99"/>
        <v>50.671999999999997</v>
      </c>
      <c r="AH157" s="282">
        <f t="shared" ca="1" si="100"/>
        <v>53.981999999999999</v>
      </c>
      <c r="AI157" s="282">
        <f t="shared" ca="1" si="101"/>
        <v>55.494999999999997</v>
      </c>
      <c r="AJ157" s="282">
        <f t="shared" ca="1" si="90"/>
        <v>57.05</v>
      </c>
      <c r="AK157" s="282">
        <f t="shared" ca="1" si="91"/>
        <v>58.674999999999997</v>
      </c>
    </row>
    <row r="158" spans="1:37" x14ac:dyDescent="0.2">
      <c r="A158" s="75" t="s">
        <v>961</v>
      </c>
      <c r="B158" s="75">
        <v>10</v>
      </c>
      <c r="C158" s="70" t="s">
        <v>580</v>
      </c>
      <c r="D158" s="75">
        <v>465</v>
      </c>
      <c r="E158" s="75" t="s">
        <v>17</v>
      </c>
      <c r="F158" s="73" t="s">
        <v>408</v>
      </c>
      <c r="G158" s="74">
        <f t="shared" si="92"/>
        <v>88882</v>
      </c>
      <c r="H158" s="74">
        <f t="shared" si="93"/>
        <v>92442</v>
      </c>
      <c r="I158" s="74">
        <f t="shared" si="94"/>
        <v>96143</v>
      </c>
      <c r="J158" s="74">
        <f t="shared" si="95"/>
        <v>99993</v>
      </c>
      <c r="K158" s="74">
        <f t="shared" si="96"/>
        <v>103997</v>
      </c>
      <c r="L158" s="74">
        <f t="shared" ref="L158:L189" si="108">Y158</f>
        <v>0</v>
      </c>
      <c r="M158" s="74">
        <f t="shared" ref="M158:M189" si="109">Z158</f>
        <v>0</v>
      </c>
      <c r="N158" s="72"/>
      <c r="P158" s="376" t="str">
        <f t="shared" si="102"/>
        <v>59447C</v>
      </c>
      <c r="Q158" s="377" t="s">
        <v>600</v>
      </c>
      <c r="R158" s="378" t="str">
        <f t="shared" si="105"/>
        <v>Manager Utilities Billing</v>
      </c>
      <c r="S158" s="379" t="str">
        <f t="shared" si="104"/>
        <v>034</v>
      </c>
      <c r="T158" s="382">
        <v>88882</v>
      </c>
      <c r="U158" s="382">
        <v>92442</v>
      </c>
      <c r="V158" s="382">
        <v>96143</v>
      </c>
      <c r="W158" s="382">
        <v>99993</v>
      </c>
      <c r="X158" s="382">
        <v>103997</v>
      </c>
      <c r="AA158" s="186"/>
      <c r="AB158" s="282" t="str">
        <f t="shared" si="103"/>
        <v>59447C</v>
      </c>
      <c r="AC158" s="130" t="str">
        <f t="shared" si="106"/>
        <v>Manager Utilities Billing</v>
      </c>
      <c r="AD158" s="284" t="str">
        <f t="shared" si="107"/>
        <v>034</v>
      </c>
      <c r="AE158" s="282">
        <f t="shared" si="97"/>
        <v>42.731999999999999</v>
      </c>
      <c r="AF158" s="282">
        <f t="shared" si="98"/>
        <v>44.443999999999996</v>
      </c>
      <c r="AG158" s="282">
        <f t="shared" si="99"/>
        <v>46.222999999999999</v>
      </c>
      <c r="AH158" s="282">
        <f t="shared" si="100"/>
        <v>48.073999999999998</v>
      </c>
      <c r="AI158" s="282">
        <f t="shared" si="101"/>
        <v>49.998999999999995</v>
      </c>
      <c r="AJ158" s="282" t="str">
        <f t="shared" ref="AJ158:AJ189" si="110">IF(Y158=0,"",IF($E158="E",ROUNDUP(Y158/2080,3),Y158))</f>
        <v/>
      </c>
      <c r="AK158" s="282" t="str">
        <f t="shared" ref="AK158:AK189" si="111">IF(Z158=0,"",IF($E158="E",ROUNDUP(Z158/2080,3),Z158))</f>
        <v/>
      </c>
    </row>
    <row r="159" spans="1:37" x14ac:dyDescent="0.2">
      <c r="A159" s="75" t="s">
        <v>159</v>
      </c>
      <c r="B159" s="75">
        <v>9</v>
      </c>
      <c r="C159" s="70" t="s">
        <v>93</v>
      </c>
      <c r="D159" s="75">
        <v>448</v>
      </c>
      <c r="E159" s="75" t="s">
        <v>17</v>
      </c>
      <c r="F159" s="73" t="s">
        <v>410</v>
      </c>
      <c r="G159" s="74">
        <f t="shared" ca="1" si="92"/>
        <v>76998</v>
      </c>
      <c r="H159" s="74">
        <f t="shared" ca="1" si="93"/>
        <v>81050</v>
      </c>
      <c r="I159" s="74">
        <f t="shared" ca="1" si="94"/>
        <v>85963</v>
      </c>
      <c r="J159" s="74">
        <f t="shared" ca="1" si="95"/>
        <v>90879</v>
      </c>
      <c r="K159" s="74">
        <f t="shared" ca="1" si="96"/>
        <v>93421</v>
      </c>
      <c r="L159" s="74">
        <f t="shared" ca="1" si="108"/>
        <v>96038</v>
      </c>
      <c r="M159" s="74">
        <f t="shared" ca="1" si="109"/>
        <v>98777</v>
      </c>
      <c r="N159" s="72"/>
      <c r="P159" s="187" t="str">
        <f t="shared" si="102"/>
        <v>42300C</v>
      </c>
      <c r="Q159" s="191" t="s">
        <v>600</v>
      </c>
      <c r="R159" s="188" t="str">
        <f t="shared" si="105"/>
        <v>Marketing &amp; Communication Manager</v>
      </c>
      <c r="S159" s="189" t="str">
        <f t="shared" si="104"/>
        <v>35</v>
      </c>
      <c r="T159" s="186" cm="1">
        <f t="array" aca="1" ref="T159" ca="1">ROUND(IF($Q159="Y",VLOOKUP($P159, INDIRECT($Q$3),T$8,0)*INDIRECT($P$2),VLOOKUP($P159, INDIRECT($Q$3),T$8,0)),IF($E159="E",0,3))</f>
        <v>76998</v>
      </c>
      <c r="U159" s="186" cm="1">
        <f t="array" aca="1" ref="U159" ca="1">ROUND(IF($Q159="Y",VLOOKUP($P159, INDIRECT($Q$3),U$8,0)*INDIRECT($P$2),VLOOKUP($P159, INDIRECT($Q$3),U$8,0)),IF($E159="E",0,3))</f>
        <v>81050</v>
      </c>
      <c r="V159" s="186" cm="1">
        <f t="array" aca="1" ref="V159" ca="1">ROUND(IF($Q159="Y",VLOOKUP($P159, INDIRECT($Q$3),V$8,0)*INDIRECT($P$2),VLOOKUP($P159, INDIRECT($Q$3),V$8,0)),IF($E159="E",0,3))</f>
        <v>85963</v>
      </c>
      <c r="W159" s="186" cm="1">
        <f t="array" aca="1" ref="W159" ca="1">ROUND(IF($Q159="Y",VLOOKUP($P159, INDIRECT($Q$3),W$8,0)*INDIRECT($P$2),VLOOKUP($P159, INDIRECT($Q$3),W$8,0)),IF($E159="E",0,3))</f>
        <v>90879</v>
      </c>
      <c r="X159" s="186" cm="1">
        <f t="array" aca="1" ref="X159" ca="1">ROUND(IF($Q159="Y",VLOOKUP($P159, INDIRECT($Q$3),X$8,0)*INDIRECT($P$2),VLOOKUP($P159, INDIRECT($Q$3),X$8,0)),IF($E159="E",0,3))</f>
        <v>93421</v>
      </c>
      <c r="Y159" s="186" cm="1">
        <f t="array" aca="1" ref="Y159" ca="1">ROUND(IF($Q159="Y",VLOOKUP($P159, INDIRECT($Q$3),Y$8,0)*INDIRECT($P$2),VLOOKUP($P159, INDIRECT($Q$3),Y$8,0)),IF($E159="E",0,3))</f>
        <v>96038</v>
      </c>
      <c r="Z159" s="186" cm="1">
        <f t="array" aca="1" ref="Z159" ca="1">ROUND(IF($Q159="Y",VLOOKUP($P159, INDIRECT($Q$3),Z$8,0)*INDIRECT($P$2),VLOOKUP($P159, INDIRECT($Q$3),Z$8,0)),IF($E159="E",0,3))</f>
        <v>98777</v>
      </c>
      <c r="AA159" s="186"/>
      <c r="AB159" s="282" t="str">
        <f t="shared" si="103"/>
        <v>42300C</v>
      </c>
      <c r="AC159" s="130" t="str">
        <f t="shared" si="106"/>
        <v>Marketing &amp; Communication Manager</v>
      </c>
      <c r="AD159" s="284" t="str">
        <f t="shared" si="107"/>
        <v>35</v>
      </c>
      <c r="AE159" s="282">
        <f t="shared" ca="1" si="97"/>
        <v>37.018999999999998</v>
      </c>
      <c r="AF159" s="282">
        <f t="shared" ca="1" si="98"/>
        <v>38.966999999999999</v>
      </c>
      <c r="AG159" s="282">
        <f t="shared" ca="1" si="99"/>
        <v>41.329000000000001</v>
      </c>
      <c r="AH159" s="282">
        <f t="shared" ca="1" si="100"/>
        <v>43.692</v>
      </c>
      <c r="AI159" s="282">
        <f t="shared" ca="1" si="101"/>
        <v>44.913999999999994</v>
      </c>
      <c r="AJ159" s="282">
        <f t="shared" ca="1" si="110"/>
        <v>46.172999999999995</v>
      </c>
      <c r="AK159" s="282">
        <f t="shared" ca="1" si="111"/>
        <v>47.488999999999997</v>
      </c>
    </row>
    <row r="160" spans="1:37" x14ac:dyDescent="0.2">
      <c r="A160" s="75" t="s">
        <v>639</v>
      </c>
      <c r="B160" s="75">
        <v>7</v>
      </c>
      <c r="C160" s="70" t="s">
        <v>638</v>
      </c>
      <c r="D160" s="75">
        <v>360</v>
      </c>
      <c r="E160" s="75" t="s">
        <v>17</v>
      </c>
      <c r="F160" s="73" t="s">
        <v>637</v>
      </c>
      <c r="G160" s="74">
        <f t="shared" ca="1" si="92"/>
        <v>69295</v>
      </c>
      <c r="H160" s="74">
        <f t="shared" ca="1" si="93"/>
        <v>72069</v>
      </c>
      <c r="I160" s="74">
        <f t="shared" ca="1" si="94"/>
        <v>74955</v>
      </c>
      <c r="J160" s="74">
        <f t="shared" ca="1" si="95"/>
        <v>77957</v>
      </c>
      <c r="K160" s="74">
        <f t="shared" ca="1" si="96"/>
        <v>81078</v>
      </c>
      <c r="L160" s="74">
        <f t="shared" ca="1" si="108"/>
        <v>0</v>
      </c>
      <c r="M160" s="74">
        <f t="shared" ca="1" si="109"/>
        <v>0</v>
      </c>
      <c r="N160" s="72"/>
      <c r="P160" s="187" t="str">
        <f t="shared" si="102"/>
        <v>52985C</v>
      </c>
      <c r="Q160" s="191" t="s">
        <v>600</v>
      </c>
      <c r="R160" s="188" t="str">
        <f t="shared" si="105"/>
        <v>Medical Assistant Program Supervisor</v>
      </c>
      <c r="S160" s="189" t="str">
        <f t="shared" si="104"/>
        <v>070</v>
      </c>
      <c r="T160" s="186" cm="1">
        <f t="array" aca="1" ref="T160" ca="1">ROUND(IF($Q160="Y",VLOOKUP($P160, INDIRECT($Q$3),T$8,0)*INDIRECT($P$2),VLOOKUP($P160, INDIRECT($Q$3),T$8,0)),IF($E160="E",0,3))</f>
        <v>69295</v>
      </c>
      <c r="U160" s="186" cm="1">
        <f t="array" aca="1" ref="U160" ca="1">ROUND(IF($Q160="Y",VLOOKUP($P160, INDIRECT($Q$3),U$8,0)*INDIRECT($P$2),VLOOKUP($P160, INDIRECT($Q$3),U$8,0)),IF($E160="E",0,3))</f>
        <v>72069</v>
      </c>
      <c r="V160" s="186" cm="1">
        <f t="array" aca="1" ref="V160" ca="1">ROUND(IF($Q160="Y",VLOOKUP($P160, INDIRECT($Q$3),V$8,0)*INDIRECT($P$2),VLOOKUP($P160, INDIRECT($Q$3),V$8,0)),IF($E160="E",0,3))</f>
        <v>74955</v>
      </c>
      <c r="W160" s="186" cm="1">
        <f t="array" aca="1" ref="W160" ca="1">ROUND(IF($Q160="Y",VLOOKUP($P160, INDIRECT($Q$3),W$8,0)*INDIRECT($P$2),VLOOKUP($P160, INDIRECT($Q$3),W$8,0)),IF($E160="E",0,3))</f>
        <v>77957</v>
      </c>
      <c r="X160" s="186" cm="1">
        <f t="array" aca="1" ref="X160" ca="1">ROUND(IF($Q160="Y",VLOOKUP($P160, INDIRECT($Q$3),X$8,0)*INDIRECT($P$2),VLOOKUP($P160, INDIRECT($Q$3),X$8,0)),IF($E160="E",0,3))</f>
        <v>81078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103"/>
        <v>52985C</v>
      </c>
      <c r="AC160" s="130" t="str">
        <f t="shared" si="106"/>
        <v>Medical Assistant Program Supervisor</v>
      </c>
      <c r="AD160" s="284" t="str">
        <f t="shared" si="107"/>
        <v>070</v>
      </c>
      <c r="AE160" s="282">
        <f t="shared" ca="1" si="97"/>
        <v>33.314999999999998</v>
      </c>
      <c r="AF160" s="282">
        <f t="shared" ca="1" si="98"/>
        <v>34.649000000000001</v>
      </c>
      <c r="AG160" s="282">
        <f t="shared" ca="1" si="99"/>
        <v>36.036999999999999</v>
      </c>
      <c r="AH160" s="282">
        <f t="shared" ca="1" si="100"/>
        <v>37.479999999999997</v>
      </c>
      <c r="AI160" s="282">
        <f t="shared" ca="1" si="101"/>
        <v>38.979999999999997</v>
      </c>
      <c r="AJ160" s="282" t="str">
        <f t="shared" ca="1" si="110"/>
        <v/>
      </c>
      <c r="AK160" s="282" t="str">
        <f t="shared" ca="1" si="111"/>
        <v/>
      </c>
    </row>
    <row r="161" spans="1:37" x14ac:dyDescent="0.2">
      <c r="A161" s="75" t="s">
        <v>161</v>
      </c>
      <c r="B161" s="75">
        <v>10</v>
      </c>
      <c r="C161" s="70" t="s">
        <v>38</v>
      </c>
      <c r="D161" s="75">
        <v>458</v>
      </c>
      <c r="E161" s="75" t="s">
        <v>17</v>
      </c>
      <c r="F161" s="73" t="s">
        <v>412</v>
      </c>
      <c r="G161" s="74">
        <f t="shared" ca="1" si="92"/>
        <v>75757</v>
      </c>
      <c r="H161" s="74">
        <f t="shared" ca="1" si="93"/>
        <v>79565</v>
      </c>
      <c r="I161" s="74">
        <f t="shared" ca="1" si="94"/>
        <v>83864</v>
      </c>
      <c r="J161" s="74">
        <f t="shared" ca="1" si="95"/>
        <v>90869</v>
      </c>
      <c r="K161" s="74">
        <f t="shared" ca="1" si="96"/>
        <v>93415</v>
      </c>
      <c r="L161" s="74">
        <f t="shared" ca="1" si="108"/>
        <v>98308</v>
      </c>
      <c r="M161" s="74">
        <f t="shared" ca="1" si="109"/>
        <v>103945</v>
      </c>
      <c r="N161" s="72"/>
      <c r="P161" s="187" t="str">
        <f t="shared" si="102"/>
        <v>08855C</v>
      </c>
      <c r="Q161" s="191" t="s">
        <v>600</v>
      </c>
      <c r="R161" s="188" t="str">
        <f t="shared" si="105"/>
        <v>MFD Interagency Coordinator</v>
      </c>
      <c r="S161" s="189" t="str">
        <f t="shared" si="104"/>
        <v>65</v>
      </c>
      <c r="T161" s="186" cm="1">
        <f t="array" aca="1" ref="T161" ca="1">ROUND(IF($Q161="Y",VLOOKUP($P161, INDIRECT($Q$3),T$8,0)*INDIRECT($P$2),VLOOKUP($P161, INDIRECT($Q$3),T$8,0)),IF($E161="E",0,3))</f>
        <v>75757</v>
      </c>
      <c r="U161" s="186" cm="1">
        <f t="array" aca="1" ref="U161" ca="1">ROUND(IF($Q161="Y",VLOOKUP($P161, INDIRECT($Q$3),U$8,0)*INDIRECT($P$2),VLOOKUP($P161, INDIRECT($Q$3),U$8,0)),IF($E161="E",0,3))</f>
        <v>79565</v>
      </c>
      <c r="V161" s="186" cm="1">
        <f t="array" aca="1" ref="V161" ca="1">ROUND(IF($Q161="Y",VLOOKUP($P161, INDIRECT($Q$3),V$8,0)*INDIRECT($P$2),VLOOKUP($P161, INDIRECT($Q$3),V$8,0)),IF($E161="E",0,3))</f>
        <v>83864</v>
      </c>
      <c r="W161" s="186" cm="1">
        <f t="array" aca="1" ref="W161" ca="1">ROUND(IF($Q161="Y",VLOOKUP($P161, INDIRECT($Q$3),W$8,0)*INDIRECT($P$2),VLOOKUP($P161, INDIRECT($Q$3),W$8,0)),IF($E161="E",0,3))</f>
        <v>90869</v>
      </c>
      <c r="X161" s="186" cm="1">
        <f t="array" aca="1" ref="X161" ca="1">ROUND(IF($Q161="Y",VLOOKUP($P161, INDIRECT($Q$3),X$8,0)*INDIRECT($P$2),VLOOKUP($P161, INDIRECT($Q$3),X$8,0)),IF($E161="E",0,3))</f>
        <v>93415</v>
      </c>
      <c r="Y161" s="186" cm="1">
        <f t="array" aca="1" ref="Y161" ca="1">ROUND(IF($Q161="Y",VLOOKUP($P161, INDIRECT($Q$3),Y$8,0)*INDIRECT($P$2),VLOOKUP($P161, INDIRECT($Q$3),Y$8,0)),IF($E161="E",0,3))</f>
        <v>98308</v>
      </c>
      <c r="Z161" s="186" cm="1">
        <f t="array" aca="1" ref="Z161" ca="1">ROUND(IF($Q161="Y",VLOOKUP($P161, INDIRECT($Q$3),Z$8,0)*INDIRECT($P$2),VLOOKUP($P161, INDIRECT($Q$3),Z$8,0)),IF($E161="E",0,3))</f>
        <v>103945</v>
      </c>
      <c r="AA161" s="186"/>
      <c r="AB161" s="282" t="str">
        <f t="shared" si="103"/>
        <v>08855C</v>
      </c>
      <c r="AC161" s="130" t="str">
        <f t="shared" si="106"/>
        <v>MFD Interagency Coordinator</v>
      </c>
      <c r="AD161" s="284" t="str">
        <f t="shared" si="107"/>
        <v>65</v>
      </c>
      <c r="AE161" s="282">
        <f t="shared" ca="1" si="97"/>
        <v>36.421999999999997</v>
      </c>
      <c r="AF161" s="282">
        <f t="shared" ca="1" si="98"/>
        <v>38.253</v>
      </c>
      <c r="AG161" s="282">
        <f t="shared" ca="1" si="99"/>
        <v>40.32</v>
      </c>
      <c r="AH161" s="282">
        <f t="shared" ca="1" si="100"/>
        <v>43.687999999999995</v>
      </c>
      <c r="AI161" s="282">
        <f t="shared" ca="1" si="101"/>
        <v>44.911999999999999</v>
      </c>
      <c r="AJ161" s="282">
        <f t="shared" ca="1" si="110"/>
        <v>47.263999999999996</v>
      </c>
      <c r="AK161" s="282">
        <f t="shared" ca="1" si="111"/>
        <v>49.973999999999997</v>
      </c>
    </row>
    <row r="162" spans="1:37" x14ac:dyDescent="0.2">
      <c r="A162" s="75" t="s">
        <v>1011</v>
      </c>
      <c r="B162" s="75">
        <v>10</v>
      </c>
      <c r="C162" s="70" t="s">
        <v>1012</v>
      </c>
      <c r="D162" s="75">
        <v>455</v>
      </c>
      <c r="E162" s="75" t="s">
        <v>17</v>
      </c>
      <c r="F162" s="73" t="s">
        <v>1013</v>
      </c>
      <c r="G162" s="74">
        <f t="shared" si="92"/>
        <v>87703</v>
      </c>
      <c r="H162" s="74">
        <f t="shared" si="93"/>
        <v>91215</v>
      </c>
      <c r="I162" s="74">
        <f t="shared" si="94"/>
        <v>94868</v>
      </c>
      <c r="J162" s="74">
        <f t="shared" si="95"/>
        <v>98666</v>
      </c>
      <c r="K162" s="74">
        <f t="shared" si="96"/>
        <v>102617</v>
      </c>
      <c r="L162" s="74">
        <f t="shared" si="108"/>
        <v>0</v>
      </c>
      <c r="M162" s="74">
        <f t="shared" si="109"/>
        <v>0</v>
      </c>
      <c r="N162" s="72"/>
      <c r="P162" s="187" t="str">
        <f t="shared" si="102"/>
        <v>53061C</v>
      </c>
      <c r="Q162" s="191" t="s">
        <v>600</v>
      </c>
      <c r="R162" s="188" t="str">
        <f t="shared" si="105"/>
        <v>MPD Compliance Specialist Supervisor</v>
      </c>
      <c r="S162" s="189" t="str">
        <f t="shared" si="104"/>
        <v>141</v>
      </c>
      <c r="T162" s="338">
        <v>87703</v>
      </c>
      <c r="U162" s="338">
        <v>91215</v>
      </c>
      <c r="V162" s="338">
        <v>94868</v>
      </c>
      <c r="W162" s="338">
        <v>98666</v>
      </c>
      <c r="X162" s="338">
        <v>102617</v>
      </c>
      <c r="AA162" s="186"/>
      <c r="AB162" s="282" t="str">
        <f t="shared" si="103"/>
        <v>53061C</v>
      </c>
      <c r="AC162" s="130" t="str">
        <f t="shared" si="106"/>
        <v>MPD Compliance Specialist Supervisor</v>
      </c>
      <c r="AD162" s="284" t="str">
        <f t="shared" si="107"/>
        <v>141</v>
      </c>
      <c r="AE162" s="282">
        <f t="shared" si="97"/>
        <v>42.164999999999999</v>
      </c>
      <c r="AF162" s="282">
        <f t="shared" si="98"/>
        <v>43.853999999999999</v>
      </c>
      <c r="AG162" s="282">
        <f t="shared" si="99"/>
        <v>45.61</v>
      </c>
      <c r="AH162" s="282">
        <f t="shared" si="100"/>
        <v>47.436</v>
      </c>
      <c r="AI162" s="282">
        <f t="shared" si="101"/>
        <v>49.335999999999999</v>
      </c>
      <c r="AJ162" s="282" t="str">
        <f t="shared" si="110"/>
        <v/>
      </c>
      <c r="AK162" s="282" t="str">
        <f t="shared" si="111"/>
        <v/>
      </c>
    </row>
    <row r="163" spans="1:37" x14ac:dyDescent="0.2">
      <c r="A163" s="75" t="s">
        <v>854</v>
      </c>
      <c r="B163" s="75">
        <v>11</v>
      </c>
      <c r="C163" s="70" t="s">
        <v>124</v>
      </c>
      <c r="D163" s="75">
        <v>506</v>
      </c>
      <c r="E163" s="75" t="s">
        <v>17</v>
      </c>
      <c r="F163" s="73" t="s">
        <v>1010</v>
      </c>
      <c r="G163" s="74">
        <f t="shared" si="92"/>
        <v>97071</v>
      </c>
      <c r="H163" s="74">
        <f t="shared" si="93"/>
        <v>100951</v>
      </c>
      <c r="I163" s="74">
        <f t="shared" si="94"/>
        <v>104991</v>
      </c>
      <c r="J163" s="74">
        <f t="shared" si="95"/>
        <v>109190</v>
      </c>
      <c r="K163" s="74">
        <f t="shared" si="96"/>
        <v>113558</v>
      </c>
      <c r="L163" s="74">
        <f t="shared" ca="1" si="108"/>
        <v>0</v>
      </c>
      <c r="M163" s="74">
        <f t="shared" ca="1" si="109"/>
        <v>0</v>
      </c>
      <c r="N163" s="72"/>
      <c r="P163" s="187" t="str">
        <f t="shared" si="102"/>
        <v>53021C</v>
      </c>
      <c r="Q163" s="191" t="s">
        <v>600</v>
      </c>
      <c r="R163" s="188" t="str">
        <f t="shared" si="105"/>
        <v>MPD Health &amp; Wellness Manager</v>
      </c>
      <c r="S163" s="189" t="str">
        <f t="shared" si="104"/>
        <v>104</v>
      </c>
      <c r="T163" s="325">
        <v>97071</v>
      </c>
      <c r="U163" s="325">
        <v>100951</v>
      </c>
      <c r="V163" s="325">
        <v>104991</v>
      </c>
      <c r="W163" s="325">
        <v>109190</v>
      </c>
      <c r="X163" s="325">
        <v>113558</v>
      </c>
      <c r="Y163" s="186" cm="1">
        <f t="array" aca="1" ref="Y163" ca="1">ROUND(IF($Q163="Y",VLOOKUP($P163, INDIRECT($Q$3),Y$8,0)*INDIRECT($P$2),VLOOKUP($P163, INDIRECT($Q$3),Y$8,0)),IF($E163="E",0,3))</f>
        <v>0</v>
      </c>
      <c r="Z163" s="186" cm="1">
        <f t="array" aca="1" ref="Z163" ca="1">ROUND(IF($Q163="Y",VLOOKUP($P163, INDIRECT($Q$3),Z$8,0)*INDIRECT($P$2),VLOOKUP($P163, INDIRECT($Q$3),Z$8,0)),IF($E163="E",0,3))</f>
        <v>0</v>
      </c>
      <c r="AA163" s="186"/>
      <c r="AB163" s="282" t="str">
        <f t="shared" si="103"/>
        <v>53021C</v>
      </c>
      <c r="AC163" s="130" t="str">
        <f t="shared" si="106"/>
        <v>MPD Health &amp; Wellness Manager</v>
      </c>
      <c r="AD163" s="284" t="str">
        <f t="shared" si="107"/>
        <v>104</v>
      </c>
      <c r="AE163" s="282">
        <f t="shared" si="97"/>
        <v>46.668999999999997</v>
      </c>
      <c r="AF163" s="282">
        <f t="shared" si="98"/>
        <v>48.534999999999997</v>
      </c>
      <c r="AG163" s="282">
        <f t="shared" si="99"/>
        <v>50.476999999999997</v>
      </c>
      <c r="AH163" s="282">
        <f t="shared" si="100"/>
        <v>52.495999999999995</v>
      </c>
      <c r="AI163" s="282">
        <f t="shared" si="101"/>
        <v>54.595999999999997</v>
      </c>
      <c r="AJ163" s="282" t="str">
        <f t="shared" ca="1" si="110"/>
        <v/>
      </c>
      <c r="AK163" s="282" t="str">
        <f t="shared" ca="1" si="111"/>
        <v/>
      </c>
    </row>
    <row r="164" spans="1:37" x14ac:dyDescent="0.2">
      <c r="A164" s="75" t="s">
        <v>176</v>
      </c>
      <c r="B164" s="75">
        <v>12</v>
      </c>
      <c r="C164" s="70" t="s">
        <v>32</v>
      </c>
      <c r="D164" s="75">
        <v>573</v>
      </c>
      <c r="E164" s="75" t="s">
        <v>17</v>
      </c>
      <c r="F164" s="73" t="s">
        <v>414</v>
      </c>
      <c r="G164" s="74">
        <f t="shared" ca="1" si="92"/>
        <v>108891</v>
      </c>
      <c r="H164" s="74">
        <f t="shared" ca="1" si="93"/>
        <v>113246</v>
      </c>
      <c r="I164" s="74">
        <f t="shared" ca="1" si="94"/>
        <v>117775</v>
      </c>
      <c r="J164" s="74">
        <f t="shared" ca="1" si="95"/>
        <v>122486</v>
      </c>
      <c r="K164" s="74">
        <f t="shared" ca="1" si="96"/>
        <v>127385</v>
      </c>
      <c r="L164" s="74">
        <f t="shared" ca="1" si="108"/>
        <v>0</v>
      </c>
      <c r="M164" s="74">
        <f t="shared" ca="1" si="109"/>
        <v>0</v>
      </c>
      <c r="N164" s="72"/>
      <c r="P164" s="187" t="str">
        <f t="shared" si="102"/>
        <v>07455C</v>
      </c>
      <c r="Q164" s="191" t="s">
        <v>600</v>
      </c>
      <c r="R164" s="188" t="str">
        <f t="shared" si="105"/>
        <v xml:space="preserve">Parking System Manager </v>
      </c>
      <c r="S164" s="189" t="str">
        <f t="shared" si="104"/>
        <v>105</v>
      </c>
      <c r="T164" s="186" cm="1">
        <f t="array" aca="1" ref="T164" ca="1">ROUND(IF($Q164="Y",VLOOKUP($P164, INDIRECT($Q$3),T$8,0)*INDIRECT($P$2),VLOOKUP($P164, INDIRECT($Q$3),T$8,0)),IF($E164="E",0,3))</f>
        <v>108891</v>
      </c>
      <c r="U164" s="186" cm="1">
        <f t="array" aca="1" ref="U164" ca="1">ROUND(IF($Q164="Y",VLOOKUP($P164, INDIRECT($Q$3),U$8,0)*INDIRECT($P$2),VLOOKUP($P164, INDIRECT($Q$3),U$8,0)),IF($E164="E",0,3))</f>
        <v>113246</v>
      </c>
      <c r="V164" s="186" cm="1">
        <f t="array" aca="1" ref="V164" ca="1">ROUND(IF($Q164="Y",VLOOKUP($P164, INDIRECT($Q$3),V$8,0)*INDIRECT($P$2),VLOOKUP($P164, INDIRECT($Q$3),V$8,0)),IF($E164="E",0,3))</f>
        <v>117775</v>
      </c>
      <c r="W164" s="186" cm="1">
        <f t="array" aca="1" ref="W164" ca="1">ROUND(IF($Q164="Y",VLOOKUP($P164, INDIRECT($Q$3),W$8,0)*INDIRECT($P$2),VLOOKUP($P164, INDIRECT($Q$3),W$8,0)),IF($E164="E",0,3))</f>
        <v>122486</v>
      </c>
      <c r="X164" s="186" cm="1">
        <f t="array" aca="1" ref="X164" ca="1">ROUND(IF($Q164="Y",VLOOKUP($P164, INDIRECT($Q$3),X$8,0)*INDIRECT($P$2),VLOOKUP($P164, INDIRECT($Q$3),X$8,0)),IF($E164="E",0,3))</f>
        <v>127385</v>
      </c>
      <c r="Y164" s="186" cm="1">
        <f t="array" aca="1" ref="Y164" ca="1">ROUND(IF($Q164="Y",VLOOKUP($P164, INDIRECT($Q$3),Y$8,0)*INDIRECT($P$2),VLOOKUP($P164, INDIRECT($Q$3),Y$8,0)),IF($E164="E",0,3))</f>
        <v>0</v>
      </c>
      <c r="Z164" s="186" cm="1">
        <f t="array" aca="1" ref="Z164" ca="1">ROUND(IF($Q164="Y",VLOOKUP($P164, INDIRECT($Q$3),Z$8,0)*INDIRECT($P$2),VLOOKUP($P164, INDIRECT($Q$3),Z$8,0)),IF($E164="E",0,3))</f>
        <v>0</v>
      </c>
      <c r="AA164" s="186"/>
      <c r="AB164" s="282" t="str">
        <f t="shared" si="103"/>
        <v>07455C</v>
      </c>
      <c r="AC164" s="130" t="str">
        <f t="shared" si="106"/>
        <v xml:space="preserve">Parking System Manager </v>
      </c>
      <c r="AD164" s="284" t="str">
        <f t="shared" si="107"/>
        <v>105</v>
      </c>
      <c r="AE164" s="282">
        <f t="shared" ca="1" si="97"/>
        <v>52.351999999999997</v>
      </c>
      <c r="AF164" s="282">
        <f t="shared" ca="1" si="98"/>
        <v>54.445999999999998</v>
      </c>
      <c r="AG164" s="282">
        <f t="shared" ca="1" si="99"/>
        <v>56.622999999999998</v>
      </c>
      <c r="AH164" s="282">
        <f t="shared" ca="1" si="100"/>
        <v>58.887999999999998</v>
      </c>
      <c r="AI164" s="282">
        <f t="shared" ca="1" si="101"/>
        <v>61.242999999999995</v>
      </c>
      <c r="AJ164" s="282" t="str">
        <f t="shared" ca="1" si="110"/>
        <v/>
      </c>
      <c r="AK164" s="282" t="str">
        <f t="shared" ca="1" si="111"/>
        <v/>
      </c>
    </row>
    <row r="165" spans="1:37" x14ac:dyDescent="0.2">
      <c r="A165" s="75" t="s">
        <v>678</v>
      </c>
      <c r="B165" s="75">
        <v>8</v>
      </c>
      <c r="C165" s="70" t="s">
        <v>679</v>
      </c>
      <c r="D165" s="75">
        <v>403</v>
      </c>
      <c r="E165" s="75" t="s">
        <v>21</v>
      </c>
      <c r="F165" s="73" t="s">
        <v>677</v>
      </c>
      <c r="G165" s="74">
        <f t="shared" ca="1" si="92"/>
        <v>41.116999999999997</v>
      </c>
      <c r="H165" s="74">
        <f t="shared" ca="1" si="93"/>
        <v>42.268999999999998</v>
      </c>
      <c r="I165" s="74">
        <f t="shared" ca="1" si="94"/>
        <v>43.453000000000003</v>
      </c>
      <c r="J165" s="74">
        <f t="shared" ca="1" si="95"/>
        <v>44.692</v>
      </c>
      <c r="K165" s="74">
        <f t="shared" ca="1" si="96"/>
        <v>45.61</v>
      </c>
      <c r="L165" s="74">
        <f t="shared" ca="1" si="108"/>
        <v>0</v>
      </c>
      <c r="M165" s="74">
        <f t="shared" ca="1" si="109"/>
        <v>0</v>
      </c>
      <c r="N165" s="72"/>
      <c r="P165" s="187" t="str">
        <f t="shared" si="102"/>
        <v>52995C</v>
      </c>
      <c r="Q165" s="191" t="s">
        <v>600</v>
      </c>
      <c r="R165" s="188" t="str">
        <f t="shared" si="105"/>
        <v>Payroll Supervisor</v>
      </c>
      <c r="S165" s="189" t="str">
        <f t="shared" si="104"/>
        <v>080</v>
      </c>
      <c r="T165" s="186" cm="1">
        <f t="array" aca="1" ref="T165" ca="1">ROUND(IF($Q165="Y",VLOOKUP($P165, INDIRECT($Q$3),T$8,0)*INDIRECT($P$2),VLOOKUP($P165, INDIRECT($Q$3),T$8,0)),IF($E165="E",0,3))</f>
        <v>41.116999999999997</v>
      </c>
      <c r="U165" s="186" cm="1">
        <f t="array" aca="1" ref="U165" ca="1">ROUND(IF($Q165="Y",VLOOKUP($P165, INDIRECT($Q$3),U$8,0)*INDIRECT($P$2),VLOOKUP($P165, INDIRECT($Q$3),U$8,0)),IF($E165="E",0,3))</f>
        <v>42.268999999999998</v>
      </c>
      <c r="V165" s="186" cm="1">
        <f t="array" aca="1" ref="V165" ca="1">ROUND(IF($Q165="Y",VLOOKUP($P165, INDIRECT($Q$3),V$8,0)*INDIRECT($P$2),VLOOKUP($P165, INDIRECT($Q$3),V$8,0)),IF($E165="E",0,3))</f>
        <v>43.453000000000003</v>
      </c>
      <c r="W165" s="186" cm="1">
        <f t="array" aca="1" ref="W165" ca="1">ROUND(IF($Q165="Y",VLOOKUP($P165, INDIRECT($Q$3),W$8,0)*INDIRECT($P$2),VLOOKUP($P165, INDIRECT($Q$3),W$8,0)),IF($E165="E",0,3))</f>
        <v>44.692</v>
      </c>
      <c r="X165" s="186" cm="1">
        <f t="array" aca="1" ref="X165" ca="1">ROUND(IF($Q165="Y",VLOOKUP($P165, INDIRECT($Q$3),X$8,0)*INDIRECT($P$2),VLOOKUP($P165, INDIRECT($Q$3),X$8,0)),IF($E165="E",0,3))</f>
        <v>45.61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103"/>
        <v>52995C</v>
      </c>
      <c r="AC165" s="130" t="str">
        <f t="shared" si="106"/>
        <v>Payroll Supervisor</v>
      </c>
      <c r="AD165" s="284" t="str">
        <f t="shared" si="107"/>
        <v>080</v>
      </c>
      <c r="AE165" s="282">
        <f t="shared" ca="1" si="97"/>
        <v>41.116999999999997</v>
      </c>
      <c r="AF165" s="282">
        <f t="shared" ca="1" si="98"/>
        <v>42.268999999999998</v>
      </c>
      <c r="AG165" s="282">
        <f t="shared" ca="1" si="99"/>
        <v>43.453000000000003</v>
      </c>
      <c r="AH165" s="282">
        <f t="shared" ca="1" si="100"/>
        <v>44.692</v>
      </c>
      <c r="AI165" s="282">
        <f t="shared" ca="1" si="101"/>
        <v>45.61</v>
      </c>
      <c r="AJ165" s="282" t="str">
        <f t="shared" ca="1" si="110"/>
        <v/>
      </c>
      <c r="AK165" s="282" t="str">
        <f t="shared" ca="1" si="111"/>
        <v/>
      </c>
    </row>
    <row r="166" spans="1:37" x14ac:dyDescent="0.2">
      <c r="A166" s="75" t="s">
        <v>151</v>
      </c>
      <c r="B166" s="75">
        <v>12</v>
      </c>
      <c r="C166" s="70" t="s">
        <v>150</v>
      </c>
      <c r="D166" s="75">
        <v>565</v>
      </c>
      <c r="E166" s="75" t="s">
        <v>17</v>
      </c>
      <c r="F166" s="73" t="s">
        <v>645</v>
      </c>
      <c r="G166" s="74">
        <f t="shared" ref="G166:G197" ca="1" si="112">T166</f>
        <v>117180</v>
      </c>
      <c r="H166" s="74">
        <f t="shared" ref="H166:H197" ca="1" si="113">U166</f>
        <v>120459</v>
      </c>
      <c r="I166" s="74">
        <f t="shared" ref="I166:I197" ca="1" si="114">V166</f>
        <v>123834</v>
      </c>
      <c r="J166" s="74">
        <f t="shared" ref="J166:J197" ca="1" si="115">W166</f>
        <v>127362</v>
      </c>
      <c r="K166" s="74">
        <f t="shared" ref="K166:K197" ca="1" si="116">X166</f>
        <v>0</v>
      </c>
      <c r="L166" s="74">
        <f t="shared" ca="1" si="108"/>
        <v>0</v>
      </c>
      <c r="M166" s="74">
        <f t="shared" ca="1" si="109"/>
        <v>0</v>
      </c>
      <c r="N166" s="72"/>
      <c r="P166" s="187" t="str">
        <f t="shared" si="102"/>
        <v>06965C</v>
      </c>
      <c r="Q166" s="191" t="s">
        <v>600</v>
      </c>
      <c r="R166" s="188" t="str">
        <f t="shared" si="105"/>
        <v>Policy, Research and Outreach Manager</v>
      </c>
      <c r="S166" s="189" t="str">
        <f t="shared" si="104"/>
        <v>54</v>
      </c>
      <c r="T166" s="186" cm="1">
        <f t="array" aca="1" ref="T166" ca="1">ROUND(IF($Q166="Y",VLOOKUP($P166, INDIRECT($Q$3),T$8,0)*INDIRECT($P$2),VLOOKUP($P166, INDIRECT($Q$3),T$8,0)),IF($E166="E",0,3))</f>
        <v>117180</v>
      </c>
      <c r="U166" s="186" cm="1">
        <f t="array" aca="1" ref="U166" ca="1">ROUND(IF($Q166="Y",VLOOKUP($P166, INDIRECT($Q$3),U$8,0)*INDIRECT($P$2),VLOOKUP($P166, INDIRECT($Q$3),U$8,0)),IF($E166="E",0,3))</f>
        <v>120459</v>
      </c>
      <c r="V166" s="186" cm="1">
        <f t="array" aca="1" ref="V166" ca="1">ROUND(IF($Q166="Y",VLOOKUP($P166, INDIRECT($Q$3),V$8,0)*INDIRECT($P$2),VLOOKUP($P166, INDIRECT($Q$3),V$8,0)),IF($E166="E",0,3))</f>
        <v>123834</v>
      </c>
      <c r="W166" s="186" cm="1">
        <f t="array" aca="1" ref="W166" ca="1">ROUND(IF($Q166="Y",VLOOKUP($P166, INDIRECT($Q$3),W$8,0)*INDIRECT($P$2),VLOOKUP($P166, INDIRECT($Q$3),W$8,0)),IF($E166="E",0,3))</f>
        <v>127362</v>
      </c>
      <c r="X166" s="186" cm="1">
        <f t="array" aca="1" ref="X166" ca="1">ROUND(IF($Q166="Y",VLOOKUP($P166, INDIRECT($Q$3),X$8,0)*INDIRECT($P$2),VLOOKUP($P166, INDIRECT($Q$3),X$8,0)),IF($E166="E",0,3))</f>
        <v>0</v>
      </c>
      <c r="Y166" s="186" cm="1">
        <f t="array" aca="1" ref="Y166" ca="1">ROUND(IF($Q166="Y",VLOOKUP($P166, INDIRECT($Q$3),Y$8,0)*INDIRECT($P$2),VLOOKUP($P166, INDIRECT($Q$3),Y$8,0)),IF($E166="E",0,3))</f>
        <v>0</v>
      </c>
      <c r="Z166" s="186" cm="1">
        <f t="array" aca="1" ref="Z166" ca="1">ROUND(IF($Q166="Y",VLOOKUP($P166, INDIRECT($Q$3),Z$8,0)*INDIRECT($P$2),VLOOKUP($P166, INDIRECT($Q$3),Z$8,0)),IF($E166="E",0,3))</f>
        <v>0</v>
      </c>
      <c r="AA166" s="186"/>
      <c r="AB166" s="282" t="str">
        <f t="shared" si="103"/>
        <v>06965C</v>
      </c>
      <c r="AC166" s="130" t="str">
        <f t="shared" si="106"/>
        <v>Policy, Research and Outreach Manager</v>
      </c>
      <c r="AD166" s="284" t="str">
        <f t="shared" si="107"/>
        <v>54</v>
      </c>
      <c r="AE166" s="282">
        <f t="shared" ref="AE166:AE197" ca="1" si="117">IF(T166=0,"",IF($E166="E",ROUNDUP(T166/2080,3),T166))</f>
        <v>56.336999999999996</v>
      </c>
      <c r="AF166" s="282">
        <f t="shared" ref="AF166:AF197" ca="1" si="118">IF(U166=0,"",IF($E166="E",ROUNDUP(U166/2080,3),U166))</f>
        <v>57.912999999999997</v>
      </c>
      <c r="AG166" s="282">
        <f t="shared" ref="AG166:AG197" ca="1" si="119">IF(V166=0,"",IF($E166="E",ROUNDUP(V166/2080,3),V166))</f>
        <v>59.535999999999994</v>
      </c>
      <c r="AH166" s="282">
        <f t="shared" ref="AH166:AH197" ca="1" si="120">IF(W166=0,"",IF($E166="E",ROUNDUP(W166/2080,3),W166))</f>
        <v>61.231999999999999</v>
      </c>
      <c r="AI166" s="282" t="str">
        <f t="shared" ref="AI166:AI197" ca="1" si="121">IF(X166=0,"",IF($E166="E",ROUNDUP(X166/2080,3),X166))</f>
        <v/>
      </c>
      <c r="AJ166" s="282" t="str">
        <f t="shared" ca="1" si="110"/>
        <v/>
      </c>
      <c r="AK166" s="282" t="str">
        <f t="shared" ca="1" si="111"/>
        <v/>
      </c>
    </row>
    <row r="167" spans="1:37" x14ac:dyDescent="0.2">
      <c r="A167" s="75" t="s">
        <v>473</v>
      </c>
      <c r="B167" s="75">
        <v>11</v>
      </c>
      <c r="C167" s="70" t="s">
        <v>65</v>
      </c>
      <c r="D167" s="75">
        <v>508</v>
      </c>
      <c r="E167" s="75" t="s">
        <v>17</v>
      </c>
      <c r="F167" s="73" t="s">
        <v>467</v>
      </c>
      <c r="G167" s="74">
        <f t="shared" ca="1" si="112"/>
        <v>88287</v>
      </c>
      <c r="H167" s="74">
        <f t="shared" ca="1" si="113"/>
        <v>92935</v>
      </c>
      <c r="I167" s="74">
        <f t="shared" ca="1" si="114"/>
        <v>97824</v>
      </c>
      <c r="J167" s="74">
        <f t="shared" ca="1" si="115"/>
        <v>104477</v>
      </c>
      <c r="K167" s="74">
        <f t="shared" ca="1" si="116"/>
        <v>107404</v>
      </c>
      <c r="L167" s="74">
        <f t="shared" ca="1" si="108"/>
        <v>110412</v>
      </c>
      <c r="M167" s="74">
        <f t="shared" ca="1" si="109"/>
        <v>113558</v>
      </c>
      <c r="N167" s="72"/>
      <c r="P167" s="187" t="str">
        <f t="shared" si="102"/>
        <v>52937C</v>
      </c>
      <c r="Q167" s="191" t="s">
        <v>600</v>
      </c>
      <c r="R167" s="188" t="str">
        <f t="shared" si="105"/>
        <v>Principal Budget and Evaluation Analyst</v>
      </c>
      <c r="S167" s="189" t="str">
        <f t="shared" si="104"/>
        <v>41C</v>
      </c>
      <c r="T167" s="186" cm="1">
        <f t="array" aca="1" ref="T167" ca="1">ROUND(IF($Q167="Y",VLOOKUP($P167, INDIRECT($Q$3),T$8,0)*INDIRECT($P$2),VLOOKUP($P167, INDIRECT($Q$3),T$8,0)),IF($E167="E",0,3))</f>
        <v>88287</v>
      </c>
      <c r="U167" s="186" cm="1">
        <f t="array" aca="1" ref="U167" ca="1">ROUND(IF($Q167="Y",VLOOKUP($P167, INDIRECT($Q$3),U$8,0)*INDIRECT($P$2),VLOOKUP($P167, INDIRECT($Q$3),U$8,0)),IF($E167="E",0,3))</f>
        <v>92935</v>
      </c>
      <c r="V167" s="186" cm="1">
        <f t="array" aca="1" ref="V167" ca="1">ROUND(IF($Q167="Y",VLOOKUP($P167, INDIRECT($Q$3),V$8,0)*INDIRECT($P$2),VLOOKUP($P167, INDIRECT($Q$3),V$8,0)),IF($E167="E",0,3))</f>
        <v>97824</v>
      </c>
      <c r="W167" s="186" cm="1">
        <f t="array" aca="1" ref="W167" ca="1">ROUND(IF($Q167="Y",VLOOKUP($P167, INDIRECT($Q$3),W$8,0)*INDIRECT($P$2),VLOOKUP($P167, INDIRECT($Q$3),W$8,0)),IF($E167="E",0,3))</f>
        <v>104477</v>
      </c>
      <c r="X167" s="186" cm="1">
        <f t="array" aca="1" ref="X167" ca="1">ROUND(IF($Q167="Y",VLOOKUP($P167, INDIRECT($Q$3),X$8,0)*INDIRECT($P$2),VLOOKUP($P167, INDIRECT($Q$3),X$8,0)),IF($E167="E",0,3))</f>
        <v>107404</v>
      </c>
      <c r="Y167" s="186" cm="1">
        <f t="array" aca="1" ref="Y167" ca="1">ROUND(IF($Q167="Y",VLOOKUP($P167, INDIRECT($Q$3),Y$8,0)*INDIRECT($P$2),VLOOKUP($P167, INDIRECT($Q$3),Y$8,0)),IF($E167="E",0,3))</f>
        <v>110412</v>
      </c>
      <c r="Z167" s="186" cm="1">
        <f t="array" aca="1" ref="Z167" ca="1">ROUND(IF($Q167="Y",VLOOKUP($P167, INDIRECT($Q$3),Z$8,0)*INDIRECT($P$2),VLOOKUP($P167, INDIRECT($Q$3),Z$8,0)),IF($E167="E",0,3))</f>
        <v>113558</v>
      </c>
      <c r="AA167" s="186"/>
      <c r="AB167" s="282" t="str">
        <f t="shared" si="103"/>
        <v>52937C</v>
      </c>
      <c r="AC167" s="130" t="str">
        <f t="shared" si="106"/>
        <v>Principal Budget and Evaluation Analyst</v>
      </c>
      <c r="AD167" s="284" t="str">
        <f t="shared" si="107"/>
        <v>41C</v>
      </c>
      <c r="AE167" s="282">
        <f t="shared" ca="1" si="117"/>
        <v>42.445999999999998</v>
      </c>
      <c r="AF167" s="282">
        <f t="shared" ca="1" si="118"/>
        <v>44.680999999999997</v>
      </c>
      <c r="AG167" s="282">
        <f t="shared" ca="1" si="119"/>
        <v>47.030999999999999</v>
      </c>
      <c r="AH167" s="282">
        <f t="shared" ca="1" si="120"/>
        <v>50.23</v>
      </c>
      <c r="AI167" s="282">
        <f t="shared" ca="1" si="121"/>
        <v>51.637</v>
      </c>
      <c r="AJ167" s="282">
        <f t="shared" ca="1" si="110"/>
        <v>53.082999999999998</v>
      </c>
      <c r="AK167" s="282">
        <f t="shared" ca="1" si="111"/>
        <v>54.595999999999997</v>
      </c>
    </row>
    <row r="168" spans="1:37" x14ac:dyDescent="0.2">
      <c r="A168" s="75" t="s">
        <v>177</v>
      </c>
      <c r="B168" s="75">
        <v>7</v>
      </c>
      <c r="C168" s="70" t="s">
        <v>81</v>
      </c>
      <c r="D168" s="75">
        <v>325</v>
      </c>
      <c r="E168" s="75" t="s">
        <v>21</v>
      </c>
      <c r="F168" s="73" t="s">
        <v>415</v>
      </c>
      <c r="G168" s="74">
        <f t="shared" ca="1" si="112"/>
        <v>28.768000000000001</v>
      </c>
      <c r="H168" s="74">
        <f t="shared" ca="1" si="113"/>
        <v>30.283000000000001</v>
      </c>
      <c r="I168" s="74">
        <f t="shared" ca="1" si="114"/>
        <v>31.876000000000001</v>
      </c>
      <c r="J168" s="74">
        <f t="shared" ca="1" si="115"/>
        <v>34.049999999999997</v>
      </c>
      <c r="K168" s="74">
        <f t="shared" ca="1" si="116"/>
        <v>35.003999999999998</v>
      </c>
      <c r="L168" s="74">
        <f t="shared" ca="1" si="108"/>
        <v>35.981999999999999</v>
      </c>
      <c r="M168" s="74">
        <f t="shared" ca="1" si="109"/>
        <v>37.008000000000003</v>
      </c>
      <c r="N168" s="72"/>
      <c r="P168" s="187" t="str">
        <f t="shared" ref="P168:P199" si="122">A168</f>
        <v>08360C</v>
      </c>
      <c r="Q168" s="191" t="s">
        <v>600</v>
      </c>
      <c r="R168" s="188" t="str">
        <f t="shared" si="105"/>
        <v>Program Assistant</v>
      </c>
      <c r="S168" s="189" t="str">
        <f t="shared" si="104"/>
        <v>08</v>
      </c>
      <c r="T168" s="186" cm="1">
        <f t="array" aca="1" ref="T168" ca="1">ROUND(IF($Q168="Y",VLOOKUP($P168, INDIRECT($Q$3),T$8,0)*INDIRECT($P$2),VLOOKUP($P168, INDIRECT($Q$3),T$8,0)),IF($E168="E",0,3))</f>
        <v>28.768000000000001</v>
      </c>
      <c r="U168" s="186" cm="1">
        <f t="array" aca="1" ref="U168" ca="1">ROUND(IF($Q168="Y",VLOOKUP($P168, INDIRECT($Q$3),U$8,0)*INDIRECT($P$2),VLOOKUP($P168, INDIRECT($Q$3),U$8,0)),IF($E168="E",0,3))</f>
        <v>30.283000000000001</v>
      </c>
      <c r="V168" s="186" cm="1">
        <f t="array" aca="1" ref="V168" ca="1">ROUND(IF($Q168="Y",VLOOKUP($P168, INDIRECT($Q$3),V$8,0)*INDIRECT($P$2),VLOOKUP($P168, INDIRECT($Q$3),V$8,0)),IF($E168="E",0,3))</f>
        <v>31.876000000000001</v>
      </c>
      <c r="W168" s="186" cm="1">
        <f t="array" aca="1" ref="W168" ca="1">ROUND(IF($Q168="Y",VLOOKUP($P168, INDIRECT($Q$3),W$8,0)*INDIRECT($P$2),VLOOKUP($P168, INDIRECT($Q$3),W$8,0)),IF($E168="E",0,3))</f>
        <v>34.049999999999997</v>
      </c>
      <c r="X168" s="186" cm="1">
        <f t="array" aca="1" ref="X168" ca="1">ROUND(IF($Q168="Y",VLOOKUP($P168, INDIRECT($Q$3),X$8,0)*INDIRECT($P$2),VLOOKUP($P168, INDIRECT($Q$3),X$8,0)),IF($E168="E",0,3))</f>
        <v>35.003999999999998</v>
      </c>
      <c r="Y168" s="186" cm="1">
        <f t="array" aca="1" ref="Y168" ca="1">ROUND(IF($Q168="Y",VLOOKUP($P168, INDIRECT($Q$3),Y$8,0)*INDIRECT($P$2),VLOOKUP($P168, INDIRECT($Q$3),Y$8,0)),IF($E168="E",0,3))</f>
        <v>35.981999999999999</v>
      </c>
      <c r="Z168" s="186" cm="1">
        <f t="array" aca="1" ref="Z168" ca="1">ROUND(IF($Q168="Y",VLOOKUP($P168, INDIRECT($Q$3),Z$8,0)*INDIRECT($P$2),VLOOKUP($P168, INDIRECT($Q$3),Z$8,0)),IF($E168="E",0,3))</f>
        <v>37.008000000000003</v>
      </c>
      <c r="AA168" s="186"/>
      <c r="AB168" s="282" t="str">
        <f t="shared" ref="AB168:AB199" si="123">A168</f>
        <v>08360C</v>
      </c>
      <c r="AC168" s="130" t="str">
        <f t="shared" si="106"/>
        <v>Program Assistant</v>
      </c>
      <c r="AD168" s="284" t="str">
        <f t="shared" si="107"/>
        <v>08</v>
      </c>
      <c r="AE168" s="282">
        <f t="shared" ca="1" si="117"/>
        <v>28.768000000000001</v>
      </c>
      <c r="AF168" s="282">
        <f t="shared" ca="1" si="118"/>
        <v>30.283000000000001</v>
      </c>
      <c r="AG168" s="282">
        <f t="shared" ca="1" si="119"/>
        <v>31.876000000000001</v>
      </c>
      <c r="AH168" s="282">
        <f t="shared" ca="1" si="120"/>
        <v>34.049999999999997</v>
      </c>
      <c r="AI168" s="282">
        <f t="shared" ca="1" si="121"/>
        <v>35.003999999999998</v>
      </c>
      <c r="AJ168" s="282">
        <f t="shared" ca="1" si="110"/>
        <v>35.981999999999999</v>
      </c>
      <c r="AK168" s="282">
        <f t="shared" ca="1" si="111"/>
        <v>37.008000000000003</v>
      </c>
    </row>
    <row r="169" spans="1:37" x14ac:dyDescent="0.2">
      <c r="A169" s="75" t="s">
        <v>940</v>
      </c>
      <c r="B169" s="75">
        <v>9</v>
      </c>
      <c r="C169" s="70" t="s">
        <v>941</v>
      </c>
      <c r="D169" s="75">
        <v>415</v>
      </c>
      <c r="E169" s="75" t="s">
        <v>17</v>
      </c>
      <c r="F169" s="73" t="s">
        <v>942</v>
      </c>
      <c r="G169" s="74">
        <f t="shared" si="112"/>
        <v>79947.1296</v>
      </c>
      <c r="H169" s="74">
        <f t="shared" si="113"/>
        <v>90159.26400000001</v>
      </c>
      <c r="I169" s="74">
        <f t="shared" si="114"/>
        <v>93769.228800000012</v>
      </c>
      <c r="J169" s="74">
        <f t="shared" si="115"/>
        <v>97522.963199999998</v>
      </c>
      <c r="K169" s="74">
        <f t="shared" si="116"/>
        <v>101427.20640000001</v>
      </c>
      <c r="L169" s="74">
        <f t="shared" si="108"/>
        <v>0</v>
      </c>
      <c r="M169" s="74">
        <f t="shared" si="109"/>
        <v>0</v>
      </c>
      <c r="N169" s="72"/>
      <c r="P169" s="187" t="str">
        <f t="shared" si="122"/>
        <v>59441C</v>
      </c>
      <c r="R169" s="188" t="str">
        <f t="shared" si="105"/>
        <v xml:space="preserve">Project Coordinator - HR Confidential </v>
      </c>
      <c r="S169" s="189" t="str">
        <f t="shared" si="104"/>
        <v>118</v>
      </c>
      <c r="T169" s="186">
        <v>79947.1296</v>
      </c>
      <c r="U169" s="186">
        <v>90159.26400000001</v>
      </c>
      <c r="V169" s="186">
        <v>93769.228800000012</v>
      </c>
      <c r="W169" s="186">
        <v>97522.963199999998</v>
      </c>
      <c r="X169" s="186">
        <v>101427.20640000001</v>
      </c>
      <c r="AA169" s="186"/>
      <c r="AB169" s="282" t="str">
        <f t="shared" si="123"/>
        <v>59441C</v>
      </c>
      <c r="AC169" s="130" t="str">
        <f t="shared" si="106"/>
        <v xml:space="preserve">Project Coordinator - HR Confidential </v>
      </c>
      <c r="AD169" s="284" t="str">
        <f t="shared" si="107"/>
        <v>118</v>
      </c>
      <c r="AE169" s="282">
        <f t="shared" si="117"/>
        <v>38.436999999999998</v>
      </c>
      <c r="AF169" s="282">
        <f t="shared" si="118"/>
        <v>43.345999999999997</v>
      </c>
      <c r="AG169" s="282">
        <f t="shared" si="119"/>
        <v>45.082000000000001</v>
      </c>
      <c r="AH169" s="282">
        <f t="shared" si="120"/>
        <v>46.887</v>
      </c>
      <c r="AI169" s="282">
        <f t="shared" si="121"/>
        <v>48.763999999999996</v>
      </c>
      <c r="AJ169" s="282" t="str">
        <f t="shared" si="110"/>
        <v/>
      </c>
      <c r="AK169" s="282" t="str">
        <f t="shared" si="111"/>
        <v/>
      </c>
    </row>
    <row r="170" spans="1:37" x14ac:dyDescent="0.2">
      <c r="A170" s="75" t="s">
        <v>179</v>
      </c>
      <c r="B170" s="75">
        <v>9</v>
      </c>
      <c r="C170" s="70" t="s">
        <v>178</v>
      </c>
      <c r="D170" s="75">
        <v>425</v>
      </c>
      <c r="E170" s="75" t="s">
        <v>17</v>
      </c>
      <c r="F170" s="73" t="s">
        <v>416</v>
      </c>
      <c r="G170" s="74">
        <f t="shared" ca="1" si="112"/>
        <v>82430</v>
      </c>
      <c r="H170" s="74">
        <f t="shared" ca="1" si="113"/>
        <v>87944</v>
      </c>
      <c r="I170" s="74">
        <f t="shared" ca="1" si="114"/>
        <v>90407</v>
      </c>
      <c r="J170" s="74">
        <f t="shared" ca="1" si="115"/>
        <v>92939</v>
      </c>
      <c r="K170" s="74">
        <f t="shared" ca="1" si="116"/>
        <v>95589</v>
      </c>
      <c r="L170" s="74">
        <f t="shared" ca="1" si="108"/>
        <v>0</v>
      </c>
      <c r="M170" s="74">
        <f t="shared" ca="1" si="109"/>
        <v>0</v>
      </c>
      <c r="N170" s="72"/>
      <c r="P170" s="187" t="str">
        <f t="shared" si="122"/>
        <v>08433C</v>
      </c>
      <c r="Q170" s="191" t="s">
        <v>600</v>
      </c>
      <c r="R170" s="188" t="str">
        <f t="shared" si="105"/>
        <v>Project Coordinator (Supervisory)</v>
      </c>
      <c r="S170" s="189" t="str">
        <f t="shared" si="104"/>
        <v>36</v>
      </c>
      <c r="T170" s="186" cm="1">
        <f t="array" aca="1" ref="T170" ca="1">ROUND(IF($Q170="Y",VLOOKUP($P170, INDIRECT($Q$3),T$8,0)*INDIRECT($P$2),VLOOKUP($P170, INDIRECT($Q$3),T$8,0)),IF($E170="E",0,3))</f>
        <v>82430</v>
      </c>
      <c r="U170" s="186" cm="1">
        <f t="array" aca="1" ref="U170" ca="1">ROUND(IF($Q170="Y",VLOOKUP($P170, INDIRECT($Q$3),U$8,0)*INDIRECT($P$2),VLOOKUP($P170, INDIRECT($Q$3),U$8,0)),IF($E170="E",0,3))</f>
        <v>87944</v>
      </c>
      <c r="V170" s="186" cm="1">
        <f t="array" aca="1" ref="V170" ca="1">ROUND(IF($Q170="Y",VLOOKUP($P170, INDIRECT($Q$3),V$8,0)*INDIRECT($P$2),VLOOKUP($P170, INDIRECT($Q$3),V$8,0)),IF($E170="E",0,3))</f>
        <v>90407</v>
      </c>
      <c r="W170" s="186" cm="1">
        <f t="array" aca="1" ref="W170" ca="1">ROUND(IF($Q170="Y",VLOOKUP($P170, INDIRECT($Q$3),W$8,0)*INDIRECT($P$2),VLOOKUP($P170, INDIRECT($Q$3),W$8,0)),IF($E170="E",0,3))</f>
        <v>92939</v>
      </c>
      <c r="X170" s="186" cm="1">
        <f t="array" aca="1" ref="X170" ca="1">ROUND(IF($Q170="Y",VLOOKUP($P170, INDIRECT($Q$3),X$8,0)*INDIRECT($P$2),VLOOKUP($P170, INDIRECT($Q$3),X$8,0)),IF($E170="E",0,3))</f>
        <v>95589</v>
      </c>
      <c r="Y170" s="186" cm="1">
        <f t="array" aca="1" ref="Y170" ca="1">ROUND(IF($Q170="Y",VLOOKUP($P170, INDIRECT($Q$3),Y$8,0)*INDIRECT($P$2),VLOOKUP($P170, INDIRECT($Q$3),Y$8,0)),IF($E170="E",0,3))</f>
        <v>0</v>
      </c>
      <c r="Z170" s="186" cm="1">
        <f t="array" aca="1" ref="Z170" ca="1">ROUND(IF($Q170="Y",VLOOKUP($P170, INDIRECT($Q$3),Z$8,0)*INDIRECT($P$2),VLOOKUP($P170, INDIRECT($Q$3),Z$8,0)),IF($E170="E",0,3))</f>
        <v>0</v>
      </c>
      <c r="AA170" s="186"/>
      <c r="AB170" s="282" t="str">
        <f t="shared" si="123"/>
        <v>08433C</v>
      </c>
      <c r="AC170" s="130" t="str">
        <f t="shared" si="106"/>
        <v>Project Coordinator (Supervisory)</v>
      </c>
      <c r="AD170" s="284" t="str">
        <f t="shared" si="107"/>
        <v>36</v>
      </c>
      <c r="AE170" s="282">
        <f t="shared" ca="1" si="117"/>
        <v>39.629999999999995</v>
      </c>
      <c r="AF170" s="282">
        <f t="shared" ca="1" si="118"/>
        <v>42.280999999999999</v>
      </c>
      <c r="AG170" s="282">
        <f t="shared" ca="1" si="119"/>
        <v>43.464999999999996</v>
      </c>
      <c r="AH170" s="282">
        <f t="shared" ca="1" si="120"/>
        <v>44.683</v>
      </c>
      <c r="AI170" s="282">
        <f t="shared" ca="1" si="121"/>
        <v>45.957000000000001</v>
      </c>
      <c r="AJ170" s="282" t="str">
        <f t="shared" ca="1" si="110"/>
        <v/>
      </c>
      <c r="AK170" s="282" t="str">
        <f t="shared" ca="1" si="111"/>
        <v/>
      </c>
    </row>
    <row r="171" spans="1:37" x14ac:dyDescent="0.2">
      <c r="A171" s="75" t="s">
        <v>229</v>
      </c>
      <c r="B171" s="75">
        <v>10</v>
      </c>
      <c r="C171" s="70" t="s">
        <v>44</v>
      </c>
      <c r="D171" s="75">
        <v>460</v>
      </c>
      <c r="E171" s="75" t="s">
        <v>17</v>
      </c>
      <c r="F171" s="73" t="s">
        <v>642</v>
      </c>
      <c r="G171" s="74">
        <f t="shared" ca="1" si="112"/>
        <v>80005</v>
      </c>
      <c r="H171" s="74">
        <f t="shared" ca="1" si="113"/>
        <v>84136</v>
      </c>
      <c r="I171" s="74">
        <f t="shared" ca="1" si="114"/>
        <v>88424</v>
      </c>
      <c r="J171" s="74">
        <f t="shared" ca="1" si="115"/>
        <v>94410</v>
      </c>
      <c r="K171" s="74">
        <f t="shared" ca="1" si="116"/>
        <v>97054</v>
      </c>
      <c r="L171" s="74">
        <f t="shared" ca="1" si="108"/>
        <v>99771</v>
      </c>
      <c r="M171" s="74">
        <f t="shared" ca="1" si="109"/>
        <v>102617</v>
      </c>
      <c r="N171" s="72"/>
      <c r="P171" s="187" t="str">
        <f t="shared" si="122"/>
        <v>10207C</v>
      </c>
      <c r="Q171" s="191" t="s">
        <v>600</v>
      </c>
      <c r="R171" s="188" t="str">
        <f t="shared" si="105"/>
        <v>Property and Evidence Manager</v>
      </c>
      <c r="S171" s="189" t="str">
        <f t="shared" si="104"/>
        <v>34D</v>
      </c>
      <c r="T171" s="186" cm="1">
        <f t="array" aca="1" ref="T171" ca="1">ROUND(IF($Q171="Y",VLOOKUP($P171, INDIRECT($Q$3),T$8,0)*INDIRECT($P$2),VLOOKUP($P171, INDIRECT($Q$3),T$8,0)),IF($E171="E",0,3))</f>
        <v>80005</v>
      </c>
      <c r="U171" s="186" cm="1">
        <f t="array" aca="1" ref="U171" ca="1">ROUND(IF($Q171="Y",VLOOKUP($P171, INDIRECT($Q$3),U$8,0)*INDIRECT($P$2),VLOOKUP($P171, INDIRECT($Q$3),U$8,0)),IF($E171="E",0,3))</f>
        <v>84136</v>
      </c>
      <c r="V171" s="186" cm="1">
        <f t="array" aca="1" ref="V171" ca="1">ROUND(IF($Q171="Y",VLOOKUP($P171, INDIRECT($Q$3),V$8,0)*INDIRECT($P$2),VLOOKUP($P171, INDIRECT($Q$3),V$8,0)),IF($E171="E",0,3))</f>
        <v>88424</v>
      </c>
      <c r="W171" s="186" cm="1">
        <f t="array" aca="1" ref="W171" ca="1">ROUND(IF($Q171="Y",VLOOKUP($P171, INDIRECT($Q$3),W$8,0)*INDIRECT($P$2),VLOOKUP($P171, INDIRECT($Q$3),W$8,0)),IF($E171="E",0,3))</f>
        <v>94410</v>
      </c>
      <c r="X171" s="186" cm="1">
        <f t="array" aca="1" ref="X171" ca="1">ROUND(IF($Q171="Y",VLOOKUP($P171, INDIRECT($Q$3),X$8,0)*INDIRECT($P$2),VLOOKUP($P171, INDIRECT($Q$3),X$8,0)),IF($E171="E",0,3))</f>
        <v>97054</v>
      </c>
      <c r="Y171" s="186" cm="1">
        <f t="array" aca="1" ref="Y171" ca="1">ROUND(IF($Q171="Y",VLOOKUP($P171, INDIRECT($Q$3),Y$8,0)*INDIRECT($P$2),VLOOKUP($P171, INDIRECT($Q$3),Y$8,0)),IF($E171="E",0,3))</f>
        <v>99771</v>
      </c>
      <c r="Z171" s="186" cm="1">
        <f t="array" aca="1" ref="Z171" ca="1">ROUND(IF($Q171="Y",VLOOKUP($P171, INDIRECT($Q$3),Z$8,0)*INDIRECT($P$2),VLOOKUP($P171, INDIRECT($Q$3),Z$8,0)),IF($E171="E",0,3))</f>
        <v>102617</v>
      </c>
      <c r="AA171" s="186"/>
      <c r="AB171" s="282" t="str">
        <f t="shared" si="123"/>
        <v>10207C</v>
      </c>
      <c r="AC171" s="130" t="str">
        <f t="shared" si="106"/>
        <v>Property and Evidence Manager</v>
      </c>
      <c r="AD171" s="284" t="str">
        <f t="shared" si="107"/>
        <v>34D</v>
      </c>
      <c r="AE171" s="282">
        <f t="shared" ca="1" si="117"/>
        <v>38.463999999999999</v>
      </c>
      <c r="AF171" s="282">
        <f t="shared" ca="1" si="118"/>
        <v>40.450000000000003</v>
      </c>
      <c r="AG171" s="282">
        <f t="shared" ca="1" si="119"/>
        <v>42.512</v>
      </c>
      <c r="AH171" s="282">
        <f t="shared" ca="1" si="120"/>
        <v>45.39</v>
      </c>
      <c r="AI171" s="282">
        <f t="shared" ca="1" si="121"/>
        <v>46.660999999999994</v>
      </c>
      <c r="AJ171" s="282">
        <f t="shared" ca="1" si="110"/>
        <v>47.966999999999999</v>
      </c>
      <c r="AK171" s="282">
        <f t="shared" ca="1" si="111"/>
        <v>49.335999999999999</v>
      </c>
    </row>
    <row r="172" spans="1:37" x14ac:dyDescent="0.2">
      <c r="A172" s="75" t="s">
        <v>181</v>
      </c>
      <c r="B172" s="75">
        <v>9</v>
      </c>
      <c r="C172" s="70" t="s">
        <v>180</v>
      </c>
      <c r="D172" s="75">
        <v>410</v>
      </c>
      <c r="E172" s="75" t="s">
        <v>17</v>
      </c>
      <c r="F172" s="73" t="s">
        <v>417</v>
      </c>
      <c r="G172" s="74">
        <f t="shared" ca="1" si="112"/>
        <v>67677</v>
      </c>
      <c r="H172" s="74">
        <f t="shared" ca="1" si="113"/>
        <v>71241</v>
      </c>
      <c r="I172" s="74">
        <f t="shared" ca="1" si="114"/>
        <v>74991</v>
      </c>
      <c r="J172" s="74">
        <f t="shared" ca="1" si="115"/>
        <v>80088</v>
      </c>
      <c r="K172" s="74">
        <f t="shared" ca="1" si="116"/>
        <v>82331</v>
      </c>
      <c r="L172" s="74">
        <f t="shared" ca="1" si="108"/>
        <v>84636</v>
      </c>
      <c r="M172" s="74">
        <f t="shared" ca="1" si="109"/>
        <v>87047</v>
      </c>
      <c r="N172" s="72"/>
      <c r="P172" s="187" t="str">
        <f t="shared" si="122"/>
        <v>08445C</v>
      </c>
      <c r="Q172" s="191" t="s">
        <v>600</v>
      </c>
      <c r="R172" s="188" t="str">
        <f t="shared" si="105"/>
        <v>Property Services Project Coordinator</v>
      </c>
      <c r="S172" s="189" t="str">
        <f t="shared" si="104"/>
        <v>74</v>
      </c>
      <c r="T172" s="186" cm="1">
        <f t="array" aca="1" ref="T172" ca="1">ROUND(IF($Q172="Y",VLOOKUP($P172, INDIRECT($Q$3),T$8,0)*INDIRECT($P$2),VLOOKUP($P172, INDIRECT($Q$3),T$8,0)),IF($E172="E",0,3))</f>
        <v>67677</v>
      </c>
      <c r="U172" s="186" cm="1">
        <f t="array" aca="1" ref="U172" ca="1">ROUND(IF($Q172="Y",VLOOKUP($P172, INDIRECT($Q$3),U$8,0)*INDIRECT($P$2),VLOOKUP($P172, INDIRECT($Q$3),U$8,0)),IF($E172="E",0,3))</f>
        <v>71241</v>
      </c>
      <c r="V172" s="186" cm="1">
        <f t="array" aca="1" ref="V172" ca="1">ROUND(IF($Q172="Y",VLOOKUP($P172, INDIRECT($Q$3),V$8,0)*INDIRECT($P$2),VLOOKUP($P172, INDIRECT($Q$3),V$8,0)),IF($E172="E",0,3))</f>
        <v>74991</v>
      </c>
      <c r="W172" s="186" cm="1">
        <f t="array" aca="1" ref="W172" ca="1">ROUND(IF($Q172="Y",VLOOKUP($P172, INDIRECT($Q$3),W$8,0)*INDIRECT($P$2),VLOOKUP($P172, INDIRECT($Q$3),W$8,0)),IF($E172="E",0,3))</f>
        <v>80088</v>
      </c>
      <c r="X172" s="186" cm="1">
        <f t="array" aca="1" ref="X172" ca="1">ROUND(IF($Q172="Y",VLOOKUP($P172, INDIRECT($Q$3),X$8,0)*INDIRECT($P$2),VLOOKUP($P172, INDIRECT($Q$3),X$8,0)),IF($E172="E",0,3))</f>
        <v>82331</v>
      </c>
      <c r="Y172" s="186" cm="1">
        <f t="array" aca="1" ref="Y172" ca="1">ROUND(IF($Q172="Y",VLOOKUP($P172, INDIRECT($Q$3),Y$8,0)*INDIRECT($P$2),VLOOKUP($P172, INDIRECT($Q$3),Y$8,0)),IF($E172="E",0,3))</f>
        <v>84636</v>
      </c>
      <c r="Z172" s="186" cm="1">
        <f t="array" aca="1" ref="Z172" ca="1">ROUND(IF($Q172="Y",VLOOKUP($P172, INDIRECT($Q$3),Z$8,0)*INDIRECT($P$2),VLOOKUP($P172, INDIRECT($Q$3),Z$8,0)),IF($E172="E",0,3))</f>
        <v>87047</v>
      </c>
      <c r="AA172" s="186"/>
      <c r="AB172" s="282" t="str">
        <f t="shared" si="123"/>
        <v>08445C</v>
      </c>
      <c r="AC172" s="130" t="str">
        <f t="shared" si="106"/>
        <v>Property Services Project Coordinator</v>
      </c>
      <c r="AD172" s="284" t="str">
        <f t="shared" si="107"/>
        <v>74</v>
      </c>
      <c r="AE172" s="282">
        <f t="shared" ca="1" si="117"/>
        <v>32.537999999999997</v>
      </c>
      <c r="AF172" s="282">
        <f t="shared" ca="1" si="118"/>
        <v>34.250999999999998</v>
      </c>
      <c r="AG172" s="282">
        <f t="shared" ca="1" si="119"/>
        <v>36.053999999999995</v>
      </c>
      <c r="AH172" s="282">
        <f t="shared" ca="1" si="120"/>
        <v>38.503999999999998</v>
      </c>
      <c r="AI172" s="282">
        <f t="shared" ca="1" si="121"/>
        <v>39.582999999999998</v>
      </c>
      <c r="AJ172" s="282">
        <f t="shared" ca="1" si="110"/>
        <v>40.690999999999995</v>
      </c>
      <c r="AK172" s="282">
        <f t="shared" ca="1" si="111"/>
        <v>41.849999999999994</v>
      </c>
    </row>
    <row r="173" spans="1:37" x14ac:dyDescent="0.2">
      <c r="A173" s="75" t="s">
        <v>182</v>
      </c>
      <c r="B173" s="75">
        <v>10</v>
      </c>
      <c r="C173" s="70" t="s">
        <v>162</v>
      </c>
      <c r="D173" s="75">
        <v>493</v>
      </c>
      <c r="E173" s="75" t="s">
        <v>17</v>
      </c>
      <c r="F173" s="73" t="s">
        <v>418</v>
      </c>
      <c r="G173" s="74">
        <f t="shared" ca="1" si="112"/>
        <v>91892</v>
      </c>
      <c r="H173" s="74">
        <f t="shared" ca="1" si="113"/>
        <v>95567</v>
      </c>
      <c r="I173" s="74">
        <f t="shared" ca="1" si="114"/>
        <v>99389</v>
      </c>
      <c r="J173" s="74">
        <f t="shared" ca="1" si="115"/>
        <v>103364</v>
      </c>
      <c r="K173" s="74">
        <f t="shared" ca="1" si="116"/>
        <v>107500</v>
      </c>
      <c r="L173" s="74">
        <f t="shared" ca="1" si="108"/>
        <v>0</v>
      </c>
      <c r="M173" s="74">
        <f t="shared" ca="1" si="109"/>
        <v>0</v>
      </c>
      <c r="N173" s="72"/>
      <c r="P173" s="187" t="str">
        <f t="shared" si="122"/>
        <v>08447C</v>
      </c>
      <c r="Q173" s="191" t="s">
        <v>600</v>
      </c>
      <c r="R173" s="188" t="str">
        <f t="shared" si="105"/>
        <v>Public Arts Administrator</v>
      </c>
      <c r="S173" s="189" t="str">
        <f t="shared" ref="S173:S204" si="124">C173</f>
        <v>10</v>
      </c>
      <c r="T173" s="186" cm="1">
        <f t="array" aca="1" ref="T173" ca="1">ROUND(IF($Q173="Y",VLOOKUP($P173, INDIRECT($Q$3),T$8,0)*INDIRECT($P$2),VLOOKUP($P173, INDIRECT($Q$3),T$8,0)),IF($E173="E",0,3))</f>
        <v>91892</v>
      </c>
      <c r="U173" s="186" cm="1">
        <f t="array" aca="1" ref="U173" ca="1">ROUND(IF($Q173="Y",VLOOKUP($P173, INDIRECT($Q$3),U$8,0)*INDIRECT($P$2),VLOOKUP($P173, INDIRECT($Q$3),U$8,0)),IF($E173="E",0,3))</f>
        <v>95567</v>
      </c>
      <c r="V173" s="186" cm="1">
        <f t="array" aca="1" ref="V173" ca="1">ROUND(IF($Q173="Y",VLOOKUP($P173, INDIRECT($Q$3),V$8,0)*INDIRECT($P$2),VLOOKUP($P173, INDIRECT($Q$3),V$8,0)),IF($E173="E",0,3))</f>
        <v>99389</v>
      </c>
      <c r="W173" s="186" cm="1">
        <f t="array" aca="1" ref="W173" ca="1">ROUND(IF($Q173="Y",VLOOKUP($P173, INDIRECT($Q$3),W$8,0)*INDIRECT($P$2),VLOOKUP($P173, INDIRECT($Q$3),W$8,0)),IF($E173="E",0,3))</f>
        <v>103364</v>
      </c>
      <c r="X173" s="186" cm="1">
        <f t="array" aca="1" ref="X173" ca="1">ROUND(IF($Q173="Y",VLOOKUP($P173, INDIRECT($Q$3),X$8,0)*INDIRECT($P$2),VLOOKUP($P173, INDIRECT($Q$3),X$8,0)),IF($E173="E",0,3))</f>
        <v>107500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123"/>
        <v>08447C</v>
      </c>
      <c r="AC173" s="130" t="str">
        <f t="shared" si="106"/>
        <v>Public Arts Administrator</v>
      </c>
      <c r="AD173" s="284" t="str">
        <f t="shared" si="107"/>
        <v>10</v>
      </c>
      <c r="AE173" s="282">
        <f t="shared" ca="1" si="117"/>
        <v>44.178999999999995</v>
      </c>
      <c r="AF173" s="282">
        <f t="shared" ca="1" si="118"/>
        <v>45.945999999999998</v>
      </c>
      <c r="AG173" s="282">
        <f t="shared" ca="1" si="119"/>
        <v>47.783999999999999</v>
      </c>
      <c r="AH173" s="282">
        <f t="shared" ca="1" si="120"/>
        <v>49.695</v>
      </c>
      <c r="AI173" s="282">
        <f t="shared" ca="1" si="121"/>
        <v>51.683</v>
      </c>
      <c r="AJ173" s="282" t="str">
        <f t="shared" ca="1" si="110"/>
        <v/>
      </c>
      <c r="AK173" s="282" t="str">
        <f t="shared" ca="1" si="111"/>
        <v/>
      </c>
    </row>
    <row r="174" spans="1:37" x14ac:dyDescent="0.2">
      <c r="A174" s="75" t="s">
        <v>858</v>
      </c>
      <c r="B174" s="75">
        <v>10</v>
      </c>
      <c r="C174" s="70" t="s">
        <v>859</v>
      </c>
      <c r="D174" s="75">
        <v>460</v>
      </c>
      <c r="E174" s="75" t="s">
        <v>17</v>
      </c>
      <c r="F174" s="73" t="s">
        <v>857</v>
      </c>
      <c r="G174" s="74">
        <f t="shared" ca="1" si="112"/>
        <v>88882</v>
      </c>
      <c r="H174" s="74">
        <f t="shared" ca="1" si="113"/>
        <v>92442</v>
      </c>
      <c r="I174" s="74">
        <f t="shared" ca="1" si="114"/>
        <v>96143</v>
      </c>
      <c r="J174" s="74">
        <f t="shared" ca="1" si="115"/>
        <v>99993</v>
      </c>
      <c r="K174" s="74">
        <f t="shared" ca="1" si="116"/>
        <v>103997</v>
      </c>
      <c r="L174" s="74">
        <f t="shared" ca="1" si="108"/>
        <v>0</v>
      </c>
      <c r="M174" s="74">
        <f t="shared" ca="1" si="109"/>
        <v>0</v>
      </c>
      <c r="N174" s="72"/>
      <c r="P174" s="187" t="str">
        <f t="shared" si="122"/>
        <v>59425C</v>
      </c>
      <c r="Q174" s="191" t="s">
        <v>600</v>
      </c>
      <c r="R174" s="188" t="str">
        <f t="shared" si="105"/>
        <v>Public Health Administrative Services Program Manager</v>
      </c>
      <c r="S174" s="189" t="str">
        <f t="shared" si="124"/>
        <v>114</v>
      </c>
      <c r="T174" s="186" cm="1">
        <f t="array" aca="1" ref="T174" ca="1">ROUND(IF($Q174="Y",VLOOKUP($P174, INDIRECT($Q$3),T$8,0)*INDIRECT($P$2),VLOOKUP($P174, INDIRECT($Q$3),T$8,0)),IF($E174="E",0,3))</f>
        <v>88882</v>
      </c>
      <c r="U174" s="186" cm="1">
        <f t="array" aca="1" ref="U174" ca="1">ROUND(IF($Q174="Y",VLOOKUP($P174, INDIRECT($Q$3),U$8,0)*INDIRECT($P$2),VLOOKUP($P174, INDIRECT($Q$3),U$8,0)),IF($E174="E",0,3))</f>
        <v>92442</v>
      </c>
      <c r="V174" s="186" cm="1">
        <f t="array" aca="1" ref="V174" ca="1">ROUND(IF($Q174="Y",VLOOKUP($P174, INDIRECT($Q$3),V$8,0)*INDIRECT($P$2),VLOOKUP($P174, INDIRECT($Q$3),V$8,0)),IF($E174="E",0,3))</f>
        <v>96143</v>
      </c>
      <c r="W174" s="186" cm="1">
        <f t="array" aca="1" ref="W174" ca="1">ROUND(IF($Q174="Y",VLOOKUP($P174, INDIRECT($Q$3),W$8,0)*INDIRECT($P$2),VLOOKUP($P174, INDIRECT($Q$3),W$8,0)),IF($E174="E",0,3))</f>
        <v>99993</v>
      </c>
      <c r="X174" s="186" cm="1">
        <f t="array" aca="1" ref="X174" ca="1">ROUND(IF($Q174="Y",VLOOKUP($P174, INDIRECT($Q$3),X$8,0)*INDIRECT($P$2),VLOOKUP($P174, INDIRECT($Q$3),X$8,0)),IF($E174="E",0,3))</f>
        <v>103997</v>
      </c>
      <c r="Y174" s="186" cm="1">
        <f t="array" aca="1" ref="Y174" ca="1">ROUND(IF($Q174="Y",VLOOKUP($P174, INDIRECT($Q$3),Y$8,0)*INDIRECT($P$2),VLOOKUP($P174, INDIRECT($Q$3),Y$8,0)),IF($E174="E",0,3))</f>
        <v>0</v>
      </c>
      <c r="Z174" s="186" cm="1">
        <f t="array" aca="1" ref="Z174" ca="1">ROUND(IF($Q174="Y",VLOOKUP($P174, INDIRECT($Q$3),Z$8,0)*INDIRECT($P$2),VLOOKUP($P174, INDIRECT($Q$3),Z$8,0)),IF($E174="E",0,3))</f>
        <v>0</v>
      </c>
      <c r="AA174" s="186"/>
      <c r="AB174" s="282" t="str">
        <f t="shared" si="123"/>
        <v>59425C</v>
      </c>
      <c r="AC174" s="130" t="str">
        <f t="shared" si="106"/>
        <v>Public Health Administrative Services Program Manager</v>
      </c>
      <c r="AD174" s="284" t="str">
        <f t="shared" si="107"/>
        <v>114</v>
      </c>
      <c r="AE174" s="282">
        <f t="shared" ca="1" si="117"/>
        <v>42.731999999999999</v>
      </c>
      <c r="AF174" s="282">
        <f t="shared" ca="1" si="118"/>
        <v>44.443999999999996</v>
      </c>
      <c r="AG174" s="282">
        <f t="shared" ca="1" si="119"/>
        <v>46.222999999999999</v>
      </c>
      <c r="AH174" s="282">
        <f t="shared" ca="1" si="120"/>
        <v>48.073999999999998</v>
      </c>
      <c r="AI174" s="282">
        <f t="shared" ca="1" si="121"/>
        <v>49.998999999999995</v>
      </c>
      <c r="AJ174" s="282" t="str">
        <f t="shared" ca="1" si="110"/>
        <v/>
      </c>
      <c r="AK174" s="282" t="str">
        <f t="shared" ca="1" si="111"/>
        <v/>
      </c>
    </row>
    <row r="175" spans="1:37" x14ac:dyDescent="0.2">
      <c r="A175" s="75" t="s">
        <v>183</v>
      </c>
      <c r="B175" s="75">
        <v>10</v>
      </c>
      <c r="C175" s="70" t="s">
        <v>583</v>
      </c>
      <c r="D175" s="75">
        <v>485</v>
      </c>
      <c r="E175" s="75" t="s">
        <v>17</v>
      </c>
      <c r="F175" s="73" t="s">
        <v>419</v>
      </c>
      <c r="G175" s="74">
        <f t="shared" ca="1" si="112"/>
        <v>91877</v>
      </c>
      <c r="H175" s="74">
        <f t="shared" ca="1" si="113"/>
        <v>95557</v>
      </c>
      <c r="I175" s="74">
        <f t="shared" ca="1" si="114"/>
        <v>99383</v>
      </c>
      <c r="J175" s="74">
        <f t="shared" ca="1" si="115"/>
        <v>103362</v>
      </c>
      <c r="K175" s="74">
        <f t="shared" ca="1" si="116"/>
        <v>107501</v>
      </c>
      <c r="L175" s="74">
        <f t="shared" ca="1" si="108"/>
        <v>0</v>
      </c>
      <c r="M175" s="74">
        <f t="shared" ca="1" si="109"/>
        <v>0</v>
      </c>
      <c r="N175" s="72"/>
      <c r="P175" s="187" t="str">
        <f t="shared" si="122"/>
        <v>08487C</v>
      </c>
      <c r="Q175" s="191" t="s">
        <v>600</v>
      </c>
      <c r="R175" s="188" t="str">
        <f t="shared" si="105"/>
        <v>Public Health Mental Health Counselor</v>
      </c>
      <c r="S175" s="189" t="str">
        <f t="shared" si="124"/>
        <v>083</v>
      </c>
      <c r="T175" s="186" cm="1">
        <f t="array" aca="1" ref="T175" ca="1">ROUND(IF($Q175="Y",VLOOKUP($P175, INDIRECT($Q$3),T$8,0)*INDIRECT($P$2),VLOOKUP($P175, INDIRECT($Q$3),T$8,0)),IF($E175="E",0,3))</f>
        <v>91877</v>
      </c>
      <c r="U175" s="186" cm="1">
        <f t="array" aca="1" ref="U175" ca="1">ROUND(IF($Q175="Y",VLOOKUP($P175, INDIRECT($Q$3),U$8,0)*INDIRECT($P$2),VLOOKUP($P175, INDIRECT($Q$3),U$8,0)),IF($E175="E",0,3))</f>
        <v>95557</v>
      </c>
      <c r="V175" s="186" cm="1">
        <f t="array" aca="1" ref="V175" ca="1">ROUND(IF($Q175="Y",VLOOKUP($P175, INDIRECT($Q$3),V$8,0)*INDIRECT($P$2),VLOOKUP($P175, INDIRECT($Q$3),V$8,0)),IF($E175="E",0,3))</f>
        <v>99383</v>
      </c>
      <c r="W175" s="186" cm="1">
        <f t="array" aca="1" ref="W175" ca="1">ROUND(IF($Q175="Y",VLOOKUP($P175, INDIRECT($Q$3),W$8,0)*INDIRECT($P$2),VLOOKUP($P175, INDIRECT($Q$3),W$8,0)),IF($E175="E",0,3))</f>
        <v>103362</v>
      </c>
      <c r="X175" s="186" cm="1">
        <f t="array" aca="1" ref="X175" ca="1">ROUND(IF($Q175="Y",VLOOKUP($P175, INDIRECT($Q$3),X$8,0)*INDIRECT($P$2),VLOOKUP($P175, INDIRECT($Q$3),X$8,0)),IF($E175="E",0,3))</f>
        <v>107501</v>
      </c>
      <c r="Y175" s="186" cm="1">
        <f t="array" aca="1" ref="Y175" ca="1">ROUND(IF($Q175="Y",VLOOKUP($P175, INDIRECT($Q$3),Y$8,0)*INDIRECT($P$2),VLOOKUP($P175, INDIRECT($Q$3),Y$8,0)),IF($E175="E",0,3))</f>
        <v>0</v>
      </c>
      <c r="Z175" s="186" cm="1">
        <f t="array" aca="1" ref="Z175" ca="1">ROUND(IF($Q175="Y",VLOOKUP($P175, INDIRECT($Q$3),Z$8,0)*INDIRECT($P$2),VLOOKUP($P175, INDIRECT($Q$3),Z$8,0)),IF($E175="E",0,3))</f>
        <v>0</v>
      </c>
      <c r="AA175" s="186"/>
      <c r="AB175" s="282" t="str">
        <f t="shared" si="123"/>
        <v>08487C</v>
      </c>
      <c r="AC175" s="130" t="str">
        <f t="shared" si="106"/>
        <v>Public Health Mental Health Counselor</v>
      </c>
      <c r="AD175" s="284" t="str">
        <f t="shared" si="107"/>
        <v>083</v>
      </c>
      <c r="AE175" s="282">
        <f t="shared" ca="1" si="117"/>
        <v>44.171999999999997</v>
      </c>
      <c r="AF175" s="282">
        <f t="shared" ca="1" si="118"/>
        <v>45.940999999999995</v>
      </c>
      <c r="AG175" s="282">
        <f t="shared" ca="1" si="119"/>
        <v>47.780999999999999</v>
      </c>
      <c r="AH175" s="282">
        <f t="shared" ca="1" si="120"/>
        <v>49.693999999999996</v>
      </c>
      <c r="AI175" s="282">
        <f t="shared" ca="1" si="121"/>
        <v>51.683999999999997</v>
      </c>
      <c r="AJ175" s="282" t="str">
        <f t="shared" ca="1" si="110"/>
        <v/>
      </c>
      <c r="AK175" s="282" t="str">
        <f t="shared" ca="1" si="111"/>
        <v/>
      </c>
    </row>
    <row r="176" spans="1:37" x14ac:dyDescent="0.2">
      <c r="A176" s="75" t="s">
        <v>665</v>
      </c>
      <c r="B176" s="75">
        <v>10</v>
      </c>
      <c r="C176" s="70" t="s">
        <v>44</v>
      </c>
      <c r="D176" s="75">
        <v>478</v>
      </c>
      <c r="E176" s="75" t="s">
        <v>17</v>
      </c>
      <c r="F176" s="73" t="s">
        <v>664</v>
      </c>
      <c r="G176" s="74">
        <f t="shared" ca="1" si="112"/>
        <v>80005</v>
      </c>
      <c r="H176" s="74">
        <f t="shared" ca="1" si="113"/>
        <v>84136</v>
      </c>
      <c r="I176" s="74">
        <f t="shared" ca="1" si="114"/>
        <v>88425</v>
      </c>
      <c r="J176" s="74">
        <f t="shared" ca="1" si="115"/>
        <v>94410</v>
      </c>
      <c r="K176" s="74">
        <f t="shared" ca="1" si="116"/>
        <v>97054</v>
      </c>
      <c r="L176" s="74">
        <f t="shared" ca="1" si="108"/>
        <v>99771</v>
      </c>
      <c r="M176" s="74">
        <f t="shared" ca="1" si="109"/>
        <v>102617</v>
      </c>
      <c r="N176" s="60"/>
      <c r="O176" s="73"/>
      <c r="P176" s="364" t="str">
        <f t="shared" si="122"/>
        <v>52990C</v>
      </c>
      <c r="Q176" s="365" t="s">
        <v>600</v>
      </c>
      <c r="R176" s="366" t="str">
        <f t="shared" si="105"/>
        <v>Public Health Supervisor - Emergency Response</v>
      </c>
      <c r="S176" s="367" t="str">
        <f t="shared" si="124"/>
        <v>34D</v>
      </c>
      <c r="T176" s="186" cm="1">
        <f t="array" aca="1" ref="T176" ca="1">ROUND(IF($Q176="Y",VLOOKUP($P176, INDIRECT($Q$3),T$8,0)*INDIRECT($P$2),VLOOKUP($P176, INDIRECT($Q$3),T$8,0)),IF($E176="E",0,3))</f>
        <v>80005</v>
      </c>
      <c r="U176" s="186" cm="1">
        <f t="array" aca="1" ref="U176" ca="1">ROUND(IF($Q176="Y",VLOOKUP($P176, INDIRECT($Q$3),U$8,0)*INDIRECT($P$2),VLOOKUP($P176, INDIRECT($Q$3),U$8,0)),IF($E176="E",0,3))</f>
        <v>84136</v>
      </c>
      <c r="V176" s="186" cm="1">
        <f t="array" aca="1" ref="V176" ca="1">ROUND(IF($Q176="Y",VLOOKUP($P176, INDIRECT($Q$3),V$8,0)*INDIRECT($P$2),VLOOKUP($P176, INDIRECT($Q$3),V$8,0)),IF($E176="E",0,3))</f>
        <v>88425</v>
      </c>
      <c r="W176" s="186" cm="1">
        <f t="array" aca="1" ref="W176" ca="1">ROUND(IF($Q176="Y",VLOOKUP($P176, INDIRECT($Q$3),W$8,0)*INDIRECT($P$2),VLOOKUP($P176, INDIRECT($Q$3),W$8,0)),IF($E176="E",0,3))</f>
        <v>94410</v>
      </c>
      <c r="X176" s="186" cm="1">
        <f t="array" aca="1" ref="X176" ca="1">ROUND(IF($Q176="Y",VLOOKUP($P176, INDIRECT($Q$3),X$8,0)*INDIRECT($P$2),VLOOKUP($P176, INDIRECT($Q$3),X$8,0)),IF($E176="E",0,3))</f>
        <v>97054</v>
      </c>
      <c r="Y176" s="186" cm="1">
        <f t="array" aca="1" ref="Y176" ca="1">ROUND(IF($Q176="Y",VLOOKUP($P176, INDIRECT($Q$3),Y$8,0)*INDIRECT($P$2),VLOOKUP($P176, INDIRECT($Q$3),Y$8,0)),IF($E176="E",0,3))</f>
        <v>99771</v>
      </c>
      <c r="Z176" s="186" cm="1">
        <f t="array" aca="1" ref="Z176" ca="1">ROUND(IF($Q176="Y",VLOOKUP($P176, INDIRECT($Q$3),Z$8,0)*INDIRECT($P$2),VLOOKUP($P176, INDIRECT($Q$3),Z$8,0)),IF($E176="E",0,3))</f>
        <v>102617</v>
      </c>
      <c r="AA176" s="368"/>
      <c r="AB176" s="282" t="str">
        <f t="shared" si="123"/>
        <v>52990C</v>
      </c>
      <c r="AC176" s="130" t="str">
        <f t="shared" si="106"/>
        <v>Public Health Supervisor - Emergency Response</v>
      </c>
      <c r="AD176" s="284" t="str">
        <f t="shared" si="107"/>
        <v>34D</v>
      </c>
      <c r="AE176" s="282">
        <f t="shared" ca="1" si="117"/>
        <v>38.463999999999999</v>
      </c>
      <c r="AF176" s="282">
        <f t="shared" ca="1" si="118"/>
        <v>40.450000000000003</v>
      </c>
      <c r="AG176" s="282">
        <f t="shared" ca="1" si="119"/>
        <v>42.512999999999998</v>
      </c>
      <c r="AH176" s="282">
        <f t="shared" ca="1" si="120"/>
        <v>45.39</v>
      </c>
      <c r="AI176" s="282">
        <f t="shared" ca="1" si="121"/>
        <v>46.660999999999994</v>
      </c>
      <c r="AJ176" s="282">
        <f t="shared" ca="1" si="110"/>
        <v>47.966999999999999</v>
      </c>
      <c r="AK176" s="282">
        <f t="shared" ca="1" si="111"/>
        <v>49.335999999999999</v>
      </c>
    </row>
    <row r="177" spans="1:38" x14ac:dyDescent="0.2">
      <c r="A177" s="75" t="s">
        <v>549</v>
      </c>
      <c r="B177" s="69">
        <v>8</v>
      </c>
      <c r="C177" s="70" t="s">
        <v>686</v>
      </c>
      <c r="D177" s="75">
        <v>403</v>
      </c>
      <c r="E177" s="75" t="s">
        <v>17</v>
      </c>
      <c r="F177" s="73" t="s">
        <v>550</v>
      </c>
      <c r="G177" s="74">
        <f t="shared" ca="1" si="112"/>
        <v>68832</v>
      </c>
      <c r="H177" s="74">
        <f t="shared" ca="1" si="113"/>
        <v>72550</v>
      </c>
      <c r="I177" s="74">
        <f t="shared" ca="1" si="114"/>
        <v>77056</v>
      </c>
      <c r="J177" s="74">
        <f t="shared" ca="1" si="115"/>
        <v>81562</v>
      </c>
      <c r="K177" s="74">
        <f t="shared" ca="1" si="116"/>
        <v>83846</v>
      </c>
      <c r="L177" s="74">
        <f t="shared" ca="1" si="108"/>
        <v>86194</v>
      </c>
      <c r="M177" s="74">
        <f t="shared" ca="1" si="109"/>
        <v>88651</v>
      </c>
      <c r="N177" s="60"/>
      <c r="O177" s="73"/>
      <c r="P177" s="364" t="str">
        <f t="shared" si="122"/>
        <v>52977C</v>
      </c>
      <c r="Q177" s="365" t="s">
        <v>600</v>
      </c>
      <c r="R177" s="366" t="str">
        <f t="shared" si="105"/>
        <v>Public Service Area Supervisor</v>
      </c>
      <c r="S177" s="367" t="str">
        <f t="shared" si="124"/>
        <v>111</v>
      </c>
      <c r="T177" s="186" cm="1">
        <f t="array" aca="1" ref="T177" ca="1">ROUND(IF($Q177="Y",VLOOKUP($P177, INDIRECT($Q$3),T$8,0)*INDIRECT($P$2),VLOOKUP($P177, INDIRECT($Q$3),T$8,0)),IF($E177="E",0,3))</f>
        <v>68832</v>
      </c>
      <c r="U177" s="186" cm="1">
        <f t="array" aca="1" ref="U177" ca="1">ROUND(IF($Q177="Y",VLOOKUP($P177, INDIRECT($Q$3),U$8,0)*INDIRECT($P$2),VLOOKUP($P177, INDIRECT($Q$3),U$8,0)),IF($E177="E",0,3))</f>
        <v>72550</v>
      </c>
      <c r="V177" s="186" cm="1">
        <f t="array" aca="1" ref="V177" ca="1">ROUND(IF($Q177="Y",VLOOKUP($P177, INDIRECT($Q$3),V$8,0)*INDIRECT($P$2),VLOOKUP($P177, INDIRECT($Q$3),V$8,0)),IF($E177="E",0,3))</f>
        <v>77056</v>
      </c>
      <c r="W177" s="186" cm="1">
        <f t="array" aca="1" ref="W177" ca="1">ROUND(IF($Q177="Y",VLOOKUP($P177, INDIRECT($Q$3),W$8,0)*INDIRECT($P$2),VLOOKUP($P177, INDIRECT($Q$3),W$8,0)),IF($E177="E",0,3))</f>
        <v>81562</v>
      </c>
      <c r="X177" s="186" cm="1">
        <f t="array" aca="1" ref="X177" ca="1">ROUND(IF($Q177="Y",VLOOKUP($P177, INDIRECT($Q$3),X$8,0)*INDIRECT($P$2),VLOOKUP($P177, INDIRECT($Q$3),X$8,0)),IF($E177="E",0,3))</f>
        <v>83846</v>
      </c>
      <c r="Y177" s="186" cm="1">
        <f t="array" aca="1" ref="Y177" ca="1">ROUND(IF($Q177="Y",VLOOKUP($P177, INDIRECT($Q$3),Y$8,0)*INDIRECT($P$2),VLOOKUP($P177, INDIRECT($Q$3),Y$8,0)),IF($E177="E",0,3))</f>
        <v>86194</v>
      </c>
      <c r="Z177" s="186" cm="1">
        <f t="array" aca="1" ref="Z177" ca="1">ROUND(IF($Q177="Y",VLOOKUP($P177, INDIRECT($Q$3),Z$8,0)*INDIRECT($P$2),VLOOKUP($P177, INDIRECT($Q$3),Z$8,0)),IF($E177="E",0,3))</f>
        <v>88651</v>
      </c>
      <c r="AA177" s="368"/>
      <c r="AB177" s="282" t="str">
        <f t="shared" si="123"/>
        <v>52977C</v>
      </c>
      <c r="AC177" s="130" t="str">
        <f t="shared" si="106"/>
        <v>Public Service Area Supervisor</v>
      </c>
      <c r="AD177" s="284" t="str">
        <f t="shared" si="107"/>
        <v>111</v>
      </c>
      <c r="AE177" s="282">
        <f t="shared" ca="1" si="117"/>
        <v>33.092999999999996</v>
      </c>
      <c r="AF177" s="282">
        <f t="shared" ca="1" si="118"/>
        <v>34.879999999999995</v>
      </c>
      <c r="AG177" s="282">
        <f t="shared" ca="1" si="119"/>
        <v>37.046999999999997</v>
      </c>
      <c r="AH177" s="282">
        <f t="shared" ca="1" si="120"/>
        <v>39.213000000000001</v>
      </c>
      <c r="AI177" s="282">
        <f t="shared" ca="1" si="121"/>
        <v>40.311</v>
      </c>
      <c r="AJ177" s="282">
        <f t="shared" ca="1" si="110"/>
        <v>41.44</v>
      </c>
      <c r="AK177" s="282">
        <f t="shared" ca="1" si="111"/>
        <v>42.620999999999995</v>
      </c>
    </row>
    <row r="178" spans="1:38" s="73" customFormat="1" x14ac:dyDescent="0.2">
      <c r="A178" s="75" t="s">
        <v>184</v>
      </c>
      <c r="B178" s="75">
        <v>10</v>
      </c>
      <c r="C178" s="70" t="s">
        <v>38</v>
      </c>
      <c r="D178" s="75">
        <v>458</v>
      </c>
      <c r="E178" s="75" t="s">
        <v>17</v>
      </c>
      <c r="F178" s="73" t="s">
        <v>420</v>
      </c>
      <c r="G178" s="74">
        <f t="shared" ca="1" si="112"/>
        <v>75757</v>
      </c>
      <c r="H178" s="74">
        <f t="shared" ca="1" si="113"/>
        <v>79565</v>
      </c>
      <c r="I178" s="74">
        <f t="shared" ca="1" si="114"/>
        <v>83864</v>
      </c>
      <c r="J178" s="74">
        <f t="shared" ca="1" si="115"/>
        <v>90869</v>
      </c>
      <c r="K178" s="74">
        <f t="shared" ca="1" si="116"/>
        <v>93415</v>
      </c>
      <c r="L178" s="74">
        <f t="shared" ca="1" si="108"/>
        <v>98308</v>
      </c>
      <c r="M178" s="74">
        <f t="shared" ca="1" si="109"/>
        <v>103945</v>
      </c>
      <c r="N178" s="72"/>
      <c r="O178" s="71"/>
      <c r="P178" s="187" t="str">
        <f t="shared" si="122"/>
        <v>08563C</v>
      </c>
      <c r="Q178" s="191" t="s">
        <v>600</v>
      </c>
      <c r="R178" s="188" t="str">
        <f t="shared" si="105"/>
        <v>Public Works Interagency Coordinator</v>
      </c>
      <c r="S178" s="189" t="str">
        <f t="shared" si="124"/>
        <v>65</v>
      </c>
      <c r="T178" s="186" cm="1">
        <f t="array" aca="1" ref="T178" ca="1">ROUND(IF($Q178="Y",VLOOKUP($P178, INDIRECT($Q$3),T$8,0)*INDIRECT($P$2),VLOOKUP($P178, INDIRECT($Q$3),T$8,0)),IF($E178="E",0,3))</f>
        <v>75757</v>
      </c>
      <c r="U178" s="186" cm="1">
        <f t="array" aca="1" ref="U178" ca="1">ROUND(IF($Q178="Y",VLOOKUP($P178, INDIRECT($Q$3),U$8,0)*INDIRECT($P$2),VLOOKUP($P178, INDIRECT($Q$3),U$8,0)),IF($E178="E",0,3))</f>
        <v>79565</v>
      </c>
      <c r="V178" s="186" cm="1">
        <f t="array" aca="1" ref="V178" ca="1">ROUND(IF($Q178="Y",VLOOKUP($P178, INDIRECT($Q$3),V$8,0)*INDIRECT($P$2),VLOOKUP($P178, INDIRECT($Q$3),V$8,0)),IF($E178="E",0,3))</f>
        <v>83864</v>
      </c>
      <c r="W178" s="186" cm="1">
        <f t="array" aca="1" ref="W178" ca="1">ROUND(IF($Q178="Y",VLOOKUP($P178, INDIRECT($Q$3),W$8,0)*INDIRECT($P$2),VLOOKUP($P178, INDIRECT($Q$3),W$8,0)),IF($E178="E",0,3))</f>
        <v>90869</v>
      </c>
      <c r="X178" s="186" cm="1">
        <f t="array" aca="1" ref="X178" ca="1">ROUND(IF($Q178="Y",VLOOKUP($P178, INDIRECT($Q$3),X$8,0)*INDIRECT($P$2),VLOOKUP($P178, INDIRECT($Q$3),X$8,0)),IF($E178="E",0,3))</f>
        <v>93415</v>
      </c>
      <c r="Y178" s="186" cm="1">
        <f t="array" aca="1" ref="Y178" ca="1">ROUND(IF($Q178="Y",VLOOKUP($P178, INDIRECT($Q$3),Y$8,0)*INDIRECT($P$2),VLOOKUP($P178, INDIRECT($Q$3),Y$8,0)),IF($E178="E",0,3))</f>
        <v>98308</v>
      </c>
      <c r="Z178" s="186" cm="1">
        <f t="array" aca="1" ref="Z178" ca="1">ROUND(IF($Q178="Y",VLOOKUP($P178, INDIRECT($Q$3),Z$8,0)*INDIRECT($P$2),VLOOKUP($P178, INDIRECT($Q$3),Z$8,0)),IF($E178="E",0,3))</f>
        <v>103945</v>
      </c>
      <c r="AA178" s="186"/>
      <c r="AB178" s="282" t="str">
        <f t="shared" si="123"/>
        <v>08563C</v>
      </c>
      <c r="AC178" s="130" t="str">
        <f t="shared" si="106"/>
        <v>Public Works Interagency Coordinator</v>
      </c>
      <c r="AD178" s="284" t="str">
        <f t="shared" si="107"/>
        <v>65</v>
      </c>
      <c r="AE178" s="282">
        <f t="shared" ca="1" si="117"/>
        <v>36.421999999999997</v>
      </c>
      <c r="AF178" s="282">
        <f t="shared" ca="1" si="118"/>
        <v>38.253</v>
      </c>
      <c r="AG178" s="282">
        <f t="shared" ca="1" si="119"/>
        <v>40.32</v>
      </c>
      <c r="AH178" s="282">
        <f t="shared" ca="1" si="120"/>
        <v>43.687999999999995</v>
      </c>
      <c r="AI178" s="282">
        <f t="shared" ca="1" si="121"/>
        <v>44.911999999999999</v>
      </c>
      <c r="AJ178" s="282">
        <f t="shared" ca="1" si="110"/>
        <v>47.263999999999996</v>
      </c>
      <c r="AK178" s="282">
        <f t="shared" ca="1" si="111"/>
        <v>49.973999999999997</v>
      </c>
      <c r="AL178" s="129"/>
    </row>
    <row r="179" spans="1:38" x14ac:dyDescent="0.2">
      <c r="A179" s="75" t="s">
        <v>186</v>
      </c>
      <c r="B179" s="75">
        <v>7</v>
      </c>
      <c r="C179" s="70" t="s">
        <v>572</v>
      </c>
      <c r="D179" s="75">
        <v>355</v>
      </c>
      <c r="E179" s="75" t="s">
        <v>17</v>
      </c>
      <c r="F179" s="73" t="s">
        <v>421</v>
      </c>
      <c r="G179" s="74">
        <f t="shared" ca="1" si="112"/>
        <v>81866</v>
      </c>
      <c r="H179" s="74">
        <f t="shared" ca="1" si="113"/>
        <v>85144</v>
      </c>
      <c r="I179" s="74">
        <f t="shared" ca="1" si="114"/>
        <v>88552</v>
      </c>
      <c r="J179" s="74">
        <f t="shared" ca="1" si="115"/>
        <v>92099</v>
      </c>
      <c r="K179" s="74">
        <f t="shared" ca="1" si="116"/>
        <v>95786</v>
      </c>
      <c r="L179" s="74">
        <f t="shared" ca="1" si="108"/>
        <v>0</v>
      </c>
      <c r="M179" s="74">
        <f t="shared" ca="1" si="109"/>
        <v>0</v>
      </c>
      <c r="N179" s="72"/>
      <c r="P179" s="187" t="str">
        <f t="shared" si="122"/>
        <v>08835C</v>
      </c>
      <c r="Q179" s="191" t="s">
        <v>600</v>
      </c>
      <c r="R179" s="188" t="str">
        <f t="shared" si="105"/>
        <v xml:space="preserve">Recycling Coordinator </v>
      </c>
      <c r="S179" s="189" t="str">
        <f t="shared" si="124"/>
        <v>086</v>
      </c>
      <c r="T179" s="186" cm="1">
        <f t="array" aca="1" ref="T179" ca="1">ROUND(IF($Q179="Y",VLOOKUP($P179, INDIRECT($Q$3),T$8,0)*INDIRECT($P$2),VLOOKUP($P179, INDIRECT($Q$3),T$8,0)),IF($E179="E",0,3))</f>
        <v>81866</v>
      </c>
      <c r="U179" s="186" cm="1">
        <f t="array" aca="1" ref="U179" ca="1">ROUND(IF($Q179="Y",VLOOKUP($P179, INDIRECT($Q$3),U$8,0)*INDIRECT($P$2),VLOOKUP($P179, INDIRECT($Q$3),U$8,0)),IF($E179="E",0,3))</f>
        <v>85144</v>
      </c>
      <c r="V179" s="186" cm="1">
        <f t="array" aca="1" ref="V179" ca="1">ROUND(IF($Q179="Y",VLOOKUP($P179, INDIRECT($Q$3),V$8,0)*INDIRECT($P$2),VLOOKUP($P179, INDIRECT($Q$3),V$8,0)),IF($E179="E",0,3))</f>
        <v>88552</v>
      </c>
      <c r="W179" s="186" cm="1">
        <f t="array" aca="1" ref="W179" ca="1">ROUND(IF($Q179="Y",VLOOKUP($P179, INDIRECT($Q$3),W$8,0)*INDIRECT($P$2),VLOOKUP($P179, INDIRECT($Q$3),W$8,0)),IF($E179="E",0,3))</f>
        <v>92099</v>
      </c>
      <c r="X179" s="186" cm="1">
        <f t="array" aca="1" ref="X179" ca="1">ROUND(IF($Q179="Y",VLOOKUP($P179, INDIRECT($Q$3),X$8,0)*INDIRECT($P$2),VLOOKUP($P179, INDIRECT($Q$3),X$8,0)),IF($E179="E",0,3))</f>
        <v>95786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123"/>
        <v>08835C</v>
      </c>
      <c r="AC179" s="130" t="str">
        <f t="shared" si="106"/>
        <v xml:space="preserve">Recycling Coordinator </v>
      </c>
      <c r="AD179" s="284" t="str">
        <f t="shared" si="107"/>
        <v>086</v>
      </c>
      <c r="AE179" s="282">
        <f t="shared" ca="1" si="117"/>
        <v>39.358999999999995</v>
      </c>
      <c r="AF179" s="282">
        <f t="shared" ca="1" si="118"/>
        <v>40.934999999999995</v>
      </c>
      <c r="AG179" s="282">
        <f t="shared" ca="1" si="119"/>
        <v>42.573999999999998</v>
      </c>
      <c r="AH179" s="282">
        <f t="shared" ca="1" si="120"/>
        <v>44.278999999999996</v>
      </c>
      <c r="AI179" s="282">
        <f t="shared" ca="1" si="121"/>
        <v>46.050999999999995</v>
      </c>
      <c r="AJ179" s="282" t="str">
        <f t="shared" ca="1" si="110"/>
        <v/>
      </c>
      <c r="AK179" s="282" t="str">
        <f t="shared" ca="1" si="111"/>
        <v/>
      </c>
    </row>
    <row r="180" spans="1:38" x14ac:dyDescent="0.2">
      <c r="A180" s="75" t="s">
        <v>187</v>
      </c>
      <c r="B180" s="75">
        <v>10</v>
      </c>
      <c r="C180" s="70" t="s">
        <v>571</v>
      </c>
      <c r="D180" s="75">
        <v>458</v>
      </c>
      <c r="E180" s="75" t="s">
        <v>17</v>
      </c>
      <c r="F180" s="73" t="s">
        <v>422</v>
      </c>
      <c r="G180" s="74">
        <f t="shared" ca="1" si="112"/>
        <v>88838</v>
      </c>
      <c r="H180" s="74">
        <f t="shared" ca="1" si="113"/>
        <v>92396</v>
      </c>
      <c r="I180" s="74">
        <f t="shared" ca="1" si="114"/>
        <v>96097</v>
      </c>
      <c r="J180" s="74">
        <f t="shared" ca="1" si="115"/>
        <v>99942</v>
      </c>
      <c r="K180" s="74">
        <f t="shared" ca="1" si="116"/>
        <v>103945</v>
      </c>
      <c r="L180" s="74">
        <f t="shared" ca="1" si="108"/>
        <v>0</v>
      </c>
      <c r="M180" s="74">
        <f t="shared" ca="1" si="109"/>
        <v>0</v>
      </c>
      <c r="N180" s="72"/>
      <c r="P180" s="187" t="str">
        <f t="shared" si="122"/>
        <v>08856C</v>
      </c>
      <c r="Q180" s="191" t="s">
        <v>600</v>
      </c>
      <c r="R180" s="188" t="str">
        <f t="shared" si="105"/>
        <v>Regulatory Services Interagency Coordinator</v>
      </c>
      <c r="S180" s="189" t="str">
        <f t="shared" si="124"/>
        <v>065</v>
      </c>
      <c r="T180" s="186" cm="1">
        <f t="array" aca="1" ref="T180" ca="1">ROUND(IF($Q180="Y",VLOOKUP($P180, INDIRECT($Q$3),T$8,0)*INDIRECT($P$2),VLOOKUP($P180, INDIRECT($Q$3),T$8,0)),IF($E180="E",0,3))</f>
        <v>88838</v>
      </c>
      <c r="U180" s="186" cm="1">
        <f t="array" aca="1" ref="U180" ca="1">ROUND(IF($Q180="Y",VLOOKUP($P180, INDIRECT($Q$3),U$8,0)*INDIRECT($P$2),VLOOKUP($P180, INDIRECT($Q$3),U$8,0)),IF($E180="E",0,3))</f>
        <v>92396</v>
      </c>
      <c r="V180" s="186" cm="1">
        <f t="array" aca="1" ref="V180" ca="1">ROUND(IF($Q180="Y",VLOOKUP($P180, INDIRECT($Q$3),V$8,0)*INDIRECT($P$2),VLOOKUP($P180, INDIRECT($Q$3),V$8,0)),IF($E180="E",0,3))</f>
        <v>96097</v>
      </c>
      <c r="W180" s="186" cm="1">
        <f t="array" aca="1" ref="W180" ca="1">ROUND(IF($Q180="Y",VLOOKUP($P180, INDIRECT($Q$3),W$8,0)*INDIRECT($P$2),VLOOKUP($P180, INDIRECT($Q$3),W$8,0)),IF($E180="E",0,3))</f>
        <v>99942</v>
      </c>
      <c r="X180" s="186" cm="1">
        <f t="array" aca="1" ref="X180" ca="1">ROUND(IF($Q180="Y",VLOOKUP($P180, INDIRECT($Q$3),X$8,0)*INDIRECT($P$2),VLOOKUP($P180, INDIRECT($Q$3),X$8,0)),IF($E180="E",0,3))</f>
        <v>103945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123"/>
        <v>08856C</v>
      </c>
      <c r="AC180" s="130" t="str">
        <f t="shared" si="106"/>
        <v>Regulatory Services Interagency Coordinator</v>
      </c>
      <c r="AD180" s="284" t="str">
        <f t="shared" si="107"/>
        <v>065</v>
      </c>
      <c r="AE180" s="282">
        <f t="shared" ca="1" si="117"/>
        <v>42.710999999999999</v>
      </c>
      <c r="AF180" s="282">
        <f t="shared" ca="1" si="118"/>
        <v>44.421999999999997</v>
      </c>
      <c r="AG180" s="282">
        <f t="shared" ca="1" si="119"/>
        <v>46.201000000000001</v>
      </c>
      <c r="AH180" s="282">
        <f t="shared" ca="1" si="120"/>
        <v>48.05</v>
      </c>
      <c r="AI180" s="282">
        <f t="shared" ca="1" si="121"/>
        <v>49.973999999999997</v>
      </c>
      <c r="AJ180" s="282" t="str">
        <f t="shared" ca="1" si="110"/>
        <v/>
      </c>
      <c r="AK180" s="282" t="str">
        <f t="shared" ca="1" si="111"/>
        <v/>
      </c>
    </row>
    <row r="181" spans="1:38" x14ac:dyDescent="0.2">
      <c r="A181" s="75" t="s">
        <v>189</v>
      </c>
      <c r="B181" s="75">
        <v>11</v>
      </c>
      <c r="C181" s="70" t="s">
        <v>188</v>
      </c>
      <c r="D181" s="75">
        <v>525</v>
      </c>
      <c r="E181" s="75" t="s">
        <v>17</v>
      </c>
      <c r="F181" s="73" t="s">
        <v>423</v>
      </c>
      <c r="G181" s="74">
        <f t="shared" ca="1" si="112"/>
        <v>89788</v>
      </c>
      <c r="H181" s="74">
        <f t="shared" ca="1" si="113"/>
        <v>94264</v>
      </c>
      <c r="I181" s="74">
        <f t="shared" ca="1" si="114"/>
        <v>99007</v>
      </c>
      <c r="J181" s="74">
        <f t="shared" ca="1" si="115"/>
        <v>105494</v>
      </c>
      <c r="K181" s="74">
        <f t="shared" ca="1" si="116"/>
        <v>108449</v>
      </c>
      <c r="L181" s="74">
        <f t="shared" ca="1" si="108"/>
        <v>111484</v>
      </c>
      <c r="M181" s="74">
        <f t="shared" ca="1" si="109"/>
        <v>114661</v>
      </c>
      <c r="N181" s="72"/>
      <c r="P181" s="187" t="str">
        <f t="shared" si="122"/>
        <v>08885C</v>
      </c>
      <c r="Q181" s="191" t="s">
        <v>600</v>
      </c>
      <c r="R181" s="188" t="str">
        <f t="shared" si="105"/>
        <v>Risk Manager</v>
      </c>
      <c r="S181" s="189" t="str">
        <f t="shared" si="124"/>
        <v>41B</v>
      </c>
      <c r="T181" s="186" cm="1">
        <f t="array" aca="1" ref="T181" ca="1">ROUND(IF($Q181="Y",VLOOKUP($P181, INDIRECT($Q$3),T$8,0)*INDIRECT($P$2),VLOOKUP($P181, INDIRECT($Q$3),T$8,0)),IF($E181="E",0,3))</f>
        <v>89788</v>
      </c>
      <c r="U181" s="186" cm="1">
        <f t="array" aca="1" ref="U181" ca="1">ROUND(IF($Q181="Y",VLOOKUP($P181, INDIRECT($Q$3),U$8,0)*INDIRECT($P$2),VLOOKUP($P181, INDIRECT($Q$3),U$8,0)),IF($E181="E",0,3))</f>
        <v>94264</v>
      </c>
      <c r="V181" s="186" cm="1">
        <f t="array" aca="1" ref="V181" ca="1">ROUND(IF($Q181="Y",VLOOKUP($P181, INDIRECT($Q$3),V$8,0)*INDIRECT($P$2),VLOOKUP($P181, INDIRECT($Q$3),V$8,0)),IF($E181="E",0,3))</f>
        <v>99007</v>
      </c>
      <c r="W181" s="186" cm="1">
        <f t="array" aca="1" ref="W181" ca="1">ROUND(IF($Q181="Y",VLOOKUP($P181, INDIRECT($Q$3),W$8,0)*INDIRECT($P$2),VLOOKUP($P181, INDIRECT($Q$3),W$8,0)),IF($E181="E",0,3))</f>
        <v>105494</v>
      </c>
      <c r="X181" s="186" cm="1">
        <f t="array" aca="1" ref="X181" ca="1">ROUND(IF($Q181="Y",VLOOKUP($P181, INDIRECT($Q$3),X$8,0)*INDIRECT($P$2),VLOOKUP($P181, INDIRECT($Q$3),X$8,0)),IF($E181="E",0,3))</f>
        <v>108449</v>
      </c>
      <c r="Y181" s="186" cm="1">
        <f t="array" aca="1" ref="Y181" ca="1">ROUND(IF($Q181="Y",VLOOKUP($P181, INDIRECT($Q$3),Y$8,0)*INDIRECT($P$2),VLOOKUP($P181, INDIRECT($Q$3),Y$8,0)),IF($E181="E",0,3))</f>
        <v>111484</v>
      </c>
      <c r="Z181" s="186" cm="1">
        <f t="array" aca="1" ref="Z181" ca="1">ROUND(IF($Q181="Y",VLOOKUP($P181, INDIRECT($Q$3),Z$8,0)*INDIRECT($P$2),VLOOKUP($P181, INDIRECT($Q$3),Z$8,0)),IF($E181="E",0,3))</f>
        <v>114661</v>
      </c>
      <c r="AA181" s="186"/>
      <c r="AB181" s="282" t="str">
        <f t="shared" si="123"/>
        <v>08885C</v>
      </c>
      <c r="AC181" s="130" t="str">
        <f t="shared" si="106"/>
        <v>Risk Manager</v>
      </c>
      <c r="AD181" s="284" t="str">
        <f t="shared" si="107"/>
        <v>41B</v>
      </c>
      <c r="AE181" s="282">
        <f t="shared" ca="1" si="117"/>
        <v>43.167999999999999</v>
      </c>
      <c r="AF181" s="282">
        <f t="shared" ca="1" si="118"/>
        <v>45.32</v>
      </c>
      <c r="AG181" s="282">
        <f t="shared" ca="1" si="119"/>
        <v>47.599999999999994</v>
      </c>
      <c r="AH181" s="282">
        <f t="shared" ca="1" si="120"/>
        <v>50.719000000000001</v>
      </c>
      <c r="AI181" s="282">
        <f t="shared" ca="1" si="121"/>
        <v>52.138999999999996</v>
      </c>
      <c r="AJ181" s="282">
        <f t="shared" ca="1" si="110"/>
        <v>53.598999999999997</v>
      </c>
      <c r="AK181" s="282">
        <f t="shared" ca="1" si="111"/>
        <v>55.125999999999998</v>
      </c>
    </row>
    <row r="182" spans="1:38" x14ac:dyDescent="0.2">
      <c r="A182" s="75" t="s">
        <v>191</v>
      </c>
      <c r="B182" s="75">
        <v>6</v>
      </c>
      <c r="C182" s="70" t="s">
        <v>190</v>
      </c>
      <c r="D182" s="75">
        <v>283</v>
      </c>
      <c r="E182" s="75" t="s">
        <v>21</v>
      </c>
      <c r="F182" s="73" t="s">
        <v>424</v>
      </c>
      <c r="G182" s="74">
        <f t="shared" ca="1" si="112"/>
        <v>24.129000000000001</v>
      </c>
      <c r="H182" s="74">
        <f t="shared" ca="1" si="113"/>
        <v>25.777999999999999</v>
      </c>
      <c r="I182" s="74">
        <f t="shared" ca="1" si="114"/>
        <v>26.498999999999999</v>
      </c>
      <c r="J182" s="74">
        <f t="shared" ca="1" si="115"/>
        <v>27.254999999999999</v>
      </c>
      <c r="K182" s="74">
        <f t="shared" ca="1" si="116"/>
        <v>0</v>
      </c>
      <c r="L182" s="74">
        <f t="shared" ca="1" si="108"/>
        <v>0</v>
      </c>
      <c r="M182" s="74">
        <f t="shared" ca="1" si="109"/>
        <v>0</v>
      </c>
      <c r="N182" s="72"/>
      <c r="P182" s="187" t="str">
        <f t="shared" si="122"/>
        <v>09035C</v>
      </c>
      <c r="Q182" s="191" t="s">
        <v>600</v>
      </c>
      <c r="R182" s="188" t="str">
        <f t="shared" ref="R182:R215" si="125">F182</f>
        <v xml:space="preserve">School Patrol Agent </v>
      </c>
      <c r="S182" s="189" t="str">
        <f t="shared" si="124"/>
        <v>09</v>
      </c>
      <c r="T182" s="186" cm="1">
        <f t="array" aca="1" ref="T182" ca="1">ROUND(IF($Q182="Y",VLOOKUP($P182, INDIRECT($Q$3),T$8,0)*INDIRECT($P$2),VLOOKUP($P182, INDIRECT($Q$3),T$8,0)),IF($E182="E",0,3))</f>
        <v>24.129000000000001</v>
      </c>
      <c r="U182" s="186" cm="1">
        <f t="array" aca="1" ref="U182" ca="1">ROUND(IF($Q182="Y",VLOOKUP($P182, INDIRECT($Q$3),U$8,0)*INDIRECT($P$2),VLOOKUP($P182, INDIRECT($Q$3),U$8,0)),IF($E182="E",0,3))</f>
        <v>25.777999999999999</v>
      </c>
      <c r="V182" s="186" cm="1">
        <f t="array" aca="1" ref="V182" ca="1">ROUND(IF($Q182="Y",VLOOKUP($P182, INDIRECT($Q$3),V$8,0)*INDIRECT($P$2),VLOOKUP($P182, INDIRECT($Q$3),V$8,0)),IF($E182="E",0,3))</f>
        <v>26.498999999999999</v>
      </c>
      <c r="W182" s="186" cm="1">
        <f t="array" aca="1" ref="W182" ca="1">ROUND(IF($Q182="Y",VLOOKUP($P182, INDIRECT($Q$3),W$8,0)*INDIRECT($P$2),VLOOKUP($P182, INDIRECT($Q$3),W$8,0)),IF($E182="E",0,3))</f>
        <v>27.254999999999999</v>
      </c>
      <c r="X182" s="186" cm="1">
        <f t="array" aca="1" ref="X182" ca="1">ROUND(IF($Q182="Y",VLOOKUP($P182, INDIRECT($Q$3),X$8,0)*INDIRECT($P$2),VLOOKUP($P182, INDIRECT($Q$3),X$8,0)),IF($E182="E",0,3))</f>
        <v>0</v>
      </c>
      <c r="Y182" s="186" cm="1">
        <f t="array" aca="1" ref="Y182" ca="1">ROUND(IF($Q182="Y",VLOOKUP($P182, INDIRECT($Q$3),Y$8,0)*INDIRECT($P$2),VLOOKUP($P182, INDIRECT($Q$3),Y$8,0)),IF($E182="E",0,3))</f>
        <v>0</v>
      </c>
      <c r="Z182" s="186" cm="1">
        <f t="array" aca="1" ref="Z182" ca="1">ROUND(IF($Q182="Y",VLOOKUP($P182, INDIRECT($Q$3),Z$8,0)*INDIRECT($P$2),VLOOKUP($P182, INDIRECT($Q$3),Z$8,0)),IF($E182="E",0,3))</f>
        <v>0</v>
      </c>
      <c r="AA182" s="186"/>
      <c r="AB182" s="282" t="str">
        <f t="shared" si="123"/>
        <v>09035C</v>
      </c>
      <c r="AC182" s="130" t="str">
        <f t="shared" ref="AC182:AC215" si="126">F182</f>
        <v xml:space="preserve">School Patrol Agent </v>
      </c>
      <c r="AD182" s="284" t="str">
        <f t="shared" ref="AD182:AD215" si="127">C182</f>
        <v>09</v>
      </c>
      <c r="AE182" s="282">
        <f t="shared" ca="1" si="117"/>
        <v>24.129000000000001</v>
      </c>
      <c r="AF182" s="282">
        <f t="shared" ca="1" si="118"/>
        <v>25.777999999999999</v>
      </c>
      <c r="AG182" s="282">
        <f t="shared" ca="1" si="119"/>
        <v>26.498999999999999</v>
      </c>
      <c r="AH182" s="282">
        <f t="shared" ca="1" si="120"/>
        <v>27.254999999999999</v>
      </c>
      <c r="AI182" s="282" t="str">
        <f t="shared" ca="1" si="121"/>
        <v/>
      </c>
      <c r="AJ182" s="282" t="str">
        <f t="shared" ca="1" si="110"/>
        <v/>
      </c>
      <c r="AK182" s="282" t="str">
        <f t="shared" ca="1" si="111"/>
        <v/>
      </c>
    </row>
    <row r="183" spans="1:38" x14ac:dyDescent="0.2">
      <c r="A183" s="75" t="s">
        <v>193</v>
      </c>
      <c r="B183" s="75">
        <v>5</v>
      </c>
      <c r="C183" s="70" t="s">
        <v>969</v>
      </c>
      <c r="D183" s="75">
        <v>243</v>
      </c>
      <c r="E183" s="75" t="s">
        <v>21</v>
      </c>
      <c r="F183" s="73" t="s">
        <v>968</v>
      </c>
      <c r="G183" s="74">
        <f t="shared" si="112"/>
        <v>21.327999999999999</v>
      </c>
      <c r="H183" s="74">
        <f t="shared" si="113"/>
        <v>22.181999999999999</v>
      </c>
      <c r="I183" s="74">
        <f t="shared" si="114"/>
        <v>23.07</v>
      </c>
      <c r="J183" s="74">
        <f t="shared" si="115"/>
        <v>23.994</v>
      </c>
      <c r="K183" s="74">
        <f t="shared" si="116"/>
        <v>24.954999999999998</v>
      </c>
      <c r="L183" s="74">
        <f t="shared" ca="1" si="108"/>
        <v>0</v>
      </c>
      <c r="M183" s="74">
        <f t="shared" ca="1" si="109"/>
        <v>0</v>
      </c>
      <c r="N183" s="72"/>
      <c r="P183" s="187" t="str">
        <f t="shared" si="122"/>
        <v>09073C</v>
      </c>
      <c r="Q183" s="191" t="s">
        <v>600</v>
      </c>
      <c r="R183" s="188" t="str">
        <f t="shared" si="125"/>
        <v xml:space="preserve">Seasonal Elections Support Specialist </v>
      </c>
      <c r="S183" s="189" t="str">
        <f t="shared" si="124"/>
        <v>126</v>
      </c>
      <c r="T183" s="243">
        <v>21.327999999999999</v>
      </c>
      <c r="U183" s="243">
        <v>22.181999999999999</v>
      </c>
      <c r="V183" s="243">
        <v>23.07</v>
      </c>
      <c r="W183" s="243">
        <v>23.994</v>
      </c>
      <c r="X183" s="243">
        <v>24.954999999999998</v>
      </c>
      <c r="Y183" s="186" cm="1">
        <f t="array" aca="1" ref="Y183" ca="1">ROUND(IF($Q183="Y",VLOOKUP($P183, INDIRECT($Q$3),Y$8,0)*INDIRECT($P$2),VLOOKUP($P183, INDIRECT($Q$3),Y$8,0)),IF($E183="E",0,3))</f>
        <v>0</v>
      </c>
      <c r="Z183" s="186" cm="1">
        <f t="array" aca="1" ref="Z183" ca="1">ROUND(IF($Q183="Y",VLOOKUP($P183, INDIRECT($Q$3),Z$8,0)*INDIRECT($P$2),VLOOKUP($P183, INDIRECT($Q$3),Z$8,0)),IF($E183="E",0,3))</f>
        <v>0</v>
      </c>
      <c r="AA183" s="186"/>
      <c r="AB183" s="282" t="str">
        <f t="shared" si="123"/>
        <v>09073C</v>
      </c>
      <c r="AC183" s="130" t="str">
        <f t="shared" si="126"/>
        <v xml:space="preserve">Seasonal Elections Support Specialist </v>
      </c>
      <c r="AD183" s="284" t="str">
        <f t="shared" si="127"/>
        <v>126</v>
      </c>
      <c r="AE183" s="282">
        <f t="shared" si="117"/>
        <v>21.327999999999999</v>
      </c>
      <c r="AF183" s="282">
        <f t="shared" si="118"/>
        <v>22.181999999999999</v>
      </c>
      <c r="AG183" s="282">
        <f t="shared" si="119"/>
        <v>23.07</v>
      </c>
      <c r="AH183" s="282">
        <f t="shared" si="120"/>
        <v>23.994</v>
      </c>
      <c r="AI183" s="282">
        <f t="shared" si="121"/>
        <v>24.954999999999998</v>
      </c>
      <c r="AJ183" s="282" t="str">
        <f t="shared" ca="1" si="110"/>
        <v/>
      </c>
      <c r="AK183" s="282" t="str">
        <f t="shared" ca="1" si="111"/>
        <v/>
      </c>
    </row>
    <row r="184" spans="1:38" x14ac:dyDescent="0.2">
      <c r="A184" s="75" t="s">
        <v>197</v>
      </c>
      <c r="B184" s="75">
        <v>4</v>
      </c>
      <c r="C184" s="70" t="s">
        <v>196</v>
      </c>
      <c r="D184" s="75">
        <v>213</v>
      </c>
      <c r="E184" s="75" t="s">
        <v>21</v>
      </c>
      <c r="F184" s="73" t="s">
        <v>427</v>
      </c>
      <c r="G184" s="74">
        <f t="shared" ca="1" si="112"/>
        <v>16</v>
      </c>
      <c r="H184" s="74">
        <f t="shared" ca="1" si="113"/>
        <v>17.847999999999999</v>
      </c>
      <c r="I184" s="74">
        <f t="shared" ca="1" si="114"/>
        <v>19.077999999999999</v>
      </c>
      <c r="J184" s="74">
        <f t="shared" ca="1" si="115"/>
        <v>20.922999999999998</v>
      </c>
      <c r="K184" s="74">
        <f t="shared" ca="1" si="116"/>
        <v>0</v>
      </c>
      <c r="L184" s="74">
        <f t="shared" ca="1" si="108"/>
        <v>0</v>
      </c>
      <c r="M184" s="74">
        <f t="shared" ca="1" si="109"/>
        <v>0</v>
      </c>
      <c r="N184" s="72"/>
      <c r="P184" s="187" t="str">
        <f t="shared" si="122"/>
        <v>09075C</v>
      </c>
      <c r="Q184" s="191" t="s">
        <v>600</v>
      </c>
      <c r="R184" s="188" t="str">
        <f t="shared" si="125"/>
        <v>Seasonal Environmental Health Technician</v>
      </c>
      <c r="S184" s="189" t="str">
        <f t="shared" si="124"/>
        <v>01H</v>
      </c>
      <c r="T184" s="186" cm="1">
        <f t="array" aca="1" ref="T184" ca="1">ROUND(IF($Q184="Y",VLOOKUP($P184, INDIRECT($Q$3),T$8,0)*INDIRECT($P$2),VLOOKUP($P184, INDIRECT($Q$3),T$8,0)),IF($E184="E",0,3))</f>
        <v>16</v>
      </c>
      <c r="U184" s="186" cm="1">
        <f t="array" aca="1" ref="U184" ca="1">ROUND(IF($Q184="Y",VLOOKUP($P184, INDIRECT($Q$3),U$8,0)*INDIRECT($P$2),VLOOKUP($P184, INDIRECT($Q$3),U$8,0)),IF($E184="E",0,3))</f>
        <v>17.847999999999999</v>
      </c>
      <c r="V184" s="186" cm="1">
        <f t="array" aca="1" ref="V184" ca="1">ROUND(IF($Q184="Y",VLOOKUP($P184, INDIRECT($Q$3),V$8,0)*INDIRECT($P$2),VLOOKUP($P184, INDIRECT($Q$3),V$8,0)),IF($E184="E",0,3))</f>
        <v>19.077999999999999</v>
      </c>
      <c r="W184" s="186" cm="1">
        <f t="array" aca="1" ref="W184" ca="1">ROUND(IF($Q184="Y",VLOOKUP($P184, INDIRECT($Q$3),W$8,0)*INDIRECT($P$2),VLOOKUP($P184, INDIRECT($Q$3),W$8,0)),IF($E184="E",0,3))</f>
        <v>20.922999999999998</v>
      </c>
      <c r="X184" s="186" cm="1">
        <f t="array" aca="1" ref="X184" ca="1">ROUND(IF($Q184="Y",VLOOKUP($P184, INDIRECT($Q$3),X$8,0)*INDIRECT($P$2),VLOOKUP($P184, INDIRECT($Q$3),X$8,0)),IF($E184="E",0,3))</f>
        <v>0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123"/>
        <v>09075C</v>
      </c>
      <c r="AC184" s="130" t="str">
        <f t="shared" si="126"/>
        <v>Seasonal Environmental Health Technician</v>
      </c>
      <c r="AD184" s="284" t="str">
        <f t="shared" si="127"/>
        <v>01H</v>
      </c>
      <c r="AE184" s="282">
        <f t="shared" ca="1" si="117"/>
        <v>16</v>
      </c>
      <c r="AF184" s="282">
        <f t="shared" ca="1" si="118"/>
        <v>17.847999999999999</v>
      </c>
      <c r="AG184" s="282">
        <f t="shared" ca="1" si="119"/>
        <v>19.077999999999999</v>
      </c>
      <c r="AH184" s="282">
        <f t="shared" ca="1" si="120"/>
        <v>20.922999999999998</v>
      </c>
      <c r="AI184" s="282" t="str">
        <f t="shared" ca="1" si="121"/>
        <v/>
      </c>
      <c r="AJ184" s="282" t="str">
        <f t="shared" ca="1" si="110"/>
        <v/>
      </c>
      <c r="AK184" s="282" t="str">
        <f t="shared" ca="1" si="111"/>
        <v/>
      </c>
    </row>
    <row r="185" spans="1:38" x14ac:dyDescent="0.2">
      <c r="A185" s="75" t="s">
        <v>198</v>
      </c>
      <c r="B185" s="75">
        <v>4</v>
      </c>
      <c r="C185" s="70" t="s">
        <v>196</v>
      </c>
      <c r="D185" s="75">
        <v>215</v>
      </c>
      <c r="E185" s="75" t="s">
        <v>21</v>
      </c>
      <c r="F185" s="73" t="s">
        <v>199</v>
      </c>
      <c r="G185" s="74">
        <f t="shared" ca="1" si="112"/>
        <v>16</v>
      </c>
      <c r="H185" s="74">
        <f t="shared" ca="1" si="113"/>
        <v>17.847999999999999</v>
      </c>
      <c r="I185" s="74">
        <f t="shared" ca="1" si="114"/>
        <v>19.077999999999999</v>
      </c>
      <c r="J185" s="74">
        <f t="shared" ca="1" si="115"/>
        <v>20.922999999999998</v>
      </c>
      <c r="K185" s="74">
        <f t="shared" ca="1" si="116"/>
        <v>0</v>
      </c>
      <c r="L185" s="74">
        <f t="shared" ca="1" si="108"/>
        <v>0</v>
      </c>
      <c r="M185" s="74">
        <f t="shared" ca="1" si="109"/>
        <v>0</v>
      </c>
      <c r="N185" s="72"/>
      <c r="P185" s="187" t="str">
        <f t="shared" si="122"/>
        <v>C09078</v>
      </c>
      <c r="Q185" s="191" t="s">
        <v>600</v>
      </c>
      <c r="R185" s="188" t="str">
        <f t="shared" si="125"/>
        <v>Seasonal Legislative Aide</v>
      </c>
      <c r="S185" s="189" t="str">
        <f t="shared" si="124"/>
        <v>01H</v>
      </c>
      <c r="T185" s="186" cm="1">
        <f t="array" aca="1" ref="T185" ca="1">ROUND(IF($Q185="Y",VLOOKUP($P185, INDIRECT($Q$3),T$8,0)*INDIRECT($P$2),VLOOKUP($P185, INDIRECT($Q$3),T$8,0)),IF($E185="E",0,3))</f>
        <v>16</v>
      </c>
      <c r="U185" s="186" cm="1">
        <f t="array" aca="1" ref="U185" ca="1">ROUND(IF($Q185="Y",VLOOKUP($P185, INDIRECT($Q$3),U$8,0)*INDIRECT($P$2),VLOOKUP($P185, INDIRECT($Q$3),U$8,0)),IF($E185="E",0,3))</f>
        <v>17.847999999999999</v>
      </c>
      <c r="V185" s="186" cm="1">
        <f t="array" aca="1" ref="V185" ca="1">ROUND(IF($Q185="Y",VLOOKUP($P185, INDIRECT($Q$3),V$8,0)*INDIRECT($P$2),VLOOKUP($P185, INDIRECT($Q$3),V$8,0)),IF($E185="E",0,3))</f>
        <v>19.077999999999999</v>
      </c>
      <c r="W185" s="186" cm="1">
        <f t="array" aca="1" ref="W185" ca="1">ROUND(IF($Q185="Y",VLOOKUP($P185, INDIRECT($Q$3),W$8,0)*INDIRECT($P$2),VLOOKUP($P185, INDIRECT($Q$3),W$8,0)),IF($E185="E",0,3))</f>
        <v>20.922999999999998</v>
      </c>
      <c r="X185" s="186" cm="1">
        <f t="array" aca="1" ref="X185" ca="1">ROUND(IF($Q185="Y",VLOOKUP($P185, INDIRECT($Q$3),X$8,0)*INDIRECT($P$2),VLOOKUP($P185, INDIRECT($Q$3),X$8,0)),IF($E185="E",0,3))</f>
        <v>0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123"/>
        <v>C09078</v>
      </c>
      <c r="AC185" s="130" t="str">
        <f t="shared" si="126"/>
        <v>Seasonal Legislative Aide</v>
      </c>
      <c r="AD185" s="284" t="str">
        <f t="shared" si="127"/>
        <v>01H</v>
      </c>
      <c r="AE185" s="282">
        <f t="shared" ca="1" si="117"/>
        <v>16</v>
      </c>
      <c r="AF185" s="282">
        <f t="shared" ca="1" si="118"/>
        <v>17.847999999999999</v>
      </c>
      <c r="AG185" s="282">
        <f t="shared" ca="1" si="119"/>
        <v>19.077999999999999</v>
      </c>
      <c r="AH185" s="282">
        <f t="shared" ca="1" si="120"/>
        <v>20.922999999999998</v>
      </c>
      <c r="AI185" s="282" t="str">
        <f t="shared" ca="1" si="121"/>
        <v/>
      </c>
      <c r="AJ185" s="282" t="str">
        <f t="shared" ca="1" si="110"/>
        <v/>
      </c>
      <c r="AK185" s="282" t="str">
        <f t="shared" ca="1" si="111"/>
        <v/>
      </c>
    </row>
    <row r="186" spans="1:38" x14ac:dyDescent="0.2">
      <c r="A186" s="75" t="s">
        <v>472</v>
      </c>
      <c r="B186" s="75">
        <v>10</v>
      </c>
      <c r="C186" s="70" t="s">
        <v>70</v>
      </c>
      <c r="D186" s="75">
        <v>465</v>
      </c>
      <c r="E186" s="75" t="s">
        <v>17</v>
      </c>
      <c r="F186" s="73" t="s">
        <v>466</v>
      </c>
      <c r="G186" s="74">
        <f t="shared" ca="1" si="112"/>
        <v>81521</v>
      </c>
      <c r="H186" s="74">
        <f t="shared" ca="1" si="113"/>
        <v>85579</v>
      </c>
      <c r="I186" s="74">
        <f t="shared" ca="1" si="114"/>
        <v>89869</v>
      </c>
      <c r="J186" s="74">
        <f t="shared" ca="1" si="115"/>
        <v>95680</v>
      </c>
      <c r="K186" s="74">
        <f t="shared" ca="1" si="116"/>
        <v>98357</v>
      </c>
      <c r="L186" s="74">
        <f t="shared" ca="1" si="108"/>
        <v>101114</v>
      </c>
      <c r="M186" s="74">
        <f t="shared" ca="1" si="109"/>
        <v>103996</v>
      </c>
      <c r="N186" s="72"/>
      <c r="P186" s="187" t="str">
        <f t="shared" si="122"/>
        <v>52936C</v>
      </c>
      <c r="Q186" s="191" t="s">
        <v>600</v>
      </c>
      <c r="R186" s="188" t="str">
        <f t="shared" si="125"/>
        <v>Senior Budget and Evaluation Analyst</v>
      </c>
      <c r="S186" s="189" t="str">
        <f t="shared" si="124"/>
        <v>34M</v>
      </c>
      <c r="T186" s="186" cm="1">
        <f t="array" aca="1" ref="T186" ca="1">ROUND(IF($Q186="Y",VLOOKUP($P186, INDIRECT($Q$3),T$8,0)*INDIRECT($P$2),VLOOKUP($P186, INDIRECT($Q$3),T$8,0)),IF($E186="E",0,3))</f>
        <v>81521</v>
      </c>
      <c r="U186" s="186" cm="1">
        <f t="array" aca="1" ref="U186" ca="1">ROUND(IF($Q186="Y",VLOOKUP($P186, INDIRECT($Q$3),U$8,0)*INDIRECT($P$2),VLOOKUP($P186, INDIRECT($Q$3),U$8,0)),IF($E186="E",0,3))</f>
        <v>85579</v>
      </c>
      <c r="V186" s="186" cm="1">
        <f t="array" aca="1" ref="V186" ca="1">ROUND(IF($Q186="Y",VLOOKUP($P186, INDIRECT($Q$3),V$8,0)*INDIRECT($P$2),VLOOKUP($P186, INDIRECT($Q$3),V$8,0)),IF($E186="E",0,3))</f>
        <v>89869</v>
      </c>
      <c r="W186" s="186" cm="1">
        <f t="array" aca="1" ref="W186" ca="1">ROUND(IF($Q186="Y",VLOOKUP($P186, INDIRECT($Q$3),W$8,0)*INDIRECT($P$2),VLOOKUP($P186, INDIRECT($Q$3),W$8,0)),IF($E186="E",0,3))</f>
        <v>95680</v>
      </c>
      <c r="X186" s="186" cm="1">
        <f t="array" aca="1" ref="X186" ca="1">ROUND(IF($Q186="Y",VLOOKUP($P186, INDIRECT($Q$3),X$8,0)*INDIRECT($P$2),VLOOKUP($P186, INDIRECT($Q$3),X$8,0)),IF($E186="E",0,3))</f>
        <v>98357</v>
      </c>
      <c r="Y186" s="186" cm="1">
        <f t="array" aca="1" ref="Y186" ca="1">ROUND(IF($Q186="Y",VLOOKUP($P186, INDIRECT($Q$3),Y$8,0)*INDIRECT($P$2),VLOOKUP($P186, INDIRECT($Q$3),Y$8,0)),IF($E186="E",0,3))</f>
        <v>101114</v>
      </c>
      <c r="Z186" s="186" cm="1">
        <f t="array" aca="1" ref="Z186" ca="1">ROUND(IF($Q186="Y",VLOOKUP($P186, INDIRECT($Q$3),Z$8,0)*INDIRECT($P$2),VLOOKUP($P186, INDIRECT($Q$3),Z$8,0)),IF($E186="E",0,3))</f>
        <v>103996</v>
      </c>
      <c r="AA186" s="186"/>
      <c r="AB186" s="282" t="str">
        <f t="shared" si="123"/>
        <v>52936C</v>
      </c>
      <c r="AC186" s="130" t="str">
        <f t="shared" si="126"/>
        <v>Senior Budget and Evaluation Analyst</v>
      </c>
      <c r="AD186" s="284" t="str">
        <f t="shared" si="127"/>
        <v>34M</v>
      </c>
      <c r="AE186" s="282">
        <f t="shared" ca="1" si="117"/>
        <v>39.192999999999998</v>
      </c>
      <c r="AF186" s="282">
        <f t="shared" ca="1" si="118"/>
        <v>41.143999999999998</v>
      </c>
      <c r="AG186" s="282">
        <f t="shared" ca="1" si="119"/>
        <v>43.207000000000001</v>
      </c>
      <c r="AH186" s="282">
        <f t="shared" ca="1" si="120"/>
        <v>46</v>
      </c>
      <c r="AI186" s="282">
        <f t="shared" ca="1" si="121"/>
        <v>47.287999999999997</v>
      </c>
      <c r="AJ186" s="282">
        <f t="shared" ca="1" si="110"/>
        <v>48.613</v>
      </c>
      <c r="AK186" s="282">
        <f t="shared" ca="1" si="111"/>
        <v>49.998999999999995</v>
      </c>
    </row>
    <row r="187" spans="1:38" x14ac:dyDescent="0.2">
      <c r="A187" s="75" t="s">
        <v>209</v>
      </c>
      <c r="B187" s="75">
        <v>12</v>
      </c>
      <c r="C187" s="70" t="s">
        <v>112</v>
      </c>
      <c r="D187" s="75">
        <v>555</v>
      </c>
      <c r="E187" s="75" t="s">
        <v>17</v>
      </c>
      <c r="F187" s="73" t="s">
        <v>429</v>
      </c>
      <c r="G187" s="74">
        <f t="shared" ca="1" si="112"/>
        <v>111397</v>
      </c>
      <c r="H187" s="74">
        <f t="shared" ca="1" si="113"/>
        <v>117296</v>
      </c>
      <c r="I187" s="74">
        <f t="shared" ca="1" si="114"/>
        <v>125219</v>
      </c>
      <c r="J187" s="74">
        <f t="shared" ca="1" si="115"/>
        <v>128722</v>
      </c>
      <c r="K187" s="74">
        <f t="shared" ca="1" si="116"/>
        <v>132330</v>
      </c>
      <c r="L187" s="74">
        <f t="shared" ca="1" si="108"/>
        <v>136101</v>
      </c>
      <c r="M187" s="74">
        <f t="shared" ca="1" si="109"/>
        <v>0</v>
      </c>
      <c r="N187" s="72"/>
      <c r="P187" s="187" t="str">
        <f t="shared" si="122"/>
        <v>04348C</v>
      </c>
      <c r="Q187" s="191" t="s">
        <v>600</v>
      </c>
      <c r="R187" s="188" t="str">
        <f t="shared" si="125"/>
        <v>Senior Collaboration Architect</v>
      </c>
      <c r="S187" s="189" t="str">
        <f t="shared" si="124"/>
        <v>53A</v>
      </c>
      <c r="T187" s="186" cm="1">
        <f t="array" aca="1" ref="T187" ca="1">ROUND(IF($Q187="Y",VLOOKUP($P187, INDIRECT($Q$3),T$8,0)*INDIRECT($P$2),VLOOKUP($P187, INDIRECT($Q$3),T$8,0)),IF($E187="E",0,3))</f>
        <v>111397</v>
      </c>
      <c r="U187" s="186" cm="1">
        <f t="array" aca="1" ref="U187" ca="1">ROUND(IF($Q187="Y",VLOOKUP($P187, INDIRECT($Q$3),U$8,0)*INDIRECT($P$2),VLOOKUP($P187, INDIRECT($Q$3),U$8,0)),IF($E187="E",0,3))</f>
        <v>117296</v>
      </c>
      <c r="V187" s="186" cm="1">
        <f t="array" aca="1" ref="V187" ca="1">ROUND(IF($Q187="Y",VLOOKUP($P187, INDIRECT($Q$3),V$8,0)*INDIRECT($P$2),VLOOKUP($P187, INDIRECT($Q$3),V$8,0)),IF($E187="E",0,3))</f>
        <v>125219</v>
      </c>
      <c r="W187" s="186" cm="1">
        <f t="array" aca="1" ref="W187" ca="1">ROUND(IF($Q187="Y",VLOOKUP($P187, INDIRECT($Q$3),W$8,0)*INDIRECT($P$2),VLOOKUP($P187, INDIRECT($Q$3),W$8,0)),IF($E187="E",0,3))</f>
        <v>128722</v>
      </c>
      <c r="X187" s="186" cm="1">
        <f t="array" aca="1" ref="X187" ca="1">ROUND(IF($Q187="Y",VLOOKUP($P187, INDIRECT($Q$3),X$8,0)*INDIRECT($P$2),VLOOKUP($P187, INDIRECT($Q$3),X$8,0)),IF($E187="E",0,3))</f>
        <v>132330</v>
      </c>
      <c r="Y187" s="186" cm="1">
        <f t="array" aca="1" ref="Y187" ca="1">ROUND(IF($Q187="Y",VLOOKUP($P187, INDIRECT($Q$3),Y$8,0)*INDIRECT($P$2),VLOOKUP($P187, INDIRECT($Q$3),Y$8,0)),IF($E187="E",0,3))</f>
        <v>136101</v>
      </c>
      <c r="Z187" s="186" cm="1">
        <f t="array" aca="1" ref="Z187" ca="1">ROUND(IF($Q187="Y",VLOOKUP($P187, INDIRECT($Q$3),Z$8,0)*INDIRECT($P$2),VLOOKUP($P187, INDIRECT($Q$3),Z$8,0)),IF($E187="E",0,3))</f>
        <v>0</v>
      </c>
      <c r="AA187" s="186"/>
      <c r="AB187" s="282" t="str">
        <f t="shared" si="123"/>
        <v>04348C</v>
      </c>
      <c r="AC187" s="130" t="str">
        <f t="shared" si="126"/>
        <v>Senior Collaboration Architect</v>
      </c>
      <c r="AD187" s="284" t="str">
        <f t="shared" si="127"/>
        <v>53A</v>
      </c>
      <c r="AE187" s="282">
        <f t="shared" ca="1" si="117"/>
        <v>53.556999999999995</v>
      </c>
      <c r="AF187" s="282">
        <f t="shared" ca="1" si="118"/>
        <v>56.393000000000001</v>
      </c>
      <c r="AG187" s="282">
        <f t="shared" ca="1" si="119"/>
        <v>60.201999999999998</v>
      </c>
      <c r="AH187" s="282">
        <f t="shared" ca="1" si="120"/>
        <v>61.885999999999996</v>
      </c>
      <c r="AI187" s="282">
        <f t="shared" ca="1" si="121"/>
        <v>63.620999999999995</v>
      </c>
      <c r="AJ187" s="282">
        <f t="shared" ca="1" si="110"/>
        <v>65.434000000000012</v>
      </c>
      <c r="AK187" s="282" t="str">
        <f t="shared" ca="1" si="111"/>
        <v/>
      </c>
    </row>
    <row r="188" spans="1:38" x14ac:dyDescent="0.2">
      <c r="A188" s="75" t="s">
        <v>202</v>
      </c>
      <c r="B188" s="75">
        <v>12</v>
      </c>
      <c r="C188" s="70" t="s">
        <v>584</v>
      </c>
      <c r="D188" s="75">
        <v>542</v>
      </c>
      <c r="E188" s="75" t="s">
        <v>17</v>
      </c>
      <c r="F188" s="73" t="s">
        <v>430</v>
      </c>
      <c r="G188" s="74">
        <f t="shared" ca="1" si="112"/>
        <v>101524</v>
      </c>
      <c r="H188" s="74">
        <f t="shared" ca="1" si="113"/>
        <v>105589</v>
      </c>
      <c r="I188" s="74">
        <f t="shared" ca="1" si="114"/>
        <v>109817</v>
      </c>
      <c r="J188" s="74">
        <f t="shared" ca="1" si="115"/>
        <v>114215</v>
      </c>
      <c r="K188" s="74">
        <f t="shared" ca="1" si="116"/>
        <v>118788</v>
      </c>
      <c r="L188" s="74">
        <f t="shared" ca="1" si="108"/>
        <v>0</v>
      </c>
      <c r="M188" s="74">
        <f t="shared" ca="1" si="109"/>
        <v>0</v>
      </c>
      <c r="N188" s="72"/>
      <c r="P188" s="187" t="str">
        <f t="shared" si="122"/>
        <v>09172C</v>
      </c>
      <c r="Q188" s="191" t="s">
        <v>600</v>
      </c>
      <c r="R188" s="188" t="str">
        <f t="shared" si="125"/>
        <v xml:space="preserve">Senior Facilities Planner </v>
      </c>
      <c r="S188" s="189" t="str">
        <f t="shared" si="124"/>
        <v>053</v>
      </c>
      <c r="T188" s="186" cm="1">
        <f t="array" aca="1" ref="T188" ca="1">ROUND(IF($Q188="Y",VLOOKUP($P188, INDIRECT($Q$3),T$8,0)*INDIRECT($P$2),VLOOKUP($P188, INDIRECT($Q$3),T$8,0)),IF($E188="E",0,3))</f>
        <v>101524</v>
      </c>
      <c r="U188" s="186" cm="1">
        <f t="array" aca="1" ref="U188" ca="1">ROUND(IF($Q188="Y",VLOOKUP($P188, INDIRECT($Q$3),U$8,0)*INDIRECT($P$2),VLOOKUP($P188, INDIRECT($Q$3),U$8,0)),IF($E188="E",0,3))</f>
        <v>105589</v>
      </c>
      <c r="V188" s="186" cm="1">
        <f t="array" aca="1" ref="V188" ca="1">ROUND(IF($Q188="Y",VLOOKUP($P188, INDIRECT($Q$3),V$8,0)*INDIRECT($P$2),VLOOKUP($P188, INDIRECT($Q$3),V$8,0)),IF($E188="E",0,3))</f>
        <v>109817</v>
      </c>
      <c r="W188" s="186" cm="1">
        <f t="array" aca="1" ref="W188" ca="1">ROUND(IF($Q188="Y",VLOOKUP($P188, INDIRECT($Q$3),W$8,0)*INDIRECT($P$2),VLOOKUP($P188, INDIRECT($Q$3),W$8,0)),IF($E188="E",0,3))</f>
        <v>114215</v>
      </c>
      <c r="X188" s="186" cm="1">
        <f t="array" aca="1" ref="X188" ca="1">ROUND(IF($Q188="Y",VLOOKUP($P188, INDIRECT($Q$3),X$8,0)*INDIRECT($P$2),VLOOKUP($P188, INDIRECT($Q$3),X$8,0)),IF($E188="E",0,3))</f>
        <v>118788</v>
      </c>
      <c r="Y188" s="186" cm="1">
        <f t="array" aca="1" ref="Y188" ca="1">ROUND(IF($Q188="Y",VLOOKUP($P188, INDIRECT($Q$3),Y$8,0)*INDIRECT($P$2),VLOOKUP($P188, INDIRECT($Q$3),Y$8,0)),IF($E188="E",0,3))</f>
        <v>0</v>
      </c>
      <c r="Z188" s="186" cm="1">
        <f t="array" aca="1" ref="Z188" ca="1">ROUND(IF($Q188="Y",VLOOKUP($P188, INDIRECT($Q$3),Z$8,0)*INDIRECT($P$2),VLOOKUP($P188, INDIRECT($Q$3),Z$8,0)),IF($E188="E",0,3))</f>
        <v>0</v>
      </c>
      <c r="AA188" s="186"/>
      <c r="AB188" s="282" t="str">
        <f t="shared" si="123"/>
        <v>09172C</v>
      </c>
      <c r="AC188" s="130" t="str">
        <f t="shared" si="126"/>
        <v xml:space="preserve">Senior Facilities Planner </v>
      </c>
      <c r="AD188" s="284" t="str">
        <f t="shared" si="127"/>
        <v>053</v>
      </c>
      <c r="AE188" s="282">
        <f t="shared" ca="1" si="117"/>
        <v>48.809999999999995</v>
      </c>
      <c r="AF188" s="282">
        <f t="shared" ca="1" si="118"/>
        <v>50.763999999999996</v>
      </c>
      <c r="AG188" s="282">
        <f t="shared" ca="1" si="119"/>
        <v>52.796999999999997</v>
      </c>
      <c r="AH188" s="282">
        <f t="shared" ca="1" si="120"/>
        <v>54.911999999999999</v>
      </c>
      <c r="AI188" s="282">
        <f t="shared" ca="1" si="121"/>
        <v>57.11</v>
      </c>
      <c r="AJ188" s="282" t="str">
        <f t="shared" ca="1" si="110"/>
        <v/>
      </c>
      <c r="AK188" s="282" t="str">
        <f t="shared" ca="1" si="111"/>
        <v/>
      </c>
    </row>
    <row r="189" spans="1:38" x14ac:dyDescent="0.2">
      <c r="A189" s="75" t="s">
        <v>913</v>
      </c>
      <c r="B189" s="75">
        <v>12</v>
      </c>
      <c r="C189" s="70" t="s">
        <v>1008</v>
      </c>
      <c r="D189" s="75">
        <v>565</v>
      </c>
      <c r="E189" s="75" t="s">
        <v>17</v>
      </c>
      <c r="F189" s="73" t="s">
        <v>914</v>
      </c>
      <c r="G189" s="74">
        <f t="shared" si="112"/>
        <v>108891</v>
      </c>
      <c r="H189" s="74">
        <f t="shared" si="113"/>
        <v>113246</v>
      </c>
      <c r="I189" s="74">
        <f t="shared" si="114"/>
        <v>117775</v>
      </c>
      <c r="J189" s="74">
        <f t="shared" si="115"/>
        <v>122486</v>
      </c>
      <c r="K189" s="74">
        <f t="shared" si="116"/>
        <v>127385</v>
      </c>
      <c r="L189" s="74">
        <f t="shared" si="108"/>
        <v>0</v>
      </c>
      <c r="M189" s="74">
        <f t="shared" si="109"/>
        <v>0</v>
      </c>
      <c r="N189" s="72"/>
      <c r="P189" s="187" t="str">
        <f t="shared" si="122"/>
        <v>59445C</v>
      </c>
      <c r="Q189" s="191" t="s">
        <v>600</v>
      </c>
      <c r="R189" s="188" t="str">
        <f t="shared" si="125"/>
        <v>Senior Program Manager-School Based Clinics</v>
      </c>
      <c r="S189" s="189" t="str">
        <f t="shared" si="124"/>
        <v>119</v>
      </c>
      <c r="T189" s="372">
        <v>108891</v>
      </c>
      <c r="U189" s="372">
        <v>113246</v>
      </c>
      <c r="V189" s="372">
        <v>117775</v>
      </c>
      <c r="W189" s="372">
        <v>122486</v>
      </c>
      <c r="X189" s="372">
        <v>127385</v>
      </c>
      <c r="AA189" s="186"/>
      <c r="AB189" s="282" t="str">
        <f t="shared" si="123"/>
        <v>59445C</v>
      </c>
      <c r="AC189" s="130" t="str">
        <f t="shared" si="126"/>
        <v>Senior Program Manager-School Based Clinics</v>
      </c>
      <c r="AD189" s="284" t="str">
        <f t="shared" si="127"/>
        <v>119</v>
      </c>
      <c r="AE189" s="282">
        <f t="shared" si="117"/>
        <v>52.351999999999997</v>
      </c>
      <c r="AF189" s="282">
        <f t="shared" si="118"/>
        <v>54.445999999999998</v>
      </c>
      <c r="AG189" s="282">
        <f t="shared" si="119"/>
        <v>56.622999999999998</v>
      </c>
      <c r="AH189" s="282">
        <f t="shared" si="120"/>
        <v>58.887999999999998</v>
      </c>
      <c r="AI189" s="282">
        <f t="shared" si="121"/>
        <v>61.242999999999995</v>
      </c>
      <c r="AJ189" s="282" t="str">
        <f t="shared" si="110"/>
        <v/>
      </c>
      <c r="AK189" s="282" t="str">
        <f t="shared" si="111"/>
        <v/>
      </c>
    </row>
    <row r="190" spans="1:38" x14ac:dyDescent="0.2">
      <c r="A190" s="75" t="s">
        <v>205</v>
      </c>
      <c r="B190" s="75">
        <v>12</v>
      </c>
      <c r="C190" s="70" t="s">
        <v>32</v>
      </c>
      <c r="D190" s="75">
        <v>575</v>
      </c>
      <c r="E190" s="75" t="s">
        <v>17</v>
      </c>
      <c r="F190" s="73" t="s">
        <v>433</v>
      </c>
      <c r="G190" s="74">
        <f t="shared" ca="1" si="112"/>
        <v>108891</v>
      </c>
      <c r="H190" s="74">
        <f t="shared" ca="1" si="113"/>
        <v>113246</v>
      </c>
      <c r="I190" s="74">
        <f t="shared" ca="1" si="114"/>
        <v>117775</v>
      </c>
      <c r="J190" s="74">
        <f t="shared" ca="1" si="115"/>
        <v>122486</v>
      </c>
      <c r="K190" s="74">
        <f t="shared" ca="1" si="116"/>
        <v>127385</v>
      </c>
      <c r="L190" s="74">
        <f t="shared" ref="L190:L215" ca="1" si="128">Y190</f>
        <v>0</v>
      </c>
      <c r="M190" s="74">
        <f t="shared" ref="M190:M215" ca="1" si="129">Z190</f>
        <v>0</v>
      </c>
      <c r="N190" s="72"/>
      <c r="P190" s="187" t="str">
        <f t="shared" si="122"/>
        <v>09175C</v>
      </c>
      <c r="Q190" s="191" t="s">
        <v>600</v>
      </c>
      <c r="R190" s="188" t="str">
        <f t="shared" si="125"/>
        <v>Senior Project Manager</v>
      </c>
      <c r="S190" s="189" t="str">
        <f t="shared" si="124"/>
        <v>105</v>
      </c>
      <c r="T190" s="186" cm="1">
        <f t="array" aca="1" ref="T190" ca="1">ROUND(IF($Q190="Y",VLOOKUP($P190, INDIRECT($Q$3),T$8,0)*INDIRECT($P$2),VLOOKUP($P190, INDIRECT($Q$3),T$8,0)),IF($E190="E",0,3))</f>
        <v>108891</v>
      </c>
      <c r="U190" s="186" cm="1">
        <f t="array" aca="1" ref="U190" ca="1">ROUND(IF($Q190="Y",VLOOKUP($P190, INDIRECT($Q$3),U$8,0)*INDIRECT($P$2),VLOOKUP($P190, INDIRECT($Q$3),U$8,0)),IF($E190="E",0,3))</f>
        <v>113246</v>
      </c>
      <c r="V190" s="186" cm="1">
        <f t="array" aca="1" ref="V190" ca="1">ROUND(IF($Q190="Y",VLOOKUP($P190, INDIRECT($Q$3),V$8,0)*INDIRECT($P$2),VLOOKUP($P190, INDIRECT($Q$3),V$8,0)),IF($E190="E",0,3))</f>
        <v>117775</v>
      </c>
      <c r="W190" s="186" cm="1">
        <f t="array" aca="1" ref="W190" ca="1">ROUND(IF($Q190="Y",VLOOKUP($P190, INDIRECT($Q$3),W$8,0)*INDIRECT($P$2),VLOOKUP($P190, INDIRECT($Q$3),W$8,0)),IF($E190="E",0,3))</f>
        <v>122486</v>
      </c>
      <c r="X190" s="186" cm="1">
        <f t="array" aca="1" ref="X190" ca="1">ROUND(IF($Q190="Y",VLOOKUP($P190, INDIRECT($Q$3),X$8,0)*INDIRECT($P$2),VLOOKUP($P190, INDIRECT($Q$3),X$8,0)),IF($E190="E",0,3))</f>
        <v>127385</v>
      </c>
      <c r="Y190" s="186" cm="1">
        <f t="array" aca="1" ref="Y190" ca="1">ROUND(IF($Q190="Y",VLOOKUP($P190, INDIRECT($Q$3),Y$8,0)*INDIRECT($P$2),VLOOKUP($P190, INDIRECT($Q$3),Y$8,0)),IF($E190="E",0,3))</f>
        <v>0</v>
      </c>
      <c r="Z190" s="186" cm="1">
        <f t="array" aca="1" ref="Z190" ca="1">ROUND(IF($Q190="Y",VLOOKUP($P190, INDIRECT($Q$3),Z$8,0)*INDIRECT($P$2),VLOOKUP($P190, INDIRECT($Q$3),Z$8,0)),IF($E190="E",0,3))</f>
        <v>0</v>
      </c>
      <c r="AA190" s="186"/>
      <c r="AB190" s="282" t="str">
        <f t="shared" si="123"/>
        <v>09175C</v>
      </c>
      <c r="AC190" s="130" t="str">
        <f t="shared" si="126"/>
        <v>Senior Project Manager</v>
      </c>
      <c r="AD190" s="284" t="str">
        <f t="shared" si="127"/>
        <v>105</v>
      </c>
      <c r="AE190" s="282">
        <f t="shared" ca="1" si="117"/>
        <v>52.351999999999997</v>
      </c>
      <c r="AF190" s="282">
        <f t="shared" ca="1" si="118"/>
        <v>54.445999999999998</v>
      </c>
      <c r="AG190" s="282">
        <f t="shared" ca="1" si="119"/>
        <v>56.622999999999998</v>
      </c>
      <c r="AH190" s="282">
        <f t="shared" ca="1" si="120"/>
        <v>58.887999999999998</v>
      </c>
      <c r="AI190" s="282">
        <f t="shared" ca="1" si="121"/>
        <v>61.242999999999995</v>
      </c>
      <c r="AJ190" s="282" t="str">
        <f t="shared" ref="AJ190:AJ215" ca="1" si="130">IF(Y190=0,"",IF($E190="E",ROUNDUP(Y190/2080,3),Y190))</f>
        <v/>
      </c>
      <c r="AK190" s="282" t="str">
        <f t="shared" ref="AK190:AK215" ca="1" si="131">IF(Z190=0,"",IF($E190="E",ROUNDUP(Z190/2080,3),Z190))</f>
        <v/>
      </c>
    </row>
    <row r="191" spans="1:38" x14ac:dyDescent="0.2">
      <c r="A191" s="75" t="s">
        <v>833</v>
      </c>
      <c r="B191" s="75">
        <v>11</v>
      </c>
      <c r="C191" s="70" t="s">
        <v>164</v>
      </c>
      <c r="D191" s="75">
        <v>503</v>
      </c>
      <c r="E191" s="75" t="s">
        <v>17</v>
      </c>
      <c r="F191" s="73" t="s">
        <v>832</v>
      </c>
      <c r="G191" s="74">
        <f t="shared" ca="1" si="112"/>
        <v>97071</v>
      </c>
      <c r="H191" s="74">
        <f t="shared" ca="1" si="113"/>
        <v>100950</v>
      </c>
      <c r="I191" s="74">
        <f t="shared" ca="1" si="114"/>
        <v>104991</v>
      </c>
      <c r="J191" s="74">
        <f t="shared" ca="1" si="115"/>
        <v>109190</v>
      </c>
      <c r="K191" s="74">
        <f t="shared" ca="1" si="116"/>
        <v>113558</v>
      </c>
      <c r="L191" s="74">
        <f t="shared" ca="1" si="128"/>
        <v>0</v>
      </c>
      <c r="M191" s="74">
        <f t="shared" ca="1" si="129"/>
        <v>0</v>
      </c>
      <c r="N191" s="72"/>
      <c r="P191" s="187" t="str">
        <f t="shared" si="122"/>
        <v>53012C</v>
      </c>
      <c r="Q191" s="191" t="s">
        <v>600</v>
      </c>
      <c r="R191" s="188" t="str">
        <f t="shared" si="125"/>
        <v>Senior Public Health Program Manager - Maternal, Child &amp; Adolescent Health</v>
      </c>
      <c r="S191" s="189" t="str">
        <f t="shared" si="124"/>
        <v>103</v>
      </c>
      <c r="T191" s="186" cm="1">
        <f t="array" aca="1" ref="T191" ca="1">ROUND(IF($Q191="Y",VLOOKUP($P191, INDIRECT($Q$3),T$8,0)*INDIRECT($P$2),VLOOKUP($P191, INDIRECT($Q$3),T$8,0)),IF($E191="E",0,3))</f>
        <v>97071</v>
      </c>
      <c r="U191" s="186" cm="1">
        <f t="array" aca="1" ref="U191" ca="1">ROUND(IF($Q191="Y",VLOOKUP($P191, INDIRECT($Q$3),U$8,0)*INDIRECT($P$2),VLOOKUP($P191, INDIRECT($Q$3),U$8,0)),IF($E191="E",0,3))</f>
        <v>100950</v>
      </c>
      <c r="V191" s="186" cm="1">
        <f t="array" aca="1" ref="V191" ca="1">ROUND(IF($Q191="Y",VLOOKUP($P191, INDIRECT($Q$3),V$8,0)*INDIRECT($P$2),VLOOKUP($P191, INDIRECT($Q$3),V$8,0)),IF($E191="E",0,3))</f>
        <v>104991</v>
      </c>
      <c r="W191" s="186" cm="1">
        <f t="array" aca="1" ref="W191" ca="1">ROUND(IF($Q191="Y",VLOOKUP($P191, INDIRECT($Q$3),W$8,0)*INDIRECT($P$2),VLOOKUP($P191, INDIRECT($Q$3),W$8,0)),IF($E191="E",0,3))</f>
        <v>109190</v>
      </c>
      <c r="X191" s="186" cm="1">
        <f t="array" aca="1" ref="X191" ca="1">ROUND(IF($Q191="Y",VLOOKUP($P191, INDIRECT($Q$3),X$8,0)*INDIRECT($P$2),VLOOKUP($P191, INDIRECT($Q$3),X$8,0)),IF($E191="E",0,3))</f>
        <v>113558</v>
      </c>
      <c r="Y191" s="186" cm="1">
        <f t="array" aca="1" ref="Y191" ca="1">ROUND(IF($Q191="Y",VLOOKUP($P191, INDIRECT($Q$3),Y$8,0)*INDIRECT($P$2),VLOOKUP($P191, INDIRECT($Q$3),Y$8,0)),IF($E191="E",0,3))</f>
        <v>0</v>
      </c>
      <c r="Z191" s="186" cm="1">
        <f t="array" aca="1" ref="Z191" ca="1">ROUND(IF($Q191="Y",VLOOKUP($P191, INDIRECT($Q$3),Z$8,0)*INDIRECT($P$2),VLOOKUP($P191, INDIRECT($Q$3),Z$8,0)),IF($E191="E",0,3))</f>
        <v>0</v>
      </c>
      <c r="AA191" s="186"/>
      <c r="AB191" s="282" t="str">
        <f t="shared" si="123"/>
        <v>53012C</v>
      </c>
      <c r="AC191" s="130" t="str">
        <f t="shared" si="126"/>
        <v>Senior Public Health Program Manager - Maternal, Child &amp; Adolescent Health</v>
      </c>
      <c r="AD191" s="284" t="str">
        <f t="shared" si="127"/>
        <v>103</v>
      </c>
      <c r="AE191" s="282">
        <f t="shared" ca="1" si="117"/>
        <v>46.668999999999997</v>
      </c>
      <c r="AF191" s="282">
        <f t="shared" ca="1" si="118"/>
        <v>48.533999999999999</v>
      </c>
      <c r="AG191" s="282">
        <f t="shared" ca="1" si="119"/>
        <v>50.476999999999997</v>
      </c>
      <c r="AH191" s="282">
        <f t="shared" ca="1" si="120"/>
        <v>52.495999999999995</v>
      </c>
      <c r="AI191" s="282">
        <f t="shared" ca="1" si="121"/>
        <v>54.595999999999997</v>
      </c>
      <c r="AJ191" s="282" t="str">
        <f t="shared" ca="1" si="130"/>
        <v/>
      </c>
      <c r="AK191" s="282" t="str">
        <f t="shared" ca="1" si="131"/>
        <v/>
      </c>
    </row>
    <row r="192" spans="1:38" x14ac:dyDescent="0.2">
      <c r="A192" s="75" t="s">
        <v>206</v>
      </c>
      <c r="B192" s="75">
        <v>11</v>
      </c>
      <c r="C192" s="70" t="s">
        <v>124</v>
      </c>
      <c r="D192" s="75">
        <v>515</v>
      </c>
      <c r="E192" s="75" t="s">
        <v>17</v>
      </c>
      <c r="F192" s="73" t="s">
        <v>434</v>
      </c>
      <c r="G192" s="74">
        <f t="shared" ca="1" si="112"/>
        <v>97071</v>
      </c>
      <c r="H192" s="74">
        <f t="shared" ca="1" si="113"/>
        <v>100951</v>
      </c>
      <c r="I192" s="74">
        <f t="shared" ca="1" si="114"/>
        <v>104991</v>
      </c>
      <c r="J192" s="74">
        <f t="shared" ca="1" si="115"/>
        <v>109190</v>
      </c>
      <c r="K192" s="74">
        <f t="shared" ca="1" si="116"/>
        <v>113558</v>
      </c>
      <c r="L192" s="74">
        <f t="shared" ca="1" si="128"/>
        <v>0</v>
      </c>
      <c r="M192" s="74">
        <f t="shared" ca="1" si="129"/>
        <v>0</v>
      </c>
      <c r="N192" s="72"/>
      <c r="P192" s="187" t="str">
        <f t="shared" si="122"/>
        <v>09155C</v>
      </c>
      <c r="Q192" s="191" t="s">
        <v>600</v>
      </c>
      <c r="R192" s="188" t="str">
        <f t="shared" si="125"/>
        <v>Senior Transportation Planner</v>
      </c>
      <c r="S192" s="189" t="str">
        <f t="shared" si="124"/>
        <v>104</v>
      </c>
      <c r="T192" s="186" cm="1">
        <f t="array" aca="1" ref="T192" ca="1">ROUND(IF($Q192="Y",VLOOKUP($P192, INDIRECT($Q$3),T$8,0)*INDIRECT($P$2),VLOOKUP($P192, INDIRECT($Q$3),T$8,0)),IF($E192="E",0,3))</f>
        <v>97071</v>
      </c>
      <c r="U192" s="186" cm="1">
        <f t="array" aca="1" ref="U192" ca="1">ROUND(IF($Q192="Y",VLOOKUP($P192, INDIRECT($Q$3),U$8,0)*INDIRECT($P$2),VLOOKUP($P192, INDIRECT($Q$3),U$8,0)),IF($E192="E",0,3))</f>
        <v>100951</v>
      </c>
      <c r="V192" s="186" cm="1">
        <f t="array" aca="1" ref="V192" ca="1">ROUND(IF($Q192="Y",VLOOKUP($P192, INDIRECT($Q$3),V$8,0)*INDIRECT($P$2),VLOOKUP($P192, INDIRECT($Q$3),V$8,0)),IF($E192="E",0,3))</f>
        <v>104991</v>
      </c>
      <c r="W192" s="186" cm="1">
        <f t="array" aca="1" ref="W192" ca="1">ROUND(IF($Q192="Y",VLOOKUP($P192, INDIRECT($Q$3),W$8,0)*INDIRECT($P$2),VLOOKUP($P192, INDIRECT($Q$3),W$8,0)),IF($E192="E",0,3))</f>
        <v>109190</v>
      </c>
      <c r="X192" s="186" cm="1">
        <f t="array" aca="1" ref="X192" ca="1">ROUND(IF($Q192="Y",VLOOKUP($P192, INDIRECT($Q$3),X$8,0)*INDIRECT($P$2),VLOOKUP($P192, INDIRECT($Q$3),X$8,0)),IF($E192="E",0,3))</f>
        <v>113558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123"/>
        <v>09155C</v>
      </c>
      <c r="AC192" s="130" t="str">
        <f t="shared" si="126"/>
        <v>Senior Transportation Planner</v>
      </c>
      <c r="AD192" s="284" t="str">
        <f t="shared" si="127"/>
        <v>104</v>
      </c>
      <c r="AE192" s="282">
        <f t="shared" ca="1" si="117"/>
        <v>46.668999999999997</v>
      </c>
      <c r="AF192" s="282">
        <f t="shared" ca="1" si="118"/>
        <v>48.534999999999997</v>
      </c>
      <c r="AG192" s="282">
        <f t="shared" ca="1" si="119"/>
        <v>50.476999999999997</v>
      </c>
      <c r="AH192" s="282">
        <f t="shared" ca="1" si="120"/>
        <v>52.495999999999995</v>
      </c>
      <c r="AI192" s="282">
        <f t="shared" ca="1" si="121"/>
        <v>54.595999999999997</v>
      </c>
      <c r="AJ192" s="282" t="str">
        <f t="shared" ca="1" si="130"/>
        <v/>
      </c>
      <c r="AK192" s="282" t="str">
        <f t="shared" ca="1" si="131"/>
        <v/>
      </c>
    </row>
    <row r="193" spans="1:37" x14ac:dyDescent="0.2">
      <c r="A193" s="75" t="s">
        <v>674</v>
      </c>
      <c r="B193" s="75">
        <v>10</v>
      </c>
      <c r="C193" s="70" t="s">
        <v>44</v>
      </c>
      <c r="D193" s="75">
        <v>460</v>
      </c>
      <c r="E193" s="75" t="s">
        <v>17</v>
      </c>
      <c r="F193" s="73" t="s">
        <v>673</v>
      </c>
      <c r="G193" s="74">
        <f t="shared" ca="1" si="112"/>
        <v>80005</v>
      </c>
      <c r="H193" s="74">
        <f t="shared" ca="1" si="113"/>
        <v>84136</v>
      </c>
      <c r="I193" s="74">
        <f t="shared" ca="1" si="114"/>
        <v>88424</v>
      </c>
      <c r="J193" s="74">
        <f t="shared" ca="1" si="115"/>
        <v>94410</v>
      </c>
      <c r="K193" s="74">
        <f t="shared" ca="1" si="116"/>
        <v>97054</v>
      </c>
      <c r="L193" s="74">
        <f t="shared" ca="1" si="128"/>
        <v>99771</v>
      </c>
      <c r="M193" s="74">
        <f t="shared" ca="1" si="129"/>
        <v>102617</v>
      </c>
      <c r="N193" s="72"/>
      <c r="P193" s="187" t="str">
        <f t="shared" si="122"/>
        <v>52993C</v>
      </c>
      <c r="Q193" s="191" t="s">
        <v>600</v>
      </c>
      <c r="R193" s="188" t="str">
        <f t="shared" si="125"/>
        <v>Service Center Operations Manager</v>
      </c>
      <c r="S193" s="189" t="str">
        <f t="shared" si="124"/>
        <v>34D</v>
      </c>
      <c r="T193" s="186" cm="1">
        <f t="array" aca="1" ref="T193" ca="1">ROUND(IF($Q193="Y",VLOOKUP($P193, INDIRECT($Q$3),T$8,0)*INDIRECT($P$2),VLOOKUP($P193, INDIRECT($Q$3),T$8,0)),IF($E193="E",0,3))</f>
        <v>80005</v>
      </c>
      <c r="U193" s="186" cm="1">
        <f t="array" aca="1" ref="U193" ca="1">ROUND(IF($Q193="Y",VLOOKUP($P193, INDIRECT($Q$3),U$8,0)*INDIRECT($P$2),VLOOKUP($P193, INDIRECT($Q$3),U$8,0)),IF($E193="E",0,3))</f>
        <v>84136</v>
      </c>
      <c r="V193" s="186" cm="1">
        <f t="array" aca="1" ref="V193" ca="1">ROUND(IF($Q193="Y",VLOOKUP($P193, INDIRECT($Q$3),V$8,0)*INDIRECT($P$2),VLOOKUP($P193, INDIRECT($Q$3),V$8,0)),IF($E193="E",0,3))</f>
        <v>88424</v>
      </c>
      <c r="W193" s="186" cm="1">
        <f t="array" aca="1" ref="W193" ca="1">ROUND(IF($Q193="Y",VLOOKUP($P193, INDIRECT($Q$3),W$8,0)*INDIRECT($P$2),VLOOKUP($P193, INDIRECT($Q$3),W$8,0)),IF($E193="E",0,3))</f>
        <v>94410</v>
      </c>
      <c r="X193" s="186" cm="1">
        <f t="array" aca="1" ref="X193" ca="1">ROUND(IF($Q193="Y",VLOOKUP($P193, INDIRECT($Q$3),X$8,0)*INDIRECT($P$2),VLOOKUP($P193, INDIRECT($Q$3),X$8,0)),IF($E193="E",0,3))</f>
        <v>97054</v>
      </c>
      <c r="Y193" s="186" cm="1">
        <f t="array" aca="1" ref="Y193" ca="1">ROUND(IF($Q193="Y",VLOOKUP($P193, INDIRECT($Q$3),Y$8,0)*INDIRECT($P$2),VLOOKUP($P193, INDIRECT($Q$3),Y$8,0)),IF($E193="E",0,3))</f>
        <v>99771</v>
      </c>
      <c r="Z193" s="186" cm="1">
        <f t="array" aca="1" ref="Z193" ca="1">ROUND(IF($Q193="Y",VLOOKUP($P193, INDIRECT($Q$3),Z$8,0)*INDIRECT($P$2),VLOOKUP($P193, INDIRECT($Q$3),Z$8,0)),IF($E193="E",0,3))</f>
        <v>102617</v>
      </c>
      <c r="AA193" s="186"/>
      <c r="AB193" s="282" t="str">
        <f t="shared" si="123"/>
        <v>52993C</v>
      </c>
      <c r="AC193" s="130" t="str">
        <f t="shared" si="126"/>
        <v>Service Center Operations Manager</v>
      </c>
      <c r="AD193" s="284" t="str">
        <f t="shared" si="127"/>
        <v>34D</v>
      </c>
      <c r="AE193" s="282">
        <f t="shared" ca="1" si="117"/>
        <v>38.463999999999999</v>
      </c>
      <c r="AF193" s="282">
        <f t="shared" ca="1" si="118"/>
        <v>40.450000000000003</v>
      </c>
      <c r="AG193" s="282">
        <f t="shared" ca="1" si="119"/>
        <v>42.512</v>
      </c>
      <c r="AH193" s="282">
        <f t="shared" ca="1" si="120"/>
        <v>45.39</v>
      </c>
      <c r="AI193" s="282">
        <f t="shared" ca="1" si="121"/>
        <v>46.660999999999994</v>
      </c>
      <c r="AJ193" s="282">
        <f t="shared" ca="1" si="130"/>
        <v>47.966999999999999</v>
      </c>
      <c r="AK193" s="282">
        <f t="shared" ca="1" si="131"/>
        <v>49.335999999999999</v>
      </c>
    </row>
    <row r="194" spans="1:37" x14ac:dyDescent="0.2">
      <c r="A194" s="75" t="s">
        <v>208</v>
      </c>
      <c r="B194" s="75">
        <v>8</v>
      </c>
      <c r="C194" s="70" t="s">
        <v>207</v>
      </c>
      <c r="D194" s="75">
        <v>368</v>
      </c>
      <c r="E194" s="75" t="s">
        <v>21</v>
      </c>
      <c r="F194" s="73" t="s">
        <v>435</v>
      </c>
      <c r="G194" s="74">
        <f t="shared" ca="1" si="112"/>
        <v>34.384999999999998</v>
      </c>
      <c r="H194" s="74">
        <f t="shared" ca="1" si="113"/>
        <v>36.107999999999997</v>
      </c>
      <c r="I194" s="74">
        <f t="shared" ca="1" si="114"/>
        <v>38.453000000000003</v>
      </c>
      <c r="J194" s="74">
        <f t="shared" ca="1" si="115"/>
        <v>39.078000000000003</v>
      </c>
      <c r="K194" s="74">
        <f t="shared" ca="1" si="116"/>
        <v>40.173000000000002</v>
      </c>
      <c r="L194" s="74">
        <f t="shared" ca="1" si="128"/>
        <v>41.317</v>
      </c>
      <c r="M194" s="74">
        <f t="shared" ca="1" si="129"/>
        <v>0</v>
      </c>
      <c r="N194" s="72"/>
      <c r="P194" s="187" t="str">
        <f t="shared" si="122"/>
        <v>09201C</v>
      </c>
      <c r="Q194" s="191" t="s">
        <v>600</v>
      </c>
      <c r="R194" s="188" t="str">
        <f t="shared" si="125"/>
        <v>Shift Supervisor, 311 Call Center</v>
      </c>
      <c r="S194" s="189" t="str">
        <f t="shared" si="124"/>
        <v>81</v>
      </c>
      <c r="T194" s="186" cm="1">
        <f t="array" aca="1" ref="T194" ca="1">ROUND(IF($Q194="Y",VLOOKUP($P194, INDIRECT($Q$3),T$8,0)*INDIRECT($P$2),VLOOKUP($P194, INDIRECT($Q$3),T$8,0)),IF($E194="E",0,3))</f>
        <v>34.384999999999998</v>
      </c>
      <c r="U194" s="186" cm="1">
        <f t="array" aca="1" ref="U194" ca="1">ROUND(IF($Q194="Y",VLOOKUP($P194, INDIRECT($Q$3),U$8,0)*INDIRECT($P$2),VLOOKUP($P194, INDIRECT($Q$3),U$8,0)),IF($E194="E",0,3))</f>
        <v>36.107999999999997</v>
      </c>
      <c r="V194" s="186" cm="1">
        <f t="array" aca="1" ref="V194" ca="1">ROUND(IF($Q194="Y",VLOOKUP($P194, INDIRECT($Q$3),V$8,0)*INDIRECT($P$2),VLOOKUP($P194, INDIRECT($Q$3),V$8,0)),IF($E194="E",0,3))</f>
        <v>38.453000000000003</v>
      </c>
      <c r="W194" s="186" cm="1">
        <f t="array" aca="1" ref="W194" ca="1">ROUND(IF($Q194="Y",VLOOKUP($P194, INDIRECT($Q$3),W$8,0)*INDIRECT($P$2),VLOOKUP($P194, INDIRECT($Q$3),W$8,0)),IF($E194="E",0,3))</f>
        <v>39.078000000000003</v>
      </c>
      <c r="X194" s="186" cm="1">
        <f t="array" aca="1" ref="X194" ca="1">ROUND(IF($Q194="Y",VLOOKUP($P194, INDIRECT($Q$3),X$8,0)*INDIRECT($P$2),VLOOKUP($P194, INDIRECT($Q$3),X$8,0)),IF($E194="E",0,3))</f>
        <v>40.173000000000002</v>
      </c>
      <c r="Y194" s="186" cm="1">
        <f t="array" aca="1" ref="Y194" ca="1">ROUND(IF($Q194="Y",VLOOKUP($P194, INDIRECT($Q$3),Y$8,0)*INDIRECT($P$2),VLOOKUP($P194, INDIRECT($Q$3),Y$8,0)),IF($E194="E",0,3))</f>
        <v>41.317</v>
      </c>
      <c r="Z194" s="186" cm="1">
        <f t="array" aca="1" ref="Z194" ca="1">ROUND(IF($Q194="Y",VLOOKUP($P194, INDIRECT($Q$3),Z$8,0)*INDIRECT($P$2),VLOOKUP($P194, INDIRECT($Q$3),Z$8,0)),IF($E194="E",0,3))</f>
        <v>0</v>
      </c>
      <c r="AA194" s="186"/>
      <c r="AB194" s="282" t="str">
        <f t="shared" si="123"/>
        <v>09201C</v>
      </c>
      <c r="AC194" s="130" t="str">
        <f t="shared" si="126"/>
        <v>Shift Supervisor, 311 Call Center</v>
      </c>
      <c r="AD194" s="284" t="str">
        <f t="shared" si="127"/>
        <v>81</v>
      </c>
      <c r="AE194" s="282">
        <f t="shared" ca="1" si="117"/>
        <v>34.384999999999998</v>
      </c>
      <c r="AF194" s="282">
        <f t="shared" ca="1" si="118"/>
        <v>36.107999999999997</v>
      </c>
      <c r="AG194" s="282">
        <f t="shared" ca="1" si="119"/>
        <v>38.453000000000003</v>
      </c>
      <c r="AH194" s="282">
        <f t="shared" ca="1" si="120"/>
        <v>39.078000000000003</v>
      </c>
      <c r="AI194" s="282">
        <f t="shared" ca="1" si="121"/>
        <v>40.173000000000002</v>
      </c>
      <c r="AJ194" s="282">
        <f t="shared" ca="1" si="130"/>
        <v>41.317</v>
      </c>
      <c r="AK194" s="282" t="str">
        <f t="shared" ca="1" si="131"/>
        <v/>
      </c>
    </row>
    <row r="195" spans="1:37" x14ac:dyDescent="0.2">
      <c r="A195" s="75" t="s">
        <v>819</v>
      </c>
      <c r="B195" s="75">
        <v>11</v>
      </c>
      <c r="C195" s="70" t="s">
        <v>888</v>
      </c>
      <c r="D195" s="75">
        <v>528</v>
      </c>
      <c r="E195" s="75" t="s">
        <v>17</v>
      </c>
      <c r="F195" s="73" t="s">
        <v>887</v>
      </c>
      <c r="G195" s="74">
        <f t="shared" ca="1" si="112"/>
        <v>97997</v>
      </c>
      <c r="H195" s="74">
        <f t="shared" ca="1" si="113"/>
        <v>101921</v>
      </c>
      <c r="I195" s="74">
        <f t="shared" ca="1" si="114"/>
        <v>106002</v>
      </c>
      <c r="J195" s="74">
        <f t="shared" ca="1" si="115"/>
        <v>110247</v>
      </c>
      <c r="K195" s="74">
        <f t="shared" ca="1" si="116"/>
        <v>114661</v>
      </c>
      <c r="L195" s="74">
        <f t="shared" ca="1" si="128"/>
        <v>0</v>
      </c>
      <c r="M195" s="74">
        <f t="shared" ca="1" si="129"/>
        <v>0</v>
      </c>
      <c r="N195" s="72"/>
      <c r="P195" s="187" t="str">
        <f t="shared" si="122"/>
        <v>53009C</v>
      </c>
      <c r="Q195" s="191" t="s">
        <v>600</v>
      </c>
      <c r="R195" s="188" t="str">
        <f t="shared" si="125"/>
        <v>Strategic Information Center Manager - MPD</v>
      </c>
      <c r="S195" s="189" t="str">
        <f t="shared" si="124"/>
        <v>116</v>
      </c>
      <c r="T195" s="186" cm="1">
        <f t="array" aca="1" ref="T195" ca="1">ROUND(IF($Q195="Y",VLOOKUP($P195, INDIRECT($Q$3),T$8,0)*INDIRECT($P$2),VLOOKUP($P195, INDIRECT($Q$3),T$8,0)),IF($E195="E",0,3))</f>
        <v>97997</v>
      </c>
      <c r="U195" s="186" cm="1">
        <f t="array" aca="1" ref="U195" ca="1">ROUND(IF($Q195="Y",VLOOKUP($P195, INDIRECT($Q$3),U$8,0)*INDIRECT($P$2),VLOOKUP($P195, INDIRECT($Q$3),U$8,0)),IF($E195="E",0,3))</f>
        <v>101921</v>
      </c>
      <c r="V195" s="186" cm="1">
        <f t="array" aca="1" ref="V195" ca="1">ROUND(IF($Q195="Y",VLOOKUP($P195, INDIRECT($Q$3),V$8,0)*INDIRECT($P$2),VLOOKUP($P195, INDIRECT($Q$3),V$8,0)),IF($E195="E",0,3))</f>
        <v>106002</v>
      </c>
      <c r="W195" s="186" cm="1">
        <f t="array" aca="1" ref="W195" ca="1">ROUND(IF($Q195="Y",VLOOKUP($P195, INDIRECT($Q$3),W$8,0)*INDIRECT($P$2),VLOOKUP($P195, INDIRECT($Q$3),W$8,0)),IF($E195="E",0,3))</f>
        <v>110247</v>
      </c>
      <c r="X195" s="186" cm="1">
        <f t="array" aca="1" ref="X195" ca="1">ROUND(IF($Q195="Y",VLOOKUP($P195, INDIRECT($Q$3),X$8,0)*INDIRECT($P$2),VLOOKUP($P195, INDIRECT($Q$3),X$8,0)),IF($E195="E",0,3))</f>
        <v>114661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123"/>
        <v>53009C</v>
      </c>
      <c r="AC195" s="130" t="str">
        <f t="shared" si="126"/>
        <v>Strategic Information Center Manager - MPD</v>
      </c>
      <c r="AD195" s="284" t="str">
        <f t="shared" si="127"/>
        <v>116</v>
      </c>
      <c r="AE195" s="282">
        <f t="shared" ca="1" si="117"/>
        <v>47.113999999999997</v>
      </c>
      <c r="AF195" s="282">
        <f t="shared" ca="1" si="118"/>
        <v>49.000999999999998</v>
      </c>
      <c r="AG195" s="282">
        <f t="shared" ca="1" si="119"/>
        <v>50.963000000000001</v>
      </c>
      <c r="AH195" s="282">
        <f t="shared" ca="1" si="120"/>
        <v>53.003999999999998</v>
      </c>
      <c r="AI195" s="282">
        <f t="shared" ca="1" si="121"/>
        <v>55.125999999999998</v>
      </c>
      <c r="AJ195" s="282" t="str">
        <f t="shared" ca="1" si="130"/>
        <v/>
      </c>
      <c r="AK195" s="282" t="str">
        <f t="shared" ca="1" si="131"/>
        <v/>
      </c>
    </row>
    <row r="196" spans="1:37" x14ac:dyDescent="0.2">
      <c r="A196" s="75" t="s">
        <v>212</v>
      </c>
      <c r="B196" s="75">
        <v>9</v>
      </c>
      <c r="C196" s="70" t="s">
        <v>211</v>
      </c>
      <c r="D196" s="358">
        <v>418</v>
      </c>
      <c r="E196" s="75" t="s">
        <v>17</v>
      </c>
      <c r="F196" s="73" t="s">
        <v>436</v>
      </c>
      <c r="G196" s="74">
        <f t="shared" ca="1" si="112"/>
        <v>77839</v>
      </c>
      <c r="H196" s="74">
        <f t="shared" ca="1" si="113"/>
        <v>81731</v>
      </c>
      <c r="I196" s="74">
        <f t="shared" ca="1" si="114"/>
        <v>85817</v>
      </c>
      <c r="J196" s="74">
        <f t="shared" ca="1" si="115"/>
        <v>90110</v>
      </c>
      <c r="K196" s="74">
        <f t="shared" ca="1" si="116"/>
        <v>92633</v>
      </c>
      <c r="L196" s="74">
        <f t="shared" ca="1" si="128"/>
        <v>95226</v>
      </c>
      <c r="M196" s="74">
        <f t="shared" ca="1" si="129"/>
        <v>97941</v>
      </c>
      <c r="N196" s="72"/>
      <c r="P196" s="187" t="str">
        <f t="shared" si="122"/>
        <v>09810C</v>
      </c>
      <c r="Q196" s="191" t="s">
        <v>600</v>
      </c>
      <c r="R196" s="188" t="str">
        <f t="shared" si="125"/>
        <v>Supervisor Administrative Services</v>
      </c>
      <c r="S196" s="189" t="str">
        <f t="shared" si="124"/>
        <v>40</v>
      </c>
      <c r="T196" s="186" cm="1">
        <f t="array" aca="1" ref="T196" ca="1">ROUND(IF($Q196="Y",VLOOKUP($P196, INDIRECT($Q$3),T$8,0)*INDIRECT($P$2),VLOOKUP($P196, INDIRECT($Q$3),T$8,0)),IF($E196="E",0,3))</f>
        <v>77839</v>
      </c>
      <c r="U196" s="186" cm="1">
        <f t="array" aca="1" ref="U196" ca="1">ROUND(IF($Q196="Y",VLOOKUP($P196, INDIRECT($Q$3),U$8,0)*INDIRECT($P$2),VLOOKUP($P196, INDIRECT($Q$3),U$8,0)),IF($E196="E",0,3))</f>
        <v>81731</v>
      </c>
      <c r="V196" s="186" cm="1">
        <f t="array" aca="1" ref="V196" ca="1">ROUND(IF($Q196="Y",VLOOKUP($P196, INDIRECT($Q$3),V$8,0)*INDIRECT($P$2),VLOOKUP($P196, INDIRECT($Q$3),V$8,0)),IF($E196="E",0,3))</f>
        <v>85817</v>
      </c>
      <c r="W196" s="186" cm="1">
        <f t="array" aca="1" ref="W196" ca="1">ROUND(IF($Q196="Y",VLOOKUP($P196, INDIRECT($Q$3),W$8,0)*INDIRECT($P$2),VLOOKUP($P196, INDIRECT($Q$3),W$8,0)),IF($E196="E",0,3))</f>
        <v>90110</v>
      </c>
      <c r="X196" s="186" cm="1">
        <f t="array" aca="1" ref="X196" ca="1">ROUND(IF($Q196="Y",VLOOKUP($P196, INDIRECT($Q$3),X$8,0)*INDIRECT($P$2),VLOOKUP($P196, INDIRECT($Q$3),X$8,0)),IF($E196="E",0,3))</f>
        <v>92633</v>
      </c>
      <c r="Y196" s="186" cm="1">
        <f t="array" aca="1" ref="Y196" ca="1">ROUND(IF($Q196="Y",VLOOKUP($P196, INDIRECT($Q$3),Y$8,0)*INDIRECT($P$2),VLOOKUP($P196, INDIRECT($Q$3),Y$8,0)),IF($E196="E",0,3))</f>
        <v>95226</v>
      </c>
      <c r="Z196" s="186" cm="1">
        <f t="array" aca="1" ref="Z196" ca="1">ROUND(IF($Q196="Y",VLOOKUP($P196, INDIRECT($Q$3),Z$8,0)*INDIRECT($P$2),VLOOKUP($P196, INDIRECT($Q$3),Z$8,0)),IF($E196="E",0,3))</f>
        <v>97941</v>
      </c>
      <c r="AA196" s="186"/>
      <c r="AB196" s="282" t="str">
        <f t="shared" si="123"/>
        <v>09810C</v>
      </c>
      <c r="AC196" s="130" t="str">
        <f t="shared" si="126"/>
        <v>Supervisor Administrative Services</v>
      </c>
      <c r="AD196" s="284" t="str">
        <f t="shared" si="127"/>
        <v>40</v>
      </c>
      <c r="AE196" s="282">
        <f t="shared" ca="1" si="117"/>
        <v>37.422999999999995</v>
      </c>
      <c r="AF196" s="282">
        <f t="shared" ca="1" si="118"/>
        <v>39.293999999999997</v>
      </c>
      <c r="AG196" s="282">
        <f t="shared" ca="1" si="119"/>
        <v>41.259</v>
      </c>
      <c r="AH196" s="282">
        <f t="shared" ca="1" si="120"/>
        <v>43.323</v>
      </c>
      <c r="AI196" s="282">
        <f t="shared" ca="1" si="121"/>
        <v>44.535999999999994</v>
      </c>
      <c r="AJ196" s="282">
        <f t="shared" ca="1" si="130"/>
        <v>45.781999999999996</v>
      </c>
      <c r="AK196" s="282">
        <f t="shared" ca="1" si="131"/>
        <v>47.088000000000001</v>
      </c>
    </row>
    <row r="197" spans="1:37" x14ac:dyDescent="0.2">
      <c r="A197" s="75" t="s">
        <v>214</v>
      </c>
      <c r="B197" s="75">
        <v>11</v>
      </c>
      <c r="C197" s="70" t="s">
        <v>213</v>
      </c>
      <c r="D197" s="75">
        <v>533</v>
      </c>
      <c r="E197" s="75" t="s">
        <v>17</v>
      </c>
      <c r="F197" s="73" t="s">
        <v>437</v>
      </c>
      <c r="G197" s="74">
        <f t="shared" ca="1" si="112"/>
        <v>94243</v>
      </c>
      <c r="H197" s="74">
        <f t="shared" ca="1" si="113"/>
        <v>98012</v>
      </c>
      <c r="I197" s="74">
        <f t="shared" ca="1" si="114"/>
        <v>101936</v>
      </c>
      <c r="J197" s="74">
        <f t="shared" ca="1" si="115"/>
        <v>106012</v>
      </c>
      <c r="K197" s="74">
        <f t="shared" ca="1" si="116"/>
        <v>110252</v>
      </c>
      <c r="L197" s="74">
        <f t="shared" ca="1" si="128"/>
        <v>114661</v>
      </c>
      <c r="M197" s="74">
        <f t="shared" ca="1" si="129"/>
        <v>0</v>
      </c>
      <c r="N197" s="72"/>
      <c r="P197" s="187" t="str">
        <f t="shared" si="122"/>
        <v>09926C</v>
      </c>
      <c r="Q197" s="191" t="s">
        <v>600</v>
      </c>
      <c r="R197" s="188" t="str">
        <f t="shared" si="125"/>
        <v>Supervisor CPED Project Coordination</v>
      </c>
      <c r="S197" s="189" t="str">
        <f t="shared" si="124"/>
        <v>42</v>
      </c>
      <c r="T197" s="186" cm="1">
        <f t="array" aca="1" ref="T197" ca="1">ROUND(IF($Q197="Y",VLOOKUP($P197, INDIRECT($Q$3),T$8,0)*INDIRECT($P$2),VLOOKUP($P197, INDIRECT($Q$3),T$8,0)),IF($E197="E",0,3))</f>
        <v>94243</v>
      </c>
      <c r="U197" s="186" cm="1">
        <f t="array" aca="1" ref="U197" ca="1">ROUND(IF($Q197="Y",VLOOKUP($P197, INDIRECT($Q$3),U$8,0)*INDIRECT($P$2),VLOOKUP($P197, INDIRECT($Q$3),U$8,0)),IF($E197="E",0,3))</f>
        <v>98012</v>
      </c>
      <c r="V197" s="186" cm="1">
        <f t="array" aca="1" ref="V197" ca="1">ROUND(IF($Q197="Y",VLOOKUP($P197, INDIRECT($Q$3),V$8,0)*INDIRECT($P$2),VLOOKUP($P197, INDIRECT($Q$3),V$8,0)),IF($E197="E",0,3))</f>
        <v>101936</v>
      </c>
      <c r="W197" s="186" cm="1">
        <f t="array" aca="1" ref="W197" ca="1">ROUND(IF($Q197="Y",VLOOKUP($P197, INDIRECT($Q$3),W$8,0)*INDIRECT($P$2),VLOOKUP($P197, INDIRECT($Q$3),W$8,0)),IF($E197="E",0,3))</f>
        <v>106012</v>
      </c>
      <c r="X197" s="186" cm="1">
        <f t="array" aca="1" ref="X197" ca="1">ROUND(IF($Q197="Y",VLOOKUP($P197, INDIRECT($Q$3),X$8,0)*INDIRECT($P$2),VLOOKUP($P197, INDIRECT($Q$3),X$8,0)),IF($E197="E",0,3))</f>
        <v>110252</v>
      </c>
      <c r="Y197" s="186" cm="1">
        <f t="array" aca="1" ref="Y197" ca="1">ROUND(IF($Q197="Y",VLOOKUP($P197, INDIRECT($Q$3),Y$8,0)*INDIRECT($P$2),VLOOKUP($P197, INDIRECT($Q$3),Y$8,0)),IF($E197="E",0,3))</f>
        <v>114661</v>
      </c>
      <c r="Z197" s="186" cm="1">
        <f t="array" aca="1" ref="Z197" ca="1">ROUND(IF($Q197="Y",VLOOKUP($P197, INDIRECT($Q$3),Z$8,0)*INDIRECT($P$2),VLOOKUP($P197, INDIRECT($Q$3),Z$8,0)),IF($E197="E",0,3))</f>
        <v>0</v>
      </c>
      <c r="AA197" s="186"/>
      <c r="AB197" s="282" t="str">
        <f t="shared" si="123"/>
        <v>09926C</v>
      </c>
      <c r="AC197" s="130" t="str">
        <f t="shared" si="126"/>
        <v>Supervisor CPED Project Coordination</v>
      </c>
      <c r="AD197" s="284" t="str">
        <f t="shared" si="127"/>
        <v>42</v>
      </c>
      <c r="AE197" s="282">
        <f t="shared" ca="1" si="117"/>
        <v>45.309999999999995</v>
      </c>
      <c r="AF197" s="282">
        <f t="shared" ca="1" si="118"/>
        <v>47.122</v>
      </c>
      <c r="AG197" s="282">
        <f t="shared" ca="1" si="119"/>
        <v>49.007999999999996</v>
      </c>
      <c r="AH197" s="282">
        <f t="shared" ca="1" si="120"/>
        <v>50.967999999999996</v>
      </c>
      <c r="AI197" s="282">
        <f t="shared" ca="1" si="121"/>
        <v>53.006</v>
      </c>
      <c r="AJ197" s="282">
        <f t="shared" ca="1" si="130"/>
        <v>55.125999999999998</v>
      </c>
      <c r="AK197" s="282" t="str">
        <f t="shared" ca="1" si="131"/>
        <v/>
      </c>
    </row>
    <row r="198" spans="1:37" x14ac:dyDescent="0.2">
      <c r="A198" s="75" t="s">
        <v>216</v>
      </c>
      <c r="B198" s="75">
        <v>8</v>
      </c>
      <c r="C198" s="70" t="s">
        <v>575</v>
      </c>
      <c r="D198" s="75">
        <v>393</v>
      </c>
      <c r="E198" s="75" t="s">
        <v>17</v>
      </c>
      <c r="F198" s="73" t="s">
        <v>438</v>
      </c>
      <c r="G198" s="74">
        <f t="shared" ref="G198:G215" ca="1" si="132">T198</f>
        <v>74614</v>
      </c>
      <c r="H198" s="74">
        <f t="shared" ref="H198:H215" ca="1" si="133">U198</f>
        <v>77601</v>
      </c>
      <c r="I198" s="74">
        <f t="shared" ref="I198:I215" ca="1" si="134">V198</f>
        <v>80709</v>
      </c>
      <c r="J198" s="74">
        <f t="shared" ref="J198:J215" ca="1" si="135">W198</f>
        <v>83941</v>
      </c>
      <c r="K198" s="74">
        <f t="shared" ref="K198:K215" ca="1" si="136">X198</f>
        <v>87301</v>
      </c>
      <c r="L198" s="74">
        <f t="shared" ca="1" si="128"/>
        <v>0</v>
      </c>
      <c r="M198" s="74">
        <f t="shared" ca="1" si="129"/>
        <v>0</v>
      </c>
      <c r="N198" s="72"/>
      <c r="P198" s="187" t="str">
        <f t="shared" si="122"/>
        <v>10074C</v>
      </c>
      <c r="Q198" s="191" t="s">
        <v>600</v>
      </c>
      <c r="R198" s="188" t="str">
        <f t="shared" si="125"/>
        <v>Supervisor Criminal Legal Support Services</v>
      </c>
      <c r="S198" s="189" t="str">
        <f t="shared" si="124"/>
        <v>022</v>
      </c>
      <c r="T198" s="186" cm="1">
        <f t="array" aca="1" ref="T198" ca="1">ROUND(IF($Q198="Y",VLOOKUP($P198, INDIRECT($Q$3),T$8,0)*INDIRECT($P$2),VLOOKUP($P198, INDIRECT($Q$3),T$8,0)),IF($E198="E",0,3))</f>
        <v>74614</v>
      </c>
      <c r="U198" s="186" cm="1">
        <f t="array" aca="1" ref="U198" ca="1">ROUND(IF($Q198="Y",VLOOKUP($P198, INDIRECT($Q$3),U$8,0)*INDIRECT($P$2),VLOOKUP($P198, INDIRECT($Q$3),U$8,0)),IF($E198="E",0,3))</f>
        <v>77601</v>
      </c>
      <c r="V198" s="186" cm="1">
        <f t="array" aca="1" ref="V198" ca="1">ROUND(IF($Q198="Y",VLOOKUP($P198, INDIRECT($Q$3),V$8,0)*INDIRECT($P$2),VLOOKUP($P198, INDIRECT($Q$3),V$8,0)),IF($E198="E",0,3))</f>
        <v>80709</v>
      </c>
      <c r="W198" s="186" cm="1">
        <f t="array" aca="1" ref="W198" ca="1">ROUND(IF($Q198="Y",VLOOKUP($P198, INDIRECT($Q$3),W$8,0)*INDIRECT($P$2),VLOOKUP($P198, INDIRECT($Q$3),W$8,0)),IF($E198="E",0,3))</f>
        <v>83941</v>
      </c>
      <c r="X198" s="186" cm="1">
        <f t="array" aca="1" ref="X198" ca="1">ROUND(IF($Q198="Y",VLOOKUP($P198, INDIRECT($Q$3),X$8,0)*INDIRECT($P$2),VLOOKUP($P198, INDIRECT($Q$3),X$8,0)),IF($E198="E",0,3))</f>
        <v>87301</v>
      </c>
      <c r="Y198" s="186" cm="1">
        <f t="array" aca="1" ref="Y198" ca="1">ROUND(IF($Q198="Y",VLOOKUP($P198, INDIRECT($Q$3),Y$8,0)*INDIRECT($P$2),VLOOKUP($P198, INDIRECT($Q$3),Y$8,0)),IF($E198="E",0,3))</f>
        <v>0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123"/>
        <v>10074C</v>
      </c>
      <c r="AC198" s="130" t="str">
        <f t="shared" si="126"/>
        <v>Supervisor Criminal Legal Support Services</v>
      </c>
      <c r="AD198" s="284" t="str">
        <f t="shared" si="127"/>
        <v>022</v>
      </c>
      <c r="AE198" s="282">
        <f t="shared" ref="AE198:AE215" ca="1" si="137">IF(T198=0,"",IF($E198="E",ROUNDUP(T198/2080,3),T198))</f>
        <v>35.872999999999998</v>
      </c>
      <c r="AF198" s="282">
        <f t="shared" ref="AF198:AF215" ca="1" si="138">IF(U198=0,"",IF($E198="E",ROUNDUP(U198/2080,3),U198))</f>
        <v>37.308999999999997</v>
      </c>
      <c r="AG198" s="282">
        <f t="shared" ref="AG198:AG215" ca="1" si="139">IF(V198=0,"",IF($E198="E",ROUNDUP(V198/2080,3),V198))</f>
        <v>38.802999999999997</v>
      </c>
      <c r="AH198" s="282">
        <f t="shared" ref="AH198:AH215" ca="1" si="140">IF(W198=0,"",IF($E198="E",ROUNDUP(W198/2080,3),W198))</f>
        <v>40.356999999999999</v>
      </c>
      <c r="AI198" s="282">
        <f t="shared" ref="AI198:AI215" ca="1" si="141">IF(X198=0,"",IF($E198="E",ROUNDUP(X198/2080,3),X198))</f>
        <v>41.971999999999994</v>
      </c>
      <c r="AJ198" s="282" t="str">
        <f t="shared" ca="1" si="130"/>
        <v/>
      </c>
      <c r="AK198" s="282" t="str">
        <f t="shared" ca="1" si="131"/>
        <v/>
      </c>
    </row>
    <row r="199" spans="1:37" x14ac:dyDescent="0.2">
      <c r="A199" s="75" t="s">
        <v>217</v>
      </c>
      <c r="B199" s="75">
        <v>10</v>
      </c>
      <c r="C199" s="70" t="s">
        <v>18</v>
      </c>
      <c r="D199" s="75">
        <v>485</v>
      </c>
      <c r="E199" s="75" t="s">
        <v>17</v>
      </c>
      <c r="F199" s="73" t="s">
        <v>439</v>
      </c>
      <c r="G199" s="74">
        <f t="shared" ca="1" si="132"/>
        <v>84799</v>
      </c>
      <c r="H199" s="74">
        <f t="shared" ca="1" si="133"/>
        <v>89261</v>
      </c>
      <c r="I199" s="74">
        <f t="shared" ca="1" si="134"/>
        <v>93959</v>
      </c>
      <c r="J199" s="74">
        <f t="shared" ca="1" si="135"/>
        <v>98905</v>
      </c>
      <c r="K199" s="74">
        <f t="shared" ca="1" si="136"/>
        <v>101671</v>
      </c>
      <c r="L199" s="74">
        <f t="shared" ca="1" si="128"/>
        <v>104522</v>
      </c>
      <c r="M199" s="74">
        <f t="shared" ca="1" si="129"/>
        <v>107500</v>
      </c>
      <c r="N199" s="72"/>
      <c r="P199" s="187" t="str">
        <f t="shared" si="122"/>
        <v>52918C</v>
      </c>
      <c r="Q199" s="191" t="s">
        <v>600</v>
      </c>
      <c r="R199" s="188" t="str">
        <f t="shared" si="125"/>
        <v>Supervisor Data Practices Compliance</v>
      </c>
      <c r="S199" s="189" t="str">
        <f t="shared" si="124"/>
        <v>83</v>
      </c>
      <c r="T199" s="186" cm="1">
        <f t="array" aca="1" ref="T199" ca="1">ROUND(IF($Q199="Y",VLOOKUP($P199, INDIRECT($Q$3),T$8,0)*INDIRECT($P$2),VLOOKUP($P199, INDIRECT($Q$3),T$8,0)),IF($E199="E",0,3))</f>
        <v>84799</v>
      </c>
      <c r="U199" s="186" cm="1">
        <f t="array" aca="1" ref="U199" ca="1">ROUND(IF($Q199="Y",VLOOKUP($P199, INDIRECT($Q$3),U$8,0)*INDIRECT($P$2),VLOOKUP($P199, INDIRECT($Q$3),U$8,0)),IF($E199="E",0,3))</f>
        <v>89261</v>
      </c>
      <c r="V199" s="186" cm="1">
        <f t="array" aca="1" ref="V199" ca="1">ROUND(IF($Q199="Y",VLOOKUP($P199, INDIRECT($Q$3),V$8,0)*INDIRECT($P$2),VLOOKUP($P199, INDIRECT($Q$3),V$8,0)),IF($E199="E",0,3))</f>
        <v>93959</v>
      </c>
      <c r="W199" s="186" cm="1">
        <f t="array" aca="1" ref="W199" ca="1">ROUND(IF($Q199="Y",VLOOKUP($P199, INDIRECT($Q$3),W$8,0)*INDIRECT($P$2),VLOOKUP($P199, INDIRECT($Q$3),W$8,0)),IF($E199="E",0,3))</f>
        <v>98905</v>
      </c>
      <c r="X199" s="186" cm="1">
        <f t="array" aca="1" ref="X199" ca="1">ROUND(IF($Q199="Y",VLOOKUP($P199, INDIRECT($Q$3),X$8,0)*INDIRECT($P$2),VLOOKUP($P199, INDIRECT($Q$3),X$8,0)),IF($E199="E",0,3))</f>
        <v>101671</v>
      </c>
      <c r="Y199" s="186" cm="1">
        <f t="array" aca="1" ref="Y199" ca="1">ROUND(IF($Q199="Y",VLOOKUP($P199, INDIRECT($Q$3),Y$8,0)*INDIRECT($P$2),VLOOKUP($P199, INDIRECT($Q$3),Y$8,0)),IF($E199="E",0,3))</f>
        <v>104522</v>
      </c>
      <c r="Z199" s="186" cm="1">
        <f t="array" aca="1" ref="Z199" ca="1">ROUND(IF($Q199="Y",VLOOKUP($P199, INDIRECT($Q$3),Z$8,0)*INDIRECT($P$2),VLOOKUP($P199, INDIRECT($Q$3),Z$8,0)),IF($E199="E",0,3))</f>
        <v>107500</v>
      </c>
      <c r="AA199" s="186"/>
      <c r="AB199" s="282" t="str">
        <f t="shared" si="123"/>
        <v>52918C</v>
      </c>
      <c r="AC199" s="130" t="str">
        <f t="shared" si="126"/>
        <v>Supervisor Data Practices Compliance</v>
      </c>
      <c r="AD199" s="284" t="str">
        <f t="shared" si="127"/>
        <v>83</v>
      </c>
      <c r="AE199" s="282">
        <f t="shared" ca="1" si="137"/>
        <v>40.768999999999998</v>
      </c>
      <c r="AF199" s="282">
        <f t="shared" ca="1" si="138"/>
        <v>42.913999999999994</v>
      </c>
      <c r="AG199" s="282">
        <f t="shared" ca="1" si="139"/>
        <v>45.172999999999995</v>
      </c>
      <c r="AH199" s="282">
        <f t="shared" ca="1" si="140"/>
        <v>47.550999999999995</v>
      </c>
      <c r="AI199" s="282">
        <f t="shared" ca="1" si="141"/>
        <v>48.881</v>
      </c>
      <c r="AJ199" s="282">
        <f t="shared" ca="1" si="130"/>
        <v>50.250999999999998</v>
      </c>
      <c r="AK199" s="282">
        <f t="shared" ca="1" si="131"/>
        <v>51.683</v>
      </c>
    </row>
    <row r="200" spans="1:37" x14ac:dyDescent="0.2">
      <c r="A200" s="75" t="s">
        <v>219</v>
      </c>
      <c r="B200" s="75">
        <v>7</v>
      </c>
      <c r="C200" s="70" t="s">
        <v>218</v>
      </c>
      <c r="D200" s="75">
        <v>325</v>
      </c>
      <c r="E200" s="75" t="s">
        <v>17</v>
      </c>
      <c r="F200" s="73" t="s">
        <v>440</v>
      </c>
      <c r="G200" s="74">
        <f t="shared" ca="1" si="132"/>
        <v>63353</v>
      </c>
      <c r="H200" s="74">
        <f t="shared" ca="1" si="133"/>
        <v>65890</v>
      </c>
      <c r="I200" s="74">
        <f t="shared" ca="1" si="134"/>
        <v>68529</v>
      </c>
      <c r="J200" s="74">
        <f t="shared" ca="1" si="135"/>
        <v>71272</v>
      </c>
      <c r="K200" s="74">
        <f t="shared" ca="1" si="136"/>
        <v>74126</v>
      </c>
      <c r="L200" s="74">
        <f t="shared" ca="1" si="128"/>
        <v>0</v>
      </c>
      <c r="M200" s="74">
        <f t="shared" ca="1" si="129"/>
        <v>0</v>
      </c>
      <c r="N200" s="72"/>
      <c r="P200" s="187" t="str">
        <f t="shared" ref="P200:P215" si="142">A200</f>
        <v>09924C</v>
      </c>
      <c r="Q200" s="191" t="s">
        <v>600</v>
      </c>
      <c r="R200" s="188" t="str">
        <f t="shared" si="125"/>
        <v>Supervisor Document Solution Center</v>
      </c>
      <c r="S200" s="189" t="str">
        <f t="shared" si="124"/>
        <v>12B</v>
      </c>
      <c r="T200" s="186" cm="1">
        <f t="array" aca="1" ref="T200" ca="1">ROUND(IF($Q200="Y",VLOOKUP($P200, INDIRECT($Q$3),T$8,0)*INDIRECT($P$2),VLOOKUP($P200, INDIRECT($Q$3),T$8,0)),IF($E200="E",0,3))</f>
        <v>63353</v>
      </c>
      <c r="U200" s="186" cm="1">
        <f t="array" aca="1" ref="U200" ca="1">ROUND(IF($Q200="Y",VLOOKUP($P200, INDIRECT($Q$3),U$8,0)*INDIRECT($P$2),VLOOKUP($P200, INDIRECT($Q$3),U$8,0)),IF($E200="E",0,3))</f>
        <v>65890</v>
      </c>
      <c r="V200" s="186" cm="1">
        <f t="array" aca="1" ref="V200" ca="1">ROUND(IF($Q200="Y",VLOOKUP($P200, INDIRECT($Q$3),V$8,0)*INDIRECT($P$2),VLOOKUP($P200, INDIRECT($Q$3),V$8,0)),IF($E200="E",0,3))</f>
        <v>68529</v>
      </c>
      <c r="W200" s="186" cm="1">
        <f t="array" aca="1" ref="W200" ca="1">ROUND(IF($Q200="Y",VLOOKUP($P200, INDIRECT($Q$3),W$8,0)*INDIRECT($P$2),VLOOKUP($P200, INDIRECT($Q$3),W$8,0)),IF($E200="E",0,3))</f>
        <v>71272</v>
      </c>
      <c r="X200" s="186" cm="1">
        <f t="array" aca="1" ref="X200" ca="1">ROUND(IF($Q200="Y",VLOOKUP($P200, INDIRECT($Q$3),X$8,0)*INDIRECT($P$2),VLOOKUP($P200, INDIRECT($Q$3),X$8,0)),IF($E200="E",0,3))</f>
        <v>74126</v>
      </c>
      <c r="Y200" s="186" cm="1">
        <f t="array" aca="1" ref="Y200" ca="1">ROUND(IF($Q200="Y",VLOOKUP($P200, INDIRECT($Q$3),Y$8,0)*INDIRECT($P$2),VLOOKUP($P200, INDIRECT($Q$3),Y$8,0)),IF($E200="E",0,3))</f>
        <v>0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ref="AB200:AB215" si="143">A200</f>
        <v>09924C</v>
      </c>
      <c r="AC200" s="130" t="str">
        <f t="shared" si="126"/>
        <v>Supervisor Document Solution Center</v>
      </c>
      <c r="AD200" s="284" t="str">
        <f t="shared" si="127"/>
        <v>12B</v>
      </c>
      <c r="AE200" s="282">
        <f t="shared" ca="1" si="137"/>
        <v>30.459</v>
      </c>
      <c r="AF200" s="282">
        <f t="shared" ca="1" si="138"/>
        <v>31.678000000000001</v>
      </c>
      <c r="AG200" s="282">
        <f t="shared" ca="1" si="139"/>
        <v>32.946999999999996</v>
      </c>
      <c r="AH200" s="282">
        <f t="shared" ca="1" si="140"/>
        <v>34.265999999999998</v>
      </c>
      <c r="AI200" s="282">
        <f t="shared" ca="1" si="141"/>
        <v>35.637999999999998</v>
      </c>
      <c r="AJ200" s="282" t="str">
        <f t="shared" ca="1" si="130"/>
        <v/>
      </c>
      <c r="AK200" s="282" t="str">
        <f t="shared" ca="1" si="131"/>
        <v/>
      </c>
    </row>
    <row r="201" spans="1:37" x14ac:dyDescent="0.2">
      <c r="A201" s="75" t="s">
        <v>210</v>
      </c>
      <c r="B201" s="75">
        <v>9</v>
      </c>
      <c r="C201" s="70" t="s">
        <v>178</v>
      </c>
      <c r="D201" s="75">
        <v>425</v>
      </c>
      <c r="E201" s="75" t="s">
        <v>17</v>
      </c>
      <c r="F201" s="73" t="s">
        <v>441</v>
      </c>
      <c r="G201" s="74">
        <f t="shared" si="132"/>
        <v>82430</v>
      </c>
      <c r="H201" s="74">
        <f t="shared" si="133"/>
        <v>87944</v>
      </c>
      <c r="I201" s="74">
        <f t="shared" si="134"/>
        <v>90407</v>
      </c>
      <c r="J201" s="74">
        <f t="shared" si="135"/>
        <v>92939</v>
      </c>
      <c r="K201" s="74">
        <f t="shared" si="136"/>
        <v>95589</v>
      </c>
      <c r="L201" s="74">
        <f t="shared" si="128"/>
        <v>0</v>
      </c>
      <c r="M201" s="74">
        <f t="shared" si="129"/>
        <v>0</v>
      </c>
      <c r="N201" s="72"/>
      <c r="P201" s="187" t="str">
        <f t="shared" si="142"/>
        <v>52915C</v>
      </c>
      <c r="Q201" s="191" t="s">
        <v>600</v>
      </c>
      <c r="R201" s="188" t="str">
        <f t="shared" si="125"/>
        <v>Supervisor Election Administration</v>
      </c>
      <c r="S201" s="189" t="str">
        <f t="shared" si="124"/>
        <v>36</v>
      </c>
      <c r="T201" s="186">
        <v>82430</v>
      </c>
      <c r="U201" s="186">
        <v>87944</v>
      </c>
      <c r="V201" s="186">
        <v>90407</v>
      </c>
      <c r="W201" s="186">
        <v>92939</v>
      </c>
      <c r="X201" s="186">
        <v>95589</v>
      </c>
      <c r="Y201" s="186">
        <v>0</v>
      </c>
      <c r="Z201" s="186">
        <v>0</v>
      </c>
      <c r="AA201" s="186"/>
      <c r="AB201" s="282" t="str">
        <f t="shared" si="143"/>
        <v>52915C</v>
      </c>
      <c r="AC201" s="130" t="str">
        <f t="shared" si="126"/>
        <v>Supervisor Election Administration</v>
      </c>
      <c r="AD201" s="284" t="str">
        <f t="shared" si="127"/>
        <v>36</v>
      </c>
      <c r="AE201" s="282">
        <f t="shared" si="137"/>
        <v>39.629999999999995</v>
      </c>
      <c r="AF201" s="282">
        <f t="shared" si="138"/>
        <v>42.280999999999999</v>
      </c>
      <c r="AG201" s="282">
        <f t="shared" si="139"/>
        <v>43.464999999999996</v>
      </c>
      <c r="AH201" s="282">
        <f t="shared" si="140"/>
        <v>44.683</v>
      </c>
      <c r="AI201" s="282">
        <f t="shared" si="141"/>
        <v>45.957000000000001</v>
      </c>
      <c r="AJ201" s="282" t="str">
        <f t="shared" si="130"/>
        <v/>
      </c>
      <c r="AK201" s="282" t="str">
        <f t="shared" si="131"/>
        <v/>
      </c>
    </row>
    <row r="202" spans="1:37" x14ac:dyDescent="0.2">
      <c r="A202" s="75" t="s">
        <v>220</v>
      </c>
      <c r="B202" s="75">
        <v>12</v>
      </c>
      <c r="C202" s="70" t="s">
        <v>60</v>
      </c>
      <c r="D202" s="75">
        <v>543</v>
      </c>
      <c r="E202" s="75" t="s">
        <v>17</v>
      </c>
      <c r="F202" s="73" t="s">
        <v>442</v>
      </c>
      <c r="G202" s="74">
        <f t="shared" ca="1" si="132"/>
        <v>100673</v>
      </c>
      <c r="H202" s="74">
        <f t="shared" ca="1" si="133"/>
        <v>106287</v>
      </c>
      <c r="I202" s="74">
        <f t="shared" ca="1" si="134"/>
        <v>113574</v>
      </c>
      <c r="J202" s="74">
        <f t="shared" ca="1" si="135"/>
        <v>116755</v>
      </c>
      <c r="K202" s="74">
        <f t="shared" ca="1" si="136"/>
        <v>120023</v>
      </c>
      <c r="L202" s="74">
        <f t="shared" ca="1" si="128"/>
        <v>123446</v>
      </c>
      <c r="M202" s="74">
        <f t="shared" ca="1" si="129"/>
        <v>0</v>
      </c>
      <c r="N202" s="72"/>
      <c r="P202" s="187" t="str">
        <f t="shared" si="142"/>
        <v>09986C</v>
      </c>
      <c r="Q202" s="191" t="s">
        <v>600</v>
      </c>
      <c r="R202" s="188" t="str">
        <f t="shared" si="125"/>
        <v>Supervisor Emergency Management Operators</v>
      </c>
      <c r="S202" s="189" t="str">
        <f t="shared" si="124"/>
        <v>44</v>
      </c>
      <c r="T202" s="186" cm="1">
        <f t="array" aca="1" ref="T202" ca="1">ROUND(IF($Q202="Y",VLOOKUP($P202, INDIRECT($Q$3),T$8,0)*INDIRECT($P$2),VLOOKUP($P202, INDIRECT($Q$3),T$8,0)),IF($E202="E",0,3))</f>
        <v>100673</v>
      </c>
      <c r="U202" s="186" cm="1">
        <f t="array" aca="1" ref="U202" ca="1">ROUND(IF($Q202="Y",VLOOKUP($P202, INDIRECT($Q$3),U$8,0)*INDIRECT($P$2),VLOOKUP($P202, INDIRECT($Q$3),U$8,0)),IF($E202="E",0,3))</f>
        <v>106287</v>
      </c>
      <c r="V202" s="186" cm="1">
        <f t="array" aca="1" ref="V202" ca="1">ROUND(IF($Q202="Y",VLOOKUP($P202, INDIRECT($Q$3),V$8,0)*INDIRECT($P$2),VLOOKUP($P202, INDIRECT($Q$3),V$8,0)),IF($E202="E",0,3))</f>
        <v>113574</v>
      </c>
      <c r="W202" s="186" cm="1">
        <f t="array" aca="1" ref="W202" ca="1">ROUND(IF($Q202="Y",VLOOKUP($P202, INDIRECT($Q$3),W$8,0)*INDIRECT($P$2),VLOOKUP($P202, INDIRECT($Q$3),W$8,0)),IF($E202="E",0,3))</f>
        <v>116755</v>
      </c>
      <c r="X202" s="186" cm="1">
        <f t="array" aca="1" ref="X202" ca="1">ROUND(IF($Q202="Y",VLOOKUP($P202, INDIRECT($Q$3),X$8,0)*INDIRECT($P$2),VLOOKUP($P202, INDIRECT($Q$3),X$8,0)),IF($E202="E",0,3))</f>
        <v>120023</v>
      </c>
      <c r="Y202" s="186" cm="1">
        <f t="array" aca="1" ref="Y202" ca="1">ROUND(IF($Q202="Y",VLOOKUP($P202, INDIRECT($Q$3),Y$8,0)*INDIRECT($P$2),VLOOKUP($P202, INDIRECT($Q$3),Y$8,0)),IF($E202="E",0,3))</f>
        <v>123446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si="143"/>
        <v>09986C</v>
      </c>
      <c r="AC202" s="130" t="str">
        <f t="shared" si="126"/>
        <v>Supervisor Emergency Management Operators</v>
      </c>
      <c r="AD202" s="284" t="str">
        <f t="shared" si="127"/>
        <v>44</v>
      </c>
      <c r="AE202" s="282">
        <f t="shared" ca="1" si="137"/>
        <v>48.400999999999996</v>
      </c>
      <c r="AF202" s="282">
        <f t="shared" ca="1" si="138"/>
        <v>51.099999999999994</v>
      </c>
      <c r="AG202" s="282">
        <f t="shared" ca="1" si="139"/>
        <v>54.602999999999994</v>
      </c>
      <c r="AH202" s="282">
        <f t="shared" ca="1" si="140"/>
        <v>56.132999999999996</v>
      </c>
      <c r="AI202" s="282">
        <f t="shared" ca="1" si="141"/>
        <v>57.704000000000001</v>
      </c>
      <c r="AJ202" s="282">
        <f t="shared" ca="1" si="130"/>
        <v>59.349999999999994</v>
      </c>
      <c r="AK202" s="282" t="str">
        <f t="shared" ca="1" si="131"/>
        <v/>
      </c>
    </row>
    <row r="203" spans="1:37" x14ac:dyDescent="0.2">
      <c r="A203" s="75" t="s">
        <v>222</v>
      </c>
      <c r="B203" s="75">
        <v>9</v>
      </c>
      <c r="C203" s="70" t="s">
        <v>221</v>
      </c>
      <c r="D203" s="75">
        <v>428</v>
      </c>
      <c r="E203" s="75" t="s">
        <v>17</v>
      </c>
      <c r="F203" s="73" t="s">
        <v>443</v>
      </c>
      <c r="G203" s="74">
        <f t="shared" ca="1" si="132"/>
        <v>85563</v>
      </c>
      <c r="H203" s="74">
        <f t="shared" ca="1" si="133"/>
        <v>88985</v>
      </c>
      <c r="I203" s="74">
        <f t="shared" ca="1" si="134"/>
        <v>92546</v>
      </c>
      <c r="J203" s="74">
        <f t="shared" ca="1" si="135"/>
        <v>96246</v>
      </c>
      <c r="K203" s="74">
        <f t="shared" ca="1" si="136"/>
        <v>100096</v>
      </c>
      <c r="L203" s="74">
        <f t="shared" ca="1" si="128"/>
        <v>0</v>
      </c>
      <c r="M203" s="74">
        <f t="shared" ca="1" si="129"/>
        <v>0</v>
      </c>
      <c r="N203" s="72"/>
      <c r="P203" s="187" t="str">
        <f t="shared" si="142"/>
        <v>10077C</v>
      </c>
      <c r="Q203" s="191" t="s">
        <v>600</v>
      </c>
      <c r="R203" s="188" t="str">
        <f t="shared" si="125"/>
        <v>Supervisor IT Deskside Services</v>
      </c>
      <c r="S203" s="189" t="str">
        <f t="shared" si="124"/>
        <v>12</v>
      </c>
      <c r="T203" s="186" cm="1">
        <f t="array" aca="1" ref="T203" ca="1">ROUND(IF($Q203="Y",VLOOKUP($P203, INDIRECT($Q$3),T$8,0)*INDIRECT($P$2),VLOOKUP($P203, INDIRECT($Q$3),T$8,0)),IF($E203="E",0,3))</f>
        <v>85563</v>
      </c>
      <c r="U203" s="186" cm="1">
        <f t="array" aca="1" ref="U203" ca="1">ROUND(IF($Q203="Y",VLOOKUP($P203, INDIRECT($Q$3),U$8,0)*INDIRECT($P$2),VLOOKUP($P203, INDIRECT($Q$3),U$8,0)),IF($E203="E",0,3))</f>
        <v>88985</v>
      </c>
      <c r="V203" s="186" cm="1">
        <f t="array" aca="1" ref="V203" ca="1">ROUND(IF($Q203="Y",VLOOKUP($P203, INDIRECT($Q$3),V$8,0)*INDIRECT($P$2),VLOOKUP($P203, INDIRECT($Q$3),V$8,0)),IF($E203="E",0,3))</f>
        <v>92546</v>
      </c>
      <c r="W203" s="186" cm="1">
        <f t="array" aca="1" ref="W203" ca="1">ROUND(IF($Q203="Y",VLOOKUP($P203, INDIRECT($Q$3),W$8,0)*INDIRECT($P$2),VLOOKUP($P203, INDIRECT($Q$3),W$8,0)),IF($E203="E",0,3))</f>
        <v>96246</v>
      </c>
      <c r="X203" s="186" cm="1">
        <f t="array" aca="1" ref="X203" ca="1">ROUND(IF($Q203="Y",VLOOKUP($P203, INDIRECT($Q$3),X$8,0)*INDIRECT($P$2),VLOOKUP($P203, INDIRECT($Q$3),X$8,0)),IF($E203="E",0,3))</f>
        <v>100096</v>
      </c>
      <c r="Y203" s="186" cm="1">
        <f t="array" aca="1" ref="Y203" ca="1">ROUND(IF($Q203="Y",VLOOKUP($P203, INDIRECT($Q$3),Y$8,0)*INDIRECT($P$2),VLOOKUP($P203, INDIRECT($Q$3),Y$8,0)),IF($E203="E",0,3))</f>
        <v>0</v>
      </c>
      <c r="Z203" s="186" cm="1">
        <f t="array" aca="1" ref="Z203" ca="1">ROUND(IF($Q203="Y",VLOOKUP($P203, INDIRECT($Q$3),Z$8,0)*INDIRECT($P$2),VLOOKUP($P203, INDIRECT($Q$3),Z$8,0)),IF($E203="E",0,3))</f>
        <v>0</v>
      </c>
      <c r="AA203" s="186"/>
      <c r="AB203" s="282" t="str">
        <f t="shared" si="143"/>
        <v>10077C</v>
      </c>
      <c r="AC203" s="130" t="str">
        <f t="shared" si="126"/>
        <v>Supervisor IT Deskside Services</v>
      </c>
      <c r="AD203" s="284" t="str">
        <f t="shared" si="127"/>
        <v>12</v>
      </c>
      <c r="AE203" s="282">
        <f t="shared" ca="1" si="137"/>
        <v>41.137</v>
      </c>
      <c r="AF203" s="282">
        <f t="shared" ca="1" si="138"/>
        <v>42.781999999999996</v>
      </c>
      <c r="AG203" s="282">
        <f t="shared" ca="1" si="139"/>
        <v>44.494</v>
      </c>
      <c r="AH203" s="282">
        <f t="shared" ca="1" si="140"/>
        <v>46.272999999999996</v>
      </c>
      <c r="AI203" s="282">
        <f t="shared" ca="1" si="141"/>
        <v>48.123999999999995</v>
      </c>
      <c r="AJ203" s="282" t="str">
        <f t="shared" ca="1" si="130"/>
        <v/>
      </c>
      <c r="AK203" s="282" t="str">
        <f t="shared" ca="1" si="131"/>
        <v/>
      </c>
    </row>
    <row r="204" spans="1:37" x14ac:dyDescent="0.2">
      <c r="A204" s="75" t="s">
        <v>223</v>
      </c>
      <c r="B204" s="75">
        <v>9</v>
      </c>
      <c r="C204" s="70" t="s">
        <v>221</v>
      </c>
      <c r="D204" s="75">
        <v>428</v>
      </c>
      <c r="E204" s="75" t="s">
        <v>17</v>
      </c>
      <c r="F204" s="73" t="s">
        <v>444</v>
      </c>
      <c r="G204" s="74">
        <f t="shared" ca="1" si="132"/>
        <v>85563</v>
      </c>
      <c r="H204" s="74">
        <f t="shared" ca="1" si="133"/>
        <v>88985</v>
      </c>
      <c r="I204" s="74">
        <f t="shared" ca="1" si="134"/>
        <v>92546</v>
      </c>
      <c r="J204" s="74">
        <f t="shared" ca="1" si="135"/>
        <v>96246</v>
      </c>
      <c r="K204" s="74">
        <f t="shared" ca="1" si="136"/>
        <v>100096</v>
      </c>
      <c r="L204" s="74">
        <f t="shared" ca="1" si="128"/>
        <v>0</v>
      </c>
      <c r="M204" s="74">
        <f t="shared" ca="1" si="129"/>
        <v>0</v>
      </c>
      <c r="N204" s="72"/>
      <c r="P204" s="187" t="str">
        <f t="shared" si="142"/>
        <v>10078C</v>
      </c>
      <c r="Q204" s="191" t="s">
        <v>600</v>
      </c>
      <c r="R204" s="188" t="str">
        <f t="shared" si="125"/>
        <v xml:space="preserve">Supervisor IT Service Desk </v>
      </c>
      <c r="S204" s="189" t="str">
        <f t="shared" si="124"/>
        <v>12</v>
      </c>
      <c r="T204" s="186" cm="1">
        <f t="array" aca="1" ref="T204" ca="1">ROUND(IF($Q204="Y",VLOOKUP($P204, INDIRECT($Q$3),T$8,0)*INDIRECT($P$2),VLOOKUP($P204, INDIRECT($Q$3),T$8,0)),IF($E204="E",0,3))</f>
        <v>85563</v>
      </c>
      <c r="U204" s="186" cm="1">
        <f t="array" aca="1" ref="U204" ca="1">ROUND(IF($Q204="Y",VLOOKUP($P204, INDIRECT($Q$3),U$8,0)*INDIRECT($P$2),VLOOKUP($P204, INDIRECT($Q$3),U$8,0)),IF($E204="E",0,3))</f>
        <v>88985</v>
      </c>
      <c r="V204" s="186" cm="1">
        <f t="array" aca="1" ref="V204" ca="1">ROUND(IF($Q204="Y",VLOOKUP($P204, INDIRECT($Q$3),V$8,0)*INDIRECT($P$2),VLOOKUP($P204, INDIRECT($Q$3),V$8,0)),IF($E204="E",0,3))</f>
        <v>92546</v>
      </c>
      <c r="W204" s="186" cm="1">
        <f t="array" aca="1" ref="W204" ca="1">ROUND(IF($Q204="Y",VLOOKUP($P204, INDIRECT($Q$3),W$8,0)*INDIRECT($P$2),VLOOKUP($P204, INDIRECT($Q$3),W$8,0)),IF($E204="E",0,3))</f>
        <v>96246</v>
      </c>
      <c r="X204" s="186" cm="1">
        <f t="array" aca="1" ref="X204" ca="1">ROUND(IF($Q204="Y",VLOOKUP($P204, INDIRECT($Q$3),X$8,0)*INDIRECT($P$2),VLOOKUP($P204, INDIRECT($Q$3),X$8,0)),IF($E204="E",0,3))</f>
        <v>100096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43"/>
        <v>10078C</v>
      </c>
      <c r="AC204" s="130" t="str">
        <f t="shared" si="126"/>
        <v xml:space="preserve">Supervisor IT Service Desk </v>
      </c>
      <c r="AD204" s="284" t="str">
        <f t="shared" si="127"/>
        <v>12</v>
      </c>
      <c r="AE204" s="282">
        <f t="shared" ca="1" si="137"/>
        <v>41.137</v>
      </c>
      <c r="AF204" s="282">
        <f t="shared" ca="1" si="138"/>
        <v>42.781999999999996</v>
      </c>
      <c r="AG204" s="282">
        <f t="shared" ca="1" si="139"/>
        <v>44.494</v>
      </c>
      <c r="AH204" s="282">
        <f t="shared" ca="1" si="140"/>
        <v>46.272999999999996</v>
      </c>
      <c r="AI204" s="282">
        <f t="shared" ca="1" si="141"/>
        <v>48.123999999999995</v>
      </c>
      <c r="AJ204" s="282" t="str">
        <f t="shared" ca="1" si="130"/>
        <v/>
      </c>
      <c r="AK204" s="282" t="str">
        <f t="shared" ca="1" si="131"/>
        <v/>
      </c>
    </row>
    <row r="205" spans="1:37" x14ac:dyDescent="0.2">
      <c r="A205" s="75" t="s">
        <v>225</v>
      </c>
      <c r="B205" s="75">
        <v>8</v>
      </c>
      <c r="C205" s="70" t="s">
        <v>224</v>
      </c>
      <c r="D205" s="75">
        <v>368</v>
      </c>
      <c r="E205" s="75" t="s">
        <v>21</v>
      </c>
      <c r="F205" s="73" t="s">
        <v>445</v>
      </c>
      <c r="G205" s="74">
        <f t="shared" ca="1" si="132"/>
        <v>37.545999999999999</v>
      </c>
      <c r="H205" s="74">
        <f t="shared" ca="1" si="133"/>
        <v>38.598999999999997</v>
      </c>
      <c r="I205" s="74">
        <f t="shared" ca="1" si="134"/>
        <v>39.679000000000002</v>
      </c>
      <c r="J205" s="74">
        <f t="shared" ca="1" si="135"/>
        <v>40.808999999999997</v>
      </c>
      <c r="K205" s="74">
        <f t="shared" ca="1" si="136"/>
        <v>41.646999999999998</v>
      </c>
      <c r="L205" s="74">
        <f t="shared" ca="1" si="128"/>
        <v>0</v>
      </c>
      <c r="M205" s="74">
        <f t="shared" ca="1" si="129"/>
        <v>0</v>
      </c>
      <c r="N205" s="72"/>
      <c r="P205" s="187" t="str">
        <f t="shared" si="142"/>
        <v>10153C</v>
      </c>
      <c r="Q205" s="191" t="s">
        <v>600</v>
      </c>
      <c r="R205" s="188" t="str">
        <f t="shared" si="125"/>
        <v xml:space="preserve">Supervisor Payroll/Accounting </v>
      </c>
      <c r="S205" s="189" t="str">
        <f t="shared" ref="S205:S215" si="144">C205</f>
        <v>102</v>
      </c>
      <c r="T205" s="186" cm="1">
        <f t="array" aca="1" ref="T205" ca="1">ROUND(IF($Q205="Y",VLOOKUP($P205, INDIRECT($Q$3),T$8,0)*INDIRECT($P$2),VLOOKUP($P205, INDIRECT($Q$3),T$8,0)),IF($E205="E",0,3))</f>
        <v>37.545999999999999</v>
      </c>
      <c r="U205" s="186" cm="1">
        <f t="array" aca="1" ref="U205" ca="1">ROUND(IF($Q205="Y",VLOOKUP($P205, INDIRECT($Q$3),U$8,0)*INDIRECT($P$2),VLOOKUP($P205, INDIRECT($Q$3),U$8,0)),IF($E205="E",0,3))</f>
        <v>38.598999999999997</v>
      </c>
      <c r="V205" s="186" cm="1">
        <f t="array" aca="1" ref="V205" ca="1">ROUND(IF($Q205="Y",VLOOKUP($P205, INDIRECT($Q$3),V$8,0)*INDIRECT($P$2),VLOOKUP($P205, INDIRECT($Q$3),V$8,0)),IF($E205="E",0,3))</f>
        <v>39.679000000000002</v>
      </c>
      <c r="W205" s="186" cm="1">
        <f t="array" aca="1" ref="W205" ca="1">ROUND(IF($Q205="Y",VLOOKUP($P205, INDIRECT($Q$3),W$8,0)*INDIRECT($P$2),VLOOKUP($P205, INDIRECT($Q$3),W$8,0)),IF($E205="E",0,3))</f>
        <v>40.808999999999997</v>
      </c>
      <c r="X205" s="186" cm="1">
        <f t="array" aca="1" ref="X205" ca="1">ROUND(IF($Q205="Y",VLOOKUP($P205, INDIRECT($Q$3),X$8,0)*INDIRECT($P$2),VLOOKUP($P205, INDIRECT($Q$3),X$8,0)),IF($E205="E",0,3))</f>
        <v>41.646999999999998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43"/>
        <v>10153C</v>
      </c>
      <c r="AC205" s="130" t="str">
        <f t="shared" si="126"/>
        <v xml:space="preserve">Supervisor Payroll/Accounting </v>
      </c>
      <c r="AD205" s="284" t="str">
        <f t="shared" si="127"/>
        <v>102</v>
      </c>
      <c r="AE205" s="282">
        <f t="shared" ca="1" si="137"/>
        <v>37.545999999999999</v>
      </c>
      <c r="AF205" s="282">
        <f t="shared" ca="1" si="138"/>
        <v>38.598999999999997</v>
      </c>
      <c r="AG205" s="282">
        <f t="shared" ca="1" si="139"/>
        <v>39.679000000000002</v>
      </c>
      <c r="AH205" s="282">
        <f t="shared" ca="1" si="140"/>
        <v>40.808999999999997</v>
      </c>
      <c r="AI205" s="282">
        <f t="shared" ca="1" si="141"/>
        <v>41.646999999999998</v>
      </c>
      <c r="AJ205" s="282" t="str">
        <f t="shared" ca="1" si="130"/>
        <v/>
      </c>
      <c r="AK205" s="282" t="str">
        <f t="shared" ca="1" si="131"/>
        <v/>
      </c>
    </row>
    <row r="206" spans="1:37" x14ac:dyDescent="0.2">
      <c r="A206" s="75" t="s">
        <v>226</v>
      </c>
      <c r="B206" s="75">
        <v>12</v>
      </c>
      <c r="C206" s="70" t="s">
        <v>60</v>
      </c>
      <c r="D206" s="75">
        <v>550</v>
      </c>
      <c r="E206" s="75" t="s">
        <v>17</v>
      </c>
      <c r="F206" s="73" t="s">
        <v>446</v>
      </c>
      <c r="G206" s="74">
        <f t="shared" ca="1" si="132"/>
        <v>100673</v>
      </c>
      <c r="H206" s="74">
        <f t="shared" ca="1" si="133"/>
        <v>106287</v>
      </c>
      <c r="I206" s="74">
        <f t="shared" ca="1" si="134"/>
        <v>113574</v>
      </c>
      <c r="J206" s="74">
        <f t="shared" ca="1" si="135"/>
        <v>116755</v>
      </c>
      <c r="K206" s="74">
        <f t="shared" ca="1" si="136"/>
        <v>120023</v>
      </c>
      <c r="L206" s="74">
        <f t="shared" ca="1" si="128"/>
        <v>123446</v>
      </c>
      <c r="M206" s="74">
        <f t="shared" ca="1" si="129"/>
        <v>0</v>
      </c>
      <c r="N206" s="72"/>
      <c r="P206" s="187" t="str">
        <f t="shared" si="142"/>
        <v>10170C</v>
      </c>
      <c r="Q206" s="191" t="s">
        <v>600</v>
      </c>
      <c r="R206" s="188" t="str">
        <f t="shared" si="125"/>
        <v>Supervisor Plans Review</v>
      </c>
      <c r="S206" s="189" t="str">
        <f t="shared" si="144"/>
        <v>44</v>
      </c>
      <c r="T206" s="186" cm="1">
        <f t="array" aca="1" ref="T206" ca="1">ROUND(IF($Q206="Y",VLOOKUP($P206, INDIRECT($Q$3),T$8,0)*INDIRECT($P$2),VLOOKUP($P206, INDIRECT($Q$3),T$8,0)),IF($E206="E",0,3))</f>
        <v>100673</v>
      </c>
      <c r="U206" s="186" cm="1">
        <f t="array" aca="1" ref="U206" ca="1">ROUND(IF($Q206="Y",VLOOKUP($P206, INDIRECT($Q$3),U$8,0)*INDIRECT($P$2),VLOOKUP($P206, INDIRECT($Q$3),U$8,0)),IF($E206="E",0,3))</f>
        <v>106287</v>
      </c>
      <c r="V206" s="186" cm="1">
        <f t="array" aca="1" ref="V206" ca="1">ROUND(IF($Q206="Y",VLOOKUP($P206, INDIRECT($Q$3),V$8,0)*INDIRECT($P$2),VLOOKUP($P206, INDIRECT($Q$3),V$8,0)),IF($E206="E",0,3))</f>
        <v>113574</v>
      </c>
      <c r="W206" s="186" cm="1">
        <f t="array" aca="1" ref="W206" ca="1">ROUND(IF($Q206="Y",VLOOKUP($P206, INDIRECT($Q$3),W$8,0)*INDIRECT($P$2),VLOOKUP($P206, INDIRECT($Q$3),W$8,0)),IF($E206="E",0,3))</f>
        <v>116755</v>
      </c>
      <c r="X206" s="186" cm="1">
        <f t="array" aca="1" ref="X206" ca="1">ROUND(IF($Q206="Y",VLOOKUP($P206, INDIRECT($Q$3),X$8,0)*INDIRECT($P$2),VLOOKUP($P206, INDIRECT($Q$3),X$8,0)),IF($E206="E",0,3))</f>
        <v>120023</v>
      </c>
      <c r="Y206" s="186" cm="1">
        <f t="array" aca="1" ref="Y206" ca="1">ROUND(IF($Q206="Y",VLOOKUP($P206, INDIRECT($Q$3),Y$8,0)*INDIRECT($P$2),VLOOKUP($P206, INDIRECT($Q$3),Y$8,0)),IF($E206="E",0,3))</f>
        <v>123446</v>
      </c>
      <c r="Z206" s="186" cm="1">
        <f t="array" aca="1" ref="Z206" ca="1">ROUND(IF($Q206="Y",VLOOKUP($P206, INDIRECT($Q$3),Z$8,0)*INDIRECT($P$2),VLOOKUP($P206, INDIRECT($Q$3),Z$8,0)),IF($E206="E",0,3))</f>
        <v>0</v>
      </c>
      <c r="AA206" s="186"/>
      <c r="AB206" s="282" t="str">
        <f t="shared" si="143"/>
        <v>10170C</v>
      </c>
      <c r="AC206" s="130" t="str">
        <f t="shared" si="126"/>
        <v>Supervisor Plans Review</v>
      </c>
      <c r="AD206" s="284" t="str">
        <f t="shared" si="127"/>
        <v>44</v>
      </c>
      <c r="AE206" s="282">
        <f t="shared" ca="1" si="137"/>
        <v>48.400999999999996</v>
      </c>
      <c r="AF206" s="282">
        <f t="shared" ca="1" si="138"/>
        <v>51.099999999999994</v>
      </c>
      <c r="AG206" s="282">
        <f t="shared" ca="1" si="139"/>
        <v>54.602999999999994</v>
      </c>
      <c r="AH206" s="282">
        <f t="shared" ca="1" si="140"/>
        <v>56.132999999999996</v>
      </c>
      <c r="AI206" s="282">
        <f t="shared" ca="1" si="141"/>
        <v>57.704000000000001</v>
      </c>
      <c r="AJ206" s="282">
        <f t="shared" ca="1" si="130"/>
        <v>59.349999999999994</v>
      </c>
      <c r="AK206" s="282" t="str">
        <f t="shared" ca="1" si="131"/>
        <v/>
      </c>
    </row>
    <row r="207" spans="1:37" x14ac:dyDescent="0.2">
      <c r="A207" s="75" t="s">
        <v>227</v>
      </c>
      <c r="B207" s="75">
        <v>8</v>
      </c>
      <c r="C207" s="70" t="s">
        <v>575</v>
      </c>
      <c r="D207" s="75">
        <v>398</v>
      </c>
      <c r="E207" s="75" t="s">
        <v>17</v>
      </c>
      <c r="F207" s="73" t="s">
        <v>447</v>
      </c>
      <c r="G207" s="74">
        <f t="shared" ca="1" si="132"/>
        <v>74614</v>
      </c>
      <c r="H207" s="74">
        <f t="shared" ca="1" si="133"/>
        <v>77601</v>
      </c>
      <c r="I207" s="74">
        <f t="shared" ca="1" si="134"/>
        <v>80709</v>
      </c>
      <c r="J207" s="74">
        <f t="shared" ca="1" si="135"/>
        <v>83941</v>
      </c>
      <c r="K207" s="74">
        <f t="shared" ca="1" si="136"/>
        <v>87301</v>
      </c>
      <c r="L207" s="74">
        <f t="shared" ca="1" si="128"/>
        <v>0</v>
      </c>
      <c r="M207" s="74">
        <f t="shared" ca="1" si="129"/>
        <v>0</v>
      </c>
      <c r="N207" s="72"/>
      <c r="P207" s="187" t="str">
        <f t="shared" si="142"/>
        <v>10195C</v>
      </c>
      <c r="Q207" s="191" t="s">
        <v>600</v>
      </c>
      <c r="R207" s="188" t="str">
        <f t="shared" si="125"/>
        <v xml:space="preserve">Supervisor Police Support Services </v>
      </c>
      <c r="S207" s="189" t="str">
        <f t="shared" si="144"/>
        <v>022</v>
      </c>
      <c r="T207" s="186" cm="1">
        <f t="array" aca="1" ref="T207" ca="1">ROUND(IF($Q207="Y",VLOOKUP($P207, INDIRECT($Q$3),T$8,0)*INDIRECT($P$2),VLOOKUP($P207, INDIRECT($Q$3),T$8,0)),IF($E207="E",0,3))</f>
        <v>74614</v>
      </c>
      <c r="U207" s="186" cm="1">
        <f t="array" aca="1" ref="U207" ca="1">ROUND(IF($Q207="Y",VLOOKUP($P207, INDIRECT($Q$3),U$8,0)*INDIRECT($P$2),VLOOKUP($P207, INDIRECT($Q$3),U$8,0)),IF($E207="E",0,3))</f>
        <v>77601</v>
      </c>
      <c r="V207" s="186" cm="1">
        <f t="array" aca="1" ref="V207" ca="1">ROUND(IF($Q207="Y",VLOOKUP($P207, INDIRECT($Q$3),V$8,0)*INDIRECT($P$2),VLOOKUP($P207, INDIRECT($Q$3),V$8,0)),IF($E207="E",0,3))</f>
        <v>80709</v>
      </c>
      <c r="W207" s="186" cm="1">
        <f t="array" aca="1" ref="W207" ca="1">ROUND(IF($Q207="Y",VLOOKUP($P207, INDIRECT($Q$3),W$8,0)*INDIRECT($P$2),VLOOKUP($P207, INDIRECT($Q$3),W$8,0)),IF($E207="E",0,3))</f>
        <v>83941</v>
      </c>
      <c r="X207" s="186" cm="1">
        <f t="array" aca="1" ref="X207" ca="1">ROUND(IF($Q207="Y",VLOOKUP($P207, INDIRECT($Q$3),X$8,0)*INDIRECT($P$2),VLOOKUP($P207, INDIRECT($Q$3),X$8,0)),IF($E207="E",0,3))</f>
        <v>87301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43"/>
        <v>10195C</v>
      </c>
      <c r="AC207" s="130" t="str">
        <f t="shared" si="126"/>
        <v xml:space="preserve">Supervisor Police Support Services </v>
      </c>
      <c r="AD207" s="284" t="str">
        <f t="shared" si="127"/>
        <v>022</v>
      </c>
      <c r="AE207" s="282">
        <f t="shared" ca="1" si="137"/>
        <v>35.872999999999998</v>
      </c>
      <c r="AF207" s="282">
        <f t="shared" ca="1" si="138"/>
        <v>37.308999999999997</v>
      </c>
      <c r="AG207" s="282">
        <f t="shared" ca="1" si="139"/>
        <v>38.802999999999997</v>
      </c>
      <c r="AH207" s="282">
        <f t="shared" ca="1" si="140"/>
        <v>40.356999999999999</v>
      </c>
      <c r="AI207" s="282">
        <f t="shared" ca="1" si="141"/>
        <v>41.971999999999994</v>
      </c>
      <c r="AJ207" s="282" t="str">
        <f t="shared" ca="1" si="130"/>
        <v/>
      </c>
      <c r="AK207" s="282" t="str">
        <f t="shared" ca="1" si="131"/>
        <v/>
      </c>
    </row>
    <row r="208" spans="1:37" x14ac:dyDescent="0.2">
      <c r="A208" s="75" t="s">
        <v>230</v>
      </c>
      <c r="B208" s="75">
        <v>10</v>
      </c>
      <c r="C208" s="70" t="s">
        <v>580</v>
      </c>
      <c r="D208" s="75">
        <v>465</v>
      </c>
      <c r="E208" s="75" t="s">
        <v>17</v>
      </c>
      <c r="F208" s="73" t="s">
        <v>449</v>
      </c>
      <c r="G208" s="74">
        <f t="shared" ca="1" si="132"/>
        <v>88882</v>
      </c>
      <c r="H208" s="74">
        <f t="shared" ca="1" si="133"/>
        <v>92442</v>
      </c>
      <c r="I208" s="74">
        <f t="shared" ca="1" si="134"/>
        <v>96143</v>
      </c>
      <c r="J208" s="74">
        <f t="shared" ca="1" si="135"/>
        <v>99993</v>
      </c>
      <c r="K208" s="74">
        <f t="shared" ca="1" si="136"/>
        <v>103997</v>
      </c>
      <c r="L208" s="74">
        <f t="shared" ca="1" si="128"/>
        <v>0</v>
      </c>
      <c r="M208" s="74">
        <f t="shared" ca="1" si="129"/>
        <v>0</v>
      </c>
      <c r="N208" s="72"/>
      <c r="P208" s="187" t="str">
        <f t="shared" si="142"/>
        <v>10291C</v>
      </c>
      <c r="Q208" s="191" t="s">
        <v>600</v>
      </c>
      <c r="R208" s="188" t="str">
        <f t="shared" si="125"/>
        <v xml:space="preserve">Supervisor Space Planning  </v>
      </c>
      <c r="S208" s="189" t="str">
        <f t="shared" si="144"/>
        <v>034</v>
      </c>
      <c r="T208" s="186" cm="1">
        <f t="array" aca="1" ref="T208" ca="1">ROUND(IF($Q208="Y",VLOOKUP($P208, INDIRECT($Q$3),T$8,0)*INDIRECT($P$2),VLOOKUP($P208, INDIRECT($Q$3),T$8,0)),IF($E208="E",0,3))</f>
        <v>88882</v>
      </c>
      <c r="U208" s="186" cm="1">
        <f t="array" aca="1" ref="U208" ca="1">ROUND(IF($Q208="Y",VLOOKUP($P208, INDIRECT($Q$3),U$8,0)*INDIRECT($P$2),VLOOKUP($P208, INDIRECT($Q$3),U$8,0)),IF($E208="E",0,3))</f>
        <v>92442</v>
      </c>
      <c r="V208" s="186" cm="1">
        <f t="array" aca="1" ref="V208" ca="1">ROUND(IF($Q208="Y",VLOOKUP($P208, INDIRECT($Q$3),V$8,0)*INDIRECT($P$2),VLOOKUP($P208, INDIRECT($Q$3),V$8,0)),IF($E208="E",0,3))</f>
        <v>96143</v>
      </c>
      <c r="W208" s="186" cm="1">
        <f t="array" aca="1" ref="W208" ca="1">ROUND(IF($Q208="Y",VLOOKUP($P208, INDIRECT($Q$3),W$8,0)*INDIRECT($P$2),VLOOKUP($P208, INDIRECT($Q$3),W$8,0)),IF($E208="E",0,3))</f>
        <v>99993</v>
      </c>
      <c r="X208" s="186" cm="1">
        <f t="array" aca="1" ref="X208" ca="1">ROUND(IF($Q208="Y",VLOOKUP($P208, INDIRECT($Q$3),X$8,0)*INDIRECT($P$2),VLOOKUP($P208, INDIRECT($Q$3),X$8,0)),IF($E208="E",0,3))</f>
        <v>103997</v>
      </c>
      <c r="Y208" s="186" cm="1">
        <f t="array" aca="1" ref="Y208" ca="1">ROUND(IF($Q208="Y",VLOOKUP($P208, INDIRECT($Q$3),Y$8,0)*INDIRECT($P$2),VLOOKUP($P208, INDIRECT($Q$3),Y$8,0)),IF($E208="E",0,3))</f>
        <v>0</v>
      </c>
      <c r="Z208" s="186" cm="1">
        <f t="array" aca="1" ref="Z208" ca="1">ROUND(IF($Q208="Y",VLOOKUP($P208, INDIRECT($Q$3),Z$8,0)*INDIRECT($P$2),VLOOKUP($P208, INDIRECT($Q$3),Z$8,0)),IF($E208="E",0,3))</f>
        <v>0</v>
      </c>
      <c r="AA208" s="186"/>
      <c r="AB208" s="282" t="str">
        <f t="shared" si="143"/>
        <v>10291C</v>
      </c>
      <c r="AC208" s="130" t="str">
        <f t="shared" si="126"/>
        <v xml:space="preserve">Supervisor Space Planning  </v>
      </c>
      <c r="AD208" s="284" t="str">
        <f t="shared" si="127"/>
        <v>034</v>
      </c>
      <c r="AE208" s="282">
        <f t="shared" ca="1" si="137"/>
        <v>42.731999999999999</v>
      </c>
      <c r="AF208" s="282">
        <f t="shared" ca="1" si="138"/>
        <v>44.443999999999996</v>
      </c>
      <c r="AG208" s="282">
        <f t="shared" ca="1" si="139"/>
        <v>46.222999999999999</v>
      </c>
      <c r="AH208" s="282">
        <f t="shared" ca="1" si="140"/>
        <v>48.073999999999998</v>
      </c>
      <c r="AI208" s="282">
        <f t="shared" ca="1" si="141"/>
        <v>49.998999999999995</v>
      </c>
      <c r="AJ208" s="282" t="str">
        <f t="shared" ca="1" si="130"/>
        <v/>
      </c>
      <c r="AK208" s="282" t="str">
        <f t="shared" ca="1" si="131"/>
        <v/>
      </c>
    </row>
    <row r="209" spans="1:38" x14ac:dyDescent="0.2">
      <c r="A209" s="75" t="s">
        <v>233</v>
      </c>
      <c r="B209" s="75">
        <v>7</v>
      </c>
      <c r="C209" s="70" t="s">
        <v>232</v>
      </c>
      <c r="D209" s="75">
        <v>333</v>
      </c>
      <c r="E209" s="75" t="s">
        <v>17</v>
      </c>
      <c r="F209" s="73" t="s">
        <v>451</v>
      </c>
      <c r="G209" s="74">
        <f t="shared" ca="1" si="132"/>
        <v>63097</v>
      </c>
      <c r="H209" s="74">
        <f t="shared" ca="1" si="133"/>
        <v>64989</v>
      </c>
      <c r="I209" s="74">
        <f t="shared" ca="1" si="134"/>
        <v>66941</v>
      </c>
      <c r="J209" s="74">
        <f t="shared" ca="1" si="135"/>
        <v>68948</v>
      </c>
      <c r="K209" s="74">
        <f t="shared" ca="1" si="136"/>
        <v>71016</v>
      </c>
      <c r="L209" s="74">
        <f t="shared" ca="1" si="128"/>
        <v>73146</v>
      </c>
      <c r="M209" s="74">
        <f t="shared" ca="1" si="129"/>
        <v>75341</v>
      </c>
      <c r="N209" s="72"/>
      <c r="P209" s="187" t="str">
        <f t="shared" si="142"/>
        <v>10350C</v>
      </c>
      <c r="Q209" s="191" t="s">
        <v>600</v>
      </c>
      <c r="R209" s="188" t="str">
        <f t="shared" si="125"/>
        <v>Supervisor Treasury Division</v>
      </c>
      <c r="S209" s="189" t="str">
        <f t="shared" si="144"/>
        <v>17</v>
      </c>
      <c r="T209" s="186" cm="1">
        <f t="array" aca="1" ref="T209" ca="1">ROUND(IF($Q209="Y",VLOOKUP($P209, INDIRECT($Q$3),T$8,0)*INDIRECT($P$2),VLOOKUP($P209, INDIRECT($Q$3),T$8,0)),IF($E209="E",0,3))</f>
        <v>63097</v>
      </c>
      <c r="U209" s="186" cm="1">
        <f t="array" aca="1" ref="U209" ca="1">ROUND(IF($Q209="Y",VLOOKUP($P209, INDIRECT($Q$3),U$8,0)*INDIRECT($P$2),VLOOKUP($P209, INDIRECT($Q$3),U$8,0)),IF($E209="E",0,3))</f>
        <v>64989</v>
      </c>
      <c r="V209" s="186" cm="1">
        <f t="array" aca="1" ref="V209" ca="1">ROUND(IF($Q209="Y",VLOOKUP($P209, INDIRECT($Q$3),V$8,0)*INDIRECT($P$2),VLOOKUP($P209, INDIRECT($Q$3),V$8,0)),IF($E209="E",0,3))</f>
        <v>66941</v>
      </c>
      <c r="W209" s="186" cm="1">
        <f t="array" aca="1" ref="W209" ca="1">ROUND(IF($Q209="Y",VLOOKUP($P209, INDIRECT($Q$3),W$8,0)*INDIRECT($P$2),VLOOKUP($P209, INDIRECT($Q$3),W$8,0)),IF($E209="E",0,3))</f>
        <v>68948</v>
      </c>
      <c r="X209" s="186" cm="1">
        <f t="array" aca="1" ref="X209" ca="1">ROUND(IF($Q209="Y",VLOOKUP($P209, INDIRECT($Q$3),X$8,0)*INDIRECT($P$2),VLOOKUP($P209, INDIRECT($Q$3),X$8,0)),IF($E209="E",0,3))</f>
        <v>71016</v>
      </c>
      <c r="Y209" s="186" cm="1">
        <f t="array" aca="1" ref="Y209" ca="1">ROUND(IF($Q209="Y",VLOOKUP($P209, INDIRECT($Q$3),Y$8,0)*INDIRECT($P$2),VLOOKUP($P209, INDIRECT($Q$3),Y$8,0)),IF($E209="E",0,3))</f>
        <v>73146</v>
      </c>
      <c r="Z209" s="186" cm="1">
        <f t="array" aca="1" ref="Z209" ca="1">ROUND(IF($Q209="Y",VLOOKUP($P209, INDIRECT($Q$3),Z$8,0)*INDIRECT($P$2),VLOOKUP($P209, INDIRECT($Q$3),Z$8,0)),IF($E209="E",0,3))</f>
        <v>75341</v>
      </c>
      <c r="AA209" s="186"/>
      <c r="AB209" s="282" t="str">
        <f t="shared" si="143"/>
        <v>10350C</v>
      </c>
      <c r="AC209" s="130" t="str">
        <f t="shared" si="126"/>
        <v>Supervisor Treasury Division</v>
      </c>
      <c r="AD209" s="284" t="str">
        <f t="shared" si="127"/>
        <v>17</v>
      </c>
      <c r="AE209" s="282">
        <f t="shared" ca="1" si="137"/>
        <v>30.336000000000002</v>
      </c>
      <c r="AF209" s="282">
        <f t="shared" ca="1" si="138"/>
        <v>31.245000000000001</v>
      </c>
      <c r="AG209" s="282">
        <f t="shared" ca="1" si="139"/>
        <v>32.183999999999997</v>
      </c>
      <c r="AH209" s="282">
        <f t="shared" ca="1" si="140"/>
        <v>33.149000000000001</v>
      </c>
      <c r="AI209" s="282">
        <f t="shared" ca="1" si="141"/>
        <v>34.143000000000001</v>
      </c>
      <c r="AJ209" s="282">
        <f t="shared" ca="1" si="130"/>
        <v>35.166999999999994</v>
      </c>
      <c r="AK209" s="282">
        <f t="shared" ca="1" si="131"/>
        <v>36.221999999999994</v>
      </c>
    </row>
    <row r="210" spans="1:38" x14ac:dyDescent="0.2">
      <c r="A210" s="75" t="s">
        <v>235</v>
      </c>
      <c r="B210" s="75">
        <v>9</v>
      </c>
      <c r="C210" s="70" t="s">
        <v>586</v>
      </c>
      <c r="D210" s="75">
        <v>413</v>
      </c>
      <c r="E210" s="75" t="s">
        <v>17</v>
      </c>
      <c r="F210" s="73" t="s">
        <v>452</v>
      </c>
      <c r="G210" s="74">
        <f t="shared" ca="1" si="132"/>
        <v>80266</v>
      </c>
      <c r="H210" s="74">
        <f t="shared" ca="1" si="133"/>
        <v>83480</v>
      </c>
      <c r="I210" s="74">
        <f t="shared" ca="1" si="134"/>
        <v>86822</v>
      </c>
      <c r="J210" s="74">
        <f t="shared" ca="1" si="135"/>
        <v>90299</v>
      </c>
      <c r="K210" s="74">
        <f t="shared" ca="1" si="136"/>
        <v>93914</v>
      </c>
      <c r="L210" s="74">
        <f t="shared" ca="1" si="128"/>
        <v>0</v>
      </c>
      <c r="M210" s="74">
        <f t="shared" ca="1" si="129"/>
        <v>0</v>
      </c>
      <c r="N210" s="72"/>
      <c r="P210" s="187" t="str">
        <f t="shared" si="142"/>
        <v>10633C</v>
      </c>
      <c r="Q210" s="191" t="s">
        <v>600</v>
      </c>
      <c r="R210" s="188" t="str">
        <f t="shared" si="125"/>
        <v>Training Development Supervisor</v>
      </c>
      <c r="S210" s="189" t="str">
        <f t="shared" si="144"/>
        <v>084</v>
      </c>
      <c r="T210" s="186" cm="1">
        <f t="array" aca="1" ref="T210" ca="1">ROUND(IF($Q210="Y",VLOOKUP($P210, INDIRECT($Q$3),T$8,0)*INDIRECT($P$2),VLOOKUP($P210, INDIRECT($Q$3),T$8,0)),IF($E210="E",0,3))</f>
        <v>80266</v>
      </c>
      <c r="U210" s="186" cm="1">
        <f t="array" aca="1" ref="U210" ca="1">ROUND(IF($Q210="Y",VLOOKUP($P210, INDIRECT($Q$3),U$8,0)*INDIRECT($P$2),VLOOKUP($P210, INDIRECT($Q$3),U$8,0)),IF($E210="E",0,3))</f>
        <v>83480</v>
      </c>
      <c r="V210" s="186" cm="1">
        <f t="array" aca="1" ref="V210" ca="1">ROUND(IF($Q210="Y",VLOOKUP($P210, INDIRECT($Q$3),V$8,0)*INDIRECT($P$2),VLOOKUP($P210, INDIRECT($Q$3),V$8,0)),IF($E210="E",0,3))</f>
        <v>86822</v>
      </c>
      <c r="W210" s="186" cm="1">
        <f t="array" aca="1" ref="W210" ca="1">ROUND(IF($Q210="Y",VLOOKUP($P210, INDIRECT($Q$3),W$8,0)*INDIRECT($P$2),VLOOKUP($P210, INDIRECT($Q$3),W$8,0)),IF($E210="E",0,3))</f>
        <v>90299</v>
      </c>
      <c r="X210" s="186" cm="1">
        <f t="array" aca="1" ref="X210" ca="1">ROUND(IF($Q210="Y",VLOOKUP($P210, INDIRECT($Q$3),X$8,0)*INDIRECT($P$2),VLOOKUP($P210, INDIRECT($Q$3),X$8,0)),IF($E210="E",0,3))</f>
        <v>93914</v>
      </c>
      <c r="Y210" s="186" cm="1">
        <f t="array" aca="1" ref="Y210" ca="1">ROUND(IF($Q210="Y",VLOOKUP($P210, INDIRECT($Q$3),Y$8,0)*INDIRECT($P$2),VLOOKUP($P210, INDIRECT($Q$3),Y$8,0)),IF($E210="E",0,3))</f>
        <v>0</v>
      </c>
      <c r="Z210" s="186" cm="1">
        <f t="array" aca="1" ref="Z210" ca="1">ROUND(IF($Q210="Y",VLOOKUP($P210, INDIRECT($Q$3),Z$8,0)*INDIRECT($P$2),VLOOKUP($P210, INDIRECT($Q$3),Z$8,0)),IF($E210="E",0,3))</f>
        <v>0</v>
      </c>
      <c r="AA210" s="186"/>
      <c r="AB210" s="282" t="str">
        <f t="shared" si="143"/>
        <v>10633C</v>
      </c>
      <c r="AC210" s="130" t="str">
        <f t="shared" si="126"/>
        <v>Training Development Supervisor</v>
      </c>
      <c r="AD210" s="284" t="str">
        <f t="shared" si="127"/>
        <v>084</v>
      </c>
      <c r="AE210" s="282">
        <f t="shared" ca="1" si="137"/>
        <v>38.589999999999996</v>
      </c>
      <c r="AF210" s="282">
        <f t="shared" ca="1" si="138"/>
        <v>40.134999999999998</v>
      </c>
      <c r="AG210" s="282">
        <f t="shared" ca="1" si="139"/>
        <v>41.741999999999997</v>
      </c>
      <c r="AH210" s="282">
        <f t="shared" ca="1" si="140"/>
        <v>43.412999999999997</v>
      </c>
      <c r="AI210" s="282">
        <f t="shared" ca="1" si="141"/>
        <v>45.150999999999996</v>
      </c>
      <c r="AJ210" s="282" t="str">
        <f t="shared" ca="1" si="130"/>
        <v/>
      </c>
      <c r="AK210" s="282" t="str">
        <f t="shared" ca="1" si="131"/>
        <v/>
      </c>
    </row>
    <row r="211" spans="1:38" x14ac:dyDescent="0.2">
      <c r="A211" s="75" t="s">
        <v>231</v>
      </c>
      <c r="B211" s="75">
        <v>12</v>
      </c>
      <c r="C211" s="70" t="s">
        <v>32</v>
      </c>
      <c r="D211" s="75">
        <v>573</v>
      </c>
      <c r="E211" s="75" t="s">
        <v>17</v>
      </c>
      <c r="F211" s="73" t="s">
        <v>849</v>
      </c>
      <c r="G211" s="74">
        <f t="shared" ca="1" si="132"/>
        <v>108891</v>
      </c>
      <c r="H211" s="74">
        <f t="shared" ca="1" si="133"/>
        <v>113246</v>
      </c>
      <c r="I211" s="74">
        <f t="shared" ca="1" si="134"/>
        <v>117775</v>
      </c>
      <c r="J211" s="74">
        <f t="shared" ca="1" si="135"/>
        <v>122486</v>
      </c>
      <c r="K211" s="74">
        <f t="shared" ca="1" si="136"/>
        <v>127385</v>
      </c>
      <c r="L211" s="74">
        <f t="shared" ca="1" si="128"/>
        <v>0</v>
      </c>
      <c r="M211" s="74">
        <f t="shared" ca="1" si="129"/>
        <v>0</v>
      </c>
      <c r="N211" s="72"/>
      <c r="P211" s="187" t="str">
        <f t="shared" si="142"/>
        <v>10335C</v>
      </c>
      <c r="Q211" s="191" t="s">
        <v>600</v>
      </c>
      <c r="R211" s="188" t="str">
        <f t="shared" si="125"/>
        <v>Transportation Planning Supervisor</v>
      </c>
      <c r="S211" s="189" t="str">
        <f t="shared" si="144"/>
        <v>105</v>
      </c>
      <c r="T211" s="186" cm="1">
        <f t="array" aca="1" ref="T211" ca="1">ROUND(IF($Q211="Y",VLOOKUP($P211, INDIRECT($Q$3),T$8,0)*INDIRECT($P$2),VLOOKUP($P211, INDIRECT($Q$3),T$8,0)),IF($E211="E",0,3))</f>
        <v>108891</v>
      </c>
      <c r="U211" s="186" cm="1">
        <f t="array" aca="1" ref="U211" ca="1">ROUND(IF($Q211="Y",VLOOKUP($P211, INDIRECT($Q$3),U$8,0)*INDIRECT($P$2),VLOOKUP($P211, INDIRECT($Q$3),U$8,0)),IF($E211="E",0,3))</f>
        <v>113246</v>
      </c>
      <c r="V211" s="186" cm="1">
        <f t="array" aca="1" ref="V211" ca="1">ROUND(IF($Q211="Y",VLOOKUP($P211, INDIRECT($Q$3),V$8,0)*INDIRECT($P$2),VLOOKUP($P211, INDIRECT($Q$3),V$8,0)),IF($E211="E",0,3))</f>
        <v>117775</v>
      </c>
      <c r="W211" s="186" cm="1">
        <f t="array" aca="1" ref="W211" ca="1">ROUND(IF($Q211="Y",VLOOKUP($P211, INDIRECT($Q$3),W$8,0)*INDIRECT($P$2),VLOOKUP($P211, INDIRECT($Q$3),W$8,0)),IF($E211="E",0,3))</f>
        <v>122486</v>
      </c>
      <c r="X211" s="186" cm="1">
        <f t="array" aca="1" ref="X211" ca="1">ROUND(IF($Q211="Y",VLOOKUP($P211, INDIRECT($Q$3),X$8,0)*INDIRECT($P$2),VLOOKUP($P211, INDIRECT($Q$3),X$8,0)),IF($E211="E",0,3))</f>
        <v>127385</v>
      </c>
      <c r="Y211" s="186" cm="1">
        <f t="array" aca="1" ref="Y211" ca="1">ROUND(IF($Q211="Y",VLOOKUP($P211, INDIRECT($Q$3),Y$8,0)*INDIRECT($P$2),VLOOKUP($P211, INDIRECT($Q$3),Y$8,0)),IF($E211="E",0,3))</f>
        <v>0</v>
      </c>
      <c r="Z211" s="186" cm="1">
        <f t="array" aca="1" ref="Z211" ca="1">ROUND(IF($Q211="Y",VLOOKUP($P211, INDIRECT($Q$3),Z$8,0)*INDIRECT($P$2),VLOOKUP($P211, INDIRECT($Q$3),Z$8,0)),IF($E211="E",0,3))</f>
        <v>0</v>
      </c>
      <c r="AA211" s="186"/>
      <c r="AB211" s="282" t="str">
        <f t="shared" si="143"/>
        <v>10335C</v>
      </c>
      <c r="AC211" s="130" t="str">
        <f t="shared" si="126"/>
        <v>Transportation Planning Supervisor</v>
      </c>
      <c r="AD211" s="284" t="str">
        <f t="shared" si="127"/>
        <v>105</v>
      </c>
      <c r="AE211" s="282">
        <f t="shared" ca="1" si="137"/>
        <v>52.351999999999997</v>
      </c>
      <c r="AF211" s="282">
        <f t="shared" ca="1" si="138"/>
        <v>54.445999999999998</v>
      </c>
      <c r="AG211" s="282">
        <f t="shared" ca="1" si="139"/>
        <v>56.622999999999998</v>
      </c>
      <c r="AH211" s="282">
        <f t="shared" ca="1" si="140"/>
        <v>58.887999999999998</v>
      </c>
      <c r="AI211" s="282">
        <f t="shared" ca="1" si="141"/>
        <v>61.242999999999995</v>
      </c>
      <c r="AJ211" s="282" t="str">
        <f t="shared" ca="1" si="130"/>
        <v/>
      </c>
      <c r="AK211" s="282" t="str">
        <f t="shared" ca="1" si="131"/>
        <v/>
      </c>
    </row>
    <row r="212" spans="1:38" x14ac:dyDescent="0.2">
      <c r="A212" s="75" t="s">
        <v>237</v>
      </c>
      <c r="B212" s="75">
        <v>5</v>
      </c>
      <c r="C212" s="70" t="s">
        <v>236</v>
      </c>
      <c r="D212" s="75">
        <v>140</v>
      </c>
      <c r="E212" s="75" t="s">
        <v>21</v>
      </c>
      <c r="F212" s="73" t="s">
        <v>238</v>
      </c>
      <c r="G212" s="74">
        <f t="shared" ca="1" si="132"/>
        <v>29.091999999999999</v>
      </c>
      <c r="H212" s="74">
        <f t="shared" ca="1" si="133"/>
        <v>0</v>
      </c>
      <c r="I212" s="74">
        <f t="shared" ca="1" si="134"/>
        <v>0</v>
      </c>
      <c r="J212" s="74">
        <f t="shared" ca="1" si="135"/>
        <v>0</v>
      </c>
      <c r="K212" s="74">
        <f t="shared" ca="1" si="136"/>
        <v>0</v>
      </c>
      <c r="L212" s="74">
        <f t="shared" ca="1" si="128"/>
        <v>0</v>
      </c>
      <c r="M212" s="74">
        <f t="shared" ca="1" si="129"/>
        <v>0</v>
      </c>
      <c r="N212" s="72"/>
      <c r="P212" s="187" t="str">
        <f t="shared" si="142"/>
        <v>52923C</v>
      </c>
      <c r="Q212" s="191" t="s">
        <v>600</v>
      </c>
      <c r="R212" s="188" t="str">
        <f t="shared" si="125"/>
        <v>Truck Operator</v>
      </c>
      <c r="S212" s="189" t="str">
        <f t="shared" si="144"/>
        <v>107</v>
      </c>
      <c r="T212" s="186" cm="1">
        <f t="array" aca="1" ref="T212" ca="1">ROUND(IF($Q212="Y",VLOOKUP($P212, INDIRECT($Q$3),T$8,0)*INDIRECT($P$2),VLOOKUP($P212, INDIRECT($Q$3),T$8,0)),IF($E212="E",0,3))</f>
        <v>29.091999999999999</v>
      </c>
      <c r="U212" s="186" cm="1">
        <f t="array" aca="1" ref="U212" ca="1">ROUND(IF($Q212="Y",VLOOKUP($P212, INDIRECT($Q$3),U$8,0)*INDIRECT($P$2),VLOOKUP($P212, INDIRECT($Q$3),U$8,0)),IF($E212="E",0,3))</f>
        <v>0</v>
      </c>
      <c r="V212" s="186" cm="1">
        <f t="array" aca="1" ref="V212" ca="1">ROUND(IF($Q212="Y",VLOOKUP($P212, INDIRECT($Q$3),V$8,0)*INDIRECT($P$2),VLOOKUP($P212, INDIRECT($Q$3),V$8,0)),IF($E212="E",0,3))</f>
        <v>0</v>
      </c>
      <c r="W212" s="186" cm="1">
        <f t="array" aca="1" ref="W212" ca="1">ROUND(IF($Q212="Y",VLOOKUP($P212, INDIRECT($Q$3),W$8,0)*INDIRECT($P$2),VLOOKUP($P212, INDIRECT($Q$3),W$8,0)),IF($E212="E",0,3))</f>
        <v>0</v>
      </c>
      <c r="X212" s="186" cm="1">
        <f t="array" aca="1" ref="X212" ca="1">ROUND(IF($Q212="Y",VLOOKUP($P212, INDIRECT($Q$3),X$8,0)*INDIRECT($P$2),VLOOKUP($P212, INDIRECT($Q$3),X$8,0)),IF($E212="E",0,3))</f>
        <v>0</v>
      </c>
      <c r="Y212" s="186" cm="1">
        <f t="array" aca="1" ref="Y212" ca="1">ROUND(IF($Q212="Y",VLOOKUP($P212, INDIRECT($Q$3),Y$8,0)*INDIRECT($P$2),VLOOKUP($P212, INDIRECT($Q$3),Y$8,0)),IF($E212="E",0,3))</f>
        <v>0</v>
      </c>
      <c r="Z212" s="186" cm="1">
        <f t="array" aca="1" ref="Z212" ca="1">ROUND(IF($Q212="Y",VLOOKUP($P212, INDIRECT($Q$3),Z$8,0)*INDIRECT($P$2),VLOOKUP($P212, INDIRECT($Q$3),Z$8,0)),IF($E212="E",0,3))</f>
        <v>0</v>
      </c>
      <c r="AA212" s="186"/>
      <c r="AB212" s="282" t="str">
        <f t="shared" si="143"/>
        <v>52923C</v>
      </c>
      <c r="AC212" s="130" t="str">
        <f t="shared" si="126"/>
        <v>Truck Operator</v>
      </c>
      <c r="AD212" s="284" t="str">
        <f t="shared" si="127"/>
        <v>107</v>
      </c>
      <c r="AE212" s="282">
        <f t="shared" ca="1" si="137"/>
        <v>29.091999999999999</v>
      </c>
      <c r="AF212" s="282" t="str">
        <f t="shared" ca="1" si="138"/>
        <v/>
      </c>
      <c r="AG212" s="282" t="str">
        <f t="shared" ca="1" si="139"/>
        <v/>
      </c>
      <c r="AH212" s="282" t="str">
        <f t="shared" ca="1" si="140"/>
        <v/>
      </c>
      <c r="AI212" s="282" t="str">
        <f t="shared" ca="1" si="141"/>
        <v/>
      </c>
      <c r="AJ212" s="282" t="str">
        <f t="shared" ca="1" si="130"/>
        <v/>
      </c>
      <c r="AK212" s="282" t="str">
        <f t="shared" ca="1" si="131"/>
        <v/>
      </c>
    </row>
    <row r="213" spans="1:38" x14ac:dyDescent="0.2">
      <c r="A213" s="75" t="s">
        <v>568</v>
      </c>
      <c r="B213" s="75">
        <v>10</v>
      </c>
      <c r="C213" s="70" t="s">
        <v>38</v>
      </c>
      <c r="D213" s="75">
        <v>458</v>
      </c>
      <c r="E213" s="75" t="s">
        <v>17</v>
      </c>
      <c r="F213" s="73" t="s">
        <v>569</v>
      </c>
      <c r="G213" s="74">
        <f t="shared" ca="1" si="132"/>
        <v>75757</v>
      </c>
      <c r="H213" s="74">
        <f t="shared" ca="1" si="133"/>
        <v>79565</v>
      </c>
      <c r="I213" s="74">
        <f t="shared" ca="1" si="134"/>
        <v>83864</v>
      </c>
      <c r="J213" s="74">
        <f t="shared" ca="1" si="135"/>
        <v>90869</v>
      </c>
      <c r="K213" s="74">
        <f t="shared" ca="1" si="136"/>
        <v>93415</v>
      </c>
      <c r="L213" s="74">
        <f t="shared" ca="1" si="128"/>
        <v>98308</v>
      </c>
      <c r="M213" s="74">
        <f t="shared" ca="1" si="129"/>
        <v>103945</v>
      </c>
      <c r="N213" s="72"/>
      <c r="P213" s="187" t="str">
        <f t="shared" si="142"/>
        <v>59401C</v>
      </c>
      <c r="Q213" s="191" t="s">
        <v>600</v>
      </c>
      <c r="R213" s="188" t="str">
        <f t="shared" si="125"/>
        <v>Violence Prevention Interagency Coordinator</v>
      </c>
      <c r="S213" s="189" t="str">
        <f t="shared" si="144"/>
        <v>65</v>
      </c>
      <c r="T213" s="186" cm="1">
        <f t="array" aca="1" ref="T213" ca="1">ROUND(IF($Q213="Y",VLOOKUP($P213, INDIRECT($Q$3),T$8,0)*INDIRECT($P$2),VLOOKUP($P213, INDIRECT($Q$3),T$8,0)),IF($E213="E",0,3))</f>
        <v>75757</v>
      </c>
      <c r="U213" s="186" cm="1">
        <f t="array" aca="1" ref="U213" ca="1">ROUND(IF($Q213="Y",VLOOKUP($P213, INDIRECT($Q$3),U$8,0)*INDIRECT($P$2),VLOOKUP($P213, INDIRECT($Q$3),U$8,0)),IF($E213="E",0,3))</f>
        <v>79565</v>
      </c>
      <c r="V213" s="186" cm="1">
        <f t="array" aca="1" ref="V213" ca="1">ROUND(IF($Q213="Y",VLOOKUP($P213, INDIRECT($Q$3),V$8,0)*INDIRECT($P$2),VLOOKUP($P213, INDIRECT($Q$3),V$8,0)),IF($E213="E",0,3))</f>
        <v>83864</v>
      </c>
      <c r="W213" s="186" cm="1">
        <f t="array" aca="1" ref="W213" ca="1">ROUND(IF($Q213="Y",VLOOKUP($P213, INDIRECT($Q$3),W$8,0)*INDIRECT($P$2),VLOOKUP($P213, INDIRECT($Q$3),W$8,0)),IF($E213="E",0,3))</f>
        <v>90869</v>
      </c>
      <c r="X213" s="186" cm="1">
        <f t="array" aca="1" ref="X213" ca="1">ROUND(IF($Q213="Y",VLOOKUP($P213, INDIRECT($Q$3),X$8,0)*INDIRECT($P$2),VLOOKUP($P213, INDIRECT($Q$3),X$8,0)),IF($E213="E",0,3))</f>
        <v>93415</v>
      </c>
      <c r="Y213" s="186" cm="1">
        <f t="array" aca="1" ref="Y213" ca="1">ROUND(IF($Q213="Y",VLOOKUP($P213, INDIRECT($Q$3),Y$8,0)*INDIRECT($P$2),VLOOKUP($P213, INDIRECT($Q$3),Y$8,0)),IF($E213="E",0,3))</f>
        <v>98308</v>
      </c>
      <c r="Z213" s="186" cm="1">
        <f t="array" aca="1" ref="Z213" ca="1">ROUND(IF($Q213="Y",VLOOKUP($P213, INDIRECT($Q$3),Z$8,0)*INDIRECT($P$2),VLOOKUP($P213, INDIRECT($Q$3),Z$8,0)),IF($E213="E",0,3))</f>
        <v>103945</v>
      </c>
      <c r="AA213" s="186"/>
      <c r="AB213" s="282" t="str">
        <f t="shared" si="143"/>
        <v>59401C</v>
      </c>
      <c r="AC213" s="130" t="str">
        <f t="shared" si="126"/>
        <v>Violence Prevention Interagency Coordinator</v>
      </c>
      <c r="AD213" s="284" t="str">
        <f t="shared" si="127"/>
        <v>65</v>
      </c>
      <c r="AE213" s="282">
        <f t="shared" ca="1" si="137"/>
        <v>36.421999999999997</v>
      </c>
      <c r="AF213" s="282">
        <f t="shared" ca="1" si="138"/>
        <v>38.253</v>
      </c>
      <c r="AG213" s="282">
        <f t="shared" ca="1" si="139"/>
        <v>40.32</v>
      </c>
      <c r="AH213" s="282">
        <f t="shared" ca="1" si="140"/>
        <v>43.687999999999995</v>
      </c>
      <c r="AI213" s="282">
        <f t="shared" ca="1" si="141"/>
        <v>44.911999999999999</v>
      </c>
      <c r="AJ213" s="282">
        <f t="shared" ca="1" si="130"/>
        <v>47.263999999999996</v>
      </c>
      <c r="AK213" s="282">
        <f t="shared" ca="1" si="131"/>
        <v>49.973999999999997</v>
      </c>
    </row>
    <row r="214" spans="1:38" x14ac:dyDescent="0.2">
      <c r="A214" s="75" t="s">
        <v>239</v>
      </c>
      <c r="B214" s="75">
        <v>11</v>
      </c>
      <c r="C214" s="70" t="s">
        <v>65</v>
      </c>
      <c r="D214" s="75">
        <v>518</v>
      </c>
      <c r="E214" s="75" t="s">
        <v>17</v>
      </c>
      <c r="F214" s="73" t="s">
        <v>453</v>
      </c>
      <c r="G214" s="74">
        <f t="shared" ca="1" si="132"/>
        <v>88287</v>
      </c>
      <c r="H214" s="74">
        <f t="shared" ca="1" si="133"/>
        <v>92935</v>
      </c>
      <c r="I214" s="74">
        <f t="shared" ca="1" si="134"/>
        <v>97824</v>
      </c>
      <c r="J214" s="74">
        <f t="shared" ca="1" si="135"/>
        <v>104477</v>
      </c>
      <c r="K214" s="74">
        <f t="shared" ca="1" si="136"/>
        <v>107404</v>
      </c>
      <c r="L214" s="74">
        <f t="shared" ca="1" si="128"/>
        <v>110412</v>
      </c>
      <c r="M214" s="74">
        <f t="shared" ca="1" si="129"/>
        <v>113558</v>
      </c>
      <c r="N214" s="72"/>
      <c r="P214" s="187" t="str">
        <f t="shared" si="142"/>
        <v>10857C</v>
      </c>
      <c r="Q214" s="191" t="s">
        <v>600</v>
      </c>
      <c r="R214" s="188" t="str">
        <f t="shared" si="125"/>
        <v>Water Business Enterprise System Manager</v>
      </c>
      <c r="S214" s="189" t="str">
        <f t="shared" si="144"/>
        <v>41C</v>
      </c>
      <c r="T214" s="186" cm="1">
        <f t="array" aca="1" ref="T214" ca="1">ROUND(IF($Q214="Y",VLOOKUP($P214, INDIRECT($Q$3),T$8,0)*INDIRECT($P$2),VLOOKUP($P214, INDIRECT($Q$3),T$8,0)),IF($E214="E",0,3))</f>
        <v>88287</v>
      </c>
      <c r="U214" s="186" cm="1">
        <f t="array" aca="1" ref="U214" ca="1">ROUND(IF($Q214="Y",VLOOKUP($P214, INDIRECT($Q$3),U$8,0)*INDIRECT($P$2),VLOOKUP($P214, INDIRECT($Q$3),U$8,0)),IF($E214="E",0,3))</f>
        <v>92935</v>
      </c>
      <c r="V214" s="186" cm="1">
        <f t="array" aca="1" ref="V214" ca="1">ROUND(IF($Q214="Y",VLOOKUP($P214, INDIRECT($Q$3),V$8,0)*INDIRECT($P$2),VLOOKUP($P214, INDIRECT($Q$3),V$8,0)),IF($E214="E",0,3))</f>
        <v>97824</v>
      </c>
      <c r="W214" s="186" cm="1">
        <f t="array" aca="1" ref="W214" ca="1">ROUND(IF($Q214="Y",VLOOKUP($P214, INDIRECT($Q$3),W$8,0)*INDIRECT($P$2),VLOOKUP($P214, INDIRECT($Q$3),W$8,0)),IF($E214="E",0,3))</f>
        <v>104477</v>
      </c>
      <c r="X214" s="186" cm="1">
        <f t="array" aca="1" ref="X214" ca="1">ROUND(IF($Q214="Y",VLOOKUP($P214, INDIRECT($Q$3),X$8,0)*INDIRECT($P$2),VLOOKUP($P214, INDIRECT($Q$3),X$8,0)),IF($E214="E",0,3))</f>
        <v>107404</v>
      </c>
      <c r="Y214" s="186" cm="1">
        <f t="array" aca="1" ref="Y214" ca="1">ROUND(IF($Q214="Y",VLOOKUP($P214, INDIRECT($Q$3),Y$8,0)*INDIRECT($P$2),VLOOKUP($P214, INDIRECT($Q$3),Y$8,0)),IF($E214="E",0,3))</f>
        <v>110412</v>
      </c>
      <c r="Z214" s="186" cm="1">
        <f t="array" aca="1" ref="Z214" ca="1">ROUND(IF($Q214="Y",VLOOKUP($P214, INDIRECT($Q$3),Z$8,0)*INDIRECT($P$2),VLOOKUP($P214, INDIRECT($Q$3),Z$8,0)),IF($E214="E",0,3))</f>
        <v>113558</v>
      </c>
      <c r="AA214" s="186"/>
      <c r="AB214" s="282" t="str">
        <f t="shared" si="143"/>
        <v>10857C</v>
      </c>
      <c r="AC214" s="130" t="str">
        <f t="shared" si="126"/>
        <v>Water Business Enterprise System Manager</v>
      </c>
      <c r="AD214" s="284" t="str">
        <f t="shared" si="127"/>
        <v>41C</v>
      </c>
      <c r="AE214" s="282">
        <f t="shared" ca="1" si="137"/>
        <v>42.445999999999998</v>
      </c>
      <c r="AF214" s="282">
        <f t="shared" ca="1" si="138"/>
        <v>44.680999999999997</v>
      </c>
      <c r="AG214" s="282">
        <f t="shared" ca="1" si="139"/>
        <v>47.030999999999999</v>
      </c>
      <c r="AH214" s="282">
        <f t="shared" ca="1" si="140"/>
        <v>50.23</v>
      </c>
      <c r="AI214" s="282">
        <f t="shared" ca="1" si="141"/>
        <v>51.637</v>
      </c>
      <c r="AJ214" s="282">
        <f t="shared" ca="1" si="130"/>
        <v>53.082999999999998</v>
      </c>
      <c r="AK214" s="282">
        <f t="shared" ca="1" si="131"/>
        <v>54.595999999999997</v>
      </c>
    </row>
    <row r="215" spans="1:38" x14ac:dyDescent="0.2">
      <c r="A215" s="75" t="s">
        <v>138</v>
      </c>
      <c r="B215" s="75">
        <v>11</v>
      </c>
      <c r="C215" s="70" t="s">
        <v>574</v>
      </c>
      <c r="D215" s="75">
        <v>513</v>
      </c>
      <c r="E215" s="75" t="s">
        <v>17</v>
      </c>
      <c r="F215" s="73" t="s">
        <v>872</v>
      </c>
      <c r="G215" s="74">
        <f t="shared" si="132"/>
        <v>105507</v>
      </c>
      <c r="H215" s="74">
        <f t="shared" si="133"/>
        <v>109731</v>
      </c>
      <c r="I215" s="74">
        <f t="shared" si="134"/>
        <v>114124</v>
      </c>
      <c r="J215" s="74">
        <f t="shared" si="135"/>
        <v>118694</v>
      </c>
      <c r="K215" s="74">
        <f t="shared" si="136"/>
        <v>123448</v>
      </c>
      <c r="L215" s="74">
        <f t="shared" ca="1" si="128"/>
        <v>0</v>
      </c>
      <c r="M215" s="74">
        <f t="shared" ca="1" si="129"/>
        <v>0</v>
      </c>
      <c r="N215" s="72"/>
      <c r="P215" s="187" t="str">
        <f t="shared" si="142"/>
        <v>06835C</v>
      </c>
      <c r="Q215" s="191" t="s">
        <v>600</v>
      </c>
      <c r="R215" s="188" t="str">
        <f t="shared" si="125"/>
        <v>Workforce Development Manager</v>
      </c>
      <c r="S215" s="189" t="str">
        <f t="shared" si="144"/>
        <v>044</v>
      </c>
      <c r="T215" s="186">
        <v>105507</v>
      </c>
      <c r="U215" s="186">
        <v>109731</v>
      </c>
      <c r="V215" s="186">
        <v>114124</v>
      </c>
      <c r="W215" s="186">
        <v>118694</v>
      </c>
      <c r="X215" s="186">
        <v>123448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43"/>
        <v>06835C</v>
      </c>
      <c r="AC215" s="130" t="str">
        <f t="shared" si="126"/>
        <v>Workforce Development Manager</v>
      </c>
      <c r="AD215" s="284" t="str">
        <f t="shared" si="127"/>
        <v>044</v>
      </c>
      <c r="AE215" s="282">
        <f t="shared" si="137"/>
        <v>50.724999999999994</v>
      </c>
      <c r="AF215" s="282">
        <f t="shared" si="138"/>
        <v>52.756</v>
      </c>
      <c r="AG215" s="282">
        <f t="shared" si="139"/>
        <v>54.867999999999995</v>
      </c>
      <c r="AH215" s="282">
        <f t="shared" si="140"/>
        <v>57.064999999999998</v>
      </c>
      <c r="AI215" s="282">
        <f t="shared" si="141"/>
        <v>59.35</v>
      </c>
      <c r="AJ215" s="282" t="str">
        <f t="shared" ca="1" si="130"/>
        <v/>
      </c>
      <c r="AK215" s="282" t="str">
        <f t="shared" ca="1" si="131"/>
        <v/>
      </c>
    </row>
    <row r="216" spans="1:38" x14ac:dyDescent="0.2">
      <c r="G216" s="231"/>
      <c r="H216" s="231"/>
      <c r="I216" s="231"/>
      <c r="J216" s="231"/>
      <c r="K216" s="231"/>
      <c r="L216" s="72"/>
      <c r="M216" s="72"/>
      <c r="N216" s="72"/>
      <c r="P216" s="187"/>
      <c r="R216" s="188"/>
      <c r="S216" s="189"/>
      <c r="AA216" s="186"/>
    </row>
    <row r="217" spans="1:38" x14ac:dyDescent="0.2">
      <c r="A217" s="76" t="s">
        <v>754</v>
      </c>
      <c r="B217" s="76"/>
      <c r="D217" s="71"/>
      <c r="E217" s="71"/>
      <c r="F217" s="233"/>
      <c r="G217" s="375"/>
      <c r="H217" s="232"/>
      <c r="I217" s="232"/>
      <c r="J217" s="232"/>
      <c r="K217" s="232"/>
      <c r="L217" s="69"/>
      <c r="M217" s="72"/>
      <c r="N217" s="234"/>
      <c r="P217" s="187"/>
      <c r="R217" s="188"/>
      <c r="S217" s="189"/>
      <c r="AA217" s="186"/>
    </row>
    <row r="218" spans="1:38" x14ac:dyDescent="0.2">
      <c r="A218" s="76" t="s">
        <v>485</v>
      </c>
      <c r="B218" s="76"/>
      <c r="D218" s="71"/>
      <c r="E218" s="71"/>
      <c r="F218" s="224"/>
      <c r="G218" s="374"/>
      <c r="H218" s="242"/>
      <c r="I218" s="242"/>
      <c r="J218" s="242"/>
      <c r="K218" s="242"/>
      <c r="L218" s="234"/>
      <c r="M218" s="234"/>
      <c r="N218" s="234"/>
      <c r="P218" s="188"/>
      <c r="Q218" s="187"/>
      <c r="AA218" s="186"/>
    </row>
    <row r="219" spans="1:38" x14ac:dyDescent="0.2">
      <c r="A219" s="61">
        <f ca="1">T220</f>
        <v>471.52499999999998</v>
      </c>
      <c r="B219" s="79" t="s">
        <v>240</v>
      </c>
      <c r="D219" s="71"/>
      <c r="E219" s="71"/>
      <c r="F219" s="224"/>
      <c r="G219" s="234"/>
      <c r="H219" s="234"/>
      <c r="I219" s="234"/>
      <c r="J219" s="234"/>
      <c r="K219" s="234"/>
      <c r="L219" s="234"/>
      <c r="M219" s="234"/>
      <c r="N219" s="234"/>
      <c r="P219" s="193"/>
      <c r="Q219" s="289" t="s">
        <v>792</v>
      </c>
      <c r="R219" s="177"/>
      <c r="T219" s="289" t="str">
        <f>Q219</f>
        <v>Longevity - Exempt</v>
      </c>
      <c r="AA219" s="186"/>
      <c r="AB219" s="310" t="str">
        <f>Q219</f>
        <v>Longevity - Exempt</v>
      </c>
      <c r="AE219" s="304" t="str">
        <f>T219</f>
        <v>Longevity - Exempt</v>
      </c>
      <c r="AF219" s="125"/>
      <c r="AG219" s="125"/>
    </row>
    <row r="220" spans="1:38" x14ac:dyDescent="0.2">
      <c r="A220" s="61">
        <f ca="1">T221</f>
        <v>909.529</v>
      </c>
      <c r="B220" s="79" t="s">
        <v>241</v>
      </c>
      <c r="C220" s="236"/>
      <c r="D220" s="71"/>
      <c r="E220" s="71"/>
      <c r="F220" s="224"/>
      <c r="G220" s="234"/>
      <c r="H220" s="234"/>
      <c r="I220" s="234"/>
      <c r="J220" s="234"/>
      <c r="K220" s="234"/>
      <c r="L220" s="234"/>
      <c r="M220" s="234"/>
      <c r="N220" s="234"/>
      <c r="P220" s="192" t="s">
        <v>718</v>
      </c>
      <c r="Q220" s="192" t="s">
        <v>600</v>
      </c>
      <c r="R220" s="177"/>
      <c r="T220" s="186" cm="1">
        <f t="array" aca="1" ref="T220" ca="1">ROUND(IF($Q220="Y",VLOOKUP($P220, INDIRECT($Q$3),T$8,0)*INDIRECT($P$2),VLOOKUP($P220, INDIRECT($Q$3),T$8,0)),IF($E220="E",0,3))</f>
        <v>471.52499999999998</v>
      </c>
      <c r="AA220" s="186"/>
      <c r="AB220" s="286" t="str">
        <f>P220</f>
        <v>Ex10</v>
      </c>
      <c r="AE220" s="282">
        <f ca="1">AE226</f>
        <v>0.22700000000000001</v>
      </c>
    </row>
    <row r="221" spans="1:38" s="72" customFormat="1" x14ac:dyDescent="0.2">
      <c r="A221" s="61">
        <f ca="1">T222</f>
        <v>1097.2449999999999</v>
      </c>
      <c r="B221" s="79" t="s">
        <v>242</v>
      </c>
      <c r="C221" s="236"/>
      <c r="F221" s="224"/>
      <c r="G221" s="234"/>
      <c r="H221" s="234"/>
      <c r="I221" s="234"/>
      <c r="J221" s="234"/>
      <c r="K221" s="234"/>
      <c r="L221" s="234"/>
      <c r="M221" s="234"/>
      <c r="N221" s="234"/>
      <c r="P221" s="192" t="s">
        <v>719</v>
      </c>
      <c r="Q221" s="192" t="s">
        <v>600</v>
      </c>
      <c r="R221" s="177"/>
      <c r="S221" s="186"/>
      <c r="T221" s="186" cm="1">
        <f t="array" aca="1" ref="T221" ca="1">ROUND(IF($Q221="Y",VLOOKUP($P221, INDIRECT($Q$3),T$8,0)*INDIRECT($P$2),VLOOKUP($P221, INDIRECT($Q$3),T$8,0)),IF($E221="E",0,3))</f>
        <v>909.529</v>
      </c>
      <c r="U221" s="179"/>
      <c r="V221" s="179"/>
      <c r="W221" s="179"/>
      <c r="X221" s="179"/>
      <c r="Y221" s="179"/>
      <c r="Z221" s="179"/>
      <c r="AA221" s="179"/>
      <c r="AB221" s="286" t="str">
        <f>P221</f>
        <v>Ex15</v>
      </c>
      <c r="AC221" s="285"/>
      <c r="AD221" s="285"/>
      <c r="AE221" s="282">
        <f ca="1">AE227</f>
        <v>0.437</v>
      </c>
      <c r="AF221" s="285"/>
      <c r="AG221" s="285"/>
      <c r="AH221" s="285"/>
      <c r="AI221" s="285"/>
      <c r="AJ221" s="285"/>
      <c r="AK221" s="285"/>
      <c r="AL221" s="285"/>
    </row>
    <row r="222" spans="1:38" s="72" customFormat="1" x14ac:dyDescent="0.2">
      <c r="A222" s="61">
        <f ca="1">T223</f>
        <v>1441.3910000000001</v>
      </c>
      <c r="B222" s="79" t="s">
        <v>243</v>
      </c>
      <c r="C222" s="236"/>
      <c r="F222" s="224"/>
      <c r="G222" s="234"/>
      <c r="H222" s="234"/>
      <c r="I222" s="234"/>
      <c r="J222" s="234"/>
      <c r="K222" s="234"/>
      <c r="L222" s="234"/>
      <c r="M222" s="234"/>
      <c r="N222" s="234"/>
      <c r="P222" s="192" t="s">
        <v>720</v>
      </c>
      <c r="Q222" s="192" t="s">
        <v>600</v>
      </c>
      <c r="R222" s="177"/>
      <c r="S222" s="186"/>
      <c r="T222" s="186" cm="1">
        <f t="array" aca="1" ref="T222" ca="1">ROUND(IF($Q222="Y",VLOOKUP($P222, INDIRECT($Q$3),T$8,0)*INDIRECT($P$2),VLOOKUP($P222, INDIRECT($Q$3),T$8,0)),IF($E222="E",0,3))</f>
        <v>1097.2449999999999</v>
      </c>
      <c r="U222" s="179"/>
      <c r="V222" s="179"/>
      <c r="W222" s="179"/>
      <c r="X222" s="179"/>
      <c r="Y222" s="179"/>
      <c r="Z222" s="179"/>
      <c r="AA222" s="179"/>
      <c r="AB222" s="286" t="str">
        <f>P222</f>
        <v>Ex20</v>
      </c>
      <c r="AC222" s="285"/>
      <c r="AD222" s="285"/>
      <c r="AE222" s="282">
        <f ca="1">AE228</f>
        <v>0.52800000000000002</v>
      </c>
      <c r="AF222" s="285"/>
      <c r="AG222" s="285"/>
      <c r="AH222" s="285"/>
      <c r="AI222" s="285"/>
      <c r="AJ222" s="285"/>
      <c r="AK222" s="285"/>
      <c r="AL222" s="285"/>
    </row>
    <row r="223" spans="1:38" s="72" customFormat="1" x14ac:dyDescent="0.2">
      <c r="A223" s="57"/>
      <c r="B223" s="57"/>
      <c r="C223" s="236">
        <v>0</v>
      </c>
      <c r="F223" s="224"/>
      <c r="G223" s="69"/>
      <c r="H223" s="69"/>
      <c r="I223" s="69"/>
      <c r="J223" s="69"/>
      <c r="K223" s="69"/>
      <c r="M223" s="234"/>
      <c r="N223" s="234"/>
      <c r="P223" s="192" t="s">
        <v>721</v>
      </c>
      <c r="Q223" s="192" t="s">
        <v>600</v>
      </c>
      <c r="R223" s="177"/>
      <c r="S223" s="186"/>
      <c r="T223" s="186" cm="1">
        <f t="array" aca="1" ref="T223" ca="1">ROUND(IF($Q223="Y",VLOOKUP($P223, INDIRECT($Q$3),T$8,0)*INDIRECT($P$2),VLOOKUP($P223, INDIRECT($Q$3),T$8,0)),IF($E223="E",0,3))</f>
        <v>1441.3910000000001</v>
      </c>
      <c r="U223" s="175"/>
      <c r="V223" s="175"/>
      <c r="W223" s="175"/>
      <c r="X223" s="175"/>
      <c r="Y223" s="175"/>
      <c r="Z223" s="175"/>
      <c r="AA223" s="175"/>
      <c r="AB223" s="286" t="str">
        <f>P223</f>
        <v>Ex25</v>
      </c>
      <c r="AC223" s="285"/>
      <c r="AD223" s="285"/>
      <c r="AE223" s="282">
        <f ca="1">AE229</f>
        <v>0.69299999999999995</v>
      </c>
      <c r="AF223" s="285"/>
      <c r="AG223" s="285"/>
      <c r="AH223" s="285"/>
      <c r="AI223" s="285"/>
      <c r="AJ223" s="285"/>
      <c r="AK223" s="285"/>
      <c r="AL223" s="285"/>
    </row>
    <row r="224" spans="1:38" s="72" customFormat="1" x14ac:dyDescent="0.2">
      <c r="A224" s="76" t="s">
        <v>244</v>
      </c>
      <c r="B224" s="76"/>
      <c r="C224" s="236"/>
      <c r="F224" s="224"/>
      <c r="G224" s="69"/>
      <c r="H224" s="69"/>
      <c r="I224" s="69"/>
      <c r="J224" s="69"/>
      <c r="K224" s="69"/>
      <c r="M224" s="234"/>
      <c r="N224" s="234"/>
      <c r="P224" s="193"/>
      <c r="Q224" s="192"/>
      <c r="R224" s="177"/>
      <c r="S224" s="186"/>
      <c r="T224" s="175"/>
      <c r="U224" s="175"/>
      <c r="V224" s="175"/>
      <c r="W224" s="175"/>
      <c r="X224" s="175"/>
      <c r="Y224" s="175"/>
      <c r="Z224" s="175"/>
      <c r="AA224" s="175"/>
      <c r="AB224" s="286"/>
      <c r="AC224" s="285"/>
      <c r="AD224" s="285"/>
      <c r="AE224" s="285"/>
      <c r="AF224" s="285"/>
      <c r="AG224" s="285"/>
      <c r="AH224" s="285"/>
      <c r="AI224" s="285"/>
      <c r="AJ224" s="285"/>
      <c r="AK224" s="285"/>
      <c r="AL224" s="285"/>
    </row>
    <row r="225" spans="1:38" s="72" customFormat="1" x14ac:dyDescent="0.2">
      <c r="A225" s="95">
        <f ca="1">T226</f>
        <v>0.22700000000000001</v>
      </c>
      <c r="B225" s="79" t="s">
        <v>245</v>
      </c>
      <c r="C225" s="236"/>
      <c r="F225" s="224"/>
      <c r="G225" s="69"/>
      <c r="H225" s="69"/>
      <c r="I225" s="69"/>
      <c r="J225" s="69"/>
      <c r="K225" s="69"/>
      <c r="M225" s="234"/>
      <c r="N225" s="234"/>
      <c r="P225" s="193"/>
      <c r="Q225" s="289" t="s">
        <v>793</v>
      </c>
      <c r="R225" s="177"/>
      <c r="S225" s="186"/>
      <c r="T225" s="289" t="str">
        <f>Q225</f>
        <v>Longevity - NonExempt</v>
      </c>
      <c r="U225" s="175"/>
      <c r="V225" s="175"/>
      <c r="W225" s="175"/>
      <c r="X225" s="175"/>
      <c r="Y225" s="175"/>
      <c r="Z225" s="175"/>
      <c r="AA225" s="175"/>
      <c r="AB225" s="310" t="str">
        <f>Q225</f>
        <v>Longevity - NonExempt</v>
      </c>
      <c r="AC225" s="285"/>
      <c r="AD225" s="285"/>
      <c r="AE225" s="305" t="str">
        <f>T225</f>
        <v>Longevity - NonExempt</v>
      </c>
      <c r="AF225" s="131"/>
      <c r="AG225" s="131"/>
      <c r="AH225" s="285"/>
      <c r="AI225" s="285"/>
      <c r="AJ225" s="285"/>
      <c r="AK225" s="285"/>
      <c r="AL225" s="285"/>
    </row>
    <row r="226" spans="1:38" s="72" customFormat="1" x14ac:dyDescent="0.2">
      <c r="A226" s="95">
        <f ca="1">T227</f>
        <v>0.437</v>
      </c>
      <c r="B226" s="79" t="s">
        <v>246</v>
      </c>
      <c r="C226" s="236"/>
      <c r="F226" s="224"/>
      <c r="G226" s="69"/>
      <c r="H226" s="69"/>
      <c r="I226" s="69"/>
      <c r="J226" s="69"/>
      <c r="K226" s="69"/>
      <c r="M226" s="234"/>
      <c r="N226" s="234"/>
      <c r="P226" s="192" t="s">
        <v>722</v>
      </c>
      <c r="Q226" s="192" t="s">
        <v>600</v>
      </c>
      <c r="R226" s="177"/>
      <c r="S226" s="186"/>
      <c r="T226" s="186" cm="1">
        <f t="array" aca="1" ref="T226" ca="1">ROUND(IF($Q226="Y",VLOOKUP($P226, INDIRECT($Q$3),T$8,0)*INDIRECT($P$2),VLOOKUP($P226, INDIRECT($Q$3),T$8,0)),IF($E226="E",0,3))</f>
        <v>0.22700000000000001</v>
      </c>
      <c r="U226" s="175"/>
      <c r="V226" s="175"/>
      <c r="W226" s="175"/>
      <c r="X226" s="175"/>
      <c r="Y226" s="175"/>
      <c r="Z226" s="175"/>
      <c r="AA226" s="175"/>
      <c r="AB226" s="286" t="str">
        <f>P226</f>
        <v>NEx10</v>
      </c>
      <c r="AC226" s="285"/>
      <c r="AD226" s="285"/>
      <c r="AE226" s="282">
        <f ca="1">ROUNDUP(T226,3)</f>
        <v>0.22700000000000001</v>
      </c>
      <c r="AF226" s="285"/>
      <c r="AG226" s="285"/>
      <c r="AH226" s="285"/>
      <c r="AI226" s="285"/>
      <c r="AJ226" s="285"/>
      <c r="AK226" s="285"/>
      <c r="AL226" s="285"/>
    </row>
    <row r="227" spans="1:38" s="72" customFormat="1" x14ac:dyDescent="0.2">
      <c r="A227" s="95">
        <f ca="1">T228</f>
        <v>0.52800000000000002</v>
      </c>
      <c r="B227" s="79" t="s">
        <v>247</v>
      </c>
      <c r="C227" s="236"/>
      <c r="F227" s="224"/>
      <c r="G227" s="69"/>
      <c r="H227" s="69"/>
      <c r="I227" s="69"/>
      <c r="J227" s="69"/>
      <c r="K227" s="69"/>
      <c r="M227" s="234"/>
      <c r="N227" s="234"/>
      <c r="P227" s="192" t="s">
        <v>723</v>
      </c>
      <c r="Q227" s="192" t="s">
        <v>600</v>
      </c>
      <c r="R227" s="177"/>
      <c r="S227" s="186"/>
      <c r="T227" s="186" cm="1">
        <f t="array" aca="1" ref="T227" ca="1">ROUND(IF($Q227="Y",VLOOKUP($P227, INDIRECT($Q$3),T$8,0)*INDIRECT($P$2),VLOOKUP($P227, INDIRECT($Q$3),T$8,0)),IF($E227="E",0,3))</f>
        <v>0.437</v>
      </c>
      <c r="U227" s="175"/>
      <c r="V227" s="175"/>
      <c r="W227" s="175"/>
      <c r="X227" s="175"/>
      <c r="Y227" s="175"/>
      <c r="Z227" s="175"/>
      <c r="AA227" s="175"/>
      <c r="AB227" s="286" t="str">
        <f>P227</f>
        <v>NEx15</v>
      </c>
      <c r="AC227" s="285"/>
      <c r="AD227" s="285"/>
      <c r="AE227" s="282">
        <f ca="1">ROUNDUP(T227,3)</f>
        <v>0.437</v>
      </c>
      <c r="AF227" s="285"/>
      <c r="AG227" s="285"/>
      <c r="AH227" s="285"/>
      <c r="AI227" s="285"/>
      <c r="AJ227" s="285"/>
      <c r="AK227" s="285"/>
      <c r="AL227" s="285"/>
    </row>
    <row r="228" spans="1:38" s="72" customFormat="1" x14ac:dyDescent="0.2">
      <c r="A228" s="95">
        <f ca="1">T229</f>
        <v>0.69299999999999995</v>
      </c>
      <c r="B228" s="79" t="s">
        <v>248</v>
      </c>
      <c r="C228" s="236"/>
      <c r="F228" s="224"/>
      <c r="G228" s="69"/>
      <c r="H228" s="69"/>
      <c r="I228" s="69"/>
      <c r="J228" s="69"/>
      <c r="K228" s="69"/>
      <c r="M228" s="234"/>
      <c r="N228" s="234"/>
      <c r="P228" s="192" t="s">
        <v>724</v>
      </c>
      <c r="Q228" s="192" t="s">
        <v>600</v>
      </c>
      <c r="R228" s="177"/>
      <c r="S228" s="186"/>
      <c r="T228" s="186" cm="1">
        <f t="array" aca="1" ref="T228" ca="1">ROUND(IF($Q228="Y",VLOOKUP($P228, INDIRECT($Q$3),T$8,0)*INDIRECT($P$2),VLOOKUP($P228, INDIRECT($Q$3),T$8,0)),IF($E228="E",0,3))</f>
        <v>0.52800000000000002</v>
      </c>
      <c r="U228" s="175"/>
      <c r="V228" s="175"/>
      <c r="W228" s="175"/>
      <c r="X228" s="175"/>
      <c r="Y228" s="175"/>
      <c r="Z228" s="175"/>
      <c r="AA228" s="175"/>
      <c r="AB228" s="286" t="str">
        <f>P228</f>
        <v>NEx20</v>
      </c>
      <c r="AC228" s="285"/>
      <c r="AD228" s="285"/>
      <c r="AE228" s="282">
        <f ca="1">ROUNDUP(T228,3)</f>
        <v>0.52800000000000002</v>
      </c>
      <c r="AF228" s="285"/>
      <c r="AG228" s="285"/>
      <c r="AH228" s="285"/>
      <c r="AI228" s="285"/>
      <c r="AJ228" s="285"/>
      <c r="AK228" s="285"/>
      <c r="AL228" s="285"/>
    </row>
    <row r="229" spans="1:38" s="72" customFormat="1" x14ac:dyDescent="0.2">
      <c r="A229" s="223"/>
      <c r="B229" s="223"/>
      <c r="C229" s="236">
        <v>0.47599999999999998</v>
      </c>
      <c r="F229" s="224"/>
      <c r="G229" s="69"/>
      <c r="H229" s="69"/>
      <c r="I229" s="69"/>
      <c r="J229" s="69"/>
      <c r="K229" s="69"/>
      <c r="L229" s="69"/>
      <c r="P229" s="192" t="s">
        <v>725</v>
      </c>
      <c r="Q229" s="192" t="s">
        <v>600</v>
      </c>
      <c r="R229" s="177"/>
      <c r="S229" s="186"/>
      <c r="T229" s="186" cm="1">
        <f t="array" aca="1" ref="T229" ca="1">ROUND(IF($Q229="Y",VLOOKUP($P229, INDIRECT($Q$3),T$8,0)*INDIRECT($P$2),VLOOKUP($P229, INDIRECT($Q$3),T$8,0)),IF($E229="E",0,3))</f>
        <v>0.69299999999999995</v>
      </c>
      <c r="U229" s="175"/>
      <c r="V229" s="175"/>
      <c r="W229" s="175"/>
      <c r="X229" s="175"/>
      <c r="Y229" s="175"/>
      <c r="Z229" s="175"/>
      <c r="AA229" s="175"/>
      <c r="AB229" s="286" t="str">
        <f>P229</f>
        <v>NEx25</v>
      </c>
      <c r="AC229" s="285"/>
      <c r="AD229" s="285"/>
      <c r="AE229" s="282">
        <f ca="1">ROUNDUP(T229,3)</f>
        <v>0.69299999999999995</v>
      </c>
      <c r="AF229" s="285"/>
      <c r="AG229" s="285"/>
      <c r="AH229" s="285"/>
      <c r="AI229" s="285"/>
      <c r="AJ229" s="285"/>
      <c r="AK229" s="285"/>
      <c r="AL229" s="285"/>
    </row>
    <row r="230" spans="1:38" s="72" customFormat="1" x14ac:dyDescent="0.2">
      <c r="A230" s="76" t="s">
        <v>737</v>
      </c>
      <c r="B230" s="76"/>
      <c r="C230" s="69"/>
      <c r="F230" s="224"/>
      <c r="G230" s="69"/>
      <c r="H230" s="69"/>
      <c r="I230" s="69"/>
      <c r="J230" s="69"/>
      <c r="K230" s="69"/>
      <c r="L230" s="69"/>
      <c r="P230" s="176"/>
      <c r="Q230" s="175"/>
      <c r="R230" s="177"/>
      <c r="S230" s="179"/>
      <c r="T230" s="179"/>
      <c r="U230" s="179"/>
      <c r="V230" s="179"/>
      <c r="W230" s="179"/>
      <c r="X230" s="179"/>
      <c r="Y230" s="179"/>
      <c r="Z230" s="179"/>
      <c r="AA230" s="179"/>
      <c r="AB230" s="286"/>
      <c r="AC230" s="285"/>
      <c r="AD230" s="285"/>
      <c r="AE230" s="285"/>
      <c r="AF230" s="285"/>
      <c r="AG230" s="285"/>
      <c r="AH230" s="285"/>
      <c r="AI230" s="285"/>
      <c r="AJ230" s="285"/>
      <c r="AK230" s="285"/>
      <c r="AL230" s="285"/>
    </row>
    <row r="231" spans="1:38" x14ac:dyDescent="0.2">
      <c r="A231" s="81" t="s">
        <v>739</v>
      </c>
      <c r="B231" s="81"/>
      <c r="D231" s="71"/>
      <c r="E231" s="71"/>
      <c r="F231" s="224"/>
      <c r="G231" s="69"/>
      <c r="H231" s="69"/>
      <c r="I231" s="69"/>
      <c r="J231" s="69"/>
      <c r="K231" s="69"/>
      <c r="L231" s="69"/>
      <c r="M231" s="72"/>
      <c r="N231" s="72"/>
      <c r="P231" s="176"/>
      <c r="Q231" s="175"/>
      <c r="R231" s="177"/>
      <c r="S231" s="175"/>
      <c r="T231" s="175"/>
      <c r="U231" s="175"/>
      <c r="V231" s="175"/>
      <c r="W231" s="175"/>
      <c r="X231" s="175"/>
      <c r="Y231" s="175"/>
      <c r="Z231" s="175"/>
      <c r="AA231" s="175"/>
      <c r="AB231" s="131"/>
    </row>
    <row r="232" spans="1:38" s="72" customFormat="1" x14ac:dyDescent="0.2">
      <c r="A232" s="57"/>
      <c r="B232" s="57"/>
      <c r="C232" s="226"/>
      <c r="F232" s="224"/>
      <c r="G232" s="69"/>
      <c r="H232" s="69"/>
      <c r="I232" s="69"/>
      <c r="J232" s="69"/>
      <c r="K232" s="69"/>
      <c r="L232" s="69"/>
      <c r="P232" s="176"/>
      <c r="Q232" s="175"/>
      <c r="R232" s="177"/>
      <c r="S232" s="175"/>
      <c r="T232" s="175"/>
      <c r="U232" s="175"/>
      <c r="V232" s="175"/>
      <c r="W232" s="175"/>
      <c r="X232" s="175"/>
      <c r="Y232" s="175"/>
      <c r="Z232" s="175"/>
      <c r="AA232" s="175"/>
      <c r="AB232" s="131"/>
      <c r="AC232" s="285"/>
      <c r="AD232" s="285"/>
      <c r="AE232" s="285"/>
      <c r="AF232" s="285"/>
      <c r="AG232" s="285"/>
      <c r="AH232" s="285"/>
      <c r="AI232" s="285"/>
      <c r="AJ232" s="285"/>
      <c r="AK232" s="285"/>
      <c r="AL232" s="285"/>
    </row>
    <row r="233" spans="1:38" s="72" customFormat="1" x14ac:dyDescent="0.2">
      <c r="A233" s="81" t="s">
        <v>740</v>
      </c>
      <c r="B233" s="81"/>
      <c r="C233" s="226"/>
      <c r="F233" s="224"/>
      <c r="G233" s="69"/>
      <c r="H233" s="69"/>
      <c r="I233" s="69"/>
      <c r="J233" s="69"/>
      <c r="K233" s="69"/>
      <c r="L233" s="69"/>
      <c r="P233" s="176"/>
      <c r="Q233" s="175"/>
      <c r="R233" s="177"/>
      <c r="S233" s="175"/>
      <c r="T233" s="175"/>
      <c r="U233" s="175"/>
      <c r="V233" s="175"/>
      <c r="W233" s="175"/>
      <c r="X233" s="175"/>
      <c r="Y233" s="175"/>
      <c r="Z233" s="175"/>
      <c r="AA233" s="175"/>
      <c r="AB233" s="131"/>
      <c r="AC233" s="285"/>
      <c r="AD233" s="285"/>
      <c r="AE233" s="285"/>
      <c r="AF233" s="285"/>
      <c r="AG233" s="285"/>
      <c r="AH233" s="285"/>
      <c r="AI233" s="285"/>
      <c r="AJ233" s="285"/>
      <c r="AK233" s="285"/>
      <c r="AL233" s="285"/>
    </row>
    <row r="234" spans="1:38" s="72" customFormat="1" x14ac:dyDescent="0.2">
      <c r="A234" s="81" t="s">
        <v>741</v>
      </c>
      <c r="B234" s="81"/>
      <c r="C234" s="226"/>
      <c r="F234" s="224"/>
      <c r="G234" s="69"/>
      <c r="H234" s="69"/>
      <c r="I234" s="69"/>
      <c r="J234" s="69"/>
      <c r="K234" s="69"/>
      <c r="L234" s="69"/>
      <c r="P234" s="176"/>
      <c r="Q234" s="175"/>
      <c r="R234" s="177"/>
      <c r="S234" s="175"/>
      <c r="T234" s="175"/>
      <c r="U234" s="175"/>
      <c r="V234" s="175"/>
      <c r="W234" s="175"/>
      <c r="X234" s="175"/>
      <c r="Y234" s="175"/>
      <c r="Z234" s="175"/>
      <c r="AA234" s="175"/>
      <c r="AB234" s="131"/>
      <c r="AC234" s="285"/>
      <c r="AD234" s="285"/>
      <c r="AE234" s="285"/>
      <c r="AF234" s="285"/>
      <c r="AG234" s="285"/>
      <c r="AH234" s="285"/>
      <c r="AI234" s="285"/>
      <c r="AJ234" s="285"/>
      <c r="AK234" s="285"/>
      <c r="AL234" s="285"/>
    </row>
    <row r="235" spans="1:38" s="72" customFormat="1" x14ac:dyDescent="0.2">
      <c r="A235" s="81"/>
      <c r="B235" s="81"/>
      <c r="C235" s="226"/>
      <c r="F235" s="224"/>
      <c r="G235" s="69"/>
      <c r="H235" s="69"/>
      <c r="I235" s="69"/>
      <c r="J235" s="69"/>
      <c r="K235" s="69"/>
      <c r="L235" s="69"/>
      <c r="P235" s="176"/>
      <c r="Q235" s="175"/>
      <c r="R235" s="177"/>
      <c r="S235" s="175"/>
      <c r="T235" s="175"/>
      <c r="U235" s="175"/>
      <c r="V235" s="175"/>
      <c r="W235" s="175"/>
      <c r="X235" s="175"/>
      <c r="Y235" s="175"/>
      <c r="Z235" s="175"/>
      <c r="AA235" s="175"/>
      <c r="AB235" s="131"/>
      <c r="AC235" s="285"/>
      <c r="AD235" s="285"/>
      <c r="AE235" s="285"/>
      <c r="AF235" s="285"/>
      <c r="AG235" s="285"/>
      <c r="AH235" s="285"/>
      <c r="AI235" s="285"/>
      <c r="AJ235" s="285"/>
      <c r="AK235" s="285"/>
      <c r="AL235" s="285"/>
    </row>
    <row r="236" spans="1:38" s="72" customFormat="1" x14ac:dyDescent="0.2">
      <c r="A236" s="81" t="s">
        <v>742</v>
      </c>
      <c r="B236" s="81"/>
      <c r="C236" s="226"/>
      <c r="F236" s="224"/>
      <c r="G236" s="69"/>
      <c r="H236" s="69"/>
      <c r="I236" s="69"/>
      <c r="J236" s="69"/>
      <c r="K236" s="69"/>
      <c r="L236" s="69"/>
      <c r="P236" s="176"/>
      <c r="Q236" s="175"/>
      <c r="R236" s="177"/>
      <c r="S236" s="175"/>
      <c r="T236" s="175"/>
      <c r="U236" s="175"/>
      <c r="V236" s="175"/>
      <c r="W236" s="175"/>
      <c r="X236" s="175"/>
      <c r="Y236" s="175"/>
      <c r="Z236" s="175"/>
      <c r="AA236" s="175"/>
      <c r="AB236" s="131"/>
      <c r="AC236" s="285"/>
      <c r="AD236" s="285"/>
      <c r="AE236" s="285"/>
      <c r="AF236" s="285"/>
      <c r="AG236" s="285"/>
      <c r="AH236" s="285"/>
      <c r="AI236" s="285"/>
      <c r="AJ236" s="285"/>
      <c r="AK236" s="285"/>
      <c r="AL236" s="285"/>
    </row>
    <row r="237" spans="1:38" s="72" customFormat="1" x14ac:dyDescent="0.2">
      <c r="A237" s="81"/>
      <c r="B237" s="81"/>
      <c r="C237" s="226"/>
      <c r="F237" s="224"/>
      <c r="G237" s="69"/>
      <c r="H237" s="69"/>
      <c r="I237" s="69"/>
      <c r="J237" s="69"/>
      <c r="K237" s="69"/>
      <c r="L237" s="69"/>
      <c r="P237" s="176"/>
      <c r="Q237" s="175"/>
      <c r="R237" s="177"/>
      <c r="S237" s="175"/>
      <c r="T237" s="175"/>
      <c r="U237" s="175"/>
      <c r="V237" s="175"/>
      <c r="W237" s="175"/>
      <c r="X237" s="175"/>
      <c r="Y237" s="175"/>
      <c r="Z237" s="175"/>
      <c r="AA237" s="175"/>
      <c r="AB237" s="131"/>
      <c r="AC237" s="285"/>
      <c r="AD237" s="285"/>
      <c r="AE237" s="285"/>
      <c r="AF237" s="285"/>
      <c r="AG237" s="285"/>
      <c r="AH237" s="285"/>
      <c r="AI237" s="285"/>
      <c r="AJ237" s="285"/>
      <c r="AK237" s="285"/>
      <c r="AL237" s="285"/>
    </row>
    <row r="238" spans="1:38" s="294" customFormat="1" x14ac:dyDescent="0.2">
      <c r="A238" s="54" t="s">
        <v>738</v>
      </c>
      <c r="B238" s="54"/>
      <c r="F238" s="295"/>
      <c r="G238" s="296"/>
      <c r="H238" s="296"/>
      <c r="I238" s="296"/>
      <c r="J238" s="296"/>
      <c r="K238" s="296"/>
      <c r="L238" s="296"/>
      <c r="M238" s="296"/>
      <c r="N238" s="296"/>
      <c r="P238" s="297"/>
      <c r="Q238" s="291"/>
      <c r="R238" s="298"/>
      <c r="S238" s="291"/>
      <c r="T238" s="291"/>
      <c r="U238" s="291"/>
      <c r="V238" s="291"/>
      <c r="W238" s="291"/>
      <c r="X238" s="291"/>
      <c r="Y238" s="291"/>
      <c r="Z238" s="291"/>
      <c r="AA238" s="291"/>
      <c r="AB238" s="311"/>
      <c r="AC238" s="299"/>
      <c r="AD238" s="299"/>
      <c r="AE238" s="299"/>
      <c r="AF238" s="299"/>
      <c r="AG238" s="299"/>
      <c r="AH238" s="299"/>
      <c r="AI238" s="299"/>
      <c r="AJ238" s="299"/>
      <c r="AK238" s="299"/>
      <c r="AL238" s="299"/>
    </row>
    <row r="239" spans="1:38" s="294" customFormat="1" x14ac:dyDescent="0.2">
      <c r="A239" s="55" t="s">
        <v>503</v>
      </c>
      <c r="B239" s="55"/>
      <c r="F239" s="295"/>
      <c r="G239" s="296"/>
      <c r="H239" s="296"/>
      <c r="I239" s="296"/>
      <c r="J239" s="296"/>
      <c r="K239" s="296"/>
      <c r="L239" s="296"/>
      <c r="M239" s="296"/>
      <c r="N239" s="296"/>
      <c r="P239" s="249"/>
      <c r="Q239" s="291"/>
      <c r="R239" s="249"/>
      <c r="S239" s="300"/>
      <c r="T239" s="292"/>
      <c r="U239" s="291"/>
      <c r="V239" s="291"/>
      <c r="W239" s="291"/>
      <c r="X239" s="291"/>
      <c r="Y239" s="291"/>
      <c r="Z239" s="291"/>
      <c r="AA239" s="291"/>
      <c r="AB239" s="311"/>
      <c r="AC239" s="299"/>
      <c r="AD239" s="299"/>
      <c r="AE239" s="299"/>
      <c r="AF239" s="299"/>
      <c r="AG239" s="299"/>
      <c r="AH239" s="299"/>
      <c r="AI239" s="299"/>
      <c r="AJ239" s="299"/>
      <c r="AK239" s="299"/>
      <c r="AL239" s="299"/>
    </row>
    <row r="240" spans="1:38" s="294" customFormat="1" x14ac:dyDescent="0.2">
      <c r="A240" s="213" t="str">
        <f ca="1">TEXT(T240,"$0.000")&amp;" per day when assigned and used."</f>
        <v>$9.500 per day when assigned and used.</v>
      </c>
      <c r="B240" s="213"/>
      <c r="F240" s="295"/>
      <c r="G240" s="296"/>
      <c r="H240" s="296"/>
      <c r="I240" s="296"/>
      <c r="J240" s="296"/>
      <c r="K240" s="296"/>
      <c r="L240" s="296"/>
      <c r="M240" s="296"/>
      <c r="N240" s="296"/>
      <c r="P240" s="249" t="s">
        <v>622</v>
      </c>
      <c r="Q240" s="291" t="s">
        <v>21</v>
      </c>
      <c r="R240" s="249" t="s">
        <v>623</v>
      </c>
      <c r="S240" s="300"/>
      <c r="T240" s="186" cm="1">
        <f t="array" aca="1" ref="T240" ca="1">ROUND(IF($Q240="Y",VLOOKUP($P240, INDIRECT($Q$3),T$8,0)*INDIRECT($P$2),VLOOKUP($P240, INDIRECT($Q$3),T$8,0)),IF($E240="E",0,3))</f>
        <v>9.5</v>
      </c>
      <c r="U240" s="291"/>
      <c r="V240" s="291"/>
      <c r="W240" s="291"/>
      <c r="X240" s="291"/>
      <c r="Y240" s="291"/>
      <c r="Z240" s="291"/>
      <c r="AA240" s="291"/>
      <c r="AB240" s="311" t="str">
        <f>P240</f>
        <v>CNRBIL</v>
      </c>
      <c r="AC240" s="299" t="str">
        <f>R240</f>
        <v>Bi-lingual Premium Pay</v>
      </c>
      <c r="AD240" s="299"/>
      <c r="AE240" s="282">
        <f ca="1">ROUND(T240,3)</f>
        <v>9.5</v>
      </c>
      <c r="AF240" s="299"/>
      <c r="AG240" s="299"/>
      <c r="AH240" s="299"/>
      <c r="AI240" s="299"/>
      <c r="AJ240" s="299"/>
      <c r="AK240" s="299"/>
      <c r="AL240" s="299"/>
    </row>
    <row r="241" spans="1:38" x14ac:dyDescent="0.2">
      <c r="A241" s="223"/>
      <c r="B241" s="223"/>
      <c r="D241" s="71"/>
      <c r="E241" s="71"/>
      <c r="F241" s="224"/>
      <c r="G241" s="69"/>
      <c r="H241" s="69"/>
      <c r="I241" s="69"/>
      <c r="J241" s="69"/>
      <c r="K241" s="69"/>
      <c r="L241" s="69"/>
      <c r="M241" s="72"/>
      <c r="N241" s="72"/>
      <c r="P241" s="297"/>
      <c r="Q241" s="291"/>
      <c r="R241" s="298"/>
      <c r="S241" s="291"/>
      <c r="T241" s="291"/>
      <c r="U241" s="179"/>
      <c r="V241" s="179"/>
      <c r="W241" s="179"/>
      <c r="X241" s="179"/>
      <c r="Y241" s="179"/>
      <c r="Z241" s="179"/>
      <c r="AA241" s="179"/>
      <c r="AB241" s="133"/>
    </row>
    <row r="242" spans="1:38" s="69" customFormat="1" x14ac:dyDescent="0.2">
      <c r="A242" s="76" t="s">
        <v>736</v>
      </c>
      <c r="B242" s="76"/>
      <c r="F242" s="224"/>
      <c r="M242" s="72"/>
      <c r="N242" s="72"/>
      <c r="P242" s="176"/>
      <c r="Q242" s="175"/>
      <c r="R242" s="177"/>
      <c r="S242" s="179"/>
      <c r="T242" s="179"/>
      <c r="U242" s="179"/>
      <c r="V242" s="179"/>
      <c r="W242" s="179"/>
      <c r="X242" s="179"/>
      <c r="Y242" s="179"/>
      <c r="Z242" s="179"/>
      <c r="AA242" s="179"/>
      <c r="AB242" s="133"/>
      <c r="AC242" s="283"/>
      <c r="AD242" s="283"/>
      <c r="AE242" s="283"/>
      <c r="AF242" s="283"/>
      <c r="AG242" s="283"/>
      <c r="AH242" s="283"/>
      <c r="AI242" s="283"/>
      <c r="AJ242" s="283"/>
      <c r="AK242" s="283"/>
      <c r="AL242" s="283"/>
    </row>
    <row r="243" spans="1:38" s="69" customFormat="1" x14ac:dyDescent="0.2">
      <c r="A243" s="81" t="s">
        <v>743</v>
      </c>
      <c r="B243" s="81"/>
      <c r="F243" s="224"/>
      <c r="M243" s="72"/>
      <c r="N243" s="72"/>
      <c r="P243" s="179"/>
      <c r="Q243" s="175"/>
      <c r="R243" s="179"/>
      <c r="S243" s="179"/>
      <c r="T243" s="179"/>
      <c r="U243" s="179"/>
      <c r="V243" s="179"/>
      <c r="W243" s="179"/>
      <c r="X243" s="179"/>
      <c r="Y243" s="179"/>
      <c r="Z243" s="179"/>
      <c r="AA243" s="179"/>
      <c r="AB243" s="133"/>
      <c r="AC243" s="283"/>
      <c r="AD243" s="283"/>
      <c r="AE243" s="283"/>
      <c r="AF243" s="283"/>
      <c r="AG243" s="283"/>
      <c r="AH243" s="283"/>
      <c r="AI243" s="283"/>
      <c r="AJ243" s="283"/>
      <c r="AK243" s="283"/>
      <c r="AL243" s="283"/>
    </row>
    <row r="244" spans="1:38" s="69" customFormat="1" x14ac:dyDescent="0.2">
      <c r="A244" s="63" t="str">
        <f ca="1">"Employees who are scheduled to work a full shift which begins between the 12:00 noon and 1:29 p.m. shall be paid an additional "&amp;TEXT(T244,"$0.000")&amp;" cents per hour"</f>
        <v>Employees who are scheduled to work a full shift which begins between the 12:00 noon and 1:29 p.m. shall be paid an additional $0.454 cents per hour</v>
      </c>
      <c r="B244" s="63"/>
      <c r="F244" s="224"/>
      <c r="M244" s="72"/>
      <c r="N244" s="72"/>
      <c r="P244" s="249" t="s">
        <v>611</v>
      </c>
      <c r="Q244" s="175" t="s">
        <v>600</v>
      </c>
      <c r="R244" s="249" t="s">
        <v>612</v>
      </c>
      <c r="S244" s="250"/>
      <c r="T244" s="186" cm="1">
        <f t="array" aca="1" ref="T244" ca="1">ROUND(IF($Q244="Y",VLOOKUP($P244, INDIRECT($Q$3),T$8,0)*INDIRECT($P$2),VLOOKUP($P244, INDIRECT($Q$3),T$8,0)),IF($E244="E",0,3))</f>
        <v>0.45400000000000001</v>
      </c>
      <c r="U244" s="179"/>
      <c r="V244" s="179"/>
      <c r="W244" s="179"/>
      <c r="X244" s="179"/>
      <c r="Y244" s="179"/>
      <c r="Z244" s="179"/>
      <c r="AA244" s="179"/>
      <c r="AB244" s="311" t="str">
        <f>P244</f>
        <v>CNREVE</v>
      </c>
      <c r="AC244" s="299" t="str">
        <f>R244</f>
        <v>TL-Evening Shift Premium-CNR</v>
      </c>
      <c r="AD244" s="299"/>
      <c r="AE244" s="282">
        <f ca="1">ROUND(T244,3)</f>
        <v>0.45400000000000001</v>
      </c>
      <c r="AF244" s="283"/>
      <c r="AG244" s="283"/>
      <c r="AH244" s="283"/>
      <c r="AI244" s="283"/>
      <c r="AJ244" s="283"/>
      <c r="AK244" s="283"/>
      <c r="AL244" s="283"/>
    </row>
    <row r="245" spans="1:38" s="69" customFormat="1" x14ac:dyDescent="0.2">
      <c r="A245" s="81" t="s">
        <v>255</v>
      </c>
      <c r="B245" s="81"/>
      <c r="F245" s="224"/>
      <c r="M245" s="72"/>
      <c r="N245" s="72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133"/>
      <c r="AC245" s="283"/>
      <c r="AD245" s="283"/>
      <c r="AE245" s="283"/>
      <c r="AF245" s="283"/>
      <c r="AG245" s="283"/>
      <c r="AH245" s="283"/>
      <c r="AI245" s="283"/>
      <c r="AJ245" s="283"/>
      <c r="AK245" s="283"/>
      <c r="AL245" s="283"/>
    </row>
    <row r="246" spans="1:38" s="69" customFormat="1" x14ac:dyDescent="0.2">
      <c r="A246" s="214" t="str">
        <f ca="1">"adjacent to such a shift, the "&amp;(TEXT(T244,"$0.000")&amp;" differential shall also be applied to those overtime hours.")</f>
        <v>adjacent to such a shift, the $0.454 differential shall also be applied to those overtime hours.</v>
      </c>
      <c r="B246" s="214"/>
      <c r="F246" s="224"/>
      <c r="M246" s="72"/>
      <c r="N246" s="72"/>
      <c r="P246" s="176"/>
      <c r="Q246" s="175"/>
      <c r="R246" s="177"/>
      <c r="S246" s="179"/>
      <c r="T246" s="179"/>
      <c r="U246" s="179"/>
      <c r="V246" s="179"/>
      <c r="W246" s="179"/>
      <c r="X246" s="179"/>
      <c r="Y246" s="179"/>
      <c r="Z246" s="179"/>
      <c r="AA246" s="179"/>
      <c r="AB246" s="133"/>
      <c r="AC246" s="283"/>
      <c r="AD246" s="283"/>
      <c r="AE246" s="283"/>
      <c r="AF246" s="283"/>
      <c r="AG246" s="283"/>
      <c r="AH246" s="283"/>
      <c r="AI246" s="283"/>
      <c r="AJ246" s="283"/>
      <c r="AK246" s="283"/>
      <c r="AL246" s="283"/>
    </row>
    <row r="247" spans="1:38" s="69" customFormat="1" x14ac:dyDescent="0.2">
      <c r="A247" s="85"/>
      <c r="B247" s="85"/>
      <c r="F247" s="224"/>
      <c r="M247" s="72"/>
      <c r="N247" s="72"/>
      <c r="P247" s="176"/>
      <c r="Q247" s="175"/>
      <c r="R247" s="177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33"/>
      <c r="AC247" s="283"/>
      <c r="AD247" s="283"/>
      <c r="AE247" s="283"/>
      <c r="AF247" s="283"/>
      <c r="AG247" s="283"/>
      <c r="AH247" s="283"/>
      <c r="AI247" s="283"/>
      <c r="AJ247" s="283"/>
      <c r="AK247" s="283"/>
      <c r="AL247" s="283"/>
    </row>
    <row r="248" spans="1:38" s="69" customFormat="1" x14ac:dyDescent="0.2">
      <c r="A248" s="214" t="str">
        <f ca="1">"Employees who are scheduled to work a full shift which begins between the 1:30 p.m. and 1:59 a.m. shall be paid an additional "&amp;TEXT(T248,"$0.000")&amp;" per hour"</f>
        <v>Employees who are scheduled to work a full shift which begins between the 1:30 p.m. and 1:59 a.m. shall be paid an additional $1.075 per hour</v>
      </c>
      <c r="B248" s="214"/>
      <c r="F248" s="224"/>
      <c r="M248" s="72"/>
      <c r="N248" s="72"/>
      <c r="P248" s="249" t="s">
        <v>613</v>
      </c>
      <c r="Q248" s="175" t="s">
        <v>600</v>
      </c>
      <c r="R248" s="249" t="s">
        <v>614</v>
      </c>
      <c r="S248" s="250"/>
      <c r="T248" s="186" cm="1">
        <f t="array" aca="1" ref="T248" ca="1">ROUND(IF($Q248="Y",VLOOKUP($P248, INDIRECT($Q$3),T$8,0)*INDIRECT($P$2),VLOOKUP($P248, INDIRECT($Q$3),T$8,0)),IF($E248="E",0,3))</f>
        <v>1.075</v>
      </c>
      <c r="U248" s="179"/>
      <c r="V248" s="179"/>
      <c r="W248" s="179"/>
      <c r="X248" s="179"/>
      <c r="Y248" s="179"/>
      <c r="Z248" s="179"/>
      <c r="AA248" s="179"/>
      <c r="AB248" s="311" t="str">
        <f>P248</f>
        <v>CNRNIT</v>
      </c>
      <c r="AC248" s="299" t="str">
        <f>R248</f>
        <v>TL-Night Shift Premium-CNR</v>
      </c>
      <c r="AD248" s="299"/>
      <c r="AE248" s="282">
        <f ca="1">ROUND(T248,3)</f>
        <v>1.075</v>
      </c>
      <c r="AF248" s="283"/>
      <c r="AG248" s="283"/>
      <c r="AH248" s="283"/>
      <c r="AI248" s="283"/>
      <c r="AJ248" s="283"/>
      <c r="AK248" s="283"/>
      <c r="AL248" s="283"/>
    </row>
    <row r="249" spans="1:38" s="69" customFormat="1" x14ac:dyDescent="0.2">
      <c r="A249" s="85" t="s">
        <v>255</v>
      </c>
      <c r="B249" s="85"/>
      <c r="F249" s="224"/>
      <c r="M249" s="72"/>
      <c r="N249" s="72"/>
      <c r="P249" s="176"/>
      <c r="Q249" s="175"/>
      <c r="R249" s="177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33"/>
      <c r="AC249" s="283"/>
      <c r="AD249" s="283"/>
      <c r="AE249" s="283"/>
      <c r="AF249" s="283"/>
      <c r="AG249" s="283"/>
      <c r="AH249" s="283"/>
      <c r="AI249" s="283"/>
      <c r="AJ249" s="283"/>
      <c r="AK249" s="283"/>
      <c r="AL249" s="283"/>
    </row>
    <row r="250" spans="1:38" x14ac:dyDescent="0.2">
      <c r="A250" s="214" t="str">
        <f ca="1">"adjacent to such a shift, the "&amp;TEXT(T248,"$0.000")&amp;" differential shall also be applied to those overtime hours."</f>
        <v>adjacent to such a shift, the $1.075 differential shall also be applied to those overtime hours.</v>
      </c>
      <c r="B250" s="214"/>
      <c r="D250" s="71"/>
      <c r="E250" s="71"/>
      <c r="F250" s="224"/>
      <c r="G250" s="69"/>
      <c r="H250" s="69"/>
      <c r="I250" s="69"/>
      <c r="J250" s="69"/>
      <c r="K250" s="69"/>
      <c r="L250" s="69"/>
      <c r="M250" s="72"/>
      <c r="N250" s="72"/>
      <c r="P250" s="176"/>
      <c r="Q250" s="175"/>
      <c r="R250" s="177"/>
      <c r="S250" s="179"/>
      <c r="T250" s="179"/>
      <c r="U250" s="179"/>
      <c r="V250" s="179"/>
      <c r="W250" s="179"/>
      <c r="X250" s="179"/>
      <c r="Y250" s="179"/>
      <c r="Z250" s="179"/>
      <c r="AA250" s="179"/>
      <c r="AB250" s="133"/>
    </row>
    <row r="251" spans="1:38" x14ac:dyDescent="0.2">
      <c r="A251" s="214"/>
      <c r="B251" s="214"/>
      <c r="D251" s="71"/>
      <c r="E251" s="71"/>
      <c r="F251" s="224"/>
      <c r="G251" s="69"/>
      <c r="H251" s="69"/>
      <c r="I251" s="69"/>
      <c r="J251" s="69"/>
      <c r="K251" s="69"/>
      <c r="L251" s="69"/>
      <c r="M251" s="72"/>
      <c r="N251" s="72"/>
      <c r="P251" s="176"/>
      <c r="Q251" s="175"/>
      <c r="R251" s="177"/>
      <c r="S251" s="179"/>
      <c r="T251" s="179"/>
      <c r="U251" s="179"/>
      <c r="V251" s="179"/>
      <c r="W251" s="179"/>
      <c r="X251" s="179"/>
      <c r="Y251" s="179"/>
      <c r="Z251" s="179"/>
      <c r="AA251" s="179"/>
      <c r="AB251" s="133"/>
    </row>
    <row r="252" spans="1:38" s="69" customFormat="1" x14ac:dyDescent="0.2">
      <c r="A252" s="76" t="s">
        <v>807</v>
      </c>
      <c r="B252" s="57"/>
      <c r="F252" s="224"/>
      <c r="M252" s="72"/>
      <c r="N252" s="72"/>
      <c r="P252" s="176"/>
      <c r="Q252" s="175"/>
      <c r="R252" s="177"/>
      <c r="S252" s="179"/>
      <c r="T252" s="179"/>
      <c r="U252" s="179"/>
      <c r="V252" s="179"/>
      <c r="W252" s="179"/>
      <c r="X252" s="179"/>
      <c r="Y252" s="179"/>
      <c r="Z252" s="179"/>
      <c r="AA252" s="179"/>
      <c r="AB252" s="133"/>
      <c r="AC252" s="283"/>
      <c r="AD252" s="283"/>
      <c r="AE252" s="283"/>
      <c r="AF252" s="283"/>
      <c r="AG252" s="283"/>
      <c r="AH252" s="283"/>
      <c r="AI252" s="283"/>
      <c r="AJ252" s="283"/>
      <c r="AK252" s="283"/>
      <c r="AL252" s="283"/>
    </row>
    <row r="253" spans="1:38" s="69" customFormat="1" x14ac:dyDescent="0.2">
      <c r="A253" s="81" t="s">
        <v>744</v>
      </c>
      <c r="B253" s="81"/>
      <c r="C253" s="71"/>
      <c r="F253" s="224"/>
      <c r="M253" s="72"/>
      <c r="N253" s="72"/>
      <c r="P253" s="176"/>
      <c r="Q253" s="175"/>
      <c r="R253" s="177"/>
      <c r="S253" s="179"/>
      <c r="T253" s="179"/>
      <c r="U253" s="179"/>
      <c r="V253" s="179"/>
      <c r="W253" s="179"/>
      <c r="X253" s="179"/>
      <c r="Y253" s="179"/>
      <c r="Z253" s="179"/>
      <c r="AA253" s="179"/>
      <c r="AB253" s="133"/>
      <c r="AC253" s="283"/>
      <c r="AD253" s="283"/>
      <c r="AE253" s="283"/>
      <c r="AF253" s="283"/>
      <c r="AG253" s="283"/>
      <c r="AH253" s="283"/>
      <c r="AI253" s="283"/>
      <c r="AJ253" s="283"/>
      <c r="AK253" s="283"/>
      <c r="AL253" s="283"/>
    </row>
    <row r="254" spans="1:38" s="69" customFormat="1" x14ac:dyDescent="0.2">
      <c r="A254" s="81" t="s">
        <v>260</v>
      </c>
      <c r="B254" s="81"/>
      <c r="F254" s="224"/>
      <c r="M254" s="72"/>
      <c r="N254" s="72"/>
      <c r="P254" s="176"/>
      <c r="Q254" s="175"/>
      <c r="R254" s="177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33"/>
      <c r="AC254" s="283"/>
      <c r="AD254" s="283"/>
      <c r="AE254" s="283"/>
      <c r="AF254" s="283"/>
      <c r="AG254" s="283"/>
      <c r="AH254" s="283"/>
      <c r="AI254" s="283"/>
      <c r="AJ254" s="283"/>
      <c r="AK254" s="283"/>
      <c r="AL254" s="283"/>
    </row>
    <row r="255" spans="1:38" s="69" customFormat="1" x14ac:dyDescent="0.2">
      <c r="A255" s="81" t="s">
        <v>261</v>
      </c>
      <c r="B255" s="81"/>
      <c r="F255" s="224"/>
      <c r="M255" s="72"/>
      <c r="N255" s="72"/>
      <c r="P255" s="176"/>
      <c r="Q255" s="175"/>
      <c r="R255" s="177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33"/>
      <c r="AC255" s="283"/>
      <c r="AD255" s="283"/>
      <c r="AE255" s="283"/>
      <c r="AF255" s="283"/>
      <c r="AG255" s="283"/>
      <c r="AH255" s="283"/>
      <c r="AI255" s="283"/>
      <c r="AJ255" s="283"/>
      <c r="AK255" s="283"/>
      <c r="AL255" s="283"/>
    </row>
    <row r="256" spans="1:38" s="69" customFormat="1" x14ac:dyDescent="0.2">
      <c r="A256" s="81" t="s">
        <v>262</v>
      </c>
      <c r="B256" s="81"/>
      <c r="F256" s="224"/>
      <c r="M256" s="72"/>
      <c r="N256" s="72"/>
      <c r="P256" s="176"/>
      <c r="Q256" s="175"/>
      <c r="R256" s="177"/>
      <c r="S256" s="179"/>
      <c r="T256" s="179"/>
      <c r="U256" s="179"/>
      <c r="V256" s="179"/>
      <c r="W256" s="179"/>
      <c r="X256" s="179"/>
      <c r="Y256" s="179"/>
      <c r="Z256" s="179"/>
      <c r="AA256" s="179"/>
      <c r="AB256" s="133"/>
      <c r="AC256" s="283"/>
      <c r="AD256" s="283"/>
      <c r="AE256" s="283"/>
      <c r="AF256" s="283"/>
      <c r="AG256" s="283"/>
      <c r="AH256" s="283"/>
      <c r="AI256" s="283"/>
      <c r="AJ256" s="283"/>
      <c r="AK256" s="283"/>
      <c r="AL256" s="283"/>
    </row>
    <row r="257" spans="1:38" s="69" customFormat="1" x14ac:dyDescent="0.2">
      <c r="A257" s="81"/>
      <c r="B257" s="81"/>
      <c r="F257" s="224"/>
      <c r="M257" s="72"/>
      <c r="N257" s="72"/>
      <c r="P257" s="176"/>
      <c r="Q257" s="175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76" t="s">
        <v>263</v>
      </c>
      <c r="B258" s="76"/>
      <c r="F258" s="224"/>
      <c r="M258" s="72"/>
      <c r="N258" s="72"/>
      <c r="P258" s="176"/>
      <c r="Q258" s="175"/>
      <c r="R258" s="177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64" t="s">
        <v>755</v>
      </c>
      <c r="B259" s="64"/>
      <c r="C259" s="71"/>
      <c r="F259" s="233"/>
      <c r="M259" s="72"/>
      <c r="N259" s="72"/>
      <c r="P259" s="176" t="s">
        <v>263</v>
      </c>
      <c r="Q259" s="175" t="s">
        <v>21</v>
      </c>
      <c r="R259" s="177"/>
      <c r="S259" s="179"/>
      <c r="T259" s="186" cm="1">
        <f t="array" aca="1" ref="T259" ca="1">ROUND(IF($Q259="Y",VLOOKUP($P259, INDIRECT($Q$3),T$8,0)*INDIRECT($P$2),VLOOKUP($P259, INDIRECT($Q$3),T$8,0)),IF($E259="E",0,3))</f>
        <v>100</v>
      </c>
      <c r="U259" s="179"/>
      <c r="V259" s="179"/>
      <c r="W259" s="179"/>
      <c r="X259" s="179"/>
      <c r="Y259" s="179"/>
      <c r="Z259" s="179"/>
      <c r="AA259" s="179"/>
      <c r="AB259" s="311" t="str">
        <f>P259</f>
        <v>Safety Shoes</v>
      </c>
      <c r="AC259" s="299"/>
      <c r="AD259" s="299"/>
      <c r="AE259" s="285">
        <f ca="1">ROUND(T259,0)</f>
        <v>100</v>
      </c>
      <c r="AF259" s="283"/>
      <c r="AG259" s="283"/>
      <c r="AH259" s="283"/>
      <c r="AI259" s="283"/>
      <c r="AJ259" s="283"/>
      <c r="AK259" s="283"/>
      <c r="AL259" s="283"/>
    </row>
    <row r="260" spans="1:38" s="69" customFormat="1" x14ac:dyDescent="0.2">
      <c r="A260" s="81" t="s">
        <v>265</v>
      </c>
      <c r="B260" s="81"/>
      <c r="C260" s="71"/>
      <c r="F260" s="224"/>
      <c r="M260" s="72"/>
      <c r="N260" s="72"/>
      <c r="P260" s="176"/>
      <c r="Q260" s="175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33"/>
      <c r="AC260" s="283"/>
      <c r="AD260" s="283"/>
      <c r="AE260" s="283"/>
      <c r="AF260" s="283"/>
      <c r="AG260" s="283"/>
      <c r="AH260" s="283"/>
      <c r="AI260" s="283"/>
      <c r="AJ260" s="283"/>
      <c r="AK260" s="283"/>
      <c r="AL260" s="283"/>
    </row>
    <row r="261" spans="1:38" s="69" customFormat="1" x14ac:dyDescent="0.2">
      <c r="A261" s="63" t="str">
        <f ca="1">TEXT(T259,"$#,###")&amp;" per 12 months actually worked. "</f>
        <v xml:space="preserve">$100 per 12 months actually worked. </v>
      </c>
      <c r="B261" s="63"/>
      <c r="C261" s="71"/>
      <c r="F261" s="224"/>
      <c r="M261" s="72"/>
      <c r="N261" s="72"/>
      <c r="P261" s="176"/>
      <c r="Q261" s="175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33"/>
      <c r="AC261" s="283"/>
      <c r="AD261" s="283"/>
      <c r="AE261" s="283"/>
      <c r="AF261" s="283"/>
      <c r="AG261" s="283"/>
      <c r="AH261" s="283"/>
      <c r="AI261" s="283"/>
      <c r="AJ261" s="283"/>
      <c r="AK261" s="283"/>
      <c r="AL261" s="283"/>
    </row>
    <row r="262" spans="1:38" s="69" customFormat="1" x14ac:dyDescent="0.2">
      <c r="A262" s="223"/>
      <c r="B262" s="223"/>
      <c r="C262" s="71"/>
      <c r="F262" s="224"/>
      <c r="M262" s="72"/>
      <c r="N262" s="72"/>
      <c r="P262" s="176"/>
      <c r="Q262" s="175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3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</row>
    <row r="263" spans="1:38" s="69" customFormat="1" x14ac:dyDescent="0.2">
      <c r="A263" s="76" t="s">
        <v>732</v>
      </c>
      <c r="B263" s="76"/>
      <c r="C263" s="71"/>
      <c r="F263" s="224"/>
      <c r="M263" s="72"/>
      <c r="N263" s="72"/>
      <c r="P263" s="176"/>
      <c r="Q263" s="175"/>
      <c r="R263" s="177"/>
      <c r="S263" s="179"/>
      <c r="T263" s="179"/>
      <c r="U263" s="179"/>
      <c r="V263" s="179"/>
      <c r="W263" s="179"/>
      <c r="X263" s="179"/>
      <c r="Y263" s="179"/>
      <c r="Z263" s="179"/>
      <c r="AA263" s="179"/>
      <c r="AB263" s="133"/>
      <c r="AC263" s="283"/>
      <c r="AD263" s="283"/>
      <c r="AE263" s="283"/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1" t="s">
        <v>745</v>
      </c>
      <c r="B264" s="81"/>
      <c r="C264" s="71"/>
      <c r="F264" s="224"/>
      <c r="M264" s="72"/>
      <c r="N264" s="72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s="69" customFormat="1" x14ac:dyDescent="0.2">
      <c r="A265" s="215" t="s">
        <v>733</v>
      </c>
      <c r="B265" s="215"/>
      <c r="C265" s="71"/>
      <c r="F265" s="224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  <c r="AC265" s="283"/>
      <c r="AD265" s="283"/>
      <c r="AE265" s="283"/>
      <c r="AF265" s="283"/>
      <c r="AG265" s="283"/>
      <c r="AH265" s="283"/>
      <c r="AI265" s="283"/>
      <c r="AJ265" s="283"/>
      <c r="AK265" s="283"/>
      <c r="AL265" s="283"/>
    </row>
    <row r="266" spans="1:38" s="69" customFormat="1" x14ac:dyDescent="0.2">
      <c r="A266" s="215" t="s">
        <v>734</v>
      </c>
      <c r="B266" s="215"/>
      <c r="C266" s="71"/>
      <c r="F266" s="224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  <c r="AC266" s="283"/>
      <c r="AD266" s="283"/>
      <c r="AE266" s="283"/>
      <c r="AF266" s="283"/>
      <c r="AG266" s="283"/>
      <c r="AH266" s="283"/>
      <c r="AI266" s="283"/>
      <c r="AJ266" s="283"/>
      <c r="AK266" s="283"/>
      <c r="AL266" s="283"/>
    </row>
    <row r="267" spans="1:38" s="69" customFormat="1" x14ac:dyDescent="0.2">
      <c r="A267" s="81" t="s">
        <v>735</v>
      </c>
      <c r="B267" s="81"/>
      <c r="C267" s="71"/>
      <c r="F267" s="224"/>
      <c r="M267" s="72"/>
      <c r="N267" s="72"/>
      <c r="P267" s="249" t="s">
        <v>617</v>
      </c>
      <c r="Q267" s="175" t="s">
        <v>600</v>
      </c>
      <c r="R267" s="249" t="s">
        <v>618</v>
      </c>
      <c r="S267" s="250"/>
      <c r="T267" s="369">
        <v>40</v>
      </c>
      <c r="U267" s="179" t="s">
        <v>851</v>
      </c>
      <c r="V267" s="179"/>
      <c r="W267" s="179"/>
      <c r="X267" s="179"/>
      <c r="Y267" s="179"/>
      <c r="Z267" s="179"/>
      <c r="AA267" s="179"/>
      <c r="AB267" s="311" t="str">
        <f>P267</f>
        <v>CNRCDY</v>
      </c>
      <c r="AC267" s="299" t="str">
        <f>R267</f>
        <v>TL-On call by the day-CNR</v>
      </c>
      <c r="AD267" s="299"/>
      <c r="AE267" s="282">
        <f>ROUND(T267,3)</f>
        <v>40</v>
      </c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216" t="s">
        <v>746</v>
      </c>
      <c r="B268" s="79" t="str">
        <f>"An employee will receive "&amp;TEXT(T267,"$0.000")&amp;" for each weekday the employee is on call.  The employee will receive "&amp;TEXT(T268,"$0.000")&amp;" for each weekend day (Saturday or"</f>
        <v>An employee will receive $40.000 for each weekday the employee is on call.  The employee will receive $50.000 for each weekend day (Saturday or</v>
      </c>
      <c r="C268" s="71"/>
      <c r="F268" s="224"/>
      <c r="M268" s="72"/>
      <c r="N268" s="72"/>
      <c r="P268" s="249" t="s">
        <v>616</v>
      </c>
      <c r="Q268" s="175" t="s">
        <v>600</v>
      </c>
      <c r="R268" s="249" t="s">
        <v>619</v>
      </c>
      <c r="S268" s="250"/>
      <c r="T268" s="369">
        <v>50</v>
      </c>
      <c r="U268" s="179" t="s">
        <v>851</v>
      </c>
      <c r="V268" s="179"/>
      <c r="W268" s="179"/>
      <c r="X268" s="179"/>
      <c r="Y268" s="179"/>
      <c r="Z268" s="179"/>
      <c r="AA268" s="179"/>
      <c r="AB268" s="311" t="str">
        <f>P268</f>
        <v>CNRCWE</v>
      </c>
      <c r="AC268" s="299" t="str">
        <f>R268</f>
        <v>TL-On call by day Weekend-CNR</v>
      </c>
      <c r="AD268" s="299"/>
      <c r="AE268" s="282">
        <f>ROUND(T268,3)</f>
        <v>50</v>
      </c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57"/>
      <c r="B269" s="215" t="s">
        <v>747</v>
      </c>
      <c r="C269" s="71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216" t="s">
        <v>748</v>
      </c>
      <c r="B270" s="79" t="s">
        <v>749</v>
      </c>
      <c r="C270" s="71"/>
      <c r="F270" s="224"/>
      <c r="M270" s="72"/>
      <c r="N270" s="72"/>
      <c r="P270" s="249" t="s">
        <v>726</v>
      </c>
      <c r="Q270" s="175" t="s">
        <v>21</v>
      </c>
      <c r="R270" s="249" t="s">
        <v>727</v>
      </c>
      <c r="S270" s="250"/>
      <c r="T270" s="369">
        <v>2.25</v>
      </c>
      <c r="U270" s="179" t="s">
        <v>851</v>
      </c>
      <c r="V270" s="179"/>
      <c r="W270" s="179"/>
      <c r="X270" s="179"/>
      <c r="Y270" s="179"/>
      <c r="Z270" s="179"/>
      <c r="AA270" s="179"/>
      <c r="AB270" s="311" t="str">
        <f>P270</f>
        <v>CNRLDS</v>
      </c>
      <c r="AC270" s="299" t="str">
        <f>R270</f>
        <v>MOD-Premium Pay</v>
      </c>
      <c r="AD270" s="299"/>
      <c r="AE270" s="282">
        <f>ROUND(T270,3)</f>
        <v>2.25</v>
      </c>
      <c r="AF270" s="283"/>
      <c r="AG270" s="283"/>
      <c r="AH270" s="283"/>
      <c r="AI270" s="283"/>
      <c r="AJ270" s="283"/>
      <c r="AK270" s="283"/>
      <c r="AL270" s="283"/>
    </row>
    <row r="271" spans="1:38" s="69" customFormat="1" x14ac:dyDescent="0.2">
      <c r="A271" s="57"/>
      <c r="B271" s="79" t="s">
        <v>751</v>
      </c>
      <c r="C271" s="71"/>
      <c r="F271" s="224"/>
      <c r="M271" s="72"/>
      <c r="N271" s="72"/>
      <c r="P271" s="249"/>
      <c r="Q271" s="175"/>
      <c r="R271" s="249"/>
      <c r="S271" s="250"/>
      <c r="T271" s="293"/>
      <c r="U271" s="179"/>
      <c r="V271" s="179"/>
      <c r="W271" s="179"/>
      <c r="X271" s="179"/>
      <c r="Y271" s="179"/>
      <c r="Z271" s="179"/>
      <c r="AA271" s="179"/>
      <c r="AB271" s="133"/>
      <c r="AC271" s="283"/>
      <c r="AD271" s="283"/>
      <c r="AE271" s="283"/>
      <c r="AF271" s="283"/>
      <c r="AG271" s="283"/>
      <c r="AH271" s="283"/>
      <c r="AI271" s="283"/>
      <c r="AJ271" s="283"/>
      <c r="AK271" s="283"/>
      <c r="AL271" s="283"/>
    </row>
    <row r="272" spans="1:38" s="69" customFormat="1" x14ac:dyDescent="0.2">
      <c r="A272" s="216" t="s">
        <v>750</v>
      </c>
      <c r="B272" s="217" t="s">
        <v>752</v>
      </c>
      <c r="C272" s="71"/>
      <c r="F272" s="224"/>
      <c r="M272" s="72"/>
      <c r="N272" s="72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</row>
    <row r="273" spans="1:38" s="69" customFormat="1" x14ac:dyDescent="0.2">
      <c r="A273" s="57"/>
      <c r="B273" s="217" t="s">
        <v>753</v>
      </c>
      <c r="C273" s="71"/>
      <c r="F273" s="224"/>
      <c r="M273" s="72"/>
      <c r="N273" s="72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223"/>
      <c r="B274" s="223"/>
      <c r="C274" s="71"/>
      <c r="F274" s="224"/>
      <c r="M274" s="72"/>
      <c r="N274" s="72"/>
      <c r="P274" s="176"/>
      <c r="Q274" s="175"/>
      <c r="R274" s="177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33"/>
      <c r="AC274" s="283"/>
      <c r="AD274" s="283"/>
      <c r="AE274" s="283"/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76" t="s">
        <v>268</v>
      </c>
      <c r="B275" s="76"/>
      <c r="C275" s="71"/>
      <c r="F275" s="224"/>
      <c r="M275" s="72"/>
      <c r="N275" s="72"/>
      <c r="P275" s="176"/>
      <c r="Q275" s="175"/>
      <c r="R275" s="177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34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234" customFormat="1" x14ac:dyDescent="0.2">
      <c r="A276" s="63" t="str">
        <f ca="1">"Effective July 1, 2014, Shift Supervisors, 311 Call Center shall be paid fifty-eight cents "&amp;TEXT(T276,"$0.000")&amp;" per hour for all hours worked"</f>
        <v>Effective July 1, 2014, Shift Supervisors, 311 Call Center shall be paid fifty-eight cents $0.623 per hour for all hours worked</v>
      </c>
      <c r="B276" s="63"/>
      <c r="C276" s="71"/>
      <c r="F276" s="224"/>
      <c r="G276" s="69"/>
      <c r="H276" s="69"/>
      <c r="I276" s="69"/>
      <c r="J276" s="69"/>
      <c r="K276" s="69"/>
      <c r="L276" s="69"/>
      <c r="M276" s="72"/>
      <c r="N276" s="72"/>
      <c r="P276" s="249" t="s">
        <v>620</v>
      </c>
      <c r="Q276" s="175" t="s">
        <v>600</v>
      </c>
      <c r="R276" s="249" t="s">
        <v>621</v>
      </c>
      <c r="S276" s="250"/>
      <c r="T276" s="186" cm="1">
        <f t="array" aca="1" ref="T276" ca="1">ROUND(IF($Q276="Y",VLOOKUP($P276, INDIRECT($Q$3),T$8,0)*INDIRECT($P$2),VLOOKUP($P276, INDIRECT($Q$3),T$8,0)),IF($E276="E",0,3))</f>
        <v>0.623</v>
      </c>
      <c r="U276" s="192"/>
      <c r="V276" s="192"/>
      <c r="W276" s="192"/>
      <c r="X276" s="192"/>
      <c r="Y276" s="192"/>
      <c r="Z276" s="192"/>
      <c r="AA276" s="192"/>
      <c r="AB276" s="311" t="str">
        <f>P276</f>
        <v>CNRWKE</v>
      </c>
      <c r="AC276" s="299" t="str">
        <f>R276</f>
        <v>TL-Weekend Shift-CNR</v>
      </c>
      <c r="AD276" s="299"/>
      <c r="AE276" s="282">
        <f ca="1">ROUND(T276,3)</f>
        <v>0.623</v>
      </c>
      <c r="AF276" s="286"/>
      <c r="AG276" s="286"/>
      <c r="AH276" s="286"/>
      <c r="AI276" s="286"/>
      <c r="AJ276" s="286"/>
      <c r="AK276" s="286"/>
      <c r="AL276" s="286"/>
    </row>
    <row r="277" spans="1:38" s="234" customFormat="1" x14ac:dyDescent="0.2">
      <c r="A277" s="81" t="s">
        <v>270</v>
      </c>
      <c r="B277" s="81"/>
      <c r="C277" s="71"/>
      <c r="F277" s="224"/>
      <c r="G277" s="69"/>
      <c r="H277" s="69"/>
      <c r="I277" s="69"/>
      <c r="J277" s="69"/>
      <c r="K277" s="69"/>
      <c r="L277" s="69"/>
      <c r="M277" s="72"/>
      <c r="N277" s="72"/>
      <c r="P277" s="249"/>
      <c r="Q277" s="175"/>
      <c r="R277" s="249"/>
      <c r="S277" s="250"/>
      <c r="T277" s="293"/>
      <c r="U277" s="192"/>
      <c r="V277" s="192"/>
      <c r="W277" s="192"/>
      <c r="X277" s="192"/>
      <c r="Y277" s="192"/>
      <c r="Z277" s="192"/>
      <c r="AA277" s="192"/>
      <c r="AB277" s="134"/>
      <c r="AC277" s="286"/>
      <c r="AD277" s="286"/>
      <c r="AE277" s="286"/>
      <c r="AF277" s="286"/>
      <c r="AG277" s="286"/>
      <c r="AH277" s="286"/>
      <c r="AI277" s="286"/>
      <c r="AJ277" s="286"/>
      <c r="AK277" s="286"/>
      <c r="AL277" s="286"/>
    </row>
    <row r="278" spans="1:38" s="234" customFormat="1" x14ac:dyDescent="0.2">
      <c r="A278" s="81" t="s">
        <v>271</v>
      </c>
      <c r="B278" s="81"/>
      <c r="C278" s="71"/>
      <c r="F278" s="224"/>
      <c r="G278" s="69"/>
      <c r="H278" s="69"/>
      <c r="I278" s="69"/>
      <c r="J278" s="69"/>
      <c r="K278" s="69"/>
      <c r="L278" s="69"/>
      <c r="M278" s="72"/>
      <c r="N278" s="72"/>
      <c r="P278" s="176"/>
      <c r="Q278" s="175"/>
      <c r="R278" s="177"/>
      <c r="S278" s="192"/>
      <c r="T278" s="192"/>
      <c r="U278" s="192"/>
      <c r="V278" s="192"/>
      <c r="W278" s="192"/>
      <c r="X278" s="192"/>
      <c r="Y278" s="192"/>
      <c r="Z278" s="192"/>
      <c r="AA278" s="192"/>
      <c r="AB278" s="134"/>
      <c r="AC278" s="286"/>
      <c r="AD278" s="286"/>
      <c r="AE278" s="286"/>
      <c r="AF278" s="286"/>
      <c r="AG278" s="286"/>
      <c r="AH278" s="286"/>
      <c r="AI278" s="286"/>
      <c r="AJ278" s="286"/>
      <c r="AK278" s="286"/>
      <c r="AL278" s="286"/>
    </row>
    <row r="279" spans="1:38" s="234" customFormat="1" x14ac:dyDescent="0.2">
      <c r="A279" s="81" t="s">
        <v>272</v>
      </c>
      <c r="B279" s="81"/>
      <c r="C279" s="71"/>
      <c r="F279" s="224"/>
      <c r="G279" s="69"/>
      <c r="H279" s="69"/>
      <c r="I279" s="69"/>
      <c r="J279" s="69"/>
      <c r="K279" s="69"/>
      <c r="L279" s="69"/>
      <c r="M279" s="72"/>
      <c r="N279" s="72"/>
      <c r="P279" s="176"/>
      <c r="Q279" s="175"/>
      <c r="R279" s="177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34"/>
      <c r="AC279" s="286"/>
      <c r="AD279" s="286"/>
      <c r="AE279" s="286"/>
      <c r="AF279" s="286"/>
      <c r="AG279" s="286"/>
      <c r="AH279" s="286"/>
      <c r="AI279" s="286"/>
      <c r="AJ279" s="286"/>
      <c r="AK279" s="286"/>
      <c r="AL279" s="286"/>
    </row>
    <row r="280" spans="1:38" ht="13.5" thickBot="1" x14ac:dyDescent="0.25">
      <c r="A280" s="345"/>
      <c r="B280" s="345"/>
      <c r="C280" s="346"/>
      <c r="D280" s="347"/>
      <c r="E280" s="347"/>
      <c r="F280" s="348"/>
      <c r="G280" s="346"/>
      <c r="H280" s="346"/>
      <c r="I280" s="346"/>
      <c r="J280" s="346"/>
      <c r="K280" s="346"/>
      <c r="L280" s="346"/>
      <c r="M280" s="349"/>
      <c r="N280" s="349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</row>
    <row r="281" spans="1:38" x14ac:dyDescent="0.2">
      <c r="A281" s="222" t="s">
        <v>273</v>
      </c>
      <c r="B281" s="223"/>
      <c r="C281" s="71"/>
      <c r="D281" s="71"/>
      <c r="E281" s="71"/>
      <c r="F281" s="224"/>
      <c r="G281" s="69"/>
      <c r="H281" s="69"/>
      <c r="I281" s="69"/>
      <c r="J281" s="69"/>
      <c r="K281" s="69"/>
      <c r="L281" s="69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</row>
    <row r="282" spans="1:38" x14ac:dyDescent="0.2">
      <c r="A282" s="228" t="s">
        <v>890</v>
      </c>
      <c r="B282" s="223"/>
      <c r="C282" s="71"/>
      <c r="D282" s="71"/>
      <c r="E282" s="71"/>
      <c r="F282" s="224"/>
      <c r="G282" s="69"/>
      <c r="H282" s="69"/>
      <c r="I282" s="69"/>
      <c r="J282" s="69"/>
      <c r="K282" s="69"/>
      <c r="L282" s="69"/>
      <c r="M282" s="72"/>
      <c r="N282" s="72"/>
      <c r="P282" s="176"/>
      <c r="Q282" s="175"/>
      <c r="R282" s="177"/>
      <c r="S282" s="179"/>
      <c r="T282" s="179">
        <v>5</v>
      </c>
      <c r="U282" s="179">
        <f t="shared" ref="U282:Z282" si="145">T282+1</f>
        <v>6</v>
      </c>
      <c r="V282" s="179">
        <f t="shared" si="145"/>
        <v>7</v>
      </c>
      <c r="W282" s="179">
        <f t="shared" si="145"/>
        <v>8</v>
      </c>
      <c r="X282" s="179">
        <f t="shared" si="145"/>
        <v>9</v>
      </c>
      <c r="Y282" s="179">
        <f t="shared" si="145"/>
        <v>10</v>
      </c>
      <c r="Z282" s="179">
        <f t="shared" si="145"/>
        <v>11</v>
      </c>
      <c r="AA282" s="179">
        <v>12</v>
      </c>
    </row>
    <row r="283" spans="1:38" ht="38.25" x14ac:dyDescent="0.2">
      <c r="A283" s="65" t="s">
        <v>6</v>
      </c>
      <c r="B283" s="279"/>
      <c r="C283" s="229" t="s">
        <v>274</v>
      </c>
      <c r="D283" s="279"/>
      <c r="E283" s="65" t="s">
        <v>4</v>
      </c>
      <c r="F283" s="320" t="s">
        <v>7</v>
      </c>
      <c r="G283" s="118" t="s">
        <v>772</v>
      </c>
      <c r="H283" s="118" t="s">
        <v>773</v>
      </c>
      <c r="I283" s="254" t="s">
        <v>12</v>
      </c>
      <c r="J283" s="254" t="s">
        <v>13</v>
      </c>
      <c r="K283" s="254" t="s">
        <v>14</v>
      </c>
      <c r="L283" s="254" t="s">
        <v>15</v>
      </c>
      <c r="M283" s="254" t="s">
        <v>16</v>
      </c>
      <c r="N283" s="255" t="s">
        <v>275</v>
      </c>
      <c r="P283" s="301" t="s">
        <v>6</v>
      </c>
      <c r="Q283" s="198" t="s">
        <v>599</v>
      </c>
      <c r="R283" s="302" t="s">
        <v>7</v>
      </c>
      <c r="S283" s="288" t="s">
        <v>274</v>
      </c>
      <c r="T283" s="272" t="s">
        <v>10</v>
      </c>
      <c r="U283" s="303" t="s">
        <v>11</v>
      </c>
      <c r="V283" s="303" t="s">
        <v>12</v>
      </c>
      <c r="W283" s="303" t="s">
        <v>13</v>
      </c>
      <c r="X283" s="303" t="s">
        <v>14</v>
      </c>
      <c r="Y283" s="303" t="s">
        <v>15</v>
      </c>
      <c r="Z283" s="303" t="s">
        <v>16</v>
      </c>
      <c r="AA283" s="303" t="s">
        <v>275</v>
      </c>
      <c r="AB283" s="312" t="s">
        <v>6</v>
      </c>
      <c r="AC283" s="307" t="s">
        <v>7</v>
      </c>
      <c r="AD283" s="308" t="s">
        <v>274</v>
      </c>
      <c r="AE283" s="126" t="s">
        <v>10</v>
      </c>
      <c r="AF283" s="309" t="s">
        <v>11</v>
      </c>
      <c r="AG283" s="309" t="s">
        <v>12</v>
      </c>
      <c r="AH283" s="309" t="s">
        <v>13</v>
      </c>
      <c r="AI283" s="309" t="s">
        <v>14</v>
      </c>
      <c r="AJ283" s="309" t="s">
        <v>15</v>
      </c>
      <c r="AK283" s="309" t="s">
        <v>16</v>
      </c>
      <c r="AL283" s="309" t="s">
        <v>275</v>
      </c>
    </row>
    <row r="284" spans="1:38" s="234" customFormat="1" x14ac:dyDescent="0.2">
      <c r="A284" s="69" t="s">
        <v>278</v>
      </c>
      <c r="C284" s="223" t="s">
        <v>277</v>
      </c>
      <c r="E284" s="69" t="s">
        <v>276</v>
      </c>
      <c r="F284" s="239" t="s">
        <v>279</v>
      </c>
      <c r="G284" s="240" t="s">
        <v>766</v>
      </c>
      <c r="H284" s="231">
        <f ca="1">U284</f>
        <v>27.675999999999998</v>
      </c>
      <c r="I284" s="69"/>
      <c r="J284" s="69"/>
      <c r="K284" s="69"/>
      <c r="L284" s="69"/>
      <c r="M284" s="69"/>
      <c r="N284" s="72"/>
      <c r="P284" s="176" t="str">
        <f t="shared" ref="P284:P292" si="146">A284</f>
        <v>C08906</v>
      </c>
      <c r="Q284" s="175" t="s">
        <v>600</v>
      </c>
      <c r="R284" s="209" t="str">
        <f t="shared" ref="R284:R292" si="147">F284</f>
        <v>Saeks' Fellow (MN Law Public Interest Residency Program)</v>
      </c>
      <c r="S284" s="192" t="str">
        <f t="shared" ref="S284:S292" si="148">C284</f>
        <v>01J</v>
      </c>
      <c r="T284" s="186" t="e" cm="1">
        <f t="array" aca="1" ref="T284" ca="1">ROUND(IF($Q284="Y",VLOOKUP($P284, INDIRECT($Q$3),T$8,0)*INDIRECT($P$2),VLOOKUP($P284, INDIRECT($Q$3),T$8,0)),IF($E284="E",0,3))</f>
        <v>#VALUE!</v>
      </c>
      <c r="U284" s="186" cm="1">
        <f t="array" aca="1" ref="U284" ca="1">ROUND(IF($Q284="Y",VLOOKUP($P284, INDIRECT($Q$3),U$282,0)*INDIRECT($P$2),VLOOKUP($P284, INDIRECT($Q$3),U$282,0)),IF($E284="E",0,3))</f>
        <v>27.675999999999998</v>
      </c>
      <c r="V284" s="186" cm="1">
        <f t="array" aca="1" ref="V284" ca="1">ROUND(IF($Q284="Y",VLOOKUP($P284, INDIRECT($Q$3),V$282,0)*INDIRECT($P$2),VLOOKUP($P284, INDIRECT($Q$3),V$282,0)),IF($E284="E",0,3))</f>
        <v>0</v>
      </c>
      <c r="W284" s="186" cm="1">
        <f t="array" aca="1" ref="W284" ca="1">ROUND(IF($Q284="Y",VLOOKUP($P284, INDIRECT($Q$3),W$282,0)*INDIRECT($P$2),VLOOKUP($P284, INDIRECT($Q$3),W$282,0)),IF($E284="E",0,3))</f>
        <v>0</v>
      </c>
      <c r="X284" s="186" cm="1">
        <f t="array" aca="1" ref="X284" ca="1">ROUND(IF($Q284="Y",VLOOKUP($P284, INDIRECT($Q$3),X$282,0)*INDIRECT($P$2),VLOOKUP($P284, INDIRECT($Q$3),X$282,0)),IF($E284="E",0,3))</f>
        <v>0</v>
      </c>
      <c r="Y284" s="186" cm="1">
        <f t="array" aca="1" ref="Y284" ca="1">ROUND(IF($Q284="Y",VLOOKUP($P284, INDIRECT($Q$3),Y$282,0)*INDIRECT($P$2),VLOOKUP($P284, INDIRECT($Q$3),Y$282,0)),IF($E284="E",0,3))</f>
        <v>0</v>
      </c>
      <c r="Z284" s="186" cm="1">
        <f t="array" aca="1" ref="Z284" ca="1">ROUND(IF($Q284="Y",VLOOKUP($P284, INDIRECT($Q$3),Z$282,0)*INDIRECT($P$2),VLOOKUP($P284, INDIRECT($Q$3),Z$282,0)),IF($E284="E",0,3))</f>
        <v>0</v>
      </c>
      <c r="AA284" s="186" cm="1">
        <f t="array" aca="1" ref="AA284" ca="1">ROUND(IF($Q284="Y",VLOOKUP($P284, INDIRECT($Q$3),AA$282,0)*INDIRECT($P$2),VLOOKUP($P284, INDIRECT($Q$3),AA$282,0)),IF($E284="E",0,3))</f>
        <v>0</v>
      </c>
      <c r="AB284" s="282" t="str">
        <f t="shared" ref="AB284:AB292" si="149">A284</f>
        <v>C08906</v>
      </c>
      <c r="AC284" s="130" t="str">
        <f t="shared" ref="AC284:AC292" si="150">F284</f>
        <v>Saeks' Fellow (MN Law Public Interest Residency Program)</v>
      </c>
      <c r="AD284" s="284" t="str">
        <f t="shared" ref="AD284:AD292" si="151">C284</f>
        <v>01J</v>
      </c>
      <c r="AE284" s="282" t="e">
        <f ca="1">IF(T284=0,"",T284)</f>
        <v>#VALUE!</v>
      </c>
      <c r="AF284" s="282">
        <f t="shared" ref="AF284:AL285" ca="1" si="152">IF(U284=0,"",U284)</f>
        <v>27.675999999999998</v>
      </c>
      <c r="AG284" s="282" t="str">
        <f t="shared" ca="1" si="152"/>
        <v/>
      </c>
      <c r="AH284" s="282" t="str">
        <f t="shared" ca="1" si="152"/>
        <v/>
      </c>
      <c r="AI284" s="282" t="str">
        <f t="shared" ca="1" si="152"/>
        <v/>
      </c>
      <c r="AJ284" s="282" t="str">
        <f t="shared" ca="1" si="152"/>
        <v/>
      </c>
      <c r="AK284" s="282" t="str">
        <f t="shared" ca="1" si="152"/>
        <v/>
      </c>
      <c r="AL284" s="282" t="str">
        <f t="shared" ca="1" si="152"/>
        <v/>
      </c>
    </row>
    <row r="285" spans="1:38" s="234" customFormat="1" x14ac:dyDescent="0.2">
      <c r="A285" s="69" t="s">
        <v>282</v>
      </c>
      <c r="C285" s="223" t="s">
        <v>281</v>
      </c>
      <c r="E285" s="69" t="s">
        <v>276</v>
      </c>
      <c r="F285" s="239" t="s">
        <v>283</v>
      </c>
      <c r="G285" s="231">
        <f t="shared" ref="G285:J292" ca="1" si="153">T285</f>
        <v>24.991</v>
      </c>
      <c r="H285" s="231">
        <f t="shared" ca="1" si="153"/>
        <v>26.126999999999999</v>
      </c>
      <c r="I285" s="231">
        <f t="shared" ca="1" si="153"/>
        <v>27.16</v>
      </c>
      <c r="J285" s="231"/>
      <c r="K285" s="231"/>
      <c r="L285" s="231"/>
      <c r="M285" s="231"/>
      <c r="N285" s="231"/>
      <c r="P285" s="176" t="str">
        <f t="shared" si="146"/>
        <v>04352C</v>
      </c>
      <c r="Q285" s="201" t="s">
        <v>600</v>
      </c>
      <c r="R285" s="209" t="str">
        <f t="shared" si="147"/>
        <v>Financial Graduate Fellowship</v>
      </c>
      <c r="S285" s="192" t="str">
        <f t="shared" si="148"/>
        <v>01N</v>
      </c>
      <c r="T285" s="186" cm="1">
        <f t="array" aca="1" ref="T285" ca="1">ROUND(IF($Q285="Y",VLOOKUP($P285, INDIRECT($Q$3),T$282,0)*INDIRECT($P$2),VLOOKUP($P285, INDIRECT($Q$3),T$282,0)),IF($E285="E",0,3))</f>
        <v>24.991</v>
      </c>
      <c r="U285" s="186" cm="1">
        <f t="array" aca="1" ref="U285" ca="1">ROUND(IF($Q285="Y",VLOOKUP($P285, INDIRECT($Q$3),U$282,0)*INDIRECT($P$2),VLOOKUP($P285, INDIRECT($Q$3),U$282,0)),IF($E285="E",0,3))</f>
        <v>26.126999999999999</v>
      </c>
      <c r="V285" s="186" cm="1">
        <f t="array" aca="1" ref="V285" ca="1">ROUND(IF($Q285="Y",VLOOKUP($P285, INDIRECT($Q$3),V$282,0)*INDIRECT($P$2),VLOOKUP($P285, INDIRECT($Q$3),V$282,0)),IF($E285="E",0,3))</f>
        <v>27.16</v>
      </c>
      <c r="W285" s="186" cm="1">
        <f t="array" aca="1" ref="W285" ca="1">ROUND(IF($Q285="Y",VLOOKUP($P285, INDIRECT($Q$3),W$282,0)*INDIRECT($P$2),VLOOKUP($P285, INDIRECT($Q$3),W$282,0)),IF($E285="E",0,3))</f>
        <v>0</v>
      </c>
      <c r="X285" s="186" cm="1">
        <f t="array" aca="1" ref="X285" ca="1">ROUND(IF($Q285="Y",VLOOKUP($P285, INDIRECT($Q$3),X$282,0)*INDIRECT($P$2),VLOOKUP($P285, INDIRECT($Q$3),X$282,0)),IF($E285="E",0,3))</f>
        <v>0</v>
      </c>
      <c r="Y285" s="186" cm="1">
        <f t="array" aca="1" ref="Y285" ca="1">ROUND(IF($Q285="Y",VLOOKUP($P285, INDIRECT($Q$3),Y$282,0)*INDIRECT($P$2),VLOOKUP($P285, INDIRECT($Q$3),Y$282,0)),IF($E285="E",0,3))</f>
        <v>0</v>
      </c>
      <c r="Z285" s="186" cm="1">
        <f t="array" aca="1" ref="Z285" ca="1">ROUND(IF($Q285="Y",VLOOKUP($P285, INDIRECT($Q$3),Z$282,0)*INDIRECT($P$2),VLOOKUP($P285, INDIRECT($Q$3),Z$282,0)),IF($E285="E",0,3))</f>
        <v>0</v>
      </c>
      <c r="AA285" s="186" cm="1">
        <f t="array" aca="1" ref="AA285" ca="1">ROUND(IF($Q285="Y",VLOOKUP($P285, INDIRECT($Q$3),AA$282,0)*INDIRECT($P$2),VLOOKUP($P285, INDIRECT($Q$3),AA$282,0)),IF($E285="E",0,3))</f>
        <v>0</v>
      </c>
      <c r="AB285" s="282" t="str">
        <f>A285</f>
        <v>04352C</v>
      </c>
      <c r="AC285" s="130" t="str">
        <f>F285</f>
        <v>Financial Graduate Fellowship</v>
      </c>
      <c r="AD285" s="284" t="str">
        <f>C285</f>
        <v>01N</v>
      </c>
      <c r="AE285" s="282">
        <f ca="1">IF(T285=0,"",T285)</f>
        <v>24.991</v>
      </c>
      <c r="AF285" s="282">
        <f ca="1">IF(U285=0,"",U285)</f>
        <v>26.126999999999999</v>
      </c>
      <c r="AG285" s="282">
        <f t="shared" ca="1" si="152"/>
        <v>27.16</v>
      </c>
      <c r="AH285" s="282" t="str">
        <f t="shared" ca="1" si="152"/>
        <v/>
      </c>
      <c r="AI285" s="282" t="str">
        <f t="shared" ca="1" si="152"/>
        <v/>
      </c>
      <c r="AJ285" s="282" t="str">
        <f t="shared" ca="1" si="152"/>
        <v/>
      </c>
      <c r="AK285" s="282" t="str">
        <f t="shared" ca="1" si="152"/>
        <v/>
      </c>
      <c r="AL285" s="282" t="str">
        <f t="shared" ca="1" si="152"/>
        <v/>
      </c>
    </row>
    <row r="286" spans="1:38" s="234" customFormat="1" x14ac:dyDescent="0.2">
      <c r="A286" s="69" t="s">
        <v>949</v>
      </c>
      <c r="C286" s="223" t="s">
        <v>1001</v>
      </c>
      <c r="E286" s="69" t="s">
        <v>276</v>
      </c>
      <c r="F286" s="239" t="s">
        <v>950</v>
      </c>
      <c r="G286" s="231">
        <f>T286</f>
        <v>18.736920000000001</v>
      </c>
      <c r="H286" s="231">
        <f>U286</f>
        <v>19.963799999999999</v>
      </c>
      <c r="I286" s="231">
        <f>V286</f>
        <v>21.079440000000002</v>
      </c>
      <c r="J286" s="231"/>
      <c r="K286" s="231"/>
      <c r="L286" s="231"/>
      <c r="M286" s="231"/>
      <c r="N286" s="231"/>
      <c r="P286" s="176" t="str">
        <f>A286</f>
        <v>53047C</v>
      </c>
      <c r="Q286" s="201" t="s">
        <v>600</v>
      </c>
      <c r="R286" s="209" t="str">
        <f>F286</f>
        <v>HR Urban Scholar Intern - Undergrad</v>
      </c>
      <c r="S286" s="192" t="str">
        <f>C286</f>
        <v>01R</v>
      </c>
      <c r="T286" s="368">
        <v>18.736920000000001</v>
      </c>
      <c r="U286" s="368">
        <v>19.963799999999999</v>
      </c>
      <c r="V286" s="368">
        <v>21.079440000000002</v>
      </c>
      <c r="W286" s="186"/>
      <c r="X286" s="186"/>
      <c r="Y286" s="186"/>
      <c r="Z286" s="186"/>
      <c r="AA286" s="186"/>
      <c r="AB286" s="282" t="str">
        <f>A286</f>
        <v>53047C</v>
      </c>
      <c r="AC286" s="130" t="str">
        <f>F286</f>
        <v>HR Urban Scholar Intern - Undergrad</v>
      </c>
      <c r="AD286" s="284" t="str">
        <f>C286</f>
        <v>01R</v>
      </c>
      <c r="AE286" s="282">
        <f>IF(T286=0,"",T286)</f>
        <v>18.736920000000001</v>
      </c>
      <c r="AF286" s="282">
        <f>IF(U286=0,"",U286)</f>
        <v>19.963799999999999</v>
      </c>
      <c r="AG286" s="282">
        <f>IF(V286=0,"",V286)</f>
        <v>21.079440000000002</v>
      </c>
      <c r="AH286" s="282" t="str">
        <f t="shared" ref="AH286:AH292" si="154">IF(W286=0,"",W286)</f>
        <v/>
      </c>
      <c r="AI286" s="282" t="str">
        <f t="shared" ref="AI286:AI292" si="155">IF(X286=0,"",X286)</f>
        <v/>
      </c>
      <c r="AJ286" s="282" t="str">
        <f t="shared" ref="AJ286:AJ292" si="156">IF(Y286=0,"",Y286)</f>
        <v/>
      </c>
      <c r="AK286" s="282" t="str">
        <f t="shared" ref="AK286:AK292" si="157">IF(Z286=0,"",Z286)</f>
        <v/>
      </c>
      <c r="AL286" s="282" t="str">
        <f t="shared" ref="AL286:AL292" si="158">IF(AA286=0,"",AA286)</f>
        <v/>
      </c>
    </row>
    <row r="287" spans="1:38" s="234" customFormat="1" x14ac:dyDescent="0.2">
      <c r="A287" s="69" t="s">
        <v>1005</v>
      </c>
      <c r="C287" s="223" t="s">
        <v>897</v>
      </c>
      <c r="E287" s="69" t="s">
        <v>276</v>
      </c>
      <c r="F287" s="239" t="s">
        <v>896</v>
      </c>
      <c r="G287" s="231">
        <f>T287</f>
        <v>20.7</v>
      </c>
      <c r="H287" s="231">
        <f>U287</f>
        <v>21.01</v>
      </c>
      <c r="I287" s="231"/>
      <c r="J287" s="231"/>
      <c r="K287" s="231"/>
      <c r="L287" s="231"/>
      <c r="M287" s="231"/>
      <c r="N287" s="231"/>
      <c r="P287" s="176" t="str">
        <f>A287</f>
        <v>59438C</v>
      </c>
      <c r="Q287" s="201" t="s">
        <v>600</v>
      </c>
      <c r="R287" s="209" t="str">
        <f>F287</f>
        <v>Public Works Engineering Intern</v>
      </c>
      <c r="S287" s="192" t="str">
        <f t="shared" si="148"/>
        <v>117</v>
      </c>
      <c r="T287" s="369">
        <v>20.7</v>
      </c>
      <c r="U287" s="369">
        <v>21.01</v>
      </c>
      <c r="V287" s="186"/>
      <c r="W287" s="186"/>
      <c r="X287" s="186"/>
      <c r="Y287" s="186"/>
      <c r="Z287" s="186"/>
      <c r="AA287" s="186"/>
      <c r="AB287" s="282" t="str">
        <f>A287</f>
        <v>59438C</v>
      </c>
      <c r="AC287" s="130" t="str">
        <f>F287</f>
        <v>Public Works Engineering Intern</v>
      </c>
      <c r="AD287" s="284" t="str">
        <f>C287</f>
        <v>117</v>
      </c>
      <c r="AE287" s="282">
        <f t="shared" ref="AE287:AE292" si="159">IF(T287=0,"",T287)</f>
        <v>20.7</v>
      </c>
      <c r="AF287" s="282">
        <f t="shared" ref="AF287:AF292" si="160">IF(U287=0,"",U287)</f>
        <v>21.01</v>
      </c>
      <c r="AG287" s="282" t="str">
        <f t="shared" ref="AG287:AG292" si="161">IF(V287=0,"",V287)</f>
        <v/>
      </c>
      <c r="AH287" s="282" t="str">
        <f t="shared" si="154"/>
        <v/>
      </c>
      <c r="AI287" s="282" t="str">
        <f t="shared" si="155"/>
        <v/>
      </c>
      <c r="AJ287" s="282" t="str">
        <f t="shared" si="156"/>
        <v/>
      </c>
      <c r="AK287" s="282" t="str">
        <f t="shared" si="157"/>
        <v/>
      </c>
      <c r="AL287" s="282" t="str">
        <f t="shared" si="158"/>
        <v/>
      </c>
    </row>
    <row r="288" spans="1:38" s="234" customFormat="1" x14ac:dyDescent="0.2">
      <c r="A288" s="69" t="s">
        <v>285</v>
      </c>
      <c r="C288" s="223" t="s">
        <v>284</v>
      </c>
      <c r="E288" s="69" t="s">
        <v>276</v>
      </c>
      <c r="F288" s="239" t="s">
        <v>286</v>
      </c>
      <c r="G288" s="231">
        <f t="shared" si="153"/>
        <v>15.19</v>
      </c>
      <c r="H288" s="231">
        <f t="shared" ca="1" si="153"/>
        <v>15.8</v>
      </c>
      <c r="I288" s="231">
        <f t="shared" ca="1" si="153"/>
        <v>16.007000000000001</v>
      </c>
      <c r="J288" s="231">
        <f t="shared" ca="1" si="153"/>
        <v>16.315999999999999</v>
      </c>
      <c r="K288" s="231"/>
      <c r="L288" s="231"/>
      <c r="M288" s="231"/>
      <c r="N288" s="231"/>
      <c r="P288" s="176" t="str">
        <f t="shared" si="146"/>
        <v>C09480</v>
      </c>
      <c r="Q288" s="201" t="s">
        <v>600</v>
      </c>
      <c r="R288" s="209" t="str">
        <f t="shared" si="147"/>
        <v>Student Intern - High School (enrolled)</v>
      </c>
      <c r="S288" s="192" t="str">
        <f t="shared" si="148"/>
        <v>01K</v>
      </c>
      <c r="T288" s="369">
        <v>15.19</v>
      </c>
      <c r="U288" s="186" cm="1">
        <f t="array" aca="1" ref="U288" ca="1">ROUND(IF($Q288="Y",VLOOKUP($P288, INDIRECT($Q$3),U$282,0)*INDIRECT($P$2),VLOOKUP($P288, INDIRECT($Q$3),U$282,0)),IF($E288="E",0,3))</f>
        <v>15.8</v>
      </c>
      <c r="V288" s="186" cm="1">
        <f t="array" aca="1" ref="V288" ca="1">ROUND(IF($Q288="Y",VLOOKUP($P288, INDIRECT($Q$3),V$282,0)*INDIRECT($P$2),VLOOKUP($P288, INDIRECT($Q$3),V$282,0)),IF($E288="E",0,3))</f>
        <v>16.007000000000001</v>
      </c>
      <c r="W288" s="186" cm="1">
        <f t="array" aca="1" ref="W288" ca="1">ROUND(IF($Q288="Y",VLOOKUP($P288, INDIRECT($Q$3),W$282,0)*INDIRECT($P$2),VLOOKUP($P288, INDIRECT($Q$3),W$282,0)),IF($E288="E",0,3))</f>
        <v>16.315999999999999</v>
      </c>
      <c r="X288" s="186" cm="1">
        <f t="array" aca="1" ref="X288" ca="1">ROUND(IF($Q288="Y",VLOOKUP($P288, INDIRECT($Q$3),X$282,0)*INDIRECT($P$2),VLOOKUP($P288, INDIRECT($Q$3),X$282,0)),IF($E288="E",0,3))</f>
        <v>0</v>
      </c>
      <c r="Y288" s="186" cm="1">
        <f t="array" aca="1" ref="Y288" ca="1">ROUND(IF($Q288="Y",VLOOKUP($P288, INDIRECT($Q$3),Y$282,0)*INDIRECT($P$2),VLOOKUP($P288, INDIRECT($Q$3),Y$282,0)),IF($E288="E",0,3))</f>
        <v>0</v>
      </c>
      <c r="Z288" s="186" cm="1">
        <f t="array" aca="1" ref="Z288" ca="1">ROUND(IF($Q288="Y",VLOOKUP($P288, INDIRECT($Q$3),Z$282,0)*INDIRECT($P$2),VLOOKUP($P288, INDIRECT($Q$3),Z$282,0)),IF($E288="E",0,3))</f>
        <v>0</v>
      </c>
      <c r="AA288" s="186" cm="1">
        <f t="array" aca="1" ref="AA288" ca="1">ROUND(IF($Q288="Y",VLOOKUP($P288, INDIRECT($Q$3),AA$282,0)*INDIRECT($P$2),VLOOKUP($P288, INDIRECT($Q$3),AA$282,0)),IF($E288="E",0,3))</f>
        <v>0</v>
      </c>
      <c r="AB288" s="282" t="str">
        <f t="shared" si="149"/>
        <v>C09480</v>
      </c>
      <c r="AC288" s="130" t="str">
        <f t="shared" si="150"/>
        <v>Student Intern - High School (enrolled)</v>
      </c>
      <c r="AD288" s="284" t="str">
        <f t="shared" si="151"/>
        <v>01K</v>
      </c>
      <c r="AE288" s="282">
        <f t="shared" si="159"/>
        <v>15.19</v>
      </c>
      <c r="AF288" s="282">
        <f t="shared" ca="1" si="160"/>
        <v>15.8</v>
      </c>
      <c r="AG288" s="282">
        <f t="shared" ca="1" si="161"/>
        <v>16.007000000000001</v>
      </c>
      <c r="AH288" s="282">
        <f t="shared" ca="1" si="154"/>
        <v>16.315999999999999</v>
      </c>
      <c r="AI288" s="282" t="str">
        <f t="shared" ca="1" si="155"/>
        <v/>
      </c>
      <c r="AJ288" s="282" t="str">
        <f t="shared" ca="1" si="156"/>
        <v/>
      </c>
      <c r="AK288" s="282" t="str">
        <f t="shared" ca="1" si="157"/>
        <v/>
      </c>
      <c r="AL288" s="282" t="str">
        <f t="shared" ca="1" si="158"/>
        <v/>
      </c>
    </row>
    <row r="289" spans="1:38" s="234" customFormat="1" x14ac:dyDescent="0.2">
      <c r="A289" s="69" t="s">
        <v>288</v>
      </c>
      <c r="C289" s="223" t="s">
        <v>287</v>
      </c>
      <c r="E289" s="69" t="s">
        <v>276</v>
      </c>
      <c r="F289" s="239" t="s">
        <v>310</v>
      </c>
      <c r="G289" s="231">
        <f t="shared" ca="1" si="153"/>
        <v>15.8</v>
      </c>
      <c r="H289" s="231">
        <f t="shared" ca="1" si="153"/>
        <v>16.007000000000001</v>
      </c>
      <c r="I289" s="231">
        <f t="shared" ca="1" si="153"/>
        <v>16.315999999999999</v>
      </c>
      <c r="J289" s="231">
        <f t="shared" ca="1" si="153"/>
        <v>17.349</v>
      </c>
      <c r="K289" s="231">
        <f t="shared" ref="K289:N290" ca="1" si="162">X289</f>
        <v>18.484999999999999</v>
      </c>
      <c r="L289" s="231">
        <f t="shared" ca="1" si="162"/>
        <v>19.518000000000001</v>
      </c>
      <c r="M289" s="231">
        <f t="shared" ca="1" si="162"/>
        <v>20.654</v>
      </c>
      <c r="N289" s="231">
        <f t="shared" ca="1" si="162"/>
        <v>21.79</v>
      </c>
      <c r="P289" s="176" t="str">
        <f t="shared" si="146"/>
        <v>C09485</v>
      </c>
      <c r="Q289" s="201" t="s">
        <v>600</v>
      </c>
      <c r="R289" s="209" t="str">
        <f t="shared" si="147"/>
        <v>Student Intern - Undergrad (enrolled)</v>
      </c>
      <c r="S289" s="192" t="str">
        <f t="shared" si="148"/>
        <v>01L</v>
      </c>
      <c r="T289" s="186" cm="1">
        <f t="array" aca="1" ref="T289" ca="1">ROUND(IF($Q289="Y",VLOOKUP($P289, INDIRECT($Q$3),T$282,0)*INDIRECT($P$2),VLOOKUP($P289, INDIRECT($Q$3),T$282,0)),IF($E289="E",0,3))</f>
        <v>15.8</v>
      </c>
      <c r="U289" s="186" cm="1">
        <f t="array" aca="1" ref="U289" ca="1">ROUND(IF($Q289="Y",VLOOKUP($P289, INDIRECT($Q$3),U$282,0)*INDIRECT($P$2),VLOOKUP($P289, INDIRECT($Q$3),U$282,0)),IF($E289="E",0,3))</f>
        <v>16.007000000000001</v>
      </c>
      <c r="V289" s="186" cm="1">
        <f t="array" aca="1" ref="V289" ca="1">ROUND(IF($Q289="Y",VLOOKUP($P289, INDIRECT($Q$3),V$282,0)*INDIRECT($P$2),VLOOKUP($P289, INDIRECT($Q$3),V$282,0)),IF($E289="E",0,3))</f>
        <v>16.315999999999999</v>
      </c>
      <c r="W289" s="186" cm="1">
        <f t="array" aca="1" ref="W289" ca="1">ROUND(IF($Q289="Y",VLOOKUP($P289, INDIRECT($Q$3),W$282,0)*INDIRECT($P$2),VLOOKUP($P289, INDIRECT($Q$3),W$282,0)),IF($E289="E",0,3))</f>
        <v>17.349</v>
      </c>
      <c r="X289" s="186" cm="1">
        <f t="array" aca="1" ref="X289" ca="1">ROUND(IF($Q289="Y",VLOOKUP($P289, INDIRECT($Q$3),X$282,0)*INDIRECT($P$2),VLOOKUP($P289, INDIRECT($Q$3),X$282,0)),IF($E289="E",0,3))</f>
        <v>18.484999999999999</v>
      </c>
      <c r="Y289" s="186" cm="1">
        <f t="array" aca="1" ref="Y289" ca="1">ROUND(IF($Q289="Y",VLOOKUP($P289, INDIRECT($Q$3),Y$282,0)*INDIRECT($P$2),VLOOKUP($P289, INDIRECT($Q$3),Y$282,0)),IF($E289="E",0,3))</f>
        <v>19.518000000000001</v>
      </c>
      <c r="Z289" s="186" cm="1">
        <f t="array" aca="1" ref="Z289" ca="1">ROUND(IF($Q289="Y",VLOOKUP($P289, INDIRECT($Q$3),Z$282,0)*INDIRECT($P$2),VLOOKUP($P289, INDIRECT($Q$3),Z$282,0)),IF($E289="E",0,3))</f>
        <v>20.654</v>
      </c>
      <c r="AA289" s="186" cm="1">
        <f t="array" aca="1" ref="AA289" ca="1">ROUND(IF($Q289="Y",VLOOKUP($P289, INDIRECT($Q$3),AA$282,0)*INDIRECT($P$2),VLOOKUP($P289, INDIRECT($Q$3),AA$282,0)),IF($E289="E",0,3))</f>
        <v>21.79</v>
      </c>
      <c r="AB289" s="282" t="str">
        <f t="shared" si="149"/>
        <v>C09485</v>
      </c>
      <c r="AC289" s="130" t="str">
        <f t="shared" si="150"/>
        <v>Student Intern - Undergrad (enrolled)</v>
      </c>
      <c r="AD289" s="284" t="str">
        <f t="shared" si="151"/>
        <v>01L</v>
      </c>
      <c r="AE289" s="282">
        <f t="shared" ca="1" si="159"/>
        <v>15.8</v>
      </c>
      <c r="AF289" s="282">
        <f t="shared" ca="1" si="160"/>
        <v>16.007000000000001</v>
      </c>
      <c r="AG289" s="282">
        <f t="shared" ca="1" si="161"/>
        <v>16.315999999999999</v>
      </c>
      <c r="AH289" s="282">
        <f t="shared" ca="1" si="154"/>
        <v>17.349</v>
      </c>
      <c r="AI289" s="282">
        <f t="shared" ca="1" si="155"/>
        <v>18.484999999999999</v>
      </c>
      <c r="AJ289" s="282">
        <f t="shared" ca="1" si="156"/>
        <v>19.518000000000001</v>
      </c>
      <c r="AK289" s="282">
        <f t="shared" ca="1" si="157"/>
        <v>20.654</v>
      </c>
      <c r="AL289" s="282">
        <f t="shared" ca="1" si="158"/>
        <v>21.79</v>
      </c>
    </row>
    <row r="290" spans="1:38" s="234" customFormat="1" x14ac:dyDescent="0.2">
      <c r="A290" s="69" t="s">
        <v>290</v>
      </c>
      <c r="C290" s="223" t="s">
        <v>289</v>
      </c>
      <c r="E290" s="69" t="s">
        <v>276</v>
      </c>
      <c r="F290" s="239" t="s">
        <v>311</v>
      </c>
      <c r="G290" s="231">
        <f t="shared" ca="1" si="153"/>
        <v>16.315999999999999</v>
      </c>
      <c r="H290" s="231">
        <f t="shared" ca="1" si="153"/>
        <v>17.969000000000001</v>
      </c>
      <c r="I290" s="231">
        <f t="shared" ca="1" si="153"/>
        <v>19.518000000000001</v>
      </c>
      <c r="J290" s="231">
        <f t="shared" ca="1" si="153"/>
        <v>21.17</v>
      </c>
      <c r="K290" s="231">
        <f t="shared" ca="1" si="162"/>
        <v>22.821999999999999</v>
      </c>
      <c r="L290" s="231">
        <f t="shared" ca="1" si="162"/>
        <v>24.475000000000001</v>
      </c>
      <c r="M290" s="231">
        <f t="shared" ca="1" si="162"/>
        <v>26.126999999999999</v>
      </c>
      <c r="N290" s="231">
        <f t="shared" ca="1" si="162"/>
        <v>27.675999999999998</v>
      </c>
      <c r="P290" s="176" t="str">
        <f t="shared" si="146"/>
        <v>C09475</v>
      </c>
      <c r="Q290" s="201" t="s">
        <v>600</v>
      </c>
      <c r="R290" s="209" t="str">
        <f t="shared" si="147"/>
        <v>Student Intern - Graduate (enrolled)</v>
      </c>
      <c r="S290" s="192" t="str">
        <f t="shared" si="148"/>
        <v>01M</v>
      </c>
      <c r="T290" s="186" cm="1">
        <f t="array" aca="1" ref="T290" ca="1">ROUND(IF($Q290="Y",VLOOKUP($P290, INDIRECT($Q$3),T$282,0)*INDIRECT($P$2),VLOOKUP($P290, INDIRECT($Q$3),T$282,0)),IF($E290="E",0,3))</f>
        <v>16.315999999999999</v>
      </c>
      <c r="U290" s="186" cm="1">
        <f t="array" aca="1" ref="U290" ca="1">ROUND(IF($Q290="Y",VLOOKUP($P290, INDIRECT($Q$3),U$282,0)*INDIRECT($P$2),VLOOKUP($P290, INDIRECT($Q$3),U$282,0)),IF($E290="E",0,3))</f>
        <v>17.969000000000001</v>
      </c>
      <c r="V290" s="186" cm="1">
        <f t="array" aca="1" ref="V290" ca="1">ROUND(IF($Q290="Y",VLOOKUP($P290, INDIRECT($Q$3),V$282,0)*INDIRECT($P$2),VLOOKUP($P290, INDIRECT($Q$3),V$282,0)),IF($E290="E",0,3))</f>
        <v>19.518000000000001</v>
      </c>
      <c r="W290" s="186" cm="1">
        <f t="array" aca="1" ref="W290" ca="1">ROUND(IF($Q290="Y",VLOOKUP($P290, INDIRECT($Q$3),W$282,0)*INDIRECT($P$2),VLOOKUP($P290, INDIRECT($Q$3),W$282,0)),IF($E290="E",0,3))</f>
        <v>21.17</v>
      </c>
      <c r="X290" s="186" cm="1">
        <f t="array" aca="1" ref="X290" ca="1">ROUND(IF($Q290="Y",VLOOKUP($P290, INDIRECT($Q$3),X$282,0)*INDIRECT($P$2),VLOOKUP($P290, INDIRECT($Q$3),X$282,0)),IF($E290="E",0,3))</f>
        <v>22.821999999999999</v>
      </c>
      <c r="Y290" s="186" cm="1">
        <f t="array" aca="1" ref="Y290" ca="1">ROUND(IF($Q290="Y",VLOOKUP($P290, INDIRECT($Q$3),Y$282,0)*INDIRECT($P$2),VLOOKUP($P290, INDIRECT($Q$3),Y$282,0)),IF($E290="E",0,3))</f>
        <v>24.475000000000001</v>
      </c>
      <c r="Z290" s="186" cm="1">
        <f t="array" aca="1" ref="Z290" ca="1">ROUND(IF($Q290="Y",VLOOKUP($P290, INDIRECT($Q$3),Z$282,0)*INDIRECT($P$2),VLOOKUP($P290, INDIRECT($Q$3),Z$282,0)),IF($E290="E",0,3))</f>
        <v>26.126999999999999</v>
      </c>
      <c r="AA290" s="186" cm="1">
        <f t="array" aca="1" ref="AA290" ca="1">ROUND(IF($Q290="Y",VLOOKUP($P290, INDIRECT($Q$3),AA$282,0)*INDIRECT($P$2),VLOOKUP($P290, INDIRECT($Q$3),AA$282,0)),IF($E290="E",0,3))</f>
        <v>27.675999999999998</v>
      </c>
      <c r="AB290" s="282" t="str">
        <f t="shared" si="149"/>
        <v>C09475</v>
      </c>
      <c r="AC290" s="130" t="str">
        <f t="shared" si="150"/>
        <v>Student Intern - Graduate (enrolled)</v>
      </c>
      <c r="AD290" s="284" t="str">
        <f t="shared" si="151"/>
        <v>01M</v>
      </c>
      <c r="AE290" s="282">
        <f t="shared" ca="1" si="159"/>
        <v>16.315999999999999</v>
      </c>
      <c r="AF290" s="282">
        <f t="shared" ca="1" si="160"/>
        <v>17.969000000000001</v>
      </c>
      <c r="AG290" s="282">
        <f t="shared" ca="1" si="161"/>
        <v>19.518000000000001</v>
      </c>
      <c r="AH290" s="282">
        <f t="shared" ca="1" si="154"/>
        <v>21.17</v>
      </c>
      <c r="AI290" s="282">
        <f t="shared" ca="1" si="155"/>
        <v>22.821999999999999</v>
      </c>
      <c r="AJ290" s="282">
        <f t="shared" ca="1" si="156"/>
        <v>24.475000000000001</v>
      </c>
      <c r="AK290" s="282">
        <f t="shared" ca="1" si="157"/>
        <v>26.126999999999999</v>
      </c>
      <c r="AL290" s="282">
        <f t="shared" ca="1" si="158"/>
        <v>27.675999999999998</v>
      </c>
    </row>
    <row r="291" spans="1:38" s="234" customFormat="1" x14ac:dyDescent="0.2">
      <c r="A291" s="69" t="s">
        <v>292</v>
      </c>
      <c r="C291" s="223" t="s">
        <v>291</v>
      </c>
      <c r="E291" s="69" t="s">
        <v>276</v>
      </c>
      <c r="F291" s="239" t="s">
        <v>293</v>
      </c>
      <c r="G291" s="231">
        <f t="shared" ca="1" si="153"/>
        <v>17.349</v>
      </c>
      <c r="H291" s="231">
        <f t="shared" ca="1" si="153"/>
        <v>18.484999999999999</v>
      </c>
      <c r="I291" s="231">
        <f t="shared" ca="1" si="153"/>
        <v>19.518000000000001</v>
      </c>
      <c r="J291" s="231"/>
      <c r="K291" s="231"/>
      <c r="L291" s="231"/>
      <c r="M291" s="231"/>
      <c r="N291" s="231"/>
      <c r="P291" s="176" t="str">
        <f t="shared" si="146"/>
        <v>C09495</v>
      </c>
      <c r="Q291" s="201" t="s">
        <v>600</v>
      </c>
      <c r="R291" s="209" t="str">
        <f t="shared" si="147"/>
        <v>Urban Scholar College Undergraduate</v>
      </c>
      <c r="S291" s="192" t="str">
        <f t="shared" si="148"/>
        <v>01G</v>
      </c>
      <c r="T291" s="186" cm="1">
        <f t="array" aca="1" ref="T291" ca="1">ROUND(IF($Q291="Y",VLOOKUP($P291, INDIRECT($Q$3),T$282,0)*INDIRECT($P$2),VLOOKUP($P291, INDIRECT($Q$3),T$282,0)),IF($E291="E",0,3))</f>
        <v>17.349</v>
      </c>
      <c r="U291" s="186" cm="1">
        <f t="array" aca="1" ref="U291" ca="1">ROUND(IF($Q291="Y",VLOOKUP($P291, INDIRECT($Q$3),U$282,0)*INDIRECT($P$2),VLOOKUP($P291, INDIRECT($Q$3),U$282,0)),IF($E291="E",0,3))</f>
        <v>18.484999999999999</v>
      </c>
      <c r="V291" s="186" cm="1">
        <f t="array" aca="1" ref="V291" ca="1">ROUND(IF($Q291="Y",VLOOKUP($P291, INDIRECT($Q$3),V$282,0)*INDIRECT($P$2),VLOOKUP($P291, INDIRECT($Q$3),V$282,0)),IF($E291="E",0,3))</f>
        <v>19.518000000000001</v>
      </c>
      <c r="W291" s="186" cm="1">
        <f t="array" aca="1" ref="W291" ca="1">ROUND(IF($Q291="Y",VLOOKUP($P291, INDIRECT($Q$3),W$282,0)*INDIRECT($P$2),VLOOKUP($P291, INDIRECT($Q$3),W$282,0)),IF($E291="E",0,3))</f>
        <v>0</v>
      </c>
      <c r="X291" s="186" cm="1">
        <f t="array" aca="1" ref="X291" ca="1">ROUND(IF($Q291="Y",VLOOKUP($P291, INDIRECT($Q$3),X$282,0)*INDIRECT($P$2),VLOOKUP($P291, INDIRECT($Q$3),X$282,0)),IF($E291="E",0,3))</f>
        <v>0</v>
      </c>
      <c r="Y291" s="186" cm="1">
        <f t="array" aca="1" ref="Y291" ca="1">ROUND(IF($Q291="Y",VLOOKUP($P291, INDIRECT($Q$3),Y$282,0)*INDIRECT($P$2),VLOOKUP($P291, INDIRECT($Q$3),Y$282,0)),IF($E291="E",0,3))</f>
        <v>0</v>
      </c>
      <c r="Z291" s="186" cm="1">
        <f t="array" aca="1" ref="Z291" ca="1">ROUND(IF($Q291="Y",VLOOKUP($P291, INDIRECT($Q$3),Z$282,0)*INDIRECT($P$2),VLOOKUP($P291, INDIRECT($Q$3),Z$282,0)),IF($E291="E",0,3))</f>
        <v>0</v>
      </c>
      <c r="AA291" s="186" cm="1">
        <f t="array" aca="1" ref="AA291" ca="1">ROUND(IF($Q291="Y",VLOOKUP($P291, INDIRECT($Q$3),AA$282,0)*INDIRECT($P$2),VLOOKUP($P291, INDIRECT($Q$3),AA$282,0)),IF($E291="E",0,3))</f>
        <v>0</v>
      </c>
      <c r="AB291" s="282" t="str">
        <f t="shared" si="149"/>
        <v>C09495</v>
      </c>
      <c r="AC291" s="130" t="str">
        <f t="shared" si="150"/>
        <v>Urban Scholar College Undergraduate</v>
      </c>
      <c r="AD291" s="284" t="str">
        <f t="shared" si="151"/>
        <v>01G</v>
      </c>
      <c r="AE291" s="282">
        <f t="shared" ca="1" si="159"/>
        <v>17.349</v>
      </c>
      <c r="AF291" s="282">
        <f t="shared" ca="1" si="160"/>
        <v>18.484999999999999</v>
      </c>
      <c r="AG291" s="282">
        <f t="shared" ca="1" si="161"/>
        <v>19.518000000000001</v>
      </c>
      <c r="AH291" s="282" t="str">
        <f t="shared" ca="1" si="154"/>
        <v/>
      </c>
      <c r="AI291" s="282" t="str">
        <f t="shared" ca="1" si="155"/>
        <v/>
      </c>
      <c r="AJ291" s="282" t="str">
        <f t="shared" ca="1" si="156"/>
        <v/>
      </c>
      <c r="AK291" s="282" t="str">
        <f t="shared" ca="1" si="157"/>
        <v/>
      </c>
      <c r="AL291" s="282" t="str">
        <f t="shared" ca="1" si="158"/>
        <v/>
      </c>
    </row>
    <row r="292" spans="1:38" s="234" customFormat="1" x14ac:dyDescent="0.2">
      <c r="A292" s="69" t="s">
        <v>295</v>
      </c>
      <c r="C292" s="223" t="s">
        <v>294</v>
      </c>
      <c r="E292" s="69" t="s">
        <v>276</v>
      </c>
      <c r="F292" s="239" t="s">
        <v>296</v>
      </c>
      <c r="G292" s="231">
        <f t="shared" ca="1" si="153"/>
        <v>21.48</v>
      </c>
      <c r="H292" s="231">
        <f t="shared" ca="1" si="153"/>
        <v>23.132000000000001</v>
      </c>
      <c r="I292" s="231">
        <f t="shared" ca="1" si="153"/>
        <v>24.681000000000001</v>
      </c>
      <c r="J292" s="231"/>
      <c r="K292" s="231"/>
      <c r="L292" s="231"/>
      <c r="M292" s="231"/>
      <c r="N292" s="231"/>
      <c r="P292" s="176" t="str">
        <f t="shared" si="146"/>
        <v>C09490</v>
      </c>
      <c r="Q292" s="201" t="s">
        <v>600</v>
      </c>
      <c r="R292" s="209" t="str">
        <f t="shared" si="147"/>
        <v>Urban Scholar Graduate School</v>
      </c>
      <c r="S292" s="192" t="str">
        <f t="shared" si="148"/>
        <v>01F</v>
      </c>
      <c r="T292" s="186" cm="1">
        <f t="array" aca="1" ref="T292" ca="1">ROUND(IF($Q292="Y",VLOOKUP($P292, INDIRECT($Q$3),T$282,0)*INDIRECT($P$2),VLOOKUP($P292, INDIRECT($Q$3),T$282,0)),IF($E292="E",0,3))</f>
        <v>21.48</v>
      </c>
      <c r="U292" s="186" cm="1">
        <f t="array" aca="1" ref="U292" ca="1">ROUND(IF($Q292="Y",VLOOKUP($P292, INDIRECT($Q$3),U$282,0)*INDIRECT($P$2),VLOOKUP($P292, INDIRECT($Q$3),U$282,0)),IF($E292="E",0,3))</f>
        <v>23.132000000000001</v>
      </c>
      <c r="V292" s="186" cm="1">
        <f t="array" aca="1" ref="V292" ca="1">ROUND(IF($Q292="Y",VLOOKUP($P292, INDIRECT($Q$3),V$282,0)*INDIRECT($P$2),VLOOKUP($P292, INDIRECT($Q$3),V$282,0)),IF($E292="E",0,3))</f>
        <v>24.681000000000001</v>
      </c>
      <c r="W292" s="186" cm="1">
        <f t="array" aca="1" ref="W292" ca="1">ROUND(IF($Q292="Y",VLOOKUP($P292, INDIRECT($Q$3),W$282,0)*INDIRECT($P$2),VLOOKUP($P292, INDIRECT($Q$3),W$282,0)),IF($E292="E",0,3))</f>
        <v>0</v>
      </c>
      <c r="X292" s="186" cm="1">
        <f t="array" aca="1" ref="X292" ca="1">ROUND(IF($Q292="Y",VLOOKUP($P292, INDIRECT($Q$3),X$282,0)*INDIRECT($P$2),VLOOKUP($P292, INDIRECT($Q$3),X$282,0)),IF($E292="E",0,3))</f>
        <v>0</v>
      </c>
      <c r="Y292" s="186" cm="1">
        <f t="array" aca="1" ref="Y292" ca="1">ROUND(IF($Q292="Y",VLOOKUP($P292, INDIRECT($Q$3),Y$282,0)*INDIRECT($P$2),VLOOKUP($P292, INDIRECT($Q$3),Y$282,0)),IF($E292="E",0,3))</f>
        <v>0</v>
      </c>
      <c r="Z292" s="186" cm="1">
        <f t="array" aca="1" ref="Z292" ca="1">ROUND(IF($Q292="Y",VLOOKUP($P292, INDIRECT($Q$3),Z$282,0)*INDIRECT($P$2),VLOOKUP($P292, INDIRECT($Q$3),Z$282,0)),IF($E292="E",0,3))</f>
        <v>0</v>
      </c>
      <c r="AA292" s="186" cm="1">
        <f t="array" aca="1" ref="AA292" ca="1">ROUND(IF($Q292="Y",VLOOKUP($P292, INDIRECT($Q$3),AA$282,0)*INDIRECT($P$2),VLOOKUP($P292, INDIRECT($Q$3),AA$282,0)),IF($E292="E",0,3))</f>
        <v>0</v>
      </c>
      <c r="AB292" s="282" t="str">
        <f t="shared" si="149"/>
        <v>C09490</v>
      </c>
      <c r="AC292" s="130" t="str">
        <f t="shared" si="150"/>
        <v>Urban Scholar Graduate School</v>
      </c>
      <c r="AD292" s="284" t="str">
        <f t="shared" si="151"/>
        <v>01F</v>
      </c>
      <c r="AE292" s="282">
        <f t="shared" ca="1" si="159"/>
        <v>21.48</v>
      </c>
      <c r="AF292" s="282">
        <f t="shared" ca="1" si="160"/>
        <v>23.132000000000001</v>
      </c>
      <c r="AG292" s="282">
        <f t="shared" ca="1" si="161"/>
        <v>24.681000000000001</v>
      </c>
      <c r="AH292" s="282" t="str">
        <f t="shared" ca="1" si="154"/>
        <v/>
      </c>
      <c r="AI292" s="282" t="str">
        <f t="shared" ca="1" si="155"/>
        <v/>
      </c>
      <c r="AJ292" s="282" t="str">
        <f t="shared" ca="1" si="156"/>
        <v/>
      </c>
      <c r="AK292" s="282" t="str">
        <f t="shared" ca="1" si="157"/>
        <v/>
      </c>
      <c r="AL292" s="282" t="str">
        <f t="shared" ca="1" si="158"/>
        <v/>
      </c>
    </row>
    <row r="293" spans="1:38" x14ac:dyDescent="0.2">
      <c r="A293" s="71"/>
      <c r="B293" s="71"/>
      <c r="D293" s="70"/>
      <c r="E293" s="70"/>
      <c r="G293" s="275" t="s">
        <v>767</v>
      </c>
      <c r="H293" s="121"/>
      <c r="I293" s="121"/>
      <c r="J293" s="121"/>
      <c r="K293" s="121"/>
      <c r="L293" s="121"/>
      <c r="M293" s="121"/>
      <c r="O293" s="93"/>
      <c r="P293" s="176"/>
      <c r="R293" s="203"/>
      <c r="S293" s="192"/>
      <c r="T293" s="192"/>
      <c r="U293" s="192"/>
      <c r="V293" s="192"/>
      <c r="W293" s="192"/>
      <c r="X293" s="192"/>
      <c r="Y293" s="192"/>
      <c r="Z293" s="192"/>
      <c r="AD293" s="281"/>
    </row>
    <row r="294" spans="1:38" x14ac:dyDescent="0.2">
      <c r="B294" s="121"/>
      <c r="D294" s="70"/>
      <c r="E294" s="70"/>
      <c r="G294" s="121"/>
      <c r="H294" s="121"/>
      <c r="I294" s="121"/>
      <c r="J294" s="121"/>
      <c r="K294" s="121"/>
      <c r="L294" s="121"/>
      <c r="M294" s="121"/>
      <c r="O294" s="93"/>
      <c r="P294" s="176"/>
      <c r="R294" s="203"/>
      <c r="S294" s="192"/>
      <c r="T294" s="192"/>
      <c r="U294" s="192"/>
      <c r="V294" s="192"/>
      <c r="W294" s="192"/>
      <c r="X294" s="192"/>
      <c r="Y294" s="192"/>
      <c r="Z294" s="192"/>
    </row>
    <row r="295" spans="1:38" s="78" customFormat="1" x14ac:dyDescent="0.2">
      <c r="A295" s="218" t="s">
        <v>762</v>
      </c>
      <c r="B295" s="58"/>
      <c r="C295" s="58"/>
      <c r="E295" s="218"/>
      <c r="F295" s="59"/>
      <c r="G295" s="58"/>
      <c r="H295" s="58"/>
      <c r="I295" s="58"/>
      <c r="J295" s="58"/>
      <c r="K295" s="58"/>
      <c r="L295" s="61"/>
      <c r="M295" s="61"/>
      <c r="N295" s="61"/>
      <c r="O295" s="61"/>
      <c r="P295" s="176"/>
      <c r="Q295" s="191"/>
      <c r="R295" s="203"/>
      <c r="S295" s="192"/>
      <c r="T295" s="192"/>
      <c r="U295" s="192"/>
      <c r="V295" s="192"/>
      <c r="W295" s="192"/>
      <c r="X295" s="192"/>
      <c r="Y295" s="192"/>
      <c r="Z295" s="192"/>
      <c r="AA295" s="190"/>
      <c r="AB295" s="134"/>
      <c r="AC295" s="134"/>
      <c r="AD295" s="134"/>
      <c r="AE295" s="134"/>
      <c r="AF295" s="134"/>
      <c r="AG295" s="134"/>
      <c r="AH295" s="134"/>
      <c r="AI295" s="134"/>
      <c r="AJ295" s="134"/>
      <c r="AK295" s="134"/>
      <c r="AL295" s="134"/>
    </row>
    <row r="296" spans="1:38" s="78" customFormat="1" x14ac:dyDescent="0.2">
      <c r="A296" s="81" t="s">
        <v>756</v>
      </c>
      <c r="B296" s="58"/>
      <c r="C296" s="58"/>
      <c r="E296" s="81"/>
      <c r="F296" s="59"/>
      <c r="G296" s="58"/>
      <c r="H296" s="58"/>
      <c r="I296" s="58"/>
      <c r="J296" s="58"/>
      <c r="K296" s="58"/>
      <c r="L296" s="61"/>
      <c r="M296" s="61"/>
      <c r="N296" s="61"/>
      <c r="O296" s="61"/>
      <c r="P296" s="176"/>
      <c r="Q296" s="175"/>
      <c r="R296" s="203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34"/>
      <c r="AC296" s="134"/>
      <c r="AD296" s="134"/>
      <c r="AE296" s="134"/>
      <c r="AF296" s="134"/>
      <c r="AG296" s="134"/>
      <c r="AH296" s="134"/>
      <c r="AI296" s="134"/>
      <c r="AJ296" s="134"/>
      <c r="AK296" s="134"/>
      <c r="AL296" s="134"/>
    </row>
    <row r="297" spans="1:38" s="78" customFormat="1" x14ac:dyDescent="0.2">
      <c r="A297" s="81" t="s">
        <v>298</v>
      </c>
      <c r="B297" s="58"/>
      <c r="C297" s="58"/>
      <c r="E297" s="81"/>
      <c r="F297" s="59"/>
      <c r="G297" s="58"/>
      <c r="H297" s="58"/>
      <c r="I297" s="58"/>
      <c r="J297" s="58"/>
      <c r="K297" s="58"/>
      <c r="L297" s="61"/>
      <c r="M297" s="61"/>
      <c r="N297" s="61"/>
      <c r="O297" s="61"/>
      <c r="P297" s="176"/>
      <c r="Q297" s="175"/>
      <c r="R297" s="203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34"/>
      <c r="AC297" s="134"/>
      <c r="AD297" s="134"/>
      <c r="AE297" s="134"/>
      <c r="AF297" s="134"/>
      <c r="AG297" s="134"/>
      <c r="AH297" s="134"/>
      <c r="AI297" s="134"/>
      <c r="AJ297" s="134"/>
      <c r="AK297" s="134"/>
      <c r="AL297" s="134"/>
    </row>
    <row r="298" spans="1:38" s="78" customFormat="1" x14ac:dyDescent="0.2">
      <c r="A298" s="81" t="s">
        <v>760</v>
      </c>
      <c r="B298" s="58"/>
      <c r="C298" s="58"/>
      <c r="E298" s="81"/>
      <c r="F298" s="59"/>
      <c r="G298" s="58"/>
      <c r="H298" s="58"/>
      <c r="I298" s="58"/>
      <c r="J298" s="58"/>
      <c r="K298" s="58"/>
      <c r="L298" s="61"/>
      <c r="M298" s="61"/>
      <c r="N298" s="61"/>
      <c r="O298" s="61"/>
      <c r="P298" s="176"/>
      <c r="Q298" s="175"/>
      <c r="R298" s="177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34"/>
      <c r="AC298" s="134"/>
      <c r="AD298" s="134"/>
      <c r="AE298" s="134"/>
      <c r="AF298" s="134"/>
      <c r="AG298" s="134"/>
      <c r="AH298" s="134"/>
      <c r="AI298" s="134"/>
      <c r="AJ298" s="134"/>
      <c r="AK298" s="134"/>
      <c r="AL298" s="134"/>
    </row>
    <row r="299" spans="1:38" s="78" customFormat="1" x14ac:dyDescent="0.2">
      <c r="A299" s="81"/>
      <c r="B299" s="58"/>
      <c r="C299" s="58"/>
      <c r="E299" s="81"/>
      <c r="F299" s="59"/>
      <c r="G299" s="58"/>
      <c r="H299" s="58"/>
      <c r="I299" s="58"/>
      <c r="J299" s="58"/>
      <c r="K299" s="58"/>
      <c r="L299" s="61"/>
      <c r="M299" s="61"/>
      <c r="N299" s="61"/>
      <c r="O299" s="61"/>
      <c r="P299" s="176"/>
      <c r="Q299" s="175"/>
      <c r="R299" s="177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34"/>
      <c r="AC299" s="134"/>
      <c r="AD299" s="134"/>
      <c r="AE299" s="134"/>
      <c r="AF299" s="134"/>
      <c r="AG299" s="134"/>
      <c r="AH299" s="134"/>
      <c r="AI299" s="134"/>
      <c r="AJ299" s="134"/>
      <c r="AK299" s="134"/>
      <c r="AL299" s="134"/>
    </row>
    <row r="300" spans="1:38" s="78" customFormat="1" x14ac:dyDescent="0.2">
      <c r="A300" s="76" t="s">
        <v>770</v>
      </c>
      <c r="B300" s="58"/>
      <c r="C300" s="58"/>
      <c r="E300" s="76"/>
      <c r="F300" s="59"/>
      <c r="G300" s="58"/>
      <c r="H300" s="58"/>
      <c r="I300" s="58"/>
      <c r="J300" s="58"/>
      <c r="K300" s="58"/>
      <c r="L300" s="61"/>
      <c r="M300" s="61"/>
      <c r="N300" s="61"/>
      <c r="O300" s="61"/>
      <c r="P300" s="176"/>
      <c r="Q300" s="175"/>
      <c r="R300" s="177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34"/>
      <c r="AC300" s="134"/>
      <c r="AD300" s="134"/>
      <c r="AE300" s="134"/>
      <c r="AF300" s="134"/>
      <c r="AG300" s="134"/>
      <c r="AH300" s="134"/>
      <c r="AI300" s="134"/>
      <c r="AJ300" s="134"/>
      <c r="AK300" s="134"/>
      <c r="AL300" s="134"/>
    </row>
    <row r="301" spans="1:38" s="234" customFormat="1" x14ac:dyDescent="0.2">
      <c r="A301" s="237" t="s">
        <v>771</v>
      </c>
      <c r="B301" s="224"/>
      <c r="C301" s="69"/>
      <c r="E301" s="237"/>
      <c r="F301" s="224"/>
      <c r="G301" s="69"/>
      <c r="H301" s="69"/>
      <c r="I301" s="69"/>
      <c r="J301" s="69"/>
      <c r="K301" s="69"/>
      <c r="L301" s="69"/>
      <c r="M301" s="72"/>
      <c r="N301" s="72"/>
      <c r="P301" s="176"/>
      <c r="Q301" s="175"/>
      <c r="R301" s="177"/>
      <c r="S301" s="192"/>
      <c r="T301" s="192"/>
      <c r="U301" s="192"/>
      <c r="V301" s="192"/>
      <c r="W301" s="192"/>
      <c r="X301" s="192"/>
      <c r="Y301" s="192"/>
      <c r="Z301" s="192"/>
      <c r="AA301" s="192"/>
      <c r="AB301" s="286"/>
      <c r="AC301" s="286"/>
      <c r="AD301" s="286"/>
      <c r="AE301" s="286"/>
      <c r="AF301" s="286"/>
      <c r="AG301" s="286"/>
      <c r="AH301" s="286"/>
      <c r="AI301" s="286"/>
      <c r="AJ301" s="286"/>
      <c r="AK301" s="286"/>
      <c r="AL301" s="286"/>
    </row>
    <row r="302" spans="1:38" s="234" customFormat="1" x14ac:dyDescent="0.2">
      <c r="A302" s="237" t="s">
        <v>870</v>
      </c>
      <c r="B302" s="224"/>
      <c r="C302" s="69"/>
      <c r="E302" s="237"/>
      <c r="F302" s="224"/>
      <c r="G302" s="69"/>
      <c r="H302" s="69"/>
      <c r="I302" s="69"/>
      <c r="J302" s="69"/>
      <c r="K302" s="69"/>
      <c r="L302" s="69"/>
      <c r="M302" s="72"/>
      <c r="N302" s="72"/>
      <c r="P302" s="176"/>
      <c r="Q302" s="175"/>
      <c r="R302" s="177"/>
      <c r="S302" s="179"/>
      <c r="T302" s="179"/>
      <c r="U302" s="179"/>
      <c r="V302" s="179"/>
      <c r="W302" s="179"/>
      <c r="X302" s="179"/>
      <c r="Y302" s="179"/>
      <c r="Z302" s="179"/>
      <c r="AA302" s="179"/>
      <c r="AB302" s="286"/>
      <c r="AC302" s="286"/>
      <c r="AD302" s="286"/>
      <c r="AE302" s="286"/>
      <c r="AF302" s="286"/>
      <c r="AG302" s="286"/>
      <c r="AH302" s="286"/>
      <c r="AI302" s="286"/>
      <c r="AJ302" s="286"/>
      <c r="AK302" s="286"/>
      <c r="AL302" s="286"/>
    </row>
    <row r="303" spans="1:38" s="234" customFormat="1" x14ac:dyDescent="0.2">
      <c r="A303" s="237"/>
      <c r="B303" s="224"/>
      <c r="C303" s="69"/>
      <c r="E303" s="237"/>
      <c r="F303" s="224"/>
      <c r="G303" s="69"/>
      <c r="H303" s="69"/>
      <c r="I303" s="69"/>
      <c r="J303" s="69"/>
      <c r="K303" s="69"/>
      <c r="L303" s="69"/>
      <c r="M303" s="72"/>
      <c r="N303" s="72"/>
      <c r="P303" s="176"/>
      <c r="Q303" s="175"/>
      <c r="R303" s="177"/>
      <c r="S303" s="179"/>
      <c r="T303" s="179"/>
      <c r="U303" s="179"/>
      <c r="V303" s="179"/>
      <c r="W303" s="179"/>
      <c r="X303" s="179"/>
      <c r="Y303" s="179"/>
      <c r="Z303" s="179"/>
      <c r="AA303" s="179"/>
      <c r="AB303" s="286"/>
      <c r="AC303" s="286"/>
      <c r="AD303" s="286"/>
      <c r="AE303" s="286"/>
      <c r="AF303" s="286"/>
      <c r="AG303" s="286"/>
      <c r="AH303" s="286"/>
      <c r="AI303" s="286"/>
      <c r="AJ303" s="286"/>
      <c r="AK303" s="286"/>
      <c r="AL303" s="286"/>
    </row>
    <row r="304" spans="1:38" s="58" customFormat="1" x14ac:dyDescent="0.2">
      <c r="A304" s="76" t="s">
        <v>763</v>
      </c>
      <c r="E304" s="76"/>
      <c r="F304" s="59"/>
      <c r="L304" s="61"/>
      <c r="M304" s="61"/>
      <c r="N304" s="61"/>
      <c r="O304" s="61"/>
      <c r="P304" s="176"/>
      <c r="Q304" s="175"/>
      <c r="R304" s="177"/>
      <c r="S304" s="179"/>
      <c r="T304" s="179"/>
      <c r="U304" s="179"/>
      <c r="V304" s="179"/>
      <c r="W304" s="179"/>
      <c r="X304" s="179"/>
      <c r="Y304" s="179"/>
      <c r="Z304" s="179"/>
      <c r="AA304" s="179"/>
      <c r="AB304" s="133"/>
      <c r="AC304" s="133"/>
      <c r="AD304" s="133"/>
      <c r="AE304" s="133"/>
      <c r="AF304" s="133"/>
      <c r="AG304" s="133"/>
      <c r="AH304" s="133"/>
      <c r="AI304" s="133"/>
      <c r="AJ304" s="133"/>
      <c r="AK304" s="133"/>
      <c r="AL304" s="133"/>
    </row>
    <row r="305" spans="1:38" s="58" customFormat="1" x14ac:dyDescent="0.2">
      <c r="A305" s="81" t="s">
        <v>871</v>
      </c>
      <c r="E305" s="81"/>
      <c r="F305" s="59"/>
      <c r="L305" s="61"/>
      <c r="M305" s="61"/>
      <c r="N305" s="61"/>
      <c r="O305" s="61"/>
      <c r="P305" s="176"/>
      <c r="Q305" s="175"/>
      <c r="R305" s="177"/>
      <c r="S305" s="179"/>
      <c r="T305" s="179"/>
      <c r="U305" s="179"/>
      <c r="V305" s="179"/>
      <c r="W305" s="179"/>
      <c r="X305" s="179"/>
      <c r="Y305" s="179"/>
      <c r="Z305" s="179"/>
      <c r="AA305" s="179"/>
      <c r="AB305" s="133"/>
      <c r="AC305" s="133"/>
      <c r="AD305" s="133"/>
      <c r="AE305" s="133"/>
      <c r="AF305" s="133"/>
      <c r="AG305" s="133"/>
      <c r="AH305" s="133"/>
      <c r="AI305" s="133"/>
      <c r="AJ305" s="133"/>
      <c r="AK305" s="133"/>
      <c r="AL305" s="133"/>
    </row>
    <row r="306" spans="1:38" s="58" customFormat="1" x14ac:dyDescent="0.2">
      <c r="A306" s="81" t="s">
        <v>301</v>
      </c>
      <c r="E306" s="81"/>
      <c r="F306" s="59"/>
      <c r="L306" s="61"/>
      <c r="M306" s="61"/>
      <c r="N306" s="61"/>
      <c r="O306" s="61"/>
      <c r="P306" s="176"/>
      <c r="Q306" s="175"/>
      <c r="R306" s="177"/>
      <c r="S306" s="179"/>
      <c r="T306" s="179"/>
      <c r="U306" s="179"/>
      <c r="V306" s="179"/>
      <c r="W306" s="179"/>
      <c r="X306" s="179"/>
      <c r="Y306" s="179"/>
      <c r="Z306" s="179"/>
      <c r="AA306" s="179"/>
      <c r="AB306" s="133"/>
      <c r="AC306" s="133"/>
      <c r="AD306" s="133"/>
      <c r="AE306" s="133"/>
      <c r="AF306" s="133"/>
      <c r="AG306" s="133"/>
      <c r="AH306" s="133"/>
      <c r="AI306" s="133"/>
      <c r="AJ306" s="133"/>
      <c r="AK306" s="133"/>
      <c r="AL306" s="133"/>
    </row>
    <row r="307" spans="1:38" s="58" customFormat="1" x14ac:dyDescent="0.2">
      <c r="A307" s="81"/>
      <c r="E307" s="81"/>
      <c r="F307" s="59"/>
      <c r="L307" s="61"/>
      <c r="M307" s="61"/>
      <c r="N307" s="61"/>
      <c r="O307" s="61"/>
      <c r="P307" s="176"/>
      <c r="Q307" s="175"/>
      <c r="R307" s="177"/>
      <c r="S307" s="179"/>
      <c r="T307" s="179"/>
      <c r="U307" s="179"/>
      <c r="V307" s="179"/>
      <c r="W307" s="179"/>
      <c r="X307" s="179"/>
      <c r="Y307" s="179"/>
      <c r="Z307" s="179"/>
      <c r="AA307" s="179"/>
      <c r="AB307" s="133"/>
      <c r="AC307" s="133"/>
      <c r="AD307" s="133"/>
      <c r="AE307" s="133"/>
      <c r="AF307" s="133"/>
      <c r="AG307" s="133"/>
      <c r="AH307" s="133"/>
      <c r="AI307" s="133"/>
      <c r="AJ307" s="133"/>
      <c r="AK307" s="133"/>
      <c r="AL307" s="133"/>
    </row>
    <row r="308" spans="1:38" s="58" customFormat="1" x14ac:dyDescent="0.2">
      <c r="A308" s="76" t="s">
        <v>737</v>
      </c>
      <c r="E308" s="76"/>
      <c r="F308" s="59"/>
      <c r="L308" s="61"/>
      <c r="M308" s="61"/>
      <c r="N308" s="61"/>
      <c r="O308" s="61"/>
      <c r="P308" s="176"/>
      <c r="Q308" s="175"/>
      <c r="R308" s="177"/>
      <c r="S308" s="179"/>
      <c r="T308" s="179"/>
      <c r="U308" s="179"/>
      <c r="V308" s="179"/>
      <c r="W308" s="179"/>
      <c r="X308" s="179"/>
      <c r="Y308" s="179"/>
      <c r="Z308" s="179"/>
      <c r="AA308" s="179"/>
      <c r="AB308" s="133"/>
      <c r="AC308" s="133"/>
      <c r="AD308" s="133"/>
      <c r="AE308" s="133"/>
      <c r="AF308" s="133"/>
      <c r="AG308" s="133"/>
      <c r="AH308" s="133"/>
      <c r="AI308" s="133"/>
      <c r="AJ308" s="133"/>
      <c r="AK308" s="133"/>
      <c r="AL308" s="133"/>
    </row>
    <row r="309" spans="1:38" s="58" customFormat="1" x14ac:dyDescent="0.2">
      <c r="A309" s="81" t="s">
        <v>758</v>
      </c>
      <c r="E309" s="81"/>
      <c r="F309" s="59"/>
      <c r="L309" s="61"/>
      <c r="M309" s="61"/>
      <c r="N309" s="61"/>
      <c r="O309" s="61"/>
      <c r="P309" s="176"/>
      <c r="Q309" s="175"/>
      <c r="R309" s="177"/>
      <c r="S309" s="179"/>
      <c r="T309" s="179"/>
      <c r="U309" s="179"/>
      <c r="V309" s="179"/>
      <c r="W309" s="179"/>
      <c r="X309" s="179"/>
      <c r="Y309" s="179"/>
      <c r="Z309" s="179"/>
      <c r="AA309" s="179"/>
      <c r="AB309" s="133"/>
      <c r="AC309" s="133"/>
      <c r="AD309" s="133"/>
      <c r="AE309" s="133"/>
      <c r="AF309" s="133"/>
      <c r="AG309" s="133"/>
      <c r="AH309" s="133"/>
      <c r="AI309" s="133"/>
      <c r="AJ309" s="133"/>
      <c r="AK309" s="133"/>
      <c r="AL309" s="133"/>
    </row>
    <row r="310" spans="1:38" s="58" customFormat="1" x14ac:dyDescent="0.2">
      <c r="A310" s="81" t="s">
        <v>303</v>
      </c>
      <c r="E310" s="81"/>
      <c r="F310" s="59"/>
      <c r="L310" s="61"/>
      <c r="M310" s="61"/>
      <c r="N310" s="61"/>
      <c r="O310" s="61"/>
      <c r="P310" s="176"/>
      <c r="Q310" s="175"/>
      <c r="R310" s="177"/>
      <c r="S310" s="179"/>
      <c r="T310" s="179"/>
      <c r="U310" s="179"/>
      <c r="V310" s="179"/>
      <c r="W310" s="179"/>
      <c r="X310" s="179"/>
      <c r="Y310" s="179"/>
      <c r="Z310" s="179"/>
      <c r="AA310" s="179"/>
      <c r="AB310" s="133"/>
      <c r="AC310" s="133"/>
      <c r="AD310" s="133"/>
      <c r="AE310" s="133"/>
      <c r="AF310" s="133"/>
      <c r="AG310" s="133"/>
      <c r="AH310" s="133"/>
      <c r="AI310" s="133"/>
      <c r="AJ310" s="133"/>
      <c r="AK310" s="133"/>
      <c r="AL310" s="133"/>
    </row>
    <row r="311" spans="1:38" s="58" customFormat="1" x14ac:dyDescent="0.2">
      <c r="A311" s="81"/>
      <c r="E311" s="81"/>
      <c r="F311" s="59"/>
      <c r="L311" s="61"/>
      <c r="M311" s="61"/>
      <c r="N311" s="61"/>
      <c r="O311" s="61"/>
      <c r="P311" s="176"/>
      <c r="Q311" s="175"/>
      <c r="R311" s="177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33"/>
      <c r="AC311" s="133"/>
      <c r="AD311" s="133"/>
      <c r="AE311" s="133"/>
      <c r="AF311" s="133"/>
      <c r="AG311" s="133"/>
      <c r="AH311" s="133"/>
      <c r="AI311" s="133"/>
      <c r="AJ311" s="133"/>
      <c r="AK311" s="133"/>
      <c r="AL311" s="133"/>
    </row>
    <row r="312" spans="1:38" s="58" customFormat="1" x14ac:dyDescent="0.2">
      <c r="A312" s="76" t="s">
        <v>732</v>
      </c>
      <c r="E312" s="76"/>
      <c r="F312" s="59"/>
      <c r="L312" s="61"/>
      <c r="M312" s="61"/>
      <c r="N312" s="61"/>
      <c r="O312" s="61"/>
      <c r="P312" s="176"/>
      <c r="Q312" s="175"/>
      <c r="R312" s="177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33"/>
      <c r="AC312" s="133"/>
      <c r="AD312" s="133"/>
      <c r="AE312" s="133"/>
      <c r="AF312" s="133"/>
      <c r="AG312" s="133"/>
      <c r="AH312" s="133"/>
      <c r="AI312" s="133"/>
      <c r="AJ312" s="133"/>
      <c r="AK312" s="133"/>
      <c r="AL312" s="133"/>
    </row>
    <row r="313" spans="1:38" s="58" customFormat="1" x14ac:dyDescent="0.2">
      <c r="A313" s="81" t="s">
        <v>759</v>
      </c>
      <c r="E313" s="81"/>
      <c r="F313" s="59"/>
      <c r="L313" s="61"/>
      <c r="M313" s="61"/>
      <c r="N313" s="61"/>
      <c r="O313" s="61"/>
      <c r="P313" s="176"/>
      <c r="Q313" s="175"/>
      <c r="R313" s="177"/>
      <c r="S313" s="179"/>
      <c r="T313" s="179"/>
      <c r="U313" s="179"/>
      <c r="V313" s="179"/>
      <c r="W313" s="179"/>
      <c r="X313" s="179"/>
      <c r="Y313" s="179"/>
      <c r="Z313" s="179"/>
      <c r="AA313" s="179"/>
      <c r="AB313" s="133"/>
      <c r="AC313" s="133"/>
      <c r="AD313" s="133"/>
      <c r="AE313" s="133"/>
      <c r="AF313" s="133"/>
      <c r="AG313" s="133"/>
      <c r="AH313" s="133"/>
      <c r="AI313" s="133"/>
      <c r="AJ313" s="133"/>
      <c r="AK313" s="133"/>
      <c r="AL313" s="133"/>
    </row>
    <row r="314" spans="1:38" s="58" customFormat="1" x14ac:dyDescent="0.2">
      <c r="A314" s="81"/>
      <c r="E314" s="81"/>
      <c r="F314" s="59"/>
      <c r="L314" s="61"/>
      <c r="M314" s="61"/>
      <c r="N314" s="61"/>
      <c r="O314" s="61"/>
      <c r="P314" s="176"/>
      <c r="Q314" s="175"/>
      <c r="R314" s="177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33"/>
      <c r="AC314" s="133"/>
      <c r="AD314" s="133"/>
      <c r="AE314" s="133"/>
      <c r="AF314" s="133"/>
      <c r="AG314" s="133"/>
      <c r="AH314" s="133"/>
      <c r="AI314" s="133"/>
      <c r="AJ314" s="133"/>
      <c r="AK314" s="133"/>
      <c r="AL314" s="133"/>
    </row>
    <row r="315" spans="1:38" s="58" customFormat="1" x14ac:dyDescent="0.2">
      <c r="A315" s="76" t="s">
        <v>764</v>
      </c>
      <c r="E315" s="76"/>
      <c r="F315" s="59"/>
      <c r="L315" s="61"/>
      <c r="M315" s="61"/>
      <c r="N315" s="61"/>
      <c r="O315" s="61"/>
      <c r="P315" s="176"/>
      <c r="Q315" s="175"/>
      <c r="R315" s="177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33"/>
      <c r="AC315" s="133"/>
      <c r="AD315" s="133"/>
      <c r="AE315" s="133"/>
      <c r="AF315" s="133"/>
      <c r="AG315" s="133"/>
      <c r="AH315" s="133"/>
      <c r="AI315" s="133"/>
      <c r="AJ315" s="133"/>
      <c r="AK315" s="133"/>
      <c r="AL315" s="133"/>
    </row>
    <row r="316" spans="1:38" x14ac:dyDescent="0.2">
      <c r="A316" s="64" t="s">
        <v>765</v>
      </c>
      <c r="B316" s="121"/>
      <c r="D316" s="71"/>
      <c r="E316" s="64"/>
      <c r="G316" s="121"/>
      <c r="H316" s="121"/>
      <c r="I316" s="121"/>
      <c r="J316" s="121"/>
      <c r="K316" s="121"/>
      <c r="L316" s="121"/>
      <c r="M316" s="121"/>
      <c r="O316" s="93"/>
      <c r="P316" s="176"/>
      <c r="Q316" s="175"/>
      <c r="R316" s="177"/>
      <c r="S316" s="179"/>
      <c r="T316" s="179"/>
      <c r="U316" s="179"/>
      <c r="V316" s="179"/>
      <c r="W316" s="179"/>
      <c r="X316" s="179"/>
      <c r="Y316" s="179"/>
      <c r="Z316" s="179"/>
      <c r="AA316" s="179"/>
    </row>
    <row r="317" spans="1:38" x14ac:dyDescent="0.2">
      <c r="A317" s="81" t="s">
        <v>307</v>
      </c>
      <c r="B317" s="121"/>
      <c r="D317" s="71"/>
      <c r="E317" s="81"/>
      <c r="G317" s="121"/>
      <c r="H317" s="121"/>
      <c r="I317" s="121"/>
      <c r="J317" s="121"/>
      <c r="K317" s="121"/>
      <c r="L317" s="121"/>
      <c r="M317" s="121"/>
      <c r="O317" s="93"/>
    </row>
    <row r="318" spans="1:38" x14ac:dyDescent="0.2">
      <c r="A318" s="81" t="s">
        <v>308</v>
      </c>
      <c r="B318" s="121"/>
      <c r="D318" s="71"/>
      <c r="E318" s="81"/>
      <c r="G318" s="121"/>
      <c r="H318" s="121"/>
      <c r="I318" s="121"/>
      <c r="J318" s="121"/>
      <c r="K318" s="121"/>
      <c r="L318" s="121"/>
      <c r="M318" s="121"/>
      <c r="O318" s="93"/>
    </row>
    <row r="320" spans="1:38" x14ac:dyDescent="0.2">
      <c r="P320" s="176"/>
      <c r="R320" s="203"/>
      <c r="S320" s="192"/>
      <c r="T320" s="192"/>
      <c r="U320" s="192"/>
      <c r="V320" s="192"/>
      <c r="W320" s="192"/>
      <c r="X320" s="192"/>
      <c r="Y320" s="192"/>
      <c r="Z320" s="192"/>
    </row>
    <row r="321" spans="16:27" x14ac:dyDescent="0.2">
      <c r="P321" s="176"/>
      <c r="Q321" s="175"/>
      <c r="R321" s="203"/>
      <c r="S321" s="192"/>
      <c r="T321" s="192"/>
      <c r="U321" s="192"/>
      <c r="V321" s="192"/>
      <c r="W321" s="192"/>
      <c r="X321" s="192"/>
      <c r="Y321" s="192"/>
      <c r="Z321" s="192"/>
      <c r="AA321" s="192"/>
    </row>
    <row r="322" spans="16:27" x14ac:dyDescent="0.2">
      <c r="P322" s="176"/>
      <c r="Q322" s="175"/>
      <c r="R322" s="203"/>
      <c r="S322" s="192"/>
      <c r="T322" s="192"/>
      <c r="U322" s="192"/>
      <c r="V322" s="192"/>
      <c r="W322" s="192"/>
      <c r="X322" s="192"/>
      <c r="Y322" s="192"/>
      <c r="Z322" s="192"/>
      <c r="AA322" s="192"/>
    </row>
  </sheetData>
  <sheetProtection autoFilter="0"/>
  <autoFilter ref="A9:AL215" xr:uid="{7B69D5EE-801E-4F57-90DE-F6B5380AED11}"/>
  <sortState xmlns:xlrd2="http://schemas.microsoft.com/office/spreadsheetml/2017/richdata2" ref="A10:AL215">
    <sortCondition ref="F10:F215"/>
  </sortState>
  <conditionalFormatting sqref="G10:M215">
    <cfRule type="cellIs" dxfId="94" priority="55" operator="greaterThanOrEqual">
      <formula>100</formula>
    </cfRule>
    <cfRule type="cellIs" dxfId="93" priority="56" operator="lessThan">
      <formula>100</formula>
    </cfRule>
    <cfRule type="cellIs" dxfId="92" priority="57" operator="equal">
      <formula>0</formula>
    </cfRule>
    <cfRule type="cellIs" dxfId="91" priority="58" operator="greaterThan">
      <formula>100</formula>
    </cfRule>
    <cfRule type="cellIs" dxfId="90" priority="59" operator="lessThanOrEqual">
      <formula>100</formula>
    </cfRule>
    <cfRule type="cellIs" dxfId="89" priority="60" operator="greaterThan">
      <formula>150</formula>
    </cfRule>
  </conditionalFormatting>
  <conditionalFormatting sqref="T239:T271">
    <cfRule type="cellIs" dxfId="88" priority="5" operator="greaterThanOrEqual">
      <formula>100</formula>
    </cfRule>
    <cfRule type="cellIs" dxfId="87" priority="6" operator="lessThan">
      <formula>100</formula>
    </cfRule>
  </conditionalFormatting>
  <conditionalFormatting sqref="T274:T277">
    <cfRule type="cellIs" dxfId="86" priority="1" operator="greaterThanOrEqual">
      <formula>100</formula>
    </cfRule>
    <cfRule type="cellIs" dxfId="85" priority="2" operator="lessThan">
      <formula>100</formula>
    </cfRule>
  </conditionalFormatting>
  <conditionalFormatting sqref="T284">
    <cfRule type="cellIs" dxfId="84" priority="12" operator="greaterThanOrEqual">
      <formula>100</formula>
    </cfRule>
    <cfRule type="cellIs" dxfId="83" priority="13" operator="lessThan">
      <formula>100</formula>
    </cfRule>
  </conditionalFormatting>
  <conditionalFormatting sqref="T2:Z7 T9:AA67 Y68:AA72 T69:AA69 T72:AA79 Y80:AA80 T81:AA104 Y105:AA105 T106:AA119 Y120:AA120 T121:AA152 Y153:AA153 T154:AA188 Y189:AA189 T190:AA215 AA216:AA281 U239:Z277 T278:Z281">
    <cfRule type="cellIs" dxfId="82" priority="69" operator="greaterThanOrEqual">
      <formula>100</formula>
    </cfRule>
    <cfRule type="cellIs" dxfId="81" priority="70" operator="lessThan">
      <formula>100</formula>
    </cfRule>
  </conditionalFormatting>
  <conditionalFormatting sqref="T2:Z67 Y68:Z72 T69:Z69 T72:Z79 Y80:Z80 T81:Z104 Y105:Z105 T106:Z119 Y120:Z120 T121:Z152 Y153:Z153 T154:Z188 Y189:Z189 T190:Z1048576">
    <cfRule type="cellIs" dxfId="80" priority="14" operator="equal">
      <formula>0</formula>
    </cfRule>
  </conditionalFormatting>
  <conditionalFormatting sqref="T216:Z238">
    <cfRule type="cellIs" dxfId="79" priority="29" operator="greaterThanOrEqual">
      <formula>100</formula>
    </cfRule>
    <cfRule type="cellIs" dxfId="78" priority="30" operator="lessThan">
      <formula>100</formula>
    </cfRule>
  </conditionalFormatting>
  <conditionalFormatting sqref="T293:Z1048576">
    <cfRule type="cellIs" dxfId="77" priority="61" operator="greaterThanOrEqual">
      <formula>100</formula>
    </cfRule>
    <cfRule type="cellIs" dxfId="76" priority="62" operator="lessThan">
      <formula>100</formula>
    </cfRule>
  </conditionalFormatting>
  <conditionalFormatting sqref="T284:AA292">
    <cfRule type="cellIs" dxfId="75" priority="51" operator="greaterThanOrEqual">
      <formula>100</formula>
    </cfRule>
    <cfRule type="cellIs" dxfId="74" priority="52" operator="lessThan">
      <formula>100</formula>
    </cfRule>
  </conditionalFormatting>
  <conditionalFormatting sqref="AA284:AA288">
    <cfRule type="cellIs" dxfId="73" priority="10" operator="equal">
      <formula>0</formula>
    </cfRule>
  </conditionalFormatting>
  <conditionalFormatting sqref="AA291:AA292">
    <cfRule type="cellIs" dxfId="72" priority="9" operator="equal">
      <formula>0</formula>
    </cfRule>
  </conditionalFormatting>
  <conditionalFormatting sqref="AE9:AK9">
    <cfRule type="cellIs" dxfId="71" priority="53" operator="greaterThanOrEqual">
      <formula>100</formula>
    </cfRule>
    <cfRule type="cellIs" dxfId="70" priority="54" operator="lessThan">
      <formula>100</formula>
    </cfRule>
  </conditionalFormatting>
  <pageMargins left="0.25" right="0.25" top="0.75" bottom="0.75" header="0.3" footer="0.3"/>
  <pageSetup scale="67" fitToHeight="0" orientation="landscape" r:id="rId1"/>
  <headerFooter>
    <oddFooter>&amp;L&amp;8Last Updated:  &amp;T&amp;R&amp;8Page &amp;Pof&amp;N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D56C-FF89-4EF1-8A08-C9CB0A68CBF9}">
  <sheetPr codeName="Sheet10" filterMode="1">
    <tabColor theme="1"/>
    <pageSetUpPr fitToPage="1"/>
  </sheetPr>
  <dimension ref="A1:AL338"/>
  <sheetViews>
    <sheetView showGridLines="0" zoomScaleNormal="100" workbookViewId="0">
      <selection activeCell="C10" sqref="C10"/>
    </sheetView>
  </sheetViews>
  <sheetFormatPr defaultColWidth="8.5703125" defaultRowHeight="12.75" x14ac:dyDescent="0.2"/>
  <cols>
    <col min="1" max="1" width="8.28515625" style="69" bestFit="1" customWidth="1"/>
    <col min="2" max="2" width="10.28515625" style="69" customWidth="1"/>
    <col min="3" max="3" width="5.5703125" style="69" customWidth="1"/>
    <col min="4" max="5" width="8.5703125" style="223" customWidth="1"/>
    <col min="6" max="6" width="63.28515625" style="71" bestFit="1" customWidth="1"/>
    <col min="7" max="12" width="12.28515625" style="93" customWidth="1"/>
    <col min="13" max="13" width="10.28515625" style="93" bestFit="1" customWidth="1"/>
    <col min="14" max="14" width="7.42578125" style="93" customWidth="1"/>
    <col min="15" max="15" width="10" style="71" hidden="1" customWidth="1"/>
    <col min="16" max="16" width="23.28515625" style="202" hidden="1" customWidth="1"/>
    <col min="17" max="17" width="18.7109375" style="191" hidden="1" customWidth="1"/>
    <col min="18" max="18" width="66.28515625" style="189" hidden="1" customWidth="1"/>
    <col min="19" max="19" width="12.7109375" style="186" hidden="1" customWidth="1"/>
    <col min="20" max="20" width="18.7109375" style="186" hidden="1" customWidth="1"/>
    <col min="21" max="21" width="20.28515625" style="186" hidden="1" customWidth="1"/>
    <col min="22" max="26" width="10.5703125" style="186" hidden="1" customWidth="1"/>
    <col min="27" max="27" width="7.42578125" style="190" hidden="1" customWidth="1"/>
    <col min="28" max="28" width="18.7109375" style="283" hidden="1" customWidth="1"/>
    <col min="29" max="29" width="66.28515625" style="129" hidden="1" customWidth="1"/>
    <col min="30" max="30" width="12.7109375" style="129" hidden="1" customWidth="1"/>
    <col min="31" max="31" width="18.7109375" style="129" hidden="1" customWidth="1"/>
    <col min="32" max="37" width="10.5703125" style="129" hidden="1" customWidth="1"/>
    <col min="38" max="38" width="7.42578125" style="129" hidden="1" customWidth="1"/>
    <col min="39" max="40" width="0.28515625" style="71" customWidth="1"/>
    <col min="41" max="42" width="8.5703125" style="71" customWidth="1"/>
    <col min="43" max="16384" width="8.5703125" style="71"/>
  </cols>
  <sheetData>
    <row r="1" spans="1:38" s="394" customFormat="1" ht="15.75" x14ac:dyDescent="0.25">
      <c r="A1" s="403" t="s">
        <v>1072</v>
      </c>
      <c r="B1" s="392"/>
      <c r="C1" s="392"/>
      <c r="D1" s="393"/>
      <c r="E1" s="393"/>
      <c r="G1" s="395"/>
      <c r="H1" s="395"/>
      <c r="I1" s="395"/>
      <c r="J1" s="395"/>
      <c r="K1" s="395"/>
      <c r="L1" s="395"/>
      <c r="M1" s="395"/>
      <c r="N1" s="395"/>
      <c r="P1" s="396"/>
      <c r="Q1" s="397"/>
      <c r="R1" s="398"/>
      <c r="S1" s="399"/>
      <c r="T1" s="399"/>
      <c r="U1" s="399"/>
      <c r="V1" s="399"/>
      <c r="W1" s="399"/>
      <c r="X1" s="399"/>
      <c r="Y1" s="399"/>
      <c r="Z1" s="399"/>
      <c r="AA1" s="400"/>
      <c r="AB1" s="401"/>
      <c r="AC1" s="402"/>
      <c r="AD1" s="402"/>
      <c r="AE1" s="402"/>
      <c r="AF1" s="402"/>
      <c r="AG1" s="402"/>
      <c r="AH1" s="402"/>
      <c r="AI1" s="402"/>
      <c r="AJ1" s="402"/>
      <c r="AK1" s="402"/>
      <c r="AL1" s="402"/>
    </row>
    <row r="2" spans="1:38" s="394" customFormat="1" ht="15.75" x14ac:dyDescent="0.25">
      <c r="A2" s="403" t="s">
        <v>0</v>
      </c>
      <c r="B2" s="404"/>
      <c r="C2" s="392"/>
      <c r="D2" s="393"/>
      <c r="E2" s="393"/>
      <c r="F2" s="404"/>
      <c r="G2" s="405"/>
      <c r="H2" s="405"/>
      <c r="I2" s="405"/>
      <c r="J2" s="405"/>
      <c r="K2" s="405"/>
      <c r="L2" s="392"/>
      <c r="M2" s="405"/>
      <c r="N2" s="395"/>
      <c r="P2" s="406" t="s">
        <v>990</v>
      </c>
      <c r="Q2" s="407">
        <v>1.0449999999999999</v>
      </c>
      <c r="R2" s="408"/>
      <c r="S2" s="409"/>
      <c r="T2" s="410"/>
      <c r="U2" s="410"/>
      <c r="V2" s="410"/>
      <c r="W2" s="410"/>
      <c r="X2" s="410"/>
      <c r="Y2" s="410"/>
      <c r="Z2" s="410"/>
      <c r="AA2" s="411"/>
      <c r="AB2" s="401"/>
      <c r="AC2" s="402"/>
      <c r="AD2" s="402"/>
      <c r="AE2" s="402"/>
      <c r="AF2" s="402"/>
      <c r="AG2" s="402"/>
      <c r="AH2" s="402"/>
      <c r="AI2" s="402"/>
      <c r="AJ2" s="402"/>
      <c r="AK2" s="402"/>
      <c r="AL2" s="402"/>
    </row>
    <row r="3" spans="1:38" s="394" customFormat="1" ht="15.75" x14ac:dyDescent="0.25">
      <c r="A3" s="412" t="s">
        <v>988</v>
      </c>
      <c r="B3" s="404"/>
      <c r="C3" s="392"/>
      <c r="D3" s="393"/>
      <c r="E3" s="393"/>
      <c r="F3" s="404"/>
      <c r="G3" s="392"/>
      <c r="H3" s="392"/>
      <c r="I3" s="392"/>
      <c r="J3" s="392"/>
      <c r="K3" s="392"/>
      <c r="L3" s="392"/>
      <c r="M3" s="405"/>
      <c r="N3" s="413"/>
      <c r="P3" s="414" t="s">
        <v>889</v>
      </c>
      <c r="Q3" s="406" t="s">
        <v>991</v>
      </c>
      <c r="R3" s="398"/>
      <c r="S3" s="409"/>
      <c r="T3" s="410"/>
      <c r="U3" s="410"/>
      <c r="V3" s="410"/>
      <c r="W3" s="410"/>
      <c r="X3" s="410"/>
      <c r="Y3" s="410"/>
      <c r="Z3" s="410"/>
      <c r="AA3" s="411"/>
      <c r="AB3" s="401"/>
      <c r="AC3" s="402"/>
      <c r="AD3" s="402"/>
      <c r="AE3" s="402"/>
      <c r="AF3" s="402"/>
      <c r="AG3" s="402"/>
      <c r="AH3" s="402"/>
      <c r="AI3" s="402"/>
      <c r="AJ3" s="402"/>
      <c r="AK3" s="402"/>
      <c r="AL3" s="402"/>
    </row>
    <row r="4" spans="1:38" s="394" customFormat="1" ht="15.75" x14ac:dyDescent="0.25">
      <c r="A4" s="415" t="s">
        <v>780</v>
      </c>
      <c r="B4" s="404"/>
      <c r="C4" s="392"/>
      <c r="D4" s="416"/>
      <c r="E4" s="416"/>
      <c r="F4" s="404"/>
      <c r="G4" s="392"/>
      <c r="H4" s="392"/>
      <c r="I4" s="392"/>
      <c r="J4" s="392"/>
      <c r="K4" s="392"/>
      <c r="L4" s="392"/>
      <c r="M4" s="405"/>
      <c r="N4" s="405"/>
      <c r="P4" s="406"/>
      <c r="Q4" s="417"/>
      <c r="R4" s="418"/>
      <c r="S4" s="410"/>
      <c r="T4" s="410"/>
      <c r="U4" s="410"/>
      <c r="V4" s="410"/>
      <c r="W4" s="410"/>
      <c r="X4" s="410"/>
      <c r="Y4" s="410"/>
      <c r="Z4" s="410"/>
      <c r="AA4" s="411"/>
      <c r="AB4" s="401"/>
      <c r="AC4" s="402"/>
      <c r="AD4" s="402"/>
      <c r="AE4" s="402"/>
      <c r="AF4" s="402"/>
      <c r="AG4" s="402"/>
      <c r="AH4" s="402"/>
      <c r="AI4" s="402"/>
      <c r="AJ4" s="402"/>
      <c r="AK4" s="402"/>
      <c r="AL4" s="402"/>
    </row>
    <row r="5" spans="1:38" s="394" customFormat="1" ht="15.75" x14ac:dyDescent="0.25">
      <c r="A5" s="412" t="s">
        <v>989</v>
      </c>
      <c r="B5" s="404"/>
      <c r="C5" s="392"/>
      <c r="D5" s="393"/>
      <c r="E5" s="393"/>
      <c r="F5" s="404"/>
      <c r="G5" s="392"/>
      <c r="H5" s="392"/>
      <c r="I5" s="392"/>
      <c r="J5" s="392"/>
      <c r="K5" s="392"/>
      <c r="L5" s="392"/>
      <c r="M5" s="405"/>
      <c r="N5" s="405"/>
      <c r="P5" s="406"/>
      <c r="Q5" s="417"/>
      <c r="R5" s="418"/>
      <c r="S5" s="410"/>
      <c r="T5" s="410"/>
      <c r="U5" s="410"/>
      <c r="V5" s="410"/>
      <c r="W5" s="410"/>
      <c r="X5" s="410"/>
      <c r="Y5" s="410"/>
      <c r="Z5" s="410"/>
      <c r="AA5" s="411"/>
      <c r="AB5" s="401"/>
      <c r="AC5" s="402"/>
      <c r="AD5" s="402"/>
      <c r="AE5" s="402"/>
      <c r="AF5" s="402"/>
      <c r="AG5" s="402"/>
      <c r="AH5" s="402"/>
      <c r="AI5" s="402"/>
      <c r="AJ5" s="402"/>
      <c r="AK5" s="402"/>
      <c r="AL5" s="402"/>
    </row>
    <row r="6" spans="1:38" s="394" customFormat="1" ht="15.75" x14ac:dyDescent="0.25">
      <c r="A6" s="415" t="s">
        <v>1180</v>
      </c>
      <c r="B6" s="404"/>
      <c r="C6" s="392"/>
      <c r="D6" s="393"/>
      <c r="E6" s="393"/>
      <c r="F6" s="404"/>
      <c r="G6" s="392"/>
      <c r="H6" s="392"/>
      <c r="I6" s="392"/>
      <c r="J6" s="392"/>
      <c r="K6" s="392"/>
      <c r="L6" s="392"/>
      <c r="M6" s="405"/>
      <c r="N6" s="405"/>
      <c r="P6" s="406"/>
      <c r="Q6" s="417"/>
      <c r="R6" s="418"/>
      <c r="S6" s="410"/>
      <c r="T6" s="410"/>
      <c r="U6" s="410"/>
      <c r="V6" s="410"/>
      <c r="W6" s="410"/>
      <c r="X6" s="410"/>
      <c r="Y6" s="410"/>
      <c r="Z6" s="410"/>
      <c r="AA6" s="411"/>
      <c r="AB6" s="401"/>
      <c r="AC6" s="402"/>
      <c r="AD6" s="402"/>
      <c r="AE6" s="402"/>
      <c r="AF6" s="402"/>
      <c r="AG6" s="402"/>
      <c r="AH6" s="402"/>
      <c r="AI6" s="402"/>
      <c r="AJ6" s="402"/>
      <c r="AK6" s="402"/>
      <c r="AL6" s="402"/>
    </row>
    <row r="7" spans="1:38" s="394" customFormat="1" ht="15.75" x14ac:dyDescent="0.25">
      <c r="A7" s="415"/>
      <c r="B7" s="404"/>
      <c r="C7" s="392"/>
      <c r="D7" s="393"/>
      <c r="E7" s="393"/>
      <c r="F7" s="404"/>
      <c r="G7" s="392"/>
      <c r="H7" s="392"/>
      <c r="I7" s="392"/>
      <c r="J7" s="392"/>
      <c r="K7" s="392"/>
      <c r="L7" s="392"/>
      <c r="M7" s="405"/>
      <c r="N7" s="405"/>
      <c r="P7" s="406"/>
      <c r="Q7" s="417"/>
      <c r="R7" s="418"/>
      <c r="S7" s="410"/>
      <c r="T7" s="410"/>
      <c r="U7" s="410"/>
      <c r="V7" s="410"/>
      <c r="W7" s="410"/>
      <c r="X7" s="410"/>
      <c r="Y7" s="410"/>
      <c r="Z7" s="410"/>
      <c r="AA7" s="411"/>
      <c r="AB7" s="401"/>
      <c r="AC7" s="402"/>
      <c r="AD7" s="402"/>
      <c r="AE7" s="402"/>
      <c r="AF7" s="402"/>
      <c r="AG7" s="402"/>
      <c r="AH7" s="402"/>
      <c r="AI7" s="402"/>
      <c r="AJ7" s="402"/>
      <c r="AK7" s="402"/>
      <c r="AL7" s="402"/>
    </row>
    <row r="8" spans="1:38" x14ac:dyDescent="0.2">
      <c r="A8" s="222" t="s">
        <v>3</v>
      </c>
      <c r="B8" s="224"/>
      <c r="F8" s="224"/>
      <c r="G8" s="69"/>
      <c r="H8" s="69"/>
      <c r="I8" s="69"/>
      <c r="J8" s="69"/>
      <c r="K8" s="69"/>
      <c r="L8" s="69"/>
      <c r="M8" s="72"/>
      <c r="N8" s="72"/>
      <c r="P8" s="176" t="s">
        <v>795</v>
      </c>
      <c r="R8" s="177"/>
      <c r="S8" s="179"/>
      <c r="T8" s="204">
        <v>5</v>
      </c>
      <c r="U8" s="204">
        <f t="shared" ref="U8:Z8" si="0">T8+1</f>
        <v>6</v>
      </c>
      <c r="V8" s="204">
        <f t="shared" si="0"/>
        <v>7</v>
      </c>
      <c r="W8" s="204">
        <f t="shared" si="0"/>
        <v>8</v>
      </c>
      <c r="X8" s="204">
        <f t="shared" si="0"/>
        <v>9</v>
      </c>
      <c r="Y8" s="204">
        <f t="shared" si="0"/>
        <v>10</v>
      </c>
      <c r="Z8" s="204">
        <f t="shared" si="0"/>
        <v>11</v>
      </c>
      <c r="AA8" s="204"/>
      <c r="AB8" s="133" t="s">
        <v>895</v>
      </c>
      <c r="AC8" s="125"/>
      <c r="AD8" s="125"/>
      <c r="AE8" s="125"/>
      <c r="AF8" s="125"/>
      <c r="AG8" s="125"/>
      <c r="AH8" s="125"/>
      <c r="AI8" s="125"/>
      <c r="AJ8" s="125"/>
      <c r="AK8" s="125"/>
    </row>
    <row r="9" spans="1:38" s="68" customFormat="1" ht="38.25" x14ac:dyDescent="0.2">
      <c r="A9" s="65" t="s">
        <v>6</v>
      </c>
      <c r="B9" s="65" t="s">
        <v>9</v>
      </c>
      <c r="C9" s="229" t="s">
        <v>5</v>
      </c>
      <c r="D9" s="65" t="s">
        <v>632</v>
      </c>
      <c r="E9" s="65" t="s">
        <v>628</v>
      </c>
      <c r="F9" s="320" t="s">
        <v>7</v>
      </c>
      <c r="G9" s="230" t="s">
        <v>10</v>
      </c>
      <c r="H9" s="230" t="s">
        <v>11</v>
      </c>
      <c r="I9" s="230" t="s">
        <v>12</v>
      </c>
      <c r="J9" s="230" t="s">
        <v>13</v>
      </c>
      <c r="K9" s="230" t="s">
        <v>14</v>
      </c>
      <c r="L9" s="230" t="s">
        <v>15</v>
      </c>
      <c r="M9" s="230" t="s">
        <v>16</v>
      </c>
      <c r="N9" s="67"/>
      <c r="P9" s="185" t="s">
        <v>6</v>
      </c>
      <c r="Q9" s="272" t="s">
        <v>599</v>
      </c>
      <c r="R9" s="273" t="s">
        <v>7</v>
      </c>
      <c r="S9" s="274" t="s">
        <v>274</v>
      </c>
      <c r="T9" s="185" t="s">
        <v>10</v>
      </c>
      <c r="U9" s="185" t="s">
        <v>11</v>
      </c>
      <c r="V9" s="185" t="s">
        <v>12</v>
      </c>
      <c r="W9" s="185" t="s">
        <v>13</v>
      </c>
      <c r="X9" s="185" t="s">
        <v>14</v>
      </c>
      <c r="Y9" s="185" t="s">
        <v>15</v>
      </c>
      <c r="Z9" s="185" t="s">
        <v>16</v>
      </c>
      <c r="AA9" s="185"/>
      <c r="AB9" s="128" t="s">
        <v>6</v>
      </c>
      <c r="AC9" s="270" t="s">
        <v>7</v>
      </c>
      <c r="AD9" s="271" t="s">
        <v>274</v>
      </c>
      <c r="AE9" s="128" t="s">
        <v>10</v>
      </c>
      <c r="AF9" s="128" t="s">
        <v>11</v>
      </c>
      <c r="AG9" s="128" t="s">
        <v>12</v>
      </c>
      <c r="AH9" s="128" t="s">
        <v>13</v>
      </c>
      <c r="AI9" s="128" t="s">
        <v>14</v>
      </c>
      <c r="AJ9" s="128" t="s">
        <v>15</v>
      </c>
      <c r="AK9" s="128" t="s">
        <v>16</v>
      </c>
      <c r="AL9" s="313"/>
    </row>
    <row r="10" spans="1:38" hidden="1" x14ac:dyDescent="0.2">
      <c r="A10" s="75" t="s">
        <v>208</v>
      </c>
      <c r="B10" s="75">
        <v>9</v>
      </c>
      <c r="C10" s="70" t="s">
        <v>221</v>
      </c>
      <c r="D10" s="75">
        <v>428</v>
      </c>
      <c r="E10" s="75" t="s">
        <v>17</v>
      </c>
      <c r="F10" s="73" t="s">
        <v>1092</v>
      </c>
      <c r="G10" s="74">
        <f t="shared" ref="G10:G41" si="1">IF(E10="E",ROUND(T10,0),ROUND(T10,3))</f>
        <v>89413</v>
      </c>
      <c r="H10" s="74">
        <f t="shared" ref="H10:H41" si="2">IF(F10="E",ROUND(U10,0),ROUND(U10,3))</f>
        <v>92989</v>
      </c>
      <c r="I10" s="74">
        <f t="shared" ref="I10:I41" si="3">IF(G10="E",ROUND(V10,0),ROUND(V10,3))</f>
        <v>96711</v>
      </c>
      <c r="J10" s="74">
        <f t="shared" ref="J10:J41" si="4">IF(H10="E",ROUND(W10,0),ROUND(W10,3))</f>
        <v>100577</v>
      </c>
      <c r="K10" s="74">
        <f t="shared" ref="K10:K41" si="5">IF(I10="E",ROUND(X10,0),ROUND(X10,3))</f>
        <v>104600</v>
      </c>
      <c r="L10" s="74">
        <f t="shared" ref="L10:L41" si="6">IF(J10="E",ROUND(Y10,0),ROUND(Y10,3))</f>
        <v>0</v>
      </c>
      <c r="M10" s="74">
        <f t="shared" ref="M10:M41" ca="1" si="7">IF(K10="E",ROUND(Z10,0),ROUND(Z10,3))</f>
        <v>0</v>
      </c>
      <c r="N10" s="72"/>
      <c r="P10" s="187" t="str">
        <f>A10</f>
        <v>09201C</v>
      </c>
      <c r="Q10" s="191" t="s">
        <v>600</v>
      </c>
      <c r="R10" s="188" t="str">
        <f>F10</f>
        <v>311 Call Center Supervisor</v>
      </c>
      <c r="S10" s="189" t="str">
        <f>C10</f>
        <v>12</v>
      </c>
      <c r="T10" s="325">
        <v>89413</v>
      </c>
      <c r="U10" s="325">
        <v>92989</v>
      </c>
      <c r="V10" s="325">
        <v>96711</v>
      </c>
      <c r="W10" s="325">
        <v>100577</v>
      </c>
      <c r="X10" s="325">
        <v>104600</v>
      </c>
      <c r="Z10" s="186" cm="1">
        <f t="array" aca="1" ref="Z10" ca="1">ROUND(IF($Q10="Y",VLOOKUP($P10, INDIRECT($Q$3),Z$8,0)*INDIRECT($P$2),VLOOKUP($P10, INDIRECT($Q$3),Z$8,0)),IF($E10="E",0,3))</f>
        <v>0</v>
      </c>
      <c r="AA10" s="186"/>
      <c r="AB10" s="282" t="str">
        <f t="shared" ref="AB10:AB73" si="8">A10</f>
        <v>09201C</v>
      </c>
      <c r="AC10" s="130" t="str">
        <f t="shared" ref="AC10:AC23" si="9">F10</f>
        <v>311 Call Center Supervisor</v>
      </c>
      <c r="AD10" s="284" t="str">
        <f t="shared" ref="AD10:AD23" si="10">C10</f>
        <v>12</v>
      </c>
      <c r="AE10" s="282">
        <f t="shared" ref="AE10:AE41" si="11">IF(T10=0,"",IF($E10="E",ROUNDUP(T10/2080,3),T10))</f>
        <v>42.988</v>
      </c>
      <c r="AF10" s="282">
        <f t="shared" ref="AF10:AF41" si="12">IF(U10=0,"",IF($E10="E",ROUNDUP(U10/2080,3),U10))</f>
        <v>44.707000000000001</v>
      </c>
      <c r="AG10" s="282">
        <f t="shared" ref="AG10:AG41" si="13">IF(V10=0,"",IF($E10="E",ROUNDUP(V10/2080,3),V10))</f>
        <v>46.495999999999995</v>
      </c>
      <c r="AH10" s="282">
        <f t="shared" ref="AH10:AH41" si="14">IF(W10=0,"",IF($E10="E",ROUNDUP(W10/2080,3),W10))</f>
        <v>48.354999999999997</v>
      </c>
      <c r="AI10" s="282">
        <f t="shared" ref="AI10:AI41" si="15">IF(X10=0,"",IF($E10="E",ROUNDUP(X10/2080,3),X10))</f>
        <v>50.288999999999994</v>
      </c>
      <c r="AJ10" s="282" t="str">
        <f t="shared" ref="AJ10:AJ41" si="16">IF(Y10=0,"",IF($E10="E",ROUNDUP(Y10/2080,3),Y10))</f>
        <v/>
      </c>
      <c r="AK10" s="282" t="str">
        <f t="shared" ref="AK10:AK41" ca="1" si="17">IF(Z10=0,"",IF($E10="E",ROUNDUP(Z10/2080,3),Z10))</f>
        <v/>
      </c>
    </row>
    <row r="11" spans="1:38" hidden="1" x14ac:dyDescent="0.2">
      <c r="A11" s="75" t="s">
        <v>19</v>
      </c>
      <c r="B11" s="75">
        <v>10</v>
      </c>
      <c r="C11" s="70" t="s">
        <v>18</v>
      </c>
      <c r="D11" s="75">
        <v>488</v>
      </c>
      <c r="E11" s="75" t="s">
        <v>17</v>
      </c>
      <c r="F11" s="73" t="s">
        <v>312</v>
      </c>
      <c r="G11" s="74">
        <f t="shared" ca="1" si="1"/>
        <v>88615</v>
      </c>
      <c r="H11" s="74">
        <f t="shared" ca="1" si="2"/>
        <v>93278</v>
      </c>
      <c r="I11" s="74">
        <f t="shared" ca="1" si="3"/>
        <v>98187</v>
      </c>
      <c r="J11" s="74">
        <f t="shared" ca="1" si="4"/>
        <v>103356</v>
      </c>
      <c r="K11" s="74">
        <f t="shared" ca="1" si="5"/>
        <v>106246</v>
      </c>
      <c r="L11" s="74">
        <f t="shared" ca="1" si="6"/>
        <v>109225</v>
      </c>
      <c r="M11" s="74">
        <f t="shared" ca="1" si="7"/>
        <v>112338</v>
      </c>
      <c r="N11" s="72"/>
      <c r="P11" s="187" t="str">
        <f>'4-29-2021'!A8</f>
        <v>00001C</v>
      </c>
      <c r="Q11" s="186" t="s">
        <v>600</v>
      </c>
      <c r="R11" s="188" t="str">
        <f>'4-29-2021'!F8</f>
        <v>311 Operations Manager</v>
      </c>
      <c r="S11" s="189" t="str">
        <f>'4-29-2021'!C8</f>
        <v>83</v>
      </c>
      <c r="T11" s="186" cm="1">
        <f t="array" aca="1" ref="T11" ca="1">ROUND(IF($Q11="Y",VLOOKUP($P11, INDIRECT($Q$3),T$8,0)*INDIRECT($P$2),VLOOKUP($P11, INDIRECT($Q$3),T$8,0)),IF($E11="E",0,3))</f>
        <v>88615</v>
      </c>
      <c r="U11" s="186" cm="1">
        <f t="array" aca="1" ref="U11" ca="1">ROUND(IF($Q11="Y",VLOOKUP($P11, INDIRECT($Q$3),U$8,0)*INDIRECT($P$2),VLOOKUP($P11, INDIRECT($Q$3),U$8,0)),IF($E11="E",0,3))</f>
        <v>93278</v>
      </c>
      <c r="V11" s="186" cm="1">
        <f t="array" aca="1" ref="V11" ca="1">ROUND(IF($Q11="Y",VLOOKUP($P11, INDIRECT($Q$3),V$8,0)*INDIRECT($P$2),VLOOKUP($P11, INDIRECT($Q$3),V$8,0)),IF($E11="E",0,3))</f>
        <v>98187</v>
      </c>
      <c r="W11" s="186" cm="1">
        <f t="array" aca="1" ref="W11" ca="1">ROUND(IF($Q11="Y",VLOOKUP($P11, INDIRECT($Q$3),W$8,0)*INDIRECT($P$2),VLOOKUP($P11, INDIRECT($Q$3),W$8,0)),IF($E11="E",0,3))</f>
        <v>103356</v>
      </c>
      <c r="X11" s="186" cm="1">
        <f t="array" aca="1" ref="X11" ca="1">ROUND(IF($Q11="Y",VLOOKUP($P11, INDIRECT($Q$3),X$8,0)*INDIRECT($P$2),VLOOKUP($P11, INDIRECT($Q$3),X$8,0)),IF($E11="E",0,3))</f>
        <v>106246</v>
      </c>
      <c r="Y11" s="186" cm="1">
        <f t="array" aca="1" ref="Y11" ca="1">ROUND(IF($Q11="Y",VLOOKUP($P11, INDIRECT($Q$3),Y$8,0)*INDIRECT($P$2),VLOOKUP($P11, INDIRECT($Q$3),Y$8,0)),IF($E11="E",0,3))</f>
        <v>109225</v>
      </c>
      <c r="Z11" s="186" cm="1">
        <f t="array" aca="1" ref="Z11" ca="1">ROUND(IF($Q11="Y",VLOOKUP($P11, INDIRECT($Q$3),Z$8,0)*INDIRECT($P$2),VLOOKUP($P11, INDIRECT($Q$3),Z$8,0)),IF($E11="E",0,3))</f>
        <v>112338</v>
      </c>
      <c r="AA11" s="186"/>
      <c r="AB11" s="282" t="str">
        <f t="shared" si="8"/>
        <v>00001C</v>
      </c>
      <c r="AC11" s="130" t="str">
        <f t="shared" si="9"/>
        <v>311 Operations Manager</v>
      </c>
      <c r="AD11" s="284" t="str">
        <f t="shared" si="10"/>
        <v>83</v>
      </c>
      <c r="AE11" s="282">
        <f t="shared" ca="1" si="11"/>
        <v>42.603999999999999</v>
      </c>
      <c r="AF11" s="282">
        <f t="shared" ca="1" si="12"/>
        <v>44.845999999999997</v>
      </c>
      <c r="AG11" s="282">
        <f t="shared" ca="1" si="13"/>
        <v>47.205999999999996</v>
      </c>
      <c r="AH11" s="282">
        <f t="shared" ca="1" si="14"/>
        <v>49.690999999999995</v>
      </c>
      <c r="AI11" s="282">
        <f t="shared" ca="1" si="15"/>
        <v>51.08</v>
      </c>
      <c r="AJ11" s="282">
        <f t="shared" ca="1" si="16"/>
        <v>52.512999999999998</v>
      </c>
      <c r="AK11" s="282">
        <f t="shared" ca="1" si="17"/>
        <v>54.009</v>
      </c>
    </row>
    <row r="12" spans="1:38" hidden="1" x14ac:dyDescent="0.2">
      <c r="A12" s="75" t="s">
        <v>926</v>
      </c>
      <c r="B12" s="75">
        <v>12</v>
      </c>
      <c r="C12" s="70" t="s">
        <v>574</v>
      </c>
      <c r="D12" s="75">
        <v>543</v>
      </c>
      <c r="E12" s="75" t="s">
        <v>17</v>
      </c>
      <c r="F12" s="73" t="s">
        <v>927</v>
      </c>
      <c r="G12" s="74">
        <f t="shared" ca="1" si="1"/>
        <v>110255</v>
      </c>
      <c r="H12" s="74">
        <f t="shared" ca="1" si="2"/>
        <v>114669</v>
      </c>
      <c r="I12" s="74">
        <f t="shared" ca="1" si="3"/>
        <v>119260</v>
      </c>
      <c r="J12" s="74">
        <f t="shared" ca="1" si="4"/>
        <v>124035</v>
      </c>
      <c r="K12" s="74">
        <f t="shared" ca="1" si="5"/>
        <v>129003</v>
      </c>
      <c r="L12" s="74">
        <f t="shared" ca="1" si="6"/>
        <v>0</v>
      </c>
      <c r="M12" s="74">
        <f t="shared" ca="1" si="7"/>
        <v>0</v>
      </c>
      <c r="N12" s="72"/>
      <c r="P12" s="187" t="str">
        <f t="shared" ref="P12:P21" si="18">A12</f>
        <v>59449C</v>
      </c>
      <c r="Q12" s="186" t="s">
        <v>600</v>
      </c>
      <c r="R12" s="188" t="str">
        <f t="shared" ref="R12:R23" si="19">F12</f>
        <v>311 Service Center Operations Manager</v>
      </c>
      <c r="S12" s="189" t="str">
        <f t="shared" ref="S12:S23" si="20">C12</f>
        <v>044</v>
      </c>
      <c r="T12" s="186" cm="1">
        <f t="array" aca="1" ref="T12" ca="1">ROUND(IF($Q12="Y",VLOOKUP($P12, INDIRECT($Q$3),T$8,0)*INDIRECT($P$2),VLOOKUP($P12, INDIRECT($Q$3),T$8,0)),IF($E12="E",0,3))</f>
        <v>110255</v>
      </c>
      <c r="U12" s="186" cm="1">
        <f t="array" aca="1" ref="U12" ca="1">ROUND(IF($Q12="Y",VLOOKUP($P12, INDIRECT($Q$3),U$8,0)*INDIRECT($P$2),VLOOKUP($P12, INDIRECT($Q$3),U$8,0)),IF($E12="E",0,3))</f>
        <v>114669</v>
      </c>
      <c r="V12" s="186" cm="1">
        <f t="array" aca="1" ref="V12" ca="1">ROUND(IF($Q12="Y",VLOOKUP($P12, INDIRECT($Q$3),V$8,0)*INDIRECT($P$2),VLOOKUP($P12, INDIRECT($Q$3),V$8,0)),IF($E12="E",0,3))</f>
        <v>119260</v>
      </c>
      <c r="W12" s="186" cm="1">
        <f t="array" aca="1" ref="W12" ca="1">ROUND(IF($Q12="Y",VLOOKUP($P12, INDIRECT($Q$3),W$8,0)*INDIRECT($P$2),VLOOKUP($P12, INDIRECT($Q$3),W$8,0)),IF($E12="E",0,3))</f>
        <v>124035</v>
      </c>
      <c r="X12" s="186" cm="1">
        <f t="array" aca="1" ref="X12" ca="1">ROUND(IF($Q12="Y",VLOOKUP($P12, INDIRECT($Q$3),X$8,0)*INDIRECT($P$2),VLOOKUP($P12, INDIRECT($Q$3),X$8,0)),IF($E12="E",0,3))</f>
        <v>129003</v>
      </c>
      <c r="Y12" s="186" cm="1">
        <f t="array" aca="1" ref="Y12" ca="1">ROUND(IF($Q12="Y",VLOOKUP($P12, INDIRECT($Q$3),Y$8,0)*INDIRECT($P$2),VLOOKUP($P12, INDIRECT($Q$3),Y$8,0)),IF($E12="E",0,3))</f>
        <v>0</v>
      </c>
      <c r="Z12" s="186" cm="1">
        <f t="array" aca="1" ref="Z12" ca="1">ROUND(IF($Q12="Y",VLOOKUP($P12, INDIRECT($Q$3),Z$8,0)*INDIRECT($P$2),VLOOKUP($P12, INDIRECT($Q$3),Z$8,0)),IF($E12="E",0,3))</f>
        <v>0</v>
      </c>
      <c r="AA12" s="186"/>
      <c r="AB12" s="282" t="str">
        <f t="shared" si="8"/>
        <v>59449C</v>
      </c>
      <c r="AC12" s="130" t="str">
        <f t="shared" si="9"/>
        <v>311 Service Center Operations Manager</v>
      </c>
      <c r="AD12" s="284" t="str">
        <f t="shared" si="10"/>
        <v>044</v>
      </c>
      <c r="AE12" s="282">
        <f t="shared" ca="1" si="11"/>
        <v>53.007999999999996</v>
      </c>
      <c r="AF12" s="282">
        <f t="shared" ca="1" si="12"/>
        <v>55.129999999999995</v>
      </c>
      <c r="AG12" s="282">
        <f t="shared" ca="1" si="13"/>
        <v>57.336999999999996</v>
      </c>
      <c r="AH12" s="282">
        <f t="shared" ca="1" si="14"/>
        <v>59.632999999999996</v>
      </c>
      <c r="AI12" s="282">
        <f t="shared" ca="1" si="15"/>
        <v>62.021000000000001</v>
      </c>
      <c r="AJ12" s="282" t="str">
        <f t="shared" ca="1" si="16"/>
        <v/>
      </c>
      <c r="AK12" s="282" t="str">
        <f t="shared" ca="1" si="17"/>
        <v/>
      </c>
    </row>
    <row r="13" spans="1:38" hidden="1" x14ac:dyDescent="0.2">
      <c r="A13" s="75" t="s">
        <v>1004</v>
      </c>
      <c r="B13" s="75">
        <v>9</v>
      </c>
      <c r="C13" s="70" t="s">
        <v>1091</v>
      </c>
      <c r="D13" s="75">
        <v>445</v>
      </c>
      <c r="E13" s="75" t="s">
        <v>17</v>
      </c>
      <c r="F13" s="73" t="s">
        <v>1022</v>
      </c>
      <c r="G13" s="74">
        <f t="shared" si="1"/>
        <v>83957</v>
      </c>
      <c r="H13" s="74">
        <f t="shared" si="2"/>
        <v>88376</v>
      </c>
      <c r="I13" s="74">
        <f t="shared" si="3"/>
        <v>93026</v>
      </c>
      <c r="J13" s="74">
        <f t="shared" si="4"/>
        <v>97923</v>
      </c>
      <c r="K13" s="74">
        <f t="shared" si="5"/>
        <v>100665</v>
      </c>
      <c r="L13" s="74">
        <f t="shared" si="6"/>
        <v>103483</v>
      </c>
      <c r="M13" s="74">
        <f t="shared" si="7"/>
        <v>106433</v>
      </c>
      <c r="N13" s="72"/>
      <c r="P13" s="187" t="str">
        <f t="shared" si="18"/>
        <v>06999C</v>
      </c>
      <c r="Q13" s="191" t="s">
        <v>600</v>
      </c>
      <c r="R13" s="188" t="str">
        <f t="shared" si="19"/>
        <v>911 Training and Quality Assurance Manager</v>
      </c>
      <c r="S13" s="189" t="str">
        <f t="shared" si="20"/>
        <v>147</v>
      </c>
      <c r="T13" s="186">
        <v>83957</v>
      </c>
      <c r="U13" s="186">
        <v>88376</v>
      </c>
      <c r="V13" s="186">
        <v>93026</v>
      </c>
      <c r="W13" s="186">
        <v>97923</v>
      </c>
      <c r="X13" s="186">
        <v>100665</v>
      </c>
      <c r="Y13" s="186">
        <v>103483</v>
      </c>
      <c r="Z13" s="186">
        <v>106433</v>
      </c>
      <c r="AA13" s="186"/>
      <c r="AB13" s="282" t="str">
        <f t="shared" si="8"/>
        <v>06999C</v>
      </c>
      <c r="AC13" s="130" t="str">
        <f t="shared" si="9"/>
        <v>911 Training and Quality Assurance Manager</v>
      </c>
      <c r="AD13" s="284" t="str">
        <f t="shared" si="10"/>
        <v>147</v>
      </c>
      <c r="AE13" s="282">
        <f t="shared" si="11"/>
        <v>40.363999999999997</v>
      </c>
      <c r="AF13" s="282">
        <f t="shared" si="12"/>
        <v>42.488999999999997</v>
      </c>
      <c r="AG13" s="282">
        <f t="shared" si="13"/>
        <v>44.724999999999994</v>
      </c>
      <c r="AH13" s="282">
        <f t="shared" si="14"/>
        <v>47.079000000000001</v>
      </c>
      <c r="AI13" s="282">
        <f t="shared" si="15"/>
        <v>48.396999999999998</v>
      </c>
      <c r="AJ13" s="282">
        <f t="shared" si="16"/>
        <v>49.751999999999995</v>
      </c>
      <c r="AK13" s="282">
        <f t="shared" si="17"/>
        <v>51.169999999999995</v>
      </c>
    </row>
    <row r="14" spans="1:38" hidden="1" x14ac:dyDescent="0.2">
      <c r="A14" s="75" t="s">
        <v>23</v>
      </c>
      <c r="B14" s="75">
        <v>8</v>
      </c>
      <c r="C14" s="70" t="s">
        <v>1051</v>
      </c>
      <c r="D14" s="75">
        <v>365</v>
      </c>
      <c r="E14" s="75" t="s">
        <v>21</v>
      </c>
      <c r="F14" s="73" t="s">
        <v>314</v>
      </c>
      <c r="G14" s="74">
        <f t="shared" si="1"/>
        <v>35.573</v>
      </c>
      <c r="H14" s="74">
        <f t="shared" si="2"/>
        <v>36.997</v>
      </c>
      <c r="I14" s="74">
        <f t="shared" si="3"/>
        <v>38.478999999999999</v>
      </c>
      <c r="J14" s="74">
        <f t="shared" si="4"/>
        <v>40.020000000000003</v>
      </c>
      <c r="K14" s="74">
        <f t="shared" si="5"/>
        <v>41.622</v>
      </c>
      <c r="L14" s="74">
        <f t="shared" si="6"/>
        <v>0</v>
      </c>
      <c r="M14" s="74">
        <f t="shared" si="7"/>
        <v>0</v>
      </c>
      <c r="N14" s="72"/>
      <c r="P14" s="187" t="str">
        <f t="shared" si="18"/>
        <v>09800C</v>
      </c>
      <c r="Q14" s="186" t="s">
        <v>600</v>
      </c>
      <c r="R14" s="188" t="str">
        <f t="shared" si="19"/>
        <v>Account Maintenance Supervisor</v>
      </c>
      <c r="S14" s="189" t="str">
        <f t="shared" si="20"/>
        <v>151</v>
      </c>
      <c r="T14" s="186">
        <v>35.573</v>
      </c>
      <c r="U14" s="186">
        <v>36.997</v>
      </c>
      <c r="V14" s="186">
        <v>38.478999999999999</v>
      </c>
      <c r="W14" s="186">
        <v>40.020000000000003</v>
      </c>
      <c r="X14" s="186">
        <v>41.622</v>
      </c>
      <c r="AA14" s="186"/>
      <c r="AB14" s="282" t="str">
        <f t="shared" si="8"/>
        <v>09800C</v>
      </c>
      <c r="AC14" s="130" t="str">
        <f t="shared" si="9"/>
        <v>Account Maintenance Supervisor</v>
      </c>
      <c r="AD14" s="284" t="str">
        <f t="shared" si="10"/>
        <v>151</v>
      </c>
      <c r="AE14" s="282">
        <f t="shared" si="11"/>
        <v>35.573</v>
      </c>
      <c r="AF14" s="282">
        <f t="shared" si="12"/>
        <v>36.997</v>
      </c>
      <c r="AG14" s="282">
        <f t="shared" si="13"/>
        <v>38.478999999999999</v>
      </c>
      <c r="AH14" s="282">
        <f t="shared" si="14"/>
        <v>40.020000000000003</v>
      </c>
      <c r="AI14" s="282">
        <f t="shared" si="15"/>
        <v>41.622</v>
      </c>
      <c r="AJ14" s="282" t="str">
        <f t="shared" si="16"/>
        <v/>
      </c>
      <c r="AK14" s="282" t="str">
        <f t="shared" si="17"/>
        <v/>
      </c>
    </row>
    <row r="15" spans="1:38" hidden="1" x14ac:dyDescent="0.2">
      <c r="A15" s="75" t="s">
        <v>25</v>
      </c>
      <c r="B15" s="75">
        <v>9</v>
      </c>
      <c r="C15" s="70" t="s">
        <v>24</v>
      </c>
      <c r="D15" s="75">
        <v>425</v>
      </c>
      <c r="E15" s="75" t="s">
        <v>17</v>
      </c>
      <c r="F15" s="73" t="s">
        <v>315</v>
      </c>
      <c r="G15" s="74">
        <f t="shared" ca="1" si="1"/>
        <v>78959</v>
      </c>
      <c r="H15" s="74">
        <f t="shared" ca="1" si="2"/>
        <v>83112</v>
      </c>
      <c r="I15" s="74">
        <f t="shared" ca="1" si="3"/>
        <v>87486</v>
      </c>
      <c r="J15" s="74">
        <f t="shared" ca="1" si="4"/>
        <v>92092</v>
      </c>
      <c r="K15" s="74">
        <f t="shared" ca="1" si="5"/>
        <v>94673</v>
      </c>
      <c r="L15" s="74">
        <f t="shared" ca="1" si="6"/>
        <v>97323</v>
      </c>
      <c r="M15" s="74">
        <f t="shared" ca="1" si="7"/>
        <v>100097</v>
      </c>
      <c r="N15" s="72"/>
      <c r="P15" s="187" t="str">
        <f t="shared" si="18"/>
        <v>00221C</v>
      </c>
      <c r="Q15" s="186" t="s">
        <v>600</v>
      </c>
      <c r="R15" s="188" t="str">
        <f t="shared" si="19"/>
        <v>Accountant Il  (Supervisory)</v>
      </c>
      <c r="S15" s="189" t="str">
        <f t="shared" si="20"/>
        <v>86</v>
      </c>
      <c r="T15" s="186" cm="1">
        <f t="array" aca="1" ref="T15" ca="1">ROUND(IF($Q15="Y",VLOOKUP($P15, INDIRECT($Q$3),T$8,0)*INDIRECT($P$2),VLOOKUP($P15, INDIRECT($Q$3),T$8,0)),IF($E15="E",0,3))</f>
        <v>78959</v>
      </c>
      <c r="U15" s="186" cm="1">
        <f t="array" aca="1" ref="U15" ca="1">ROUND(IF($Q15="Y",VLOOKUP($P15, INDIRECT($Q$3),U$8,0)*INDIRECT($P$2),VLOOKUP($P15, INDIRECT($Q$3),U$8,0)),IF($E15="E",0,3))</f>
        <v>83112</v>
      </c>
      <c r="V15" s="186" cm="1">
        <f t="array" aca="1" ref="V15" ca="1">ROUND(IF($Q15="Y",VLOOKUP($P15, INDIRECT($Q$3),V$8,0)*INDIRECT($P$2),VLOOKUP($P15, INDIRECT($Q$3),V$8,0)),IF($E15="E",0,3))</f>
        <v>87486</v>
      </c>
      <c r="W15" s="186" cm="1">
        <f t="array" aca="1" ref="W15" ca="1">ROUND(IF($Q15="Y",VLOOKUP($P15, INDIRECT($Q$3),W$8,0)*INDIRECT($P$2),VLOOKUP($P15, INDIRECT($Q$3),W$8,0)),IF($E15="E",0,3))</f>
        <v>92092</v>
      </c>
      <c r="X15" s="186" cm="1">
        <f t="array" aca="1" ref="X15" ca="1">ROUND(IF($Q15="Y",VLOOKUP($P15, INDIRECT($Q$3),X$8,0)*INDIRECT($P$2),VLOOKUP($P15, INDIRECT($Q$3),X$8,0)),IF($E15="E",0,3))</f>
        <v>94673</v>
      </c>
      <c r="Y15" s="186" cm="1">
        <f t="array" aca="1" ref="Y15" ca="1">ROUND(IF($Q15="Y",VLOOKUP($P15, INDIRECT($Q$3),Y$8,0)*INDIRECT($P$2),VLOOKUP($P15, INDIRECT($Q$3),Y$8,0)),IF($E15="E",0,3))</f>
        <v>97323</v>
      </c>
      <c r="Z15" s="186" cm="1">
        <f t="array" aca="1" ref="Z15" ca="1">ROUND(IF($Q15="Y",VLOOKUP($P15, INDIRECT($Q$3),Z$8,0)*INDIRECT($P$2),VLOOKUP($P15, INDIRECT($Q$3),Z$8,0)),IF($E15="E",0,3))</f>
        <v>100097</v>
      </c>
      <c r="AA15" s="186"/>
      <c r="AB15" s="282" t="str">
        <f t="shared" si="8"/>
        <v>00221C</v>
      </c>
      <c r="AC15" s="130" t="str">
        <f t="shared" si="9"/>
        <v>Accountant Il  (Supervisory)</v>
      </c>
      <c r="AD15" s="284" t="str">
        <f t="shared" si="10"/>
        <v>86</v>
      </c>
      <c r="AE15" s="282">
        <f t="shared" ca="1" si="11"/>
        <v>37.961999999999996</v>
      </c>
      <c r="AF15" s="282">
        <f t="shared" ca="1" si="12"/>
        <v>39.957999999999998</v>
      </c>
      <c r="AG15" s="282">
        <f t="shared" ca="1" si="13"/>
        <v>42.061</v>
      </c>
      <c r="AH15" s="282">
        <f t="shared" ca="1" si="14"/>
        <v>44.274999999999999</v>
      </c>
      <c r="AI15" s="282">
        <f t="shared" ca="1" si="15"/>
        <v>45.515999999999998</v>
      </c>
      <c r="AJ15" s="282">
        <f t="shared" ca="1" si="16"/>
        <v>46.79</v>
      </c>
      <c r="AK15" s="282">
        <f t="shared" ca="1" si="17"/>
        <v>48.123999999999995</v>
      </c>
    </row>
    <row r="16" spans="1:38" hidden="1" x14ac:dyDescent="0.2">
      <c r="A16" s="75" t="s">
        <v>702</v>
      </c>
      <c r="B16" s="75">
        <v>10</v>
      </c>
      <c r="C16" s="70" t="s">
        <v>703</v>
      </c>
      <c r="D16" s="75">
        <v>480</v>
      </c>
      <c r="E16" s="75" t="s">
        <v>17</v>
      </c>
      <c r="F16" s="73" t="s">
        <v>786</v>
      </c>
      <c r="G16" s="74">
        <f t="shared" ca="1" si="1"/>
        <v>85546</v>
      </c>
      <c r="H16" s="74">
        <f t="shared" ca="1" si="2"/>
        <v>89804</v>
      </c>
      <c r="I16" s="74">
        <f t="shared" ca="1" si="3"/>
        <v>94304</v>
      </c>
      <c r="J16" s="74">
        <f t="shared" ca="1" si="4"/>
        <v>100403</v>
      </c>
      <c r="K16" s="74">
        <f t="shared" ca="1" si="5"/>
        <v>103214</v>
      </c>
      <c r="L16" s="74">
        <f t="shared" ca="1" si="6"/>
        <v>106107</v>
      </c>
      <c r="M16" s="74">
        <f t="shared" ca="1" si="7"/>
        <v>109130</v>
      </c>
      <c r="N16" s="72"/>
      <c r="P16" s="187" t="str">
        <f t="shared" si="18"/>
        <v>53005C</v>
      </c>
      <c r="Q16" s="191" t="s">
        <v>600</v>
      </c>
      <c r="R16" s="188" t="str">
        <f t="shared" si="19"/>
        <v>Accounting Manager - MPD-C</v>
      </c>
      <c r="S16" s="189" t="str">
        <f t="shared" si="20"/>
        <v>010</v>
      </c>
      <c r="T16" s="186" cm="1">
        <f t="array" aca="1" ref="T16" ca="1">ROUND(IF($Q16="Y",VLOOKUP($P16, INDIRECT($Q$3),T$8,0)*INDIRECT($P$2),VLOOKUP($P16, INDIRECT($Q$3),T$8,0)),IF($E16="E",0,3))</f>
        <v>85546</v>
      </c>
      <c r="U16" s="186" cm="1">
        <f t="array" aca="1" ref="U16" ca="1">ROUND(IF($Q16="Y",VLOOKUP($P16, INDIRECT($Q$3),U$8,0)*INDIRECT($P$2),VLOOKUP($P16, INDIRECT($Q$3),U$8,0)),IF($E16="E",0,3))</f>
        <v>89804</v>
      </c>
      <c r="V16" s="186" cm="1">
        <f t="array" aca="1" ref="V16" ca="1">ROUND(IF($Q16="Y",VLOOKUP($P16, INDIRECT($Q$3),V$8,0)*INDIRECT($P$2),VLOOKUP($P16, INDIRECT($Q$3),V$8,0)),IF($E16="E",0,3))</f>
        <v>94304</v>
      </c>
      <c r="W16" s="186" cm="1">
        <f t="array" aca="1" ref="W16" ca="1">ROUND(IF($Q16="Y",VLOOKUP($P16, INDIRECT($Q$3),W$8,0)*INDIRECT($P$2),VLOOKUP($P16, INDIRECT($Q$3),W$8,0)),IF($E16="E",0,3))</f>
        <v>100403</v>
      </c>
      <c r="X16" s="186" cm="1">
        <f t="array" aca="1" ref="X16" ca="1">ROUND(IF($Q16="Y",VLOOKUP($P16, INDIRECT($Q$3),X$8,0)*INDIRECT($P$2),VLOOKUP($P16, INDIRECT($Q$3),X$8,0)),IF($E16="E",0,3))</f>
        <v>103214</v>
      </c>
      <c r="Y16" s="186" cm="1">
        <f t="array" aca="1" ref="Y16" ca="1">ROUND(IF($Q16="Y",VLOOKUP($P16, INDIRECT($Q$3),Y$8,0)*INDIRECT($P$2),VLOOKUP($P16, INDIRECT($Q$3),Y$8,0)),IF($E16="E",0,3))</f>
        <v>106107</v>
      </c>
      <c r="Z16" s="186" cm="1">
        <f t="array" aca="1" ref="Z16" ca="1">ROUND(IF($Q16="Y",VLOOKUP($P16, INDIRECT($Q$3),Z$8,0)*INDIRECT($P$2),VLOOKUP($P16, INDIRECT($Q$3),Z$8,0)),IF($E16="E",0,3))</f>
        <v>109130</v>
      </c>
      <c r="AA16" s="186"/>
      <c r="AB16" s="282" t="str">
        <f t="shared" si="8"/>
        <v>53005C</v>
      </c>
      <c r="AC16" s="130" t="str">
        <f t="shared" si="9"/>
        <v>Accounting Manager - MPD-C</v>
      </c>
      <c r="AD16" s="284" t="str">
        <f t="shared" si="10"/>
        <v>010</v>
      </c>
      <c r="AE16" s="282">
        <f t="shared" ca="1" si="11"/>
        <v>41.128</v>
      </c>
      <c r="AF16" s="282">
        <f t="shared" ca="1" si="12"/>
        <v>43.174999999999997</v>
      </c>
      <c r="AG16" s="282">
        <f t="shared" ca="1" si="13"/>
        <v>45.338999999999999</v>
      </c>
      <c r="AH16" s="282">
        <f t="shared" ca="1" si="14"/>
        <v>48.271000000000001</v>
      </c>
      <c r="AI16" s="282">
        <f t="shared" ca="1" si="15"/>
        <v>49.622999999999998</v>
      </c>
      <c r="AJ16" s="282">
        <f t="shared" ca="1" si="16"/>
        <v>51.012999999999998</v>
      </c>
      <c r="AK16" s="282">
        <f t="shared" ca="1" si="17"/>
        <v>52.466999999999999</v>
      </c>
    </row>
    <row r="17" spans="1:38" hidden="1" x14ac:dyDescent="0.2">
      <c r="A17" s="75" t="s">
        <v>1059</v>
      </c>
      <c r="B17" s="75">
        <v>7</v>
      </c>
      <c r="C17" s="70" t="s">
        <v>1063</v>
      </c>
      <c r="D17" s="75">
        <v>343</v>
      </c>
      <c r="E17" s="75" t="s">
        <v>21</v>
      </c>
      <c r="F17" s="73" t="s">
        <v>1061</v>
      </c>
      <c r="G17" s="74">
        <f t="shared" si="1"/>
        <v>33.115000000000002</v>
      </c>
      <c r="H17" s="74">
        <f t="shared" si="2"/>
        <v>34.442</v>
      </c>
      <c r="I17" s="74">
        <f t="shared" si="3"/>
        <v>35.82</v>
      </c>
      <c r="J17" s="74">
        <f t="shared" si="4"/>
        <v>37.253999999999998</v>
      </c>
      <c r="K17" s="74">
        <f t="shared" si="5"/>
        <v>38.747</v>
      </c>
      <c r="L17" s="74">
        <f t="shared" si="6"/>
        <v>0</v>
      </c>
      <c r="M17" s="74">
        <f t="shared" si="7"/>
        <v>0</v>
      </c>
      <c r="N17" s="72"/>
      <c r="P17" s="187" t="str">
        <f t="shared" si="18"/>
        <v>00320C</v>
      </c>
      <c r="Q17" s="191" t="s">
        <v>600</v>
      </c>
      <c r="R17" s="188" t="str">
        <f t="shared" si="19"/>
        <v>Administrative Analyst I - Confidential</v>
      </c>
      <c r="S17" s="189" t="str">
        <f t="shared" si="20"/>
        <v>150</v>
      </c>
      <c r="T17" s="186">
        <v>33.115000000000002</v>
      </c>
      <c r="U17" s="186">
        <v>34.442</v>
      </c>
      <c r="V17" s="186">
        <v>35.82</v>
      </c>
      <c r="W17" s="186">
        <v>37.253999999999998</v>
      </c>
      <c r="X17" s="186">
        <v>38.747</v>
      </c>
      <c r="AA17" s="186"/>
      <c r="AB17" s="282" t="str">
        <f t="shared" si="8"/>
        <v>00320C</v>
      </c>
      <c r="AC17" s="130" t="str">
        <f t="shared" si="9"/>
        <v>Administrative Analyst I - Confidential</v>
      </c>
      <c r="AD17" s="284" t="str">
        <f t="shared" si="10"/>
        <v>150</v>
      </c>
      <c r="AE17" s="282">
        <f t="shared" si="11"/>
        <v>33.115000000000002</v>
      </c>
      <c r="AF17" s="282">
        <f t="shared" si="12"/>
        <v>34.442</v>
      </c>
      <c r="AG17" s="282">
        <f t="shared" si="13"/>
        <v>35.82</v>
      </c>
      <c r="AH17" s="282">
        <f t="shared" si="14"/>
        <v>37.253999999999998</v>
      </c>
      <c r="AI17" s="282">
        <f t="shared" si="15"/>
        <v>38.747</v>
      </c>
      <c r="AJ17" s="282" t="str">
        <f t="shared" si="16"/>
        <v/>
      </c>
      <c r="AK17" s="282" t="str">
        <f t="shared" si="17"/>
        <v/>
      </c>
    </row>
    <row r="18" spans="1:38" hidden="1" x14ac:dyDescent="0.2">
      <c r="A18" s="75" t="s">
        <v>1060</v>
      </c>
      <c r="B18" s="75">
        <v>8</v>
      </c>
      <c r="C18" s="70" t="s">
        <v>576</v>
      </c>
      <c r="D18" s="75">
        <v>393</v>
      </c>
      <c r="E18" s="75" t="s">
        <v>17</v>
      </c>
      <c r="F18" s="73" t="s">
        <v>1062</v>
      </c>
      <c r="G18" s="74">
        <f t="shared" si="1"/>
        <v>78272</v>
      </c>
      <c r="H18" s="74">
        <f t="shared" si="2"/>
        <v>81408</v>
      </c>
      <c r="I18" s="74">
        <f t="shared" si="3"/>
        <v>84665</v>
      </c>
      <c r="J18" s="74">
        <f t="shared" si="4"/>
        <v>88055</v>
      </c>
      <c r="K18" s="74">
        <f t="shared" si="5"/>
        <v>91584</v>
      </c>
      <c r="L18" s="74">
        <f t="shared" si="6"/>
        <v>0</v>
      </c>
      <c r="M18" s="74">
        <f t="shared" si="7"/>
        <v>0</v>
      </c>
      <c r="N18" s="72"/>
      <c r="P18" s="187" t="str">
        <f t="shared" si="18"/>
        <v>00340C</v>
      </c>
      <c r="Q18" s="191" t="s">
        <v>600</v>
      </c>
      <c r="R18" s="188" t="str">
        <f t="shared" si="19"/>
        <v>Administrative Analyst II - Confidential</v>
      </c>
      <c r="S18" s="189" t="str">
        <f t="shared" si="20"/>
        <v>099</v>
      </c>
      <c r="T18" s="186">
        <v>78272</v>
      </c>
      <c r="U18" s="186">
        <v>81408</v>
      </c>
      <c r="V18" s="186">
        <v>84665</v>
      </c>
      <c r="W18" s="186">
        <v>88055</v>
      </c>
      <c r="X18" s="186">
        <v>91584</v>
      </c>
      <c r="AA18" s="186"/>
      <c r="AB18" s="282" t="str">
        <f t="shared" si="8"/>
        <v>00340C</v>
      </c>
      <c r="AC18" s="130" t="str">
        <f t="shared" si="9"/>
        <v>Administrative Analyst II - Confidential</v>
      </c>
      <c r="AD18" s="284" t="str">
        <f t="shared" si="10"/>
        <v>099</v>
      </c>
      <c r="AE18" s="282">
        <f t="shared" si="11"/>
        <v>37.631</v>
      </c>
      <c r="AF18" s="282">
        <f t="shared" si="12"/>
        <v>39.138999999999996</v>
      </c>
      <c r="AG18" s="282">
        <f t="shared" si="13"/>
        <v>40.704999999999998</v>
      </c>
      <c r="AH18" s="282">
        <f t="shared" si="14"/>
        <v>42.335000000000001</v>
      </c>
      <c r="AI18" s="282">
        <f t="shared" si="15"/>
        <v>44.030999999999999</v>
      </c>
      <c r="AJ18" s="282" t="str">
        <f t="shared" si="16"/>
        <v/>
      </c>
      <c r="AK18" s="282" t="str">
        <f t="shared" si="17"/>
        <v/>
      </c>
    </row>
    <row r="19" spans="1:38" hidden="1" x14ac:dyDescent="0.2">
      <c r="A19" s="75" t="s">
        <v>29</v>
      </c>
      <c r="B19" s="75">
        <v>8</v>
      </c>
      <c r="C19" s="70" t="s">
        <v>28</v>
      </c>
      <c r="D19" s="75">
        <v>398</v>
      </c>
      <c r="E19" s="75" t="s">
        <v>17</v>
      </c>
      <c r="F19" s="73" t="s">
        <v>316</v>
      </c>
      <c r="G19" s="74">
        <f t="shared" ca="1" si="1"/>
        <v>72379</v>
      </c>
      <c r="H19" s="74">
        <f t="shared" ca="1" si="2"/>
        <v>75276</v>
      </c>
      <c r="I19" s="74">
        <f t="shared" ca="1" si="3"/>
        <v>78284</v>
      </c>
      <c r="J19" s="74">
        <f t="shared" ca="1" si="4"/>
        <v>81416</v>
      </c>
      <c r="K19" s="74">
        <f t="shared" ca="1" si="5"/>
        <v>84674</v>
      </c>
      <c r="L19" s="74">
        <f t="shared" ca="1" si="6"/>
        <v>88060</v>
      </c>
      <c r="M19" s="74">
        <f t="shared" ca="1" si="7"/>
        <v>91582</v>
      </c>
      <c r="N19" s="72"/>
      <c r="P19" s="187" t="str">
        <f t="shared" si="18"/>
        <v>00351C</v>
      </c>
      <c r="Q19" s="186" t="s">
        <v>600</v>
      </c>
      <c r="R19" s="188" t="str">
        <f t="shared" si="19"/>
        <v>Administrative Analyst II Supervisory</v>
      </c>
      <c r="S19" s="189" t="str">
        <f t="shared" si="20"/>
        <v>99</v>
      </c>
      <c r="T19" s="186" cm="1">
        <f t="array" aca="1" ref="T19" ca="1">ROUND(IF($Q19="Y",VLOOKUP($P19, INDIRECT($Q$3),T$8,0)*INDIRECT($P$2),VLOOKUP($P19, INDIRECT($Q$3),T$8,0)),IF($E19="E",0,3))</f>
        <v>72379</v>
      </c>
      <c r="U19" s="186" cm="1">
        <f t="array" aca="1" ref="U19" ca="1">ROUND(IF($Q19="Y",VLOOKUP($P19, INDIRECT($Q$3),U$8,0)*INDIRECT($P$2),VLOOKUP($P19, INDIRECT($Q$3),U$8,0)),IF($E19="E",0,3))</f>
        <v>75276</v>
      </c>
      <c r="V19" s="186" cm="1">
        <f t="array" aca="1" ref="V19" ca="1">ROUND(IF($Q19="Y",VLOOKUP($P19, INDIRECT($Q$3),V$8,0)*INDIRECT($P$2),VLOOKUP($P19, INDIRECT($Q$3),V$8,0)),IF($E19="E",0,3))</f>
        <v>78284</v>
      </c>
      <c r="W19" s="186" cm="1">
        <f t="array" aca="1" ref="W19" ca="1">ROUND(IF($Q19="Y",VLOOKUP($P19, INDIRECT($Q$3),W$8,0)*INDIRECT($P$2),VLOOKUP($P19, INDIRECT($Q$3),W$8,0)),IF($E19="E",0,3))</f>
        <v>81416</v>
      </c>
      <c r="X19" s="186" cm="1">
        <f t="array" aca="1" ref="X19" ca="1">ROUND(IF($Q19="Y",VLOOKUP($P19, INDIRECT($Q$3),X$8,0)*INDIRECT($P$2),VLOOKUP($P19, INDIRECT($Q$3),X$8,0)),IF($E19="E",0,3))</f>
        <v>84674</v>
      </c>
      <c r="Y19" s="186" cm="1">
        <f t="array" aca="1" ref="Y19" ca="1">ROUND(IF($Q19="Y",VLOOKUP($P19, INDIRECT($Q$3),Y$8,0)*INDIRECT($P$2),VLOOKUP($P19, INDIRECT($Q$3),Y$8,0)),IF($E19="E",0,3))</f>
        <v>88060</v>
      </c>
      <c r="Z19" s="186" cm="1">
        <f t="array" aca="1" ref="Z19" ca="1">ROUND(IF($Q19="Y",VLOOKUP($P19, INDIRECT($Q$3),Z$8,0)*INDIRECT($P$2),VLOOKUP($P19, INDIRECT($Q$3),Z$8,0)),IF($E19="E",0,3))</f>
        <v>91582</v>
      </c>
      <c r="AA19" s="186"/>
      <c r="AB19" s="282" t="str">
        <f t="shared" si="8"/>
        <v>00351C</v>
      </c>
      <c r="AC19" s="130" t="str">
        <f t="shared" si="9"/>
        <v>Administrative Analyst II Supervisory</v>
      </c>
      <c r="AD19" s="284" t="str">
        <f t="shared" si="10"/>
        <v>99</v>
      </c>
      <c r="AE19" s="282">
        <f t="shared" ca="1" si="11"/>
        <v>34.797999999999995</v>
      </c>
      <c r="AF19" s="282">
        <f t="shared" ca="1" si="12"/>
        <v>36.190999999999995</v>
      </c>
      <c r="AG19" s="282">
        <f t="shared" ca="1" si="13"/>
        <v>37.637</v>
      </c>
      <c r="AH19" s="282">
        <f t="shared" ca="1" si="14"/>
        <v>39.143000000000001</v>
      </c>
      <c r="AI19" s="282">
        <f t="shared" ca="1" si="15"/>
        <v>40.708999999999996</v>
      </c>
      <c r="AJ19" s="282">
        <f t="shared" ca="1" si="16"/>
        <v>42.336999999999996</v>
      </c>
      <c r="AK19" s="282">
        <f t="shared" ca="1" si="17"/>
        <v>44.03</v>
      </c>
    </row>
    <row r="20" spans="1:38" hidden="1" x14ac:dyDescent="0.2">
      <c r="A20" s="75" t="s">
        <v>27</v>
      </c>
      <c r="B20" s="75">
        <v>7</v>
      </c>
      <c r="C20" s="70" t="s">
        <v>26</v>
      </c>
      <c r="D20" s="75">
        <v>358</v>
      </c>
      <c r="E20" s="75" t="s">
        <v>21</v>
      </c>
      <c r="F20" s="73" t="s">
        <v>317</v>
      </c>
      <c r="G20" s="74">
        <f t="shared" ca="1" si="1"/>
        <v>34.621000000000002</v>
      </c>
      <c r="H20" s="74">
        <f t="shared" ca="1" si="2"/>
        <v>36.008000000000003</v>
      </c>
      <c r="I20" s="74">
        <f t="shared" ca="1" si="3"/>
        <v>37.448</v>
      </c>
      <c r="J20" s="74">
        <f t="shared" ca="1" si="4"/>
        <v>38.948</v>
      </c>
      <c r="K20" s="74">
        <f t="shared" ca="1" si="5"/>
        <v>40.508000000000003</v>
      </c>
      <c r="L20" s="74">
        <f t="shared" ca="1" si="6"/>
        <v>0</v>
      </c>
      <c r="M20" s="74">
        <f t="shared" ca="1" si="7"/>
        <v>0</v>
      </c>
      <c r="N20" s="72"/>
      <c r="P20" s="187" t="str">
        <f t="shared" si="18"/>
        <v>00361C</v>
      </c>
      <c r="Q20" s="191" t="s">
        <v>600</v>
      </c>
      <c r="R20" s="188" t="str">
        <f t="shared" si="19"/>
        <v>Administrative Assistant to Police Administration</v>
      </c>
      <c r="S20" s="189" t="str">
        <f t="shared" si="20"/>
        <v>98</v>
      </c>
      <c r="T20" s="186" cm="1">
        <f t="array" aca="1" ref="T20" ca="1">ROUND(IF($Q20="Y",VLOOKUP($P20, INDIRECT($Q$3),T$8,0)*INDIRECT($P$2),VLOOKUP($P20, INDIRECT($Q$3),T$8,0)),IF($E20="E",0,3))</f>
        <v>34.621000000000002</v>
      </c>
      <c r="U20" s="186" cm="1">
        <f t="array" aca="1" ref="U20" ca="1">ROUND(IF($Q20="Y",VLOOKUP($P20, INDIRECT($Q$3),U$8,0)*INDIRECT($P$2),VLOOKUP($P20, INDIRECT($Q$3),U$8,0)),IF($E20="E",0,3))</f>
        <v>36.008000000000003</v>
      </c>
      <c r="V20" s="186" cm="1">
        <f t="array" aca="1" ref="V20" ca="1">ROUND(IF($Q20="Y",VLOOKUP($P20, INDIRECT($Q$3),V$8,0)*INDIRECT($P$2),VLOOKUP($P20, INDIRECT($Q$3),V$8,0)),IF($E20="E",0,3))</f>
        <v>37.448</v>
      </c>
      <c r="W20" s="186" cm="1">
        <f t="array" aca="1" ref="W20" ca="1">ROUND(IF($Q20="Y",VLOOKUP($P20, INDIRECT($Q$3),W$8,0)*INDIRECT($P$2),VLOOKUP($P20, INDIRECT($Q$3),W$8,0)),IF($E20="E",0,3))</f>
        <v>38.948</v>
      </c>
      <c r="X20" s="186" cm="1">
        <f t="array" aca="1" ref="X20" ca="1">ROUND(IF($Q20="Y",VLOOKUP($P20, INDIRECT($Q$3),X$8,0)*INDIRECT($P$2),VLOOKUP($P20, INDIRECT($Q$3),X$8,0)),IF($E20="E",0,3))</f>
        <v>40.508000000000003</v>
      </c>
      <c r="Y20" s="186" cm="1">
        <f t="array" aca="1" ref="Y20" ca="1">ROUND(IF($Q20="Y",VLOOKUP($P20, INDIRECT($Q$3),Y$8,0)*INDIRECT($P$2),VLOOKUP($P20, INDIRECT($Q$3),Y$8,0)),IF($E20="E",0,3))</f>
        <v>0</v>
      </c>
      <c r="Z20" s="186" cm="1">
        <f t="array" aca="1" ref="Z20" ca="1">ROUND(IF($Q20="Y",VLOOKUP($P20, INDIRECT($Q$3),Z$8,0)*INDIRECT($P$2),VLOOKUP($P20, INDIRECT($Q$3),Z$8,0)),IF($E20="E",0,3))</f>
        <v>0</v>
      </c>
      <c r="AA20" s="186"/>
      <c r="AB20" s="282" t="str">
        <f t="shared" si="8"/>
        <v>00361C</v>
      </c>
      <c r="AC20" s="130" t="str">
        <f t="shared" si="9"/>
        <v>Administrative Assistant to Police Administration</v>
      </c>
      <c r="AD20" s="284" t="str">
        <f t="shared" si="10"/>
        <v>98</v>
      </c>
      <c r="AE20" s="282">
        <f t="shared" ca="1" si="11"/>
        <v>34.621000000000002</v>
      </c>
      <c r="AF20" s="282">
        <f t="shared" ca="1" si="12"/>
        <v>36.008000000000003</v>
      </c>
      <c r="AG20" s="282">
        <f t="shared" ca="1" si="13"/>
        <v>37.448</v>
      </c>
      <c r="AH20" s="282">
        <f t="shared" ca="1" si="14"/>
        <v>38.948</v>
      </c>
      <c r="AI20" s="282">
        <f t="shared" ca="1" si="15"/>
        <v>40.508000000000003</v>
      </c>
      <c r="AJ20" s="282" t="str">
        <f t="shared" ca="1" si="16"/>
        <v/>
      </c>
      <c r="AK20" s="282" t="str">
        <f t="shared" ca="1" si="17"/>
        <v/>
      </c>
    </row>
    <row r="21" spans="1:38" hidden="1" x14ac:dyDescent="0.2">
      <c r="A21" s="75" t="s">
        <v>75</v>
      </c>
      <c r="B21" s="75">
        <v>8</v>
      </c>
      <c r="C21" s="70" t="s">
        <v>30</v>
      </c>
      <c r="D21" s="75">
        <v>393</v>
      </c>
      <c r="E21" s="75" t="s">
        <v>17</v>
      </c>
      <c r="F21" s="73" t="s">
        <v>829</v>
      </c>
      <c r="G21" s="74">
        <f t="shared" ca="1" si="1"/>
        <v>70918</v>
      </c>
      <c r="H21" s="74">
        <f t="shared" ca="1" si="2"/>
        <v>74724</v>
      </c>
      <c r="I21" s="74">
        <f t="shared" ca="1" si="3"/>
        <v>78687</v>
      </c>
      <c r="J21" s="74">
        <f t="shared" ca="1" si="4"/>
        <v>84259</v>
      </c>
      <c r="K21" s="74">
        <f t="shared" ca="1" si="5"/>
        <v>86620</v>
      </c>
      <c r="L21" s="74">
        <f t="shared" ca="1" si="6"/>
        <v>89045</v>
      </c>
      <c r="M21" s="74">
        <f t="shared" ca="1" si="7"/>
        <v>91584</v>
      </c>
      <c r="N21" s="72"/>
      <c r="P21" s="187" t="str">
        <f t="shared" si="18"/>
        <v>00463C</v>
      </c>
      <c r="Q21" s="191" t="s">
        <v>600</v>
      </c>
      <c r="R21" s="188" t="str">
        <f t="shared" si="19"/>
        <v>Aide to the City Coordinator</v>
      </c>
      <c r="S21" s="189" t="str">
        <f t="shared" si="20"/>
        <v>21</v>
      </c>
      <c r="T21" s="186" cm="1">
        <f t="array" aca="1" ref="T21" ca="1">ROUND(IF($Q21="Y",VLOOKUP($P21, INDIRECT($Q$3),T$8,0)*INDIRECT($P$2),VLOOKUP($P21, INDIRECT($Q$3),T$8,0)),IF($E21="E",0,3))</f>
        <v>70918</v>
      </c>
      <c r="U21" s="186" cm="1">
        <f t="array" aca="1" ref="U21" ca="1">ROUND(IF($Q21="Y",VLOOKUP($P21, INDIRECT($Q$3),U$8,0)*INDIRECT($P$2),VLOOKUP($P21, INDIRECT($Q$3),U$8,0)),IF($E21="E",0,3))</f>
        <v>74724</v>
      </c>
      <c r="V21" s="186" cm="1">
        <f t="array" aca="1" ref="V21" ca="1">ROUND(IF($Q21="Y",VLOOKUP($P21, INDIRECT($Q$3),V$8,0)*INDIRECT($P$2),VLOOKUP($P21, INDIRECT($Q$3),V$8,0)),IF($E21="E",0,3))</f>
        <v>78687</v>
      </c>
      <c r="W21" s="186" cm="1">
        <f t="array" aca="1" ref="W21" ca="1">ROUND(IF($Q21="Y",VLOOKUP($P21, INDIRECT($Q$3),W$8,0)*INDIRECT($P$2),VLOOKUP($P21, INDIRECT($Q$3),W$8,0)),IF($E21="E",0,3))</f>
        <v>84259</v>
      </c>
      <c r="X21" s="186" cm="1">
        <f t="array" aca="1" ref="X21" ca="1">ROUND(IF($Q21="Y",VLOOKUP($P21, INDIRECT($Q$3),X$8,0)*INDIRECT($P$2),VLOOKUP($P21, INDIRECT($Q$3),X$8,0)),IF($E21="E",0,3))</f>
        <v>86620</v>
      </c>
      <c r="Y21" s="186" cm="1">
        <f t="array" aca="1" ref="Y21" ca="1">ROUND(IF($Q21="Y",VLOOKUP($P21, INDIRECT($Q$3),Y$8,0)*INDIRECT($P$2),VLOOKUP($P21, INDIRECT($Q$3),Y$8,0)),IF($E21="E",0,3))</f>
        <v>89045</v>
      </c>
      <c r="Z21" s="186" cm="1">
        <f t="array" aca="1" ref="Z21" ca="1">ROUND(IF($Q21="Y",VLOOKUP($P21, INDIRECT($Q$3),Z$8,0)*INDIRECT($P$2),VLOOKUP($P21, INDIRECT($Q$3),Z$8,0)),IF($E21="E",0,3))</f>
        <v>91584</v>
      </c>
      <c r="AA21" s="186"/>
      <c r="AB21" s="282" t="str">
        <f t="shared" si="8"/>
        <v>00463C</v>
      </c>
      <c r="AC21" s="130" t="str">
        <f t="shared" si="9"/>
        <v>Aide to the City Coordinator</v>
      </c>
      <c r="AD21" s="284" t="str">
        <f t="shared" si="10"/>
        <v>21</v>
      </c>
      <c r="AE21" s="282">
        <f t="shared" ca="1" si="11"/>
        <v>34.095999999999997</v>
      </c>
      <c r="AF21" s="282">
        <f t="shared" ca="1" si="12"/>
        <v>35.924999999999997</v>
      </c>
      <c r="AG21" s="282">
        <f t="shared" ca="1" si="13"/>
        <v>37.830999999999996</v>
      </c>
      <c r="AH21" s="282">
        <f t="shared" ca="1" si="14"/>
        <v>40.51</v>
      </c>
      <c r="AI21" s="282">
        <f t="shared" ca="1" si="15"/>
        <v>41.644999999999996</v>
      </c>
      <c r="AJ21" s="282">
        <f t="shared" ca="1" si="16"/>
        <v>42.811</v>
      </c>
      <c r="AK21" s="282">
        <f t="shared" ca="1" si="17"/>
        <v>44.030999999999999</v>
      </c>
    </row>
    <row r="22" spans="1:38" hidden="1" x14ac:dyDescent="0.2">
      <c r="A22" s="75" t="s">
        <v>876</v>
      </c>
      <c r="B22" s="75">
        <v>8</v>
      </c>
      <c r="C22" s="70" t="s">
        <v>30</v>
      </c>
      <c r="D22" s="75">
        <v>393</v>
      </c>
      <c r="E22" s="75" t="s">
        <v>17</v>
      </c>
      <c r="F22" s="73" t="s">
        <v>877</v>
      </c>
      <c r="G22" s="74">
        <f t="shared" ca="1" si="1"/>
        <v>70918</v>
      </c>
      <c r="H22" s="74">
        <f t="shared" ca="1" si="2"/>
        <v>74724</v>
      </c>
      <c r="I22" s="74">
        <f t="shared" ca="1" si="3"/>
        <v>78687</v>
      </c>
      <c r="J22" s="74">
        <f t="shared" ca="1" si="4"/>
        <v>84259</v>
      </c>
      <c r="K22" s="74">
        <f t="shared" ca="1" si="5"/>
        <v>86620</v>
      </c>
      <c r="L22" s="74">
        <f t="shared" ca="1" si="6"/>
        <v>89045</v>
      </c>
      <c r="M22" s="74">
        <f t="shared" ca="1" si="7"/>
        <v>91584</v>
      </c>
      <c r="N22" s="72"/>
      <c r="P22" s="187" t="s">
        <v>876</v>
      </c>
      <c r="Q22" s="191" t="s">
        <v>600</v>
      </c>
      <c r="R22" s="188" t="str">
        <f t="shared" si="19"/>
        <v>Aide to the Community Safety Commissioner</v>
      </c>
      <c r="S22" s="189" t="str">
        <f t="shared" si="20"/>
        <v>21</v>
      </c>
      <c r="T22" s="186" cm="1">
        <f t="array" aca="1" ref="T22" ca="1">ROUND(IF($Q22="Y",VLOOKUP($P22, INDIRECT($Q$3),T$8,0)*INDIRECT($P$2),VLOOKUP($P22, INDIRECT($Q$3),T$8,0)),IF($E22="E",0,3))</f>
        <v>70918</v>
      </c>
      <c r="U22" s="186" cm="1">
        <f t="array" aca="1" ref="U22" ca="1">ROUND(IF($Q22="Y",VLOOKUP($P22, INDIRECT($Q$3),U$8,0)*INDIRECT($P$2),VLOOKUP($P22, INDIRECT($Q$3),U$8,0)),IF($E22="E",0,3))</f>
        <v>74724</v>
      </c>
      <c r="V22" s="186" cm="1">
        <f t="array" aca="1" ref="V22" ca="1">ROUND(IF($Q22="Y",VLOOKUP($P22, INDIRECT($Q$3),V$8,0)*INDIRECT($P$2),VLOOKUP($P22, INDIRECT($Q$3),V$8,0)),IF($E22="E",0,3))</f>
        <v>78687</v>
      </c>
      <c r="W22" s="186" cm="1">
        <f t="array" aca="1" ref="W22" ca="1">ROUND(IF($Q22="Y",VLOOKUP($P22, INDIRECT($Q$3),W$8,0)*INDIRECT($P$2),VLOOKUP($P22, INDIRECT($Q$3),W$8,0)),IF($E22="E",0,3))</f>
        <v>84259</v>
      </c>
      <c r="X22" s="186" cm="1">
        <f t="array" aca="1" ref="X22" ca="1">ROUND(IF($Q22="Y",VLOOKUP($P22, INDIRECT($Q$3),X$8,0)*INDIRECT($P$2),VLOOKUP($P22, INDIRECT($Q$3),X$8,0)),IF($E22="E",0,3))</f>
        <v>86620</v>
      </c>
      <c r="Y22" s="186" cm="1">
        <f t="array" aca="1" ref="Y22" ca="1">ROUND(IF($Q22="Y",VLOOKUP($P22, INDIRECT($Q$3),Y$8,0)*INDIRECT($P$2),VLOOKUP($P22, INDIRECT($Q$3),Y$8,0)),IF($E22="E",0,3))</f>
        <v>89045</v>
      </c>
      <c r="Z22" s="186" cm="1">
        <f t="array" aca="1" ref="Z22" ca="1">ROUND(IF($Q22="Y",VLOOKUP($P22, INDIRECT($Q$3),Z$8,0)*INDIRECT($P$2),VLOOKUP($P22, INDIRECT($Q$3),Z$8,0)),IF($E22="E",0,3))</f>
        <v>91584</v>
      </c>
      <c r="AA22" s="186"/>
      <c r="AB22" s="282" t="str">
        <f t="shared" si="8"/>
        <v>59433C</v>
      </c>
      <c r="AC22" s="130" t="str">
        <f t="shared" si="9"/>
        <v>Aide to the Community Safety Commissioner</v>
      </c>
      <c r="AD22" s="284" t="str">
        <f t="shared" si="10"/>
        <v>21</v>
      </c>
      <c r="AE22" s="282">
        <f t="shared" ca="1" si="11"/>
        <v>34.095999999999997</v>
      </c>
      <c r="AF22" s="282">
        <f t="shared" ca="1" si="12"/>
        <v>35.924999999999997</v>
      </c>
      <c r="AG22" s="282">
        <f t="shared" ca="1" si="13"/>
        <v>37.830999999999996</v>
      </c>
      <c r="AH22" s="282">
        <f t="shared" ca="1" si="14"/>
        <v>40.51</v>
      </c>
      <c r="AI22" s="282">
        <f t="shared" ca="1" si="15"/>
        <v>41.644999999999996</v>
      </c>
      <c r="AJ22" s="282">
        <f t="shared" ca="1" si="16"/>
        <v>42.811</v>
      </c>
      <c r="AK22" s="282">
        <f t="shared" ca="1" si="17"/>
        <v>44.030999999999999</v>
      </c>
    </row>
    <row r="23" spans="1:38" hidden="1" x14ac:dyDescent="0.2">
      <c r="A23" s="75" t="s">
        <v>1017</v>
      </c>
      <c r="B23" s="75">
        <v>8</v>
      </c>
      <c r="C23" s="70" t="s">
        <v>30</v>
      </c>
      <c r="D23" s="75">
        <v>393</v>
      </c>
      <c r="E23" s="75" t="s">
        <v>17</v>
      </c>
      <c r="F23" s="73" t="s">
        <v>1016</v>
      </c>
      <c r="G23" s="74">
        <f t="shared" si="1"/>
        <v>70918</v>
      </c>
      <c r="H23" s="74">
        <f t="shared" si="2"/>
        <v>74724</v>
      </c>
      <c r="I23" s="74">
        <f t="shared" si="3"/>
        <v>78687</v>
      </c>
      <c r="J23" s="74">
        <f t="shared" si="4"/>
        <v>84259</v>
      </c>
      <c r="K23" s="74">
        <f t="shared" si="5"/>
        <v>86620</v>
      </c>
      <c r="L23" s="74">
        <f t="shared" si="6"/>
        <v>89045</v>
      </c>
      <c r="M23" s="74">
        <f t="shared" si="7"/>
        <v>91584</v>
      </c>
      <c r="N23" s="72"/>
      <c r="P23" s="187" t="s">
        <v>1017</v>
      </c>
      <c r="Q23" s="191" t="s">
        <v>600</v>
      </c>
      <c r="R23" s="188" t="str">
        <f t="shared" si="19"/>
        <v>Aide to the Director of Neighborhood Safety</v>
      </c>
      <c r="S23" s="189" t="str">
        <f t="shared" si="20"/>
        <v>21</v>
      </c>
      <c r="T23" s="387">
        <v>70918</v>
      </c>
      <c r="U23" s="387">
        <v>74724</v>
      </c>
      <c r="V23" s="387">
        <v>78687</v>
      </c>
      <c r="W23" s="387">
        <v>84259</v>
      </c>
      <c r="X23" s="387">
        <v>86620</v>
      </c>
      <c r="Y23" s="387">
        <v>89045</v>
      </c>
      <c r="Z23" s="387">
        <v>91584</v>
      </c>
      <c r="AA23" s="186"/>
      <c r="AB23" s="282" t="str">
        <f t="shared" si="8"/>
        <v>53071C</v>
      </c>
      <c r="AC23" s="130" t="str">
        <f t="shared" si="9"/>
        <v>Aide to the Director of Neighborhood Safety</v>
      </c>
      <c r="AD23" s="284" t="str">
        <f t="shared" si="10"/>
        <v>21</v>
      </c>
      <c r="AE23" s="282">
        <f t="shared" si="11"/>
        <v>34.095999999999997</v>
      </c>
      <c r="AF23" s="282">
        <f t="shared" si="12"/>
        <v>35.924999999999997</v>
      </c>
      <c r="AG23" s="282">
        <f t="shared" si="13"/>
        <v>37.830999999999996</v>
      </c>
      <c r="AH23" s="282">
        <f t="shared" si="14"/>
        <v>40.51</v>
      </c>
      <c r="AI23" s="282">
        <f t="shared" si="15"/>
        <v>41.644999999999996</v>
      </c>
      <c r="AJ23" s="282">
        <f t="shared" si="16"/>
        <v>42.811</v>
      </c>
      <c r="AK23" s="282">
        <f t="shared" si="17"/>
        <v>44.030999999999999</v>
      </c>
    </row>
    <row r="24" spans="1:38" hidden="1" x14ac:dyDescent="0.2">
      <c r="A24" s="75" t="s">
        <v>910</v>
      </c>
      <c r="B24" s="75">
        <v>8</v>
      </c>
      <c r="C24" s="70" t="s">
        <v>1002</v>
      </c>
      <c r="D24" s="75">
        <v>393</v>
      </c>
      <c r="E24" s="75" t="s">
        <v>17</v>
      </c>
      <c r="F24" s="73" t="s">
        <v>976</v>
      </c>
      <c r="G24" s="74">
        <f t="shared" ca="1" si="1"/>
        <v>70918</v>
      </c>
      <c r="H24" s="74">
        <f t="shared" ca="1" si="2"/>
        <v>74724</v>
      </c>
      <c r="I24" s="74">
        <f t="shared" ca="1" si="3"/>
        <v>78687</v>
      </c>
      <c r="J24" s="74">
        <f t="shared" ca="1" si="4"/>
        <v>84259</v>
      </c>
      <c r="K24" s="74">
        <f t="shared" ca="1" si="5"/>
        <v>86620</v>
      </c>
      <c r="L24" s="74">
        <f t="shared" ca="1" si="6"/>
        <v>89045</v>
      </c>
      <c r="M24" s="74">
        <f t="shared" ca="1" si="7"/>
        <v>91584</v>
      </c>
      <c r="N24" s="72"/>
      <c r="P24" s="187" t="s">
        <v>910</v>
      </c>
      <c r="Q24" s="191" t="s">
        <v>600</v>
      </c>
      <c r="R24" s="188" t="s">
        <v>912</v>
      </c>
      <c r="S24" s="189" t="s">
        <v>1002</v>
      </c>
      <c r="T24" s="186" cm="1">
        <f t="array" aca="1" ref="T24" ca="1">ROUND(IF($Q24="Y",VLOOKUP($P24, INDIRECT($Q$3),T$8,0)*INDIRECT($P$2),VLOOKUP($P24, INDIRECT($Q$3),T$8,0)),IF($E24="E",0,3))</f>
        <v>70918</v>
      </c>
      <c r="U24" s="186" cm="1">
        <f t="array" aca="1" ref="U24" ca="1">ROUND(IF($Q24="Y",VLOOKUP($P24, INDIRECT($Q$3),U$8,0)*INDIRECT($P$2),VLOOKUP($P24, INDIRECT($Q$3),U$8,0)),IF($E24="E",0,3))</f>
        <v>74724</v>
      </c>
      <c r="V24" s="186" cm="1">
        <f t="array" aca="1" ref="V24" ca="1">ROUND(IF($Q24="Y",VLOOKUP($P24, INDIRECT($Q$3),V$8,0)*INDIRECT($P$2),VLOOKUP($P24, INDIRECT($Q$3),V$8,0)),IF($E24="E",0,3))</f>
        <v>78687</v>
      </c>
      <c r="W24" s="186" cm="1">
        <f t="array" aca="1" ref="W24" ca="1">ROUND(IF($Q24="Y",VLOOKUP($P24, INDIRECT($Q$3),W$8,0)*INDIRECT($P$2),VLOOKUP($P24, INDIRECT($Q$3),W$8,0)),IF($E24="E",0,3))</f>
        <v>84259</v>
      </c>
      <c r="X24" s="186" cm="1">
        <f t="array" aca="1" ref="X24" ca="1">ROUND(IF($Q24="Y",VLOOKUP($P24, INDIRECT($Q$3),X$8,0)*INDIRECT($P$2),VLOOKUP($P24, INDIRECT($Q$3),X$8,0)),IF($E24="E",0,3))</f>
        <v>86620</v>
      </c>
      <c r="Y24" s="186" cm="1">
        <f t="array" aca="1" ref="Y24" ca="1">ROUND(IF($Q24="Y",VLOOKUP($P24, INDIRECT($Q$3),Y$8,0)*INDIRECT($P$2),VLOOKUP($P24, INDIRECT($Q$3),Y$8,0)),IF($E24="E",0,3))</f>
        <v>89045</v>
      </c>
      <c r="Z24" s="186" cm="1">
        <f t="array" aca="1" ref="Z24" ca="1">ROUND(IF($Q24="Y",VLOOKUP($P24, INDIRECT($Q$3),Z$8,0)*INDIRECT($P$2),VLOOKUP($P24, INDIRECT($Q$3),Z$8,0)),IF($E24="E",0,3))</f>
        <v>91584</v>
      </c>
      <c r="AA24" s="186"/>
      <c r="AB24" s="282" t="str">
        <f t="shared" si="8"/>
        <v>53040C</v>
      </c>
      <c r="AC24" s="371" t="s">
        <v>912</v>
      </c>
      <c r="AD24" s="284" t="s">
        <v>1002</v>
      </c>
      <c r="AE24" s="282">
        <f t="shared" ca="1" si="11"/>
        <v>34.095999999999997</v>
      </c>
      <c r="AF24" s="282">
        <f t="shared" ca="1" si="12"/>
        <v>35.924999999999997</v>
      </c>
      <c r="AG24" s="282">
        <f t="shared" ca="1" si="13"/>
        <v>37.830999999999996</v>
      </c>
      <c r="AH24" s="282">
        <f t="shared" ca="1" si="14"/>
        <v>40.51</v>
      </c>
      <c r="AI24" s="282">
        <f t="shared" ca="1" si="15"/>
        <v>41.644999999999996</v>
      </c>
      <c r="AJ24" s="282">
        <f t="shared" ca="1" si="16"/>
        <v>42.811</v>
      </c>
      <c r="AK24" s="282">
        <f t="shared" ca="1" si="17"/>
        <v>44.030999999999999</v>
      </c>
    </row>
    <row r="25" spans="1:38" s="73" customFormat="1" hidden="1" x14ac:dyDescent="0.2">
      <c r="A25" s="75" t="s">
        <v>31</v>
      </c>
      <c r="B25" s="75">
        <v>8</v>
      </c>
      <c r="C25" s="70" t="s">
        <v>30</v>
      </c>
      <c r="D25" s="75">
        <v>393</v>
      </c>
      <c r="E25" s="75" t="s">
        <v>17</v>
      </c>
      <c r="F25" s="73" t="s">
        <v>318</v>
      </c>
      <c r="G25" s="74">
        <f t="shared" ca="1" si="1"/>
        <v>70918</v>
      </c>
      <c r="H25" s="74">
        <f t="shared" ca="1" si="2"/>
        <v>74724</v>
      </c>
      <c r="I25" s="74">
        <f t="shared" ca="1" si="3"/>
        <v>78687</v>
      </c>
      <c r="J25" s="74">
        <f t="shared" ca="1" si="4"/>
        <v>84259</v>
      </c>
      <c r="K25" s="74">
        <f t="shared" ca="1" si="5"/>
        <v>86620</v>
      </c>
      <c r="L25" s="74">
        <f t="shared" ca="1" si="6"/>
        <v>89045</v>
      </c>
      <c r="M25" s="74">
        <f t="shared" ca="1" si="7"/>
        <v>91584</v>
      </c>
      <c r="N25" s="72"/>
      <c r="O25" s="71"/>
      <c r="P25" s="187" t="str">
        <f t="shared" ref="P25:P56" si="21">A25</f>
        <v>00469C</v>
      </c>
      <c r="Q25" s="191" t="s">
        <v>600</v>
      </c>
      <c r="R25" s="188" t="str">
        <f t="shared" ref="R25:R56" si="22">F25</f>
        <v>Aide to the Finance Officer</v>
      </c>
      <c r="S25" s="189" t="str">
        <f t="shared" ref="S25:S56" si="23">C25</f>
        <v>21</v>
      </c>
      <c r="T25" s="186" cm="1">
        <f t="array" aca="1" ref="T25" ca="1">ROUND(IF($Q25="Y",VLOOKUP($P25, INDIRECT($Q$3),T$8,0)*INDIRECT($P$2),VLOOKUP($P25, INDIRECT($Q$3),T$8,0)),IF($E25="E",0,3))</f>
        <v>70918</v>
      </c>
      <c r="U25" s="186" cm="1">
        <f t="array" aca="1" ref="U25" ca="1">ROUND(IF($Q25="Y",VLOOKUP($P25, INDIRECT($Q$3),U$8,0)*INDIRECT($P$2),VLOOKUP($P25, INDIRECT($Q$3),U$8,0)),IF($E25="E",0,3))</f>
        <v>74724</v>
      </c>
      <c r="V25" s="186" cm="1">
        <f t="array" aca="1" ref="V25" ca="1">ROUND(IF($Q25="Y",VLOOKUP($P25, INDIRECT($Q$3),V$8,0)*INDIRECT($P$2),VLOOKUP($P25, INDIRECT($Q$3),V$8,0)),IF($E25="E",0,3))</f>
        <v>78687</v>
      </c>
      <c r="W25" s="186" cm="1">
        <f t="array" aca="1" ref="W25" ca="1">ROUND(IF($Q25="Y",VLOOKUP($P25, INDIRECT($Q$3),W$8,0)*INDIRECT($P$2),VLOOKUP($P25, INDIRECT($Q$3),W$8,0)),IF($E25="E",0,3))</f>
        <v>84259</v>
      </c>
      <c r="X25" s="186" cm="1">
        <f t="array" aca="1" ref="X25" ca="1">ROUND(IF($Q25="Y",VLOOKUP($P25, INDIRECT($Q$3),X$8,0)*INDIRECT($P$2),VLOOKUP($P25, INDIRECT($Q$3),X$8,0)),IF($E25="E",0,3))</f>
        <v>86620</v>
      </c>
      <c r="Y25" s="186" cm="1">
        <f t="array" aca="1" ref="Y25" ca="1">ROUND(IF($Q25="Y",VLOOKUP($P25, INDIRECT($Q$3),Y$8,0)*INDIRECT($P$2),VLOOKUP($P25, INDIRECT($Q$3),Y$8,0)),IF($E25="E",0,3))</f>
        <v>89045</v>
      </c>
      <c r="Z25" s="186" cm="1">
        <f t="array" aca="1" ref="Z25" ca="1">ROUND(IF($Q25="Y",VLOOKUP($P25, INDIRECT($Q$3),Z$8,0)*INDIRECT($P$2),VLOOKUP($P25, INDIRECT($Q$3),Z$8,0)),IF($E25="E",0,3))</f>
        <v>91584</v>
      </c>
      <c r="AA25" s="186"/>
      <c r="AB25" s="282" t="str">
        <f t="shared" si="8"/>
        <v>00469C</v>
      </c>
      <c r="AC25" s="130" t="str">
        <f t="shared" ref="AC25:AC56" si="24">F25</f>
        <v>Aide to the Finance Officer</v>
      </c>
      <c r="AD25" s="284" t="str">
        <f t="shared" ref="AD25:AD88" si="25">C25</f>
        <v>21</v>
      </c>
      <c r="AE25" s="282">
        <f t="shared" ca="1" si="11"/>
        <v>34.095999999999997</v>
      </c>
      <c r="AF25" s="282">
        <f t="shared" ca="1" si="12"/>
        <v>35.924999999999997</v>
      </c>
      <c r="AG25" s="282">
        <f t="shared" ca="1" si="13"/>
        <v>37.830999999999996</v>
      </c>
      <c r="AH25" s="282">
        <f t="shared" ca="1" si="14"/>
        <v>40.51</v>
      </c>
      <c r="AI25" s="282">
        <f t="shared" ca="1" si="15"/>
        <v>41.644999999999996</v>
      </c>
      <c r="AJ25" s="282">
        <f t="shared" ca="1" si="16"/>
        <v>42.811</v>
      </c>
      <c r="AK25" s="282">
        <f t="shared" ca="1" si="17"/>
        <v>44.030999999999999</v>
      </c>
      <c r="AL25" s="129"/>
    </row>
    <row r="26" spans="1:38" hidden="1" x14ac:dyDescent="0.2">
      <c r="A26" s="75" t="s">
        <v>33</v>
      </c>
      <c r="B26" s="75">
        <v>12</v>
      </c>
      <c r="C26" s="70" t="s">
        <v>32</v>
      </c>
      <c r="D26" s="75">
        <v>583</v>
      </c>
      <c r="E26" s="75" t="s">
        <v>17</v>
      </c>
      <c r="F26" s="73" t="s">
        <v>319</v>
      </c>
      <c r="G26" s="74">
        <f t="shared" ca="1" si="1"/>
        <v>113791</v>
      </c>
      <c r="H26" s="74">
        <f t="shared" ca="1" si="2"/>
        <v>118342</v>
      </c>
      <c r="I26" s="74">
        <f t="shared" ca="1" si="3"/>
        <v>123075</v>
      </c>
      <c r="J26" s="74">
        <f t="shared" ca="1" si="4"/>
        <v>127998</v>
      </c>
      <c r="K26" s="74">
        <f t="shared" ca="1" si="5"/>
        <v>133117</v>
      </c>
      <c r="L26" s="74">
        <f t="shared" ca="1" si="6"/>
        <v>0</v>
      </c>
      <c r="M26" s="74">
        <f t="shared" ca="1" si="7"/>
        <v>0</v>
      </c>
      <c r="N26" s="72"/>
      <c r="P26" s="187" t="str">
        <f t="shared" si="21"/>
        <v>00590C</v>
      </c>
      <c r="Q26" s="191" t="s">
        <v>600</v>
      </c>
      <c r="R26" s="188" t="str">
        <f t="shared" si="22"/>
        <v>Assistant Building Official</v>
      </c>
      <c r="S26" s="189" t="str">
        <f t="shared" si="23"/>
        <v>105</v>
      </c>
      <c r="T26" s="186" cm="1">
        <f t="array" aca="1" ref="T26" ca="1">ROUND(IF($Q26="Y",VLOOKUP($P26, INDIRECT($Q$3),T$8,0)*INDIRECT($P$2),VLOOKUP($P26, INDIRECT($Q$3),T$8,0)),IF($E26="E",0,3))</f>
        <v>113791</v>
      </c>
      <c r="U26" s="186" cm="1">
        <f t="array" aca="1" ref="U26" ca="1">ROUND(IF($Q26="Y",VLOOKUP($P26, INDIRECT($Q$3),U$8,0)*INDIRECT($P$2),VLOOKUP($P26, INDIRECT($Q$3),U$8,0)),IF($E26="E",0,3))</f>
        <v>118342</v>
      </c>
      <c r="V26" s="186" cm="1">
        <f t="array" aca="1" ref="V26" ca="1">ROUND(IF($Q26="Y",VLOOKUP($P26, INDIRECT($Q$3),V$8,0)*INDIRECT($P$2),VLOOKUP($P26, INDIRECT($Q$3),V$8,0)),IF($E26="E",0,3))</f>
        <v>123075</v>
      </c>
      <c r="W26" s="186" cm="1">
        <f t="array" aca="1" ref="W26" ca="1">ROUND(IF($Q26="Y",VLOOKUP($P26, INDIRECT($Q$3),W$8,0)*INDIRECT($P$2),VLOOKUP($P26, INDIRECT($Q$3),W$8,0)),IF($E26="E",0,3))</f>
        <v>127998</v>
      </c>
      <c r="X26" s="186" cm="1">
        <f t="array" aca="1" ref="X26" ca="1">ROUND(IF($Q26="Y",VLOOKUP($P26, INDIRECT($Q$3),X$8,0)*INDIRECT($P$2),VLOOKUP($P26, INDIRECT($Q$3),X$8,0)),IF($E26="E",0,3))</f>
        <v>133117</v>
      </c>
      <c r="Y26" s="186" cm="1">
        <f t="array" aca="1" ref="Y26" ca="1">ROUND(IF($Q26="Y",VLOOKUP($P26, INDIRECT($Q$3),Y$8,0)*INDIRECT($P$2),VLOOKUP($P26, INDIRECT($Q$3),Y$8,0)),IF($E26="E",0,3))</f>
        <v>0</v>
      </c>
      <c r="Z26" s="186" cm="1">
        <f t="array" aca="1" ref="Z26" ca="1">ROUND(IF($Q26="Y",VLOOKUP($P26, INDIRECT($Q$3),Z$8,0)*INDIRECT($P$2),VLOOKUP($P26, INDIRECT($Q$3),Z$8,0)),IF($E26="E",0,3))</f>
        <v>0</v>
      </c>
      <c r="AA26" s="186"/>
      <c r="AB26" s="282" t="str">
        <f t="shared" si="8"/>
        <v>00590C</v>
      </c>
      <c r="AC26" s="130" t="str">
        <f t="shared" si="24"/>
        <v>Assistant Building Official</v>
      </c>
      <c r="AD26" s="284" t="str">
        <f t="shared" si="25"/>
        <v>105</v>
      </c>
      <c r="AE26" s="282">
        <f t="shared" ca="1" si="11"/>
        <v>54.707999999999998</v>
      </c>
      <c r="AF26" s="282">
        <f t="shared" ca="1" si="12"/>
        <v>56.896000000000001</v>
      </c>
      <c r="AG26" s="282">
        <f t="shared" ca="1" si="13"/>
        <v>59.170999999999999</v>
      </c>
      <c r="AH26" s="282">
        <f t="shared" ca="1" si="14"/>
        <v>61.537999999999997</v>
      </c>
      <c r="AI26" s="282">
        <f t="shared" ca="1" si="15"/>
        <v>63.998999999999995</v>
      </c>
      <c r="AJ26" s="282" t="str">
        <f t="shared" ca="1" si="16"/>
        <v/>
      </c>
      <c r="AK26" s="282" t="str">
        <f t="shared" ca="1" si="17"/>
        <v/>
      </c>
    </row>
    <row r="27" spans="1:38" hidden="1" x14ac:dyDescent="0.2">
      <c r="A27" s="75" t="s">
        <v>36</v>
      </c>
      <c r="B27" s="75">
        <v>13</v>
      </c>
      <c r="C27" s="70" t="s">
        <v>1025</v>
      </c>
      <c r="D27" s="75">
        <v>590</v>
      </c>
      <c r="E27" s="75" t="s">
        <v>17</v>
      </c>
      <c r="F27" s="73" t="s">
        <v>1024</v>
      </c>
      <c r="G27" s="74">
        <f t="shared" si="1"/>
        <v>140468</v>
      </c>
      <c r="H27" s="74">
        <f t="shared" si="2"/>
        <v>148131</v>
      </c>
      <c r="I27" s="74">
        <f t="shared" si="3"/>
        <v>156076</v>
      </c>
      <c r="J27" s="74">
        <f t="shared" si="4"/>
        <v>161524</v>
      </c>
      <c r="K27" s="74">
        <f t="shared" si="5"/>
        <v>166044</v>
      </c>
      <c r="L27" s="74">
        <f t="shared" si="6"/>
        <v>170693</v>
      </c>
      <c r="M27" s="74">
        <f t="shared" si="7"/>
        <v>175560</v>
      </c>
      <c r="N27" s="60"/>
      <c r="O27" s="73"/>
      <c r="P27" s="187" t="str">
        <f t="shared" si="21"/>
        <v>00637C</v>
      </c>
      <c r="Q27" s="191" t="s">
        <v>600</v>
      </c>
      <c r="R27" s="188" t="str">
        <f t="shared" si="22"/>
        <v>Assistant City Attorney - Labor and Employment Law</v>
      </c>
      <c r="S27" s="189" t="str">
        <f t="shared" si="23"/>
        <v>142</v>
      </c>
      <c r="T27" s="390">
        <v>140468</v>
      </c>
      <c r="U27" s="390">
        <v>148131</v>
      </c>
      <c r="V27" s="390">
        <v>156076</v>
      </c>
      <c r="W27" s="390">
        <v>161524</v>
      </c>
      <c r="X27" s="390">
        <v>166044</v>
      </c>
      <c r="Y27" s="390">
        <v>170693</v>
      </c>
      <c r="Z27" s="390">
        <v>175560</v>
      </c>
      <c r="AA27" s="368"/>
      <c r="AB27" s="282" t="str">
        <f t="shared" si="8"/>
        <v>00637C</v>
      </c>
      <c r="AC27" s="130" t="str">
        <f t="shared" si="24"/>
        <v>Assistant City Attorney - Labor and Employment Law</v>
      </c>
      <c r="AD27" s="284" t="str">
        <f t="shared" si="25"/>
        <v>142</v>
      </c>
      <c r="AE27" s="282">
        <f t="shared" si="11"/>
        <v>67.533000000000001</v>
      </c>
      <c r="AF27" s="282">
        <f t="shared" si="12"/>
        <v>71.216999999999999</v>
      </c>
      <c r="AG27" s="282">
        <f t="shared" si="13"/>
        <v>75.037000000000006</v>
      </c>
      <c r="AH27" s="282">
        <f t="shared" si="14"/>
        <v>77.656000000000006</v>
      </c>
      <c r="AI27" s="282">
        <f t="shared" si="15"/>
        <v>79.829000000000008</v>
      </c>
      <c r="AJ27" s="282">
        <f t="shared" si="16"/>
        <v>82.064000000000007</v>
      </c>
      <c r="AK27" s="282">
        <f t="shared" si="17"/>
        <v>84.404000000000011</v>
      </c>
    </row>
    <row r="28" spans="1:38" hidden="1" x14ac:dyDescent="0.2">
      <c r="A28" s="75" t="s">
        <v>37</v>
      </c>
      <c r="B28" s="75">
        <v>7</v>
      </c>
      <c r="C28" s="70" t="s">
        <v>22</v>
      </c>
      <c r="D28" s="75">
        <v>341</v>
      </c>
      <c r="E28" s="75" t="s">
        <v>21</v>
      </c>
      <c r="F28" s="73" t="s">
        <v>321</v>
      </c>
      <c r="G28" s="74">
        <f t="shared" ca="1" si="1"/>
        <v>29.824000000000002</v>
      </c>
      <c r="H28" s="74">
        <f t="shared" ca="1" si="2"/>
        <v>31.396999999999998</v>
      </c>
      <c r="I28" s="74">
        <f t="shared" ca="1" si="3"/>
        <v>33.048000000000002</v>
      </c>
      <c r="J28" s="74">
        <f t="shared" ca="1" si="4"/>
        <v>34.787999999999997</v>
      </c>
      <c r="K28" s="74">
        <f t="shared" ca="1" si="5"/>
        <v>35.762</v>
      </c>
      <c r="L28" s="74">
        <f t="shared" ca="1" si="6"/>
        <v>36.764000000000003</v>
      </c>
      <c r="M28" s="74">
        <f t="shared" ca="1" si="7"/>
        <v>37.811</v>
      </c>
      <c r="N28" s="72"/>
      <c r="P28" s="187" t="str">
        <f t="shared" si="21"/>
        <v>00965C</v>
      </c>
      <c r="Q28" s="191" t="s">
        <v>600</v>
      </c>
      <c r="R28" s="188" t="str">
        <f t="shared" si="22"/>
        <v>Assistant Supervisor Police Record Services</v>
      </c>
      <c r="S28" s="189" t="str">
        <f t="shared" si="23"/>
        <v>13</v>
      </c>
      <c r="T28" s="186" cm="1">
        <f t="array" aca="1" ref="T28" ca="1">ROUND(IF($Q28="Y",VLOOKUP($P28, INDIRECT($Q$3),T$8,0)*INDIRECT($P$2),VLOOKUP($P28, INDIRECT($Q$3),T$8,0)),IF($E28="E",0,3))</f>
        <v>29.824000000000002</v>
      </c>
      <c r="U28" s="186" cm="1">
        <f t="array" aca="1" ref="U28" ca="1">ROUND(IF($Q28="Y",VLOOKUP($P28, INDIRECT($Q$3),U$8,0)*INDIRECT($P$2),VLOOKUP($P28, INDIRECT($Q$3),U$8,0)),IF($E28="E",0,3))</f>
        <v>31.396999999999998</v>
      </c>
      <c r="V28" s="186" cm="1">
        <f t="array" aca="1" ref="V28" ca="1">ROUND(IF($Q28="Y",VLOOKUP($P28, INDIRECT($Q$3),V$8,0)*INDIRECT($P$2),VLOOKUP($P28, INDIRECT($Q$3),V$8,0)),IF($E28="E",0,3))</f>
        <v>33.048000000000002</v>
      </c>
      <c r="W28" s="186" cm="1">
        <f t="array" aca="1" ref="W28" ca="1">ROUND(IF($Q28="Y",VLOOKUP($P28, INDIRECT($Q$3),W$8,0)*INDIRECT($P$2),VLOOKUP($P28, INDIRECT($Q$3),W$8,0)),IF($E28="E",0,3))</f>
        <v>34.787999999999997</v>
      </c>
      <c r="X28" s="186" cm="1">
        <f t="array" aca="1" ref="X28" ca="1">ROUND(IF($Q28="Y",VLOOKUP($P28, INDIRECT($Q$3),X$8,0)*INDIRECT($P$2),VLOOKUP($P28, INDIRECT($Q$3),X$8,0)),IF($E28="E",0,3))</f>
        <v>35.762</v>
      </c>
      <c r="Y28" s="186" cm="1">
        <f t="array" aca="1" ref="Y28" ca="1">ROUND(IF($Q28="Y",VLOOKUP($P28, INDIRECT($Q$3),Y$8,0)*INDIRECT($P$2),VLOOKUP($P28, INDIRECT($Q$3),Y$8,0)),IF($E28="E",0,3))</f>
        <v>36.764000000000003</v>
      </c>
      <c r="Z28" s="186" cm="1">
        <f t="array" aca="1" ref="Z28" ca="1">ROUND(IF($Q28="Y",VLOOKUP($P28, INDIRECT($Q$3),Z$8,0)*INDIRECT($P$2),VLOOKUP($P28, INDIRECT($Q$3),Z$8,0)),IF($E28="E",0,3))</f>
        <v>37.811</v>
      </c>
      <c r="AA28" s="186"/>
      <c r="AB28" s="282" t="str">
        <f t="shared" si="8"/>
        <v>00965C</v>
      </c>
      <c r="AC28" s="130" t="str">
        <f t="shared" si="24"/>
        <v>Assistant Supervisor Police Record Services</v>
      </c>
      <c r="AD28" s="284" t="str">
        <f t="shared" si="25"/>
        <v>13</v>
      </c>
      <c r="AE28" s="282">
        <f t="shared" ca="1" si="11"/>
        <v>29.824000000000002</v>
      </c>
      <c r="AF28" s="282">
        <f t="shared" ca="1" si="12"/>
        <v>31.396999999999998</v>
      </c>
      <c r="AG28" s="282">
        <f t="shared" ca="1" si="13"/>
        <v>33.048000000000002</v>
      </c>
      <c r="AH28" s="282">
        <f t="shared" ca="1" si="14"/>
        <v>34.787999999999997</v>
      </c>
      <c r="AI28" s="282">
        <f t="shared" ca="1" si="15"/>
        <v>35.762</v>
      </c>
      <c r="AJ28" s="282">
        <f t="shared" ca="1" si="16"/>
        <v>36.764000000000003</v>
      </c>
      <c r="AK28" s="282">
        <f t="shared" ca="1" si="17"/>
        <v>37.811</v>
      </c>
    </row>
    <row r="29" spans="1:38" hidden="1" x14ac:dyDescent="0.2">
      <c r="A29" s="75" t="s">
        <v>471</v>
      </c>
      <c r="B29" s="75">
        <v>9</v>
      </c>
      <c r="C29" s="70" t="s">
        <v>572</v>
      </c>
      <c r="D29" s="75">
        <v>423</v>
      </c>
      <c r="E29" s="75" t="s">
        <v>17</v>
      </c>
      <c r="F29" s="73" t="s">
        <v>465</v>
      </c>
      <c r="G29" s="74">
        <f t="shared" ca="1" si="1"/>
        <v>85550</v>
      </c>
      <c r="H29" s="74">
        <f t="shared" ca="1" si="2"/>
        <v>88977</v>
      </c>
      <c r="I29" s="74">
        <f t="shared" ca="1" si="3"/>
        <v>92540</v>
      </c>
      <c r="J29" s="74">
        <f t="shared" ca="1" si="4"/>
        <v>96243</v>
      </c>
      <c r="K29" s="74">
        <f t="shared" ca="1" si="5"/>
        <v>100096</v>
      </c>
      <c r="L29" s="74">
        <f t="shared" ca="1" si="6"/>
        <v>0</v>
      </c>
      <c r="M29" s="74">
        <f t="shared" ca="1" si="7"/>
        <v>0</v>
      </c>
      <c r="N29" s="72"/>
      <c r="P29" s="187" t="str">
        <f t="shared" si="21"/>
        <v>52933C</v>
      </c>
      <c r="Q29" s="191" t="s">
        <v>600</v>
      </c>
      <c r="R29" s="188" t="str">
        <f t="shared" si="22"/>
        <v>Budget and Evaluation Analyst</v>
      </c>
      <c r="S29" s="189" t="str">
        <f t="shared" si="23"/>
        <v>086</v>
      </c>
      <c r="T29" s="186" cm="1">
        <f t="array" aca="1" ref="T29" ca="1">ROUND(IF($Q29="Y",VLOOKUP($P29, INDIRECT($Q$3),T$8,0)*INDIRECT($P$2),VLOOKUP($P29, INDIRECT($Q$3),T$8,0)),IF($E29="E",0,3))</f>
        <v>85550</v>
      </c>
      <c r="U29" s="186" cm="1">
        <f t="array" aca="1" ref="U29" ca="1">ROUND(IF($Q29="Y",VLOOKUP($P29, INDIRECT($Q$3),U$8,0)*INDIRECT($P$2),VLOOKUP($P29, INDIRECT($Q$3),U$8,0)),IF($E29="E",0,3))</f>
        <v>88977</v>
      </c>
      <c r="V29" s="186" cm="1">
        <f t="array" aca="1" ref="V29" ca="1">ROUND(IF($Q29="Y",VLOOKUP($P29, INDIRECT($Q$3),V$8,0)*INDIRECT($P$2),VLOOKUP($P29, INDIRECT($Q$3),V$8,0)),IF($E29="E",0,3))</f>
        <v>92540</v>
      </c>
      <c r="W29" s="186" cm="1">
        <f t="array" aca="1" ref="W29" ca="1">ROUND(IF($Q29="Y",VLOOKUP($P29, INDIRECT($Q$3),W$8,0)*INDIRECT($P$2),VLOOKUP($P29, INDIRECT($Q$3),W$8,0)),IF($E29="E",0,3))</f>
        <v>96243</v>
      </c>
      <c r="X29" s="186" cm="1">
        <f t="array" aca="1" ref="X29" ca="1">ROUND(IF($Q29="Y",VLOOKUP($P29, INDIRECT($Q$3),X$8,0)*INDIRECT($P$2),VLOOKUP($P29, INDIRECT($Q$3),X$8,0)),IF($E29="E",0,3))</f>
        <v>100096</v>
      </c>
      <c r="Y29" s="186" cm="1">
        <f t="array" aca="1" ref="Y29" ca="1">ROUND(IF($Q29="Y",VLOOKUP($P29, INDIRECT($Q$3),Y$8,0)*INDIRECT($P$2),VLOOKUP($P29, INDIRECT($Q$3),Y$8,0)),IF($E29="E",0,3))</f>
        <v>0</v>
      </c>
      <c r="Z29" s="186" cm="1">
        <f t="array" aca="1" ref="Z29" ca="1">ROUND(IF($Q29="Y",VLOOKUP($P29, INDIRECT($Q$3),Z$8,0)*INDIRECT($P$2),VLOOKUP($P29, INDIRECT($Q$3),Z$8,0)),IF($E29="E",0,3))</f>
        <v>0</v>
      </c>
      <c r="AA29" s="186"/>
      <c r="AB29" s="282" t="str">
        <f t="shared" si="8"/>
        <v>52933C</v>
      </c>
      <c r="AC29" s="130" t="str">
        <f t="shared" si="24"/>
        <v>Budget and Evaluation Analyst</v>
      </c>
      <c r="AD29" s="284" t="str">
        <f t="shared" si="25"/>
        <v>086</v>
      </c>
      <c r="AE29" s="282">
        <f t="shared" ca="1" si="11"/>
        <v>41.129999999999995</v>
      </c>
      <c r="AF29" s="282">
        <f t="shared" ca="1" si="12"/>
        <v>42.777999999999999</v>
      </c>
      <c r="AG29" s="282">
        <f t="shared" ca="1" si="13"/>
        <v>44.491</v>
      </c>
      <c r="AH29" s="282">
        <f t="shared" ca="1" si="14"/>
        <v>46.271000000000001</v>
      </c>
      <c r="AI29" s="282">
        <f t="shared" ca="1" si="15"/>
        <v>48.123999999999995</v>
      </c>
      <c r="AJ29" s="282" t="str">
        <f t="shared" ca="1" si="16"/>
        <v/>
      </c>
      <c r="AK29" s="282" t="str">
        <f t="shared" ca="1" si="17"/>
        <v/>
      </c>
    </row>
    <row r="30" spans="1:38" hidden="1" x14ac:dyDescent="0.2">
      <c r="A30" s="75" t="s">
        <v>41</v>
      </c>
      <c r="B30" s="75">
        <v>14</v>
      </c>
      <c r="C30" s="70" t="s">
        <v>40</v>
      </c>
      <c r="D30" s="75">
        <v>650</v>
      </c>
      <c r="E30" s="75" t="s">
        <v>17</v>
      </c>
      <c r="F30" s="73" t="s">
        <v>323</v>
      </c>
      <c r="G30" s="74">
        <f t="shared" ca="1" si="1"/>
        <v>125376</v>
      </c>
      <c r="H30" s="74">
        <f t="shared" ca="1" si="2"/>
        <v>130390</v>
      </c>
      <c r="I30" s="74">
        <f t="shared" ca="1" si="3"/>
        <v>135605</v>
      </c>
      <c r="J30" s="74">
        <f t="shared" ca="1" si="4"/>
        <v>141029</v>
      </c>
      <c r="K30" s="74">
        <f t="shared" ca="1" si="5"/>
        <v>146670</v>
      </c>
      <c r="L30" s="74">
        <f t="shared" ca="1" si="6"/>
        <v>0</v>
      </c>
      <c r="M30" s="74">
        <f t="shared" ca="1" si="7"/>
        <v>0</v>
      </c>
      <c r="N30" s="72"/>
      <c r="P30" s="187" t="str">
        <f t="shared" si="21"/>
        <v>01449C</v>
      </c>
      <c r="Q30" s="191" t="s">
        <v>600</v>
      </c>
      <c r="R30" s="188" t="str">
        <f t="shared" si="22"/>
        <v xml:space="preserve">Building Official </v>
      </c>
      <c r="S30" s="189" t="str">
        <f t="shared" si="23"/>
        <v>106</v>
      </c>
      <c r="T30" s="186" cm="1">
        <f t="array" aca="1" ref="T30" ca="1">ROUND(IF($Q30="Y",VLOOKUP($P30, INDIRECT($Q$3),T$8,0)*INDIRECT($P$2),VLOOKUP($P30, INDIRECT($Q$3),T$8,0)),IF($E30="E",0,3))</f>
        <v>125376</v>
      </c>
      <c r="U30" s="186" cm="1">
        <f t="array" aca="1" ref="U30" ca="1">ROUND(IF($Q30="Y",VLOOKUP($P30, INDIRECT($Q$3),U$8,0)*INDIRECT($P$2),VLOOKUP($P30, INDIRECT($Q$3),U$8,0)),IF($E30="E",0,3))</f>
        <v>130390</v>
      </c>
      <c r="V30" s="186" cm="1">
        <f t="array" aca="1" ref="V30" ca="1">ROUND(IF($Q30="Y",VLOOKUP($P30, INDIRECT($Q$3),V$8,0)*INDIRECT($P$2),VLOOKUP($P30, INDIRECT($Q$3),V$8,0)),IF($E30="E",0,3))</f>
        <v>135605</v>
      </c>
      <c r="W30" s="186" cm="1">
        <f t="array" aca="1" ref="W30" ca="1">ROUND(IF($Q30="Y",VLOOKUP($P30, INDIRECT($Q$3),W$8,0)*INDIRECT($P$2),VLOOKUP($P30, INDIRECT($Q$3),W$8,0)),IF($E30="E",0,3))</f>
        <v>141029</v>
      </c>
      <c r="X30" s="186" cm="1">
        <f t="array" aca="1" ref="X30" ca="1">ROUND(IF($Q30="Y",VLOOKUP($P30, INDIRECT($Q$3),X$8,0)*INDIRECT($P$2),VLOOKUP($P30, INDIRECT($Q$3),X$8,0)),IF($E30="E",0,3))</f>
        <v>146670</v>
      </c>
      <c r="Y30" s="186" cm="1">
        <f t="array" aca="1" ref="Y30" ca="1">ROUND(IF($Q30="Y",VLOOKUP($P30, INDIRECT($Q$3),Y$8,0)*INDIRECT($P$2),VLOOKUP($P30, INDIRECT($Q$3),Y$8,0)),IF($E30="E",0,3))</f>
        <v>0</v>
      </c>
      <c r="Z30" s="186" cm="1">
        <f t="array" aca="1" ref="Z30" ca="1">ROUND(IF($Q30="Y",VLOOKUP($P30, INDIRECT($Q$3),Z$8,0)*INDIRECT($P$2),VLOOKUP($P30, INDIRECT($Q$3),Z$8,0)),IF($E30="E",0,3))</f>
        <v>0</v>
      </c>
      <c r="AA30" s="186"/>
      <c r="AB30" s="282" t="str">
        <f t="shared" si="8"/>
        <v>01449C</v>
      </c>
      <c r="AC30" s="130" t="str">
        <f t="shared" si="24"/>
        <v xml:space="preserve">Building Official </v>
      </c>
      <c r="AD30" s="284" t="str">
        <f t="shared" si="25"/>
        <v>106</v>
      </c>
      <c r="AE30" s="282">
        <f t="shared" ca="1" si="11"/>
        <v>60.277000000000001</v>
      </c>
      <c r="AF30" s="282">
        <f t="shared" ca="1" si="12"/>
        <v>62.687999999999995</v>
      </c>
      <c r="AG30" s="282">
        <f t="shared" ca="1" si="13"/>
        <v>65.195000000000007</v>
      </c>
      <c r="AH30" s="282">
        <f t="shared" ca="1" si="14"/>
        <v>67.803000000000011</v>
      </c>
      <c r="AI30" s="282">
        <f t="shared" ca="1" si="15"/>
        <v>70.515000000000001</v>
      </c>
      <c r="AJ30" s="282" t="str">
        <f t="shared" ca="1" si="16"/>
        <v/>
      </c>
      <c r="AK30" s="282" t="str">
        <f t="shared" ca="1" si="17"/>
        <v/>
      </c>
    </row>
    <row r="31" spans="1:38" hidden="1" x14ac:dyDescent="0.2">
      <c r="A31" s="75" t="s">
        <v>43</v>
      </c>
      <c r="B31" s="75">
        <v>10</v>
      </c>
      <c r="C31" s="70" t="s">
        <v>573</v>
      </c>
      <c r="D31" s="75">
        <v>468</v>
      </c>
      <c r="E31" s="75" t="s">
        <v>17</v>
      </c>
      <c r="F31" s="73" t="s">
        <v>324</v>
      </c>
      <c r="G31" s="74">
        <f t="shared" ca="1" si="1"/>
        <v>95414</v>
      </c>
      <c r="H31" s="74">
        <f t="shared" ca="1" si="2"/>
        <v>99235</v>
      </c>
      <c r="I31" s="74">
        <f t="shared" ca="1" si="3"/>
        <v>103207</v>
      </c>
      <c r="J31" s="74">
        <f t="shared" ca="1" si="4"/>
        <v>107340</v>
      </c>
      <c r="K31" s="74">
        <f t="shared" ca="1" si="5"/>
        <v>111637</v>
      </c>
      <c r="L31" s="74">
        <f t="shared" ca="1" si="6"/>
        <v>0</v>
      </c>
      <c r="M31" s="74">
        <f t="shared" ca="1" si="7"/>
        <v>0</v>
      </c>
      <c r="N31" s="72"/>
      <c r="P31" s="187" t="str">
        <f t="shared" si="21"/>
        <v>01457C</v>
      </c>
      <c r="Q31" s="191" t="s">
        <v>600</v>
      </c>
      <c r="R31" s="188" t="str">
        <f t="shared" si="22"/>
        <v>Business Application Manager - Supervisory</v>
      </c>
      <c r="S31" s="189" t="str">
        <f t="shared" si="23"/>
        <v>085</v>
      </c>
      <c r="T31" s="186" cm="1">
        <f t="array" aca="1" ref="T31" ca="1">ROUND(IF($Q31="Y",VLOOKUP($P31, INDIRECT($Q$3),T$8,0)*INDIRECT($P$2),VLOOKUP($P31, INDIRECT($Q$3),T$8,0)),IF($E31="E",0,3))</f>
        <v>95414</v>
      </c>
      <c r="U31" s="186" cm="1">
        <f t="array" aca="1" ref="U31" ca="1">ROUND(IF($Q31="Y",VLOOKUP($P31, INDIRECT($Q$3),U$8,0)*INDIRECT($P$2),VLOOKUP($P31, INDIRECT($Q$3),U$8,0)),IF($E31="E",0,3))</f>
        <v>99235</v>
      </c>
      <c r="V31" s="186" cm="1">
        <f t="array" aca="1" ref="V31" ca="1">ROUND(IF($Q31="Y",VLOOKUP($P31, INDIRECT($Q$3),V$8,0)*INDIRECT($P$2),VLOOKUP($P31, INDIRECT($Q$3),V$8,0)),IF($E31="E",0,3))</f>
        <v>103207</v>
      </c>
      <c r="W31" s="186" cm="1">
        <f t="array" aca="1" ref="W31" ca="1">ROUND(IF($Q31="Y",VLOOKUP($P31, INDIRECT($Q$3),W$8,0)*INDIRECT($P$2),VLOOKUP($P31, INDIRECT($Q$3),W$8,0)),IF($E31="E",0,3))</f>
        <v>107340</v>
      </c>
      <c r="X31" s="186" cm="1">
        <f t="array" aca="1" ref="X31" ca="1">ROUND(IF($Q31="Y",VLOOKUP($P31, INDIRECT($Q$3),X$8,0)*INDIRECT($P$2),VLOOKUP($P31, INDIRECT($Q$3),X$8,0)),IF($E31="E",0,3))</f>
        <v>111637</v>
      </c>
      <c r="Y31" s="186" cm="1">
        <f t="array" aca="1" ref="Y31" ca="1">ROUND(IF($Q31="Y",VLOOKUP($P31, INDIRECT($Q$3),Y$8,0)*INDIRECT($P$2),VLOOKUP($P31, INDIRECT($Q$3),Y$8,0)),IF($E31="E",0,3))</f>
        <v>0</v>
      </c>
      <c r="Z31" s="186" cm="1">
        <f t="array" aca="1" ref="Z31" ca="1">ROUND(IF($Q31="Y",VLOOKUP($P31, INDIRECT($Q$3),Z$8,0)*INDIRECT($P$2),VLOOKUP($P31, INDIRECT($Q$3),Z$8,0)),IF($E31="E",0,3))</f>
        <v>0</v>
      </c>
      <c r="AA31" s="186"/>
      <c r="AB31" s="282" t="str">
        <f t="shared" si="8"/>
        <v>01457C</v>
      </c>
      <c r="AC31" s="130" t="str">
        <f t="shared" si="24"/>
        <v>Business Application Manager - Supervisory</v>
      </c>
      <c r="AD31" s="284" t="str">
        <f t="shared" si="25"/>
        <v>085</v>
      </c>
      <c r="AE31" s="282">
        <f t="shared" ca="1" si="11"/>
        <v>45.872999999999998</v>
      </c>
      <c r="AF31" s="282">
        <f t="shared" ca="1" si="12"/>
        <v>47.71</v>
      </c>
      <c r="AG31" s="282">
        <f t="shared" ca="1" si="13"/>
        <v>49.619</v>
      </c>
      <c r="AH31" s="282">
        <f t="shared" ca="1" si="14"/>
        <v>51.605999999999995</v>
      </c>
      <c r="AI31" s="282">
        <f t="shared" ca="1" si="15"/>
        <v>53.671999999999997</v>
      </c>
      <c r="AJ31" s="282" t="str">
        <f t="shared" ca="1" si="16"/>
        <v/>
      </c>
      <c r="AK31" s="282" t="str">
        <f t="shared" ca="1" si="17"/>
        <v/>
      </c>
    </row>
    <row r="32" spans="1:38" hidden="1" x14ac:dyDescent="0.2">
      <c r="A32" s="75" t="s">
        <v>47</v>
      </c>
      <c r="B32" s="75">
        <v>3</v>
      </c>
      <c r="C32" s="70" t="s">
        <v>46</v>
      </c>
      <c r="D32" s="75">
        <v>160</v>
      </c>
      <c r="E32" s="75" t="s">
        <v>21</v>
      </c>
      <c r="F32" s="73" t="s">
        <v>326</v>
      </c>
      <c r="G32" s="74">
        <f t="shared" ca="1" si="1"/>
        <v>18.184000000000001</v>
      </c>
      <c r="H32" s="74">
        <f t="shared" ca="1" si="2"/>
        <v>18.690999999999999</v>
      </c>
      <c r="I32" s="74">
        <f t="shared" ca="1" si="3"/>
        <v>19.215</v>
      </c>
      <c r="J32" s="74">
        <f t="shared" ca="1" si="4"/>
        <v>19.762</v>
      </c>
      <c r="K32" s="74">
        <f t="shared" ca="1" si="5"/>
        <v>0</v>
      </c>
      <c r="L32" s="74">
        <f t="shared" ca="1" si="6"/>
        <v>0</v>
      </c>
      <c r="M32" s="74">
        <f t="shared" ca="1" si="7"/>
        <v>0</v>
      </c>
      <c r="N32" s="72"/>
      <c r="P32" s="187" t="str">
        <f t="shared" si="21"/>
        <v>01556C</v>
      </c>
      <c r="Q32" s="191" t="s">
        <v>600</v>
      </c>
      <c r="R32" s="188" t="str">
        <f t="shared" si="22"/>
        <v xml:space="preserve">Cashier - Ticket Sales </v>
      </c>
      <c r="S32" s="189" t="str">
        <f t="shared" si="23"/>
        <v>03</v>
      </c>
      <c r="T32" s="186" cm="1">
        <f t="array" aca="1" ref="T32" ca="1">ROUND(IF($Q32="Y",VLOOKUP($P32, INDIRECT($Q$3),T$8,0)*INDIRECT($P$2),VLOOKUP($P32, INDIRECT($Q$3),T$8,0)),IF($E32="E",0,3))</f>
        <v>18.184000000000001</v>
      </c>
      <c r="U32" s="186" cm="1">
        <f t="array" aca="1" ref="U32" ca="1">ROUND(IF($Q32="Y",VLOOKUP($P32, INDIRECT($Q$3),U$8,0)*INDIRECT($P$2),VLOOKUP($P32, INDIRECT($Q$3),U$8,0)),IF($E32="E",0,3))</f>
        <v>18.690999999999999</v>
      </c>
      <c r="V32" s="186" cm="1">
        <f t="array" aca="1" ref="V32" ca="1">ROUND(IF($Q32="Y",VLOOKUP($P32, INDIRECT($Q$3),V$8,0)*INDIRECT($P$2),VLOOKUP($P32, INDIRECT($Q$3),V$8,0)),IF($E32="E",0,3))</f>
        <v>19.215</v>
      </c>
      <c r="W32" s="186" cm="1">
        <f t="array" aca="1" ref="W32" ca="1">ROUND(IF($Q32="Y",VLOOKUP($P32, INDIRECT($Q$3),W$8,0)*INDIRECT($P$2),VLOOKUP($P32, INDIRECT($Q$3),W$8,0)),IF($E32="E",0,3))</f>
        <v>19.762</v>
      </c>
      <c r="X32" s="186" cm="1">
        <f t="array" aca="1" ref="X32" ca="1">ROUND(IF($Q32="Y",VLOOKUP($P32, INDIRECT($Q$3),X$8,0)*INDIRECT($P$2),VLOOKUP($P32, INDIRECT($Q$3),X$8,0)),IF($E32="E",0,3))</f>
        <v>0</v>
      </c>
      <c r="Y32" s="186" cm="1">
        <f t="array" aca="1" ref="Y32" ca="1">ROUND(IF($Q32="Y",VLOOKUP($P32, INDIRECT($Q$3),Y$8,0)*INDIRECT($P$2),VLOOKUP($P32, INDIRECT($Q$3),Y$8,0)),IF($E32="E",0,3))</f>
        <v>0</v>
      </c>
      <c r="Z32" s="186" cm="1">
        <f t="array" aca="1" ref="Z32" ca="1">ROUND(IF($Q32="Y",VLOOKUP($P32, INDIRECT($Q$3),Z$8,0)*INDIRECT($P$2),VLOOKUP($P32, INDIRECT($Q$3),Z$8,0)),IF($E32="E",0,3))</f>
        <v>0</v>
      </c>
      <c r="AA32" s="186"/>
      <c r="AB32" s="282" t="str">
        <f t="shared" si="8"/>
        <v>01556C</v>
      </c>
      <c r="AC32" s="130" t="str">
        <f t="shared" si="24"/>
        <v xml:space="preserve">Cashier - Ticket Sales </v>
      </c>
      <c r="AD32" s="284" t="str">
        <f t="shared" si="25"/>
        <v>03</v>
      </c>
      <c r="AE32" s="282">
        <f t="shared" ca="1" si="11"/>
        <v>18.184000000000001</v>
      </c>
      <c r="AF32" s="282">
        <f t="shared" ca="1" si="12"/>
        <v>18.690999999999999</v>
      </c>
      <c r="AG32" s="282">
        <f t="shared" ca="1" si="13"/>
        <v>19.215</v>
      </c>
      <c r="AH32" s="282">
        <f t="shared" ca="1" si="14"/>
        <v>19.762</v>
      </c>
      <c r="AI32" s="282" t="str">
        <f t="shared" ca="1" si="15"/>
        <v/>
      </c>
      <c r="AJ32" s="282" t="str">
        <f t="shared" ca="1" si="16"/>
        <v/>
      </c>
      <c r="AK32" s="282" t="str">
        <f t="shared" ca="1" si="17"/>
        <v/>
      </c>
    </row>
    <row r="33" spans="1:37" hidden="1" x14ac:dyDescent="0.2">
      <c r="A33" s="75" t="s">
        <v>142</v>
      </c>
      <c r="B33" s="75">
        <v>12</v>
      </c>
      <c r="C33" s="70" t="s">
        <v>32</v>
      </c>
      <c r="D33" s="75">
        <v>570</v>
      </c>
      <c r="E33" s="75" t="s">
        <v>17</v>
      </c>
      <c r="F33" s="73" t="s">
        <v>903</v>
      </c>
      <c r="G33" s="74">
        <f t="shared" ca="1" si="1"/>
        <v>113791</v>
      </c>
      <c r="H33" s="74">
        <f t="shared" ca="1" si="2"/>
        <v>118342</v>
      </c>
      <c r="I33" s="74">
        <f t="shared" ca="1" si="3"/>
        <v>123075</v>
      </c>
      <c r="J33" s="74">
        <f t="shared" ca="1" si="4"/>
        <v>127998</v>
      </c>
      <c r="K33" s="74">
        <f t="shared" ca="1" si="5"/>
        <v>133117</v>
      </c>
      <c r="L33" s="74">
        <f t="shared" ca="1" si="6"/>
        <v>0</v>
      </c>
      <c r="M33" s="74">
        <f t="shared" ca="1" si="7"/>
        <v>0</v>
      </c>
      <c r="N33" s="72"/>
      <c r="P33" s="187" t="str">
        <f t="shared" si="21"/>
        <v>10160C</v>
      </c>
      <c r="Q33" s="191" t="s">
        <v>600</v>
      </c>
      <c r="R33" s="188" t="str">
        <f t="shared" si="22"/>
        <v>City Planning Manager</v>
      </c>
      <c r="S33" s="189" t="str">
        <f t="shared" si="23"/>
        <v>105</v>
      </c>
      <c r="T33" s="186" cm="1">
        <f t="array" aca="1" ref="T33" ca="1">ROUND(IF($Q33="Y",VLOOKUP($P33, INDIRECT($Q$3),T$8,0)*INDIRECT($P$2),VLOOKUP($P33, INDIRECT($Q$3),T$8,0)),IF($E33="E",0,3))</f>
        <v>113791</v>
      </c>
      <c r="U33" s="186" cm="1">
        <f t="array" aca="1" ref="U33" ca="1">ROUND(IF($Q33="Y",VLOOKUP($P33, INDIRECT($Q$3),U$8,0)*INDIRECT($P$2),VLOOKUP($P33, INDIRECT($Q$3),U$8,0)),IF($E33="E",0,3))</f>
        <v>118342</v>
      </c>
      <c r="V33" s="186" cm="1">
        <f t="array" aca="1" ref="V33" ca="1">ROUND(IF($Q33="Y",VLOOKUP($P33, INDIRECT($Q$3),V$8,0)*INDIRECT($P$2),VLOOKUP($P33, INDIRECT($Q$3),V$8,0)),IF($E33="E",0,3))</f>
        <v>123075</v>
      </c>
      <c r="W33" s="186" cm="1">
        <f t="array" aca="1" ref="W33" ca="1">ROUND(IF($Q33="Y",VLOOKUP($P33, INDIRECT($Q$3),W$8,0)*INDIRECT($P$2),VLOOKUP($P33, INDIRECT($Q$3),W$8,0)),IF($E33="E",0,3))</f>
        <v>127998</v>
      </c>
      <c r="X33" s="186" cm="1">
        <f t="array" aca="1" ref="X33" ca="1">ROUND(IF($Q33="Y",VLOOKUP($P33, INDIRECT($Q$3),X$8,0)*INDIRECT($P$2),VLOOKUP($P33, INDIRECT($Q$3),X$8,0)),IF($E33="E",0,3))</f>
        <v>133117</v>
      </c>
      <c r="Y33" s="186" cm="1">
        <f t="array" aca="1" ref="Y33" ca="1">ROUND(IF($Q33="Y",VLOOKUP($P33, INDIRECT($Q$3),Y$8,0)*INDIRECT($P$2),VLOOKUP($P33, INDIRECT($Q$3),Y$8,0)),IF($E33="E",0,3))</f>
        <v>0</v>
      </c>
      <c r="Z33" s="186" cm="1">
        <f t="array" aca="1" ref="Z33" ca="1">ROUND(IF($Q33="Y",VLOOKUP($P33, INDIRECT($Q$3),Z$8,0)*INDIRECT($P$2),VLOOKUP($P33, INDIRECT($Q$3),Z$8,0)),IF($E33="E",0,3))</f>
        <v>0</v>
      </c>
      <c r="AA33" s="186"/>
      <c r="AB33" s="282" t="str">
        <f t="shared" si="8"/>
        <v>10160C</v>
      </c>
      <c r="AC33" s="130" t="str">
        <f t="shared" si="24"/>
        <v>City Planning Manager</v>
      </c>
      <c r="AD33" s="284" t="str">
        <f t="shared" si="25"/>
        <v>105</v>
      </c>
      <c r="AE33" s="282">
        <f t="shared" ca="1" si="11"/>
        <v>54.707999999999998</v>
      </c>
      <c r="AF33" s="282">
        <f t="shared" ca="1" si="12"/>
        <v>56.896000000000001</v>
      </c>
      <c r="AG33" s="282">
        <f t="shared" ca="1" si="13"/>
        <v>59.170999999999999</v>
      </c>
      <c r="AH33" s="282">
        <f t="shared" ca="1" si="14"/>
        <v>61.537999999999997</v>
      </c>
      <c r="AI33" s="282">
        <f t="shared" ca="1" si="15"/>
        <v>63.998999999999995</v>
      </c>
      <c r="AJ33" s="282" t="str">
        <f t="shared" ca="1" si="16"/>
        <v/>
      </c>
      <c r="AK33" s="282" t="str">
        <f t="shared" ca="1" si="17"/>
        <v/>
      </c>
    </row>
    <row r="34" spans="1:37" hidden="1" x14ac:dyDescent="0.2">
      <c r="A34" s="75" t="s">
        <v>49</v>
      </c>
      <c r="B34" s="75">
        <v>10</v>
      </c>
      <c r="C34" s="70" t="s">
        <v>42</v>
      </c>
      <c r="D34" s="75">
        <v>470</v>
      </c>
      <c r="E34" s="75" t="s">
        <v>17</v>
      </c>
      <c r="F34" s="73" t="s">
        <v>327</v>
      </c>
      <c r="G34" s="74">
        <f t="shared" ca="1" si="1"/>
        <v>83701</v>
      </c>
      <c r="H34" s="74">
        <f t="shared" ca="1" si="2"/>
        <v>88104</v>
      </c>
      <c r="I34" s="74">
        <f t="shared" ca="1" si="3"/>
        <v>92752</v>
      </c>
      <c r="J34" s="74">
        <f t="shared" ca="1" si="4"/>
        <v>102712</v>
      </c>
      <c r="K34" s="74">
        <f t="shared" ca="1" si="5"/>
        <v>105587</v>
      </c>
      <c r="L34" s="74">
        <f t="shared" ca="1" si="6"/>
        <v>108544</v>
      </c>
      <c r="M34" s="74">
        <f t="shared" ca="1" si="7"/>
        <v>111636</v>
      </c>
      <c r="N34" s="72"/>
      <c r="P34" s="187" t="str">
        <f t="shared" si="21"/>
        <v>08703C</v>
      </c>
      <c r="Q34" s="191" t="s">
        <v>600</v>
      </c>
      <c r="R34" s="188" t="str">
        <f t="shared" si="22"/>
        <v xml:space="preserve">City Records Manager </v>
      </c>
      <c r="S34" s="189" t="str">
        <f t="shared" si="23"/>
        <v>85</v>
      </c>
      <c r="T34" s="186" cm="1">
        <f t="array" aca="1" ref="T34" ca="1">ROUND(IF($Q34="Y",VLOOKUP($P34, INDIRECT($Q$3),T$8,0)*INDIRECT($P$2),VLOOKUP($P34, INDIRECT($Q$3),T$8,0)),IF($E34="E",0,3))</f>
        <v>83701</v>
      </c>
      <c r="U34" s="186" cm="1">
        <f t="array" aca="1" ref="U34" ca="1">ROUND(IF($Q34="Y",VLOOKUP($P34, INDIRECT($Q$3),U$8,0)*INDIRECT($P$2),VLOOKUP($P34, INDIRECT($Q$3),U$8,0)),IF($E34="E",0,3))</f>
        <v>88104</v>
      </c>
      <c r="V34" s="186" cm="1">
        <f t="array" aca="1" ref="V34" ca="1">ROUND(IF($Q34="Y",VLOOKUP($P34, INDIRECT($Q$3),V$8,0)*INDIRECT($P$2),VLOOKUP($P34, INDIRECT($Q$3),V$8,0)),IF($E34="E",0,3))</f>
        <v>92752</v>
      </c>
      <c r="W34" s="186" cm="1">
        <f t="array" aca="1" ref="W34" ca="1">ROUND(IF($Q34="Y",VLOOKUP($P34, INDIRECT($Q$3),W$8,0)*INDIRECT($P$2),VLOOKUP($P34, INDIRECT($Q$3),W$8,0)),IF($E34="E",0,3))</f>
        <v>102712</v>
      </c>
      <c r="X34" s="186" cm="1">
        <f t="array" aca="1" ref="X34" ca="1">ROUND(IF($Q34="Y",VLOOKUP($P34, INDIRECT($Q$3),X$8,0)*INDIRECT($P$2),VLOOKUP($P34, INDIRECT($Q$3),X$8,0)),IF($E34="E",0,3))</f>
        <v>105587</v>
      </c>
      <c r="Y34" s="186" cm="1">
        <f t="array" aca="1" ref="Y34" ca="1">ROUND(IF($Q34="Y",VLOOKUP($P34, INDIRECT($Q$3),Y$8,0)*INDIRECT($P$2),VLOOKUP($P34, INDIRECT($Q$3),Y$8,0)),IF($E34="E",0,3))</f>
        <v>108544</v>
      </c>
      <c r="Z34" s="186" cm="1">
        <f t="array" aca="1" ref="Z34" ca="1">ROUND(IF($Q34="Y",VLOOKUP($P34, INDIRECT($Q$3),Z$8,0)*INDIRECT($P$2),VLOOKUP($P34, INDIRECT($Q$3),Z$8,0)),IF($E34="E",0,3))</f>
        <v>111636</v>
      </c>
      <c r="AA34" s="186"/>
      <c r="AB34" s="282" t="str">
        <f t="shared" si="8"/>
        <v>08703C</v>
      </c>
      <c r="AC34" s="130" t="str">
        <f t="shared" si="24"/>
        <v xml:space="preserve">City Records Manager </v>
      </c>
      <c r="AD34" s="284" t="str">
        <f t="shared" si="25"/>
        <v>85</v>
      </c>
      <c r="AE34" s="282">
        <f t="shared" ca="1" si="11"/>
        <v>40.241</v>
      </c>
      <c r="AF34" s="282">
        <f t="shared" ca="1" si="12"/>
        <v>42.357999999999997</v>
      </c>
      <c r="AG34" s="282">
        <f t="shared" ca="1" si="13"/>
        <v>44.592999999999996</v>
      </c>
      <c r="AH34" s="282">
        <f t="shared" ca="1" si="14"/>
        <v>49.381</v>
      </c>
      <c r="AI34" s="282">
        <f t="shared" ca="1" si="15"/>
        <v>50.762999999999998</v>
      </c>
      <c r="AJ34" s="282">
        <f t="shared" ca="1" si="16"/>
        <v>52.184999999999995</v>
      </c>
      <c r="AK34" s="282">
        <f t="shared" ca="1" si="17"/>
        <v>53.671999999999997</v>
      </c>
    </row>
    <row r="35" spans="1:37" hidden="1" x14ac:dyDescent="0.2">
      <c r="A35" s="75" t="s">
        <v>633</v>
      </c>
      <c r="B35" s="75">
        <v>9</v>
      </c>
      <c r="C35" s="70" t="s">
        <v>56</v>
      </c>
      <c r="D35" s="75">
        <v>410</v>
      </c>
      <c r="E35" s="75" t="s">
        <v>17</v>
      </c>
      <c r="F35" s="73" t="s">
        <v>634</v>
      </c>
      <c r="G35" s="74">
        <f t="shared" ca="1" si="1"/>
        <v>76545</v>
      </c>
      <c r="H35" s="74">
        <f t="shared" ca="1" si="2"/>
        <v>80580</v>
      </c>
      <c r="I35" s="74">
        <f t="shared" ca="1" si="3"/>
        <v>85398</v>
      </c>
      <c r="J35" s="74">
        <f t="shared" ca="1" si="4"/>
        <v>90219</v>
      </c>
      <c r="K35" s="74">
        <f t="shared" ca="1" si="5"/>
        <v>92745</v>
      </c>
      <c r="L35" s="74">
        <f t="shared" ca="1" si="6"/>
        <v>95344</v>
      </c>
      <c r="M35" s="74">
        <f t="shared" ca="1" si="7"/>
        <v>98061</v>
      </c>
      <c r="N35" s="72"/>
      <c r="P35" s="187" t="str">
        <f t="shared" si="21"/>
        <v>59403C</v>
      </c>
      <c r="Q35" s="186" t="s">
        <v>600</v>
      </c>
      <c r="R35" s="188" t="str">
        <f t="shared" si="22"/>
        <v>Civil Paralegal Program Supervisor</v>
      </c>
      <c r="S35" s="189" t="str">
        <f t="shared" si="23"/>
        <v>25</v>
      </c>
      <c r="T35" s="186" cm="1">
        <f t="array" aca="1" ref="T35" ca="1">ROUND(IF($Q35="Y",VLOOKUP($P35, INDIRECT($Q$3),T$8,0)*INDIRECT($P$2),VLOOKUP($P35, INDIRECT($Q$3),T$8,0)),IF($E35="E",0,3))</f>
        <v>76545</v>
      </c>
      <c r="U35" s="186" cm="1">
        <f t="array" aca="1" ref="U35" ca="1">ROUND(IF($Q35="Y",VLOOKUP($P35, INDIRECT($Q$3),U$8,0)*INDIRECT($P$2),VLOOKUP($P35, INDIRECT($Q$3),U$8,0)),IF($E35="E",0,3))</f>
        <v>80580</v>
      </c>
      <c r="V35" s="186" cm="1">
        <f t="array" aca="1" ref="V35" ca="1">ROUND(IF($Q35="Y",VLOOKUP($P35, INDIRECT($Q$3),V$8,0)*INDIRECT($P$2),VLOOKUP($P35, INDIRECT($Q$3),V$8,0)),IF($E35="E",0,3))</f>
        <v>85398</v>
      </c>
      <c r="W35" s="186" cm="1">
        <f t="array" aca="1" ref="W35" ca="1">ROUND(IF($Q35="Y",VLOOKUP($P35, INDIRECT($Q$3),W$8,0)*INDIRECT($P$2),VLOOKUP($P35, INDIRECT($Q$3),W$8,0)),IF($E35="E",0,3))</f>
        <v>90219</v>
      </c>
      <c r="X35" s="186" cm="1">
        <f t="array" aca="1" ref="X35" ca="1">ROUND(IF($Q35="Y",VLOOKUP($P35, INDIRECT($Q$3),X$8,0)*INDIRECT($P$2),VLOOKUP($P35, INDIRECT($Q$3),X$8,0)),IF($E35="E",0,3))</f>
        <v>92745</v>
      </c>
      <c r="Y35" s="186" cm="1">
        <f t="array" aca="1" ref="Y35" ca="1">ROUND(IF($Q35="Y",VLOOKUP($P35, INDIRECT($Q$3),Y$8,0)*INDIRECT($P$2),VLOOKUP($P35, INDIRECT($Q$3),Y$8,0)),IF($E35="E",0,3))</f>
        <v>95344</v>
      </c>
      <c r="Z35" s="186" cm="1">
        <f t="array" aca="1" ref="Z35" ca="1">ROUND(IF($Q35="Y",VLOOKUP($P35, INDIRECT($Q$3),Z$8,0)*INDIRECT($P$2),VLOOKUP($P35, INDIRECT($Q$3),Z$8,0)),IF($E35="E",0,3))</f>
        <v>98061</v>
      </c>
      <c r="AA35" s="186"/>
      <c r="AB35" s="282" t="str">
        <f t="shared" si="8"/>
        <v>59403C</v>
      </c>
      <c r="AC35" s="130" t="str">
        <f t="shared" si="24"/>
        <v>Civil Paralegal Program Supervisor</v>
      </c>
      <c r="AD35" s="284" t="str">
        <f t="shared" si="25"/>
        <v>25</v>
      </c>
      <c r="AE35" s="282">
        <f t="shared" ca="1" si="11"/>
        <v>36.800999999999995</v>
      </c>
      <c r="AF35" s="282">
        <f t="shared" ca="1" si="12"/>
        <v>38.741</v>
      </c>
      <c r="AG35" s="282">
        <f t="shared" ca="1" si="13"/>
        <v>41.056999999999995</v>
      </c>
      <c r="AH35" s="282">
        <f t="shared" ca="1" si="14"/>
        <v>43.375</v>
      </c>
      <c r="AI35" s="282">
        <f t="shared" ca="1" si="15"/>
        <v>44.588999999999999</v>
      </c>
      <c r="AJ35" s="282">
        <f t="shared" ca="1" si="16"/>
        <v>45.838999999999999</v>
      </c>
      <c r="AK35" s="282">
        <f t="shared" ca="1" si="17"/>
        <v>47.144999999999996</v>
      </c>
    </row>
    <row r="36" spans="1:37" hidden="1" x14ac:dyDescent="0.2">
      <c r="A36" s="75" t="s">
        <v>705</v>
      </c>
      <c r="B36" s="75">
        <v>9</v>
      </c>
      <c r="C36" s="70" t="s">
        <v>706</v>
      </c>
      <c r="D36" s="75">
        <v>430</v>
      </c>
      <c r="E36" s="75" t="s">
        <v>17</v>
      </c>
      <c r="F36" s="73" t="s">
        <v>784</v>
      </c>
      <c r="G36" s="74">
        <f t="shared" ca="1" si="1"/>
        <v>89830</v>
      </c>
      <c r="H36" s="74">
        <f t="shared" ca="1" si="2"/>
        <v>93423</v>
      </c>
      <c r="I36" s="74">
        <f t="shared" ca="1" si="3"/>
        <v>97163</v>
      </c>
      <c r="J36" s="74">
        <f t="shared" ca="1" si="4"/>
        <v>101048</v>
      </c>
      <c r="K36" s="74">
        <f t="shared" ca="1" si="5"/>
        <v>105088</v>
      </c>
      <c r="L36" s="74">
        <f t="shared" ca="1" si="6"/>
        <v>0</v>
      </c>
      <c r="M36" s="74">
        <f t="shared" ca="1" si="7"/>
        <v>0</v>
      </c>
      <c r="N36" s="72"/>
      <c r="P36" s="187" t="str">
        <f t="shared" si="21"/>
        <v>53001C</v>
      </c>
      <c r="Q36" s="191" t="s">
        <v>600</v>
      </c>
      <c r="R36" s="188" t="str">
        <f t="shared" si="22"/>
        <v>Commty Spec Coord Supv-Hlth-C</v>
      </c>
      <c r="S36" s="189" t="str">
        <f t="shared" si="23"/>
        <v>098</v>
      </c>
      <c r="T36" s="186" cm="1">
        <f t="array" aca="1" ref="T36" ca="1">ROUND(IF($Q36="Y",VLOOKUP($P36, INDIRECT($Q$3),T$8,0)*INDIRECT($P$2),VLOOKUP($P36, INDIRECT($Q$3),T$8,0)),IF($E36="E",0,3))</f>
        <v>89830</v>
      </c>
      <c r="U36" s="186" cm="1">
        <f t="array" aca="1" ref="U36" ca="1">ROUND(IF($Q36="Y",VLOOKUP($P36, INDIRECT($Q$3),U$8,0)*INDIRECT($P$2),VLOOKUP($P36, INDIRECT($Q$3),U$8,0)),IF($E36="E",0,3))</f>
        <v>93423</v>
      </c>
      <c r="V36" s="186" cm="1">
        <f t="array" aca="1" ref="V36" ca="1">ROUND(IF($Q36="Y",VLOOKUP($P36, INDIRECT($Q$3),V$8,0)*INDIRECT($P$2),VLOOKUP($P36, INDIRECT($Q$3),V$8,0)),IF($E36="E",0,3))</f>
        <v>97163</v>
      </c>
      <c r="W36" s="186" cm="1">
        <f t="array" aca="1" ref="W36" ca="1">ROUND(IF($Q36="Y",VLOOKUP($P36, INDIRECT($Q$3),W$8,0)*INDIRECT($P$2),VLOOKUP($P36, INDIRECT($Q$3),W$8,0)),IF($E36="E",0,3))</f>
        <v>101048</v>
      </c>
      <c r="X36" s="186" cm="1">
        <f t="array" aca="1" ref="X36" ca="1">ROUND(IF($Q36="Y",VLOOKUP($P36, INDIRECT($Q$3),X$8,0)*INDIRECT($P$2),VLOOKUP($P36, INDIRECT($Q$3),X$8,0)),IF($E36="E",0,3))</f>
        <v>105088</v>
      </c>
      <c r="Y36" s="186" cm="1">
        <f t="array" aca="1" ref="Y36" ca="1">ROUND(IF($Q36="Y",VLOOKUP($P36, INDIRECT($Q$3),Y$8,0)*INDIRECT($P$2),VLOOKUP($P36, INDIRECT($Q$3),Y$8,0)),IF($E36="E",0,3))</f>
        <v>0</v>
      </c>
      <c r="Z36" s="186" cm="1">
        <f t="array" aca="1" ref="Z36" ca="1">ROUND(IF($Q36="Y",VLOOKUP($P36, INDIRECT($Q$3),Z$8,0)*INDIRECT($P$2),VLOOKUP($P36, INDIRECT($Q$3),Z$8,0)),IF($E36="E",0,3))</f>
        <v>0</v>
      </c>
      <c r="AA36" s="186"/>
      <c r="AB36" s="282" t="str">
        <f t="shared" si="8"/>
        <v>53001C</v>
      </c>
      <c r="AC36" s="130" t="str">
        <f t="shared" si="24"/>
        <v>Commty Spec Coord Supv-Hlth-C</v>
      </c>
      <c r="AD36" s="284" t="str">
        <f t="shared" si="25"/>
        <v>098</v>
      </c>
      <c r="AE36" s="282">
        <f t="shared" ca="1" si="11"/>
        <v>43.187999999999995</v>
      </c>
      <c r="AF36" s="282">
        <f t="shared" ca="1" si="12"/>
        <v>44.914999999999999</v>
      </c>
      <c r="AG36" s="282">
        <f t="shared" ca="1" si="13"/>
        <v>46.713000000000001</v>
      </c>
      <c r="AH36" s="282">
        <f t="shared" ca="1" si="14"/>
        <v>48.580999999999996</v>
      </c>
      <c r="AI36" s="282">
        <f t="shared" ca="1" si="15"/>
        <v>50.524000000000001</v>
      </c>
      <c r="AJ36" s="282" t="str">
        <f t="shared" ca="1" si="16"/>
        <v/>
      </c>
      <c r="AK36" s="282" t="str">
        <f t="shared" ca="1" si="17"/>
        <v/>
      </c>
    </row>
    <row r="37" spans="1:37" hidden="1" x14ac:dyDescent="0.2">
      <c r="A37" s="75" t="s">
        <v>981</v>
      </c>
      <c r="B37" s="75">
        <v>10</v>
      </c>
      <c r="C37" s="70" t="s">
        <v>571</v>
      </c>
      <c r="D37" s="75">
        <v>458</v>
      </c>
      <c r="E37" s="75" t="s">
        <v>17</v>
      </c>
      <c r="F37" s="73" t="s">
        <v>982</v>
      </c>
      <c r="G37" s="74">
        <f t="shared" ca="1" si="1"/>
        <v>92836</v>
      </c>
      <c r="H37" s="74">
        <f t="shared" ca="1" si="2"/>
        <v>96554</v>
      </c>
      <c r="I37" s="74">
        <f t="shared" ca="1" si="3"/>
        <v>100421</v>
      </c>
      <c r="J37" s="74">
        <f t="shared" ca="1" si="4"/>
        <v>104439</v>
      </c>
      <c r="K37" s="74">
        <f t="shared" ca="1" si="5"/>
        <v>108623</v>
      </c>
      <c r="L37" s="74">
        <f t="shared" ca="1" si="6"/>
        <v>0</v>
      </c>
      <c r="M37" s="74">
        <f t="shared" ca="1" si="7"/>
        <v>0</v>
      </c>
      <c r="N37" s="72"/>
      <c r="P37" s="187" t="str">
        <f t="shared" si="21"/>
        <v>59464C</v>
      </c>
      <c r="Q37" s="186" t="s">
        <v>600</v>
      </c>
      <c r="R37" s="188" t="str">
        <f t="shared" si="22"/>
        <v>Communications Interagency Coordinator</v>
      </c>
      <c r="S37" s="189" t="str">
        <f t="shared" si="23"/>
        <v>065</v>
      </c>
      <c r="T37" s="186" cm="1">
        <f t="array" aca="1" ref="T37" ca="1">ROUND(IF($Q37="Y",VLOOKUP($P37, INDIRECT($Q$3),T$8,0)*INDIRECT($P$2),VLOOKUP($P37, INDIRECT($Q$3),T$8,0)),IF($E37="E",0,3))</f>
        <v>92836</v>
      </c>
      <c r="U37" s="186" cm="1">
        <f t="array" aca="1" ref="U37" ca="1">ROUND(IF($Q37="Y",VLOOKUP($P37, INDIRECT($Q$3),U$8,0)*INDIRECT($P$2),VLOOKUP($P37, INDIRECT($Q$3),U$8,0)),IF($E37="E",0,3))</f>
        <v>96554</v>
      </c>
      <c r="V37" s="186" cm="1">
        <f t="array" aca="1" ref="V37" ca="1">ROUND(IF($Q37="Y",VLOOKUP($P37, INDIRECT($Q$3),V$8,0)*INDIRECT($P$2),VLOOKUP($P37, INDIRECT($Q$3),V$8,0)),IF($E37="E",0,3))</f>
        <v>100421</v>
      </c>
      <c r="W37" s="186" cm="1">
        <f t="array" aca="1" ref="W37" ca="1">ROUND(IF($Q37="Y",VLOOKUP($P37, INDIRECT($Q$3),W$8,0)*INDIRECT($P$2),VLOOKUP($P37, INDIRECT($Q$3),W$8,0)),IF($E37="E",0,3))</f>
        <v>104439</v>
      </c>
      <c r="X37" s="186" cm="1">
        <f t="array" aca="1" ref="X37" ca="1">ROUND(IF($Q37="Y",VLOOKUP($P37, INDIRECT($Q$3),X$8,0)*INDIRECT($P$2),VLOOKUP($P37, INDIRECT($Q$3),X$8,0)),IF($E37="E",0,3))</f>
        <v>108623</v>
      </c>
      <c r="Y37" s="186" cm="1">
        <f t="array" aca="1" ref="Y37" ca="1">ROUND(IF($Q37="Y",VLOOKUP($P37, INDIRECT($Q$3),Y$8,0)*INDIRECT($P$2),VLOOKUP($P37, INDIRECT($Q$3),Y$8,0)),IF($E37="E",0,3))</f>
        <v>0</v>
      </c>
      <c r="Z37" s="186" cm="1">
        <f t="array" aca="1" ref="Z37" ca="1">ROUND(IF($Q37="Y",VLOOKUP($P37, INDIRECT($Q$3),Z$8,0)*INDIRECT($P$2),VLOOKUP($P37, INDIRECT($Q$3),Z$8,0)),IF($E37="E",0,3))</f>
        <v>0</v>
      </c>
      <c r="AA37" s="186"/>
      <c r="AB37" s="282" t="str">
        <f t="shared" si="8"/>
        <v>59464C</v>
      </c>
      <c r="AC37" s="130" t="str">
        <f t="shared" si="24"/>
        <v>Communications Interagency Coordinator</v>
      </c>
      <c r="AD37" s="284" t="str">
        <f t="shared" si="25"/>
        <v>065</v>
      </c>
      <c r="AE37" s="282">
        <f t="shared" ca="1" si="11"/>
        <v>44.632999999999996</v>
      </c>
      <c r="AF37" s="282">
        <f t="shared" ca="1" si="12"/>
        <v>46.420999999999999</v>
      </c>
      <c r="AG37" s="282">
        <f t="shared" ca="1" si="13"/>
        <v>48.28</v>
      </c>
      <c r="AH37" s="282">
        <f t="shared" ca="1" si="14"/>
        <v>50.211999999999996</v>
      </c>
      <c r="AI37" s="282">
        <f t="shared" ca="1" si="15"/>
        <v>52.222999999999999</v>
      </c>
      <c r="AJ37" s="282" t="str">
        <f t="shared" ca="1" si="16"/>
        <v/>
      </c>
      <c r="AK37" s="282" t="str">
        <f t="shared" ca="1" si="17"/>
        <v/>
      </c>
    </row>
    <row r="38" spans="1:37" hidden="1" x14ac:dyDescent="0.2">
      <c r="A38" s="75" t="s">
        <v>1019</v>
      </c>
      <c r="B38" s="75">
        <v>9</v>
      </c>
      <c r="C38" s="70" t="s">
        <v>93</v>
      </c>
      <c r="D38" s="75">
        <v>448</v>
      </c>
      <c r="E38" s="75" t="s">
        <v>17</v>
      </c>
      <c r="F38" s="73" t="s">
        <v>1020</v>
      </c>
      <c r="G38" s="74">
        <f t="shared" ca="1" si="1"/>
        <v>80463</v>
      </c>
      <c r="H38" s="74">
        <f t="shared" ca="1" si="2"/>
        <v>84697</v>
      </c>
      <c r="I38" s="74">
        <f t="shared" ca="1" si="3"/>
        <v>89831</v>
      </c>
      <c r="J38" s="74">
        <f t="shared" ca="1" si="4"/>
        <v>94969</v>
      </c>
      <c r="K38" s="74">
        <f t="shared" ca="1" si="5"/>
        <v>97625</v>
      </c>
      <c r="L38" s="74">
        <f t="shared" ca="1" si="6"/>
        <v>100360</v>
      </c>
      <c r="M38" s="74">
        <f t="shared" ca="1" si="7"/>
        <v>103222</v>
      </c>
      <c r="N38" s="72"/>
      <c r="P38" s="187" t="str">
        <f t="shared" si="21"/>
        <v>52992C</v>
      </c>
      <c r="Q38" s="186" t="s">
        <v>600</v>
      </c>
      <c r="R38" s="188" t="str">
        <f t="shared" si="22"/>
        <v>Communications Manager - Public Health</v>
      </c>
      <c r="S38" s="189" t="str">
        <f t="shared" si="23"/>
        <v>35</v>
      </c>
      <c r="T38" s="186" cm="1">
        <f t="array" aca="1" ref="T38" ca="1">ROUND(IF($Q38="Y",VLOOKUP($P38, INDIRECT($Q$3),T$8,0)*INDIRECT($P$2),VLOOKUP($P38, INDIRECT($Q$3),T$8,0)),IF($E38="E",0,3))</f>
        <v>80463</v>
      </c>
      <c r="U38" s="186" cm="1">
        <f t="array" aca="1" ref="U38" ca="1">ROUND(IF($Q38="Y",VLOOKUP($P38, INDIRECT($Q$3),U$8,0)*INDIRECT($P$2),VLOOKUP($P38, INDIRECT($Q$3),U$8,0)),IF($E38="E",0,3))</f>
        <v>84697</v>
      </c>
      <c r="V38" s="186" cm="1">
        <f t="array" aca="1" ref="V38" ca="1">ROUND(IF($Q38="Y",VLOOKUP($P38, INDIRECT($Q$3),V$8,0)*INDIRECT($P$2),VLOOKUP($P38, INDIRECT($Q$3),V$8,0)),IF($E38="E",0,3))</f>
        <v>89831</v>
      </c>
      <c r="W38" s="186" cm="1">
        <f t="array" aca="1" ref="W38" ca="1">ROUND(IF($Q38="Y",VLOOKUP($P38, INDIRECT($Q$3),W$8,0)*INDIRECT($P$2),VLOOKUP($P38, INDIRECT($Q$3),W$8,0)),IF($E38="E",0,3))</f>
        <v>94969</v>
      </c>
      <c r="X38" s="186" cm="1">
        <f t="array" aca="1" ref="X38" ca="1">ROUND(IF($Q38="Y",VLOOKUP($P38, INDIRECT($Q$3),X$8,0)*INDIRECT($P$2),VLOOKUP($P38, INDIRECT($Q$3),X$8,0)),IF($E38="E",0,3))</f>
        <v>97625</v>
      </c>
      <c r="Y38" s="186" cm="1">
        <f t="array" aca="1" ref="Y38" ca="1">ROUND(IF($Q38="Y",VLOOKUP($P38, INDIRECT($Q$3),Y$8,0)*INDIRECT($P$2),VLOOKUP($P38, INDIRECT($Q$3),Y$8,0)),IF($E38="E",0,3))</f>
        <v>100360</v>
      </c>
      <c r="Z38" s="186" cm="1">
        <f t="array" aca="1" ref="Z38" ca="1">ROUND(IF($Q38="Y",VLOOKUP($P38, INDIRECT($Q$3),Z$8,0)*INDIRECT($P$2),VLOOKUP($P38, INDIRECT($Q$3),Z$8,0)),IF($E38="E",0,3))</f>
        <v>103222</v>
      </c>
      <c r="AA38" s="186"/>
      <c r="AB38" s="282" t="str">
        <f t="shared" si="8"/>
        <v>52992C</v>
      </c>
      <c r="AC38" s="130" t="str">
        <f t="shared" si="24"/>
        <v>Communications Manager - Public Health</v>
      </c>
      <c r="AD38" s="284" t="str">
        <f t="shared" si="25"/>
        <v>35</v>
      </c>
      <c r="AE38" s="282">
        <f t="shared" ca="1" si="11"/>
        <v>38.684999999999995</v>
      </c>
      <c r="AF38" s="282">
        <f t="shared" ca="1" si="12"/>
        <v>40.72</v>
      </c>
      <c r="AG38" s="282">
        <f t="shared" ca="1" si="13"/>
        <v>43.187999999999995</v>
      </c>
      <c r="AH38" s="282">
        <f t="shared" ca="1" si="14"/>
        <v>45.658999999999999</v>
      </c>
      <c r="AI38" s="282">
        <f t="shared" ca="1" si="15"/>
        <v>46.936</v>
      </c>
      <c r="AJ38" s="282">
        <f t="shared" ca="1" si="16"/>
        <v>48.25</v>
      </c>
      <c r="AK38" s="282">
        <f t="shared" ca="1" si="17"/>
        <v>49.625999999999998</v>
      </c>
    </row>
    <row r="39" spans="1:37" hidden="1" x14ac:dyDescent="0.2">
      <c r="A39" s="75" t="s">
        <v>867</v>
      </c>
      <c r="B39" s="75">
        <v>11</v>
      </c>
      <c r="C39" s="70" t="s">
        <v>124</v>
      </c>
      <c r="D39" s="75">
        <v>515</v>
      </c>
      <c r="E39" s="75" t="s">
        <v>17</v>
      </c>
      <c r="F39" s="73" t="s">
        <v>866</v>
      </c>
      <c r="G39" s="74">
        <f t="shared" ca="1" si="1"/>
        <v>101439</v>
      </c>
      <c r="H39" s="74">
        <f t="shared" ca="1" si="2"/>
        <v>105494</v>
      </c>
      <c r="I39" s="74">
        <f t="shared" ca="1" si="3"/>
        <v>109716</v>
      </c>
      <c r="J39" s="74">
        <f t="shared" ca="1" si="4"/>
        <v>114104</v>
      </c>
      <c r="K39" s="74">
        <f t="shared" ca="1" si="5"/>
        <v>118668</v>
      </c>
      <c r="L39" s="74">
        <f t="shared" ca="1" si="6"/>
        <v>0</v>
      </c>
      <c r="M39" s="74">
        <f t="shared" ca="1" si="7"/>
        <v>0</v>
      </c>
      <c r="N39" s="72"/>
      <c r="P39" s="187" t="str">
        <f t="shared" si="21"/>
        <v>53028C</v>
      </c>
      <c r="Q39" s="186" t="s">
        <v>600</v>
      </c>
      <c r="R39" s="188" t="str">
        <f t="shared" si="22"/>
        <v>Community Safety Manager</v>
      </c>
      <c r="S39" s="189" t="str">
        <f t="shared" si="23"/>
        <v>104</v>
      </c>
      <c r="T39" s="186" cm="1">
        <f t="array" aca="1" ref="T39" ca="1">ROUND(IF($Q39="Y",VLOOKUP($P39, INDIRECT($Q$3),T$8,0)*INDIRECT($P$2),VLOOKUP($P39, INDIRECT($Q$3),T$8,0)),IF($E39="E",0,3))</f>
        <v>101439</v>
      </c>
      <c r="U39" s="186" cm="1">
        <f t="array" aca="1" ref="U39" ca="1">ROUND(IF($Q39="Y",VLOOKUP($P39, INDIRECT($Q$3),U$8,0)*INDIRECT($P$2),VLOOKUP($P39, INDIRECT($Q$3),U$8,0)),IF($E39="E",0,3))</f>
        <v>105494</v>
      </c>
      <c r="V39" s="186" cm="1">
        <f t="array" aca="1" ref="V39" ca="1">ROUND(IF($Q39="Y",VLOOKUP($P39, INDIRECT($Q$3),V$8,0)*INDIRECT($P$2),VLOOKUP($P39, INDIRECT($Q$3),V$8,0)),IF($E39="E",0,3))</f>
        <v>109716</v>
      </c>
      <c r="W39" s="186" cm="1">
        <f t="array" aca="1" ref="W39" ca="1">ROUND(IF($Q39="Y",VLOOKUP($P39, INDIRECT($Q$3),W$8,0)*INDIRECT($P$2),VLOOKUP($P39, INDIRECT($Q$3),W$8,0)),IF($E39="E",0,3))</f>
        <v>114104</v>
      </c>
      <c r="X39" s="186" cm="1">
        <f t="array" aca="1" ref="X39" ca="1">ROUND(IF($Q39="Y",VLOOKUP($P39, INDIRECT($Q$3),X$8,0)*INDIRECT($P$2),VLOOKUP($P39, INDIRECT($Q$3),X$8,0)),IF($E39="E",0,3))</f>
        <v>118668</v>
      </c>
      <c r="Y39" s="186" cm="1">
        <f t="array" aca="1" ref="Y39" ca="1">ROUND(IF($Q39="Y",VLOOKUP($P39, INDIRECT($Q$3),Y$8,0)*INDIRECT($P$2),VLOOKUP($P39, INDIRECT($Q$3),Y$8,0)),IF($E39="E",0,3))</f>
        <v>0</v>
      </c>
      <c r="Z39" s="186" cm="1">
        <f t="array" aca="1" ref="Z39" ca="1">ROUND(IF($Q39="Y",VLOOKUP($P39, INDIRECT($Q$3),Z$8,0)*INDIRECT($P$2),VLOOKUP($P39, INDIRECT($Q$3),Z$8,0)),IF($E39="E",0,3))</f>
        <v>0</v>
      </c>
      <c r="AA39" s="186"/>
      <c r="AB39" s="282" t="str">
        <f t="shared" si="8"/>
        <v>53028C</v>
      </c>
      <c r="AC39" s="130" t="str">
        <f t="shared" si="24"/>
        <v>Community Safety Manager</v>
      </c>
      <c r="AD39" s="284" t="str">
        <f t="shared" si="25"/>
        <v>104</v>
      </c>
      <c r="AE39" s="282">
        <f t="shared" ca="1" si="11"/>
        <v>48.768999999999998</v>
      </c>
      <c r="AF39" s="282">
        <f t="shared" ca="1" si="12"/>
        <v>50.719000000000001</v>
      </c>
      <c r="AG39" s="282">
        <f t="shared" ca="1" si="13"/>
        <v>52.748999999999995</v>
      </c>
      <c r="AH39" s="282">
        <f t="shared" ca="1" si="14"/>
        <v>54.857999999999997</v>
      </c>
      <c r="AI39" s="282">
        <f t="shared" ca="1" si="15"/>
        <v>57.052</v>
      </c>
      <c r="AJ39" s="282" t="str">
        <f t="shared" ca="1" si="16"/>
        <v/>
      </c>
      <c r="AK39" s="282" t="str">
        <f t="shared" ca="1" si="17"/>
        <v/>
      </c>
    </row>
    <row r="40" spans="1:37" hidden="1" x14ac:dyDescent="0.2">
      <c r="A40" s="75" t="s">
        <v>52</v>
      </c>
      <c r="B40" s="75">
        <v>10</v>
      </c>
      <c r="C40" s="70" t="s">
        <v>50</v>
      </c>
      <c r="D40" s="75">
        <v>465</v>
      </c>
      <c r="E40" s="75" t="s">
        <v>17</v>
      </c>
      <c r="F40" s="73" t="s">
        <v>328</v>
      </c>
      <c r="G40" s="74">
        <f t="shared" ca="1" si="1"/>
        <v>86500</v>
      </c>
      <c r="H40" s="74">
        <f t="shared" ca="1" si="2"/>
        <v>90824</v>
      </c>
      <c r="I40" s="74">
        <f t="shared" ca="1" si="3"/>
        <v>95367</v>
      </c>
      <c r="J40" s="74">
        <f t="shared" ca="1" si="4"/>
        <v>102418</v>
      </c>
      <c r="K40" s="74">
        <f t="shared" ca="1" si="5"/>
        <v>105287</v>
      </c>
      <c r="L40" s="74">
        <f t="shared" ca="1" si="6"/>
        <v>108286</v>
      </c>
      <c r="M40" s="74">
        <f t="shared" ca="1" si="7"/>
        <v>0</v>
      </c>
      <c r="N40" s="72"/>
      <c r="P40" s="187" t="str">
        <f t="shared" si="21"/>
        <v>52810C</v>
      </c>
      <c r="Q40" s="191" t="s">
        <v>600</v>
      </c>
      <c r="R40" s="188" t="str">
        <f t="shared" si="22"/>
        <v xml:space="preserve">Construction Management Coordinator </v>
      </c>
      <c r="S40" s="189" t="str">
        <f t="shared" si="23"/>
        <v>33</v>
      </c>
      <c r="T40" s="186" cm="1">
        <f t="array" aca="1" ref="T40" ca="1">ROUND(IF($Q40="Y",VLOOKUP($P40, INDIRECT($Q$3),T$8,0)*INDIRECT($P$2),VLOOKUP($P40, INDIRECT($Q$3),T$8,0)),IF($E40="E",0,3))</f>
        <v>86500</v>
      </c>
      <c r="U40" s="186" cm="1">
        <f t="array" aca="1" ref="U40" ca="1">ROUND(IF($Q40="Y",VLOOKUP($P40, INDIRECT($Q$3),U$8,0)*INDIRECT($P$2),VLOOKUP($P40, INDIRECT($Q$3),U$8,0)),IF($E40="E",0,3))</f>
        <v>90824</v>
      </c>
      <c r="V40" s="186" cm="1">
        <f t="array" aca="1" ref="V40" ca="1">ROUND(IF($Q40="Y",VLOOKUP($P40, INDIRECT($Q$3),V$8,0)*INDIRECT($P$2),VLOOKUP($P40, INDIRECT($Q$3),V$8,0)),IF($E40="E",0,3))</f>
        <v>95367</v>
      </c>
      <c r="W40" s="186" cm="1">
        <f t="array" aca="1" ref="W40" ca="1">ROUND(IF($Q40="Y",VLOOKUP($P40, INDIRECT($Q$3),W$8,0)*INDIRECT($P$2),VLOOKUP($P40, INDIRECT($Q$3),W$8,0)),IF($E40="E",0,3))</f>
        <v>102418</v>
      </c>
      <c r="X40" s="186" cm="1">
        <f t="array" aca="1" ref="X40" ca="1">ROUND(IF($Q40="Y",VLOOKUP($P40, INDIRECT($Q$3),X$8,0)*INDIRECT($P$2),VLOOKUP($P40, INDIRECT($Q$3),X$8,0)),IF($E40="E",0,3))</f>
        <v>105287</v>
      </c>
      <c r="Y40" s="186" cm="1">
        <f t="array" aca="1" ref="Y40" ca="1">ROUND(IF($Q40="Y",VLOOKUP($P40, INDIRECT($Q$3),Y$8,0)*INDIRECT($P$2),VLOOKUP($P40, INDIRECT($Q$3),Y$8,0)),IF($E40="E",0,3))</f>
        <v>108286</v>
      </c>
      <c r="Z40" s="186" cm="1">
        <f t="array" aca="1" ref="Z40" ca="1">ROUND(IF($Q40="Y",VLOOKUP($P40, INDIRECT($Q$3),Z$8,0)*INDIRECT($P$2),VLOOKUP($P40, INDIRECT($Q$3),Z$8,0)),IF($E40="E",0,3))</f>
        <v>0</v>
      </c>
      <c r="AA40" s="186"/>
      <c r="AB40" s="282" t="str">
        <f t="shared" si="8"/>
        <v>52810C</v>
      </c>
      <c r="AC40" s="130" t="str">
        <f t="shared" si="24"/>
        <v xml:space="preserve">Construction Management Coordinator </v>
      </c>
      <c r="AD40" s="284" t="str">
        <f t="shared" si="25"/>
        <v>33</v>
      </c>
      <c r="AE40" s="282">
        <f t="shared" ca="1" si="11"/>
        <v>41.586999999999996</v>
      </c>
      <c r="AF40" s="282">
        <f t="shared" ca="1" si="12"/>
        <v>43.665999999999997</v>
      </c>
      <c r="AG40" s="282">
        <f t="shared" ca="1" si="13"/>
        <v>45.849999999999994</v>
      </c>
      <c r="AH40" s="282">
        <f t="shared" ca="1" si="14"/>
        <v>49.239999999999995</v>
      </c>
      <c r="AI40" s="282">
        <f t="shared" ca="1" si="15"/>
        <v>50.619</v>
      </c>
      <c r="AJ40" s="282">
        <f t="shared" ca="1" si="16"/>
        <v>52.061</v>
      </c>
      <c r="AK40" s="282" t="str">
        <f t="shared" ca="1" si="17"/>
        <v/>
      </c>
    </row>
    <row r="41" spans="1:37" hidden="1" x14ac:dyDescent="0.2">
      <c r="A41" s="75" t="s">
        <v>51</v>
      </c>
      <c r="B41" s="75">
        <v>10</v>
      </c>
      <c r="C41" s="70" t="s">
        <v>50</v>
      </c>
      <c r="D41" s="75">
        <v>465</v>
      </c>
      <c r="E41" s="75" t="s">
        <v>17</v>
      </c>
      <c r="F41" s="73" t="s">
        <v>329</v>
      </c>
      <c r="G41" s="74">
        <f t="shared" ca="1" si="1"/>
        <v>86500</v>
      </c>
      <c r="H41" s="74">
        <f t="shared" ca="1" si="2"/>
        <v>90824</v>
      </c>
      <c r="I41" s="74">
        <f t="shared" ca="1" si="3"/>
        <v>95367</v>
      </c>
      <c r="J41" s="74">
        <f t="shared" ca="1" si="4"/>
        <v>102418</v>
      </c>
      <c r="K41" s="74">
        <f t="shared" ca="1" si="5"/>
        <v>105287</v>
      </c>
      <c r="L41" s="74">
        <f t="shared" ca="1" si="6"/>
        <v>108286</v>
      </c>
      <c r="M41" s="74">
        <f t="shared" ca="1" si="7"/>
        <v>0</v>
      </c>
      <c r="N41" s="72"/>
      <c r="P41" s="187" t="str">
        <f t="shared" si="21"/>
        <v>02618C</v>
      </c>
      <c r="Q41" s="191" t="s">
        <v>600</v>
      </c>
      <c r="R41" s="188" t="str">
        <f t="shared" si="22"/>
        <v>Construction Management Coordinator - PW</v>
      </c>
      <c r="S41" s="189" t="str">
        <f t="shared" si="23"/>
        <v>33</v>
      </c>
      <c r="T41" s="186" cm="1">
        <f t="array" aca="1" ref="T41" ca="1">ROUND(IF($Q41="Y",VLOOKUP($P41, INDIRECT($Q$3),T$8,0)*INDIRECT($P$2),VLOOKUP($P41, INDIRECT($Q$3),T$8,0)),IF($E41="E",0,3))</f>
        <v>86500</v>
      </c>
      <c r="U41" s="186" cm="1">
        <f t="array" aca="1" ref="U41" ca="1">ROUND(IF($Q41="Y",VLOOKUP($P41, INDIRECT($Q$3),U$8,0)*INDIRECT($P$2),VLOOKUP($P41, INDIRECT($Q$3),U$8,0)),IF($E41="E",0,3))</f>
        <v>90824</v>
      </c>
      <c r="V41" s="186" cm="1">
        <f t="array" aca="1" ref="V41" ca="1">ROUND(IF($Q41="Y",VLOOKUP($P41, INDIRECT($Q$3),V$8,0)*INDIRECT($P$2),VLOOKUP($P41, INDIRECT($Q$3),V$8,0)),IF($E41="E",0,3))</f>
        <v>95367</v>
      </c>
      <c r="W41" s="186" cm="1">
        <f t="array" aca="1" ref="W41" ca="1">ROUND(IF($Q41="Y",VLOOKUP($P41, INDIRECT($Q$3),W$8,0)*INDIRECT($P$2),VLOOKUP($P41, INDIRECT($Q$3),W$8,0)),IF($E41="E",0,3))</f>
        <v>102418</v>
      </c>
      <c r="X41" s="186" cm="1">
        <f t="array" aca="1" ref="X41" ca="1">ROUND(IF($Q41="Y",VLOOKUP($P41, INDIRECT($Q$3),X$8,0)*INDIRECT($P$2),VLOOKUP($P41, INDIRECT($Q$3),X$8,0)),IF($E41="E",0,3))</f>
        <v>105287</v>
      </c>
      <c r="Y41" s="186" cm="1">
        <f t="array" aca="1" ref="Y41" ca="1">ROUND(IF($Q41="Y",VLOOKUP($P41, INDIRECT($Q$3),Y$8,0)*INDIRECT($P$2),VLOOKUP($P41, INDIRECT($Q$3),Y$8,0)),IF($E41="E",0,3))</f>
        <v>108286</v>
      </c>
      <c r="Z41" s="186" cm="1">
        <f t="array" aca="1" ref="Z41" ca="1">ROUND(IF($Q41="Y",VLOOKUP($P41, INDIRECT($Q$3),Z$8,0)*INDIRECT($P$2),VLOOKUP($P41, INDIRECT($Q$3),Z$8,0)),IF($E41="E",0,3))</f>
        <v>0</v>
      </c>
      <c r="AA41" s="186"/>
      <c r="AB41" s="282" t="str">
        <f t="shared" si="8"/>
        <v>02618C</v>
      </c>
      <c r="AC41" s="130" t="str">
        <f t="shared" si="24"/>
        <v>Construction Management Coordinator - PW</v>
      </c>
      <c r="AD41" s="284" t="str">
        <f t="shared" si="25"/>
        <v>33</v>
      </c>
      <c r="AE41" s="282">
        <f t="shared" ca="1" si="11"/>
        <v>41.586999999999996</v>
      </c>
      <c r="AF41" s="282">
        <f t="shared" ca="1" si="12"/>
        <v>43.665999999999997</v>
      </c>
      <c r="AG41" s="282">
        <f t="shared" ca="1" si="13"/>
        <v>45.849999999999994</v>
      </c>
      <c r="AH41" s="282">
        <f t="shared" ca="1" si="14"/>
        <v>49.239999999999995</v>
      </c>
      <c r="AI41" s="282">
        <f t="shared" ca="1" si="15"/>
        <v>50.619</v>
      </c>
      <c r="AJ41" s="282">
        <f t="shared" ca="1" si="16"/>
        <v>52.061</v>
      </c>
      <c r="AK41" s="282" t="str">
        <f t="shared" ca="1" si="17"/>
        <v/>
      </c>
    </row>
    <row r="42" spans="1:37" hidden="1" x14ac:dyDescent="0.2">
      <c r="A42" s="75" t="s">
        <v>53</v>
      </c>
      <c r="B42" s="75">
        <v>10</v>
      </c>
      <c r="C42" s="70" t="s">
        <v>44</v>
      </c>
      <c r="D42" s="75">
        <v>483</v>
      </c>
      <c r="E42" s="75" t="s">
        <v>17</v>
      </c>
      <c r="F42" s="73" t="s">
        <v>330</v>
      </c>
      <c r="G42" s="74">
        <f t="shared" ref="G42:G66" ca="1" si="26">IF(E42="E",ROUND(T42,0),ROUND(T42,3))</f>
        <v>83605</v>
      </c>
      <c r="H42" s="74">
        <f t="shared" ref="H42:H66" ca="1" si="27">IF(F42="E",ROUND(U42,0),ROUND(U42,3))</f>
        <v>87922</v>
      </c>
      <c r="I42" s="74">
        <f t="shared" ref="I42:I66" ca="1" si="28">IF(G42="E",ROUND(V42,0),ROUND(V42,3))</f>
        <v>92403</v>
      </c>
      <c r="J42" s="74">
        <f t="shared" ref="J42:J66" ca="1" si="29">IF(H42="E",ROUND(W42,0),ROUND(W42,3))</f>
        <v>98658</v>
      </c>
      <c r="K42" s="74">
        <f t="shared" ref="K42:K66" ca="1" si="30">IF(I42="E",ROUND(X42,0),ROUND(X42,3))</f>
        <v>101421</v>
      </c>
      <c r="L42" s="74">
        <f t="shared" ref="L42:L66" ca="1" si="31">IF(J42="E",ROUND(Y42,0),ROUND(Y42,3))</f>
        <v>104261</v>
      </c>
      <c r="M42" s="74">
        <f t="shared" ref="M42:M66" ca="1" si="32">IF(K42="E",ROUND(Z42,0),ROUND(Z42,3))</f>
        <v>107235</v>
      </c>
      <c r="N42" s="72"/>
      <c r="P42" s="187" t="str">
        <f t="shared" si="21"/>
        <v>02625C</v>
      </c>
      <c r="Q42" s="191" t="s">
        <v>600</v>
      </c>
      <c r="R42" s="188" t="str">
        <f t="shared" si="22"/>
        <v>Contract Administrator</v>
      </c>
      <c r="S42" s="189" t="str">
        <f t="shared" si="23"/>
        <v>34D</v>
      </c>
      <c r="T42" s="186" cm="1">
        <f t="array" aca="1" ref="T42" ca="1">ROUND(IF($Q42="Y",VLOOKUP($P42, INDIRECT($Q$3),T$8,0)*INDIRECT($P$2),VLOOKUP($P42, INDIRECT($Q$3),T$8,0)),IF($E42="E",0,3))</f>
        <v>83605</v>
      </c>
      <c r="U42" s="186" cm="1">
        <f t="array" aca="1" ref="U42" ca="1">ROUND(IF($Q42="Y",VLOOKUP($P42, INDIRECT($Q$3),U$8,0)*INDIRECT($P$2),VLOOKUP($P42, INDIRECT($Q$3),U$8,0)),IF($E42="E",0,3))</f>
        <v>87922</v>
      </c>
      <c r="V42" s="186" cm="1">
        <f t="array" aca="1" ref="V42" ca="1">ROUND(IF($Q42="Y",VLOOKUP($P42, INDIRECT($Q$3),V$8,0)*INDIRECT($P$2),VLOOKUP($P42, INDIRECT($Q$3),V$8,0)),IF($E42="E",0,3))</f>
        <v>92403</v>
      </c>
      <c r="W42" s="186" cm="1">
        <f t="array" aca="1" ref="W42" ca="1">ROUND(IF($Q42="Y",VLOOKUP($P42, INDIRECT($Q$3),W$8,0)*INDIRECT($P$2),VLOOKUP($P42, INDIRECT($Q$3),W$8,0)),IF($E42="E",0,3))</f>
        <v>98658</v>
      </c>
      <c r="X42" s="186" cm="1">
        <f t="array" aca="1" ref="X42" ca="1">ROUND(IF($Q42="Y",VLOOKUP($P42, INDIRECT($Q$3),X$8,0)*INDIRECT($P$2),VLOOKUP($P42, INDIRECT($Q$3),X$8,0)),IF($E42="E",0,3))</f>
        <v>101421</v>
      </c>
      <c r="Y42" s="186" cm="1">
        <f t="array" aca="1" ref="Y42" ca="1">ROUND(IF($Q42="Y",VLOOKUP($P42, INDIRECT($Q$3),Y$8,0)*INDIRECT($P$2),VLOOKUP($P42, INDIRECT($Q$3),Y$8,0)),IF($E42="E",0,3))</f>
        <v>104261</v>
      </c>
      <c r="Z42" s="186" cm="1">
        <f t="array" aca="1" ref="Z42" ca="1">ROUND(IF($Q42="Y",VLOOKUP($P42, INDIRECT($Q$3),Z$8,0)*INDIRECT($P$2),VLOOKUP($P42, INDIRECT($Q$3),Z$8,0)),IF($E42="E",0,3))</f>
        <v>107235</v>
      </c>
      <c r="AA42" s="186"/>
      <c r="AB42" s="282" t="str">
        <f t="shared" si="8"/>
        <v>02625C</v>
      </c>
      <c r="AC42" s="130" t="str">
        <f t="shared" si="24"/>
        <v>Contract Administrator</v>
      </c>
      <c r="AD42" s="284" t="str">
        <f t="shared" si="25"/>
        <v>34D</v>
      </c>
      <c r="AE42" s="282">
        <f t="shared" ref="AE42:AE72" ca="1" si="33">IF(T42=0,"",IF($E42="E",ROUNDUP(T42/2080,3),T42))</f>
        <v>40.195</v>
      </c>
      <c r="AF42" s="282">
        <f t="shared" ref="AF42:AF72" ca="1" si="34">IF(U42=0,"",IF($E42="E",ROUNDUP(U42/2080,3),U42))</f>
        <v>42.271000000000001</v>
      </c>
      <c r="AG42" s="282">
        <f t="shared" ref="AG42:AG72" ca="1" si="35">IF(V42=0,"",IF($E42="E",ROUNDUP(V42/2080,3),V42))</f>
        <v>44.424999999999997</v>
      </c>
      <c r="AH42" s="282">
        <f t="shared" ref="AH42:AH72" ca="1" si="36">IF(W42=0,"",IF($E42="E",ROUNDUP(W42/2080,3),W42))</f>
        <v>47.431999999999995</v>
      </c>
      <c r="AI42" s="282">
        <f t="shared" ref="AI42:AI72" ca="1" si="37">IF(X42=0,"",IF($E42="E",ROUNDUP(X42/2080,3),X42))</f>
        <v>48.760999999999996</v>
      </c>
      <c r="AJ42" s="282">
        <f t="shared" ref="AJ42:AJ72" ca="1" si="38">IF(Y42=0,"",IF($E42="E",ROUNDUP(Y42/2080,3),Y42))</f>
        <v>50.125999999999998</v>
      </c>
      <c r="AK42" s="282">
        <f t="shared" ref="AK42:AK72" ca="1" si="39">IF(Z42=0,"",IF($E42="E",ROUNDUP(Z42/2080,3),Z42))</f>
        <v>51.555999999999997</v>
      </c>
    </row>
    <row r="43" spans="1:37" hidden="1" x14ac:dyDescent="0.2">
      <c r="A43" s="75" t="s">
        <v>55</v>
      </c>
      <c r="B43" s="75">
        <v>8</v>
      </c>
      <c r="C43" s="70" t="s">
        <v>54</v>
      </c>
      <c r="D43" s="75">
        <v>405</v>
      </c>
      <c r="E43" s="75" t="s">
        <v>17</v>
      </c>
      <c r="F43" s="73" t="s">
        <v>331</v>
      </c>
      <c r="G43" s="74">
        <f t="shared" ca="1" si="26"/>
        <v>72288</v>
      </c>
      <c r="H43" s="74">
        <f t="shared" ca="1" si="27"/>
        <v>76192</v>
      </c>
      <c r="I43" s="74">
        <f t="shared" ca="1" si="28"/>
        <v>80923</v>
      </c>
      <c r="J43" s="74">
        <f t="shared" ca="1" si="29"/>
        <v>85654</v>
      </c>
      <c r="K43" s="74">
        <f t="shared" ca="1" si="30"/>
        <v>88054</v>
      </c>
      <c r="L43" s="74">
        <f t="shared" ca="1" si="31"/>
        <v>90521</v>
      </c>
      <c r="M43" s="74">
        <f t="shared" ca="1" si="32"/>
        <v>93100</v>
      </c>
      <c r="N43" s="72"/>
      <c r="P43" s="187" t="str">
        <f t="shared" si="21"/>
        <v>02674C</v>
      </c>
      <c r="Q43" s="191" t="s">
        <v>600</v>
      </c>
      <c r="R43" s="188" t="str">
        <f t="shared" si="22"/>
        <v>Coordinator Health and Wellness</v>
      </c>
      <c r="S43" s="189" t="str">
        <f t="shared" si="23"/>
        <v>29</v>
      </c>
      <c r="T43" s="186" cm="1">
        <f t="array" aca="1" ref="T43" ca="1">ROUND(IF($Q43="Y",VLOOKUP($P43, INDIRECT($Q$3),T$8,0)*INDIRECT($P$2),VLOOKUP($P43, INDIRECT($Q$3),T$8,0)),IF($E43="E",0,3))</f>
        <v>72288</v>
      </c>
      <c r="U43" s="186" cm="1">
        <f t="array" aca="1" ref="U43" ca="1">ROUND(IF($Q43="Y",VLOOKUP($P43, INDIRECT($Q$3),U$8,0)*INDIRECT($P$2),VLOOKUP($P43, INDIRECT($Q$3),U$8,0)),IF($E43="E",0,3))</f>
        <v>76192</v>
      </c>
      <c r="V43" s="186" cm="1">
        <f t="array" aca="1" ref="V43" ca="1">ROUND(IF($Q43="Y",VLOOKUP($P43, INDIRECT($Q$3),V$8,0)*INDIRECT($P$2),VLOOKUP($P43, INDIRECT($Q$3),V$8,0)),IF($E43="E",0,3))</f>
        <v>80923</v>
      </c>
      <c r="W43" s="186" cm="1">
        <f t="array" aca="1" ref="W43" ca="1">ROUND(IF($Q43="Y",VLOOKUP($P43, INDIRECT($Q$3),W$8,0)*INDIRECT($P$2),VLOOKUP($P43, INDIRECT($Q$3),W$8,0)),IF($E43="E",0,3))</f>
        <v>85654</v>
      </c>
      <c r="X43" s="186" cm="1">
        <f t="array" aca="1" ref="X43" ca="1">ROUND(IF($Q43="Y",VLOOKUP($P43, INDIRECT($Q$3),X$8,0)*INDIRECT($P$2),VLOOKUP($P43, INDIRECT($Q$3),X$8,0)),IF($E43="E",0,3))</f>
        <v>88054</v>
      </c>
      <c r="Y43" s="186" cm="1">
        <f t="array" aca="1" ref="Y43" ca="1">ROUND(IF($Q43="Y",VLOOKUP($P43, INDIRECT($Q$3),Y$8,0)*INDIRECT($P$2),VLOOKUP($P43, INDIRECT($Q$3),Y$8,0)),IF($E43="E",0,3))</f>
        <v>90521</v>
      </c>
      <c r="Z43" s="186" cm="1">
        <f t="array" aca="1" ref="Z43" ca="1">ROUND(IF($Q43="Y",VLOOKUP($P43, INDIRECT($Q$3),Z$8,0)*INDIRECT($P$2),VLOOKUP($P43, INDIRECT($Q$3),Z$8,0)),IF($E43="E",0,3))</f>
        <v>93100</v>
      </c>
      <c r="AA43" s="186"/>
      <c r="AB43" s="282" t="str">
        <f t="shared" si="8"/>
        <v>02674C</v>
      </c>
      <c r="AC43" s="130" t="str">
        <f t="shared" si="24"/>
        <v>Coordinator Health and Wellness</v>
      </c>
      <c r="AD43" s="284" t="str">
        <f t="shared" si="25"/>
        <v>29</v>
      </c>
      <c r="AE43" s="282">
        <f t="shared" ca="1" si="33"/>
        <v>34.753999999999998</v>
      </c>
      <c r="AF43" s="282">
        <f t="shared" ca="1" si="34"/>
        <v>36.631</v>
      </c>
      <c r="AG43" s="282">
        <f t="shared" ca="1" si="35"/>
        <v>38.905999999999999</v>
      </c>
      <c r="AH43" s="282">
        <f t="shared" ca="1" si="36"/>
        <v>41.18</v>
      </c>
      <c r="AI43" s="282">
        <f t="shared" ca="1" si="37"/>
        <v>42.333999999999996</v>
      </c>
      <c r="AJ43" s="282">
        <f t="shared" ca="1" si="38"/>
        <v>43.519999999999996</v>
      </c>
      <c r="AK43" s="282">
        <f t="shared" ca="1" si="39"/>
        <v>44.76</v>
      </c>
    </row>
    <row r="44" spans="1:37" hidden="1" x14ac:dyDescent="0.2">
      <c r="A44" s="75" t="s">
        <v>57</v>
      </c>
      <c r="B44" s="75">
        <v>9</v>
      </c>
      <c r="C44" s="70" t="s">
        <v>56</v>
      </c>
      <c r="D44" s="75">
        <v>410</v>
      </c>
      <c r="E44" s="75" t="s">
        <v>17</v>
      </c>
      <c r="F44" s="73" t="s">
        <v>332</v>
      </c>
      <c r="G44" s="74">
        <f t="shared" ca="1" si="26"/>
        <v>76545</v>
      </c>
      <c r="H44" s="74">
        <f t="shared" ca="1" si="27"/>
        <v>80580</v>
      </c>
      <c r="I44" s="74">
        <f t="shared" ca="1" si="28"/>
        <v>85398</v>
      </c>
      <c r="J44" s="74">
        <f t="shared" ca="1" si="29"/>
        <v>90219</v>
      </c>
      <c r="K44" s="74">
        <f t="shared" ca="1" si="30"/>
        <v>92745</v>
      </c>
      <c r="L44" s="74">
        <f t="shared" ca="1" si="31"/>
        <v>95344</v>
      </c>
      <c r="M44" s="74">
        <f t="shared" ca="1" si="32"/>
        <v>98061</v>
      </c>
      <c r="N44" s="72"/>
      <c r="P44" s="187" t="str">
        <f t="shared" si="21"/>
        <v>02672C</v>
      </c>
      <c r="Q44" s="191" t="s">
        <v>600</v>
      </c>
      <c r="R44" s="188" t="str">
        <f t="shared" si="22"/>
        <v>Coordinator Legal Processes</v>
      </c>
      <c r="S44" s="189" t="str">
        <f t="shared" si="23"/>
        <v>25</v>
      </c>
      <c r="T44" s="186" cm="1">
        <f t="array" aca="1" ref="T44" ca="1">ROUND(IF($Q44="Y",VLOOKUP($P44, INDIRECT($Q$3),T$8,0)*INDIRECT($P$2),VLOOKUP($P44, INDIRECT($Q$3),T$8,0)),IF($E44="E",0,3))</f>
        <v>76545</v>
      </c>
      <c r="U44" s="186" cm="1">
        <f t="array" aca="1" ref="U44" ca="1">ROUND(IF($Q44="Y",VLOOKUP($P44, INDIRECT($Q$3),U$8,0)*INDIRECT($P$2),VLOOKUP($P44, INDIRECT($Q$3),U$8,0)),IF($E44="E",0,3))</f>
        <v>80580</v>
      </c>
      <c r="V44" s="186" cm="1">
        <f t="array" aca="1" ref="V44" ca="1">ROUND(IF($Q44="Y",VLOOKUP($P44, INDIRECT($Q$3),V$8,0)*INDIRECT($P$2),VLOOKUP($P44, INDIRECT($Q$3),V$8,0)),IF($E44="E",0,3))</f>
        <v>85398</v>
      </c>
      <c r="W44" s="186" cm="1">
        <f t="array" aca="1" ref="W44" ca="1">ROUND(IF($Q44="Y",VLOOKUP($P44, INDIRECT($Q$3),W$8,0)*INDIRECT($P$2),VLOOKUP($P44, INDIRECT($Q$3),W$8,0)),IF($E44="E",0,3))</f>
        <v>90219</v>
      </c>
      <c r="X44" s="186" cm="1">
        <f t="array" aca="1" ref="X44" ca="1">ROUND(IF($Q44="Y",VLOOKUP($P44, INDIRECT($Q$3),X$8,0)*INDIRECT($P$2),VLOOKUP($P44, INDIRECT($Q$3),X$8,0)),IF($E44="E",0,3))</f>
        <v>92745</v>
      </c>
      <c r="Y44" s="186" cm="1">
        <f t="array" aca="1" ref="Y44" ca="1">ROUND(IF($Q44="Y",VLOOKUP($P44, INDIRECT($Q$3),Y$8,0)*INDIRECT($P$2),VLOOKUP($P44, INDIRECT($Q$3),Y$8,0)),IF($E44="E",0,3))</f>
        <v>95344</v>
      </c>
      <c r="Z44" s="186" cm="1">
        <f t="array" aca="1" ref="Z44" ca="1">ROUND(IF($Q44="Y",VLOOKUP($P44, INDIRECT($Q$3),Z$8,0)*INDIRECT($P$2),VLOOKUP($P44, INDIRECT($Q$3),Z$8,0)),IF($E44="E",0,3))</f>
        <v>98061</v>
      </c>
      <c r="AA44" s="186"/>
      <c r="AB44" s="282" t="str">
        <f t="shared" si="8"/>
        <v>02672C</v>
      </c>
      <c r="AC44" s="130" t="str">
        <f t="shared" si="24"/>
        <v>Coordinator Legal Processes</v>
      </c>
      <c r="AD44" s="284" t="str">
        <f t="shared" si="25"/>
        <v>25</v>
      </c>
      <c r="AE44" s="282">
        <f t="shared" ca="1" si="33"/>
        <v>36.800999999999995</v>
      </c>
      <c r="AF44" s="282">
        <f t="shared" ca="1" si="34"/>
        <v>38.741</v>
      </c>
      <c r="AG44" s="282">
        <f t="shared" ca="1" si="35"/>
        <v>41.056999999999995</v>
      </c>
      <c r="AH44" s="282">
        <f t="shared" ca="1" si="36"/>
        <v>43.375</v>
      </c>
      <c r="AI44" s="282">
        <f t="shared" ca="1" si="37"/>
        <v>44.588999999999999</v>
      </c>
      <c r="AJ44" s="282">
        <f t="shared" ca="1" si="38"/>
        <v>45.838999999999999</v>
      </c>
      <c r="AK44" s="282">
        <f t="shared" ca="1" si="39"/>
        <v>47.144999999999996</v>
      </c>
    </row>
    <row r="45" spans="1:37" hidden="1" x14ac:dyDescent="0.2">
      <c r="A45" s="75" t="s">
        <v>58</v>
      </c>
      <c r="B45" s="75">
        <v>10</v>
      </c>
      <c r="C45" s="70" t="s">
        <v>38</v>
      </c>
      <c r="D45" s="75">
        <v>458</v>
      </c>
      <c r="E45" s="75" t="s">
        <v>17</v>
      </c>
      <c r="F45" s="73" t="s">
        <v>333</v>
      </c>
      <c r="G45" s="74">
        <f t="shared" ca="1" si="26"/>
        <v>79166</v>
      </c>
      <c r="H45" s="74">
        <f t="shared" ca="1" si="27"/>
        <v>83145</v>
      </c>
      <c r="I45" s="74">
        <f t="shared" ca="1" si="28"/>
        <v>87638</v>
      </c>
      <c r="J45" s="74">
        <f t="shared" ca="1" si="29"/>
        <v>94958</v>
      </c>
      <c r="K45" s="74">
        <f t="shared" ca="1" si="30"/>
        <v>97619</v>
      </c>
      <c r="L45" s="74">
        <f t="shared" ca="1" si="31"/>
        <v>102732</v>
      </c>
      <c r="M45" s="74">
        <f t="shared" ca="1" si="32"/>
        <v>108623</v>
      </c>
      <c r="N45" s="72"/>
      <c r="P45" s="187" t="str">
        <f t="shared" si="21"/>
        <v>01333C</v>
      </c>
      <c r="Q45" s="186" t="s">
        <v>600</v>
      </c>
      <c r="R45" s="188" t="str">
        <f t="shared" si="22"/>
        <v>CPED Interagency Coordinator</v>
      </c>
      <c r="S45" s="189" t="str">
        <f t="shared" si="23"/>
        <v>65</v>
      </c>
      <c r="T45" s="186" cm="1">
        <f t="array" aca="1" ref="T45" ca="1">ROUND(IF($Q45="Y",VLOOKUP($P45, INDIRECT($Q$3),T$8,0)*INDIRECT($P$2),VLOOKUP($P45, INDIRECT($Q$3),T$8,0)),IF($E45="E",0,3))</f>
        <v>79166</v>
      </c>
      <c r="U45" s="186" cm="1">
        <f t="array" aca="1" ref="U45" ca="1">ROUND(IF($Q45="Y",VLOOKUP($P45, INDIRECT($Q$3),U$8,0)*INDIRECT($P$2),VLOOKUP($P45, INDIRECT($Q$3),U$8,0)),IF($E45="E",0,3))</f>
        <v>83145</v>
      </c>
      <c r="V45" s="186" cm="1">
        <f t="array" aca="1" ref="V45" ca="1">ROUND(IF($Q45="Y",VLOOKUP($P45, INDIRECT($Q$3),V$8,0)*INDIRECT($P$2),VLOOKUP($P45, INDIRECT($Q$3),V$8,0)),IF($E45="E",0,3))</f>
        <v>87638</v>
      </c>
      <c r="W45" s="186" cm="1">
        <f t="array" aca="1" ref="W45" ca="1">ROUND(IF($Q45="Y",VLOOKUP($P45, INDIRECT($Q$3),W$8,0)*INDIRECT($P$2),VLOOKUP($P45, INDIRECT($Q$3),W$8,0)),IF($E45="E",0,3))</f>
        <v>94958</v>
      </c>
      <c r="X45" s="186" cm="1">
        <f t="array" aca="1" ref="X45" ca="1">ROUND(IF($Q45="Y",VLOOKUP($P45, INDIRECT($Q$3),X$8,0)*INDIRECT($P$2),VLOOKUP($P45, INDIRECT($Q$3),X$8,0)),IF($E45="E",0,3))</f>
        <v>97619</v>
      </c>
      <c r="Y45" s="186" cm="1">
        <f t="array" aca="1" ref="Y45" ca="1">ROUND(IF($Q45="Y",VLOOKUP($P45, INDIRECT($Q$3),Y$8,0)*INDIRECT($P$2),VLOOKUP($P45, INDIRECT($Q$3),Y$8,0)),IF($E45="E",0,3))</f>
        <v>102732</v>
      </c>
      <c r="Z45" s="186" cm="1">
        <f t="array" aca="1" ref="Z45" ca="1">ROUND(IF($Q45="Y",VLOOKUP($P45, INDIRECT($Q$3),Z$8,0)*INDIRECT($P$2),VLOOKUP($P45, INDIRECT($Q$3),Z$8,0)),IF($E45="E",0,3))</f>
        <v>108623</v>
      </c>
      <c r="AA45" s="186"/>
      <c r="AB45" s="282" t="str">
        <f t="shared" si="8"/>
        <v>01333C</v>
      </c>
      <c r="AC45" s="130" t="str">
        <f t="shared" si="24"/>
        <v>CPED Interagency Coordinator</v>
      </c>
      <c r="AD45" s="284" t="str">
        <f t="shared" si="25"/>
        <v>65</v>
      </c>
      <c r="AE45" s="282">
        <f t="shared" ca="1" si="33"/>
        <v>38.061</v>
      </c>
      <c r="AF45" s="282">
        <f t="shared" ca="1" si="34"/>
        <v>39.973999999999997</v>
      </c>
      <c r="AG45" s="282">
        <f t="shared" ca="1" si="35"/>
        <v>42.134</v>
      </c>
      <c r="AH45" s="282">
        <f t="shared" ca="1" si="36"/>
        <v>45.652999999999999</v>
      </c>
      <c r="AI45" s="282">
        <f t="shared" ca="1" si="37"/>
        <v>46.933</v>
      </c>
      <c r="AJ45" s="282">
        <f t="shared" ca="1" si="38"/>
        <v>49.390999999999998</v>
      </c>
      <c r="AK45" s="282">
        <f t="shared" ca="1" si="39"/>
        <v>52.222999999999999</v>
      </c>
    </row>
    <row r="46" spans="1:37" hidden="1" x14ac:dyDescent="0.2">
      <c r="A46" s="75" t="s">
        <v>709</v>
      </c>
      <c r="B46" s="75">
        <v>10</v>
      </c>
      <c r="C46" s="70" t="s">
        <v>703</v>
      </c>
      <c r="D46" s="75">
        <v>480</v>
      </c>
      <c r="E46" s="75" t="s">
        <v>17</v>
      </c>
      <c r="F46" s="73" t="s">
        <v>787</v>
      </c>
      <c r="G46" s="74">
        <f t="shared" si="26"/>
        <v>85546</v>
      </c>
      <c r="H46" s="74">
        <f t="shared" si="27"/>
        <v>89804</v>
      </c>
      <c r="I46" s="74">
        <f t="shared" si="28"/>
        <v>94304</v>
      </c>
      <c r="J46" s="74">
        <f t="shared" si="29"/>
        <v>100403</v>
      </c>
      <c r="K46" s="74">
        <f t="shared" si="30"/>
        <v>103214</v>
      </c>
      <c r="L46" s="74">
        <f t="shared" si="31"/>
        <v>106107</v>
      </c>
      <c r="M46" s="74">
        <f t="shared" si="32"/>
        <v>109130</v>
      </c>
      <c r="N46" s="72"/>
      <c r="P46" s="187" t="str">
        <f t="shared" si="21"/>
        <v>53006C</v>
      </c>
      <c r="Q46" s="191" t="s">
        <v>600</v>
      </c>
      <c r="R46" s="188" t="str">
        <f t="shared" si="22"/>
        <v>Crime Analyst Supv-C</v>
      </c>
      <c r="S46" s="189" t="str">
        <f t="shared" si="23"/>
        <v>010</v>
      </c>
      <c r="T46" s="338">
        <v>85546</v>
      </c>
      <c r="U46" s="338">
        <v>89804</v>
      </c>
      <c r="V46" s="338">
        <v>94304</v>
      </c>
      <c r="W46" s="338">
        <v>100403</v>
      </c>
      <c r="X46" s="338">
        <v>103214</v>
      </c>
      <c r="Y46" s="338">
        <v>106107</v>
      </c>
      <c r="Z46" s="338">
        <v>109130</v>
      </c>
      <c r="AA46" s="186"/>
      <c r="AB46" s="282" t="str">
        <f t="shared" si="8"/>
        <v>53006C</v>
      </c>
      <c r="AC46" s="130" t="str">
        <f t="shared" si="24"/>
        <v>Crime Analyst Supv-C</v>
      </c>
      <c r="AD46" s="284" t="str">
        <f t="shared" si="25"/>
        <v>010</v>
      </c>
      <c r="AE46" s="282">
        <f t="shared" si="33"/>
        <v>41.128</v>
      </c>
      <c r="AF46" s="282">
        <f t="shared" si="34"/>
        <v>43.174999999999997</v>
      </c>
      <c r="AG46" s="282">
        <f t="shared" si="35"/>
        <v>45.338999999999999</v>
      </c>
      <c r="AH46" s="282">
        <f t="shared" si="36"/>
        <v>48.271000000000001</v>
      </c>
      <c r="AI46" s="282">
        <f t="shared" si="37"/>
        <v>49.622999999999998</v>
      </c>
      <c r="AJ46" s="282">
        <f t="shared" si="38"/>
        <v>51.012999999999998</v>
      </c>
      <c r="AK46" s="282">
        <f t="shared" si="39"/>
        <v>52.466999999999999</v>
      </c>
    </row>
    <row r="47" spans="1:37" hidden="1" x14ac:dyDescent="0.2">
      <c r="A47" s="75" t="s">
        <v>61</v>
      </c>
      <c r="B47" s="75">
        <v>12</v>
      </c>
      <c r="C47" s="70" t="s">
        <v>574</v>
      </c>
      <c r="D47" s="75">
        <v>545</v>
      </c>
      <c r="E47" s="75" t="s">
        <v>17</v>
      </c>
      <c r="F47" s="73" t="s">
        <v>335</v>
      </c>
      <c r="G47" s="74">
        <f t="shared" ca="1" si="26"/>
        <v>110255</v>
      </c>
      <c r="H47" s="74">
        <f t="shared" ca="1" si="27"/>
        <v>114669</v>
      </c>
      <c r="I47" s="74">
        <f t="shared" ca="1" si="28"/>
        <v>119260</v>
      </c>
      <c r="J47" s="74">
        <f t="shared" ca="1" si="29"/>
        <v>124035</v>
      </c>
      <c r="K47" s="74">
        <f t="shared" ca="1" si="30"/>
        <v>129003</v>
      </c>
      <c r="L47" s="74">
        <f t="shared" ca="1" si="31"/>
        <v>0</v>
      </c>
      <c r="M47" s="74">
        <f t="shared" ca="1" si="32"/>
        <v>0</v>
      </c>
      <c r="N47" s="72"/>
      <c r="P47" s="187" t="str">
        <f t="shared" si="21"/>
        <v>03016C</v>
      </c>
      <c r="Q47" s="191" t="s">
        <v>600</v>
      </c>
      <c r="R47" s="188" t="str">
        <f t="shared" si="22"/>
        <v>Deputy Controller</v>
      </c>
      <c r="S47" s="189" t="str">
        <f t="shared" si="23"/>
        <v>044</v>
      </c>
      <c r="T47" s="186" cm="1">
        <f t="array" aca="1" ref="T47" ca="1">ROUND(IF($Q47="Y",VLOOKUP($P47, INDIRECT($Q$3),T$8,0)*INDIRECT($P$2),VLOOKUP($P47, INDIRECT($Q$3),T$8,0)),IF($E47="E",0,3))</f>
        <v>110255</v>
      </c>
      <c r="U47" s="186" cm="1">
        <f t="array" aca="1" ref="U47" ca="1">ROUND(IF($Q47="Y",VLOOKUP($P47, INDIRECT($Q$3),U$8,0)*INDIRECT($P$2),VLOOKUP($P47, INDIRECT($Q$3),U$8,0)),IF($E47="E",0,3))</f>
        <v>114669</v>
      </c>
      <c r="V47" s="186" cm="1">
        <f t="array" aca="1" ref="V47" ca="1">ROUND(IF($Q47="Y",VLOOKUP($P47, INDIRECT($Q$3),V$8,0)*INDIRECT($P$2),VLOOKUP($P47, INDIRECT($Q$3),V$8,0)),IF($E47="E",0,3))</f>
        <v>119260</v>
      </c>
      <c r="W47" s="186" cm="1">
        <f t="array" aca="1" ref="W47" ca="1">ROUND(IF($Q47="Y",VLOOKUP($P47, INDIRECT($Q$3),W$8,0)*INDIRECT($P$2),VLOOKUP($P47, INDIRECT($Q$3),W$8,0)),IF($E47="E",0,3))</f>
        <v>124035</v>
      </c>
      <c r="X47" s="186" cm="1">
        <f t="array" aca="1" ref="X47" ca="1">ROUND(IF($Q47="Y",VLOOKUP($P47, INDIRECT($Q$3),X$8,0)*INDIRECT($P$2),VLOOKUP($P47, INDIRECT($Q$3),X$8,0)),IF($E47="E",0,3))</f>
        <v>129003</v>
      </c>
      <c r="Y47" s="186" cm="1">
        <f t="array" aca="1" ref="Y47" ca="1">ROUND(IF($Q47="Y",VLOOKUP($P47, INDIRECT($Q$3),Y$8,0)*INDIRECT($P$2),VLOOKUP($P47, INDIRECT($Q$3),Y$8,0)),IF($E47="E",0,3))</f>
        <v>0</v>
      </c>
      <c r="Z47" s="186" cm="1">
        <f t="array" aca="1" ref="Z47" ca="1">ROUND(IF($Q47="Y",VLOOKUP($P47, INDIRECT($Q$3),Z$8,0)*INDIRECT($P$2),VLOOKUP($P47, INDIRECT($Q$3),Z$8,0)),IF($E47="E",0,3))</f>
        <v>0</v>
      </c>
      <c r="AA47" s="186"/>
      <c r="AB47" s="282" t="str">
        <f t="shared" si="8"/>
        <v>03016C</v>
      </c>
      <c r="AC47" s="130" t="str">
        <f t="shared" si="24"/>
        <v>Deputy Controller</v>
      </c>
      <c r="AD47" s="284" t="str">
        <f t="shared" si="25"/>
        <v>044</v>
      </c>
      <c r="AE47" s="282">
        <f t="shared" ca="1" si="33"/>
        <v>53.007999999999996</v>
      </c>
      <c r="AF47" s="282">
        <f t="shared" ca="1" si="34"/>
        <v>55.129999999999995</v>
      </c>
      <c r="AG47" s="282">
        <f t="shared" ca="1" si="35"/>
        <v>57.336999999999996</v>
      </c>
      <c r="AH47" s="282">
        <f t="shared" ca="1" si="36"/>
        <v>59.632999999999996</v>
      </c>
      <c r="AI47" s="282">
        <f t="shared" ca="1" si="37"/>
        <v>62.021000000000001</v>
      </c>
      <c r="AJ47" s="282" t="str">
        <f t="shared" ca="1" si="38"/>
        <v/>
      </c>
      <c r="AK47" s="282" t="str">
        <f t="shared" ca="1" si="39"/>
        <v/>
      </c>
    </row>
    <row r="48" spans="1:37" hidden="1" x14ac:dyDescent="0.2">
      <c r="A48" s="75" t="s">
        <v>62</v>
      </c>
      <c r="B48" s="75">
        <v>10</v>
      </c>
      <c r="C48" s="70" t="s">
        <v>44</v>
      </c>
      <c r="D48" s="75">
        <v>460</v>
      </c>
      <c r="E48" s="75" t="s">
        <v>17</v>
      </c>
      <c r="F48" s="73" t="s">
        <v>336</v>
      </c>
      <c r="G48" s="74">
        <f t="shared" ca="1" si="26"/>
        <v>83605</v>
      </c>
      <c r="H48" s="74">
        <f t="shared" ca="1" si="27"/>
        <v>87922</v>
      </c>
      <c r="I48" s="74">
        <f t="shared" ca="1" si="28"/>
        <v>92403</v>
      </c>
      <c r="J48" s="74">
        <f t="shared" ca="1" si="29"/>
        <v>98658</v>
      </c>
      <c r="K48" s="74">
        <f t="shared" ca="1" si="30"/>
        <v>101421</v>
      </c>
      <c r="L48" s="74">
        <f t="shared" ca="1" si="31"/>
        <v>104261</v>
      </c>
      <c r="M48" s="74">
        <f t="shared" ca="1" si="32"/>
        <v>107235</v>
      </c>
      <c r="N48" s="72"/>
      <c r="P48" s="187" t="str">
        <f t="shared" si="21"/>
        <v>03057C</v>
      </c>
      <c r="Q48" s="191" t="s">
        <v>600</v>
      </c>
      <c r="R48" s="188" t="str">
        <f t="shared" si="22"/>
        <v>Development Coordinator III</v>
      </c>
      <c r="S48" s="189" t="str">
        <f t="shared" si="23"/>
        <v>34D</v>
      </c>
      <c r="T48" s="186" cm="1">
        <f t="array" aca="1" ref="T48" ca="1">ROUND(IF($Q48="Y",VLOOKUP($P48, INDIRECT($Q$3),T$8,0)*INDIRECT($P$2),VLOOKUP($P48, INDIRECT($Q$3),T$8,0)),IF($E48="E",0,3))</f>
        <v>83605</v>
      </c>
      <c r="U48" s="186" cm="1">
        <f t="array" aca="1" ref="U48" ca="1">ROUND(IF($Q48="Y",VLOOKUP($P48, INDIRECT($Q$3),U$8,0)*INDIRECT($P$2),VLOOKUP($P48, INDIRECT($Q$3),U$8,0)),IF($E48="E",0,3))</f>
        <v>87922</v>
      </c>
      <c r="V48" s="186" cm="1">
        <f t="array" aca="1" ref="V48" ca="1">ROUND(IF($Q48="Y",VLOOKUP($P48, INDIRECT($Q$3),V$8,0)*INDIRECT($P$2),VLOOKUP($P48, INDIRECT($Q$3),V$8,0)),IF($E48="E",0,3))</f>
        <v>92403</v>
      </c>
      <c r="W48" s="186" cm="1">
        <f t="array" aca="1" ref="W48" ca="1">ROUND(IF($Q48="Y",VLOOKUP($P48, INDIRECT($Q$3),W$8,0)*INDIRECT($P$2),VLOOKUP($P48, INDIRECT($Q$3),W$8,0)),IF($E48="E",0,3))</f>
        <v>98658</v>
      </c>
      <c r="X48" s="186" cm="1">
        <f t="array" aca="1" ref="X48" ca="1">ROUND(IF($Q48="Y",VLOOKUP($P48, INDIRECT($Q$3),X$8,0)*INDIRECT($P$2),VLOOKUP($P48, INDIRECT($Q$3),X$8,0)),IF($E48="E",0,3))</f>
        <v>101421</v>
      </c>
      <c r="Y48" s="186" cm="1">
        <f t="array" aca="1" ref="Y48" ca="1">ROUND(IF($Q48="Y",VLOOKUP($P48, INDIRECT($Q$3),Y$8,0)*INDIRECT($P$2),VLOOKUP($P48, INDIRECT($Q$3),Y$8,0)),IF($E48="E",0,3))</f>
        <v>104261</v>
      </c>
      <c r="Z48" s="186" cm="1">
        <f t="array" aca="1" ref="Z48" ca="1">ROUND(IF($Q48="Y",VLOOKUP($P48, INDIRECT($Q$3),Z$8,0)*INDIRECT($P$2),VLOOKUP($P48, INDIRECT($Q$3),Z$8,0)),IF($E48="E",0,3))</f>
        <v>107235</v>
      </c>
      <c r="AA48" s="186"/>
      <c r="AB48" s="282" t="str">
        <f t="shared" si="8"/>
        <v>03057C</v>
      </c>
      <c r="AC48" s="130" t="str">
        <f t="shared" si="24"/>
        <v>Development Coordinator III</v>
      </c>
      <c r="AD48" s="284" t="str">
        <f t="shared" si="25"/>
        <v>34D</v>
      </c>
      <c r="AE48" s="282">
        <f t="shared" ca="1" si="33"/>
        <v>40.195</v>
      </c>
      <c r="AF48" s="282">
        <f t="shared" ca="1" si="34"/>
        <v>42.271000000000001</v>
      </c>
      <c r="AG48" s="282">
        <f t="shared" ca="1" si="35"/>
        <v>44.424999999999997</v>
      </c>
      <c r="AH48" s="282">
        <f t="shared" ca="1" si="36"/>
        <v>47.431999999999995</v>
      </c>
      <c r="AI48" s="282">
        <f t="shared" ca="1" si="37"/>
        <v>48.760999999999996</v>
      </c>
      <c r="AJ48" s="282">
        <f t="shared" ca="1" si="38"/>
        <v>50.125999999999998</v>
      </c>
      <c r="AK48" s="282">
        <f t="shared" ca="1" si="39"/>
        <v>51.555999999999997</v>
      </c>
    </row>
    <row r="49" spans="1:38" hidden="1" x14ac:dyDescent="0.2">
      <c r="A49" s="75" t="s">
        <v>64</v>
      </c>
      <c r="B49" s="75">
        <v>2</v>
      </c>
      <c r="C49" s="70" t="s">
        <v>63</v>
      </c>
      <c r="D49" s="75">
        <v>110</v>
      </c>
      <c r="E49" s="75" t="s">
        <v>21</v>
      </c>
      <c r="F49" s="73" t="s">
        <v>337</v>
      </c>
      <c r="G49" s="74">
        <f t="shared" ca="1" si="26"/>
        <v>18.408999999999999</v>
      </c>
      <c r="H49" s="74">
        <f t="shared" ca="1" si="27"/>
        <v>18.934000000000001</v>
      </c>
      <c r="I49" s="74">
        <f t="shared" ca="1" si="28"/>
        <v>0</v>
      </c>
      <c r="J49" s="74">
        <f t="shared" ca="1" si="29"/>
        <v>0</v>
      </c>
      <c r="K49" s="74">
        <f t="shared" ca="1" si="30"/>
        <v>0</v>
      </c>
      <c r="L49" s="74">
        <f t="shared" ca="1" si="31"/>
        <v>0</v>
      </c>
      <c r="M49" s="74">
        <f t="shared" ca="1" si="32"/>
        <v>0</v>
      </c>
      <c r="N49" s="72"/>
      <c r="P49" s="187" t="str">
        <f t="shared" si="21"/>
        <v>03800C</v>
      </c>
      <c r="Q49" s="191" t="s">
        <v>600</v>
      </c>
      <c r="R49" s="188" t="str">
        <f t="shared" si="22"/>
        <v>Election Helper</v>
      </c>
      <c r="S49" s="189" t="str">
        <f t="shared" si="23"/>
        <v>05</v>
      </c>
      <c r="T49" s="186" cm="1">
        <f t="array" aca="1" ref="T49" ca="1">ROUND(IF($Q49="Y",VLOOKUP($P49, INDIRECT($Q$3),T$8,0)*INDIRECT($P$2),VLOOKUP($P49, INDIRECT($Q$3),T$8,0)),IF($E49="E",0,3))</f>
        <v>18.408999999999999</v>
      </c>
      <c r="U49" s="186" cm="1">
        <f t="array" aca="1" ref="U49" ca="1">ROUND(IF($Q49="Y",VLOOKUP($P49, INDIRECT($Q$3),U$8,0)*INDIRECT($P$2),VLOOKUP($P49, INDIRECT($Q$3),U$8,0)),IF($E49="E",0,3))</f>
        <v>18.934000000000001</v>
      </c>
      <c r="V49" s="186" cm="1">
        <f t="array" aca="1" ref="V49" ca="1">ROUND(IF($Q49="Y",VLOOKUP($P49, INDIRECT($Q$3),V$8,0)*INDIRECT($P$2),VLOOKUP($P49, INDIRECT($Q$3),V$8,0)),IF($E49="E",0,3))</f>
        <v>0</v>
      </c>
      <c r="W49" s="186" cm="1">
        <f t="array" aca="1" ref="W49" ca="1">ROUND(IF($Q49="Y",VLOOKUP($P49, INDIRECT($Q$3),W$8,0)*INDIRECT($P$2),VLOOKUP($P49, INDIRECT($Q$3),W$8,0)),IF($E49="E",0,3))</f>
        <v>0</v>
      </c>
      <c r="X49" s="186" cm="1">
        <f t="array" aca="1" ref="X49" ca="1">ROUND(IF($Q49="Y",VLOOKUP($P49, INDIRECT($Q$3),X$8,0)*INDIRECT($P$2),VLOOKUP($P49, INDIRECT($Q$3),X$8,0)),IF($E49="E",0,3))</f>
        <v>0</v>
      </c>
      <c r="Y49" s="186" cm="1">
        <f t="array" aca="1" ref="Y49" ca="1">ROUND(IF($Q49="Y",VLOOKUP($P49, INDIRECT($Q$3),Y$8,0)*INDIRECT($P$2),VLOOKUP($P49, INDIRECT($Q$3),Y$8,0)),IF($E49="E",0,3))</f>
        <v>0</v>
      </c>
      <c r="Z49" s="186" cm="1">
        <f t="array" aca="1" ref="Z49" ca="1">ROUND(IF($Q49="Y",VLOOKUP($P49, INDIRECT($Q$3),Z$8,0)*INDIRECT($P$2),VLOOKUP($P49, INDIRECT($Q$3),Z$8,0)),IF($E49="E",0,3))</f>
        <v>0</v>
      </c>
      <c r="AA49" s="186"/>
      <c r="AB49" s="282" t="str">
        <f t="shared" si="8"/>
        <v>03800C</v>
      </c>
      <c r="AC49" s="130" t="str">
        <f t="shared" si="24"/>
        <v>Election Helper</v>
      </c>
      <c r="AD49" s="284" t="str">
        <f t="shared" si="25"/>
        <v>05</v>
      </c>
      <c r="AE49" s="282">
        <f t="shared" ca="1" si="33"/>
        <v>18.408999999999999</v>
      </c>
      <c r="AF49" s="282">
        <f t="shared" ca="1" si="34"/>
        <v>18.934000000000001</v>
      </c>
      <c r="AG49" s="282" t="str">
        <f t="shared" ca="1" si="35"/>
        <v/>
      </c>
      <c r="AH49" s="282" t="str">
        <f t="shared" ca="1" si="36"/>
        <v/>
      </c>
      <c r="AI49" s="282" t="str">
        <f t="shared" ca="1" si="37"/>
        <v/>
      </c>
      <c r="AJ49" s="282" t="str">
        <f t="shared" ca="1" si="38"/>
        <v/>
      </c>
      <c r="AK49" s="282" t="str">
        <f t="shared" ca="1" si="39"/>
        <v/>
      </c>
    </row>
    <row r="50" spans="1:38" hidden="1" x14ac:dyDescent="0.2">
      <c r="A50" s="75" t="s">
        <v>1045</v>
      </c>
      <c r="B50" s="75">
        <v>10</v>
      </c>
      <c r="C50" s="70" t="s">
        <v>1046</v>
      </c>
      <c r="D50" s="75">
        <v>453</v>
      </c>
      <c r="E50" s="75" t="s">
        <v>17</v>
      </c>
      <c r="F50" s="73" t="s">
        <v>1047</v>
      </c>
      <c r="G50" s="74">
        <f t="shared" si="26"/>
        <v>92882</v>
      </c>
      <c r="H50" s="74">
        <f t="shared" si="27"/>
        <v>96602</v>
      </c>
      <c r="I50" s="74">
        <f t="shared" si="28"/>
        <v>100469</v>
      </c>
      <c r="J50" s="74">
        <f t="shared" si="29"/>
        <v>104493</v>
      </c>
      <c r="K50" s="74">
        <f t="shared" si="30"/>
        <v>108677</v>
      </c>
      <c r="L50" s="74">
        <f t="shared" si="31"/>
        <v>0</v>
      </c>
      <c r="M50" s="74">
        <f t="shared" si="32"/>
        <v>0</v>
      </c>
      <c r="N50" s="72"/>
      <c r="P50" s="187" t="str">
        <f t="shared" si="21"/>
        <v>59485C</v>
      </c>
      <c r="Q50" s="191" t="s">
        <v>600</v>
      </c>
      <c r="R50" s="188" t="str">
        <f t="shared" si="22"/>
        <v>Emergency Management Manager</v>
      </c>
      <c r="S50" s="189" t="str">
        <f t="shared" si="23"/>
        <v>148</v>
      </c>
      <c r="T50" s="338">
        <v>92882</v>
      </c>
      <c r="U50" s="338">
        <v>96602</v>
      </c>
      <c r="V50" s="338">
        <v>100469</v>
      </c>
      <c r="W50" s="338">
        <v>104493</v>
      </c>
      <c r="X50" s="338">
        <v>108677</v>
      </c>
      <c r="AA50" s="186"/>
      <c r="AB50" s="282" t="str">
        <f t="shared" si="8"/>
        <v>59485C</v>
      </c>
      <c r="AC50" s="130" t="str">
        <f t="shared" si="24"/>
        <v>Emergency Management Manager</v>
      </c>
      <c r="AD50" s="284" t="str">
        <f t="shared" si="25"/>
        <v>148</v>
      </c>
      <c r="AE50" s="282">
        <f t="shared" si="33"/>
        <v>44.655000000000001</v>
      </c>
      <c r="AF50" s="282">
        <f t="shared" si="34"/>
        <v>46.443999999999996</v>
      </c>
      <c r="AG50" s="282">
        <f t="shared" si="35"/>
        <v>48.302999999999997</v>
      </c>
      <c r="AH50" s="282">
        <f t="shared" si="36"/>
        <v>50.238</v>
      </c>
      <c r="AI50" s="282">
        <f t="shared" si="37"/>
        <v>52.248999999999995</v>
      </c>
      <c r="AJ50" s="282" t="str">
        <f t="shared" si="38"/>
        <v/>
      </c>
      <c r="AK50" s="282" t="str">
        <f t="shared" si="39"/>
        <v/>
      </c>
    </row>
    <row r="51" spans="1:38" hidden="1" x14ac:dyDescent="0.2">
      <c r="A51" s="75" t="s">
        <v>66</v>
      </c>
      <c r="B51" s="75">
        <v>11</v>
      </c>
      <c r="C51" s="70" t="s">
        <v>65</v>
      </c>
      <c r="D51" s="75">
        <v>513</v>
      </c>
      <c r="E51" s="75" t="s">
        <v>17</v>
      </c>
      <c r="F51" s="73" t="s">
        <v>338</v>
      </c>
      <c r="G51" s="74">
        <f t="shared" ca="1" si="26"/>
        <v>92260</v>
      </c>
      <c r="H51" s="74">
        <f t="shared" ca="1" si="27"/>
        <v>97117</v>
      </c>
      <c r="I51" s="74">
        <f t="shared" ca="1" si="28"/>
        <v>102226</v>
      </c>
      <c r="J51" s="74">
        <f t="shared" ca="1" si="29"/>
        <v>109178</v>
      </c>
      <c r="K51" s="74">
        <f t="shared" ca="1" si="30"/>
        <v>112237</v>
      </c>
      <c r="L51" s="74">
        <f t="shared" ca="1" si="31"/>
        <v>115381</v>
      </c>
      <c r="M51" s="74">
        <f t="shared" ca="1" si="32"/>
        <v>118668</v>
      </c>
      <c r="N51" s="72"/>
      <c r="P51" s="187" t="str">
        <f t="shared" si="21"/>
        <v>03951C</v>
      </c>
      <c r="Q51" s="191" t="s">
        <v>600</v>
      </c>
      <c r="R51" s="188" t="str">
        <f t="shared" si="22"/>
        <v>Emergency Management Planning Administrative Supervisor</v>
      </c>
      <c r="S51" s="189" t="str">
        <f t="shared" si="23"/>
        <v>41C</v>
      </c>
      <c r="T51" s="186" cm="1">
        <f t="array" aca="1" ref="T51" ca="1">ROUND(IF($Q51="Y",VLOOKUP($P51, INDIRECT($Q$3),T$8,0)*INDIRECT($P$2),VLOOKUP($P51, INDIRECT($Q$3),T$8,0)),IF($E51="E",0,3))</f>
        <v>92260</v>
      </c>
      <c r="U51" s="186" cm="1">
        <f t="array" aca="1" ref="U51" ca="1">ROUND(IF($Q51="Y",VLOOKUP($P51, INDIRECT($Q$3),U$8,0)*INDIRECT($P$2),VLOOKUP($P51, INDIRECT($Q$3),U$8,0)),IF($E51="E",0,3))</f>
        <v>97117</v>
      </c>
      <c r="V51" s="186" cm="1">
        <f t="array" aca="1" ref="V51" ca="1">ROUND(IF($Q51="Y",VLOOKUP($P51, INDIRECT($Q$3),V$8,0)*INDIRECT($P$2),VLOOKUP($P51, INDIRECT($Q$3),V$8,0)),IF($E51="E",0,3))</f>
        <v>102226</v>
      </c>
      <c r="W51" s="186" cm="1">
        <f t="array" aca="1" ref="W51" ca="1">ROUND(IF($Q51="Y",VLOOKUP($P51, INDIRECT($Q$3),W$8,0)*INDIRECT($P$2),VLOOKUP($P51, INDIRECT($Q$3),W$8,0)),IF($E51="E",0,3))</f>
        <v>109178</v>
      </c>
      <c r="X51" s="186" cm="1">
        <f t="array" aca="1" ref="X51" ca="1">ROUND(IF($Q51="Y",VLOOKUP($P51, INDIRECT($Q$3),X$8,0)*INDIRECT($P$2),VLOOKUP($P51, INDIRECT($Q$3),X$8,0)),IF($E51="E",0,3))</f>
        <v>112237</v>
      </c>
      <c r="Y51" s="186" cm="1">
        <f t="array" aca="1" ref="Y51" ca="1">ROUND(IF($Q51="Y",VLOOKUP($P51, INDIRECT($Q$3),Y$8,0)*INDIRECT($P$2),VLOOKUP($P51, INDIRECT($Q$3),Y$8,0)),IF($E51="E",0,3))</f>
        <v>115381</v>
      </c>
      <c r="Z51" s="186" cm="1">
        <f t="array" aca="1" ref="Z51" ca="1">ROUND(IF($Q51="Y",VLOOKUP($P51, INDIRECT($Q$3),Z$8,0)*INDIRECT($P$2),VLOOKUP($P51, INDIRECT($Q$3),Z$8,0)),IF($E51="E",0,3))</f>
        <v>118668</v>
      </c>
      <c r="AA51" s="186"/>
      <c r="AB51" s="282" t="str">
        <f t="shared" si="8"/>
        <v>03951C</v>
      </c>
      <c r="AC51" s="130" t="str">
        <f t="shared" si="24"/>
        <v>Emergency Management Planning Administrative Supervisor</v>
      </c>
      <c r="AD51" s="284" t="str">
        <f t="shared" si="25"/>
        <v>41C</v>
      </c>
      <c r="AE51" s="282">
        <f t="shared" ca="1" si="33"/>
        <v>44.355999999999995</v>
      </c>
      <c r="AF51" s="282">
        <f t="shared" ca="1" si="34"/>
        <v>46.690999999999995</v>
      </c>
      <c r="AG51" s="282">
        <f t="shared" ca="1" si="35"/>
        <v>49.147999999999996</v>
      </c>
      <c r="AH51" s="282">
        <f t="shared" ca="1" si="36"/>
        <v>52.489999999999995</v>
      </c>
      <c r="AI51" s="282">
        <f t="shared" ca="1" si="37"/>
        <v>53.960999999999999</v>
      </c>
      <c r="AJ51" s="282">
        <f t="shared" ca="1" si="38"/>
        <v>55.471999999999994</v>
      </c>
      <c r="AK51" s="282">
        <f t="shared" ca="1" si="39"/>
        <v>57.052</v>
      </c>
    </row>
    <row r="52" spans="1:38" hidden="1" x14ac:dyDescent="0.2">
      <c r="A52" s="75" t="s">
        <v>67</v>
      </c>
      <c r="B52" s="75">
        <v>10</v>
      </c>
      <c r="C52" s="70" t="s">
        <v>18</v>
      </c>
      <c r="D52" s="75">
        <v>483</v>
      </c>
      <c r="E52" s="75" t="s">
        <v>17</v>
      </c>
      <c r="F52" s="73" t="s">
        <v>339</v>
      </c>
      <c r="G52" s="74">
        <f t="shared" ca="1" si="26"/>
        <v>88615</v>
      </c>
      <c r="H52" s="74">
        <f t="shared" ca="1" si="27"/>
        <v>93278</v>
      </c>
      <c r="I52" s="74">
        <f t="shared" ca="1" si="28"/>
        <v>98187</v>
      </c>
      <c r="J52" s="74">
        <f t="shared" ca="1" si="29"/>
        <v>103356</v>
      </c>
      <c r="K52" s="74">
        <f t="shared" ca="1" si="30"/>
        <v>106246</v>
      </c>
      <c r="L52" s="74">
        <f t="shared" ca="1" si="31"/>
        <v>109225</v>
      </c>
      <c r="M52" s="74">
        <f t="shared" ca="1" si="32"/>
        <v>112338</v>
      </c>
      <c r="N52" s="72"/>
      <c r="P52" s="187" t="str">
        <f t="shared" si="21"/>
        <v>04066C</v>
      </c>
      <c r="Q52" s="191" t="s">
        <v>600</v>
      </c>
      <c r="R52" s="188" t="str">
        <f t="shared" si="22"/>
        <v>Engineering Applications Manager</v>
      </c>
      <c r="S52" s="189" t="str">
        <f t="shared" si="23"/>
        <v>83</v>
      </c>
      <c r="T52" s="186" cm="1">
        <f t="array" aca="1" ref="T52" ca="1">ROUND(IF($Q52="Y",VLOOKUP($P52, INDIRECT($Q$3),T$8,0)*INDIRECT($P$2),VLOOKUP($P52, INDIRECT($Q$3),T$8,0)),IF($E52="E",0,3))</f>
        <v>88615</v>
      </c>
      <c r="U52" s="186" cm="1">
        <f t="array" aca="1" ref="U52" ca="1">ROUND(IF($Q52="Y",VLOOKUP($P52, INDIRECT($Q$3),U$8,0)*INDIRECT($P$2),VLOOKUP($P52, INDIRECT($Q$3),U$8,0)),IF($E52="E",0,3))</f>
        <v>93278</v>
      </c>
      <c r="V52" s="186" cm="1">
        <f t="array" aca="1" ref="V52" ca="1">ROUND(IF($Q52="Y",VLOOKUP($P52, INDIRECT($Q$3),V$8,0)*INDIRECT($P$2),VLOOKUP($P52, INDIRECT($Q$3),V$8,0)),IF($E52="E",0,3))</f>
        <v>98187</v>
      </c>
      <c r="W52" s="186" cm="1">
        <f t="array" aca="1" ref="W52" ca="1">ROUND(IF($Q52="Y",VLOOKUP($P52, INDIRECT($Q$3),W$8,0)*INDIRECT($P$2),VLOOKUP($P52, INDIRECT($Q$3),W$8,0)),IF($E52="E",0,3))</f>
        <v>103356</v>
      </c>
      <c r="X52" s="186" cm="1">
        <f t="array" aca="1" ref="X52" ca="1">ROUND(IF($Q52="Y",VLOOKUP($P52, INDIRECT($Q$3),X$8,0)*INDIRECT($P$2),VLOOKUP($P52, INDIRECT($Q$3),X$8,0)),IF($E52="E",0,3))</f>
        <v>106246</v>
      </c>
      <c r="Y52" s="186" cm="1">
        <f t="array" aca="1" ref="Y52" ca="1">ROUND(IF($Q52="Y",VLOOKUP($P52, INDIRECT($Q$3),Y$8,0)*INDIRECT($P$2),VLOOKUP($P52, INDIRECT($Q$3),Y$8,0)),IF($E52="E",0,3))</f>
        <v>109225</v>
      </c>
      <c r="Z52" s="186" cm="1">
        <f t="array" aca="1" ref="Z52" ca="1">ROUND(IF($Q52="Y",VLOOKUP($P52, INDIRECT($Q$3),Z$8,0)*INDIRECT($P$2),VLOOKUP($P52, INDIRECT($Q$3),Z$8,0)),IF($E52="E",0,3))</f>
        <v>112338</v>
      </c>
      <c r="AA52" s="186"/>
      <c r="AB52" s="282" t="str">
        <f t="shared" si="8"/>
        <v>04066C</v>
      </c>
      <c r="AC52" s="130" t="str">
        <f t="shared" si="24"/>
        <v>Engineering Applications Manager</v>
      </c>
      <c r="AD52" s="284" t="str">
        <f t="shared" si="25"/>
        <v>83</v>
      </c>
      <c r="AE52" s="282">
        <f t="shared" ca="1" si="33"/>
        <v>42.603999999999999</v>
      </c>
      <c r="AF52" s="282">
        <f t="shared" ca="1" si="34"/>
        <v>44.845999999999997</v>
      </c>
      <c r="AG52" s="282">
        <f t="shared" ca="1" si="35"/>
        <v>47.205999999999996</v>
      </c>
      <c r="AH52" s="282">
        <f t="shared" ca="1" si="36"/>
        <v>49.690999999999995</v>
      </c>
      <c r="AI52" s="282">
        <f t="shared" ca="1" si="37"/>
        <v>51.08</v>
      </c>
      <c r="AJ52" s="282">
        <f t="shared" ca="1" si="38"/>
        <v>52.512999999999998</v>
      </c>
      <c r="AK52" s="282">
        <f t="shared" ca="1" si="39"/>
        <v>54.009</v>
      </c>
    </row>
    <row r="53" spans="1:38" hidden="1" x14ac:dyDescent="0.2">
      <c r="A53" s="75" t="s">
        <v>69</v>
      </c>
      <c r="B53" s="75">
        <v>10</v>
      </c>
      <c r="C53" s="70" t="s">
        <v>68</v>
      </c>
      <c r="D53" s="75">
        <v>490</v>
      </c>
      <c r="E53" s="75" t="s">
        <v>17</v>
      </c>
      <c r="F53" s="73" t="s">
        <v>340</v>
      </c>
      <c r="G53" s="74">
        <f t="shared" ca="1" si="26"/>
        <v>87922</v>
      </c>
      <c r="H53" s="74">
        <f t="shared" ca="1" si="27"/>
        <v>92403</v>
      </c>
      <c r="I53" s="74">
        <f t="shared" ca="1" si="28"/>
        <v>98658</v>
      </c>
      <c r="J53" s="74">
        <f t="shared" ca="1" si="29"/>
        <v>101421</v>
      </c>
      <c r="K53" s="74">
        <f t="shared" ca="1" si="30"/>
        <v>104261</v>
      </c>
      <c r="L53" s="74">
        <f t="shared" ca="1" si="31"/>
        <v>107235</v>
      </c>
      <c r="M53" s="74">
        <f t="shared" ca="1" si="32"/>
        <v>110254</v>
      </c>
      <c r="N53" s="72"/>
      <c r="P53" s="187" t="str">
        <f t="shared" si="21"/>
        <v>04103C</v>
      </c>
      <c r="Q53" s="186" t="s">
        <v>600</v>
      </c>
      <c r="R53" s="188" t="str">
        <f t="shared" si="22"/>
        <v>Enterprise Contract Adminstrator</v>
      </c>
      <c r="S53" s="189" t="str">
        <f t="shared" si="23"/>
        <v>90</v>
      </c>
      <c r="T53" s="186" cm="1">
        <f t="array" aca="1" ref="T53" ca="1">ROUND(IF($Q53="Y",VLOOKUP($P53, INDIRECT($Q$3),T$8,0)*INDIRECT($P$2),VLOOKUP($P53, INDIRECT($Q$3),T$8,0)),IF($E53="E",0,3))</f>
        <v>87922</v>
      </c>
      <c r="U53" s="186" cm="1">
        <f t="array" aca="1" ref="U53" ca="1">ROUND(IF($Q53="Y",VLOOKUP($P53, INDIRECT($Q$3),U$8,0)*INDIRECT($P$2),VLOOKUP($P53, INDIRECT($Q$3),U$8,0)),IF($E53="E",0,3))</f>
        <v>92403</v>
      </c>
      <c r="V53" s="186" cm="1">
        <f t="array" aca="1" ref="V53" ca="1">ROUND(IF($Q53="Y",VLOOKUP($P53, INDIRECT($Q$3),V$8,0)*INDIRECT($P$2),VLOOKUP($P53, INDIRECT($Q$3),V$8,0)),IF($E53="E",0,3))</f>
        <v>98658</v>
      </c>
      <c r="W53" s="186" cm="1">
        <f t="array" aca="1" ref="W53" ca="1">ROUND(IF($Q53="Y",VLOOKUP($P53, INDIRECT($Q$3),W$8,0)*INDIRECT($P$2),VLOOKUP($P53, INDIRECT($Q$3),W$8,0)),IF($E53="E",0,3))</f>
        <v>101421</v>
      </c>
      <c r="X53" s="186" cm="1">
        <f t="array" aca="1" ref="X53" ca="1">ROUND(IF($Q53="Y",VLOOKUP($P53, INDIRECT($Q$3),X$8,0)*INDIRECT($P$2),VLOOKUP($P53, INDIRECT($Q$3),X$8,0)),IF($E53="E",0,3))</f>
        <v>104261</v>
      </c>
      <c r="Y53" s="186" cm="1">
        <f t="array" aca="1" ref="Y53" ca="1">ROUND(IF($Q53="Y",VLOOKUP($P53, INDIRECT($Q$3),Y$8,0)*INDIRECT($P$2),VLOOKUP($P53, INDIRECT($Q$3),Y$8,0)),IF($E53="E",0,3))</f>
        <v>107235</v>
      </c>
      <c r="Z53" s="186" cm="1">
        <f t="array" aca="1" ref="Z53" ca="1">ROUND(IF($Q53="Y",VLOOKUP($P53, INDIRECT($Q$3),Z$8,0)*INDIRECT($P$2),VLOOKUP($P53, INDIRECT($Q$3),Z$8,0)),IF($E53="E",0,3))</f>
        <v>110254</v>
      </c>
      <c r="AA53" s="186"/>
      <c r="AB53" s="282" t="str">
        <f t="shared" si="8"/>
        <v>04103C</v>
      </c>
      <c r="AC53" s="130" t="str">
        <f t="shared" si="24"/>
        <v>Enterprise Contract Adminstrator</v>
      </c>
      <c r="AD53" s="284" t="str">
        <f t="shared" si="25"/>
        <v>90</v>
      </c>
      <c r="AE53" s="282">
        <f t="shared" ca="1" si="33"/>
        <v>42.271000000000001</v>
      </c>
      <c r="AF53" s="282">
        <f t="shared" ca="1" si="34"/>
        <v>44.424999999999997</v>
      </c>
      <c r="AG53" s="282">
        <f t="shared" ca="1" si="35"/>
        <v>47.431999999999995</v>
      </c>
      <c r="AH53" s="282">
        <f t="shared" ca="1" si="36"/>
        <v>48.760999999999996</v>
      </c>
      <c r="AI53" s="282">
        <f t="shared" ca="1" si="37"/>
        <v>50.125999999999998</v>
      </c>
      <c r="AJ53" s="282">
        <f t="shared" ca="1" si="38"/>
        <v>51.555999999999997</v>
      </c>
      <c r="AK53" s="282">
        <f t="shared" ca="1" si="39"/>
        <v>53.006999999999998</v>
      </c>
    </row>
    <row r="54" spans="1:38" hidden="1" x14ac:dyDescent="0.2">
      <c r="A54" s="75" t="s">
        <v>1053</v>
      </c>
      <c r="B54" s="75">
        <v>11</v>
      </c>
      <c r="C54" s="70" t="s">
        <v>1054</v>
      </c>
      <c r="D54" s="75">
        <v>503</v>
      </c>
      <c r="E54" s="75" t="s">
        <v>17</v>
      </c>
      <c r="F54" s="73" t="s">
        <v>1055</v>
      </c>
      <c r="G54" s="74">
        <f t="shared" si="26"/>
        <v>101439</v>
      </c>
      <c r="H54" s="74">
        <f t="shared" si="27"/>
        <v>105493</v>
      </c>
      <c r="I54" s="74">
        <f t="shared" si="28"/>
        <v>109716</v>
      </c>
      <c r="J54" s="74">
        <f t="shared" si="29"/>
        <v>114104</v>
      </c>
      <c r="K54" s="74">
        <f t="shared" si="30"/>
        <v>118668</v>
      </c>
      <c r="L54" s="74">
        <f t="shared" si="31"/>
        <v>0</v>
      </c>
      <c r="M54" s="74">
        <f t="shared" si="32"/>
        <v>0</v>
      </c>
      <c r="N54" s="72"/>
      <c r="P54" s="187" t="str">
        <f t="shared" si="21"/>
        <v>53085C</v>
      </c>
      <c r="Q54" s="186" t="s">
        <v>600</v>
      </c>
      <c r="R54" s="188" t="str">
        <f t="shared" si="22"/>
        <v>Enterprise Information Management Analyst - Supervisory</v>
      </c>
      <c r="S54" s="189" t="str">
        <f t="shared" si="23"/>
        <v>152</v>
      </c>
      <c r="T54" s="391">
        <v>101439</v>
      </c>
      <c r="U54" s="391">
        <v>105493</v>
      </c>
      <c r="V54" s="391">
        <v>109716</v>
      </c>
      <c r="W54" s="391">
        <v>114104</v>
      </c>
      <c r="X54" s="391">
        <v>118668</v>
      </c>
      <c r="AA54" s="186"/>
      <c r="AB54" s="282" t="str">
        <f t="shared" si="8"/>
        <v>53085C</v>
      </c>
      <c r="AC54" s="130" t="str">
        <f t="shared" si="24"/>
        <v>Enterprise Information Management Analyst - Supervisory</v>
      </c>
      <c r="AD54" s="284" t="str">
        <f t="shared" si="25"/>
        <v>152</v>
      </c>
      <c r="AE54" s="282">
        <f t="shared" si="33"/>
        <v>48.768999999999998</v>
      </c>
      <c r="AF54" s="282">
        <f t="shared" si="34"/>
        <v>50.717999999999996</v>
      </c>
      <c r="AG54" s="282">
        <f t="shared" si="35"/>
        <v>52.748999999999995</v>
      </c>
      <c r="AH54" s="282">
        <f t="shared" si="36"/>
        <v>54.857999999999997</v>
      </c>
      <c r="AI54" s="282">
        <f t="shared" si="37"/>
        <v>57.052</v>
      </c>
      <c r="AJ54" s="282" t="str">
        <f t="shared" si="38"/>
        <v/>
      </c>
      <c r="AK54" s="282" t="str">
        <f t="shared" si="39"/>
        <v/>
      </c>
    </row>
    <row r="55" spans="1:38" hidden="1" x14ac:dyDescent="0.2">
      <c r="A55" s="75" t="s">
        <v>71</v>
      </c>
      <c r="B55" s="75">
        <v>10</v>
      </c>
      <c r="C55" s="70" t="s">
        <v>70</v>
      </c>
      <c r="D55" s="75">
        <v>455</v>
      </c>
      <c r="E55" s="75" t="s">
        <v>17</v>
      </c>
      <c r="F55" s="73" t="s">
        <v>341</v>
      </c>
      <c r="G55" s="74">
        <f t="shared" ca="1" si="26"/>
        <v>85189</v>
      </c>
      <c r="H55" s="74">
        <f t="shared" ca="1" si="27"/>
        <v>89430</v>
      </c>
      <c r="I55" s="74">
        <f t="shared" ca="1" si="28"/>
        <v>93913</v>
      </c>
      <c r="J55" s="74">
        <f t="shared" ca="1" si="29"/>
        <v>99986</v>
      </c>
      <c r="K55" s="74">
        <f t="shared" ca="1" si="30"/>
        <v>102783</v>
      </c>
      <c r="L55" s="74">
        <f t="shared" ca="1" si="31"/>
        <v>105664</v>
      </c>
      <c r="M55" s="74">
        <f t="shared" ca="1" si="32"/>
        <v>108676</v>
      </c>
      <c r="N55" s="72"/>
      <c r="P55" s="187" t="str">
        <f t="shared" si="21"/>
        <v>04112C</v>
      </c>
      <c r="Q55" s="191" t="s">
        <v>600</v>
      </c>
      <c r="R55" s="188" t="str">
        <f t="shared" si="22"/>
        <v>Enterprise Procurement Specialist</v>
      </c>
      <c r="S55" s="189" t="str">
        <f t="shared" si="23"/>
        <v>34M</v>
      </c>
      <c r="T55" s="186" cm="1">
        <f t="array" aca="1" ref="T55" ca="1">ROUND(IF($Q55="Y",VLOOKUP($P55, INDIRECT($Q$3),T$8,0)*INDIRECT($P$2),VLOOKUP($P55, INDIRECT($Q$3),T$8,0)),IF($E55="E",0,3))</f>
        <v>85189</v>
      </c>
      <c r="U55" s="186" cm="1">
        <f t="array" aca="1" ref="U55" ca="1">ROUND(IF($Q55="Y",VLOOKUP($P55, INDIRECT($Q$3),U$8,0)*INDIRECT($P$2),VLOOKUP($P55, INDIRECT($Q$3),U$8,0)),IF($E55="E",0,3))</f>
        <v>89430</v>
      </c>
      <c r="V55" s="186" cm="1">
        <f t="array" aca="1" ref="V55" ca="1">ROUND(IF($Q55="Y",VLOOKUP($P55, INDIRECT($Q$3),V$8,0)*INDIRECT($P$2),VLOOKUP($P55, INDIRECT($Q$3),V$8,0)),IF($E55="E",0,3))</f>
        <v>93913</v>
      </c>
      <c r="W55" s="186" cm="1">
        <f t="array" aca="1" ref="W55" ca="1">ROUND(IF($Q55="Y",VLOOKUP($P55, INDIRECT($Q$3),W$8,0)*INDIRECT($P$2),VLOOKUP($P55, INDIRECT($Q$3),W$8,0)),IF($E55="E",0,3))</f>
        <v>99986</v>
      </c>
      <c r="X55" s="186" cm="1">
        <f t="array" aca="1" ref="X55" ca="1">ROUND(IF($Q55="Y",VLOOKUP($P55, INDIRECT($Q$3),X$8,0)*INDIRECT($P$2),VLOOKUP($P55, INDIRECT($Q$3),X$8,0)),IF($E55="E",0,3))</f>
        <v>102783</v>
      </c>
      <c r="Y55" s="186" cm="1">
        <f t="array" aca="1" ref="Y55" ca="1">ROUND(IF($Q55="Y",VLOOKUP($P55, INDIRECT($Q$3),Y$8,0)*INDIRECT($P$2),VLOOKUP($P55, INDIRECT($Q$3),Y$8,0)),IF($E55="E",0,3))</f>
        <v>105664</v>
      </c>
      <c r="Z55" s="186" cm="1">
        <f t="array" aca="1" ref="Z55" ca="1">ROUND(IF($Q55="Y",VLOOKUP($P55, INDIRECT($Q$3),Z$8,0)*INDIRECT($P$2),VLOOKUP($P55, INDIRECT($Q$3),Z$8,0)),IF($E55="E",0,3))</f>
        <v>108676</v>
      </c>
      <c r="AA55" s="186"/>
      <c r="AB55" s="282" t="str">
        <f t="shared" si="8"/>
        <v>04112C</v>
      </c>
      <c r="AC55" s="130" t="str">
        <f t="shared" si="24"/>
        <v>Enterprise Procurement Specialist</v>
      </c>
      <c r="AD55" s="284" t="str">
        <f t="shared" si="25"/>
        <v>34M</v>
      </c>
      <c r="AE55" s="282">
        <f t="shared" ca="1" si="33"/>
        <v>40.957000000000001</v>
      </c>
      <c r="AF55" s="282">
        <f t="shared" ca="1" si="34"/>
        <v>42.995999999999995</v>
      </c>
      <c r="AG55" s="282">
        <f t="shared" ca="1" si="35"/>
        <v>45.150999999999996</v>
      </c>
      <c r="AH55" s="282">
        <f t="shared" ca="1" si="36"/>
        <v>48.070999999999998</v>
      </c>
      <c r="AI55" s="282">
        <f t="shared" ca="1" si="37"/>
        <v>49.414999999999999</v>
      </c>
      <c r="AJ55" s="282">
        <f t="shared" ca="1" si="38"/>
        <v>50.8</v>
      </c>
      <c r="AK55" s="282">
        <f t="shared" ca="1" si="39"/>
        <v>52.248999999999995</v>
      </c>
    </row>
    <row r="56" spans="1:38" hidden="1" x14ac:dyDescent="0.2">
      <c r="A56" s="75" t="s">
        <v>1003</v>
      </c>
      <c r="B56" s="75">
        <v>12</v>
      </c>
      <c r="C56" s="70" t="s">
        <v>120</v>
      </c>
      <c r="D56" s="75">
        <v>548</v>
      </c>
      <c r="E56" s="75" t="s">
        <v>17</v>
      </c>
      <c r="F56" s="73" t="s">
        <v>781</v>
      </c>
      <c r="G56" s="74">
        <f t="shared" ca="1" si="26"/>
        <v>99902</v>
      </c>
      <c r="H56" s="74">
        <f t="shared" ca="1" si="27"/>
        <v>104897</v>
      </c>
      <c r="I56" s="74">
        <f t="shared" ca="1" si="28"/>
        <v>110140</v>
      </c>
      <c r="J56" s="74">
        <f t="shared" ca="1" si="29"/>
        <v>117335</v>
      </c>
      <c r="K56" s="74">
        <f t="shared" ca="1" si="30"/>
        <v>120622</v>
      </c>
      <c r="L56" s="74">
        <f t="shared" ca="1" si="31"/>
        <v>124002</v>
      </c>
      <c r="M56" s="74">
        <f t="shared" ca="1" si="32"/>
        <v>127534</v>
      </c>
      <c r="N56" s="72"/>
      <c r="P56" s="187" t="str">
        <f t="shared" si="21"/>
        <v>52906C</v>
      </c>
      <c r="Q56" s="191" t="s">
        <v>600</v>
      </c>
      <c r="R56" s="188" t="str">
        <f t="shared" si="22"/>
        <v>Epidemiology, Research, Evaluation &amp; Emergency Response Manager</v>
      </c>
      <c r="S56" s="189" t="str">
        <f t="shared" si="23"/>
        <v>50</v>
      </c>
      <c r="T56" s="186" cm="1">
        <f t="array" aca="1" ref="T56" ca="1">ROUND(IF($Q56="Y",VLOOKUP($P56, INDIRECT($Q$3),T$8,0)*INDIRECT($P$2),VLOOKUP($P56, INDIRECT($Q$3),T$8,0)),IF($E56="E",0,3))</f>
        <v>99902</v>
      </c>
      <c r="U56" s="186" cm="1">
        <f t="array" aca="1" ref="U56" ca="1">ROUND(IF($Q56="Y",VLOOKUP($P56, INDIRECT($Q$3),U$8,0)*INDIRECT($P$2),VLOOKUP($P56, INDIRECT($Q$3),U$8,0)),IF($E56="E",0,3))</f>
        <v>104897</v>
      </c>
      <c r="V56" s="186" cm="1">
        <f t="array" aca="1" ref="V56" ca="1">ROUND(IF($Q56="Y",VLOOKUP($P56, INDIRECT($Q$3),V$8,0)*INDIRECT($P$2),VLOOKUP($P56, INDIRECT($Q$3),V$8,0)),IF($E56="E",0,3))</f>
        <v>110140</v>
      </c>
      <c r="W56" s="186" cm="1">
        <f t="array" aca="1" ref="W56" ca="1">ROUND(IF($Q56="Y",VLOOKUP($P56, INDIRECT($Q$3),W$8,0)*INDIRECT($P$2),VLOOKUP($P56, INDIRECT($Q$3),W$8,0)),IF($E56="E",0,3))</f>
        <v>117335</v>
      </c>
      <c r="X56" s="186" cm="1">
        <f t="array" aca="1" ref="X56" ca="1">ROUND(IF($Q56="Y",VLOOKUP($P56, INDIRECT($Q$3),X$8,0)*INDIRECT($P$2),VLOOKUP($P56, INDIRECT($Q$3),X$8,0)),IF($E56="E",0,3))</f>
        <v>120622</v>
      </c>
      <c r="Y56" s="186" cm="1">
        <f t="array" aca="1" ref="Y56" ca="1">ROUND(IF($Q56="Y",VLOOKUP($P56, INDIRECT($Q$3),Y$8,0)*INDIRECT($P$2),VLOOKUP($P56, INDIRECT($Q$3),Y$8,0)),IF($E56="E",0,3))</f>
        <v>124002</v>
      </c>
      <c r="Z56" s="186" cm="1">
        <f t="array" aca="1" ref="Z56" ca="1">ROUND(IF($Q56="Y",VLOOKUP($P56, INDIRECT($Q$3),Z$8,0)*INDIRECT($P$2),VLOOKUP($P56, INDIRECT($Q$3),Z$8,0)),IF($E56="E",0,3))</f>
        <v>127534</v>
      </c>
      <c r="AA56" s="186"/>
      <c r="AB56" s="282" t="str">
        <f t="shared" si="8"/>
        <v>52906C</v>
      </c>
      <c r="AC56" s="130" t="str">
        <f t="shared" si="24"/>
        <v>Epidemiology, Research, Evaluation &amp; Emergency Response Manager</v>
      </c>
      <c r="AD56" s="284" t="str">
        <f t="shared" si="25"/>
        <v>50</v>
      </c>
      <c r="AE56" s="282">
        <f t="shared" ca="1" si="33"/>
        <v>48.03</v>
      </c>
      <c r="AF56" s="282">
        <f t="shared" ca="1" si="34"/>
        <v>50.431999999999995</v>
      </c>
      <c r="AG56" s="282">
        <f t="shared" ca="1" si="35"/>
        <v>52.951999999999998</v>
      </c>
      <c r="AH56" s="282">
        <f t="shared" ca="1" si="36"/>
        <v>56.411999999999999</v>
      </c>
      <c r="AI56" s="282">
        <f t="shared" ca="1" si="37"/>
        <v>57.991999999999997</v>
      </c>
      <c r="AJ56" s="282">
        <f t="shared" ca="1" si="38"/>
        <v>59.616999999999997</v>
      </c>
      <c r="AK56" s="282">
        <f t="shared" ca="1" si="39"/>
        <v>61.314999999999998</v>
      </c>
    </row>
    <row r="57" spans="1:38" hidden="1" x14ac:dyDescent="0.2">
      <c r="A57" s="75" t="s">
        <v>72</v>
      </c>
      <c r="B57" s="75">
        <v>8</v>
      </c>
      <c r="C57" s="70" t="s">
        <v>576</v>
      </c>
      <c r="D57" s="75">
        <v>393</v>
      </c>
      <c r="E57" s="75" t="s">
        <v>17</v>
      </c>
      <c r="F57" s="73" t="s">
        <v>342</v>
      </c>
      <c r="G57" s="74">
        <f t="shared" ca="1" si="26"/>
        <v>78272</v>
      </c>
      <c r="H57" s="74">
        <f t="shared" ca="1" si="27"/>
        <v>81408</v>
      </c>
      <c r="I57" s="74">
        <f t="shared" ca="1" si="28"/>
        <v>84665</v>
      </c>
      <c r="J57" s="74">
        <f t="shared" ca="1" si="29"/>
        <v>88055</v>
      </c>
      <c r="K57" s="74">
        <f t="shared" ca="1" si="30"/>
        <v>91583</v>
      </c>
      <c r="L57" s="74">
        <f t="shared" ca="1" si="31"/>
        <v>0</v>
      </c>
      <c r="M57" s="74">
        <f t="shared" ca="1" si="32"/>
        <v>0</v>
      </c>
      <c r="N57" s="72"/>
      <c r="P57" s="187" t="str">
        <f t="shared" ref="P57:P73" si="40">A57</f>
        <v>04245C</v>
      </c>
      <c r="Q57" s="186" t="s">
        <v>600</v>
      </c>
      <c r="R57" s="188" t="str">
        <f t="shared" ref="R57:R88" si="41">F57</f>
        <v xml:space="preserve">Executive Assistant to Police Chief </v>
      </c>
      <c r="S57" s="189" t="str">
        <f t="shared" ref="S57:S78" si="42">C57</f>
        <v>099</v>
      </c>
      <c r="T57" s="186" cm="1">
        <f t="array" aca="1" ref="T57" ca="1">ROUND(IF($Q57="Y",VLOOKUP($P57, INDIRECT($Q$3),T$8,0)*INDIRECT($P$2),VLOOKUP($P57, INDIRECT($Q$3),T$8,0)),IF($E57="E",0,3))</f>
        <v>78272</v>
      </c>
      <c r="U57" s="186" cm="1">
        <f t="array" aca="1" ref="U57" ca="1">ROUND(IF($Q57="Y",VLOOKUP($P57, INDIRECT($Q$3),U$8,0)*INDIRECT($P$2),VLOOKUP($P57, INDIRECT($Q$3),U$8,0)),IF($E57="E",0,3))</f>
        <v>81408</v>
      </c>
      <c r="V57" s="186" cm="1">
        <f t="array" aca="1" ref="V57" ca="1">ROUND(IF($Q57="Y",VLOOKUP($P57, INDIRECT($Q$3),V$8,0)*INDIRECT($P$2),VLOOKUP($P57, INDIRECT($Q$3),V$8,0)),IF($E57="E",0,3))</f>
        <v>84665</v>
      </c>
      <c r="W57" s="186" cm="1">
        <f t="array" aca="1" ref="W57" ca="1">ROUND(IF($Q57="Y",VLOOKUP($P57, INDIRECT($Q$3),W$8,0)*INDIRECT($P$2),VLOOKUP($P57, INDIRECT($Q$3),W$8,0)),IF($E57="E",0,3))</f>
        <v>88055</v>
      </c>
      <c r="X57" s="186" cm="1">
        <f t="array" aca="1" ref="X57" ca="1">ROUND(IF($Q57="Y",VLOOKUP($P57, INDIRECT($Q$3),X$8,0)*INDIRECT($P$2),VLOOKUP($P57, INDIRECT($Q$3),X$8,0)),IF($E57="E",0,3))</f>
        <v>91583</v>
      </c>
      <c r="Y57" s="186" cm="1">
        <f t="array" aca="1" ref="Y57" ca="1">ROUND(IF($Q57="Y",VLOOKUP($P57, INDIRECT($Q$3),Y$8,0)*INDIRECT($P$2),VLOOKUP($P57, INDIRECT($Q$3),Y$8,0)),IF($E57="E",0,3))</f>
        <v>0</v>
      </c>
      <c r="Z57" s="186" cm="1">
        <f t="array" aca="1" ref="Z57" ca="1">ROUND(IF($Q57="Y",VLOOKUP($P57, INDIRECT($Q$3),Z$8,0)*INDIRECT($P$2),VLOOKUP($P57, INDIRECT($Q$3),Z$8,0)),IF($E57="E",0,3))</f>
        <v>0</v>
      </c>
      <c r="AA57" s="186"/>
      <c r="AB57" s="282" t="str">
        <f t="shared" si="8"/>
        <v>04245C</v>
      </c>
      <c r="AC57" s="130" t="str">
        <f t="shared" ref="AC57:AC88" si="43">F57</f>
        <v xml:space="preserve">Executive Assistant to Police Chief </v>
      </c>
      <c r="AD57" s="284" t="str">
        <f t="shared" si="25"/>
        <v>099</v>
      </c>
      <c r="AE57" s="282">
        <f t="shared" ca="1" si="33"/>
        <v>37.631</v>
      </c>
      <c r="AF57" s="282">
        <f t="shared" ca="1" si="34"/>
        <v>39.138999999999996</v>
      </c>
      <c r="AG57" s="282">
        <f t="shared" ca="1" si="35"/>
        <v>40.704999999999998</v>
      </c>
      <c r="AH57" s="282">
        <f t="shared" ca="1" si="36"/>
        <v>42.335000000000001</v>
      </c>
      <c r="AI57" s="282">
        <f t="shared" ca="1" si="37"/>
        <v>44.030999999999999</v>
      </c>
      <c r="AJ57" s="282" t="str">
        <f t="shared" ca="1" si="38"/>
        <v/>
      </c>
      <c r="AK57" s="282" t="str">
        <f t="shared" ca="1" si="39"/>
        <v/>
      </c>
    </row>
    <row r="58" spans="1:38" hidden="1" x14ac:dyDescent="0.2">
      <c r="A58" s="75" t="s">
        <v>73</v>
      </c>
      <c r="B58" s="75">
        <v>13</v>
      </c>
      <c r="C58" s="70" t="s">
        <v>76</v>
      </c>
      <c r="D58" s="75">
        <v>590</v>
      </c>
      <c r="E58" s="75" t="s">
        <v>17</v>
      </c>
      <c r="F58" s="73" t="s">
        <v>545</v>
      </c>
      <c r="G58" s="74">
        <f t="shared" ca="1" si="26"/>
        <v>114159</v>
      </c>
      <c r="H58" s="74">
        <f t="shared" ca="1" si="27"/>
        <v>118723</v>
      </c>
      <c r="I58" s="74">
        <f t="shared" ca="1" si="28"/>
        <v>123473</v>
      </c>
      <c r="J58" s="74">
        <f t="shared" ca="1" si="29"/>
        <v>128412</v>
      </c>
      <c r="K58" s="74">
        <f t="shared" ca="1" si="30"/>
        <v>133549</v>
      </c>
      <c r="L58" s="74">
        <f t="shared" ca="1" si="31"/>
        <v>0</v>
      </c>
      <c r="M58" s="74">
        <f t="shared" ca="1" si="32"/>
        <v>0</v>
      </c>
      <c r="N58" s="72"/>
      <c r="P58" s="187" t="str">
        <f t="shared" si="40"/>
        <v>03400C</v>
      </c>
      <c r="Q58" s="191" t="s">
        <v>600</v>
      </c>
      <c r="R58" s="188" t="str">
        <f t="shared" si="41"/>
        <v>Executive Manager Minneapolis Employment and Training Program</v>
      </c>
      <c r="S58" s="189" t="str">
        <f t="shared" si="42"/>
        <v>63</v>
      </c>
      <c r="T58" s="186" cm="1">
        <f t="array" aca="1" ref="T58" ca="1">ROUND(IF($Q58="Y",VLOOKUP($P58, INDIRECT($Q$3),T$8,0)*INDIRECT($P$2),VLOOKUP($P58, INDIRECT($Q$3),T$8,0)),IF($E58="E",0,3))</f>
        <v>114159</v>
      </c>
      <c r="U58" s="186" cm="1">
        <f t="array" aca="1" ref="U58" ca="1">ROUND(IF($Q58="Y",VLOOKUP($P58, INDIRECT($Q$3),U$8,0)*INDIRECT($P$2),VLOOKUP($P58, INDIRECT($Q$3),U$8,0)),IF($E58="E",0,3))</f>
        <v>118723</v>
      </c>
      <c r="V58" s="186" cm="1">
        <f t="array" aca="1" ref="V58" ca="1">ROUND(IF($Q58="Y",VLOOKUP($P58, INDIRECT($Q$3),V$8,0)*INDIRECT($P$2),VLOOKUP($P58, INDIRECT($Q$3),V$8,0)),IF($E58="E",0,3))</f>
        <v>123473</v>
      </c>
      <c r="W58" s="186" cm="1">
        <f t="array" aca="1" ref="W58" ca="1">ROUND(IF($Q58="Y",VLOOKUP($P58, INDIRECT($Q$3),W$8,0)*INDIRECT($P$2),VLOOKUP($P58, INDIRECT($Q$3),W$8,0)),IF($E58="E",0,3))</f>
        <v>128412</v>
      </c>
      <c r="X58" s="186" cm="1">
        <f t="array" aca="1" ref="X58" ca="1">ROUND(IF($Q58="Y",VLOOKUP($P58, INDIRECT($Q$3),X$8,0)*INDIRECT($P$2),VLOOKUP($P58, INDIRECT($Q$3),X$8,0)),IF($E58="E",0,3))</f>
        <v>133549</v>
      </c>
      <c r="Y58" s="186" cm="1">
        <f t="array" aca="1" ref="Y58" ca="1">ROUND(IF($Q58="Y",VLOOKUP($P58, INDIRECT($Q$3),Y$8,0)*INDIRECT($P$2),VLOOKUP($P58, INDIRECT($Q$3),Y$8,0)),IF($E58="E",0,3))</f>
        <v>0</v>
      </c>
      <c r="Z58" s="186" cm="1">
        <f t="array" aca="1" ref="Z58" ca="1">ROUND(IF($Q58="Y",VLOOKUP($P58, INDIRECT($Q$3),Z$8,0)*INDIRECT($P$2),VLOOKUP($P58, INDIRECT($Q$3),Z$8,0)),IF($E58="E",0,3))</f>
        <v>0</v>
      </c>
      <c r="AA58" s="186"/>
      <c r="AB58" s="282" t="str">
        <f t="shared" si="8"/>
        <v>03400C</v>
      </c>
      <c r="AC58" s="130" t="str">
        <f t="shared" si="43"/>
        <v>Executive Manager Minneapolis Employment and Training Program</v>
      </c>
      <c r="AD58" s="284" t="str">
        <f t="shared" si="25"/>
        <v>63</v>
      </c>
      <c r="AE58" s="282">
        <f t="shared" ca="1" si="33"/>
        <v>54.884999999999998</v>
      </c>
      <c r="AF58" s="282">
        <f t="shared" ca="1" si="34"/>
        <v>57.079000000000001</v>
      </c>
      <c r="AG58" s="282">
        <f t="shared" ca="1" si="35"/>
        <v>59.363</v>
      </c>
      <c r="AH58" s="282">
        <f t="shared" ca="1" si="36"/>
        <v>61.736999999999995</v>
      </c>
      <c r="AI58" s="282">
        <f t="shared" ca="1" si="37"/>
        <v>64.207000000000008</v>
      </c>
      <c r="AJ58" s="282" t="str">
        <f t="shared" ca="1" si="38"/>
        <v/>
      </c>
      <c r="AK58" s="282" t="str">
        <f t="shared" ca="1" si="39"/>
        <v/>
      </c>
    </row>
    <row r="59" spans="1:38" hidden="1" x14ac:dyDescent="0.2">
      <c r="A59" s="75" t="s">
        <v>74</v>
      </c>
      <c r="B59" s="75">
        <v>11</v>
      </c>
      <c r="C59" s="70" t="s">
        <v>577</v>
      </c>
      <c r="D59" s="75">
        <v>505</v>
      </c>
      <c r="E59" s="75" t="s">
        <v>17</v>
      </c>
      <c r="F59" s="73" t="s">
        <v>344</v>
      </c>
      <c r="G59" s="74">
        <f t="shared" ca="1" si="26"/>
        <v>101422</v>
      </c>
      <c r="H59" s="74">
        <f t="shared" ca="1" si="27"/>
        <v>105483</v>
      </c>
      <c r="I59" s="74">
        <f t="shared" ca="1" si="28"/>
        <v>109708</v>
      </c>
      <c r="J59" s="74">
        <f t="shared" ca="1" si="29"/>
        <v>114100</v>
      </c>
      <c r="K59" s="74">
        <f t="shared" ca="1" si="30"/>
        <v>118668</v>
      </c>
      <c r="L59" s="74">
        <f t="shared" ca="1" si="31"/>
        <v>0</v>
      </c>
      <c r="M59" s="74">
        <f t="shared" ca="1" si="32"/>
        <v>0</v>
      </c>
      <c r="N59" s="72"/>
      <c r="P59" s="187" t="str">
        <f t="shared" si="40"/>
        <v>04239C</v>
      </c>
      <c r="Q59" s="191" t="s">
        <v>600</v>
      </c>
      <c r="R59" s="188" t="str">
        <f t="shared" si="41"/>
        <v>Executive Manager of Arts</v>
      </c>
      <c r="S59" s="189" t="str">
        <f t="shared" si="42"/>
        <v>041</v>
      </c>
      <c r="T59" s="186" cm="1">
        <f t="array" aca="1" ref="T59" ca="1">ROUND(IF($Q59="Y",VLOOKUP($P59, INDIRECT($Q$3),T$8,0)*INDIRECT($P$2),VLOOKUP($P59, INDIRECT($Q$3),T$8,0)),IF($E59="E",0,3))</f>
        <v>101422</v>
      </c>
      <c r="U59" s="186" cm="1">
        <f t="array" aca="1" ref="U59" ca="1">ROUND(IF($Q59="Y",VLOOKUP($P59, INDIRECT($Q$3),U$8,0)*INDIRECT($P$2),VLOOKUP($P59, INDIRECT($Q$3),U$8,0)),IF($E59="E",0,3))</f>
        <v>105483</v>
      </c>
      <c r="V59" s="186" cm="1">
        <f t="array" aca="1" ref="V59" ca="1">ROUND(IF($Q59="Y",VLOOKUP($P59, INDIRECT($Q$3),V$8,0)*INDIRECT($P$2),VLOOKUP($P59, INDIRECT($Q$3),V$8,0)),IF($E59="E",0,3))</f>
        <v>109708</v>
      </c>
      <c r="W59" s="186" cm="1">
        <f t="array" aca="1" ref="W59" ca="1">ROUND(IF($Q59="Y",VLOOKUP($P59, INDIRECT($Q$3),W$8,0)*INDIRECT($P$2),VLOOKUP($P59, INDIRECT($Q$3),W$8,0)),IF($E59="E",0,3))</f>
        <v>114100</v>
      </c>
      <c r="X59" s="186" cm="1">
        <f t="array" aca="1" ref="X59" ca="1">ROUND(IF($Q59="Y",VLOOKUP($P59, INDIRECT($Q$3),X$8,0)*INDIRECT($P$2),VLOOKUP($P59, INDIRECT($Q$3),X$8,0)),IF($E59="E",0,3))</f>
        <v>118668</v>
      </c>
      <c r="Y59" s="186" cm="1">
        <f t="array" aca="1" ref="Y59" ca="1">ROUND(IF($Q59="Y",VLOOKUP($P59, INDIRECT($Q$3),Y$8,0)*INDIRECT($P$2),VLOOKUP($P59, INDIRECT($Q$3),Y$8,0)),IF($E59="E",0,3))</f>
        <v>0</v>
      </c>
      <c r="Z59" s="186" cm="1">
        <f t="array" aca="1" ref="Z59" ca="1">ROUND(IF($Q59="Y",VLOOKUP($P59, INDIRECT($Q$3),Z$8,0)*INDIRECT($P$2),VLOOKUP($P59, INDIRECT($Q$3),Z$8,0)),IF($E59="E",0,3))</f>
        <v>0</v>
      </c>
      <c r="AA59" s="186"/>
      <c r="AB59" s="282" t="str">
        <f t="shared" si="8"/>
        <v>04239C</v>
      </c>
      <c r="AC59" s="130" t="str">
        <f t="shared" si="43"/>
        <v>Executive Manager of Arts</v>
      </c>
      <c r="AD59" s="284" t="str">
        <f t="shared" si="25"/>
        <v>041</v>
      </c>
      <c r="AE59" s="282">
        <f t="shared" ca="1" si="33"/>
        <v>48.760999999999996</v>
      </c>
      <c r="AF59" s="282">
        <f t="shared" ca="1" si="34"/>
        <v>50.713000000000001</v>
      </c>
      <c r="AG59" s="282">
        <f t="shared" ca="1" si="35"/>
        <v>52.744999999999997</v>
      </c>
      <c r="AH59" s="282">
        <f t="shared" ca="1" si="36"/>
        <v>54.855999999999995</v>
      </c>
      <c r="AI59" s="282">
        <f t="shared" ca="1" si="37"/>
        <v>57.052</v>
      </c>
      <c r="AJ59" s="282" t="str">
        <f t="shared" ca="1" si="38"/>
        <v/>
      </c>
      <c r="AK59" s="282" t="str">
        <f t="shared" ca="1" si="39"/>
        <v/>
      </c>
    </row>
    <row r="60" spans="1:38" hidden="1" x14ac:dyDescent="0.2">
      <c r="A60" s="75" t="s">
        <v>77</v>
      </c>
      <c r="B60" s="75">
        <v>13</v>
      </c>
      <c r="C60" s="70" t="s">
        <v>76</v>
      </c>
      <c r="D60" s="75">
        <v>598</v>
      </c>
      <c r="E60" s="75" t="s">
        <v>17</v>
      </c>
      <c r="F60" s="73" t="s">
        <v>346</v>
      </c>
      <c r="G60" s="74">
        <f t="shared" ca="1" si="26"/>
        <v>114159</v>
      </c>
      <c r="H60" s="74">
        <f t="shared" ca="1" si="27"/>
        <v>118723</v>
      </c>
      <c r="I60" s="74">
        <f t="shared" ca="1" si="28"/>
        <v>123473</v>
      </c>
      <c r="J60" s="74">
        <f t="shared" ca="1" si="29"/>
        <v>128412</v>
      </c>
      <c r="K60" s="74">
        <f t="shared" ca="1" si="30"/>
        <v>133549</v>
      </c>
      <c r="L60" s="74">
        <f t="shared" ca="1" si="31"/>
        <v>0</v>
      </c>
      <c r="M60" s="74">
        <f t="shared" ca="1" si="32"/>
        <v>0</v>
      </c>
      <c r="N60" s="72"/>
      <c r="P60" s="187" t="str">
        <f t="shared" si="40"/>
        <v>04295C</v>
      </c>
      <c r="Q60" s="191" t="s">
        <v>600</v>
      </c>
      <c r="R60" s="188" t="str">
        <f t="shared" si="41"/>
        <v>Facility Manager</v>
      </c>
      <c r="S60" s="189" t="str">
        <f t="shared" si="42"/>
        <v>63</v>
      </c>
      <c r="T60" s="186" cm="1">
        <f t="array" aca="1" ref="T60" ca="1">ROUND(IF($Q60="Y",VLOOKUP($P60, INDIRECT($Q$3),T$8,0)*INDIRECT($P$2),VLOOKUP($P60, INDIRECT($Q$3),T$8,0)),IF($E60="E",0,3))</f>
        <v>114159</v>
      </c>
      <c r="U60" s="186" cm="1">
        <f t="array" aca="1" ref="U60" ca="1">ROUND(IF($Q60="Y",VLOOKUP($P60, INDIRECT($Q$3),U$8,0)*INDIRECT($P$2),VLOOKUP($P60, INDIRECT($Q$3),U$8,0)),IF($E60="E",0,3))</f>
        <v>118723</v>
      </c>
      <c r="V60" s="186" cm="1">
        <f t="array" aca="1" ref="V60" ca="1">ROUND(IF($Q60="Y",VLOOKUP($P60, INDIRECT($Q$3),V$8,0)*INDIRECT($P$2),VLOOKUP($P60, INDIRECT($Q$3),V$8,0)),IF($E60="E",0,3))</f>
        <v>123473</v>
      </c>
      <c r="W60" s="186" cm="1">
        <f t="array" aca="1" ref="W60" ca="1">ROUND(IF($Q60="Y",VLOOKUP($P60, INDIRECT($Q$3),W$8,0)*INDIRECT($P$2),VLOOKUP($P60, INDIRECT($Q$3),W$8,0)),IF($E60="E",0,3))</f>
        <v>128412</v>
      </c>
      <c r="X60" s="186" cm="1">
        <f t="array" aca="1" ref="X60" ca="1">ROUND(IF($Q60="Y",VLOOKUP($P60, INDIRECT($Q$3),X$8,0)*INDIRECT($P$2),VLOOKUP($P60, INDIRECT($Q$3),X$8,0)),IF($E60="E",0,3))</f>
        <v>133549</v>
      </c>
      <c r="Y60" s="186" cm="1">
        <f t="array" aca="1" ref="Y60" ca="1">ROUND(IF($Q60="Y",VLOOKUP($P60, INDIRECT($Q$3),Y$8,0)*INDIRECT($P$2),VLOOKUP($P60, INDIRECT($Q$3),Y$8,0)),IF($E60="E",0,3))</f>
        <v>0</v>
      </c>
      <c r="Z60" s="186" cm="1">
        <f t="array" aca="1" ref="Z60" ca="1">ROUND(IF($Q60="Y",VLOOKUP($P60, INDIRECT($Q$3),Z$8,0)*INDIRECT($P$2),VLOOKUP($P60, INDIRECT($Q$3),Z$8,0)),IF($E60="E",0,3))</f>
        <v>0</v>
      </c>
      <c r="AA60" s="186"/>
      <c r="AB60" s="282" t="str">
        <f t="shared" si="8"/>
        <v>04295C</v>
      </c>
      <c r="AC60" s="130" t="str">
        <f t="shared" si="43"/>
        <v>Facility Manager</v>
      </c>
      <c r="AD60" s="284" t="str">
        <f t="shared" si="25"/>
        <v>63</v>
      </c>
      <c r="AE60" s="282">
        <f t="shared" ca="1" si="33"/>
        <v>54.884999999999998</v>
      </c>
      <c r="AF60" s="282">
        <f t="shared" ca="1" si="34"/>
        <v>57.079000000000001</v>
      </c>
      <c r="AG60" s="282">
        <f t="shared" ca="1" si="35"/>
        <v>59.363</v>
      </c>
      <c r="AH60" s="282">
        <f t="shared" ca="1" si="36"/>
        <v>61.736999999999995</v>
      </c>
      <c r="AI60" s="282">
        <f t="shared" ca="1" si="37"/>
        <v>64.207000000000008</v>
      </c>
      <c r="AJ60" s="282" t="str">
        <f t="shared" ca="1" si="38"/>
        <v/>
      </c>
      <c r="AK60" s="282" t="str">
        <f t="shared" ca="1" si="39"/>
        <v/>
      </c>
    </row>
    <row r="61" spans="1:38" s="73" customFormat="1" hidden="1" x14ac:dyDescent="0.2">
      <c r="A61" s="75" t="s">
        <v>79</v>
      </c>
      <c r="B61" s="75">
        <v>4</v>
      </c>
      <c r="C61" s="70" t="s">
        <v>85</v>
      </c>
      <c r="D61" s="75">
        <v>208</v>
      </c>
      <c r="E61" s="75" t="s">
        <v>21</v>
      </c>
      <c r="F61" s="73" t="s">
        <v>347</v>
      </c>
      <c r="G61" s="74">
        <f t="shared" ca="1" si="26"/>
        <v>21.63</v>
      </c>
      <c r="H61" s="74">
        <f t="shared" ca="1" si="27"/>
        <v>22.416</v>
      </c>
      <c r="I61" s="74">
        <f t="shared" ca="1" si="28"/>
        <v>23.228999999999999</v>
      </c>
      <c r="J61" s="74">
        <f t="shared" ca="1" si="29"/>
        <v>0</v>
      </c>
      <c r="K61" s="74">
        <f t="shared" ca="1" si="30"/>
        <v>0</v>
      </c>
      <c r="L61" s="74">
        <f t="shared" ca="1" si="31"/>
        <v>0</v>
      </c>
      <c r="M61" s="74">
        <f t="shared" ca="1" si="32"/>
        <v>0</v>
      </c>
      <c r="N61" s="72"/>
      <c r="O61" s="71"/>
      <c r="P61" s="187" t="str">
        <f t="shared" si="40"/>
        <v>02230C</v>
      </c>
      <c r="Q61" s="191" t="s">
        <v>600</v>
      </c>
      <c r="R61" s="188" t="str">
        <f t="shared" si="41"/>
        <v xml:space="preserve">Guest Services Ambassador </v>
      </c>
      <c r="S61" s="189" t="str">
        <f t="shared" si="42"/>
        <v>110</v>
      </c>
      <c r="T61" s="186" cm="1">
        <f t="array" aca="1" ref="T61" ca="1">ROUND(IF($Q61="Y",VLOOKUP($P61, INDIRECT($Q$3),T$8,0)*INDIRECT($P$2),VLOOKUP($P61, INDIRECT($Q$3),T$8,0)),IF($E61="E",0,3))</f>
        <v>21.63</v>
      </c>
      <c r="U61" s="186" cm="1">
        <f t="array" aca="1" ref="U61" ca="1">ROUND(IF($Q61="Y",VLOOKUP($P61, INDIRECT($Q$3),U$8,0)*INDIRECT($P$2),VLOOKUP($P61, INDIRECT($Q$3),U$8,0)),IF($E61="E",0,3))</f>
        <v>22.416</v>
      </c>
      <c r="V61" s="186" cm="1">
        <f t="array" aca="1" ref="V61" ca="1">ROUND(IF($Q61="Y",VLOOKUP($P61, INDIRECT($Q$3),V$8,0)*INDIRECT($P$2),VLOOKUP($P61, INDIRECT($Q$3),V$8,0)),IF($E61="E",0,3))</f>
        <v>23.228999999999999</v>
      </c>
      <c r="W61" s="186" cm="1">
        <f t="array" aca="1" ref="W61" ca="1">ROUND(IF($Q61="Y",VLOOKUP($P61, INDIRECT($Q$3),W$8,0)*INDIRECT($P$2),VLOOKUP($P61, INDIRECT($Q$3),W$8,0)),IF($E61="E",0,3))</f>
        <v>0</v>
      </c>
      <c r="X61" s="186" cm="1">
        <f t="array" aca="1" ref="X61" ca="1">ROUND(IF($Q61="Y",VLOOKUP($P61, INDIRECT($Q$3),X$8,0)*INDIRECT($P$2),VLOOKUP($P61, INDIRECT($Q$3),X$8,0)),IF($E61="E",0,3))</f>
        <v>0</v>
      </c>
      <c r="Y61" s="186" cm="1">
        <f t="array" aca="1" ref="Y61" ca="1">ROUND(IF($Q61="Y",VLOOKUP($P61, INDIRECT($Q$3),Y$8,0)*INDIRECT($P$2),VLOOKUP($P61, INDIRECT($Q$3),Y$8,0)),IF($E61="E",0,3))</f>
        <v>0</v>
      </c>
      <c r="Z61" s="186" cm="1">
        <f t="array" aca="1" ref="Z61" ca="1">ROUND(IF($Q61="Y",VLOOKUP($P61, INDIRECT($Q$3),Z$8,0)*INDIRECT($P$2),VLOOKUP($P61, INDIRECT($Q$3),Z$8,0)),IF($E61="E",0,3))</f>
        <v>0</v>
      </c>
      <c r="AA61" s="186"/>
      <c r="AB61" s="282" t="str">
        <f t="shared" si="8"/>
        <v>02230C</v>
      </c>
      <c r="AC61" s="130" t="str">
        <f t="shared" si="43"/>
        <v xml:space="preserve">Guest Services Ambassador </v>
      </c>
      <c r="AD61" s="284" t="str">
        <f t="shared" si="25"/>
        <v>110</v>
      </c>
      <c r="AE61" s="282">
        <f t="shared" ca="1" si="33"/>
        <v>21.63</v>
      </c>
      <c r="AF61" s="282">
        <f t="shared" ca="1" si="34"/>
        <v>22.416</v>
      </c>
      <c r="AG61" s="282">
        <f t="shared" ca="1" si="35"/>
        <v>23.228999999999999</v>
      </c>
      <c r="AH61" s="282" t="str">
        <f t="shared" ca="1" si="36"/>
        <v/>
      </c>
      <c r="AI61" s="282" t="str">
        <f t="shared" ca="1" si="37"/>
        <v/>
      </c>
      <c r="AJ61" s="282" t="str">
        <f t="shared" ca="1" si="38"/>
        <v/>
      </c>
      <c r="AK61" s="282" t="str">
        <f t="shared" ca="1" si="39"/>
        <v/>
      </c>
      <c r="AL61" s="129"/>
    </row>
    <row r="62" spans="1:38" hidden="1" x14ac:dyDescent="0.2">
      <c r="A62" s="75" t="s">
        <v>548</v>
      </c>
      <c r="B62" s="75">
        <v>10</v>
      </c>
      <c r="C62" s="70" t="s">
        <v>571</v>
      </c>
      <c r="D62" s="75">
        <v>458</v>
      </c>
      <c r="E62" s="75" t="s">
        <v>17</v>
      </c>
      <c r="F62" s="73" t="s">
        <v>547</v>
      </c>
      <c r="G62" s="74">
        <f t="shared" ca="1" si="26"/>
        <v>92836</v>
      </c>
      <c r="H62" s="74">
        <f t="shared" ca="1" si="27"/>
        <v>96554</v>
      </c>
      <c r="I62" s="74">
        <f t="shared" ca="1" si="28"/>
        <v>100421</v>
      </c>
      <c r="J62" s="74">
        <f t="shared" ca="1" si="29"/>
        <v>104439</v>
      </c>
      <c r="K62" s="74">
        <f t="shared" ca="1" si="30"/>
        <v>108623</v>
      </c>
      <c r="L62" s="74">
        <f t="shared" ca="1" si="31"/>
        <v>0</v>
      </c>
      <c r="M62" s="74">
        <f t="shared" ca="1" si="32"/>
        <v>0</v>
      </c>
      <c r="N62" s="72"/>
      <c r="P62" s="187" t="str">
        <f t="shared" si="40"/>
        <v>52946C</v>
      </c>
      <c r="Q62" s="191" t="s">
        <v>600</v>
      </c>
      <c r="R62" s="188" t="str">
        <f t="shared" si="41"/>
        <v>Health Program Coordinator</v>
      </c>
      <c r="S62" s="189" t="str">
        <f t="shared" si="42"/>
        <v>065</v>
      </c>
      <c r="T62" s="186" cm="1">
        <f t="array" aca="1" ref="T62" ca="1">ROUND(IF($Q62="Y",VLOOKUP($P62, INDIRECT($Q$3),T$8,0)*INDIRECT($P$2),VLOOKUP($P62, INDIRECT($Q$3),T$8,0)),IF($E62="E",0,3))</f>
        <v>92836</v>
      </c>
      <c r="U62" s="186" cm="1">
        <f t="array" aca="1" ref="U62" ca="1">ROUND(IF($Q62="Y",VLOOKUP($P62, INDIRECT($Q$3),U$8,0)*INDIRECT($P$2),VLOOKUP($P62, INDIRECT($Q$3),U$8,0)),IF($E62="E",0,3))</f>
        <v>96554</v>
      </c>
      <c r="V62" s="186" cm="1">
        <f t="array" aca="1" ref="V62" ca="1">ROUND(IF($Q62="Y",VLOOKUP($P62, INDIRECT($Q$3),V$8,0)*INDIRECT($P$2),VLOOKUP($P62, INDIRECT($Q$3),V$8,0)),IF($E62="E",0,3))</f>
        <v>100421</v>
      </c>
      <c r="W62" s="186" cm="1">
        <f t="array" aca="1" ref="W62" ca="1">ROUND(IF($Q62="Y",VLOOKUP($P62, INDIRECT($Q$3),W$8,0)*INDIRECT($P$2),VLOOKUP($P62, INDIRECT($Q$3),W$8,0)),IF($E62="E",0,3))</f>
        <v>104439</v>
      </c>
      <c r="X62" s="186" cm="1">
        <f t="array" aca="1" ref="X62" ca="1">ROUND(IF($Q62="Y",VLOOKUP($P62, INDIRECT($Q$3),X$8,0)*INDIRECT($P$2),VLOOKUP($P62, INDIRECT($Q$3),X$8,0)),IF($E62="E",0,3))</f>
        <v>108623</v>
      </c>
      <c r="Y62" s="186" cm="1">
        <f t="array" aca="1" ref="Y62" ca="1">ROUND(IF($Q62="Y",VLOOKUP($P62, INDIRECT($Q$3),Y$8,0)*INDIRECT($P$2),VLOOKUP($P62, INDIRECT($Q$3),Y$8,0)),IF($E62="E",0,3))</f>
        <v>0</v>
      </c>
      <c r="Z62" s="186" cm="1">
        <f t="array" aca="1" ref="Z62" ca="1">ROUND(IF($Q62="Y",VLOOKUP($P62, INDIRECT($Q$3),Z$8,0)*INDIRECT($P$2),VLOOKUP($P62, INDIRECT($Q$3),Z$8,0)),IF($E62="E",0,3))</f>
        <v>0</v>
      </c>
      <c r="AA62" s="186"/>
      <c r="AB62" s="282" t="str">
        <f t="shared" si="8"/>
        <v>52946C</v>
      </c>
      <c r="AC62" s="130" t="str">
        <f t="shared" si="43"/>
        <v>Health Program Coordinator</v>
      </c>
      <c r="AD62" s="284" t="str">
        <f t="shared" si="25"/>
        <v>065</v>
      </c>
      <c r="AE62" s="282">
        <f t="shared" ca="1" si="33"/>
        <v>44.632999999999996</v>
      </c>
      <c r="AF62" s="282">
        <f t="shared" ca="1" si="34"/>
        <v>46.420999999999999</v>
      </c>
      <c r="AG62" s="282">
        <f t="shared" ca="1" si="35"/>
        <v>48.28</v>
      </c>
      <c r="AH62" s="282">
        <f t="shared" ca="1" si="36"/>
        <v>50.211999999999996</v>
      </c>
      <c r="AI62" s="282">
        <f t="shared" ca="1" si="37"/>
        <v>52.222999999999999</v>
      </c>
      <c r="AJ62" s="282" t="str">
        <f t="shared" ca="1" si="38"/>
        <v/>
      </c>
      <c r="AK62" s="282" t="str">
        <f t="shared" ca="1" si="39"/>
        <v/>
      </c>
    </row>
    <row r="63" spans="1:38" hidden="1" x14ac:dyDescent="0.2">
      <c r="A63" s="75" t="s">
        <v>80</v>
      </c>
      <c r="B63" s="75">
        <v>10</v>
      </c>
      <c r="C63" s="70" t="s">
        <v>70</v>
      </c>
      <c r="D63" s="75">
        <v>465</v>
      </c>
      <c r="E63" s="75" t="s">
        <v>17</v>
      </c>
      <c r="F63" s="73" t="s">
        <v>348</v>
      </c>
      <c r="G63" s="74">
        <f t="shared" ca="1" si="26"/>
        <v>85189</v>
      </c>
      <c r="H63" s="74">
        <f t="shared" ca="1" si="27"/>
        <v>89430</v>
      </c>
      <c r="I63" s="74">
        <f t="shared" ca="1" si="28"/>
        <v>93913</v>
      </c>
      <c r="J63" s="74">
        <f t="shared" ca="1" si="29"/>
        <v>99986</v>
      </c>
      <c r="K63" s="74">
        <f t="shared" ca="1" si="30"/>
        <v>102783</v>
      </c>
      <c r="L63" s="74">
        <f t="shared" ca="1" si="31"/>
        <v>105664</v>
      </c>
      <c r="M63" s="74">
        <f t="shared" ca="1" si="32"/>
        <v>108676</v>
      </c>
      <c r="N63" s="72"/>
      <c r="P63" s="187" t="str">
        <f t="shared" si="40"/>
        <v>05403C</v>
      </c>
      <c r="Q63" s="191" t="s">
        <v>600</v>
      </c>
      <c r="R63" s="188" t="str">
        <f t="shared" si="41"/>
        <v xml:space="preserve">Health Program Manager </v>
      </c>
      <c r="S63" s="189" t="str">
        <f t="shared" si="42"/>
        <v>34M</v>
      </c>
      <c r="T63" s="186" cm="1">
        <f t="array" aca="1" ref="T63" ca="1">ROUND(IF($Q63="Y",VLOOKUP($P63, INDIRECT($Q$3),T$8,0)*INDIRECT($P$2),VLOOKUP($P63, INDIRECT($Q$3),T$8,0)),IF($E63="E",0,3))</f>
        <v>85189</v>
      </c>
      <c r="U63" s="186" cm="1">
        <f t="array" aca="1" ref="U63" ca="1">ROUND(IF($Q63="Y",VLOOKUP($P63, INDIRECT($Q$3),U$8,0)*INDIRECT($P$2),VLOOKUP($P63, INDIRECT($Q$3),U$8,0)),IF($E63="E",0,3))</f>
        <v>89430</v>
      </c>
      <c r="V63" s="186" cm="1">
        <f t="array" aca="1" ref="V63" ca="1">ROUND(IF($Q63="Y",VLOOKUP($P63, INDIRECT($Q$3),V$8,0)*INDIRECT($P$2),VLOOKUP($P63, INDIRECT($Q$3),V$8,0)),IF($E63="E",0,3))</f>
        <v>93913</v>
      </c>
      <c r="W63" s="186" cm="1">
        <f t="array" aca="1" ref="W63" ca="1">ROUND(IF($Q63="Y",VLOOKUP($P63, INDIRECT($Q$3),W$8,0)*INDIRECT($P$2),VLOOKUP($P63, INDIRECT($Q$3),W$8,0)),IF($E63="E",0,3))</f>
        <v>99986</v>
      </c>
      <c r="X63" s="186" cm="1">
        <f t="array" aca="1" ref="X63" ca="1">ROUND(IF($Q63="Y",VLOOKUP($P63, INDIRECT($Q$3),X$8,0)*INDIRECT($P$2),VLOOKUP($P63, INDIRECT($Q$3),X$8,0)),IF($E63="E",0,3))</f>
        <v>102783</v>
      </c>
      <c r="Y63" s="186" cm="1">
        <f t="array" aca="1" ref="Y63" ca="1">ROUND(IF($Q63="Y",VLOOKUP($P63, INDIRECT($Q$3),Y$8,0)*INDIRECT($P$2),VLOOKUP($P63, INDIRECT($Q$3),Y$8,0)),IF($E63="E",0,3))</f>
        <v>105664</v>
      </c>
      <c r="Z63" s="186" cm="1">
        <f t="array" aca="1" ref="Z63" ca="1">ROUND(IF($Q63="Y",VLOOKUP($P63, INDIRECT($Q$3),Z$8,0)*INDIRECT($P$2),VLOOKUP($P63, INDIRECT($Q$3),Z$8,0)),IF($E63="E",0,3))</f>
        <v>108676</v>
      </c>
      <c r="AA63" s="186"/>
      <c r="AB63" s="282" t="str">
        <f t="shared" si="8"/>
        <v>05403C</v>
      </c>
      <c r="AC63" s="130" t="str">
        <f t="shared" si="43"/>
        <v xml:space="preserve">Health Program Manager </v>
      </c>
      <c r="AD63" s="284" t="str">
        <f t="shared" si="25"/>
        <v>34M</v>
      </c>
      <c r="AE63" s="282">
        <f t="shared" ca="1" si="33"/>
        <v>40.957000000000001</v>
      </c>
      <c r="AF63" s="282">
        <f t="shared" ca="1" si="34"/>
        <v>42.995999999999995</v>
      </c>
      <c r="AG63" s="282">
        <f t="shared" ca="1" si="35"/>
        <v>45.150999999999996</v>
      </c>
      <c r="AH63" s="282">
        <f t="shared" ca="1" si="36"/>
        <v>48.070999999999998</v>
      </c>
      <c r="AI63" s="282">
        <f t="shared" ca="1" si="37"/>
        <v>49.414999999999999</v>
      </c>
      <c r="AJ63" s="282">
        <f t="shared" ca="1" si="38"/>
        <v>50.8</v>
      </c>
      <c r="AK63" s="282">
        <f t="shared" ca="1" si="39"/>
        <v>52.248999999999995</v>
      </c>
    </row>
    <row r="64" spans="1:38" hidden="1" x14ac:dyDescent="0.2">
      <c r="A64" s="75" t="s">
        <v>1078</v>
      </c>
      <c r="B64" s="75">
        <v>7</v>
      </c>
      <c r="C64" s="70" t="s">
        <v>514</v>
      </c>
      <c r="D64" s="75">
        <v>338</v>
      </c>
      <c r="E64" s="75" t="s">
        <v>21</v>
      </c>
      <c r="F64" s="73" t="s">
        <v>865</v>
      </c>
      <c r="G64" s="74">
        <f t="shared" si="26"/>
        <v>35.692999999999998</v>
      </c>
      <c r="H64" s="74">
        <f t="shared" si="27"/>
        <v>37.572000000000003</v>
      </c>
      <c r="I64" s="74">
        <f t="shared" si="28"/>
        <v>38.624000000000002</v>
      </c>
      <c r="J64" s="74">
        <f t="shared" si="29"/>
        <v>39.704999999999998</v>
      </c>
      <c r="K64" s="74">
        <f t="shared" si="30"/>
        <v>41.292999999999999</v>
      </c>
      <c r="L64" s="74">
        <f t="shared" si="31"/>
        <v>0</v>
      </c>
      <c r="M64" s="74">
        <f t="shared" si="32"/>
        <v>0</v>
      </c>
      <c r="N64" s="72"/>
      <c r="P64" s="187" t="str">
        <f t="shared" si="40"/>
        <v>53029C</v>
      </c>
      <c r="R64" s="188" t="str">
        <f t="shared" si="41"/>
        <v>HR Administrative Specialist</v>
      </c>
      <c r="S64" s="189" t="str">
        <f t="shared" si="42"/>
        <v>108</v>
      </c>
      <c r="T64" s="186">
        <v>35.692999999999998</v>
      </c>
      <c r="U64" s="186">
        <v>37.572000000000003</v>
      </c>
      <c r="V64" s="186">
        <v>38.624000000000002</v>
      </c>
      <c r="W64" s="186">
        <v>39.704999999999998</v>
      </c>
      <c r="X64" s="186">
        <v>41.292999999999999</v>
      </c>
      <c r="AA64" s="186"/>
      <c r="AB64" s="282" t="str">
        <f t="shared" si="8"/>
        <v>53029C</v>
      </c>
      <c r="AC64" s="130" t="str">
        <f t="shared" si="43"/>
        <v>HR Administrative Specialist</v>
      </c>
      <c r="AD64" s="284" t="str">
        <f t="shared" si="25"/>
        <v>108</v>
      </c>
      <c r="AE64" s="282">
        <f t="shared" si="33"/>
        <v>35.692999999999998</v>
      </c>
      <c r="AF64" s="282">
        <f t="shared" si="34"/>
        <v>37.572000000000003</v>
      </c>
      <c r="AG64" s="282">
        <f t="shared" si="35"/>
        <v>38.624000000000002</v>
      </c>
      <c r="AH64" s="282">
        <f t="shared" si="36"/>
        <v>39.704999999999998</v>
      </c>
      <c r="AI64" s="282">
        <f t="shared" si="37"/>
        <v>41.292999999999999</v>
      </c>
      <c r="AJ64" s="282" t="str">
        <f t="shared" si="38"/>
        <v/>
      </c>
      <c r="AK64" s="282" t="str">
        <f t="shared" si="39"/>
        <v/>
      </c>
    </row>
    <row r="65" spans="1:37" hidden="1" x14ac:dyDescent="0.2">
      <c r="A65" s="75" t="s">
        <v>84</v>
      </c>
      <c r="B65" s="75">
        <v>7</v>
      </c>
      <c r="C65" s="70" t="s">
        <v>578</v>
      </c>
      <c r="D65" s="75">
        <v>323</v>
      </c>
      <c r="E65" s="75" t="s">
        <v>21</v>
      </c>
      <c r="F65" s="73" t="s">
        <v>551</v>
      </c>
      <c r="G65" s="74">
        <f t="shared" ca="1" si="26"/>
        <v>35.182000000000002</v>
      </c>
      <c r="H65" s="74">
        <f t="shared" ca="1" si="27"/>
        <v>36.591000000000001</v>
      </c>
      <c r="I65" s="74">
        <f t="shared" ca="1" si="28"/>
        <v>38.055</v>
      </c>
      <c r="J65" s="74">
        <f t="shared" ca="1" si="29"/>
        <v>39.58</v>
      </c>
      <c r="K65" s="74">
        <f t="shared" ca="1" si="30"/>
        <v>41.162999999999997</v>
      </c>
      <c r="L65" s="74">
        <f t="shared" ca="1" si="31"/>
        <v>0</v>
      </c>
      <c r="M65" s="74">
        <f t="shared" ca="1" si="32"/>
        <v>0</v>
      </c>
      <c r="N65" s="72"/>
      <c r="P65" s="187" t="str">
        <f t="shared" si="40"/>
        <v>05416C</v>
      </c>
      <c r="Q65" s="191" t="s">
        <v>600</v>
      </c>
      <c r="R65" s="188" t="str">
        <f t="shared" si="41"/>
        <v>HR Associate Representative</v>
      </c>
      <c r="S65" s="189" t="str">
        <f t="shared" si="42"/>
        <v>059</v>
      </c>
      <c r="T65" s="186" cm="1">
        <f t="array" aca="1" ref="T65" ca="1">ROUND(IF($Q65="Y",VLOOKUP($P65, INDIRECT($Q$3),T$8,0)*INDIRECT($P$2),VLOOKUP($P65, INDIRECT($Q$3),T$8,0)),IF($E65="E",0,3))</f>
        <v>35.182000000000002</v>
      </c>
      <c r="U65" s="186" cm="1">
        <f t="array" aca="1" ref="U65" ca="1">ROUND(IF($Q65="Y",VLOOKUP($P65, INDIRECT($Q$3),U$8,0)*INDIRECT($P$2),VLOOKUP($P65, INDIRECT($Q$3),U$8,0)),IF($E65="E",0,3))</f>
        <v>36.591000000000001</v>
      </c>
      <c r="V65" s="186" cm="1">
        <f t="array" aca="1" ref="V65" ca="1">ROUND(IF($Q65="Y",VLOOKUP($P65, INDIRECT($Q$3),V$8,0)*INDIRECT($P$2),VLOOKUP($P65, INDIRECT($Q$3),V$8,0)),IF($E65="E",0,3))</f>
        <v>38.055</v>
      </c>
      <c r="W65" s="186" cm="1">
        <f t="array" aca="1" ref="W65" ca="1">ROUND(IF($Q65="Y",VLOOKUP($P65, INDIRECT($Q$3),W$8,0)*INDIRECT($P$2),VLOOKUP($P65, INDIRECT($Q$3),W$8,0)),IF($E65="E",0,3))</f>
        <v>39.58</v>
      </c>
      <c r="X65" s="186" cm="1">
        <f t="array" aca="1" ref="X65" ca="1">ROUND(IF($Q65="Y",VLOOKUP($P65, INDIRECT($Q$3),X$8,0)*INDIRECT($P$2),VLOOKUP($P65, INDIRECT($Q$3),X$8,0)),IF($E65="E",0,3))</f>
        <v>41.162999999999997</v>
      </c>
      <c r="Y65" s="186" cm="1">
        <f t="array" aca="1" ref="Y65" ca="1">ROUND(IF($Q65="Y",VLOOKUP($P65, INDIRECT($Q$3),Y$8,0)*INDIRECT($P$2),VLOOKUP($P65, INDIRECT($Q$3),Y$8,0)),IF($E65="E",0,3))</f>
        <v>0</v>
      </c>
      <c r="Z65" s="186" cm="1">
        <f t="array" aca="1" ref="Z65" ca="1">ROUND(IF($Q65="Y",VLOOKUP($P65, INDIRECT($Q$3),Z$8,0)*INDIRECT($P$2),VLOOKUP($P65, INDIRECT($Q$3),Z$8,0)),IF($E65="E",0,3))</f>
        <v>0</v>
      </c>
      <c r="AA65" s="186"/>
      <c r="AB65" s="282" t="str">
        <f t="shared" si="8"/>
        <v>05416C</v>
      </c>
      <c r="AC65" s="130" t="str">
        <f t="shared" si="43"/>
        <v>HR Associate Representative</v>
      </c>
      <c r="AD65" s="284" t="str">
        <f t="shared" si="25"/>
        <v>059</v>
      </c>
      <c r="AE65" s="282">
        <f t="shared" ca="1" si="33"/>
        <v>35.182000000000002</v>
      </c>
      <c r="AF65" s="282">
        <f t="shared" ca="1" si="34"/>
        <v>36.591000000000001</v>
      </c>
      <c r="AG65" s="282">
        <f t="shared" ca="1" si="35"/>
        <v>38.055</v>
      </c>
      <c r="AH65" s="282">
        <f t="shared" ca="1" si="36"/>
        <v>39.58</v>
      </c>
      <c r="AI65" s="282">
        <f t="shared" ca="1" si="37"/>
        <v>41.162999999999997</v>
      </c>
      <c r="AJ65" s="282" t="str">
        <f t="shared" ca="1" si="38"/>
        <v/>
      </c>
      <c r="AK65" s="282" t="str">
        <f t="shared" ca="1" si="39"/>
        <v/>
      </c>
    </row>
    <row r="66" spans="1:37" hidden="1" x14ac:dyDescent="0.2">
      <c r="A66" s="75" t="s">
        <v>86</v>
      </c>
      <c r="B66" s="75">
        <v>4</v>
      </c>
      <c r="C66" s="70" t="s">
        <v>933</v>
      </c>
      <c r="D66" s="75">
        <v>208</v>
      </c>
      <c r="E66" s="75" t="s">
        <v>21</v>
      </c>
      <c r="F66" s="73" t="s">
        <v>87</v>
      </c>
      <c r="G66" s="74">
        <f t="shared" ca="1" si="26"/>
        <v>23.361000000000001</v>
      </c>
      <c r="H66" s="74">
        <f t="shared" ca="1" si="27"/>
        <v>24.21</v>
      </c>
      <c r="I66" s="74">
        <f t="shared" ca="1" si="28"/>
        <v>25.088000000000001</v>
      </c>
      <c r="J66" s="74">
        <f t="shared" ca="1" si="29"/>
        <v>0</v>
      </c>
      <c r="K66" s="74">
        <f t="shared" ca="1" si="30"/>
        <v>0</v>
      </c>
      <c r="L66" s="74">
        <f t="shared" ca="1" si="31"/>
        <v>0</v>
      </c>
      <c r="M66" s="74">
        <f t="shared" ca="1" si="32"/>
        <v>0</v>
      </c>
      <c r="N66" s="72"/>
      <c r="P66" s="187" t="str">
        <f t="shared" si="40"/>
        <v>52908C</v>
      </c>
      <c r="Q66" s="191" t="s">
        <v>600</v>
      </c>
      <c r="R66" s="188" t="str">
        <f t="shared" si="41"/>
        <v>HR Associate Trainee</v>
      </c>
      <c r="S66" s="189" t="str">
        <f t="shared" si="42"/>
        <v>134</v>
      </c>
      <c r="T66" s="186" cm="1">
        <f t="array" aca="1" ref="T66" ca="1">ROUND(IF($Q66="Y",VLOOKUP($P66, INDIRECT($Q$3),T$8,0)*INDIRECT($P$2),VLOOKUP($P66, INDIRECT($Q$3),T$8,0)),IF($E66="E",0,3))</f>
        <v>23.361000000000001</v>
      </c>
      <c r="U66" s="186" cm="1">
        <f t="array" aca="1" ref="U66" ca="1">ROUND(IF($Q66="Y",VLOOKUP($P66, INDIRECT($Q$3),U$8,0)*INDIRECT($P$2),VLOOKUP($P66, INDIRECT($Q$3),U$8,0)),IF($E66="E",0,3))</f>
        <v>24.21</v>
      </c>
      <c r="V66" s="186" cm="1">
        <f t="array" aca="1" ref="V66" ca="1">ROUND(IF($Q66="Y",VLOOKUP($P66, INDIRECT($Q$3),V$8,0)*INDIRECT($P$2),VLOOKUP($P66, INDIRECT($Q$3),V$8,0)),IF($E66="E",0,3))</f>
        <v>25.088000000000001</v>
      </c>
      <c r="W66" s="186" cm="1">
        <f t="array" aca="1" ref="W66" ca="1">ROUND(IF($Q66="Y",VLOOKUP($P66, INDIRECT($Q$3),W$8,0)*INDIRECT($P$2),VLOOKUP($P66, INDIRECT($Q$3),W$8,0)),IF($E66="E",0,3))</f>
        <v>0</v>
      </c>
      <c r="X66" s="186" cm="1">
        <f t="array" aca="1" ref="X66" ca="1">ROUND(IF($Q66="Y",VLOOKUP($P66, INDIRECT($Q$3),X$8,0)*INDIRECT($P$2),VLOOKUP($P66, INDIRECT($Q$3),X$8,0)),IF($E66="E",0,3))</f>
        <v>0</v>
      </c>
      <c r="Y66" s="186" cm="1">
        <f t="array" aca="1" ref="Y66" ca="1">ROUND(IF($Q66="Y",VLOOKUP($P66, INDIRECT($Q$3),Y$8,0)*INDIRECT($P$2),VLOOKUP($P66, INDIRECT($Q$3),Y$8,0)),IF($E66="E",0,3))</f>
        <v>0</v>
      </c>
      <c r="Z66" s="186" cm="1">
        <f t="array" aca="1" ref="Z66" ca="1">ROUND(IF($Q66="Y",VLOOKUP($P66, INDIRECT($Q$3),Z$8,0)*INDIRECT($P$2),VLOOKUP($P66, INDIRECT($Q$3),Z$8,0)),IF($E66="E",0,3))</f>
        <v>0</v>
      </c>
      <c r="AA66" s="186"/>
      <c r="AB66" s="282" t="str">
        <f t="shared" si="8"/>
        <v>52908C</v>
      </c>
      <c r="AC66" s="130" t="str">
        <f t="shared" si="43"/>
        <v>HR Associate Trainee</v>
      </c>
      <c r="AD66" s="284" t="str">
        <f t="shared" si="25"/>
        <v>134</v>
      </c>
      <c r="AE66" s="282">
        <f t="shared" ca="1" si="33"/>
        <v>23.361000000000001</v>
      </c>
      <c r="AF66" s="282">
        <f t="shared" ca="1" si="34"/>
        <v>24.21</v>
      </c>
      <c r="AG66" s="282">
        <f t="shared" ca="1" si="35"/>
        <v>25.088000000000001</v>
      </c>
      <c r="AH66" s="282" t="str">
        <f t="shared" ca="1" si="36"/>
        <v/>
      </c>
      <c r="AI66" s="282" t="str">
        <f t="shared" ca="1" si="37"/>
        <v/>
      </c>
      <c r="AJ66" s="282" t="str">
        <f t="shared" ca="1" si="38"/>
        <v/>
      </c>
      <c r="AK66" s="282" t="str">
        <f t="shared" ca="1" si="39"/>
        <v/>
      </c>
    </row>
    <row r="67" spans="1:37" hidden="1" x14ac:dyDescent="0.2">
      <c r="A67" s="75" t="s">
        <v>512</v>
      </c>
      <c r="B67" s="75">
        <v>11</v>
      </c>
      <c r="C67" s="70" t="s">
        <v>932</v>
      </c>
      <c r="D67" s="75">
        <v>510</v>
      </c>
      <c r="E67" s="75" t="s">
        <v>17</v>
      </c>
      <c r="F67" s="73" t="s">
        <v>842</v>
      </c>
      <c r="G67" s="74">
        <f t="shared" ref="G67:G98" si="44">IF(E67="E",ROUND(T67,0),ROUND(T67,3))</f>
        <v>109554</v>
      </c>
      <c r="H67" s="74">
        <f t="shared" ref="H67:H98" si="45">IF(F67="E",ROUND(U67,0),ROUND(U67,3))</f>
        <v>113933</v>
      </c>
      <c r="I67" s="74">
        <f t="shared" ref="I67:I98" si="46">IF(G67="E",ROUND(V67,0),ROUND(V67,3))</f>
        <v>118493</v>
      </c>
      <c r="J67" s="74">
        <f t="shared" ref="J67:J98" si="47">IF(H67="E",ROUND(W67,0),ROUND(W67,3))</f>
        <v>123232</v>
      </c>
      <c r="K67" s="74">
        <f t="shared" ref="K67:K98" si="48">IF(I67="E",ROUND(X67,0),ROUND(X67,3))</f>
        <v>128162</v>
      </c>
      <c r="L67" s="74"/>
      <c r="M67" s="74"/>
      <c r="N67" s="72"/>
      <c r="P67" s="187" t="str">
        <f t="shared" si="40"/>
        <v>52969C</v>
      </c>
      <c r="Q67" s="191" t="s">
        <v>600</v>
      </c>
      <c r="R67" s="188" t="str">
        <f t="shared" si="41"/>
        <v>HR Benefits Manager</v>
      </c>
      <c r="S67" s="189" t="str">
        <f t="shared" si="42"/>
        <v>133</v>
      </c>
      <c r="T67" s="186">
        <v>109554</v>
      </c>
      <c r="U67" s="186">
        <v>113933</v>
      </c>
      <c r="V67" s="186">
        <v>118493</v>
      </c>
      <c r="W67" s="186">
        <v>123232</v>
      </c>
      <c r="X67" s="186">
        <v>128162</v>
      </c>
      <c r="AA67" s="186"/>
      <c r="AB67" s="282" t="str">
        <f t="shared" si="8"/>
        <v>52969C</v>
      </c>
      <c r="AC67" s="130" t="str">
        <f t="shared" si="43"/>
        <v>HR Benefits Manager</v>
      </c>
      <c r="AD67" s="284" t="str">
        <f t="shared" si="25"/>
        <v>133</v>
      </c>
      <c r="AE67" s="282">
        <f t="shared" si="33"/>
        <v>52.670999999999999</v>
      </c>
      <c r="AF67" s="282">
        <f t="shared" si="34"/>
        <v>54.775999999999996</v>
      </c>
      <c r="AG67" s="282">
        <f t="shared" si="35"/>
        <v>56.967999999999996</v>
      </c>
      <c r="AH67" s="282">
        <f t="shared" si="36"/>
        <v>59.247</v>
      </c>
      <c r="AI67" s="282">
        <f t="shared" si="37"/>
        <v>61.616999999999997</v>
      </c>
      <c r="AJ67" s="282" t="str">
        <f t="shared" si="38"/>
        <v/>
      </c>
      <c r="AK67" s="282" t="str">
        <f t="shared" si="39"/>
        <v/>
      </c>
    </row>
    <row r="68" spans="1:37" hidden="1" x14ac:dyDescent="0.2">
      <c r="A68" s="75" t="s">
        <v>515</v>
      </c>
      <c r="B68" s="75">
        <v>7</v>
      </c>
      <c r="C68" s="70" t="s">
        <v>514</v>
      </c>
      <c r="D68" s="75">
        <v>338</v>
      </c>
      <c r="E68" s="75" t="s">
        <v>21</v>
      </c>
      <c r="F68" s="73" t="s">
        <v>864</v>
      </c>
      <c r="G68" s="74">
        <f t="shared" ca="1" si="44"/>
        <v>35.692999999999998</v>
      </c>
      <c r="H68" s="74">
        <f t="shared" ca="1" si="45"/>
        <v>37.572000000000003</v>
      </c>
      <c r="I68" s="74">
        <f t="shared" ca="1" si="46"/>
        <v>38.624000000000002</v>
      </c>
      <c r="J68" s="74">
        <f t="shared" ca="1" si="47"/>
        <v>39.704999999999998</v>
      </c>
      <c r="K68" s="74">
        <f t="shared" ca="1" si="48"/>
        <v>41.292999999999999</v>
      </c>
      <c r="L68" s="74">
        <f t="shared" ref="L68:M72" ca="1" si="49">IF(J68="E",ROUND(Y68,0),ROUND(Y68,3))</f>
        <v>0</v>
      </c>
      <c r="M68" s="74">
        <f t="shared" ca="1" si="49"/>
        <v>0</v>
      </c>
      <c r="N68" s="72"/>
      <c r="P68" s="187" t="str">
        <f t="shared" si="40"/>
        <v>52952C</v>
      </c>
      <c r="Q68" s="191" t="s">
        <v>600</v>
      </c>
      <c r="R68" s="188" t="str">
        <f t="shared" si="41"/>
        <v>HR Benefits Specialist</v>
      </c>
      <c r="S68" s="189" t="str">
        <f t="shared" si="42"/>
        <v>108</v>
      </c>
      <c r="T68" s="186" cm="1">
        <f t="array" aca="1" ref="T68" ca="1">ROUND(IF($Q68="Y",VLOOKUP($P68, INDIRECT($Q$3),T$8,0)*INDIRECT($P$2),VLOOKUP($P68, INDIRECT($Q$3),T$8,0)),IF($E68="E",0,3))</f>
        <v>35.692999999999998</v>
      </c>
      <c r="U68" s="186" cm="1">
        <f t="array" aca="1" ref="U68" ca="1">ROUND(IF($Q68="Y",VLOOKUP($P68, INDIRECT($Q$3),U$8,0)*INDIRECT($P$2),VLOOKUP($P68, INDIRECT($Q$3),U$8,0)),IF($E68="E",0,3))</f>
        <v>37.572000000000003</v>
      </c>
      <c r="V68" s="186" cm="1">
        <f t="array" aca="1" ref="V68" ca="1">ROUND(IF($Q68="Y",VLOOKUP($P68, INDIRECT($Q$3),V$8,0)*INDIRECT($P$2),VLOOKUP($P68, INDIRECT($Q$3),V$8,0)),IF($E68="E",0,3))</f>
        <v>38.624000000000002</v>
      </c>
      <c r="W68" s="186" cm="1">
        <f t="array" aca="1" ref="W68" ca="1">ROUND(IF($Q68="Y",VLOOKUP($P68, INDIRECT($Q$3),W$8,0)*INDIRECT($P$2),VLOOKUP($P68, INDIRECT($Q$3),W$8,0)),IF($E68="E",0,3))</f>
        <v>39.704999999999998</v>
      </c>
      <c r="X68" s="186">
        <v>41.292999999999999</v>
      </c>
      <c r="Y68" s="186" cm="1">
        <f t="array" aca="1" ref="Y68" ca="1">ROUND(IF($Q68="Y",VLOOKUP($P68, INDIRECT($Q$3),Y$8,0)*INDIRECT($P$2),VLOOKUP($P68, INDIRECT($Q$3),Y$8,0)),IF($E68="E",0,3))</f>
        <v>0</v>
      </c>
      <c r="Z68" s="186" cm="1">
        <f t="array" aca="1" ref="Z68" ca="1">ROUND(IF($Q68="Y",VLOOKUP($P68, INDIRECT($Q$3),Z$8,0)*INDIRECT($P$2),VLOOKUP($P68, INDIRECT($Q$3),Z$8,0)),IF($E68="E",0,3))</f>
        <v>0</v>
      </c>
      <c r="AA68" s="186"/>
      <c r="AB68" s="282" t="str">
        <f t="shared" si="8"/>
        <v>52952C</v>
      </c>
      <c r="AC68" s="130" t="str">
        <f t="shared" si="43"/>
        <v>HR Benefits Specialist</v>
      </c>
      <c r="AD68" s="284" t="str">
        <f t="shared" si="25"/>
        <v>108</v>
      </c>
      <c r="AE68" s="282">
        <f t="shared" ca="1" si="33"/>
        <v>35.692999999999998</v>
      </c>
      <c r="AF68" s="282">
        <f t="shared" ca="1" si="34"/>
        <v>37.572000000000003</v>
      </c>
      <c r="AG68" s="282">
        <f t="shared" ca="1" si="35"/>
        <v>38.624000000000002</v>
      </c>
      <c r="AH68" s="282">
        <f t="shared" ca="1" si="36"/>
        <v>39.704999999999998</v>
      </c>
      <c r="AI68" s="282">
        <f t="shared" si="37"/>
        <v>41.292999999999999</v>
      </c>
      <c r="AJ68" s="282" t="str">
        <f t="shared" ca="1" si="38"/>
        <v/>
      </c>
      <c r="AK68" s="282" t="str">
        <f t="shared" ca="1" si="39"/>
        <v/>
      </c>
    </row>
    <row r="69" spans="1:37" hidden="1" x14ac:dyDescent="0.2">
      <c r="A69" s="75" t="s">
        <v>99</v>
      </c>
      <c r="B69" s="75">
        <v>10</v>
      </c>
      <c r="C69" s="70" t="s">
        <v>943</v>
      </c>
      <c r="D69" s="75">
        <v>475</v>
      </c>
      <c r="E69" s="75" t="s">
        <v>17</v>
      </c>
      <c r="F69" s="73" t="s">
        <v>507</v>
      </c>
      <c r="G69" s="74">
        <f t="shared" ca="1" si="44"/>
        <v>102109</v>
      </c>
      <c r="H69" s="74">
        <f t="shared" ca="1" si="45"/>
        <v>104970</v>
      </c>
      <c r="I69" s="74">
        <f t="shared" ca="1" si="46"/>
        <v>107908</v>
      </c>
      <c r="J69" s="74">
        <f t="shared" ca="1" si="47"/>
        <v>110929</v>
      </c>
      <c r="K69" s="74">
        <f t="shared" ca="1" si="48"/>
        <v>114034</v>
      </c>
      <c r="L69" s="74">
        <f t="shared" ca="1" si="49"/>
        <v>117232</v>
      </c>
      <c r="M69" s="74">
        <f t="shared" ca="1" si="49"/>
        <v>120568</v>
      </c>
      <c r="N69" s="72"/>
      <c r="P69" s="187" t="str">
        <f t="shared" si="40"/>
        <v>05420C</v>
      </c>
      <c r="Q69" s="191" t="s">
        <v>600</v>
      </c>
      <c r="R69" s="188" t="str">
        <f t="shared" si="41"/>
        <v>HR Business Partner</v>
      </c>
      <c r="S69" s="189" t="str">
        <f t="shared" si="42"/>
        <v>135</v>
      </c>
      <c r="T69" s="186" cm="1">
        <f t="array" aca="1" ref="T69" ca="1">ROUND(IF($Q69="Y",VLOOKUP($P69, INDIRECT($Q$3),T$8,0)*INDIRECT($P$2),VLOOKUP($P69, INDIRECT($Q$3),T$8,0)),IF($E69="E",0,3))</f>
        <v>102109</v>
      </c>
      <c r="U69" s="186" cm="1">
        <f t="array" aca="1" ref="U69" ca="1">ROUND(IF($Q69="Y",VLOOKUP($P69, INDIRECT($Q$3),U$8,0)*INDIRECT($P$2),VLOOKUP($P69, INDIRECT($Q$3),U$8,0)),IF($E69="E",0,3))</f>
        <v>104970</v>
      </c>
      <c r="V69" s="186" cm="1">
        <f t="array" aca="1" ref="V69" ca="1">ROUND(IF($Q69="Y",VLOOKUP($P69, INDIRECT($Q$3),V$8,0)*INDIRECT($P$2),VLOOKUP($P69, INDIRECT($Q$3),V$8,0)),IF($E69="E",0,3))</f>
        <v>107908</v>
      </c>
      <c r="W69" s="186" cm="1">
        <f t="array" aca="1" ref="W69" ca="1">ROUND(IF($Q69="Y",VLOOKUP($P69, INDIRECT($Q$3),W$8,0)*INDIRECT($P$2),VLOOKUP($P69, INDIRECT($Q$3),W$8,0)),IF($E69="E",0,3))</f>
        <v>110929</v>
      </c>
      <c r="X69" s="186" cm="1">
        <f t="array" aca="1" ref="X69" ca="1">ROUND(IF($Q69="Y",VLOOKUP($P69, INDIRECT($Q$3),X$8,0)*INDIRECT($P$2),VLOOKUP($P69, INDIRECT($Q$3),X$8,0)),IF($E69="E",0,3))</f>
        <v>114034</v>
      </c>
      <c r="Y69" s="186" cm="1">
        <f t="array" aca="1" ref="Y69" ca="1">ROUND(IF($Q69="Y",VLOOKUP($P69, INDIRECT($Q$3),Y$8,0)*INDIRECT($P$2),VLOOKUP($P69, INDIRECT($Q$3),Y$8,0)),IF($E69="E",0,3))</f>
        <v>117232</v>
      </c>
      <c r="Z69" s="186" cm="1">
        <f t="array" aca="1" ref="Z69" ca="1">ROUND(IF($Q69="Y",VLOOKUP($P69, INDIRECT($Q$3),Z$8,0)*INDIRECT($P$2),VLOOKUP($P69, INDIRECT($Q$3),Z$8,0)),IF($E69="E",0,3))</f>
        <v>120568</v>
      </c>
      <c r="AA69" s="186"/>
      <c r="AB69" s="282" t="str">
        <f t="shared" si="8"/>
        <v>05420C</v>
      </c>
      <c r="AC69" s="130" t="str">
        <f t="shared" si="43"/>
        <v>HR Business Partner</v>
      </c>
      <c r="AD69" s="284" t="str">
        <f t="shared" si="25"/>
        <v>135</v>
      </c>
      <c r="AE69" s="282">
        <f t="shared" ca="1" si="33"/>
        <v>49.091000000000001</v>
      </c>
      <c r="AF69" s="282">
        <f t="shared" ca="1" si="34"/>
        <v>50.466999999999999</v>
      </c>
      <c r="AG69" s="282">
        <f t="shared" ca="1" si="35"/>
        <v>51.878999999999998</v>
      </c>
      <c r="AH69" s="282">
        <f t="shared" ca="1" si="36"/>
        <v>53.332000000000001</v>
      </c>
      <c r="AI69" s="282">
        <f t="shared" ca="1" si="37"/>
        <v>54.824999999999996</v>
      </c>
      <c r="AJ69" s="282">
        <f t="shared" ca="1" si="38"/>
        <v>56.361999999999995</v>
      </c>
      <c r="AK69" s="282">
        <f t="shared" ca="1" si="39"/>
        <v>57.966000000000001</v>
      </c>
    </row>
    <row r="70" spans="1:37" hidden="1" x14ac:dyDescent="0.2">
      <c r="A70" s="75" t="s">
        <v>790</v>
      </c>
      <c r="B70" s="75">
        <v>8</v>
      </c>
      <c r="C70" s="70" t="s">
        <v>805</v>
      </c>
      <c r="D70" s="75">
        <v>400</v>
      </c>
      <c r="E70" s="75" t="s">
        <v>17</v>
      </c>
      <c r="F70" s="73" t="s">
        <v>827</v>
      </c>
      <c r="G70" s="74">
        <f t="shared" ca="1" si="44"/>
        <v>86541</v>
      </c>
      <c r="H70" s="74">
        <f t="shared" ca="1" si="45"/>
        <v>90006</v>
      </c>
      <c r="I70" s="74">
        <f t="shared" ca="1" si="46"/>
        <v>93609</v>
      </c>
      <c r="J70" s="74">
        <f t="shared" ca="1" si="47"/>
        <v>97359</v>
      </c>
      <c r="K70" s="74">
        <f t="shared" ca="1" si="48"/>
        <v>101257</v>
      </c>
      <c r="L70" s="74">
        <f t="shared" ca="1" si="49"/>
        <v>0</v>
      </c>
      <c r="M70" s="74">
        <f t="shared" ca="1" si="49"/>
        <v>0</v>
      </c>
      <c r="N70" s="72"/>
      <c r="P70" s="187" t="str">
        <f t="shared" si="40"/>
        <v>53008C</v>
      </c>
      <c r="Q70" s="191" t="s">
        <v>600</v>
      </c>
      <c r="R70" s="188" t="str">
        <f t="shared" si="41"/>
        <v>HR Classification &amp; Compensation Anlyst I</v>
      </c>
      <c r="S70" s="189" t="str">
        <f t="shared" si="42"/>
        <v>112</v>
      </c>
      <c r="T70" s="186" cm="1">
        <f t="array" aca="1" ref="T70" ca="1">ROUND(IF($Q70="Y",VLOOKUP($P70, INDIRECT($Q$3),T$8,0)*INDIRECT($P$2),VLOOKUP($P70, INDIRECT($Q$3),T$8,0)),IF($E70="E",0,3))</f>
        <v>86541</v>
      </c>
      <c r="U70" s="186" cm="1">
        <f t="array" aca="1" ref="U70" ca="1">ROUND(IF($Q70="Y",VLOOKUP($P70, INDIRECT($Q$3),U$8,0)*INDIRECT($P$2),VLOOKUP($P70, INDIRECT($Q$3),U$8,0)),IF($E70="E",0,3))</f>
        <v>90006</v>
      </c>
      <c r="V70" s="186" cm="1">
        <f t="array" aca="1" ref="V70" ca="1">ROUND(IF($Q70="Y",VLOOKUP($P70, INDIRECT($Q$3),V$8,0)*INDIRECT($P$2),VLOOKUP($P70, INDIRECT($Q$3),V$8,0)),IF($E70="E",0,3))</f>
        <v>93609</v>
      </c>
      <c r="W70" s="186" cm="1">
        <f t="array" aca="1" ref="W70" ca="1">ROUND(IF($Q70="Y",VLOOKUP($P70, INDIRECT($Q$3),W$8,0)*INDIRECT($P$2),VLOOKUP($P70, INDIRECT($Q$3),W$8,0)),IF($E70="E",0,3))</f>
        <v>97359</v>
      </c>
      <c r="X70" s="186" cm="1">
        <f t="array" aca="1" ref="X70" ca="1">ROUND(IF($Q70="Y",VLOOKUP($P70, INDIRECT($Q$3),X$8,0)*INDIRECT($P$2),VLOOKUP($P70, INDIRECT($Q$3),X$8,0)),IF($E70="E",0,3))</f>
        <v>101257</v>
      </c>
      <c r="Y70" s="186" cm="1">
        <f t="array" aca="1" ref="Y70" ca="1">ROUND(IF($Q70="Y",VLOOKUP($P70, INDIRECT($Q$3),Y$8,0)*INDIRECT($P$2),VLOOKUP($P70, INDIRECT($Q$3),Y$8,0)),IF($E70="E",0,3))</f>
        <v>0</v>
      </c>
      <c r="Z70" s="186" cm="1">
        <f t="array" aca="1" ref="Z70" ca="1">ROUND(IF($Q70="Y",VLOOKUP($P70, INDIRECT($Q$3),Z$8,0)*INDIRECT($P$2),VLOOKUP($P70, INDIRECT($Q$3),Z$8,0)),IF($E70="E",0,3))</f>
        <v>0</v>
      </c>
      <c r="AA70" s="186"/>
      <c r="AB70" s="282" t="str">
        <f t="shared" si="8"/>
        <v>53008C</v>
      </c>
      <c r="AC70" s="130" t="str">
        <f t="shared" si="43"/>
        <v>HR Classification &amp; Compensation Anlyst I</v>
      </c>
      <c r="AD70" s="284" t="str">
        <f t="shared" si="25"/>
        <v>112</v>
      </c>
      <c r="AE70" s="282">
        <f t="shared" ca="1" si="33"/>
        <v>41.606999999999999</v>
      </c>
      <c r="AF70" s="282">
        <f t="shared" ca="1" si="34"/>
        <v>43.272999999999996</v>
      </c>
      <c r="AG70" s="282">
        <f t="shared" ca="1" si="35"/>
        <v>45.004999999999995</v>
      </c>
      <c r="AH70" s="282">
        <f t="shared" ca="1" si="36"/>
        <v>46.808</v>
      </c>
      <c r="AI70" s="282">
        <f t="shared" ca="1" si="37"/>
        <v>48.681999999999995</v>
      </c>
      <c r="AJ70" s="282" t="str">
        <f t="shared" ca="1" si="38"/>
        <v/>
      </c>
      <c r="AK70" s="282" t="str">
        <f t="shared" ca="1" si="39"/>
        <v/>
      </c>
    </row>
    <row r="71" spans="1:37" hidden="1" x14ac:dyDescent="0.2">
      <c r="A71" s="75" t="s">
        <v>530</v>
      </c>
      <c r="B71" s="75">
        <v>10</v>
      </c>
      <c r="C71" s="70" t="s">
        <v>930</v>
      </c>
      <c r="D71" s="75">
        <v>458</v>
      </c>
      <c r="E71" s="75" t="s">
        <v>17</v>
      </c>
      <c r="F71" s="73" t="s">
        <v>828</v>
      </c>
      <c r="G71" s="74">
        <f t="shared" ca="1" si="44"/>
        <v>100263</v>
      </c>
      <c r="H71" s="74">
        <f t="shared" ca="1" si="45"/>
        <v>104278</v>
      </c>
      <c r="I71" s="74">
        <f t="shared" ca="1" si="46"/>
        <v>108455</v>
      </c>
      <c r="J71" s="74">
        <f t="shared" ca="1" si="47"/>
        <v>112795</v>
      </c>
      <c r="K71" s="74">
        <f t="shared" ca="1" si="48"/>
        <v>117312</v>
      </c>
      <c r="L71" s="74">
        <f t="shared" ca="1" si="49"/>
        <v>0</v>
      </c>
      <c r="M71" s="74">
        <f t="shared" ca="1" si="49"/>
        <v>0</v>
      </c>
      <c r="N71" s="72"/>
      <c r="P71" s="187" t="str">
        <f t="shared" si="40"/>
        <v>52966C</v>
      </c>
      <c r="Q71" s="191" t="s">
        <v>600</v>
      </c>
      <c r="R71" s="188" t="str">
        <f t="shared" si="41"/>
        <v>HR Classification &amp; Compensation Anlyst II</v>
      </c>
      <c r="S71" s="189" t="str">
        <f t="shared" si="42"/>
        <v>131</v>
      </c>
      <c r="T71" s="186" cm="1">
        <f t="array" aca="1" ref="T71" ca="1">ROUND(IF($Q71="Y",VLOOKUP($P71, INDIRECT($Q$3),T$8,0)*INDIRECT($P$2),VLOOKUP($P71, INDIRECT($Q$3),T$8,0)),IF($E71="E",0,3))</f>
        <v>100263</v>
      </c>
      <c r="U71" s="186" cm="1">
        <f t="array" aca="1" ref="U71" ca="1">ROUND(IF($Q71="Y",VLOOKUP($P71, INDIRECT($Q$3),U$8,0)*INDIRECT($P$2),VLOOKUP($P71, INDIRECT($Q$3),U$8,0)),IF($E71="E",0,3))</f>
        <v>104278</v>
      </c>
      <c r="V71" s="186" cm="1">
        <f t="array" aca="1" ref="V71" ca="1">ROUND(IF($Q71="Y",VLOOKUP($P71, INDIRECT($Q$3),V$8,0)*INDIRECT($P$2),VLOOKUP($P71, INDIRECT($Q$3),V$8,0)),IF($E71="E",0,3))</f>
        <v>108455</v>
      </c>
      <c r="W71" s="186" cm="1">
        <f t="array" aca="1" ref="W71" ca="1">ROUND(IF($Q71="Y",VLOOKUP($P71, INDIRECT($Q$3),W$8,0)*INDIRECT($P$2),VLOOKUP($P71, INDIRECT($Q$3),W$8,0)),IF($E71="E",0,3))</f>
        <v>112795</v>
      </c>
      <c r="X71" s="186" cm="1">
        <f t="array" aca="1" ref="X71" ca="1">ROUND(IF($Q71="Y",VLOOKUP($P71, INDIRECT($Q$3),X$8,0)*INDIRECT($P$2),VLOOKUP($P71, INDIRECT($Q$3),X$8,0)),IF($E71="E",0,3))</f>
        <v>117312</v>
      </c>
      <c r="Y71" s="186" cm="1">
        <f t="array" aca="1" ref="Y71" ca="1">ROUND(IF($Q71="Y",VLOOKUP($P71, INDIRECT($Q$3),Y$8,0)*INDIRECT($P$2),VLOOKUP($P71, INDIRECT($Q$3),Y$8,0)),IF($E71="E",0,3))</f>
        <v>0</v>
      </c>
      <c r="Z71" s="186" cm="1">
        <f t="array" aca="1" ref="Z71" ca="1">ROUND(IF($Q71="Y",VLOOKUP($P71, INDIRECT($Q$3),Z$8,0)*INDIRECT($P$2),VLOOKUP($P71, INDIRECT($Q$3),Z$8,0)),IF($E71="E",0,3))</f>
        <v>0</v>
      </c>
      <c r="AA71" s="186"/>
      <c r="AB71" s="282" t="str">
        <f t="shared" si="8"/>
        <v>52966C</v>
      </c>
      <c r="AC71" s="130" t="str">
        <f t="shared" si="43"/>
        <v>HR Classification &amp; Compensation Anlyst II</v>
      </c>
      <c r="AD71" s="284" t="str">
        <f t="shared" si="25"/>
        <v>131</v>
      </c>
      <c r="AE71" s="282">
        <f t="shared" ca="1" si="33"/>
        <v>48.204000000000001</v>
      </c>
      <c r="AF71" s="282">
        <f t="shared" ca="1" si="34"/>
        <v>50.134</v>
      </c>
      <c r="AG71" s="282">
        <f t="shared" ca="1" si="35"/>
        <v>52.141999999999996</v>
      </c>
      <c r="AH71" s="282">
        <f t="shared" ca="1" si="36"/>
        <v>54.228999999999999</v>
      </c>
      <c r="AI71" s="282">
        <f t="shared" ca="1" si="37"/>
        <v>56.4</v>
      </c>
      <c r="AJ71" s="282" t="str">
        <f t="shared" ca="1" si="38"/>
        <v/>
      </c>
      <c r="AK71" s="282" t="str">
        <f t="shared" ca="1" si="39"/>
        <v/>
      </c>
    </row>
    <row r="72" spans="1:37" hidden="1" x14ac:dyDescent="0.2">
      <c r="A72" s="75" t="s">
        <v>508</v>
      </c>
      <c r="B72" s="75">
        <v>12</v>
      </c>
      <c r="C72" s="70" t="s">
        <v>1000</v>
      </c>
      <c r="D72" s="75">
        <v>548</v>
      </c>
      <c r="E72" s="75" t="s">
        <v>17</v>
      </c>
      <c r="F72" s="73" t="s">
        <v>999</v>
      </c>
      <c r="G72" s="74">
        <f t="shared" ca="1" si="44"/>
        <v>117719</v>
      </c>
      <c r="H72" s="74">
        <f t="shared" ca="1" si="45"/>
        <v>122433</v>
      </c>
      <c r="I72" s="74">
        <f t="shared" ca="1" si="46"/>
        <v>127335</v>
      </c>
      <c r="J72" s="74">
        <f t="shared" ca="1" si="47"/>
        <v>132434</v>
      </c>
      <c r="K72" s="74">
        <f t="shared" ca="1" si="48"/>
        <v>137737</v>
      </c>
      <c r="L72" s="74">
        <f t="shared" ca="1" si="49"/>
        <v>0</v>
      </c>
      <c r="M72" s="74">
        <f t="shared" ca="1" si="49"/>
        <v>0</v>
      </c>
      <c r="N72" s="72"/>
      <c r="P72" s="187" t="str">
        <f t="shared" si="40"/>
        <v>52967C</v>
      </c>
      <c r="Q72" s="191" t="s">
        <v>600</v>
      </c>
      <c r="R72" s="188" t="str">
        <f t="shared" si="41"/>
        <v>HR Classification &amp; Compensation Manager</v>
      </c>
      <c r="S72" s="189" t="str">
        <f t="shared" si="42"/>
        <v>129</v>
      </c>
      <c r="T72" s="186" cm="1">
        <f t="array" aca="1" ref="T72" ca="1">ROUND(IF($Q72="Y",VLOOKUP($P72, INDIRECT($Q$3),T$8,0)*INDIRECT($P$2),VLOOKUP($P72, INDIRECT($Q$3),T$8,0)),IF($E72="E",0,3))</f>
        <v>117719</v>
      </c>
      <c r="U72" s="186" cm="1">
        <f t="array" aca="1" ref="U72" ca="1">ROUND(IF($Q72="Y",VLOOKUP($P72, INDIRECT($Q$3),U$8,0)*INDIRECT($P$2),VLOOKUP($P72, INDIRECT($Q$3),U$8,0)),IF($E72="E",0,3))</f>
        <v>122433</v>
      </c>
      <c r="V72" s="186" cm="1">
        <f t="array" aca="1" ref="V72" ca="1">ROUND(IF($Q72="Y",VLOOKUP($P72, INDIRECT($Q$3),V$8,0)*INDIRECT($P$2),VLOOKUP($P72, INDIRECT($Q$3),V$8,0)),IF($E72="E",0,3))</f>
        <v>127335</v>
      </c>
      <c r="W72" s="186" cm="1">
        <f t="array" aca="1" ref="W72" ca="1">ROUND(IF($Q72="Y",VLOOKUP($P72, INDIRECT($Q$3),W$8,0)*INDIRECT($P$2),VLOOKUP($P72, INDIRECT($Q$3),W$8,0)),IF($E72="E",0,3))</f>
        <v>132434</v>
      </c>
      <c r="X72" s="186" cm="1">
        <f t="array" aca="1" ref="X72" ca="1">ROUND(IF($Q72="Y",VLOOKUP($P72, INDIRECT($Q$3),X$8,0)*INDIRECT($P$2),VLOOKUP($P72, INDIRECT($Q$3),X$8,0)),IF($E72="E",0,3))</f>
        <v>137737</v>
      </c>
      <c r="Y72" s="186" cm="1">
        <f t="array" aca="1" ref="Y72" ca="1">ROUND(IF($Q72="Y",VLOOKUP($P72, INDIRECT($Q$3),Y$8,0)*INDIRECT($P$2),VLOOKUP($P72, INDIRECT($Q$3),Y$8,0)),IF($E72="E",0,3))</f>
        <v>0</v>
      </c>
      <c r="Z72" s="186" cm="1">
        <f t="array" aca="1" ref="Z72" ca="1">ROUND(IF($Q72="Y",VLOOKUP($P72, INDIRECT($Q$3),Z$8,0)*INDIRECT($P$2),VLOOKUP($P72, INDIRECT($Q$3),Z$8,0)),IF($E72="E",0,3))</f>
        <v>0</v>
      </c>
      <c r="AA72" s="186"/>
      <c r="AB72" s="282" t="str">
        <f t="shared" si="8"/>
        <v>52967C</v>
      </c>
      <c r="AC72" s="130" t="str">
        <f t="shared" si="43"/>
        <v>HR Classification &amp; Compensation Manager</v>
      </c>
      <c r="AD72" s="284" t="str">
        <f t="shared" si="25"/>
        <v>129</v>
      </c>
      <c r="AE72" s="282">
        <f t="shared" ca="1" si="33"/>
        <v>56.595999999999997</v>
      </c>
      <c r="AF72" s="282">
        <f t="shared" ca="1" si="34"/>
        <v>58.863</v>
      </c>
      <c r="AG72" s="282">
        <f t="shared" ca="1" si="35"/>
        <v>61.219000000000001</v>
      </c>
      <c r="AH72" s="282">
        <f t="shared" ca="1" si="36"/>
        <v>63.670999999999999</v>
      </c>
      <c r="AI72" s="282">
        <f t="shared" ca="1" si="37"/>
        <v>66.22</v>
      </c>
      <c r="AJ72" s="282" t="str">
        <f t="shared" ca="1" si="38"/>
        <v/>
      </c>
      <c r="AK72" s="282" t="str">
        <f t="shared" ca="1" si="39"/>
        <v/>
      </c>
    </row>
    <row r="73" spans="1:37" hidden="1" x14ac:dyDescent="0.2">
      <c r="A73" s="75" t="s">
        <v>997</v>
      </c>
      <c r="B73" s="75">
        <v>11</v>
      </c>
      <c r="C73" s="70" t="s">
        <v>998</v>
      </c>
      <c r="D73" s="75">
        <v>500</v>
      </c>
      <c r="E73" s="75" t="s">
        <v>17</v>
      </c>
      <c r="F73" s="73" t="s">
        <v>996</v>
      </c>
      <c r="G73" s="74">
        <f t="shared" ca="1" si="44"/>
        <v>109555</v>
      </c>
      <c r="H73" s="74">
        <f t="shared" ca="1" si="45"/>
        <v>113934</v>
      </c>
      <c r="I73" s="74">
        <f t="shared" ca="1" si="46"/>
        <v>118494</v>
      </c>
      <c r="J73" s="74">
        <f t="shared" ca="1" si="47"/>
        <v>123233</v>
      </c>
      <c r="K73" s="74">
        <f t="shared" ca="1" si="48"/>
        <v>128162</v>
      </c>
      <c r="L73" s="74"/>
      <c r="M73" s="74"/>
      <c r="N73" s="72"/>
      <c r="P73" s="187" t="str">
        <f t="shared" si="40"/>
        <v>53060C</v>
      </c>
      <c r="Q73" s="191" t="s">
        <v>600</v>
      </c>
      <c r="R73" s="188" t="str">
        <f t="shared" si="41"/>
        <v>HR Classification &amp; Compensation Principal Consultant</v>
      </c>
      <c r="S73" s="189" t="str">
        <f t="shared" si="42"/>
        <v>140</v>
      </c>
      <c r="T73" s="186" cm="1">
        <f t="array" aca="1" ref="T73" ca="1">ROUND(IF($Q73="Y",VLOOKUP($P73, INDIRECT($Q$3),T$8,0)*INDIRECT($P$2),VLOOKUP($P73, INDIRECT($Q$3),T$8,0)),IF($E73="E",0,3))</f>
        <v>109555</v>
      </c>
      <c r="U73" s="186" cm="1">
        <f t="array" aca="1" ref="U73" ca="1">ROUND(IF($Q73="Y",VLOOKUP($P73, INDIRECT($Q$3),U$8,0)*INDIRECT($P$2),VLOOKUP($P73, INDIRECT($Q$3),U$8,0)),IF($E73="E",0,3))</f>
        <v>113934</v>
      </c>
      <c r="V73" s="186" cm="1">
        <f t="array" aca="1" ref="V73" ca="1">ROUND(IF($Q73="Y",VLOOKUP($P73, INDIRECT($Q$3),V$8,0)*INDIRECT($P$2),VLOOKUP($P73, INDIRECT($Q$3),V$8,0)),IF($E73="E",0,3))</f>
        <v>118494</v>
      </c>
      <c r="W73" s="186" cm="1">
        <f t="array" aca="1" ref="W73" ca="1">ROUND(IF($Q73="Y",VLOOKUP($P73, INDIRECT($Q$3),W$8,0)*INDIRECT($P$2),VLOOKUP($P73, INDIRECT($Q$3),W$8,0)),IF($E73="E",0,3))</f>
        <v>123233</v>
      </c>
      <c r="X73" s="186" cm="1">
        <f t="array" aca="1" ref="X73" ca="1">ROUND(IF($Q73="Y",VLOOKUP($P73, INDIRECT($Q$3),X$8,0)*INDIRECT($P$2),VLOOKUP($P73, INDIRECT($Q$3),X$8,0)),IF($E73="E",0,3))</f>
        <v>128162</v>
      </c>
      <c r="AA73" s="186"/>
      <c r="AB73" s="282" t="str">
        <f t="shared" si="8"/>
        <v>53060C</v>
      </c>
      <c r="AC73" s="130" t="str">
        <f t="shared" si="43"/>
        <v>HR Classification &amp; Compensation Principal Consultant</v>
      </c>
      <c r="AD73" s="284" t="str">
        <f t="shared" si="25"/>
        <v>140</v>
      </c>
      <c r="AE73" s="282">
        <f t="shared" ref="AE73:AE104" ca="1" si="50">IF(T73=0,"",IF($E73="E",ROUNDUP(T73/2080,3),T73))</f>
        <v>52.670999999999999</v>
      </c>
      <c r="AF73" s="282">
        <f t="shared" ref="AF73:AF104" ca="1" si="51">IF(U73=0,"",IF($E73="E",ROUNDUP(U73/2080,3),U73))</f>
        <v>54.775999999999996</v>
      </c>
      <c r="AG73" s="282">
        <f t="shared" ref="AG73:AG104" ca="1" si="52">IF(V73=0,"",IF($E73="E",ROUNDUP(V73/2080,3),V73))</f>
        <v>56.969000000000001</v>
      </c>
      <c r="AH73" s="282">
        <f t="shared" ref="AH73:AH104" ca="1" si="53">IF(W73=0,"",IF($E73="E",ROUNDUP(W73/2080,3),W73))</f>
        <v>59.247</v>
      </c>
      <c r="AI73" s="282">
        <f t="shared" ref="AI73:AI104" ca="1" si="54">IF(X73=0,"",IF($E73="E",ROUNDUP(X73/2080,3),X73))</f>
        <v>61.616999999999997</v>
      </c>
      <c r="AJ73" s="282"/>
      <c r="AK73" s="282"/>
    </row>
    <row r="74" spans="1:37" hidden="1" x14ac:dyDescent="0.2">
      <c r="A74" s="75" t="s">
        <v>948</v>
      </c>
      <c r="B74" s="75">
        <v>9</v>
      </c>
      <c r="C74" s="70" t="s">
        <v>946</v>
      </c>
      <c r="D74" s="75">
        <v>443</v>
      </c>
      <c r="E74" s="75" t="s">
        <v>17</v>
      </c>
      <c r="F74" s="73" t="s">
        <v>947</v>
      </c>
      <c r="G74" s="74">
        <f t="shared" ca="1" si="44"/>
        <v>81309</v>
      </c>
      <c r="H74" s="74">
        <f t="shared" ca="1" si="45"/>
        <v>85589</v>
      </c>
      <c r="I74" s="74">
        <f t="shared" ca="1" si="46"/>
        <v>90234</v>
      </c>
      <c r="J74" s="74">
        <f t="shared" ca="1" si="47"/>
        <v>94835</v>
      </c>
      <c r="K74" s="74">
        <f t="shared" ca="1" si="48"/>
        <v>99826</v>
      </c>
      <c r="L74" s="74">
        <f t="shared" ref="L74:L105" ca="1" si="55">IF(J74="E",ROUND(Y74,0),ROUND(Y74,3))</f>
        <v>105243</v>
      </c>
      <c r="M74" s="74">
        <f t="shared" ref="M74:M105" ca="1" si="56">IF(K74="E",ROUND(Z74,0),ROUND(Z74,3))</f>
        <v>110661</v>
      </c>
      <c r="N74" s="72"/>
      <c r="P74" s="187" t="s">
        <v>948</v>
      </c>
      <c r="Q74" s="191" t="s">
        <v>600</v>
      </c>
      <c r="R74" s="188" t="str">
        <f t="shared" si="41"/>
        <v>HR Communications Coordinator</v>
      </c>
      <c r="S74" s="189" t="str">
        <f t="shared" si="42"/>
        <v>138</v>
      </c>
      <c r="T74" s="186" cm="1">
        <f t="array" aca="1" ref="T74" ca="1">ROUND(IF($Q74="Y",VLOOKUP($P74, INDIRECT($Q$3),T$8,0)*INDIRECT($P$2),VLOOKUP($P74, INDIRECT($Q$3),T$8,0)),IF($E74="E",0,3))</f>
        <v>81309</v>
      </c>
      <c r="U74" s="186" cm="1">
        <f t="array" aca="1" ref="U74" ca="1">ROUND(IF($Q74="Y",VLOOKUP($P74, INDIRECT($Q$3),U$8,0)*INDIRECT($P$2),VLOOKUP($P74, INDIRECT($Q$3),U$8,0)),IF($E74="E",0,3))</f>
        <v>85589</v>
      </c>
      <c r="V74" s="186" cm="1">
        <f t="array" aca="1" ref="V74" ca="1">ROUND(IF($Q74="Y",VLOOKUP($P74, INDIRECT($Q$3),V$8,0)*INDIRECT($P$2),VLOOKUP($P74, INDIRECT($Q$3),V$8,0)),IF($E74="E",0,3))</f>
        <v>90234</v>
      </c>
      <c r="W74" s="186" cm="1">
        <f t="array" aca="1" ref="W74" ca="1">ROUND(IF($Q74="Y",VLOOKUP($P74, INDIRECT($Q$3),W$8,0)*INDIRECT($P$2),VLOOKUP($P74, INDIRECT($Q$3),W$8,0)),IF($E74="E",0,3))</f>
        <v>94835</v>
      </c>
      <c r="X74" s="186" cm="1">
        <f t="array" aca="1" ref="X74" ca="1">ROUND(IF($Q74="Y",VLOOKUP($P74, INDIRECT($Q$3),X$8,0)*INDIRECT($P$2),VLOOKUP($P74, INDIRECT($Q$3),X$8,0)),IF($E74="E",0,3))</f>
        <v>99826</v>
      </c>
      <c r="Y74" s="186" cm="1">
        <f t="array" aca="1" ref="Y74" ca="1">ROUND(IF($Q74="Y",VLOOKUP($P74, INDIRECT($Q$3),Y$8,0)*INDIRECT($P$2),VLOOKUP($P74, INDIRECT($Q$3),Y$8,0)),IF($E74="E",0,3))</f>
        <v>105243</v>
      </c>
      <c r="Z74" s="186" cm="1">
        <f t="array" aca="1" ref="Z74" ca="1">ROUND(IF($Q74="Y",VLOOKUP($P74, INDIRECT($Q$3),Z$8,0)*INDIRECT($P$2),VLOOKUP($P74, INDIRECT($Q$3),Z$8,0)),IF($E74="E",0,3))</f>
        <v>110661</v>
      </c>
      <c r="AA74" s="186"/>
      <c r="AB74" s="282" t="str">
        <f t="shared" ref="AB74:AB137" si="57">A74</f>
        <v>53046C</v>
      </c>
      <c r="AC74" s="130" t="str">
        <f t="shared" si="43"/>
        <v>HR Communications Coordinator</v>
      </c>
      <c r="AD74" s="284" t="str">
        <f t="shared" si="25"/>
        <v>138</v>
      </c>
      <c r="AE74" s="282">
        <f t="shared" ca="1" si="50"/>
        <v>39.091000000000001</v>
      </c>
      <c r="AF74" s="282">
        <f t="shared" ca="1" si="51"/>
        <v>41.149000000000001</v>
      </c>
      <c r="AG74" s="282">
        <f t="shared" ca="1" si="52"/>
        <v>43.381999999999998</v>
      </c>
      <c r="AH74" s="282">
        <f t="shared" ca="1" si="53"/>
        <v>45.594000000000001</v>
      </c>
      <c r="AI74" s="282">
        <f t="shared" ca="1" si="54"/>
        <v>47.994</v>
      </c>
      <c r="AJ74" s="282">
        <f t="shared" ref="AJ74:AJ105" ca="1" si="58">IF(Y74=0,"",IF($E74="E",ROUNDUP(Y74/2080,3),Y74))</f>
        <v>50.597999999999999</v>
      </c>
      <c r="AK74" s="282">
        <f t="shared" ref="AK74:AK105" ca="1" si="59">IF(Z74=0,"",IF($E74="E",ROUNDUP(Z74/2080,3),Z74))</f>
        <v>53.202999999999996</v>
      </c>
    </row>
    <row r="75" spans="1:37" hidden="1" x14ac:dyDescent="0.2">
      <c r="A75" s="75" t="s">
        <v>510</v>
      </c>
      <c r="B75" s="75">
        <v>7</v>
      </c>
      <c r="C75" s="70" t="s">
        <v>629</v>
      </c>
      <c r="D75" s="75">
        <v>328</v>
      </c>
      <c r="E75" s="75" t="s">
        <v>21</v>
      </c>
      <c r="F75" s="73" t="s">
        <v>511</v>
      </c>
      <c r="G75" s="74">
        <f t="shared" si="44"/>
        <v>34.155999999999999</v>
      </c>
      <c r="H75" s="74">
        <f t="shared" si="45"/>
        <v>35.954000000000001</v>
      </c>
      <c r="I75" s="74">
        <f t="shared" si="46"/>
        <v>36.960999999999999</v>
      </c>
      <c r="J75" s="74">
        <f t="shared" si="47"/>
        <v>37.994999999999997</v>
      </c>
      <c r="K75" s="74">
        <f t="shared" si="48"/>
        <v>39.079000000000001</v>
      </c>
      <c r="L75" s="74">
        <f t="shared" si="55"/>
        <v>0</v>
      </c>
      <c r="M75" s="74">
        <f t="shared" si="56"/>
        <v>0</v>
      </c>
      <c r="N75" s="72"/>
      <c r="P75" s="186" t="s">
        <v>510</v>
      </c>
      <c r="Q75" s="191" t="s">
        <v>600</v>
      </c>
      <c r="R75" s="188" t="str">
        <f t="shared" si="41"/>
        <v>HR Coordinator</v>
      </c>
      <c r="S75" s="189" t="str">
        <f t="shared" si="42"/>
        <v>081</v>
      </c>
      <c r="T75" s="186">
        <v>34.155999999999999</v>
      </c>
      <c r="U75" s="186">
        <v>35.954000000000001</v>
      </c>
      <c r="V75" s="186">
        <v>36.960999999999999</v>
      </c>
      <c r="W75" s="186">
        <v>37.994999999999997</v>
      </c>
      <c r="X75" s="186">
        <v>39.079000000000001</v>
      </c>
      <c r="AA75" s="186"/>
      <c r="AB75" s="282" t="str">
        <f t="shared" si="57"/>
        <v>52955C</v>
      </c>
      <c r="AC75" s="130" t="str">
        <f t="shared" si="43"/>
        <v>HR Coordinator</v>
      </c>
      <c r="AD75" s="284" t="str">
        <f t="shared" si="25"/>
        <v>081</v>
      </c>
      <c r="AE75" s="282">
        <f t="shared" si="50"/>
        <v>34.155999999999999</v>
      </c>
      <c r="AF75" s="282">
        <f t="shared" si="51"/>
        <v>35.954000000000001</v>
      </c>
      <c r="AG75" s="282">
        <f t="shared" si="52"/>
        <v>36.960999999999999</v>
      </c>
      <c r="AH75" s="282">
        <f t="shared" si="53"/>
        <v>37.994999999999997</v>
      </c>
      <c r="AI75" s="282">
        <f t="shared" si="54"/>
        <v>39.079000000000001</v>
      </c>
      <c r="AJ75" s="282" t="str">
        <f t="shared" si="58"/>
        <v/>
      </c>
      <c r="AK75" s="282" t="str">
        <f t="shared" si="59"/>
        <v/>
      </c>
    </row>
    <row r="76" spans="1:37" hidden="1" x14ac:dyDescent="0.2">
      <c r="A76" s="75" t="s">
        <v>650</v>
      </c>
      <c r="B76" s="75">
        <v>7</v>
      </c>
      <c r="C76" s="70" t="s">
        <v>514</v>
      </c>
      <c r="D76" s="75">
        <v>338</v>
      </c>
      <c r="E76" s="75" t="s">
        <v>21</v>
      </c>
      <c r="F76" s="73" t="s">
        <v>651</v>
      </c>
      <c r="G76" s="74">
        <f t="shared" ca="1" si="44"/>
        <v>35.692999999999998</v>
      </c>
      <c r="H76" s="74">
        <f t="shared" ca="1" si="45"/>
        <v>37.572000000000003</v>
      </c>
      <c r="I76" s="74">
        <f t="shared" ca="1" si="46"/>
        <v>38.624000000000002</v>
      </c>
      <c r="J76" s="74">
        <f t="shared" ca="1" si="47"/>
        <v>39.704999999999998</v>
      </c>
      <c r="K76" s="74">
        <f t="shared" ca="1" si="48"/>
        <v>41.292999999999999</v>
      </c>
      <c r="L76" s="74">
        <f t="shared" ca="1" si="55"/>
        <v>0</v>
      </c>
      <c r="M76" s="74">
        <f t="shared" ca="1" si="56"/>
        <v>0</v>
      </c>
      <c r="N76" s="72"/>
      <c r="P76" s="187" t="str">
        <f t="shared" ref="P76:P107" si="60">A76</f>
        <v>52989C</v>
      </c>
      <c r="Q76" s="191" t="s">
        <v>600</v>
      </c>
      <c r="R76" s="188" t="str">
        <f t="shared" si="41"/>
        <v>HR Investigations Specialist</v>
      </c>
      <c r="S76" s="189" t="str">
        <f t="shared" si="42"/>
        <v>108</v>
      </c>
      <c r="T76" s="186" cm="1">
        <f t="array" aca="1" ref="T76" ca="1">ROUND(IF($Q76="Y",VLOOKUP($P76, INDIRECT($Q$3),T$8,0)*INDIRECT($P$2),VLOOKUP($P76, INDIRECT($Q$3),T$8,0)),IF($E76="E",0,3))</f>
        <v>35.692999999999998</v>
      </c>
      <c r="U76" s="186" cm="1">
        <f t="array" aca="1" ref="U76" ca="1">ROUND(IF($Q76="Y",VLOOKUP($P76, INDIRECT($Q$3),U$8,0)*INDIRECT($P$2),VLOOKUP($P76, INDIRECT($Q$3),U$8,0)),IF($E76="E",0,3))</f>
        <v>37.572000000000003</v>
      </c>
      <c r="V76" s="186" cm="1">
        <f t="array" aca="1" ref="V76" ca="1">ROUND(IF($Q76="Y",VLOOKUP($P76, INDIRECT($Q$3),V$8,0)*INDIRECT($P$2),VLOOKUP($P76, INDIRECT($Q$3),V$8,0)),IF($E76="E",0,3))</f>
        <v>38.624000000000002</v>
      </c>
      <c r="W76" s="186" cm="1">
        <f t="array" aca="1" ref="W76" ca="1">ROUND(IF($Q76="Y",VLOOKUP($P76, INDIRECT($Q$3),W$8,0)*INDIRECT($P$2),VLOOKUP($P76, INDIRECT($Q$3),W$8,0)),IF($E76="E",0,3))</f>
        <v>39.704999999999998</v>
      </c>
      <c r="X76" s="186">
        <v>41.292999999999999</v>
      </c>
      <c r="Y76" s="186" cm="1">
        <f t="array" aca="1" ref="Y76" ca="1">ROUND(IF($Q76="Y",VLOOKUP($P76, INDIRECT($Q$3),Y$8,0)*INDIRECT($P$2),VLOOKUP($P76, INDIRECT($Q$3),Y$8,0)),IF($E76="E",0,3))</f>
        <v>0</v>
      </c>
      <c r="Z76" s="186" cm="1">
        <f t="array" aca="1" ref="Z76" ca="1">ROUND(IF($Q76="Y",VLOOKUP($P76, INDIRECT($Q$3),Z$8,0)*INDIRECT($P$2),VLOOKUP($P76, INDIRECT($Q$3),Z$8,0)),IF($E76="E",0,3))</f>
        <v>0</v>
      </c>
      <c r="AA76" s="186"/>
      <c r="AB76" s="282" t="str">
        <f t="shared" si="57"/>
        <v>52989C</v>
      </c>
      <c r="AC76" s="130" t="str">
        <f t="shared" si="43"/>
        <v>HR Investigations Specialist</v>
      </c>
      <c r="AD76" s="284" t="str">
        <f t="shared" si="25"/>
        <v>108</v>
      </c>
      <c r="AE76" s="282">
        <f t="shared" ca="1" si="50"/>
        <v>35.692999999999998</v>
      </c>
      <c r="AF76" s="282">
        <f t="shared" ca="1" si="51"/>
        <v>37.572000000000003</v>
      </c>
      <c r="AG76" s="282">
        <f t="shared" ca="1" si="52"/>
        <v>38.624000000000002</v>
      </c>
      <c r="AH76" s="282">
        <f t="shared" ca="1" si="53"/>
        <v>39.704999999999998</v>
      </c>
      <c r="AI76" s="282">
        <f t="shared" si="54"/>
        <v>41.292999999999999</v>
      </c>
      <c r="AJ76" s="282" t="str">
        <f t="shared" ca="1" si="58"/>
        <v/>
      </c>
      <c r="AK76" s="282" t="str">
        <f t="shared" ca="1" si="59"/>
        <v/>
      </c>
    </row>
    <row r="77" spans="1:37" hidden="1" x14ac:dyDescent="0.2">
      <c r="A77" s="75" t="s">
        <v>901</v>
      </c>
      <c r="B77" s="75">
        <v>8</v>
      </c>
      <c r="C77" s="70" t="s">
        <v>902</v>
      </c>
      <c r="D77" s="75">
        <v>365</v>
      </c>
      <c r="E77" s="75" t="s">
        <v>17</v>
      </c>
      <c r="F77" s="73" t="s">
        <v>900</v>
      </c>
      <c r="G77" s="74">
        <f t="shared" ca="1" si="44"/>
        <v>79912</v>
      </c>
      <c r="H77" s="74">
        <f t="shared" ca="1" si="45"/>
        <v>83111</v>
      </c>
      <c r="I77" s="74">
        <f t="shared" ca="1" si="46"/>
        <v>86439</v>
      </c>
      <c r="J77" s="74">
        <f t="shared" ca="1" si="47"/>
        <v>89901</v>
      </c>
      <c r="K77" s="74">
        <f t="shared" ca="1" si="48"/>
        <v>93500</v>
      </c>
      <c r="L77" s="74">
        <f t="shared" ca="1" si="55"/>
        <v>0</v>
      </c>
      <c r="M77" s="74">
        <f t="shared" ca="1" si="56"/>
        <v>0</v>
      </c>
      <c r="N77" s="72"/>
      <c r="P77" s="187" t="str">
        <f t="shared" si="60"/>
        <v>53036C</v>
      </c>
      <c r="Q77" s="191" t="s">
        <v>600</v>
      </c>
      <c r="R77" s="188" t="str">
        <f t="shared" si="41"/>
        <v>HR Investigator I</v>
      </c>
      <c r="S77" s="189" t="str">
        <f t="shared" si="42"/>
        <v>124</v>
      </c>
      <c r="T77" s="186" cm="1">
        <f t="array" aca="1" ref="T77" ca="1">ROUND(IF($Q77="Y",VLOOKUP($P77, INDIRECT($Q$3),T$8,0)*INDIRECT($P$2),VLOOKUP($P77, INDIRECT($Q$3),T$8,0)),IF($E77="E",0,3))</f>
        <v>79912</v>
      </c>
      <c r="U77" s="186" cm="1">
        <f t="array" aca="1" ref="U77" ca="1">ROUND(IF($Q77="Y",VLOOKUP($P77, INDIRECT($Q$3),U$8,0)*INDIRECT($P$2),VLOOKUP($P77, INDIRECT($Q$3),U$8,0)),IF($E77="E",0,3))</f>
        <v>83111</v>
      </c>
      <c r="V77" s="186" cm="1">
        <f t="array" aca="1" ref="V77" ca="1">ROUND(IF($Q77="Y",VLOOKUP($P77, INDIRECT($Q$3),V$8,0)*INDIRECT($P$2),VLOOKUP($P77, INDIRECT($Q$3),V$8,0)),IF($E77="E",0,3))</f>
        <v>86439</v>
      </c>
      <c r="W77" s="186" cm="1">
        <f t="array" aca="1" ref="W77" ca="1">ROUND(IF($Q77="Y",VLOOKUP($P77, INDIRECT($Q$3),W$8,0)*INDIRECT($P$2),VLOOKUP($P77, INDIRECT($Q$3),W$8,0)),IF($E77="E",0,3))</f>
        <v>89901</v>
      </c>
      <c r="X77" s="186" cm="1">
        <f t="array" aca="1" ref="X77" ca="1">ROUND(IF($Q77="Y",VLOOKUP($P77, INDIRECT($Q$3),X$8,0)*INDIRECT($P$2),VLOOKUP($P77, INDIRECT($Q$3),X$8,0)),IF($E77="E",0,3))</f>
        <v>93500</v>
      </c>
      <c r="Y77" s="186" cm="1">
        <f t="array" aca="1" ref="Y77" ca="1">ROUND(IF($Q77="Y",VLOOKUP($P77, INDIRECT($Q$3),Y$8,0)*INDIRECT($P$2),VLOOKUP($P77, INDIRECT($Q$3),Y$8,0)),IF($E77="E",0,3))</f>
        <v>0</v>
      </c>
      <c r="Z77" s="186" cm="1">
        <f t="array" aca="1" ref="Z77" ca="1">ROUND(IF($Q77="Y",VLOOKUP($P77, INDIRECT($Q$3),Z$8,0)*INDIRECT($P$2),VLOOKUP($P77, INDIRECT($Q$3),Z$8,0)),IF($E77="E",0,3))</f>
        <v>0</v>
      </c>
      <c r="AA77" s="186"/>
      <c r="AB77" s="282" t="str">
        <f t="shared" si="57"/>
        <v>53036C</v>
      </c>
      <c r="AC77" s="130" t="str">
        <f t="shared" si="43"/>
        <v>HR Investigator I</v>
      </c>
      <c r="AD77" s="284" t="str">
        <f t="shared" si="25"/>
        <v>124</v>
      </c>
      <c r="AE77" s="282">
        <f t="shared" ca="1" si="50"/>
        <v>38.419999999999995</v>
      </c>
      <c r="AF77" s="282">
        <f t="shared" ca="1" si="51"/>
        <v>39.957999999999998</v>
      </c>
      <c r="AG77" s="282">
        <f t="shared" ca="1" si="52"/>
        <v>41.558</v>
      </c>
      <c r="AH77" s="282">
        <f t="shared" ca="1" si="53"/>
        <v>43.221999999999994</v>
      </c>
      <c r="AI77" s="282">
        <f t="shared" ca="1" si="54"/>
        <v>44.951999999999998</v>
      </c>
      <c r="AJ77" s="282" t="str">
        <f t="shared" ca="1" si="58"/>
        <v/>
      </c>
      <c r="AK77" s="282" t="str">
        <f t="shared" ca="1" si="59"/>
        <v/>
      </c>
    </row>
    <row r="78" spans="1:37" hidden="1" x14ac:dyDescent="0.2">
      <c r="A78" s="75" t="s">
        <v>567</v>
      </c>
      <c r="B78" s="75">
        <v>8</v>
      </c>
      <c r="C78" s="70" t="s">
        <v>931</v>
      </c>
      <c r="D78" s="75">
        <v>393</v>
      </c>
      <c r="E78" s="75" t="s">
        <v>17</v>
      </c>
      <c r="F78" s="73" t="s">
        <v>899</v>
      </c>
      <c r="G78" s="74">
        <f t="shared" ca="1" si="44"/>
        <v>84533</v>
      </c>
      <c r="H78" s="74">
        <f t="shared" ca="1" si="45"/>
        <v>87920</v>
      </c>
      <c r="I78" s="74">
        <f t="shared" ca="1" si="46"/>
        <v>91438</v>
      </c>
      <c r="J78" s="74">
        <f t="shared" ca="1" si="47"/>
        <v>95099</v>
      </c>
      <c r="K78" s="74">
        <f t="shared" ca="1" si="48"/>
        <v>98909</v>
      </c>
      <c r="L78" s="74">
        <f t="shared" ca="1" si="55"/>
        <v>0</v>
      </c>
      <c r="M78" s="74">
        <f t="shared" ca="1" si="56"/>
        <v>0</v>
      </c>
      <c r="N78" s="72"/>
      <c r="P78" s="187" t="str">
        <f t="shared" si="60"/>
        <v>52954C</v>
      </c>
      <c r="Q78" s="191" t="s">
        <v>600</v>
      </c>
      <c r="R78" s="188" t="str">
        <f t="shared" si="41"/>
        <v>HR Investigator II</v>
      </c>
      <c r="S78" s="189" t="str">
        <f t="shared" si="42"/>
        <v>132</v>
      </c>
      <c r="T78" s="186" cm="1">
        <f t="array" aca="1" ref="T78" ca="1">ROUND(IF($Q78="Y",VLOOKUP($P78, INDIRECT($Q$3),T$8,0)*INDIRECT($P$2),VLOOKUP($P78, INDIRECT($Q$3),T$8,0)),IF($E78="E",0,3))</f>
        <v>84533</v>
      </c>
      <c r="U78" s="186" cm="1">
        <f t="array" aca="1" ref="U78" ca="1">ROUND(IF($Q78="Y",VLOOKUP($P78, INDIRECT($Q$3),U$8,0)*INDIRECT($P$2),VLOOKUP($P78, INDIRECT($Q$3),U$8,0)),IF($E78="E",0,3))</f>
        <v>87920</v>
      </c>
      <c r="V78" s="186" cm="1">
        <f t="array" aca="1" ref="V78" ca="1">ROUND(IF($Q78="Y",VLOOKUP($P78, INDIRECT($Q$3),V$8,0)*INDIRECT($P$2),VLOOKUP($P78, INDIRECT($Q$3),V$8,0)),IF($E78="E",0,3))</f>
        <v>91438</v>
      </c>
      <c r="W78" s="186" cm="1">
        <f t="array" aca="1" ref="W78" ca="1">ROUND(IF($Q78="Y",VLOOKUP($P78, INDIRECT($Q$3),W$8,0)*INDIRECT($P$2),VLOOKUP($P78, INDIRECT($Q$3),W$8,0)),IF($E78="E",0,3))</f>
        <v>95099</v>
      </c>
      <c r="X78" s="186" cm="1">
        <f t="array" aca="1" ref="X78" ca="1">ROUND(IF($Q78="Y",VLOOKUP($P78, INDIRECT($Q$3),X$8,0)*INDIRECT($P$2),VLOOKUP($P78, INDIRECT($Q$3),X$8,0)),IF($E78="E",0,3))</f>
        <v>98909</v>
      </c>
      <c r="Y78" s="186" cm="1">
        <f t="array" aca="1" ref="Y78" ca="1">ROUND(IF($Q78="Y",VLOOKUP($P78, INDIRECT($Q$3),Y$8,0)*INDIRECT($P$2),VLOOKUP($P78, INDIRECT($Q$3),Y$8,0)),IF($E78="E",0,3))</f>
        <v>0</v>
      </c>
      <c r="Z78" s="186" cm="1">
        <f t="array" aca="1" ref="Z78" ca="1">ROUND(IF($Q78="Y",VLOOKUP($P78, INDIRECT($Q$3),Z$8,0)*INDIRECT($P$2),VLOOKUP($P78, INDIRECT($Q$3),Z$8,0)),IF($E78="E",0,3))</f>
        <v>0</v>
      </c>
      <c r="AA78" s="186"/>
      <c r="AB78" s="282" t="str">
        <f t="shared" si="57"/>
        <v>52954C</v>
      </c>
      <c r="AC78" s="130" t="str">
        <f t="shared" si="43"/>
        <v>HR Investigator II</v>
      </c>
      <c r="AD78" s="284" t="str">
        <f t="shared" si="25"/>
        <v>132</v>
      </c>
      <c r="AE78" s="282">
        <f t="shared" ca="1" si="50"/>
        <v>40.640999999999998</v>
      </c>
      <c r="AF78" s="282">
        <f t="shared" ca="1" si="51"/>
        <v>42.269999999999996</v>
      </c>
      <c r="AG78" s="282">
        <f t="shared" ca="1" si="52"/>
        <v>43.960999999999999</v>
      </c>
      <c r="AH78" s="282">
        <f t="shared" ca="1" si="53"/>
        <v>45.720999999999997</v>
      </c>
      <c r="AI78" s="282">
        <f t="shared" ca="1" si="54"/>
        <v>47.552999999999997</v>
      </c>
      <c r="AJ78" s="282" t="str">
        <f t="shared" ca="1" si="58"/>
        <v/>
      </c>
      <c r="AK78" s="282" t="str">
        <f t="shared" ca="1" si="59"/>
        <v/>
      </c>
    </row>
    <row r="79" spans="1:37" hidden="1" x14ac:dyDescent="0.2">
      <c r="A79" s="75" t="s">
        <v>921</v>
      </c>
      <c r="B79" s="75">
        <v>9</v>
      </c>
      <c r="C79" s="70" t="s">
        <v>922</v>
      </c>
      <c r="D79" s="75">
        <v>435</v>
      </c>
      <c r="E79" s="75" t="s">
        <v>17</v>
      </c>
      <c r="F79" s="73" t="s">
        <v>919</v>
      </c>
      <c r="G79" s="74">
        <f t="shared" ca="1" si="44"/>
        <v>87454</v>
      </c>
      <c r="H79" s="74">
        <f t="shared" ca="1" si="45"/>
        <v>90956</v>
      </c>
      <c r="I79" s="74">
        <f t="shared" ca="1" si="46"/>
        <v>94598</v>
      </c>
      <c r="J79" s="74">
        <f t="shared" ca="1" si="47"/>
        <v>98385</v>
      </c>
      <c r="K79" s="74">
        <f t="shared" ca="1" si="48"/>
        <v>102324</v>
      </c>
      <c r="L79" s="74">
        <f t="shared" ca="1" si="55"/>
        <v>0</v>
      </c>
      <c r="M79" s="74">
        <f t="shared" ca="1" si="56"/>
        <v>0</v>
      </c>
      <c r="N79" s="72"/>
      <c r="P79" s="187" t="str">
        <f t="shared" si="60"/>
        <v>59454C</v>
      </c>
      <c r="Q79" s="191" t="s">
        <v>600</v>
      </c>
      <c r="R79" s="188" t="str">
        <f t="shared" si="41"/>
        <v>HR Investigator III</v>
      </c>
      <c r="S79" s="189" t="s">
        <v>922</v>
      </c>
      <c r="T79" s="186" cm="1">
        <f t="array" aca="1" ref="T79" ca="1">ROUND(IF($Q79="Y",VLOOKUP($P79, INDIRECT($Q$3),T$8,0)*INDIRECT($P$2),VLOOKUP($P79, INDIRECT($Q$3),T$8,0)),IF($E79="E",0,3))</f>
        <v>87454</v>
      </c>
      <c r="U79" s="186" cm="1">
        <f t="array" aca="1" ref="U79" ca="1">ROUND(IF($Q79="Y",VLOOKUP($P79, INDIRECT($Q$3),U$8,0)*INDIRECT($P$2),VLOOKUP($P79, INDIRECT($Q$3),U$8,0)),IF($E79="E",0,3))</f>
        <v>90956</v>
      </c>
      <c r="V79" s="186" cm="1">
        <f t="array" aca="1" ref="V79" ca="1">ROUND(IF($Q79="Y",VLOOKUP($P79, INDIRECT($Q$3),V$8,0)*INDIRECT($P$2),VLOOKUP($P79, INDIRECT($Q$3),V$8,0)),IF($E79="E",0,3))</f>
        <v>94598</v>
      </c>
      <c r="W79" s="186" cm="1">
        <f t="array" aca="1" ref="W79" ca="1">ROUND(IF($Q79="Y",VLOOKUP($P79, INDIRECT($Q$3),W$8,0)*INDIRECT($P$2),VLOOKUP($P79, INDIRECT($Q$3),W$8,0)),IF($E79="E",0,3))</f>
        <v>98385</v>
      </c>
      <c r="X79" s="186" cm="1">
        <f t="array" aca="1" ref="X79" ca="1">ROUND(IF($Q79="Y",VLOOKUP($P79, INDIRECT($Q$3),X$8,0)*INDIRECT($P$2),VLOOKUP($P79, INDIRECT($Q$3),X$8,0)),IF($E79="E",0,3))</f>
        <v>102324</v>
      </c>
      <c r="Y79" s="186" cm="1">
        <f t="array" aca="1" ref="Y79" ca="1">ROUND(IF($Q79="Y",VLOOKUP($P79, INDIRECT($Q$3),Y$8,0)*INDIRECT($P$2),VLOOKUP($P79, INDIRECT($Q$3),Y$8,0)),IF($E79="E",0,3))</f>
        <v>0</v>
      </c>
      <c r="Z79" s="186" cm="1">
        <f t="array" aca="1" ref="Z79" ca="1">ROUND(IF($Q79="Y",VLOOKUP($P79, INDIRECT($Q$3),Z$8,0)*INDIRECT($P$2),VLOOKUP($P79, INDIRECT($Q$3),Z$8,0)),IF($E79="E",0,3))</f>
        <v>0</v>
      </c>
      <c r="AA79" s="186"/>
      <c r="AB79" s="282" t="str">
        <f t="shared" si="57"/>
        <v>59454C</v>
      </c>
      <c r="AC79" s="130" t="str">
        <f t="shared" si="43"/>
        <v>HR Investigator III</v>
      </c>
      <c r="AD79" s="284" t="str">
        <f t="shared" si="25"/>
        <v>120</v>
      </c>
      <c r="AE79" s="282">
        <f t="shared" ca="1" si="50"/>
        <v>42.045999999999999</v>
      </c>
      <c r="AF79" s="282">
        <f t="shared" ca="1" si="51"/>
        <v>43.728999999999999</v>
      </c>
      <c r="AG79" s="282">
        <f t="shared" ca="1" si="52"/>
        <v>45.48</v>
      </c>
      <c r="AH79" s="282">
        <f t="shared" ca="1" si="53"/>
        <v>47.300999999999995</v>
      </c>
      <c r="AI79" s="282">
        <f t="shared" ca="1" si="54"/>
        <v>49.195</v>
      </c>
      <c r="AJ79" s="282" t="str">
        <f t="shared" ca="1" si="58"/>
        <v/>
      </c>
      <c r="AK79" s="282" t="str">
        <f t="shared" ca="1" si="59"/>
        <v/>
      </c>
    </row>
    <row r="80" spans="1:37" hidden="1" x14ac:dyDescent="0.2">
      <c r="A80" s="75" t="s">
        <v>878</v>
      </c>
      <c r="B80" s="75">
        <v>8</v>
      </c>
      <c r="C80" s="70" t="s">
        <v>805</v>
      </c>
      <c r="D80" s="75">
        <v>400</v>
      </c>
      <c r="E80" s="75" t="s">
        <v>17</v>
      </c>
      <c r="F80" s="73" t="s">
        <v>863</v>
      </c>
      <c r="G80" s="74">
        <f t="shared" ca="1" si="44"/>
        <v>86541</v>
      </c>
      <c r="H80" s="74">
        <f t="shared" ca="1" si="45"/>
        <v>90006</v>
      </c>
      <c r="I80" s="74">
        <f t="shared" ca="1" si="46"/>
        <v>93609</v>
      </c>
      <c r="J80" s="74">
        <f t="shared" ca="1" si="47"/>
        <v>97359</v>
      </c>
      <c r="K80" s="74">
        <f t="shared" ca="1" si="48"/>
        <v>101257</v>
      </c>
      <c r="L80" s="74">
        <f t="shared" ca="1" si="55"/>
        <v>0</v>
      </c>
      <c r="M80" s="74">
        <f t="shared" ca="1" si="56"/>
        <v>0</v>
      </c>
      <c r="N80" s="72"/>
      <c r="P80" s="187" t="str">
        <f t="shared" si="60"/>
        <v>59434C</v>
      </c>
      <c r="Q80" s="191" t="s">
        <v>600</v>
      </c>
      <c r="R80" s="188" t="str">
        <f t="shared" si="41"/>
        <v>HR Labor Relations Associate</v>
      </c>
      <c r="S80" s="189" t="str">
        <f t="shared" ref="S80:S111" si="61">C80</f>
        <v>112</v>
      </c>
      <c r="T80" s="186" cm="1">
        <f t="array" aca="1" ref="T80" ca="1">ROUND(IF($Q80="Y",VLOOKUP($P80, INDIRECT($Q$3),T$8,0)*INDIRECT($P$2),VLOOKUP($P80, INDIRECT($Q$3),T$8,0)),IF($E80="E",0,3))</f>
        <v>86541</v>
      </c>
      <c r="U80" s="186" cm="1">
        <f t="array" aca="1" ref="U80" ca="1">ROUND(IF($Q80="Y",VLOOKUP($P80, INDIRECT($Q$3),U$8,0)*INDIRECT($P$2),VLOOKUP($P80, INDIRECT($Q$3),U$8,0)),IF($E80="E",0,3))</f>
        <v>90006</v>
      </c>
      <c r="V80" s="186" cm="1">
        <f t="array" aca="1" ref="V80" ca="1">ROUND(IF($Q80="Y",VLOOKUP($P80, INDIRECT($Q$3),V$8,0)*INDIRECT($P$2),VLOOKUP($P80, INDIRECT($Q$3),V$8,0)),IF($E80="E",0,3))</f>
        <v>93609</v>
      </c>
      <c r="W80" s="186" cm="1">
        <f t="array" aca="1" ref="W80" ca="1">ROUND(IF($Q80="Y",VLOOKUP($P80, INDIRECT($Q$3),W$8,0)*INDIRECT($P$2),VLOOKUP($P80, INDIRECT($Q$3),W$8,0)),IF($E80="E",0,3))</f>
        <v>97359</v>
      </c>
      <c r="X80" s="186" cm="1">
        <f t="array" aca="1" ref="X80" ca="1">ROUND(IF($Q80="Y",VLOOKUP($P80, INDIRECT($Q$3),X$8,0)*INDIRECT($P$2),VLOOKUP($P80, INDIRECT($Q$3),X$8,0)),IF($E80="E",0,3))</f>
        <v>101257</v>
      </c>
      <c r="Y80" s="186" cm="1">
        <f t="array" aca="1" ref="Y80" ca="1">ROUND(IF($Q80="Y",VLOOKUP($P80, INDIRECT($Q$3),Y$8,0)*INDIRECT($P$2),VLOOKUP($P80, INDIRECT($Q$3),Y$8,0)),IF($E80="E",0,3))</f>
        <v>0</v>
      </c>
      <c r="Z80" s="186" cm="1">
        <f t="array" aca="1" ref="Z80" ca="1">ROUND(IF($Q80="Y",VLOOKUP($P80, INDIRECT($Q$3),Z$8,0)*INDIRECT($P$2),VLOOKUP($P80, INDIRECT($Q$3),Z$8,0)),IF($E80="E",0,3))</f>
        <v>0</v>
      </c>
      <c r="AA80" s="186"/>
      <c r="AB80" s="282" t="str">
        <f t="shared" si="57"/>
        <v>59434C</v>
      </c>
      <c r="AC80" s="130" t="str">
        <f t="shared" si="43"/>
        <v>HR Labor Relations Associate</v>
      </c>
      <c r="AD80" s="284" t="str">
        <f t="shared" si="25"/>
        <v>112</v>
      </c>
      <c r="AE80" s="282">
        <f t="shared" ca="1" si="50"/>
        <v>41.606999999999999</v>
      </c>
      <c r="AF80" s="282">
        <f t="shared" ca="1" si="51"/>
        <v>43.272999999999996</v>
      </c>
      <c r="AG80" s="282">
        <f t="shared" ca="1" si="52"/>
        <v>45.004999999999995</v>
      </c>
      <c r="AH80" s="282">
        <f t="shared" ca="1" si="53"/>
        <v>46.808</v>
      </c>
      <c r="AI80" s="282">
        <f t="shared" ca="1" si="54"/>
        <v>48.681999999999995</v>
      </c>
      <c r="AJ80" s="282" t="str">
        <f t="shared" ca="1" si="58"/>
        <v/>
      </c>
      <c r="AK80" s="282" t="str">
        <f t="shared" ca="1" si="59"/>
        <v/>
      </c>
    </row>
    <row r="81" spans="1:37" hidden="1" x14ac:dyDescent="0.2">
      <c r="A81" s="75" t="s">
        <v>517</v>
      </c>
      <c r="B81" s="75">
        <v>7</v>
      </c>
      <c r="C81" s="70" t="s">
        <v>514</v>
      </c>
      <c r="D81" s="75">
        <v>338</v>
      </c>
      <c r="E81" s="75" t="s">
        <v>21</v>
      </c>
      <c r="F81" s="73" t="s">
        <v>518</v>
      </c>
      <c r="G81" s="74">
        <f t="shared" ca="1" si="44"/>
        <v>35.692999999999998</v>
      </c>
      <c r="H81" s="74">
        <f t="shared" ca="1" si="45"/>
        <v>37.572000000000003</v>
      </c>
      <c r="I81" s="74">
        <f t="shared" ca="1" si="46"/>
        <v>38.624000000000002</v>
      </c>
      <c r="J81" s="74">
        <f t="shared" ca="1" si="47"/>
        <v>39.704999999999998</v>
      </c>
      <c r="K81" s="74">
        <f t="shared" ca="1" si="48"/>
        <v>41.292999999999999</v>
      </c>
      <c r="L81" s="74">
        <f t="shared" ca="1" si="55"/>
        <v>0</v>
      </c>
      <c r="M81" s="74">
        <f t="shared" ca="1" si="56"/>
        <v>0</v>
      </c>
      <c r="N81" s="72"/>
      <c r="P81" s="187" t="str">
        <f t="shared" si="60"/>
        <v>52961C</v>
      </c>
      <c r="Q81" s="191" t="s">
        <v>600</v>
      </c>
      <c r="R81" s="188" t="str">
        <f t="shared" si="41"/>
        <v>HR Labor Relations Specialist</v>
      </c>
      <c r="S81" s="189" t="str">
        <f t="shared" si="61"/>
        <v>108</v>
      </c>
      <c r="T81" s="186" cm="1">
        <f t="array" aca="1" ref="T81" ca="1">ROUND(IF($Q81="Y",VLOOKUP($P81, INDIRECT($Q$3),T$8,0)*INDIRECT($P$2),VLOOKUP($P81, INDIRECT($Q$3),T$8,0)),IF($E81="E",0,3))</f>
        <v>35.692999999999998</v>
      </c>
      <c r="U81" s="186" cm="1">
        <f t="array" aca="1" ref="U81" ca="1">ROUND(IF($Q81="Y",VLOOKUP($P81, INDIRECT($Q$3),U$8,0)*INDIRECT($P$2),VLOOKUP($P81, INDIRECT($Q$3),U$8,0)),IF($E81="E",0,3))</f>
        <v>37.572000000000003</v>
      </c>
      <c r="V81" s="186" cm="1">
        <f t="array" aca="1" ref="V81" ca="1">ROUND(IF($Q81="Y",VLOOKUP($P81, INDIRECT($Q$3),V$8,0)*INDIRECT($P$2),VLOOKUP($P81, INDIRECT($Q$3),V$8,0)),IF($E81="E",0,3))</f>
        <v>38.624000000000002</v>
      </c>
      <c r="W81" s="186" cm="1">
        <f t="array" aca="1" ref="W81" ca="1">ROUND(IF($Q81="Y",VLOOKUP($P81, INDIRECT($Q$3),W$8,0)*INDIRECT($P$2),VLOOKUP($P81, INDIRECT($Q$3),W$8,0)),IF($E81="E",0,3))</f>
        <v>39.704999999999998</v>
      </c>
      <c r="X81" s="186">
        <v>41.292999999999999</v>
      </c>
      <c r="Y81" s="186" cm="1">
        <f t="array" aca="1" ref="Y81" ca="1">ROUND(IF($Q81="Y",VLOOKUP($P81, INDIRECT($Q$3),Y$8,0)*INDIRECT($P$2),VLOOKUP($P81, INDIRECT($Q$3),Y$8,0)),IF($E81="E",0,3))</f>
        <v>0</v>
      </c>
      <c r="Z81" s="186" cm="1">
        <f t="array" aca="1" ref="Z81" ca="1">ROUND(IF($Q81="Y",VLOOKUP($P81, INDIRECT($Q$3),Z$8,0)*INDIRECT($P$2),VLOOKUP($P81, INDIRECT($Q$3),Z$8,0)),IF($E81="E",0,3))</f>
        <v>0</v>
      </c>
      <c r="AA81" s="186"/>
      <c r="AB81" s="282" t="str">
        <f t="shared" si="57"/>
        <v>52961C</v>
      </c>
      <c r="AC81" s="130" t="str">
        <f t="shared" si="43"/>
        <v>HR Labor Relations Specialist</v>
      </c>
      <c r="AD81" s="284" t="str">
        <f t="shared" si="25"/>
        <v>108</v>
      </c>
      <c r="AE81" s="282">
        <f t="shared" ca="1" si="50"/>
        <v>35.692999999999998</v>
      </c>
      <c r="AF81" s="282">
        <f t="shared" ca="1" si="51"/>
        <v>37.572000000000003</v>
      </c>
      <c r="AG81" s="282">
        <f t="shared" ca="1" si="52"/>
        <v>38.624000000000002</v>
      </c>
      <c r="AH81" s="282">
        <f t="shared" ca="1" si="53"/>
        <v>39.704999999999998</v>
      </c>
      <c r="AI81" s="282">
        <f t="shared" si="54"/>
        <v>41.292999999999999</v>
      </c>
      <c r="AJ81" s="282" t="str">
        <f t="shared" ca="1" si="58"/>
        <v/>
      </c>
      <c r="AK81" s="282" t="str">
        <f t="shared" ca="1" si="59"/>
        <v/>
      </c>
    </row>
    <row r="82" spans="1:37" hidden="1" x14ac:dyDescent="0.2">
      <c r="A82" s="75" t="s">
        <v>100</v>
      </c>
      <c r="B82" s="75">
        <v>11</v>
      </c>
      <c r="C82" s="70" t="s">
        <v>944</v>
      </c>
      <c r="D82" s="75">
        <v>513</v>
      </c>
      <c r="E82" s="75" t="s">
        <v>17</v>
      </c>
      <c r="F82" s="73" t="s">
        <v>519</v>
      </c>
      <c r="G82" s="74">
        <f t="shared" ca="1" si="44"/>
        <v>99641</v>
      </c>
      <c r="H82" s="74">
        <f t="shared" ca="1" si="45"/>
        <v>104886</v>
      </c>
      <c r="I82" s="74">
        <f t="shared" ca="1" si="46"/>
        <v>110404</v>
      </c>
      <c r="J82" s="74">
        <f t="shared" ca="1" si="47"/>
        <v>117913</v>
      </c>
      <c r="K82" s="74">
        <f t="shared" ca="1" si="48"/>
        <v>121216</v>
      </c>
      <c r="L82" s="74">
        <f t="shared" ca="1" si="55"/>
        <v>124611</v>
      </c>
      <c r="M82" s="74">
        <f t="shared" ca="1" si="56"/>
        <v>128162</v>
      </c>
      <c r="N82" s="72"/>
      <c r="P82" s="187" t="str">
        <f t="shared" si="60"/>
        <v>06063C</v>
      </c>
      <c r="Q82" s="191" t="s">
        <v>600</v>
      </c>
      <c r="R82" s="188" t="str">
        <f t="shared" si="41"/>
        <v>HR Leadership &amp; Change Manager</v>
      </c>
      <c r="S82" s="189" t="str">
        <f t="shared" si="61"/>
        <v>136</v>
      </c>
      <c r="T82" s="186" cm="1">
        <f t="array" aca="1" ref="T82" ca="1">ROUND(IF($Q82="Y",VLOOKUP($P82, INDIRECT($Q$3),T$8,0)*INDIRECT($P$2),VLOOKUP($P82, INDIRECT($Q$3),T$8,0)),IF($E82="E",0,3))</f>
        <v>99641</v>
      </c>
      <c r="U82" s="186" cm="1">
        <f t="array" aca="1" ref="U82" ca="1">ROUND(IF($Q82="Y",VLOOKUP($P82, INDIRECT($Q$3),U$8,0)*INDIRECT($P$2),VLOOKUP($P82, INDIRECT($Q$3),U$8,0)),IF($E82="E",0,3))</f>
        <v>104886</v>
      </c>
      <c r="V82" s="186" cm="1">
        <f t="array" aca="1" ref="V82" ca="1">ROUND(IF($Q82="Y",VLOOKUP($P82, INDIRECT($Q$3),V$8,0)*INDIRECT($P$2),VLOOKUP($P82, INDIRECT($Q$3),V$8,0)),IF($E82="E",0,3))</f>
        <v>110404</v>
      </c>
      <c r="W82" s="186" cm="1">
        <f t="array" aca="1" ref="W82" ca="1">ROUND(IF($Q82="Y",VLOOKUP($P82, INDIRECT($Q$3),W$8,0)*INDIRECT($P$2),VLOOKUP($P82, INDIRECT($Q$3),W$8,0)),IF($E82="E",0,3))</f>
        <v>117913</v>
      </c>
      <c r="X82" s="186" cm="1">
        <f t="array" aca="1" ref="X82" ca="1">ROUND(IF($Q82="Y",VLOOKUP($P82, INDIRECT($Q$3),X$8,0)*INDIRECT($P$2),VLOOKUP($P82, INDIRECT($Q$3),X$8,0)),IF($E82="E",0,3))</f>
        <v>121216</v>
      </c>
      <c r="Y82" s="186" cm="1">
        <f t="array" aca="1" ref="Y82" ca="1">ROUND(IF($Q82="Y",VLOOKUP($P82, INDIRECT($Q$3),Y$8,0)*INDIRECT($P$2),VLOOKUP($P82, INDIRECT($Q$3),Y$8,0)),IF($E82="E",0,3))</f>
        <v>124611</v>
      </c>
      <c r="Z82" s="186" cm="1">
        <f t="array" aca="1" ref="Z82" ca="1">ROUND(IF($Q82="Y",VLOOKUP($P82, INDIRECT($Q$3),Z$8,0)*INDIRECT($P$2),VLOOKUP($P82, INDIRECT($Q$3),Z$8,0)),IF($E82="E",0,3))</f>
        <v>128162</v>
      </c>
      <c r="AA82" s="186"/>
      <c r="AB82" s="282" t="str">
        <f t="shared" si="57"/>
        <v>06063C</v>
      </c>
      <c r="AC82" s="130" t="str">
        <f t="shared" si="43"/>
        <v>HR Leadership &amp; Change Manager</v>
      </c>
      <c r="AD82" s="284" t="str">
        <f t="shared" si="25"/>
        <v>136</v>
      </c>
      <c r="AE82" s="282">
        <f t="shared" ca="1" si="50"/>
        <v>47.905000000000001</v>
      </c>
      <c r="AF82" s="282">
        <f t="shared" ca="1" si="51"/>
        <v>50.425999999999995</v>
      </c>
      <c r="AG82" s="282">
        <f t="shared" ca="1" si="52"/>
        <v>53.079000000000001</v>
      </c>
      <c r="AH82" s="282">
        <f t="shared" ca="1" si="53"/>
        <v>56.689</v>
      </c>
      <c r="AI82" s="282">
        <f t="shared" ca="1" si="54"/>
        <v>58.277000000000001</v>
      </c>
      <c r="AJ82" s="282">
        <f t="shared" ca="1" si="58"/>
        <v>59.91</v>
      </c>
      <c r="AK82" s="282">
        <f t="shared" ca="1" si="59"/>
        <v>61.616999999999997</v>
      </c>
    </row>
    <row r="83" spans="1:37" hidden="1" x14ac:dyDescent="0.2">
      <c r="A83" s="75" t="s">
        <v>520</v>
      </c>
      <c r="B83" s="75">
        <v>10</v>
      </c>
      <c r="C83" s="70" t="s">
        <v>930</v>
      </c>
      <c r="D83" s="75">
        <v>458</v>
      </c>
      <c r="E83" s="75" t="s">
        <v>17</v>
      </c>
      <c r="F83" s="73" t="s">
        <v>521</v>
      </c>
      <c r="G83" s="74">
        <f t="shared" ca="1" si="44"/>
        <v>100263</v>
      </c>
      <c r="H83" s="74">
        <f t="shared" ca="1" si="45"/>
        <v>104278</v>
      </c>
      <c r="I83" s="74">
        <f t="shared" ca="1" si="46"/>
        <v>108455</v>
      </c>
      <c r="J83" s="74">
        <f t="shared" ca="1" si="47"/>
        <v>112795</v>
      </c>
      <c r="K83" s="74">
        <f t="shared" ca="1" si="48"/>
        <v>117312</v>
      </c>
      <c r="L83" s="74">
        <f t="shared" ca="1" si="55"/>
        <v>0</v>
      </c>
      <c r="M83" s="74">
        <f t="shared" ca="1" si="56"/>
        <v>0</v>
      </c>
      <c r="N83" s="72"/>
      <c r="P83" s="187" t="str">
        <f t="shared" si="60"/>
        <v>52963C</v>
      </c>
      <c r="Q83" s="191" t="s">
        <v>600</v>
      </c>
      <c r="R83" s="188" t="str">
        <f t="shared" si="41"/>
        <v>HR Learning Technologies Specialist</v>
      </c>
      <c r="S83" s="189" t="str">
        <f t="shared" si="61"/>
        <v>131</v>
      </c>
      <c r="T83" s="186" cm="1">
        <f t="array" aca="1" ref="T83" ca="1">ROUND(IF($Q83="Y",VLOOKUP($P83, INDIRECT($Q$3),T$8,0)*INDIRECT($P$2),VLOOKUP($P83, INDIRECT($Q$3),T$8,0)),IF($E83="E",0,3))</f>
        <v>100263</v>
      </c>
      <c r="U83" s="186" cm="1">
        <f t="array" aca="1" ref="U83" ca="1">ROUND(IF($Q83="Y",VLOOKUP($P83, INDIRECT($Q$3),U$8,0)*INDIRECT($P$2),VLOOKUP($P83, INDIRECT($Q$3),U$8,0)),IF($E83="E",0,3))</f>
        <v>104278</v>
      </c>
      <c r="V83" s="186" cm="1">
        <f t="array" aca="1" ref="V83" ca="1">ROUND(IF($Q83="Y",VLOOKUP($P83, INDIRECT($Q$3),V$8,0)*INDIRECT($P$2),VLOOKUP($P83, INDIRECT($Q$3),V$8,0)),IF($E83="E",0,3))</f>
        <v>108455</v>
      </c>
      <c r="W83" s="186" cm="1">
        <f t="array" aca="1" ref="W83" ca="1">ROUND(IF($Q83="Y",VLOOKUP($P83, INDIRECT($Q$3),W$8,0)*INDIRECT($P$2),VLOOKUP($P83, INDIRECT($Q$3),W$8,0)),IF($E83="E",0,3))</f>
        <v>112795</v>
      </c>
      <c r="X83" s="186" cm="1">
        <f t="array" aca="1" ref="X83" ca="1">ROUND(IF($Q83="Y",VLOOKUP($P83, INDIRECT($Q$3),X$8,0)*INDIRECT($P$2),VLOOKUP($P83, INDIRECT($Q$3),X$8,0)),IF($E83="E",0,3))</f>
        <v>117312</v>
      </c>
      <c r="Y83" s="186" cm="1">
        <f t="array" aca="1" ref="Y83" ca="1">ROUND(IF($Q83="Y",VLOOKUP($P83, INDIRECT($Q$3),Y$8,0)*INDIRECT($P$2),VLOOKUP($P83, INDIRECT($Q$3),Y$8,0)),IF($E83="E",0,3))</f>
        <v>0</v>
      </c>
      <c r="Z83" s="186" cm="1">
        <f t="array" aca="1" ref="Z83" ca="1">ROUND(IF($Q83="Y",VLOOKUP($P83, INDIRECT($Q$3),Z$8,0)*INDIRECT($P$2),VLOOKUP($P83, INDIRECT($Q$3),Z$8,0)),IF($E83="E",0,3))</f>
        <v>0</v>
      </c>
      <c r="AA83" s="186"/>
      <c r="AB83" s="282" t="str">
        <f t="shared" si="57"/>
        <v>52963C</v>
      </c>
      <c r="AC83" s="130" t="str">
        <f t="shared" si="43"/>
        <v>HR Learning Technologies Specialist</v>
      </c>
      <c r="AD83" s="284" t="str">
        <f t="shared" si="25"/>
        <v>131</v>
      </c>
      <c r="AE83" s="282">
        <f t="shared" ca="1" si="50"/>
        <v>48.204000000000001</v>
      </c>
      <c r="AF83" s="282">
        <f t="shared" ca="1" si="51"/>
        <v>50.134</v>
      </c>
      <c r="AG83" s="282">
        <f t="shared" ca="1" si="52"/>
        <v>52.141999999999996</v>
      </c>
      <c r="AH83" s="282">
        <f t="shared" ca="1" si="53"/>
        <v>54.228999999999999</v>
      </c>
      <c r="AI83" s="282">
        <f t="shared" ca="1" si="54"/>
        <v>56.4</v>
      </c>
      <c r="AJ83" s="282" t="str">
        <f t="shared" ca="1" si="58"/>
        <v/>
      </c>
      <c r="AK83" s="282" t="str">
        <f t="shared" ca="1" si="59"/>
        <v/>
      </c>
    </row>
    <row r="84" spans="1:37" hidden="1" x14ac:dyDescent="0.2">
      <c r="A84" s="75" t="s">
        <v>699</v>
      </c>
      <c r="B84" s="75">
        <v>11</v>
      </c>
      <c r="C84" s="70" t="s">
        <v>945</v>
      </c>
      <c r="D84" s="75">
        <v>523</v>
      </c>
      <c r="E84" s="75" t="s">
        <v>17</v>
      </c>
      <c r="F84" s="73" t="s">
        <v>785</v>
      </c>
      <c r="G84" s="74">
        <f t="shared" ca="1" si="44"/>
        <v>110185</v>
      </c>
      <c r="H84" s="74">
        <f t="shared" ca="1" si="45"/>
        <v>114591</v>
      </c>
      <c r="I84" s="74">
        <f t="shared" ca="1" si="46"/>
        <v>119176</v>
      </c>
      <c r="J84" s="74">
        <f t="shared" ca="1" si="47"/>
        <v>123944</v>
      </c>
      <c r="K84" s="74">
        <f t="shared" ca="1" si="48"/>
        <v>128902</v>
      </c>
      <c r="L84" s="74">
        <f t="shared" ca="1" si="55"/>
        <v>0</v>
      </c>
      <c r="M84" s="74">
        <f t="shared" ca="1" si="56"/>
        <v>0</v>
      </c>
      <c r="N84" s="72"/>
      <c r="P84" s="187" t="str">
        <f t="shared" si="60"/>
        <v>53004C</v>
      </c>
      <c r="Q84" s="191" t="s">
        <v>600</v>
      </c>
      <c r="R84" s="188" t="str">
        <f t="shared" si="41"/>
        <v>HR Project Mgr-Confidential-C</v>
      </c>
      <c r="S84" s="189" t="str">
        <f t="shared" si="61"/>
        <v>137</v>
      </c>
      <c r="T84" s="186" cm="1">
        <f t="array" aca="1" ref="T84" ca="1">ROUND(IF($Q84="Y",VLOOKUP($P84, INDIRECT($Q$3),T$8,0)*INDIRECT($P$2),VLOOKUP($P84, INDIRECT($Q$3),T$8,0)),IF($E84="E",0,3))</f>
        <v>110185</v>
      </c>
      <c r="U84" s="186" cm="1">
        <f t="array" aca="1" ref="U84" ca="1">ROUND(IF($Q84="Y",VLOOKUP($P84, INDIRECT($Q$3),U$8,0)*INDIRECT($P$2),VLOOKUP($P84, INDIRECT($Q$3),U$8,0)),IF($E84="E",0,3))</f>
        <v>114591</v>
      </c>
      <c r="V84" s="186" cm="1">
        <f t="array" aca="1" ref="V84" ca="1">ROUND(IF($Q84="Y",VLOOKUP($P84, INDIRECT($Q$3),V$8,0)*INDIRECT($P$2),VLOOKUP($P84, INDIRECT($Q$3),V$8,0)),IF($E84="E",0,3))</f>
        <v>119176</v>
      </c>
      <c r="W84" s="186" cm="1">
        <f t="array" aca="1" ref="W84" ca="1">ROUND(IF($Q84="Y",VLOOKUP($P84, INDIRECT($Q$3),W$8,0)*INDIRECT($P$2),VLOOKUP($P84, INDIRECT($Q$3),W$8,0)),IF($E84="E",0,3))</f>
        <v>123944</v>
      </c>
      <c r="X84" s="186" cm="1">
        <f t="array" aca="1" ref="X84" ca="1">ROUND(IF($Q84="Y",VLOOKUP($P84, INDIRECT($Q$3),X$8,0)*INDIRECT($P$2),VLOOKUP($P84, INDIRECT($Q$3),X$8,0)),IF($E84="E",0,3))</f>
        <v>128902</v>
      </c>
      <c r="Y84" s="186" cm="1">
        <f t="array" aca="1" ref="Y84" ca="1">ROUND(IF($Q84="Y",VLOOKUP($P84, INDIRECT($Q$3),Y$8,0)*INDIRECT($P$2),VLOOKUP($P84, INDIRECT($Q$3),Y$8,0)),IF($E84="E",0,3))</f>
        <v>0</v>
      </c>
      <c r="Z84" s="186" cm="1">
        <f t="array" aca="1" ref="Z84" ca="1">ROUND(IF($Q84="Y",VLOOKUP($P84, INDIRECT($Q$3),Z$8,0)*INDIRECT($P$2),VLOOKUP($P84, INDIRECT($Q$3),Z$8,0)),IF($E84="E",0,3))</f>
        <v>0</v>
      </c>
      <c r="AA84" s="186"/>
      <c r="AB84" s="282" t="str">
        <f t="shared" si="57"/>
        <v>53004C</v>
      </c>
      <c r="AC84" s="130" t="str">
        <f t="shared" si="43"/>
        <v>HR Project Mgr-Confidential-C</v>
      </c>
      <c r="AD84" s="284" t="str">
        <f t="shared" si="25"/>
        <v>137</v>
      </c>
      <c r="AE84" s="282">
        <f t="shared" ca="1" si="50"/>
        <v>52.973999999999997</v>
      </c>
      <c r="AF84" s="282">
        <f t="shared" ca="1" si="51"/>
        <v>55.091999999999999</v>
      </c>
      <c r="AG84" s="282">
        <f t="shared" ca="1" si="52"/>
        <v>57.296999999999997</v>
      </c>
      <c r="AH84" s="282">
        <f t="shared" ca="1" si="53"/>
        <v>59.588999999999999</v>
      </c>
      <c r="AI84" s="282">
        <f t="shared" ca="1" si="54"/>
        <v>61.972999999999999</v>
      </c>
      <c r="AJ84" s="282" t="str">
        <f t="shared" ca="1" si="58"/>
        <v/>
      </c>
      <c r="AK84" s="282" t="str">
        <f t="shared" ca="1" si="59"/>
        <v/>
      </c>
    </row>
    <row r="85" spans="1:37" hidden="1" x14ac:dyDescent="0.2">
      <c r="A85" s="75" t="s">
        <v>525</v>
      </c>
      <c r="B85" s="75">
        <v>8</v>
      </c>
      <c r="C85" s="70" t="s">
        <v>524</v>
      </c>
      <c r="D85" s="75">
        <v>395</v>
      </c>
      <c r="E85" s="75" t="s">
        <v>17</v>
      </c>
      <c r="F85" s="73" t="s">
        <v>526</v>
      </c>
      <c r="G85" s="74">
        <f t="shared" ca="1" si="44"/>
        <v>84533</v>
      </c>
      <c r="H85" s="74">
        <f t="shared" ca="1" si="45"/>
        <v>87919</v>
      </c>
      <c r="I85" s="74">
        <f t="shared" ca="1" si="46"/>
        <v>91438</v>
      </c>
      <c r="J85" s="74">
        <f t="shared" ca="1" si="47"/>
        <v>95099</v>
      </c>
      <c r="K85" s="74">
        <f t="shared" ca="1" si="48"/>
        <v>98908</v>
      </c>
      <c r="L85" s="74">
        <f t="shared" ca="1" si="55"/>
        <v>0</v>
      </c>
      <c r="M85" s="74">
        <f t="shared" ca="1" si="56"/>
        <v>0</v>
      </c>
      <c r="N85" s="72"/>
      <c r="P85" s="187" t="str">
        <f t="shared" si="60"/>
        <v>52959C</v>
      </c>
      <c r="Q85" s="186" t="s">
        <v>600</v>
      </c>
      <c r="R85" s="188" t="str">
        <f t="shared" si="41"/>
        <v>HR Recruiter</v>
      </c>
      <c r="S85" s="189" t="str">
        <f t="shared" si="61"/>
        <v>109</v>
      </c>
      <c r="T85" s="186" cm="1">
        <f t="array" aca="1" ref="T85" ca="1">ROUND(IF($Q85="Y",VLOOKUP($P85, INDIRECT($Q$3),T$8,0)*INDIRECT($P$2),VLOOKUP($P85, INDIRECT($Q$3),T$8,0)),IF($E85="E",0,3))</f>
        <v>84533</v>
      </c>
      <c r="U85" s="186" cm="1">
        <f t="array" aca="1" ref="U85" ca="1">ROUND(IF($Q85="Y",VLOOKUP($P85, INDIRECT($Q$3),U$8,0)*INDIRECT($P$2),VLOOKUP($P85, INDIRECT($Q$3),U$8,0)),IF($E85="E",0,3))</f>
        <v>87919</v>
      </c>
      <c r="V85" s="186" cm="1">
        <f t="array" aca="1" ref="V85" ca="1">ROUND(IF($Q85="Y",VLOOKUP($P85, INDIRECT($Q$3),V$8,0)*INDIRECT($P$2),VLOOKUP($P85, INDIRECT($Q$3),V$8,0)),IF($E85="E",0,3))</f>
        <v>91438</v>
      </c>
      <c r="W85" s="186" cm="1">
        <f t="array" aca="1" ref="W85" ca="1">ROUND(IF($Q85="Y",VLOOKUP($P85, INDIRECT($Q$3),W$8,0)*INDIRECT($P$2),VLOOKUP($P85, INDIRECT($Q$3),W$8,0)),IF($E85="E",0,3))</f>
        <v>95099</v>
      </c>
      <c r="X85" s="186" cm="1">
        <f t="array" aca="1" ref="X85" ca="1">ROUND(IF($Q85="Y",VLOOKUP($P85, INDIRECT($Q$3),X$8,0)*INDIRECT($P$2),VLOOKUP($P85, INDIRECT($Q$3),X$8,0)),IF($E85="E",0,3))</f>
        <v>98908</v>
      </c>
      <c r="Y85" s="186" cm="1">
        <f t="array" aca="1" ref="Y85" ca="1">ROUND(IF($Q85="Y",VLOOKUP($P85, INDIRECT($Q$3),Y$8,0)*INDIRECT($P$2),VLOOKUP($P85, INDIRECT($Q$3),Y$8,0)),IF($E85="E",0,3))</f>
        <v>0</v>
      </c>
      <c r="Z85" s="186" cm="1">
        <f t="array" aca="1" ref="Z85" ca="1">ROUND(IF($Q85="Y",VLOOKUP($P85, INDIRECT($Q$3),Z$8,0)*INDIRECT($P$2),VLOOKUP($P85, INDIRECT($Q$3),Z$8,0)),IF($E85="E",0,3))</f>
        <v>0</v>
      </c>
      <c r="AA85" s="186"/>
      <c r="AB85" s="282" t="str">
        <f t="shared" si="57"/>
        <v>52959C</v>
      </c>
      <c r="AC85" s="130" t="str">
        <f t="shared" si="43"/>
        <v>HR Recruiter</v>
      </c>
      <c r="AD85" s="284" t="str">
        <f t="shared" si="25"/>
        <v>109</v>
      </c>
      <c r="AE85" s="282">
        <f t="shared" ca="1" si="50"/>
        <v>40.640999999999998</v>
      </c>
      <c r="AF85" s="282">
        <f t="shared" ca="1" si="51"/>
        <v>42.268999999999998</v>
      </c>
      <c r="AG85" s="282">
        <f t="shared" ca="1" si="52"/>
        <v>43.960999999999999</v>
      </c>
      <c r="AH85" s="282">
        <f t="shared" ca="1" si="53"/>
        <v>45.720999999999997</v>
      </c>
      <c r="AI85" s="282">
        <f t="shared" ca="1" si="54"/>
        <v>47.552</v>
      </c>
      <c r="AJ85" s="282" t="str">
        <f t="shared" ca="1" si="58"/>
        <v/>
      </c>
      <c r="AK85" s="282" t="str">
        <f t="shared" ca="1" si="59"/>
        <v/>
      </c>
    </row>
    <row r="86" spans="1:37" hidden="1" x14ac:dyDescent="0.2">
      <c r="A86" s="75" t="s">
        <v>90</v>
      </c>
      <c r="B86" s="75">
        <v>8</v>
      </c>
      <c r="C86" s="70" t="s">
        <v>88</v>
      </c>
      <c r="D86" s="75">
        <v>400</v>
      </c>
      <c r="E86" s="75" t="s">
        <v>17</v>
      </c>
      <c r="F86" s="73" t="s">
        <v>527</v>
      </c>
      <c r="G86" s="74">
        <f t="shared" ca="1" si="44"/>
        <v>73217</v>
      </c>
      <c r="H86" s="74">
        <f t="shared" ca="1" si="45"/>
        <v>77237</v>
      </c>
      <c r="I86" s="74">
        <f t="shared" ca="1" si="46"/>
        <v>81251</v>
      </c>
      <c r="J86" s="74">
        <f t="shared" ca="1" si="47"/>
        <v>85549</v>
      </c>
      <c r="K86" s="74">
        <f t="shared" ca="1" si="48"/>
        <v>90069</v>
      </c>
      <c r="L86" s="74">
        <f t="shared" ca="1" si="55"/>
        <v>95664</v>
      </c>
      <c r="M86" s="74">
        <f t="shared" ca="1" si="56"/>
        <v>101257</v>
      </c>
      <c r="N86" s="72"/>
      <c r="P86" s="187" t="str">
        <f t="shared" si="60"/>
        <v>05418C</v>
      </c>
      <c r="Q86" s="191" t="s">
        <v>600</v>
      </c>
      <c r="R86" s="188" t="str">
        <f t="shared" si="41"/>
        <v>HR Representative</v>
      </c>
      <c r="S86" s="189" t="str">
        <f t="shared" si="61"/>
        <v>60M</v>
      </c>
      <c r="T86" s="186" cm="1">
        <f t="array" aca="1" ref="T86" ca="1">ROUND(IF($Q86="Y",VLOOKUP($P86, INDIRECT($Q$3),T$8,0)*INDIRECT($P$2),VLOOKUP($P86, INDIRECT($Q$3),T$8,0)),IF($E86="E",0,3))</f>
        <v>73217</v>
      </c>
      <c r="U86" s="186" cm="1">
        <f t="array" aca="1" ref="U86" ca="1">ROUND(IF($Q86="Y",VLOOKUP($P86, INDIRECT($Q$3),U$8,0)*INDIRECT($P$2),VLOOKUP($P86, INDIRECT($Q$3),U$8,0)),IF($E86="E",0,3))</f>
        <v>77237</v>
      </c>
      <c r="V86" s="186" cm="1">
        <f t="array" aca="1" ref="V86" ca="1">ROUND(IF($Q86="Y",VLOOKUP($P86, INDIRECT($Q$3),V$8,0)*INDIRECT($P$2),VLOOKUP($P86, INDIRECT($Q$3),V$8,0)),IF($E86="E",0,3))</f>
        <v>81251</v>
      </c>
      <c r="W86" s="186" cm="1">
        <f t="array" aca="1" ref="W86" ca="1">ROUND(IF($Q86="Y",VLOOKUP($P86, INDIRECT($Q$3),W$8,0)*INDIRECT($P$2),VLOOKUP($P86, INDIRECT($Q$3),W$8,0)),IF($E86="E",0,3))</f>
        <v>85549</v>
      </c>
      <c r="X86" s="186" cm="1">
        <f t="array" aca="1" ref="X86" ca="1">ROUND(IF($Q86="Y",VLOOKUP($P86, INDIRECT($Q$3),X$8,0)*INDIRECT($P$2),VLOOKUP($P86, INDIRECT($Q$3),X$8,0)),IF($E86="E",0,3))</f>
        <v>90069</v>
      </c>
      <c r="Y86" s="186" cm="1">
        <f t="array" aca="1" ref="Y86" ca="1">ROUND(IF($Q86="Y",VLOOKUP($P86, INDIRECT($Q$3),Y$8,0)*INDIRECT($P$2),VLOOKUP($P86, INDIRECT($Q$3),Y$8,0)),IF($E86="E",0,3))</f>
        <v>95664</v>
      </c>
      <c r="Z86" s="186" cm="1">
        <f t="array" aca="1" ref="Z86" ca="1">ROUND(IF($Q86="Y",VLOOKUP($P86, INDIRECT($Q$3),Z$8,0)*INDIRECT($P$2),VLOOKUP($P86, INDIRECT($Q$3),Z$8,0)),IF($E86="E",0,3))</f>
        <v>101257</v>
      </c>
      <c r="AA86" s="186"/>
      <c r="AB86" s="282" t="str">
        <f t="shared" si="57"/>
        <v>05418C</v>
      </c>
      <c r="AC86" s="130" t="str">
        <f t="shared" si="43"/>
        <v>HR Representative</v>
      </c>
      <c r="AD86" s="284" t="str">
        <f t="shared" si="25"/>
        <v>60M</v>
      </c>
      <c r="AE86" s="282">
        <f t="shared" ca="1" si="50"/>
        <v>35.201000000000001</v>
      </c>
      <c r="AF86" s="282">
        <f t="shared" ca="1" si="51"/>
        <v>37.134</v>
      </c>
      <c r="AG86" s="282">
        <f t="shared" ca="1" si="52"/>
        <v>39.062999999999995</v>
      </c>
      <c r="AH86" s="282">
        <f t="shared" ca="1" si="53"/>
        <v>41.129999999999995</v>
      </c>
      <c r="AI86" s="282">
        <f t="shared" ca="1" si="54"/>
        <v>43.302999999999997</v>
      </c>
      <c r="AJ86" s="282">
        <f t="shared" ca="1" si="58"/>
        <v>45.992999999999995</v>
      </c>
      <c r="AK86" s="282">
        <f t="shared" ca="1" si="59"/>
        <v>48.681999999999995</v>
      </c>
    </row>
    <row r="87" spans="1:37" hidden="1" x14ac:dyDescent="0.2">
      <c r="A87" s="75" t="s">
        <v>96</v>
      </c>
      <c r="B87" s="75">
        <v>6</v>
      </c>
      <c r="C87" s="70" t="s">
        <v>95</v>
      </c>
      <c r="D87" s="75">
        <v>308</v>
      </c>
      <c r="E87" s="75" t="s">
        <v>21</v>
      </c>
      <c r="F87" s="73" t="s">
        <v>554</v>
      </c>
      <c r="G87" s="74">
        <f t="shared" ca="1" si="44"/>
        <v>30.882000000000001</v>
      </c>
      <c r="H87" s="74">
        <f t="shared" ca="1" si="45"/>
        <v>32.426000000000002</v>
      </c>
      <c r="I87" s="74">
        <f t="shared" ca="1" si="46"/>
        <v>34.048000000000002</v>
      </c>
      <c r="J87" s="74">
        <f t="shared" ca="1" si="47"/>
        <v>35.75</v>
      </c>
      <c r="K87" s="74">
        <f t="shared" ca="1" si="48"/>
        <v>37.536999999999999</v>
      </c>
      <c r="L87" s="74">
        <f t="shared" ca="1" si="55"/>
        <v>39.414000000000001</v>
      </c>
      <c r="M87" s="74">
        <f t="shared" ca="1" si="56"/>
        <v>0</v>
      </c>
      <c r="N87" s="72"/>
      <c r="P87" s="187" t="str">
        <f t="shared" si="60"/>
        <v>05426C</v>
      </c>
      <c r="Q87" s="191" t="s">
        <v>600</v>
      </c>
      <c r="R87" s="188" t="str">
        <f t="shared" si="41"/>
        <v>HR Sr Associate</v>
      </c>
      <c r="S87" s="189" t="str">
        <f t="shared" si="61"/>
        <v>04</v>
      </c>
      <c r="T87" s="186" cm="1">
        <f t="array" aca="1" ref="T87" ca="1">ROUND(IF($Q87="Y",VLOOKUP($P87, INDIRECT($Q$3),T$8,0)*INDIRECT($P$2),VLOOKUP($P87, INDIRECT($Q$3),T$8,0)),IF($E87="E",0,3))</f>
        <v>30.882000000000001</v>
      </c>
      <c r="U87" s="186" cm="1">
        <f t="array" aca="1" ref="U87" ca="1">ROUND(IF($Q87="Y",VLOOKUP($P87, INDIRECT($Q$3),U$8,0)*INDIRECT($P$2),VLOOKUP($P87, INDIRECT($Q$3),U$8,0)),IF($E87="E",0,3))</f>
        <v>32.426000000000002</v>
      </c>
      <c r="V87" s="186" cm="1">
        <f t="array" aca="1" ref="V87" ca="1">ROUND(IF($Q87="Y",VLOOKUP($P87, INDIRECT($Q$3),V$8,0)*INDIRECT($P$2),VLOOKUP($P87, INDIRECT($Q$3),V$8,0)),IF($E87="E",0,3))</f>
        <v>34.048000000000002</v>
      </c>
      <c r="W87" s="186" cm="1">
        <f t="array" aca="1" ref="W87" ca="1">ROUND(IF($Q87="Y",VLOOKUP($P87, INDIRECT($Q$3),W$8,0)*INDIRECT($P$2),VLOOKUP($P87, INDIRECT($Q$3),W$8,0)),IF($E87="E",0,3))</f>
        <v>35.75</v>
      </c>
      <c r="X87" s="186" cm="1">
        <f t="array" aca="1" ref="X87" ca="1">ROUND(IF($Q87="Y",VLOOKUP($P87, INDIRECT($Q$3),X$8,0)*INDIRECT($P$2),VLOOKUP($P87, INDIRECT($Q$3),X$8,0)),IF($E87="E",0,3))</f>
        <v>37.536999999999999</v>
      </c>
      <c r="Y87" s="186" cm="1">
        <f t="array" aca="1" ref="Y87" ca="1">ROUND(IF($Q87="Y",VLOOKUP($P87, INDIRECT($Q$3),Y$8,0)*INDIRECT($P$2),VLOOKUP($P87, INDIRECT($Q$3),Y$8,0)),IF($E87="E",0,3))</f>
        <v>39.414000000000001</v>
      </c>
      <c r="Z87" s="186" cm="1">
        <f t="array" aca="1" ref="Z87" ca="1">ROUND(IF($Q87="Y",VLOOKUP($P87, INDIRECT($Q$3),Z$8,0)*INDIRECT($P$2),VLOOKUP($P87, INDIRECT($Q$3),Z$8,0)),IF($E87="E",0,3))</f>
        <v>0</v>
      </c>
      <c r="AA87" s="186"/>
      <c r="AB87" s="282" t="str">
        <f t="shared" si="57"/>
        <v>05426C</v>
      </c>
      <c r="AC87" s="130" t="str">
        <f t="shared" si="43"/>
        <v>HR Sr Associate</v>
      </c>
      <c r="AD87" s="284" t="str">
        <f t="shared" si="25"/>
        <v>04</v>
      </c>
      <c r="AE87" s="282">
        <f t="shared" ca="1" si="50"/>
        <v>30.882000000000001</v>
      </c>
      <c r="AF87" s="282">
        <f t="shared" ca="1" si="51"/>
        <v>32.426000000000002</v>
      </c>
      <c r="AG87" s="282">
        <f t="shared" ca="1" si="52"/>
        <v>34.048000000000002</v>
      </c>
      <c r="AH87" s="282">
        <f t="shared" ca="1" si="53"/>
        <v>35.75</v>
      </c>
      <c r="AI87" s="282">
        <f t="shared" ca="1" si="54"/>
        <v>37.536999999999999</v>
      </c>
      <c r="AJ87" s="282">
        <f t="shared" ca="1" si="58"/>
        <v>39.414000000000001</v>
      </c>
      <c r="AK87" s="282" t="str">
        <f t="shared" ca="1" si="59"/>
        <v/>
      </c>
    </row>
    <row r="88" spans="1:37" hidden="1" x14ac:dyDescent="0.2">
      <c r="A88" s="75" t="s">
        <v>1079</v>
      </c>
      <c r="B88" s="69">
        <v>9</v>
      </c>
      <c r="C88" s="70" t="s">
        <v>1080</v>
      </c>
      <c r="D88" s="75">
        <v>415</v>
      </c>
      <c r="E88" s="75" t="s">
        <v>17</v>
      </c>
      <c r="F88" s="419" t="s">
        <v>1081</v>
      </c>
      <c r="G88" s="74">
        <f t="shared" si="44"/>
        <v>92394</v>
      </c>
      <c r="H88" s="74">
        <f t="shared" si="45"/>
        <v>96095.16</v>
      </c>
      <c r="I88" s="74">
        <f t="shared" si="46"/>
        <v>99943.2</v>
      </c>
      <c r="J88" s="74">
        <f t="shared" si="47"/>
        <v>103942.44</v>
      </c>
      <c r="K88" s="74">
        <f t="shared" si="48"/>
        <v>108103.67999999999</v>
      </c>
      <c r="L88" s="74">
        <f t="shared" si="55"/>
        <v>0</v>
      </c>
      <c r="M88" s="74">
        <f t="shared" si="56"/>
        <v>0</v>
      </c>
      <c r="N88" s="72"/>
      <c r="P88" s="187" t="str">
        <f t="shared" si="60"/>
        <v>53077C</v>
      </c>
      <c r="Q88" s="191" t="s">
        <v>600</v>
      </c>
      <c r="R88" s="188" t="str">
        <f t="shared" si="41"/>
        <v>HR Sr Benefits Spec-C</v>
      </c>
      <c r="S88" s="189" t="str">
        <f t="shared" si="61"/>
        <v>144</v>
      </c>
      <c r="T88" s="186">
        <v>92394</v>
      </c>
      <c r="U88" s="186">
        <v>96095.16</v>
      </c>
      <c r="V88" s="186">
        <v>99943.200000000012</v>
      </c>
      <c r="W88" s="186">
        <v>103942.44</v>
      </c>
      <c r="X88" s="186">
        <v>108103.68000000001</v>
      </c>
      <c r="AA88" s="186"/>
      <c r="AB88" s="282" t="str">
        <f t="shared" si="57"/>
        <v>53077C</v>
      </c>
      <c r="AC88" s="130" t="str">
        <f t="shared" si="43"/>
        <v>HR Sr Benefits Spec-C</v>
      </c>
      <c r="AD88" s="284" t="str">
        <f t="shared" si="25"/>
        <v>144</v>
      </c>
      <c r="AE88" s="282">
        <f t="shared" si="50"/>
        <v>44.420999999999999</v>
      </c>
      <c r="AF88" s="282">
        <f t="shared" si="51"/>
        <v>46.199999999999996</v>
      </c>
      <c r="AG88" s="282">
        <f t="shared" si="52"/>
        <v>48.05</v>
      </c>
      <c r="AH88" s="282">
        <f t="shared" si="53"/>
        <v>49.972999999999999</v>
      </c>
      <c r="AI88" s="282">
        <f t="shared" si="54"/>
        <v>51.972999999999999</v>
      </c>
      <c r="AJ88" s="282" t="str">
        <f t="shared" si="58"/>
        <v/>
      </c>
      <c r="AK88" s="282" t="str">
        <f t="shared" si="59"/>
        <v/>
      </c>
    </row>
    <row r="89" spans="1:37" hidden="1" x14ac:dyDescent="0.2">
      <c r="A89" s="75" t="s">
        <v>528</v>
      </c>
      <c r="B89" s="75">
        <v>10</v>
      </c>
      <c r="C89" s="70" t="s">
        <v>930</v>
      </c>
      <c r="D89" s="75">
        <v>458</v>
      </c>
      <c r="E89" s="75" t="s">
        <v>17</v>
      </c>
      <c r="F89" s="73" t="s">
        <v>529</v>
      </c>
      <c r="G89" s="74">
        <f t="shared" ca="1" si="44"/>
        <v>100263</v>
      </c>
      <c r="H89" s="74">
        <f t="shared" ca="1" si="45"/>
        <v>104278</v>
      </c>
      <c r="I89" s="74">
        <f t="shared" ca="1" si="46"/>
        <v>108455</v>
      </c>
      <c r="J89" s="74">
        <f t="shared" ca="1" si="47"/>
        <v>112795</v>
      </c>
      <c r="K89" s="74">
        <f t="shared" ca="1" si="48"/>
        <v>117312</v>
      </c>
      <c r="L89" s="74">
        <f t="shared" ca="1" si="55"/>
        <v>0</v>
      </c>
      <c r="M89" s="74">
        <f t="shared" ca="1" si="56"/>
        <v>0</v>
      </c>
      <c r="N89" s="72"/>
      <c r="P89" s="187" t="str">
        <f t="shared" si="60"/>
        <v>52968C</v>
      </c>
      <c r="Q89" s="191" t="s">
        <v>600</v>
      </c>
      <c r="R89" s="188" t="str">
        <f t="shared" ref="R89:R120" si="62">F89</f>
        <v>HR Sr Health &amp; Wellness Representative</v>
      </c>
      <c r="S89" s="189" t="str">
        <f t="shared" si="61"/>
        <v>131</v>
      </c>
      <c r="T89" s="186" cm="1">
        <f t="array" aca="1" ref="T89" ca="1">ROUND(IF($Q89="Y",VLOOKUP($P89, INDIRECT($Q$3),T$8,0)*INDIRECT($P$2),VLOOKUP($P89, INDIRECT($Q$3),T$8,0)),IF($E89="E",0,3))</f>
        <v>100263</v>
      </c>
      <c r="U89" s="186" cm="1">
        <f t="array" aca="1" ref="U89" ca="1">ROUND(IF($Q89="Y",VLOOKUP($P89, INDIRECT($Q$3),U$8,0)*INDIRECT($P$2),VLOOKUP($P89, INDIRECT($Q$3),U$8,0)),IF($E89="E",0,3))</f>
        <v>104278</v>
      </c>
      <c r="V89" s="186" cm="1">
        <f t="array" aca="1" ref="V89" ca="1">ROUND(IF($Q89="Y",VLOOKUP($P89, INDIRECT($Q$3),V$8,0)*INDIRECT($P$2),VLOOKUP($P89, INDIRECT($Q$3),V$8,0)),IF($E89="E",0,3))</f>
        <v>108455</v>
      </c>
      <c r="W89" s="186" cm="1">
        <f t="array" aca="1" ref="W89" ca="1">ROUND(IF($Q89="Y",VLOOKUP($P89, INDIRECT($Q$3),W$8,0)*INDIRECT($P$2),VLOOKUP($P89, INDIRECT($Q$3),W$8,0)),IF($E89="E",0,3))</f>
        <v>112795</v>
      </c>
      <c r="X89" s="186" cm="1">
        <f t="array" aca="1" ref="X89" ca="1">ROUND(IF($Q89="Y",VLOOKUP($P89, INDIRECT($Q$3),X$8,0)*INDIRECT($P$2),VLOOKUP($P89, INDIRECT($Q$3),X$8,0)),IF($E89="E",0,3))</f>
        <v>117312</v>
      </c>
      <c r="Y89" s="186" cm="1">
        <f t="array" aca="1" ref="Y89" ca="1">ROUND(IF($Q89="Y",VLOOKUP($P89, INDIRECT($Q$3),Y$8,0)*INDIRECT($P$2),VLOOKUP($P89, INDIRECT($Q$3),Y$8,0)),IF($E89="E",0,3))</f>
        <v>0</v>
      </c>
      <c r="Z89" s="186" cm="1">
        <f t="array" aca="1" ref="Z89" ca="1">ROUND(IF($Q89="Y",VLOOKUP($P89, INDIRECT($Q$3),Z$8,0)*INDIRECT($P$2),VLOOKUP($P89, INDIRECT($Q$3),Z$8,0)),IF($E89="E",0,3))</f>
        <v>0</v>
      </c>
      <c r="AA89" s="186"/>
      <c r="AB89" s="282" t="str">
        <f t="shared" si="57"/>
        <v>52968C</v>
      </c>
      <c r="AC89" s="130" t="str">
        <f t="shared" ref="AC89:AC120" si="63">F89</f>
        <v>HR Sr Health &amp; Wellness Representative</v>
      </c>
      <c r="AD89" s="284" t="str">
        <f t="shared" ref="AD89:AD152" si="64">C89</f>
        <v>131</v>
      </c>
      <c r="AE89" s="282">
        <f t="shared" ca="1" si="50"/>
        <v>48.204000000000001</v>
      </c>
      <c r="AF89" s="282">
        <f t="shared" ca="1" si="51"/>
        <v>50.134</v>
      </c>
      <c r="AG89" s="282">
        <f t="shared" ca="1" si="52"/>
        <v>52.141999999999996</v>
      </c>
      <c r="AH89" s="282">
        <f t="shared" ca="1" si="53"/>
        <v>54.228999999999999</v>
      </c>
      <c r="AI89" s="282">
        <f t="shared" ca="1" si="54"/>
        <v>56.4</v>
      </c>
      <c r="AJ89" s="282" t="str">
        <f t="shared" ca="1" si="58"/>
        <v/>
      </c>
      <c r="AK89" s="282" t="str">
        <f t="shared" ca="1" si="59"/>
        <v/>
      </c>
    </row>
    <row r="90" spans="1:37" hidden="1" x14ac:dyDescent="0.2">
      <c r="A90" s="75" t="s">
        <v>532</v>
      </c>
      <c r="B90" s="75">
        <v>10</v>
      </c>
      <c r="C90" s="70" t="s">
        <v>930</v>
      </c>
      <c r="D90" s="75">
        <v>458</v>
      </c>
      <c r="E90" s="75" t="s">
        <v>17</v>
      </c>
      <c r="F90" s="73" t="s">
        <v>533</v>
      </c>
      <c r="G90" s="74">
        <f t="shared" ca="1" si="44"/>
        <v>100263</v>
      </c>
      <c r="H90" s="74">
        <f t="shared" ca="1" si="45"/>
        <v>104278</v>
      </c>
      <c r="I90" s="74">
        <f t="shared" ca="1" si="46"/>
        <v>108455</v>
      </c>
      <c r="J90" s="74">
        <f t="shared" ca="1" si="47"/>
        <v>112795</v>
      </c>
      <c r="K90" s="74">
        <f t="shared" ca="1" si="48"/>
        <v>117312</v>
      </c>
      <c r="L90" s="74">
        <f t="shared" ca="1" si="55"/>
        <v>0</v>
      </c>
      <c r="M90" s="74">
        <f t="shared" ca="1" si="56"/>
        <v>0</v>
      </c>
      <c r="N90" s="72"/>
      <c r="P90" s="187" t="str">
        <f t="shared" si="60"/>
        <v>52962C</v>
      </c>
      <c r="Q90" s="191" t="s">
        <v>600</v>
      </c>
      <c r="R90" s="188" t="str">
        <f t="shared" si="62"/>
        <v>HR Sr Learning Specialist</v>
      </c>
      <c r="S90" s="189" t="str">
        <f t="shared" si="61"/>
        <v>131</v>
      </c>
      <c r="T90" s="186" cm="1">
        <f t="array" aca="1" ref="T90" ca="1">ROUND(IF($Q90="Y",VLOOKUP($P90, INDIRECT($Q$3),T$8,0)*INDIRECT($P$2),VLOOKUP($P90, INDIRECT($Q$3),T$8,0)),IF($E90="E",0,3))</f>
        <v>100263</v>
      </c>
      <c r="U90" s="186" cm="1">
        <f t="array" aca="1" ref="U90" ca="1">ROUND(IF($Q90="Y",VLOOKUP($P90, INDIRECT($Q$3),U$8,0)*INDIRECT($P$2),VLOOKUP($P90, INDIRECT($Q$3),U$8,0)),IF($E90="E",0,3))</f>
        <v>104278</v>
      </c>
      <c r="V90" s="186" cm="1">
        <f t="array" aca="1" ref="V90" ca="1">ROUND(IF($Q90="Y",VLOOKUP($P90, INDIRECT($Q$3),V$8,0)*INDIRECT($P$2),VLOOKUP($P90, INDIRECT($Q$3),V$8,0)),IF($E90="E",0,3))</f>
        <v>108455</v>
      </c>
      <c r="W90" s="186" cm="1">
        <f t="array" aca="1" ref="W90" ca="1">ROUND(IF($Q90="Y",VLOOKUP($P90, INDIRECT($Q$3),W$8,0)*INDIRECT($P$2),VLOOKUP($P90, INDIRECT($Q$3),W$8,0)),IF($E90="E",0,3))</f>
        <v>112795</v>
      </c>
      <c r="X90" s="186" cm="1">
        <f t="array" aca="1" ref="X90" ca="1">ROUND(IF($Q90="Y",VLOOKUP($P90, INDIRECT($Q$3),X$8,0)*INDIRECT($P$2),VLOOKUP($P90, INDIRECT($Q$3),X$8,0)),IF($E90="E",0,3))</f>
        <v>117312</v>
      </c>
      <c r="Y90" s="186" cm="1">
        <f t="array" aca="1" ref="Y90" ca="1">ROUND(IF($Q90="Y",VLOOKUP($P90, INDIRECT($Q$3),Y$8,0)*INDIRECT($P$2),VLOOKUP($P90, INDIRECT($Q$3),Y$8,0)),IF($E90="E",0,3))</f>
        <v>0</v>
      </c>
      <c r="Z90" s="186" cm="1">
        <f t="array" aca="1" ref="Z90" ca="1">ROUND(IF($Q90="Y",VLOOKUP($P90, INDIRECT($Q$3),Z$8,0)*INDIRECT($P$2),VLOOKUP($P90, INDIRECT($Q$3),Z$8,0)),IF($E90="E",0,3))</f>
        <v>0</v>
      </c>
      <c r="AA90" s="186"/>
      <c r="AB90" s="282" t="str">
        <f t="shared" si="57"/>
        <v>52962C</v>
      </c>
      <c r="AC90" s="130" t="str">
        <f t="shared" si="63"/>
        <v>HR Sr Learning Specialist</v>
      </c>
      <c r="AD90" s="284" t="str">
        <f t="shared" si="64"/>
        <v>131</v>
      </c>
      <c r="AE90" s="282">
        <f t="shared" ca="1" si="50"/>
        <v>48.204000000000001</v>
      </c>
      <c r="AF90" s="282">
        <f t="shared" ca="1" si="51"/>
        <v>50.134</v>
      </c>
      <c r="AG90" s="282">
        <f t="shared" ca="1" si="52"/>
        <v>52.141999999999996</v>
      </c>
      <c r="AH90" s="282">
        <f t="shared" ca="1" si="53"/>
        <v>54.228999999999999</v>
      </c>
      <c r="AI90" s="282">
        <f t="shared" ca="1" si="54"/>
        <v>56.4</v>
      </c>
      <c r="AJ90" s="282" t="str">
        <f t="shared" ca="1" si="58"/>
        <v/>
      </c>
      <c r="AK90" s="282" t="str">
        <f t="shared" ca="1" si="59"/>
        <v/>
      </c>
    </row>
    <row r="91" spans="1:37" hidden="1" x14ac:dyDescent="0.2">
      <c r="A91" s="75" t="s">
        <v>951</v>
      </c>
      <c r="B91" s="75">
        <v>12</v>
      </c>
      <c r="C91" s="70" t="s">
        <v>952</v>
      </c>
      <c r="D91" s="75">
        <v>575</v>
      </c>
      <c r="E91" s="75" t="s">
        <v>17</v>
      </c>
      <c r="F91" s="73" t="s">
        <v>953</v>
      </c>
      <c r="G91" s="74">
        <f t="shared" ca="1" si="44"/>
        <v>122894</v>
      </c>
      <c r="H91" s="74">
        <f t="shared" ca="1" si="45"/>
        <v>127809</v>
      </c>
      <c r="I91" s="74">
        <f t="shared" ca="1" si="46"/>
        <v>132921</v>
      </c>
      <c r="J91" s="74">
        <f t="shared" ca="1" si="47"/>
        <v>138238</v>
      </c>
      <c r="K91" s="74">
        <f t="shared" ca="1" si="48"/>
        <v>143767</v>
      </c>
      <c r="L91" s="74">
        <f t="shared" ca="1" si="55"/>
        <v>0</v>
      </c>
      <c r="M91" s="74">
        <f t="shared" ca="1" si="56"/>
        <v>0</v>
      </c>
      <c r="N91" s="72"/>
      <c r="P91" s="187" t="str">
        <f t="shared" si="60"/>
        <v>53048C</v>
      </c>
      <c r="Q91" s="191" t="s">
        <v>600</v>
      </c>
      <c r="R91" s="188" t="str">
        <f t="shared" si="62"/>
        <v>HR Sr Project Manager</v>
      </c>
      <c r="S91" s="189" t="str">
        <f t="shared" si="61"/>
        <v>139</v>
      </c>
      <c r="T91" s="186" cm="1">
        <f t="array" aca="1" ref="T91" ca="1">ROUND(IF($Q91="Y",VLOOKUP($P91, INDIRECT($Q$3),T$8,0)*INDIRECT($P$2),VLOOKUP($P91, INDIRECT($Q$3),T$8,0)),IF($E91="E",0,3))</f>
        <v>122894</v>
      </c>
      <c r="U91" s="186" cm="1">
        <f t="array" aca="1" ref="U91" ca="1">ROUND(IF($Q91="Y",VLOOKUP($P91, INDIRECT($Q$3),U$8,0)*INDIRECT($P$2),VLOOKUP($P91, INDIRECT($Q$3),U$8,0)),IF($E91="E",0,3))</f>
        <v>127809</v>
      </c>
      <c r="V91" s="186" cm="1">
        <f t="array" aca="1" ref="V91" ca="1">ROUND(IF($Q91="Y",VLOOKUP($P91, INDIRECT($Q$3),V$8,0)*INDIRECT($P$2),VLOOKUP($P91, INDIRECT($Q$3),V$8,0)),IF($E91="E",0,3))</f>
        <v>132921</v>
      </c>
      <c r="W91" s="186" cm="1">
        <f t="array" aca="1" ref="W91" ca="1">ROUND(IF($Q91="Y",VLOOKUP($P91, INDIRECT($Q$3),W$8,0)*INDIRECT($P$2),VLOOKUP($P91, INDIRECT($Q$3),W$8,0)),IF($E91="E",0,3))</f>
        <v>138238</v>
      </c>
      <c r="X91" s="186" cm="1">
        <f t="array" aca="1" ref="X91" ca="1">ROUND(IF($Q91="Y",VLOOKUP($P91, INDIRECT($Q$3),X$8,0)*INDIRECT($P$2),VLOOKUP($P91, INDIRECT($Q$3),X$8,0)),IF($E91="E",0,3))</f>
        <v>143767</v>
      </c>
      <c r="Y91" s="186" cm="1">
        <f t="array" aca="1" ref="Y91" ca="1">ROUND(IF($Q91="Y",VLOOKUP($P91, INDIRECT($Q$3),Y$8,0)*INDIRECT($P$2),VLOOKUP($P91, INDIRECT($Q$3),Y$8,0)),IF($E91="E",0,3))</f>
        <v>0</v>
      </c>
      <c r="Z91" s="186" cm="1">
        <f t="array" aca="1" ref="Z91" ca="1">ROUND(IF($Q91="Y",VLOOKUP($P91, INDIRECT($Q$3),Z$8,0)*INDIRECT($P$2),VLOOKUP($P91, INDIRECT($Q$3),Z$8,0)),IF($E91="E",0,3))</f>
        <v>0</v>
      </c>
      <c r="AA91" s="186"/>
      <c r="AB91" s="282" t="str">
        <f t="shared" si="57"/>
        <v>53048C</v>
      </c>
      <c r="AC91" s="130" t="str">
        <f t="shared" si="63"/>
        <v>HR Sr Project Manager</v>
      </c>
      <c r="AD91" s="284" t="str">
        <f t="shared" si="64"/>
        <v>139</v>
      </c>
      <c r="AE91" s="282">
        <f t="shared" ca="1" si="50"/>
        <v>59.083999999999996</v>
      </c>
      <c r="AF91" s="282">
        <f t="shared" ca="1" si="51"/>
        <v>61.446999999999996</v>
      </c>
      <c r="AG91" s="282">
        <f t="shared" ca="1" si="52"/>
        <v>63.905000000000001</v>
      </c>
      <c r="AH91" s="282">
        <f t="shared" ca="1" si="53"/>
        <v>66.460999999999999</v>
      </c>
      <c r="AI91" s="282">
        <f t="shared" ca="1" si="54"/>
        <v>69.119</v>
      </c>
      <c r="AJ91" s="282" t="str">
        <f t="shared" ca="1" si="58"/>
        <v/>
      </c>
      <c r="AK91" s="282" t="str">
        <f t="shared" ca="1" si="59"/>
        <v/>
      </c>
    </row>
    <row r="92" spans="1:37" hidden="1" x14ac:dyDescent="0.2">
      <c r="A92" s="75" t="s">
        <v>534</v>
      </c>
      <c r="B92" s="75">
        <v>7</v>
      </c>
      <c r="C92" s="70" t="s">
        <v>578</v>
      </c>
      <c r="D92" s="75">
        <v>323</v>
      </c>
      <c r="E92" s="75" t="s">
        <v>21</v>
      </c>
      <c r="F92" s="73" t="s">
        <v>535</v>
      </c>
      <c r="G92" s="74">
        <f t="shared" ca="1" si="44"/>
        <v>35.182000000000002</v>
      </c>
      <c r="H92" s="74">
        <f t="shared" ca="1" si="45"/>
        <v>36.591000000000001</v>
      </c>
      <c r="I92" s="74">
        <f t="shared" ca="1" si="46"/>
        <v>38.055</v>
      </c>
      <c r="J92" s="74">
        <f t="shared" ca="1" si="47"/>
        <v>39.58</v>
      </c>
      <c r="K92" s="74">
        <f t="shared" ca="1" si="48"/>
        <v>41.162999999999997</v>
      </c>
      <c r="L92" s="74">
        <f t="shared" ca="1" si="55"/>
        <v>0</v>
      </c>
      <c r="M92" s="74">
        <f t="shared" ca="1" si="56"/>
        <v>0</v>
      </c>
      <c r="N92" s="72"/>
      <c r="P92" s="187" t="str">
        <f t="shared" si="60"/>
        <v>52958C</v>
      </c>
      <c r="Q92" s="191" t="s">
        <v>600</v>
      </c>
      <c r="R92" s="188" t="str">
        <f t="shared" si="62"/>
        <v>HR Staffing Specialist</v>
      </c>
      <c r="S92" s="189" t="str">
        <f t="shared" si="61"/>
        <v>059</v>
      </c>
      <c r="T92" s="186" cm="1">
        <f t="array" aca="1" ref="T92" ca="1">ROUND(IF($Q92="Y",VLOOKUP($P92, INDIRECT($Q$3),T$8,0)*INDIRECT($P$2),VLOOKUP($P92, INDIRECT($Q$3),T$8,0)),IF($E92="E",0,3))</f>
        <v>35.182000000000002</v>
      </c>
      <c r="U92" s="186" cm="1">
        <f t="array" aca="1" ref="U92" ca="1">ROUND(IF($Q92="Y",VLOOKUP($P92, INDIRECT($Q$3),U$8,0)*INDIRECT($P$2),VLOOKUP($P92, INDIRECT($Q$3),U$8,0)),IF($E92="E",0,3))</f>
        <v>36.591000000000001</v>
      </c>
      <c r="V92" s="186" cm="1">
        <f t="array" aca="1" ref="V92" ca="1">ROUND(IF($Q92="Y",VLOOKUP($P92, INDIRECT($Q$3),V$8,0)*INDIRECT($P$2),VLOOKUP($P92, INDIRECT($Q$3),V$8,0)),IF($E92="E",0,3))</f>
        <v>38.055</v>
      </c>
      <c r="W92" s="186" cm="1">
        <f t="array" aca="1" ref="W92" ca="1">ROUND(IF($Q92="Y",VLOOKUP($P92, INDIRECT($Q$3),W$8,0)*INDIRECT($P$2),VLOOKUP($P92, INDIRECT($Q$3),W$8,0)),IF($E92="E",0,3))</f>
        <v>39.58</v>
      </c>
      <c r="X92" s="186" cm="1">
        <f t="array" aca="1" ref="X92" ca="1">ROUND(IF($Q92="Y",VLOOKUP($P92, INDIRECT($Q$3),X$8,0)*INDIRECT($P$2),VLOOKUP($P92, INDIRECT($Q$3),X$8,0)),IF($E92="E",0,3))</f>
        <v>41.162999999999997</v>
      </c>
      <c r="Y92" s="186" cm="1">
        <f t="array" aca="1" ref="Y92" ca="1">ROUND(IF($Q92="Y",VLOOKUP($P92, INDIRECT($Q$3),Y$8,0)*INDIRECT($P$2),VLOOKUP($P92, INDIRECT($Q$3),Y$8,0)),IF($E92="E",0,3))</f>
        <v>0</v>
      </c>
      <c r="Z92" s="186" cm="1">
        <f t="array" aca="1" ref="Z92" ca="1">ROUND(IF($Q92="Y",VLOOKUP($P92, INDIRECT($Q$3),Z$8,0)*INDIRECT($P$2),VLOOKUP($P92, INDIRECT($Q$3),Z$8,0)),IF($E92="E",0,3))</f>
        <v>0</v>
      </c>
      <c r="AA92" s="186"/>
      <c r="AB92" s="282" t="str">
        <f t="shared" si="57"/>
        <v>52958C</v>
      </c>
      <c r="AC92" s="130" t="str">
        <f t="shared" si="63"/>
        <v>HR Staffing Specialist</v>
      </c>
      <c r="AD92" s="284" t="str">
        <f t="shared" si="64"/>
        <v>059</v>
      </c>
      <c r="AE92" s="282">
        <f t="shared" ca="1" si="50"/>
        <v>35.182000000000002</v>
      </c>
      <c r="AF92" s="282">
        <f t="shared" ca="1" si="51"/>
        <v>36.591000000000001</v>
      </c>
      <c r="AG92" s="282">
        <f t="shared" ca="1" si="52"/>
        <v>38.055</v>
      </c>
      <c r="AH92" s="282">
        <f t="shared" ca="1" si="53"/>
        <v>39.58</v>
      </c>
      <c r="AI92" s="282">
        <f t="shared" ca="1" si="54"/>
        <v>41.162999999999997</v>
      </c>
      <c r="AJ92" s="282" t="str">
        <f t="shared" ca="1" si="58"/>
        <v/>
      </c>
      <c r="AK92" s="282" t="str">
        <f t="shared" ca="1" si="59"/>
        <v/>
      </c>
    </row>
    <row r="93" spans="1:37" hidden="1" x14ac:dyDescent="0.2">
      <c r="A93" s="75" t="s">
        <v>536</v>
      </c>
      <c r="B93" s="75">
        <v>6</v>
      </c>
      <c r="C93" s="70" t="s">
        <v>579</v>
      </c>
      <c r="D93" s="75">
        <v>308</v>
      </c>
      <c r="E93" s="75" t="s">
        <v>21</v>
      </c>
      <c r="F93" s="73" t="s">
        <v>537</v>
      </c>
      <c r="G93" s="74">
        <f t="shared" ca="1" si="44"/>
        <v>33.688000000000002</v>
      </c>
      <c r="H93" s="74">
        <f t="shared" ca="1" si="45"/>
        <v>35.034999999999997</v>
      </c>
      <c r="I93" s="74">
        <f t="shared" ca="1" si="46"/>
        <v>36.439</v>
      </c>
      <c r="J93" s="74">
        <f t="shared" ca="1" si="47"/>
        <v>37.898000000000003</v>
      </c>
      <c r="K93" s="74">
        <f t="shared" ca="1" si="48"/>
        <v>39.414999999999999</v>
      </c>
      <c r="L93" s="74">
        <f t="shared" ca="1" si="55"/>
        <v>0</v>
      </c>
      <c r="M93" s="74">
        <f t="shared" ca="1" si="56"/>
        <v>0</v>
      </c>
      <c r="N93" s="72"/>
      <c r="P93" s="187" t="str">
        <f t="shared" si="60"/>
        <v>52970C</v>
      </c>
      <c r="Q93" s="191" t="s">
        <v>600</v>
      </c>
      <c r="R93" s="188" t="str">
        <f t="shared" si="62"/>
        <v>HR Training Coordinator</v>
      </c>
      <c r="S93" s="189" t="str">
        <f t="shared" si="61"/>
        <v>040</v>
      </c>
      <c r="T93" s="186" cm="1">
        <f t="array" aca="1" ref="T93" ca="1">ROUND(IF($Q93="Y",VLOOKUP($P93, INDIRECT($Q$3),T$8,0)*INDIRECT($P$2),VLOOKUP($P93, INDIRECT($Q$3),T$8,0)),IF($E93="E",0,3))</f>
        <v>33.688000000000002</v>
      </c>
      <c r="U93" s="186" cm="1">
        <f t="array" aca="1" ref="U93" ca="1">ROUND(IF($Q93="Y",VLOOKUP($P93, INDIRECT($Q$3),U$8,0)*INDIRECT($P$2),VLOOKUP($P93, INDIRECT($Q$3),U$8,0)),IF($E93="E",0,3))</f>
        <v>35.034999999999997</v>
      </c>
      <c r="V93" s="186" cm="1">
        <f t="array" aca="1" ref="V93" ca="1">ROUND(IF($Q93="Y",VLOOKUP($P93, INDIRECT($Q$3),V$8,0)*INDIRECT($P$2),VLOOKUP($P93, INDIRECT($Q$3),V$8,0)),IF($E93="E",0,3))</f>
        <v>36.439</v>
      </c>
      <c r="W93" s="186" cm="1">
        <f t="array" aca="1" ref="W93" ca="1">ROUND(IF($Q93="Y",VLOOKUP($P93, INDIRECT($Q$3),W$8,0)*INDIRECT($P$2),VLOOKUP($P93, INDIRECT($Q$3),W$8,0)),IF($E93="E",0,3))</f>
        <v>37.898000000000003</v>
      </c>
      <c r="X93" s="186" cm="1">
        <f t="array" aca="1" ref="X93" ca="1">ROUND(IF($Q93="Y",VLOOKUP($P93, INDIRECT($Q$3),X$8,0)*INDIRECT($P$2),VLOOKUP($P93, INDIRECT($Q$3),X$8,0)),IF($E93="E",0,3))</f>
        <v>39.414999999999999</v>
      </c>
      <c r="Y93" s="186" cm="1">
        <f t="array" aca="1" ref="Y93" ca="1">ROUND(IF($Q93="Y",VLOOKUP($P93, INDIRECT($Q$3),Y$8,0)*INDIRECT($P$2),VLOOKUP($P93, INDIRECT($Q$3),Y$8,0)),IF($E93="E",0,3))</f>
        <v>0</v>
      </c>
      <c r="Z93" s="186" cm="1">
        <f t="array" aca="1" ref="Z93" ca="1">ROUND(IF($Q93="Y",VLOOKUP($P93, INDIRECT($Q$3),Z$8,0)*INDIRECT($P$2),VLOOKUP($P93, INDIRECT($Q$3),Z$8,0)),IF($E93="E",0,3))</f>
        <v>0</v>
      </c>
      <c r="AA93" s="186"/>
      <c r="AB93" s="282" t="str">
        <f t="shared" si="57"/>
        <v>52970C</v>
      </c>
      <c r="AC93" s="130" t="str">
        <f t="shared" si="63"/>
        <v>HR Training Coordinator</v>
      </c>
      <c r="AD93" s="284" t="str">
        <f t="shared" si="64"/>
        <v>040</v>
      </c>
      <c r="AE93" s="282">
        <f t="shared" ca="1" si="50"/>
        <v>33.688000000000002</v>
      </c>
      <c r="AF93" s="282">
        <f t="shared" ca="1" si="51"/>
        <v>35.034999999999997</v>
      </c>
      <c r="AG93" s="282">
        <f t="shared" ca="1" si="52"/>
        <v>36.439</v>
      </c>
      <c r="AH93" s="282">
        <f t="shared" ca="1" si="53"/>
        <v>37.898000000000003</v>
      </c>
      <c r="AI93" s="282">
        <f t="shared" ca="1" si="54"/>
        <v>39.414999999999999</v>
      </c>
      <c r="AJ93" s="282" t="str">
        <f t="shared" ca="1" si="58"/>
        <v/>
      </c>
      <c r="AK93" s="282" t="str">
        <f t="shared" ca="1" si="59"/>
        <v/>
      </c>
    </row>
    <row r="94" spans="1:37" hidden="1" x14ac:dyDescent="0.2">
      <c r="A94" s="75" t="s">
        <v>839</v>
      </c>
      <c r="B94" s="75">
        <v>8</v>
      </c>
      <c r="C94" s="70" t="s">
        <v>805</v>
      </c>
      <c r="D94" s="75">
        <v>400</v>
      </c>
      <c r="E94" s="75" t="s">
        <v>17</v>
      </c>
      <c r="F94" s="73" t="s">
        <v>840</v>
      </c>
      <c r="G94" s="74">
        <f t="shared" ca="1" si="44"/>
        <v>86541</v>
      </c>
      <c r="H94" s="74">
        <f t="shared" ca="1" si="45"/>
        <v>90006</v>
      </c>
      <c r="I94" s="74">
        <f t="shared" ca="1" si="46"/>
        <v>93609</v>
      </c>
      <c r="J94" s="74">
        <f t="shared" ca="1" si="47"/>
        <v>97359</v>
      </c>
      <c r="K94" s="74">
        <f t="shared" ca="1" si="48"/>
        <v>101257</v>
      </c>
      <c r="L94" s="74">
        <f t="shared" ca="1" si="55"/>
        <v>0</v>
      </c>
      <c r="M94" s="74">
        <f t="shared" ca="1" si="56"/>
        <v>0</v>
      </c>
      <c r="N94" s="72"/>
      <c r="P94" s="187" t="str">
        <f t="shared" si="60"/>
        <v>59420C</v>
      </c>
      <c r="Q94" s="191" t="s">
        <v>600</v>
      </c>
      <c r="R94" s="188" t="str">
        <f t="shared" si="62"/>
        <v>HR Wellness Specialist</v>
      </c>
      <c r="S94" s="189" t="str">
        <f t="shared" si="61"/>
        <v>112</v>
      </c>
      <c r="T94" s="186" cm="1">
        <f t="array" aca="1" ref="T94" ca="1">ROUND(IF($Q94="Y",VLOOKUP($P94, INDIRECT($Q$3),T$8,0)*INDIRECT($P$2),VLOOKUP($P94, INDIRECT($Q$3),T$8,0)),IF($E94="E",0,3))</f>
        <v>86541</v>
      </c>
      <c r="U94" s="186" cm="1">
        <f t="array" aca="1" ref="U94" ca="1">ROUND(IF($Q94="Y",VLOOKUP($P94, INDIRECT($Q$3),U$8,0)*INDIRECT($P$2),VLOOKUP($P94, INDIRECT($Q$3),U$8,0)),IF($E94="E",0,3))</f>
        <v>90006</v>
      </c>
      <c r="V94" s="186" cm="1">
        <f t="array" aca="1" ref="V94" ca="1">ROUND(IF($Q94="Y",VLOOKUP($P94, INDIRECT($Q$3),V$8,0)*INDIRECT($P$2),VLOOKUP($P94, INDIRECT($Q$3),V$8,0)),IF($E94="E",0,3))</f>
        <v>93609</v>
      </c>
      <c r="W94" s="186" cm="1">
        <f t="array" aca="1" ref="W94" ca="1">ROUND(IF($Q94="Y",VLOOKUP($P94, INDIRECT($Q$3),W$8,0)*INDIRECT($P$2),VLOOKUP($P94, INDIRECT($Q$3),W$8,0)),IF($E94="E",0,3))</f>
        <v>97359</v>
      </c>
      <c r="X94" s="186" cm="1">
        <f t="array" aca="1" ref="X94" ca="1">ROUND(IF($Q94="Y",VLOOKUP($P94, INDIRECT($Q$3),X$8,0)*INDIRECT($P$2),VLOOKUP($P94, INDIRECT($Q$3),X$8,0)),IF($E94="E",0,3))</f>
        <v>101257</v>
      </c>
      <c r="Y94" s="186" cm="1">
        <f t="array" aca="1" ref="Y94" ca="1">ROUND(IF($Q94="Y",VLOOKUP($P94, INDIRECT($Q$3),Y$8,0)*INDIRECT($P$2),VLOOKUP($P94, INDIRECT($Q$3),Y$8,0)),IF($E94="E",0,3))</f>
        <v>0</v>
      </c>
      <c r="Z94" s="186" cm="1">
        <f t="array" aca="1" ref="Z94" ca="1">ROUND(IF($Q94="Y",VLOOKUP($P94, INDIRECT($Q$3),Z$8,0)*INDIRECT($P$2),VLOOKUP($P94, INDIRECT($Q$3),Z$8,0)),IF($E94="E",0,3))</f>
        <v>0</v>
      </c>
      <c r="AA94" s="186"/>
      <c r="AB94" s="282" t="str">
        <f t="shared" si="57"/>
        <v>59420C</v>
      </c>
      <c r="AC94" s="130" t="str">
        <f t="shared" si="63"/>
        <v>HR Wellness Specialist</v>
      </c>
      <c r="AD94" s="284" t="str">
        <f t="shared" si="64"/>
        <v>112</v>
      </c>
      <c r="AE94" s="282">
        <f t="shared" ca="1" si="50"/>
        <v>41.606999999999999</v>
      </c>
      <c r="AF94" s="282">
        <f t="shared" ca="1" si="51"/>
        <v>43.272999999999996</v>
      </c>
      <c r="AG94" s="282">
        <f t="shared" ca="1" si="52"/>
        <v>45.004999999999995</v>
      </c>
      <c r="AH94" s="282">
        <f t="shared" ca="1" si="53"/>
        <v>46.808</v>
      </c>
      <c r="AI94" s="282">
        <f t="shared" ca="1" si="54"/>
        <v>48.681999999999995</v>
      </c>
      <c r="AJ94" s="282" t="str">
        <f t="shared" ca="1" si="58"/>
        <v/>
      </c>
      <c r="AK94" s="282" t="str">
        <f t="shared" ca="1" si="59"/>
        <v/>
      </c>
    </row>
    <row r="95" spans="1:37" hidden="1" x14ac:dyDescent="0.2">
      <c r="A95" s="75" t="s">
        <v>98</v>
      </c>
      <c r="B95" s="75">
        <v>10</v>
      </c>
      <c r="C95" s="70" t="s">
        <v>929</v>
      </c>
      <c r="D95" s="75">
        <v>463</v>
      </c>
      <c r="E95" s="75" t="s">
        <v>17</v>
      </c>
      <c r="F95" s="73" t="s">
        <v>357</v>
      </c>
      <c r="G95" s="74">
        <f t="shared" ca="1" si="44"/>
        <v>100312</v>
      </c>
      <c r="H95" s="74">
        <f t="shared" ca="1" si="45"/>
        <v>104330</v>
      </c>
      <c r="I95" s="74">
        <f t="shared" ca="1" si="46"/>
        <v>108507</v>
      </c>
      <c r="J95" s="74">
        <f t="shared" ca="1" si="47"/>
        <v>112852</v>
      </c>
      <c r="K95" s="74">
        <f t="shared" ca="1" si="48"/>
        <v>117371</v>
      </c>
      <c r="L95" s="74">
        <f t="shared" ca="1" si="55"/>
        <v>0</v>
      </c>
      <c r="M95" s="74">
        <f t="shared" ca="1" si="56"/>
        <v>0</v>
      </c>
      <c r="N95" s="72"/>
      <c r="P95" s="187" t="str">
        <f t="shared" si="60"/>
        <v>05423C</v>
      </c>
      <c r="Q95" s="191" t="s">
        <v>600</v>
      </c>
      <c r="R95" s="188" t="str">
        <f t="shared" si="62"/>
        <v>HR Workforce Data Analyst</v>
      </c>
      <c r="S95" s="189" t="str">
        <f t="shared" si="61"/>
        <v>130</v>
      </c>
      <c r="T95" s="186" cm="1">
        <f t="array" aca="1" ref="T95" ca="1">ROUND(IF($Q95="Y",VLOOKUP($P95, INDIRECT($Q$3),T$8,0)*INDIRECT($P$2),VLOOKUP($P95, INDIRECT($Q$3),T$8,0)),IF($E95="E",0,3))</f>
        <v>100312</v>
      </c>
      <c r="U95" s="186" cm="1">
        <f t="array" aca="1" ref="U95" ca="1">ROUND(IF($Q95="Y",VLOOKUP($P95, INDIRECT($Q$3),U$8,0)*INDIRECT($P$2),VLOOKUP($P95, INDIRECT($Q$3),U$8,0)),IF($E95="E",0,3))</f>
        <v>104330</v>
      </c>
      <c r="V95" s="186" cm="1">
        <f t="array" aca="1" ref="V95" ca="1">ROUND(IF($Q95="Y",VLOOKUP($P95, INDIRECT($Q$3),V$8,0)*INDIRECT($P$2),VLOOKUP($P95, INDIRECT($Q$3),V$8,0)),IF($E95="E",0,3))</f>
        <v>108507</v>
      </c>
      <c r="W95" s="186" cm="1">
        <f t="array" aca="1" ref="W95" ca="1">ROUND(IF($Q95="Y",VLOOKUP($P95, INDIRECT($Q$3),W$8,0)*INDIRECT($P$2),VLOOKUP($P95, INDIRECT($Q$3),W$8,0)),IF($E95="E",0,3))</f>
        <v>112852</v>
      </c>
      <c r="X95" s="186" cm="1">
        <f t="array" aca="1" ref="X95" ca="1">ROUND(IF($Q95="Y",VLOOKUP($P95, INDIRECT($Q$3),X$8,0)*INDIRECT($P$2),VLOOKUP($P95, INDIRECT($Q$3),X$8,0)),IF($E95="E",0,3))</f>
        <v>117371</v>
      </c>
      <c r="Y95" s="186" cm="1">
        <f t="array" aca="1" ref="Y95" ca="1">ROUND(IF($Q95="Y",VLOOKUP($P95, INDIRECT($Q$3),Y$8,0)*INDIRECT($P$2),VLOOKUP($P95, INDIRECT($Q$3),Y$8,0)),IF($E95="E",0,3))</f>
        <v>0</v>
      </c>
      <c r="Z95" s="186" cm="1">
        <f t="array" aca="1" ref="Z95" ca="1">ROUND(IF($Q95="Y",VLOOKUP($P95, INDIRECT($Q$3),Z$8,0)*INDIRECT($P$2),VLOOKUP($P95, INDIRECT($Q$3),Z$8,0)),IF($E95="E",0,3))</f>
        <v>0</v>
      </c>
      <c r="AA95" s="186"/>
      <c r="AB95" s="282" t="str">
        <f t="shared" si="57"/>
        <v>05423C</v>
      </c>
      <c r="AC95" s="130" t="str">
        <f t="shared" si="63"/>
        <v>HR Workforce Data Analyst</v>
      </c>
      <c r="AD95" s="284" t="str">
        <f t="shared" si="64"/>
        <v>130</v>
      </c>
      <c r="AE95" s="282">
        <f t="shared" ca="1" si="50"/>
        <v>48.226999999999997</v>
      </c>
      <c r="AF95" s="282">
        <f t="shared" ca="1" si="51"/>
        <v>50.158999999999999</v>
      </c>
      <c r="AG95" s="282">
        <f t="shared" ca="1" si="52"/>
        <v>52.166999999999994</v>
      </c>
      <c r="AH95" s="282">
        <f t="shared" ca="1" si="53"/>
        <v>54.256</v>
      </c>
      <c r="AI95" s="282">
        <f t="shared" ca="1" si="54"/>
        <v>56.428999999999995</v>
      </c>
      <c r="AJ95" s="282" t="str">
        <f t="shared" ca="1" si="58"/>
        <v/>
      </c>
      <c r="AK95" s="282" t="str">
        <f t="shared" ca="1" si="59"/>
        <v/>
      </c>
    </row>
    <row r="96" spans="1:37" hidden="1" x14ac:dyDescent="0.2">
      <c r="A96" s="75" t="s">
        <v>538</v>
      </c>
      <c r="B96" s="75">
        <v>9</v>
      </c>
      <c r="C96" s="70" t="s">
        <v>581</v>
      </c>
      <c r="D96" s="75">
        <v>450</v>
      </c>
      <c r="E96" s="75" t="s">
        <v>17</v>
      </c>
      <c r="F96" s="73" t="s">
        <v>539</v>
      </c>
      <c r="G96" s="74">
        <f t="shared" ca="1" si="44"/>
        <v>95278</v>
      </c>
      <c r="H96" s="74">
        <f t="shared" ca="1" si="45"/>
        <v>99093</v>
      </c>
      <c r="I96" s="74">
        <f t="shared" ca="1" si="46"/>
        <v>103060</v>
      </c>
      <c r="J96" s="74">
        <f t="shared" ca="1" si="47"/>
        <v>107187</v>
      </c>
      <c r="K96" s="74">
        <f t="shared" ca="1" si="48"/>
        <v>111480</v>
      </c>
      <c r="L96" s="74">
        <f t="shared" ca="1" si="55"/>
        <v>0</v>
      </c>
      <c r="M96" s="74">
        <f t="shared" ca="1" si="56"/>
        <v>0</v>
      </c>
      <c r="N96" s="72"/>
      <c r="P96" s="187" t="str">
        <f t="shared" si="60"/>
        <v>52965C</v>
      </c>
      <c r="Q96" s="191" t="s">
        <v>600</v>
      </c>
      <c r="R96" s="188" t="str">
        <f t="shared" si="62"/>
        <v>HRIS Analyst - Employee Benefits</v>
      </c>
      <c r="S96" s="189" t="str">
        <f t="shared" si="61"/>
        <v>035</v>
      </c>
      <c r="T96" s="186" cm="1">
        <f t="array" aca="1" ref="T96" ca="1">ROUND(IF($Q96="Y",VLOOKUP($P96, INDIRECT($Q$3),T$8,0)*INDIRECT($P$2),VLOOKUP($P96, INDIRECT($Q$3),T$8,0)),IF($E96="E",0,3))</f>
        <v>95278</v>
      </c>
      <c r="U96" s="186" cm="1">
        <f t="array" aca="1" ref="U96" ca="1">ROUND(IF($Q96="Y",VLOOKUP($P96, INDIRECT($Q$3),U$8,0)*INDIRECT($P$2),VLOOKUP($P96, INDIRECT($Q$3),U$8,0)),IF($E96="E",0,3))</f>
        <v>99093</v>
      </c>
      <c r="V96" s="186" cm="1">
        <f t="array" aca="1" ref="V96" ca="1">ROUND(IF($Q96="Y",VLOOKUP($P96, INDIRECT($Q$3),V$8,0)*INDIRECT($P$2),VLOOKUP($P96, INDIRECT($Q$3),V$8,0)),IF($E96="E",0,3))</f>
        <v>103060</v>
      </c>
      <c r="W96" s="186" cm="1">
        <f t="array" aca="1" ref="W96" ca="1">ROUND(IF($Q96="Y",VLOOKUP($P96, INDIRECT($Q$3),W$8,0)*INDIRECT($P$2),VLOOKUP($P96, INDIRECT($Q$3),W$8,0)),IF($E96="E",0,3))</f>
        <v>107187</v>
      </c>
      <c r="X96" s="186" cm="1">
        <f t="array" aca="1" ref="X96" ca="1">ROUND(IF($Q96="Y",VLOOKUP($P96, INDIRECT($Q$3),X$8,0)*INDIRECT($P$2),VLOOKUP($P96, INDIRECT($Q$3),X$8,0)),IF($E96="E",0,3))</f>
        <v>111480</v>
      </c>
      <c r="Y96" s="186" cm="1">
        <f t="array" aca="1" ref="Y96" ca="1">ROUND(IF($Q96="Y",VLOOKUP($P96, INDIRECT($Q$3),Y$8,0)*INDIRECT($P$2),VLOOKUP($P96, INDIRECT($Q$3),Y$8,0)),IF($E96="E",0,3))</f>
        <v>0</v>
      </c>
      <c r="Z96" s="186" cm="1">
        <f t="array" aca="1" ref="Z96" ca="1">ROUND(IF($Q96="Y",VLOOKUP($P96, INDIRECT($Q$3),Z$8,0)*INDIRECT($P$2),VLOOKUP($P96, INDIRECT($Q$3),Z$8,0)),IF($E96="E",0,3))</f>
        <v>0</v>
      </c>
      <c r="AA96" s="186"/>
      <c r="AB96" s="282" t="str">
        <f t="shared" si="57"/>
        <v>52965C</v>
      </c>
      <c r="AC96" s="130" t="str">
        <f t="shared" si="63"/>
        <v>HRIS Analyst - Employee Benefits</v>
      </c>
      <c r="AD96" s="284" t="str">
        <f t="shared" si="64"/>
        <v>035</v>
      </c>
      <c r="AE96" s="282">
        <f t="shared" ca="1" si="50"/>
        <v>45.806999999999995</v>
      </c>
      <c r="AF96" s="282">
        <f t="shared" ca="1" si="51"/>
        <v>47.640999999999998</v>
      </c>
      <c r="AG96" s="282">
        <f t="shared" ca="1" si="52"/>
        <v>49.548999999999999</v>
      </c>
      <c r="AH96" s="282">
        <f t="shared" ca="1" si="53"/>
        <v>51.532999999999994</v>
      </c>
      <c r="AI96" s="282">
        <f t="shared" ca="1" si="54"/>
        <v>53.596999999999994</v>
      </c>
      <c r="AJ96" s="282" t="str">
        <f t="shared" ca="1" si="58"/>
        <v/>
      </c>
      <c r="AK96" s="282" t="str">
        <f t="shared" ca="1" si="59"/>
        <v/>
      </c>
    </row>
    <row r="97" spans="1:38" hidden="1" x14ac:dyDescent="0.2">
      <c r="A97" s="75" t="s">
        <v>823</v>
      </c>
      <c r="B97" s="75">
        <v>8</v>
      </c>
      <c r="C97" s="70" t="s">
        <v>931</v>
      </c>
      <c r="D97" s="75">
        <v>393</v>
      </c>
      <c r="E97" s="75" t="s">
        <v>17</v>
      </c>
      <c r="F97" s="73" t="s">
        <v>808</v>
      </c>
      <c r="G97" s="74">
        <f t="shared" ca="1" si="44"/>
        <v>84533</v>
      </c>
      <c r="H97" s="74">
        <f t="shared" ca="1" si="45"/>
        <v>87920</v>
      </c>
      <c r="I97" s="74">
        <f t="shared" ca="1" si="46"/>
        <v>91438</v>
      </c>
      <c r="J97" s="74">
        <f t="shared" ca="1" si="47"/>
        <v>95099</v>
      </c>
      <c r="K97" s="74">
        <f t="shared" ca="1" si="48"/>
        <v>98909</v>
      </c>
      <c r="L97" s="74">
        <f t="shared" ca="1" si="55"/>
        <v>0</v>
      </c>
      <c r="M97" s="74">
        <f t="shared" ca="1" si="56"/>
        <v>0</v>
      </c>
      <c r="N97" s="72"/>
      <c r="P97" s="187" t="str">
        <f t="shared" si="60"/>
        <v>59414C</v>
      </c>
      <c r="Q97" s="191" t="s">
        <v>600</v>
      </c>
      <c r="R97" s="188" t="str">
        <f t="shared" si="62"/>
        <v>HRIS Analyst I</v>
      </c>
      <c r="S97" s="189" t="str">
        <f t="shared" si="61"/>
        <v>132</v>
      </c>
      <c r="T97" s="186" cm="1">
        <f t="array" aca="1" ref="T97" ca="1">ROUND(IF($Q97="Y",VLOOKUP($P97, INDIRECT($Q$3),T$8,0)*INDIRECT($P$2),VLOOKUP($P97, INDIRECT($Q$3),T$8,0)),IF($E97="E",0,3))</f>
        <v>84533</v>
      </c>
      <c r="U97" s="186" cm="1">
        <f t="array" aca="1" ref="U97" ca="1">ROUND(IF($Q97="Y",VLOOKUP($P97, INDIRECT($Q$3),U$8,0)*INDIRECT($P$2),VLOOKUP($P97, INDIRECT($Q$3),U$8,0)),IF($E97="E",0,3))</f>
        <v>87920</v>
      </c>
      <c r="V97" s="186" cm="1">
        <f t="array" aca="1" ref="V97" ca="1">ROUND(IF($Q97="Y",VLOOKUP($P97, INDIRECT($Q$3),V$8,0)*INDIRECT($P$2),VLOOKUP($P97, INDIRECT($Q$3),V$8,0)),IF($E97="E",0,3))</f>
        <v>91438</v>
      </c>
      <c r="W97" s="186" cm="1">
        <f t="array" aca="1" ref="W97" ca="1">ROUND(IF($Q97="Y",VLOOKUP($P97, INDIRECT($Q$3),W$8,0)*INDIRECT($P$2),VLOOKUP($P97, INDIRECT($Q$3),W$8,0)),IF($E97="E",0,3))</f>
        <v>95099</v>
      </c>
      <c r="X97" s="186" cm="1">
        <f t="array" aca="1" ref="X97" ca="1">ROUND(IF($Q97="Y",VLOOKUP($P97, INDIRECT($Q$3),X$8,0)*INDIRECT($P$2),VLOOKUP($P97, INDIRECT($Q$3),X$8,0)),IF($E97="E",0,3))</f>
        <v>98909</v>
      </c>
      <c r="Y97" s="186" cm="1">
        <f t="array" aca="1" ref="Y97" ca="1">ROUND(IF($Q97="Y",VLOOKUP($P97, INDIRECT($Q$3),Y$8,0)*INDIRECT($P$2),VLOOKUP($P97, INDIRECT($Q$3),Y$8,0)),IF($E97="E",0,3))</f>
        <v>0</v>
      </c>
      <c r="Z97" s="186" cm="1">
        <f t="array" aca="1" ref="Z97" ca="1">ROUND(IF($Q97="Y",VLOOKUP($P97, INDIRECT($Q$3),Z$8,0)*INDIRECT($P$2),VLOOKUP($P97, INDIRECT($Q$3),Z$8,0)),IF($E97="E",0,3))</f>
        <v>0</v>
      </c>
      <c r="AA97" s="186"/>
      <c r="AB97" s="282" t="str">
        <f t="shared" si="57"/>
        <v>59414C</v>
      </c>
      <c r="AC97" s="130" t="str">
        <f t="shared" si="63"/>
        <v>HRIS Analyst I</v>
      </c>
      <c r="AD97" s="284" t="str">
        <f t="shared" si="64"/>
        <v>132</v>
      </c>
      <c r="AE97" s="282">
        <f t="shared" ca="1" si="50"/>
        <v>40.640999999999998</v>
      </c>
      <c r="AF97" s="282">
        <f t="shared" ca="1" si="51"/>
        <v>42.269999999999996</v>
      </c>
      <c r="AG97" s="282">
        <f t="shared" ca="1" si="52"/>
        <v>43.960999999999999</v>
      </c>
      <c r="AH97" s="282">
        <f t="shared" ca="1" si="53"/>
        <v>45.720999999999997</v>
      </c>
      <c r="AI97" s="282">
        <f t="shared" ca="1" si="54"/>
        <v>47.552999999999997</v>
      </c>
      <c r="AJ97" s="282" t="str">
        <f t="shared" ca="1" si="58"/>
        <v/>
      </c>
      <c r="AK97" s="282" t="str">
        <f t="shared" ca="1" si="59"/>
        <v/>
      </c>
    </row>
    <row r="98" spans="1:38" hidden="1" x14ac:dyDescent="0.2">
      <c r="A98" s="75" t="s">
        <v>824</v>
      </c>
      <c r="B98" s="75">
        <v>9</v>
      </c>
      <c r="C98" s="70" t="s">
        <v>581</v>
      </c>
      <c r="D98" s="75">
        <v>450</v>
      </c>
      <c r="E98" s="75" t="s">
        <v>17</v>
      </c>
      <c r="F98" s="73" t="s">
        <v>809</v>
      </c>
      <c r="G98" s="74">
        <f t="shared" ca="1" si="44"/>
        <v>95278</v>
      </c>
      <c r="H98" s="74">
        <f t="shared" ca="1" si="45"/>
        <v>99093</v>
      </c>
      <c r="I98" s="74">
        <f t="shared" ca="1" si="46"/>
        <v>103060</v>
      </c>
      <c r="J98" s="74">
        <f t="shared" ca="1" si="47"/>
        <v>107187</v>
      </c>
      <c r="K98" s="74">
        <f t="shared" ca="1" si="48"/>
        <v>111480</v>
      </c>
      <c r="L98" s="74">
        <f t="shared" ca="1" si="55"/>
        <v>0</v>
      </c>
      <c r="M98" s="74">
        <f t="shared" ca="1" si="56"/>
        <v>0</v>
      </c>
      <c r="N98" s="72"/>
      <c r="P98" s="187" t="str">
        <f t="shared" si="60"/>
        <v>53010C</v>
      </c>
      <c r="Q98" s="191" t="s">
        <v>600</v>
      </c>
      <c r="R98" s="188" t="str">
        <f t="shared" si="62"/>
        <v>HRIS Analyst II</v>
      </c>
      <c r="S98" s="189" t="str">
        <f t="shared" si="61"/>
        <v>035</v>
      </c>
      <c r="T98" s="186" cm="1">
        <f t="array" aca="1" ref="T98" ca="1">ROUND(IF($Q98="Y",VLOOKUP($P98, INDIRECT($Q$3),T$8,0)*INDIRECT($P$2),VLOOKUP($P98, INDIRECT($Q$3),T$8,0)),IF($E98="E",0,3))</f>
        <v>95278</v>
      </c>
      <c r="U98" s="186" cm="1">
        <f t="array" aca="1" ref="U98" ca="1">ROUND(IF($Q98="Y",VLOOKUP($P98, INDIRECT($Q$3),U$8,0)*INDIRECT($P$2),VLOOKUP($P98, INDIRECT($Q$3),U$8,0)),IF($E98="E",0,3))</f>
        <v>99093</v>
      </c>
      <c r="V98" s="186" cm="1">
        <f t="array" aca="1" ref="V98" ca="1">ROUND(IF($Q98="Y",VLOOKUP($P98, INDIRECT($Q$3),V$8,0)*INDIRECT($P$2),VLOOKUP($P98, INDIRECT($Q$3),V$8,0)),IF($E98="E",0,3))</f>
        <v>103060</v>
      </c>
      <c r="W98" s="186" cm="1">
        <f t="array" aca="1" ref="W98" ca="1">ROUND(IF($Q98="Y",VLOOKUP($P98, INDIRECT($Q$3),W$8,0)*INDIRECT($P$2),VLOOKUP($P98, INDIRECT($Q$3),W$8,0)),IF($E98="E",0,3))</f>
        <v>107187</v>
      </c>
      <c r="X98" s="186" cm="1">
        <f t="array" aca="1" ref="X98" ca="1">ROUND(IF($Q98="Y",VLOOKUP($P98, INDIRECT($Q$3),X$8,0)*INDIRECT($P$2),VLOOKUP($P98, INDIRECT($Q$3),X$8,0)),IF($E98="E",0,3))</f>
        <v>111480</v>
      </c>
      <c r="Y98" s="186" cm="1">
        <f t="array" aca="1" ref="Y98" ca="1">ROUND(IF($Q98="Y",VLOOKUP($P98, INDIRECT($Q$3),Y$8,0)*INDIRECT($P$2),VLOOKUP($P98, INDIRECT($Q$3),Y$8,0)),IF($E98="E",0,3))</f>
        <v>0</v>
      </c>
      <c r="Z98" s="186" cm="1">
        <f t="array" aca="1" ref="Z98" ca="1">ROUND(IF($Q98="Y",VLOOKUP($P98, INDIRECT($Q$3),Z$8,0)*INDIRECT($P$2),VLOOKUP($P98, INDIRECT($Q$3),Z$8,0)),IF($E98="E",0,3))</f>
        <v>0</v>
      </c>
      <c r="AA98" s="186"/>
      <c r="AB98" s="282" t="str">
        <f t="shared" si="57"/>
        <v>53010C</v>
      </c>
      <c r="AC98" s="130" t="str">
        <f t="shared" si="63"/>
        <v>HRIS Analyst II</v>
      </c>
      <c r="AD98" s="284" t="str">
        <f t="shared" si="64"/>
        <v>035</v>
      </c>
      <c r="AE98" s="282">
        <f t="shared" ca="1" si="50"/>
        <v>45.806999999999995</v>
      </c>
      <c r="AF98" s="282">
        <f t="shared" ca="1" si="51"/>
        <v>47.640999999999998</v>
      </c>
      <c r="AG98" s="282">
        <f t="shared" ca="1" si="52"/>
        <v>49.548999999999999</v>
      </c>
      <c r="AH98" s="282">
        <f t="shared" ca="1" si="53"/>
        <v>51.532999999999994</v>
      </c>
      <c r="AI98" s="282">
        <f t="shared" ca="1" si="54"/>
        <v>53.596999999999994</v>
      </c>
      <c r="AJ98" s="282" t="str">
        <f t="shared" ca="1" si="58"/>
        <v/>
      </c>
      <c r="AK98" s="282" t="str">
        <f t="shared" ca="1" si="59"/>
        <v/>
      </c>
    </row>
    <row r="99" spans="1:38" hidden="1" x14ac:dyDescent="0.2">
      <c r="A99" s="75" t="s">
        <v>133</v>
      </c>
      <c r="B99" s="75">
        <v>11</v>
      </c>
      <c r="C99" s="70" t="s">
        <v>932</v>
      </c>
      <c r="D99" s="75">
        <v>510</v>
      </c>
      <c r="E99" s="75" t="s">
        <v>17</v>
      </c>
      <c r="F99" s="73" t="s">
        <v>540</v>
      </c>
      <c r="G99" s="74">
        <f t="shared" ref="G99:G130" ca="1" si="65">IF(E99="E",ROUND(T99,0),ROUND(T99,3))</f>
        <v>109554</v>
      </c>
      <c r="H99" s="74">
        <f t="shared" ref="H99:H130" ca="1" si="66">IF(F99="E",ROUND(U99,0),ROUND(U99,3))</f>
        <v>113933</v>
      </c>
      <c r="I99" s="74">
        <f t="shared" ref="I99:I130" ca="1" si="67">IF(G99="E",ROUND(V99,0),ROUND(V99,3))</f>
        <v>118493</v>
      </c>
      <c r="J99" s="74">
        <f t="shared" ref="J99:J130" ca="1" si="68">IF(H99="E",ROUND(W99,0),ROUND(W99,3))</f>
        <v>123232</v>
      </c>
      <c r="K99" s="74">
        <f t="shared" ref="K99:K130" ca="1" si="69">IF(I99="E",ROUND(X99,0),ROUND(X99,3))</f>
        <v>128162</v>
      </c>
      <c r="L99" s="74">
        <f t="shared" ca="1" si="55"/>
        <v>0</v>
      </c>
      <c r="M99" s="74">
        <f t="shared" ca="1" si="56"/>
        <v>0</v>
      </c>
      <c r="N99" s="72"/>
      <c r="P99" s="187" t="str">
        <f t="shared" si="60"/>
        <v>52912C</v>
      </c>
      <c r="Q99" s="191" t="s">
        <v>600</v>
      </c>
      <c r="R99" s="188" t="str">
        <f t="shared" si="62"/>
        <v>HRIS Manager</v>
      </c>
      <c r="S99" s="189" t="str">
        <f t="shared" si="61"/>
        <v>133</v>
      </c>
      <c r="T99" s="186" cm="1">
        <f t="array" aca="1" ref="T99" ca="1">ROUND(IF($Q99="Y",VLOOKUP($P99, INDIRECT($Q$3),T$8,0)*INDIRECT($P$2),VLOOKUP($P99, INDIRECT($Q$3),T$8,0)),IF($E99="E",0,3))</f>
        <v>109554</v>
      </c>
      <c r="U99" s="186" cm="1">
        <f t="array" aca="1" ref="U99" ca="1">ROUND(IF($Q99="Y",VLOOKUP($P99, INDIRECT($Q$3),U$8,0)*INDIRECT($P$2),VLOOKUP($P99, INDIRECT($Q$3),U$8,0)),IF($E99="E",0,3))</f>
        <v>113933</v>
      </c>
      <c r="V99" s="186" cm="1">
        <f t="array" aca="1" ref="V99" ca="1">ROUND(IF($Q99="Y",VLOOKUP($P99, INDIRECT($Q$3),V$8,0)*INDIRECT($P$2),VLOOKUP($P99, INDIRECT($Q$3),V$8,0)),IF($E99="E",0,3))</f>
        <v>118493</v>
      </c>
      <c r="W99" s="186" cm="1">
        <f t="array" aca="1" ref="W99" ca="1">ROUND(IF($Q99="Y",VLOOKUP($P99, INDIRECT($Q$3),W$8,0)*INDIRECT($P$2),VLOOKUP($P99, INDIRECT($Q$3),W$8,0)),IF($E99="E",0,3))</f>
        <v>123232</v>
      </c>
      <c r="X99" s="186" cm="1">
        <f t="array" aca="1" ref="X99" ca="1">ROUND(IF($Q99="Y",VLOOKUP($P99, INDIRECT($Q$3),X$8,0)*INDIRECT($P$2),VLOOKUP($P99, INDIRECT($Q$3),X$8,0)),IF($E99="E",0,3))</f>
        <v>128162</v>
      </c>
      <c r="Y99" s="186" cm="1">
        <f t="array" aca="1" ref="Y99" ca="1">ROUND(IF($Q99="Y",VLOOKUP($P99, INDIRECT($Q$3),Y$8,0)*INDIRECT($P$2),VLOOKUP($P99, INDIRECT($Q$3),Y$8,0)),IF($E99="E",0,3))</f>
        <v>0</v>
      </c>
      <c r="Z99" s="186" cm="1">
        <f t="array" aca="1" ref="Z99" ca="1">ROUND(IF($Q99="Y",VLOOKUP($P99, INDIRECT($Q$3),Z$8,0)*INDIRECT($P$2),VLOOKUP($P99, INDIRECT($Q$3),Z$8,0)),IF($E99="E",0,3))</f>
        <v>0</v>
      </c>
      <c r="AA99" s="186"/>
      <c r="AB99" s="282" t="str">
        <f t="shared" si="57"/>
        <v>52912C</v>
      </c>
      <c r="AC99" s="130" t="str">
        <f t="shared" si="63"/>
        <v>HRIS Manager</v>
      </c>
      <c r="AD99" s="284" t="str">
        <f t="shared" si="64"/>
        <v>133</v>
      </c>
      <c r="AE99" s="282">
        <f t="shared" ca="1" si="50"/>
        <v>52.670999999999999</v>
      </c>
      <c r="AF99" s="282">
        <f t="shared" ca="1" si="51"/>
        <v>54.775999999999996</v>
      </c>
      <c r="AG99" s="282">
        <f t="shared" ca="1" si="52"/>
        <v>56.967999999999996</v>
      </c>
      <c r="AH99" s="282">
        <f t="shared" ca="1" si="53"/>
        <v>59.247</v>
      </c>
      <c r="AI99" s="282">
        <f t="shared" ca="1" si="54"/>
        <v>61.616999999999997</v>
      </c>
      <c r="AJ99" s="282" t="str">
        <f t="shared" ca="1" si="58"/>
        <v/>
      </c>
      <c r="AK99" s="282" t="str">
        <f t="shared" ca="1" si="59"/>
        <v/>
      </c>
    </row>
    <row r="100" spans="1:38" hidden="1" x14ac:dyDescent="0.2">
      <c r="A100" s="75" t="s">
        <v>92</v>
      </c>
      <c r="B100" s="75">
        <v>7</v>
      </c>
      <c r="C100" s="70" t="s">
        <v>514</v>
      </c>
      <c r="D100" s="75">
        <v>338</v>
      </c>
      <c r="E100" s="75" t="s">
        <v>21</v>
      </c>
      <c r="F100" s="73" t="s">
        <v>831</v>
      </c>
      <c r="G100" s="74">
        <f t="shared" ca="1" si="65"/>
        <v>35.692999999999998</v>
      </c>
      <c r="H100" s="74">
        <f t="shared" ca="1" si="66"/>
        <v>37.572000000000003</v>
      </c>
      <c r="I100" s="74">
        <f t="shared" ca="1" si="67"/>
        <v>38.624000000000002</v>
      </c>
      <c r="J100" s="74">
        <f t="shared" ca="1" si="68"/>
        <v>39.704999999999998</v>
      </c>
      <c r="K100" s="74">
        <f t="shared" ca="1" si="69"/>
        <v>41.292999999999999</v>
      </c>
      <c r="L100" s="74">
        <f t="shared" ca="1" si="55"/>
        <v>0</v>
      </c>
      <c r="M100" s="74">
        <f t="shared" ca="1" si="56"/>
        <v>0</v>
      </c>
      <c r="N100" s="72"/>
      <c r="P100" s="187" t="str">
        <f t="shared" si="60"/>
        <v>05411C</v>
      </c>
      <c r="Q100" s="191" t="s">
        <v>600</v>
      </c>
      <c r="R100" s="188" t="str">
        <f t="shared" si="62"/>
        <v>HRIS Specialist I</v>
      </c>
      <c r="S100" s="189" t="str">
        <f t="shared" si="61"/>
        <v>108</v>
      </c>
      <c r="T100" s="186" cm="1">
        <f t="array" aca="1" ref="T100" ca="1">ROUND(IF($Q100="Y",VLOOKUP($P100, INDIRECT($Q$3),T$8,0)*INDIRECT($P$2),VLOOKUP($P100, INDIRECT($Q$3),T$8,0)),IF($E100="E",0,3))</f>
        <v>35.692999999999998</v>
      </c>
      <c r="U100" s="186" cm="1">
        <f t="array" aca="1" ref="U100" ca="1">ROUND(IF($Q100="Y",VLOOKUP($P100, INDIRECT($Q$3),U$8,0)*INDIRECT($P$2),VLOOKUP($P100, INDIRECT($Q$3),U$8,0)),IF($E100="E",0,3))</f>
        <v>37.572000000000003</v>
      </c>
      <c r="V100" s="186" cm="1">
        <f t="array" aca="1" ref="V100" ca="1">ROUND(IF($Q100="Y",VLOOKUP($P100, INDIRECT($Q$3),V$8,0)*INDIRECT($P$2),VLOOKUP($P100, INDIRECT($Q$3),V$8,0)),IF($E100="E",0,3))</f>
        <v>38.624000000000002</v>
      </c>
      <c r="W100" s="186" cm="1">
        <f t="array" aca="1" ref="W100" ca="1">ROUND(IF($Q100="Y",VLOOKUP($P100, INDIRECT($Q$3),W$8,0)*INDIRECT($P$2),VLOOKUP($P100, INDIRECT($Q$3),W$8,0)),IF($E100="E",0,3))</f>
        <v>39.704999999999998</v>
      </c>
      <c r="X100" s="186">
        <v>41.292999999999999</v>
      </c>
      <c r="Y100" s="186" cm="1">
        <f t="array" aca="1" ref="Y100" ca="1">ROUND(IF($Q100="Y",VLOOKUP($P100, INDIRECT($Q$3),Y$8,0)*INDIRECT($P$2),VLOOKUP($P100, INDIRECT($Q$3),Y$8,0)),IF($E100="E",0,3))</f>
        <v>0</v>
      </c>
      <c r="Z100" s="186" cm="1">
        <f t="array" aca="1" ref="Z100" ca="1">ROUND(IF($Q100="Y",VLOOKUP($P100, INDIRECT($Q$3),Z$8,0)*INDIRECT($P$2),VLOOKUP($P100, INDIRECT($Q$3),Z$8,0)),IF($E100="E",0,3))</f>
        <v>0</v>
      </c>
      <c r="AA100" s="186"/>
      <c r="AB100" s="282" t="str">
        <f t="shared" si="57"/>
        <v>05411C</v>
      </c>
      <c r="AC100" s="130" t="str">
        <f t="shared" si="63"/>
        <v>HRIS Specialist I</v>
      </c>
      <c r="AD100" s="284" t="str">
        <f t="shared" si="64"/>
        <v>108</v>
      </c>
      <c r="AE100" s="282">
        <f t="shared" ca="1" si="50"/>
        <v>35.692999999999998</v>
      </c>
      <c r="AF100" s="282">
        <f t="shared" ca="1" si="51"/>
        <v>37.572000000000003</v>
      </c>
      <c r="AG100" s="282">
        <f t="shared" ca="1" si="52"/>
        <v>38.624000000000002</v>
      </c>
      <c r="AH100" s="282">
        <f t="shared" ca="1" si="53"/>
        <v>39.704999999999998</v>
      </c>
      <c r="AI100" s="282">
        <f t="shared" si="54"/>
        <v>41.292999999999999</v>
      </c>
      <c r="AJ100" s="282" t="str">
        <f t="shared" ca="1" si="58"/>
        <v/>
      </c>
      <c r="AK100" s="282" t="str">
        <f t="shared" ca="1" si="59"/>
        <v/>
      </c>
    </row>
    <row r="101" spans="1:38" hidden="1" x14ac:dyDescent="0.2">
      <c r="A101" s="75" t="s">
        <v>836</v>
      </c>
      <c r="B101" s="75">
        <v>8</v>
      </c>
      <c r="C101" s="70" t="s">
        <v>837</v>
      </c>
      <c r="D101" s="75">
        <v>385</v>
      </c>
      <c r="E101" s="75" t="s">
        <v>21</v>
      </c>
      <c r="F101" s="73" t="s">
        <v>825</v>
      </c>
      <c r="G101" s="74">
        <f t="shared" ca="1" si="65"/>
        <v>44.332999999999998</v>
      </c>
      <c r="H101" s="74">
        <f t="shared" ca="1" si="66"/>
        <v>45.573999999999998</v>
      </c>
      <c r="I101" s="74">
        <f t="shared" ca="1" si="67"/>
        <v>46.85</v>
      </c>
      <c r="J101" s="74">
        <f t="shared" ca="1" si="68"/>
        <v>48.183999999999997</v>
      </c>
      <c r="K101" s="74">
        <f t="shared" ca="1" si="69"/>
        <v>49.174999999999997</v>
      </c>
      <c r="L101" s="74">
        <f t="shared" ca="1" si="55"/>
        <v>0</v>
      </c>
      <c r="M101" s="74">
        <f t="shared" ca="1" si="56"/>
        <v>0</v>
      </c>
      <c r="N101" s="72"/>
      <c r="P101" s="187" t="str">
        <f t="shared" si="60"/>
        <v>59417C</v>
      </c>
      <c r="Q101" s="191" t="s">
        <v>600</v>
      </c>
      <c r="R101" s="188" t="str">
        <f t="shared" si="62"/>
        <v>HRIS Specialist II</v>
      </c>
      <c r="S101" s="189" t="str">
        <f t="shared" si="61"/>
        <v>113</v>
      </c>
      <c r="T101" s="186" cm="1">
        <f t="array" aca="1" ref="T101" ca="1">ROUND(IF($Q101="Y",VLOOKUP($P101, INDIRECT($Q$3),T$8,0)*INDIRECT($P$2),VLOOKUP($P101, INDIRECT($Q$3),T$8,0)),IF($E101="E",0,3))</f>
        <v>44.332999999999998</v>
      </c>
      <c r="U101" s="186" cm="1">
        <f t="array" aca="1" ref="U101" ca="1">ROUND(IF($Q101="Y",VLOOKUP($P101, INDIRECT($Q$3),U$8,0)*INDIRECT($P$2),VLOOKUP($P101, INDIRECT($Q$3),U$8,0)),IF($E101="E",0,3))</f>
        <v>45.573999999999998</v>
      </c>
      <c r="V101" s="186" cm="1">
        <f t="array" aca="1" ref="V101" ca="1">ROUND(IF($Q101="Y",VLOOKUP($P101, INDIRECT($Q$3),V$8,0)*INDIRECT($P$2),VLOOKUP($P101, INDIRECT($Q$3),V$8,0)),IF($E101="E",0,3))</f>
        <v>46.85</v>
      </c>
      <c r="W101" s="186" cm="1">
        <f t="array" aca="1" ref="W101" ca="1">ROUND(IF($Q101="Y",VLOOKUP($P101, INDIRECT($Q$3),W$8,0)*INDIRECT($P$2),VLOOKUP($P101, INDIRECT($Q$3),W$8,0)),IF($E101="E",0,3))</f>
        <v>48.183999999999997</v>
      </c>
      <c r="X101" s="186" cm="1">
        <f t="array" aca="1" ref="X101" ca="1">ROUND(IF($Q101="Y",VLOOKUP($P101, INDIRECT($Q$3),X$8,0)*INDIRECT($P$2),VLOOKUP($P101, INDIRECT($Q$3),X$8,0)),IF($E101="E",0,3))</f>
        <v>49.174999999999997</v>
      </c>
      <c r="Y101" s="186" cm="1">
        <f t="array" aca="1" ref="Y101" ca="1">ROUND(IF($Q101="Y",VLOOKUP($P101, INDIRECT($Q$3),Y$8,0)*INDIRECT($P$2),VLOOKUP($P101, INDIRECT($Q$3),Y$8,0)),IF($E101="E",0,3))</f>
        <v>0</v>
      </c>
      <c r="Z101" s="186" cm="1">
        <f t="array" aca="1" ref="Z101" ca="1">ROUND(IF($Q101="Y",VLOOKUP($P101, INDIRECT($Q$3),Z$8,0)*INDIRECT($P$2),VLOOKUP($P101, INDIRECT($Q$3),Z$8,0)),IF($E101="E",0,3))</f>
        <v>0</v>
      </c>
      <c r="AA101" s="186"/>
      <c r="AB101" s="282" t="str">
        <f t="shared" si="57"/>
        <v>59417C</v>
      </c>
      <c r="AC101" s="130" t="str">
        <f t="shared" si="63"/>
        <v>HRIS Specialist II</v>
      </c>
      <c r="AD101" s="284" t="str">
        <f t="shared" si="64"/>
        <v>113</v>
      </c>
      <c r="AE101" s="282">
        <f t="shared" ca="1" si="50"/>
        <v>44.332999999999998</v>
      </c>
      <c r="AF101" s="282">
        <f t="shared" ca="1" si="51"/>
        <v>45.573999999999998</v>
      </c>
      <c r="AG101" s="282">
        <f t="shared" ca="1" si="52"/>
        <v>46.85</v>
      </c>
      <c r="AH101" s="282">
        <f t="shared" ca="1" si="53"/>
        <v>48.183999999999997</v>
      </c>
      <c r="AI101" s="282">
        <f t="shared" ca="1" si="54"/>
        <v>49.174999999999997</v>
      </c>
      <c r="AJ101" s="282" t="str">
        <f t="shared" ca="1" si="58"/>
        <v/>
      </c>
      <c r="AK101" s="282" t="str">
        <f t="shared" ca="1" si="59"/>
        <v/>
      </c>
    </row>
    <row r="102" spans="1:38" hidden="1" x14ac:dyDescent="0.2">
      <c r="A102" s="75" t="s">
        <v>971</v>
      </c>
      <c r="B102" s="75">
        <v>10</v>
      </c>
      <c r="C102" s="70" t="s">
        <v>143</v>
      </c>
      <c r="D102" s="75">
        <v>475</v>
      </c>
      <c r="E102" s="75" t="s">
        <v>17</v>
      </c>
      <c r="F102" s="73" t="s">
        <v>972</v>
      </c>
      <c r="G102" s="74">
        <f t="shared" ca="1" si="65"/>
        <v>94545</v>
      </c>
      <c r="H102" s="74">
        <f t="shared" ca="1" si="66"/>
        <v>97194</v>
      </c>
      <c r="I102" s="74">
        <f t="shared" ca="1" si="67"/>
        <v>99915</v>
      </c>
      <c r="J102" s="74">
        <f t="shared" ca="1" si="68"/>
        <v>102712</v>
      </c>
      <c r="K102" s="74">
        <f t="shared" ca="1" si="69"/>
        <v>105587</v>
      </c>
      <c r="L102" s="74">
        <f t="shared" ca="1" si="55"/>
        <v>108548</v>
      </c>
      <c r="M102" s="74">
        <f t="shared" ca="1" si="56"/>
        <v>111637</v>
      </c>
      <c r="N102" s="72"/>
      <c r="P102" s="187" t="str">
        <f t="shared" si="60"/>
        <v>53051C</v>
      </c>
      <c r="Q102" s="191" t="s">
        <v>600</v>
      </c>
      <c r="R102" s="188" t="str">
        <f t="shared" si="62"/>
        <v>Innovation Program Manager</v>
      </c>
      <c r="S102" s="189" t="str">
        <f t="shared" si="61"/>
        <v>121</v>
      </c>
      <c r="T102" s="186" cm="1">
        <f t="array" aca="1" ref="T102" ca="1">ROUND(IF($Q102="Y",VLOOKUP($P102, INDIRECT($Q$3),T$8,0)*INDIRECT($P$2),VLOOKUP($P102, INDIRECT($Q$3),T$8,0)),IF($E102="E",0,3))</f>
        <v>94545</v>
      </c>
      <c r="U102" s="186" cm="1">
        <f t="array" aca="1" ref="U102" ca="1">ROUND(IF($Q102="Y",VLOOKUP($P102, INDIRECT($Q$3),U$8,0)*INDIRECT($P$2),VLOOKUP($P102, INDIRECT($Q$3),U$8,0)),IF($E102="E",0,3))</f>
        <v>97194</v>
      </c>
      <c r="V102" s="186" cm="1">
        <f t="array" aca="1" ref="V102" ca="1">ROUND(IF($Q102="Y",VLOOKUP($P102, INDIRECT($Q$3),V$8,0)*INDIRECT($P$2),VLOOKUP($P102, INDIRECT($Q$3),V$8,0)),IF($E102="E",0,3))</f>
        <v>99915</v>
      </c>
      <c r="W102" s="186" cm="1">
        <f t="array" aca="1" ref="W102" ca="1">ROUND(IF($Q102="Y",VLOOKUP($P102, INDIRECT($Q$3),W$8,0)*INDIRECT($P$2),VLOOKUP($P102, INDIRECT($Q$3),W$8,0)),IF($E102="E",0,3))</f>
        <v>102712</v>
      </c>
      <c r="X102" s="186" cm="1">
        <f t="array" aca="1" ref="X102" ca="1">ROUND(IF($Q102="Y",VLOOKUP($P102, INDIRECT($Q$3),X$8,0)*INDIRECT($P$2),VLOOKUP($P102, INDIRECT($Q$3),X$8,0)),IF($E102="E",0,3))</f>
        <v>105587</v>
      </c>
      <c r="Y102" s="186" cm="1">
        <f t="array" aca="1" ref="Y102" ca="1">ROUND(IF($Q102="Y",VLOOKUP($P102, INDIRECT($Q$3),Y$8,0)*INDIRECT($P$2),VLOOKUP($P102, INDIRECT($Q$3),Y$8,0)),IF($E102="E",0,3))</f>
        <v>108548</v>
      </c>
      <c r="Z102" s="186" cm="1">
        <f t="array" aca="1" ref="Z102" ca="1">ROUND(IF($Q102="Y",VLOOKUP($P102, INDIRECT($Q$3),Z$8,0)*INDIRECT($P$2),VLOOKUP($P102, INDIRECT($Q$3),Z$8,0)),IF($E102="E",0,3))</f>
        <v>111637</v>
      </c>
      <c r="AA102" s="186"/>
      <c r="AB102" s="282" t="str">
        <f t="shared" si="57"/>
        <v>53051C</v>
      </c>
      <c r="AC102" s="130" t="str">
        <f t="shared" si="63"/>
        <v>Innovation Program Manager</v>
      </c>
      <c r="AD102" s="284" t="str">
        <f t="shared" si="64"/>
        <v>121</v>
      </c>
      <c r="AE102" s="282">
        <f t="shared" ca="1" si="50"/>
        <v>45.454999999999998</v>
      </c>
      <c r="AF102" s="282">
        <f t="shared" ca="1" si="51"/>
        <v>46.727999999999994</v>
      </c>
      <c r="AG102" s="282">
        <f t="shared" ca="1" si="52"/>
        <v>48.036999999999999</v>
      </c>
      <c r="AH102" s="282">
        <f t="shared" ca="1" si="53"/>
        <v>49.381</v>
      </c>
      <c r="AI102" s="282">
        <f t="shared" ca="1" si="54"/>
        <v>50.762999999999998</v>
      </c>
      <c r="AJ102" s="282">
        <f t="shared" ca="1" si="58"/>
        <v>52.186999999999998</v>
      </c>
      <c r="AK102" s="282">
        <f t="shared" ca="1" si="59"/>
        <v>53.671999999999997</v>
      </c>
    </row>
    <row r="103" spans="1:38" hidden="1" x14ac:dyDescent="0.2">
      <c r="A103" s="75" t="s">
        <v>847</v>
      </c>
      <c r="B103" s="75">
        <v>10</v>
      </c>
      <c r="C103" s="70" t="s">
        <v>848</v>
      </c>
      <c r="D103" s="75">
        <v>475</v>
      </c>
      <c r="E103" s="75" t="s">
        <v>17</v>
      </c>
      <c r="F103" s="73" t="s">
        <v>846</v>
      </c>
      <c r="G103" s="74">
        <f t="shared" ca="1" si="65"/>
        <v>95413</v>
      </c>
      <c r="H103" s="74">
        <f t="shared" ca="1" si="66"/>
        <v>99234</v>
      </c>
      <c r="I103" s="74">
        <f t="shared" ca="1" si="67"/>
        <v>103207</v>
      </c>
      <c r="J103" s="74">
        <f t="shared" ca="1" si="68"/>
        <v>107339</v>
      </c>
      <c r="K103" s="74">
        <f t="shared" ca="1" si="69"/>
        <v>111637</v>
      </c>
      <c r="L103" s="74">
        <f t="shared" ca="1" si="55"/>
        <v>0</v>
      </c>
      <c r="M103" s="74">
        <f t="shared" ca="1" si="56"/>
        <v>0</v>
      </c>
      <c r="N103" s="72"/>
      <c r="P103" s="187" t="str">
        <f t="shared" si="60"/>
        <v>53019C</v>
      </c>
      <c r="Q103" s="191" t="s">
        <v>600</v>
      </c>
      <c r="R103" s="188" t="str">
        <f t="shared" si="62"/>
        <v>Intelligence Analyst Supervisor</v>
      </c>
      <c r="S103" s="189" t="str">
        <f t="shared" si="61"/>
        <v>123</v>
      </c>
      <c r="T103" s="186" cm="1">
        <f t="array" aca="1" ref="T103" ca="1">ROUND(IF($Q103="Y",VLOOKUP($P103, INDIRECT($Q$3),T$8,0)*INDIRECT($P$2),VLOOKUP($P103, INDIRECT($Q$3),T$8,0)),IF($E103="E",0,3))</f>
        <v>95413</v>
      </c>
      <c r="U103" s="186" cm="1">
        <f t="array" aca="1" ref="U103" ca="1">ROUND(IF($Q103="Y",VLOOKUP($P103, INDIRECT($Q$3),U$8,0)*INDIRECT($P$2),VLOOKUP($P103, INDIRECT($Q$3),U$8,0)),IF($E103="E",0,3))</f>
        <v>99234</v>
      </c>
      <c r="V103" s="186" cm="1">
        <f t="array" aca="1" ref="V103" ca="1">ROUND(IF($Q103="Y",VLOOKUP($P103, INDIRECT($Q$3),V$8,0)*INDIRECT($P$2),VLOOKUP($P103, INDIRECT($Q$3),V$8,0)),IF($E103="E",0,3))</f>
        <v>103207</v>
      </c>
      <c r="W103" s="186" cm="1">
        <f t="array" aca="1" ref="W103" ca="1">ROUND(IF($Q103="Y",VLOOKUP($P103, INDIRECT($Q$3),W$8,0)*INDIRECT($P$2),VLOOKUP($P103, INDIRECT($Q$3),W$8,0)),IF($E103="E",0,3))</f>
        <v>107339</v>
      </c>
      <c r="X103" s="186" cm="1">
        <f t="array" aca="1" ref="X103" ca="1">ROUND(IF($Q103="Y",VLOOKUP($P103, INDIRECT($Q$3),X$8,0)*INDIRECT($P$2),VLOOKUP($P103, INDIRECT($Q$3),X$8,0)),IF($E103="E",0,3))</f>
        <v>111637</v>
      </c>
      <c r="Y103" s="186" cm="1">
        <f t="array" aca="1" ref="Y103" ca="1">ROUND(IF($Q103="Y",VLOOKUP($P103, INDIRECT($Q$3),Y$8,0)*INDIRECT($P$2),VLOOKUP($P103, INDIRECT($Q$3),Y$8,0)),IF($E103="E",0,3))</f>
        <v>0</v>
      </c>
      <c r="Z103" s="186" cm="1">
        <f t="array" aca="1" ref="Z103" ca="1">ROUND(IF($Q103="Y",VLOOKUP($P103, INDIRECT($Q$3),Z$8,0)*INDIRECT($P$2),VLOOKUP($P103, INDIRECT($Q$3),Z$8,0)),IF($E103="E",0,3))</f>
        <v>0</v>
      </c>
      <c r="AA103" s="186"/>
      <c r="AB103" s="282" t="str">
        <f t="shared" si="57"/>
        <v>53019C</v>
      </c>
      <c r="AC103" s="130" t="str">
        <f t="shared" si="63"/>
        <v>Intelligence Analyst Supervisor</v>
      </c>
      <c r="AD103" s="284" t="str">
        <f t="shared" si="64"/>
        <v>123</v>
      </c>
      <c r="AE103" s="282">
        <f t="shared" ca="1" si="50"/>
        <v>45.872</v>
      </c>
      <c r="AF103" s="282">
        <f t="shared" ca="1" si="51"/>
        <v>47.708999999999996</v>
      </c>
      <c r="AG103" s="282">
        <f t="shared" ca="1" si="52"/>
        <v>49.619</v>
      </c>
      <c r="AH103" s="282">
        <f t="shared" ca="1" si="53"/>
        <v>51.605999999999995</v>
      </c>
      <c r="AI103" s="282">
        <f t="shared" ca="1" si="54"/>
        <v>53.671999999999997</v>
      </c>
      <c r="AJ103" s="282" t="str">
        <f t="shared" ca="1" si="58"/>
        <v/>
      </c>
      <c r="AK103" s="282" t="str">
        <f t="shared" ca="1" si="59"/>
        <v/>
      </c>
    </row>
    <row r="104" spans="1:38" hidden="1" x14ac:dyDescent="0.2">
      <c r="A104" s="75" t="s">
        <v>39</v>
      </c>
      <c r="B104" s="75">
        <v>10</v>
      </c>
      <c r="C104" s="70" t="s">
        <v>571</v>
      </c>
      <c r="D104" s="75">
        <v>458</v>
      </c>
      <c r="E104" s="75" t="s">
        <v>17</v>
      </c>
      <c r="F104" s="73" t="s">
        <v>641</v>
      </c>
      <c r="G104" s="74">
        <f t="shared" ca="1" si="65"/>
        <v>92836</v>
      </c>
      <c r="H104" s="74">
        <f t="shared" ca="1" si="66"/>
        <v>96554</v>
      </c>
      <c r="I104" s="74">
        <f t="shared" ca="1" si="67"/>
        <v>100421</v>
      </c>
      <c r="J104" s="74">
        <f t="shared" ca="1" si="68"/>
        <v>104439</v>
      </c>
      <c r="K104" s="74">
        <f t="shared" ca="1" si="69"/>
        <v>108623</v>
      </c>
      <c r="L104" s="74">
        <f t="shared" ca="1" si="55"/>
        <v>0</v>
      </c>
      <c r="M104" s="74">
        <f t="shared" ca="1" si="56"/>
        <v>0</v>
      </c>
      <c r="N104" s="72"/>
      <c r="P104" s="187" t="str">
        <f t="shared" si="60"/>
        <v>01334C</v>
      </c>
      <c r="Q104" s="186" t="s">
        <v>600</v>
      </c>
      <c r="R104" s="188" t="str">
        <f t="shared" si="62"/>
        <v>IT Interagency Coordinator</v>
      </c>
      <c r="S104" s="189" t="str">
        <f t="shared" si="61"/>
        <v>065</v>
      </c>
      <c r="T104" s="186" cm="1">
        <f t="array" aca="1" ref="T104" ca="1">ROUND(IF($Q104="Y",VLOOKUP($P104, INDIRECT($Q$3),T$8,0)*INDIRECT($P$2),VLOOKUP($P104, INDIRECT($Q$3),T$8,0)),IF($E104="E",0,3))</f>
        <v>92836</v>
      </c>
      <c r="U104" s="186" cm="1">
        <f t="array" aca="1" ref="U104" ca="1">ROUND(IF($Q104="Y",VLOOKUP($P104, INDIRECT($Q$3),U$8,0)*INDIRECT($P$2),VLOOKUP($P104, INDIRECT($Q$3),U$8,0)),IF($E104="E",0,3))</f>
        <v>96554</v>
      </c>
      <c r="V104" s="186" cm="1">
        <f t="array" aca="1" ref="V104" ca="1">ROUND(IF($Q104="Y",VLOOKUP($P104, INDIRECT($Q$3),V$8,0)*INDIRECT($P$2),VLOOKUP($P104, INDIRECT($Q$3),V$8,0)),IF($E104="E",0,3))</f>
        <v>100421</v>
      </c>
      <c r="W104" s="186" cm="1">
        <f t="array" aca="1" ref="W104" ca="1">ROUND(IF($Q104="Y",VLOOKUP($P104, INDIRECT($Q$3),W$8,0)*INDIRECT($P$2),VLOOKUP($P104, INDIRECT($Q$3),W$8,0)),IF($E104="E",0,3))</f>
        <v>104439</v>
      </c>
      <c r="X104" s="186" cm="1">
        <f t="array" aca="1" ref="X104" ca="1">ROUND(IF($Q104="Y",VLOOKUP($P104, INDIRECT($Q$3),X$8,0)*INDIRECT($P$2),VLOOKUP($P104, INDIRECT($Q$3),X$8,0)),IF($E104="E",0,3))</f>
        <v>108623</v>
      </c>
      <c r="Y104" s="186" cm="1">
        <f t="array" aca="1" ref="Y104" ca="1">ROUND(IF($Q104="Y",VLOOKUP($P104, INDIRECT($Q$3),Y$8,0)*INDIRECT($P$2),VLOOKUP($P104, INDIRECT($Q$3),Y$8,0)),IF($E104="E",0,3))</f>
        <v>0</v>
      </c>
      <c r="Z104" s="186" cm="1">
        <f t="array" aca="1" ref="Z104" ca="1">ROUND(IF($Q104="Y",VLOOKUP($P104, INDIRECT($Q$3),Z$8,0)*INDIRECT($P$2),VLOOKUP($P104, INDIRECT($Q$3),Z$8,0)),IF($E104="E",0,3))</f>
        <v>0</v>
      </c>
      <c r="AA104" s="186"/>
      <c r="AB104" s="282" t="str">
        <f t="shared" si="57"/>
        <v>01334C</v>
      </c>
      <c r="AC104" s="130" t="str">
        <f t="shared" si="63"/>
        <v>IT Interagency Coordinator</v>
      </c>
      <c r="AD104" s="284" t="str">
        <f t="shared" si="64"/>
        <v>065</v>
      </c>
      <c r="AE104" s="282">
        <f t="shared" ca="1" si="50"/>
        <v>44.632999999999996</v>
      </c>
      <c r="AF104" s="282">
        <f t="shared" ca="1" si="51"/>
        <v>46.420999999999999</v>
      </c>
      <c r="AG104" s="282">
        <f t="shared" ca="1" si="52"/>
        <v>48.28</v>
      </c>
      <c r="AH104" s="282">
        <f t="shared" ca="1" si="53"/>
        <v>50.211999999999996</v>
      </c>
      <c r="AI104" s="282">
        <f t="shared" ca="1" si="54"/>
        <v>52.222999999999999</v>
      </c>
      <c r="AJ104" s="282" t="str">
        <f t="shared" ca="1" si="58"/>
        <v/>
      </c>
      <c r="AK104" s="282" t="str">
        <f t="shared" ca="1" si="59"/>
        <v/>
      </c>
    </row>
    <row r="105" spans="1:38" hidden="1" x14ac:dyDescent="0.2">
      <c r="A105" s="75" t="s">
        <v>113</v>
      </c>
      <c r="B105" s="75">
        <v>12</v>
      </c>
      <c r="C105" s="70" t="s">
        <v>112</v>
      </c>
      <c r="D105" s="75">
        <v>560</v>
      </c>
      <c r="E105" s="75" t="s">
        <v>17</v>
      </c>
      <c r="F105" s="73" t="s">
        <v>647</v>
      </c>
      <c r="G105" s="74">
        <f t="shared" ca="1" si="65"/>
        <v>116410</v>
      </c>
      <c r="H105" s="74">
        <f t="shared" ca="1" si="66"/>
        <v>122574</v>
      </c>
      <c r="I105" s="74">
        <f t="shared" ca="1" si="67"/>
        <v>130854</v>
      </c>
      <c r="J105" s="74">
        <f t="shared" ca="1" si="68"/>
        <v>134514</v>
      </c>
      <c r="K105" s="74">
        <f t="shared" ca="1" si="69"/>
        <v>138285</v>
      </c>
      <c r="L105" s="74">
        <f t="shared" ca="1" si="55"/>
        <v>142226</v>
      </c>
      <c r="M105" s="74">
        <f t="shared" ca="1" si="56"/>
        <v>0</v>
      </c>
      <c r="N105" s="72"/>
      <c r="P105" s="187" t="str">
        <f t="shared" si="60"/>
        <v>06785C</v>
      </c>
      <c r="Q105" s="191" t="s">
        <v>600</v>
      </c>
      <c r="R105" s="188" t="str">
        <f t="shared" si="62"/>
        <v>IT Manager</v>
      </c>
      <c r="S105" s="189" t="str">
        <f t="shared" si="61"/>
        <v>53A</v>
      </c>
      <c r="T105" s="186" cm="1">
        <f t="array" aca="1" ref="T105" ca="1">ROUND(IF($Q105="Y",VLOOKUP($P105, INDIRECT($Q$3),T$8,0)*INDIRECT($P$2),VLOOKUP($P105, INDIRECT($Q$3),T$8,0)),IF($E105="E",0,3))</f>
        <v>116410</v>
      </c>
      <c r="U105" s="186" cm="1">
        <f t="array" aca="1" ref="U105" ca="1">ROUND(IF($Q105="Y",VLOOKUP($P105, INDIRECT($Q$3),U$8,0)*INDIRECT($P$2),VLOOKUP($P105, INDIRECT($Q$3),U$8,0)),IF($E105="E",0,3))</f>
        <v>122574</v>
      </c>
      <c r="V105" s="186" cm="1">
        <f t="array" aca="1" ref="V105" ca="1">ROUND(IF($Q105="Y",VLOOKUP($P105, INDIRECT($Q$3),V$8,0)*INDIRECT($P$2),VLOOKUP($P105, INDIRECT($Q$3),V$8,0)),IF($E105="E",0,3))</f>
        <v>130854</v>
      </c>
      <c r="W105" s="186" cm="1">
        <f t="array" aca="1" ref="W105" ca="1">ROUND(IF($Q105="Y",VLOOKUP($P105, INDIRECT($Q$3),W$8,0)*INDIRECT($P$2),VLOOKUP($P105, INDIRECT($Q$3),W$8,0)),IF($E105="E",0,3))</f>
        <v>134514</v>
      </c>
      <c r="X105" s="186" cm="1">
        <f t="array" aca="1" ref="X105" ca="1">ROUND(IF($Q105="Y",VLOOKUP($P105, INDIRECT($Q$3),X$8,0)*INDIRECT($P$2),VLOOKUP($P105, INDIRECT($Q$3),X$8,0)),IF($E105="E",0,3))</f>
        <v>138285</v>
      </c>
      <c r="Y105" s="186" cm="1">
        <f t="array" aca="1" ref="Y105" ca="1">ROUND(IF($Q105="Y",VLOOKUP($P105, INDIRECT($Q$3),Y$8,0)*INDIRECT($P$2),VLOOKUP($P105, INDIRECT($Q$3),Y$8,0)),IF($E105="E",0,3))</f>
        <v>142226</v>
      </c>
      <c r="Z105" s="186" cm="1">
        <f t="array" aca="1" ref="Z105" ca="1">ROUND(IF($Q105="Y",VLOOKUP($P105, INDIRECT($Q$3),Z$8,0)*INDIRECT($P$2),VLOOKUP($P105, INDIRECT($Q$3),Z$8,0)),IF($E105="E",0,3))</f>
        <v>0</v>
      </c>
      <c r="AA105" s="186"/>
      <c r="AB105" s="282" t="str">
        <f t="shared" si="57"/>
        <v>06785C</v>
      </c>
      <c r="AC105" s="130" t="str">
        <f t="shared" si="63"/>
        <v>IT Manager</v>
      </c>
      <c r="AD105" s="284" t="str">
        <f t="shared" si="64"/>
        <v>53A</v>
      </c>
      <c r="AE105" s="282">
        <f t="shared" ref="AE105:AE136" ca="1" si="70">IF(T105=0,"",IF($E105="E",ROUNDUP(T105/2080,3),T105))</f>
        <v>55.966999999999999</v>
      </c>
      <c r="AF105" s="282">
        <f t="shared" ref="AF105:AF136" ca="1" si="71">IF(U105=0,"",IF($E105="E",ROUNDUP(U105/2080,3),U105))</f>
        <v>58.93</v>
      </c>
      <c r="AG105" s="282">
        <f t="shared" ref="AG105:AG136" ca="1" si="72">IF(V105=0,"",IF($E105="E",ROUNDUP(V105/2080,3),V105))</f>
        <v>62.910999999999994</v>
      </c>
      <c r="AH105" s="282">
        <f t="shared" ref="AH105:AH136" ca="1" si="73">IF(W105=0,"",IF($E105="E",ROUNDUP(W105/2080,3),W105))</f>
        <v>64.671000000000006</v>
      </c>
      <c r="AI105" s="282">
        <f t="shared" ref="AI105:AI136" ca="1" si="74">IF(X105=0,"",IF($E105="E",ROUNDUP(X105/2080,3),X105))</f>
        <v>66.484000000000009</v>
      </c>
      <c r="AJ105" s="282">
        <f t="shared" ca="1" si="58"/>
        <v>68.378</v>
      </c>
      <c r="AK105" s="282" t="str">
        <f t="shared" ca="1" si="59"/>
        <v/>
      </c>
    </row>
    <row r="106" spans="1:38" hidden="1" x14ac:dyDescent="0.2">
      <c r="A106" s="75" t="s">
        <v>881</v>
      </c>
      <c r="B106" s="75">
        <v>13</v>
      </c>
      <c r="C106" s="70" t="s">
        <v>882</v>
      </c>
      <c r="D106" s="75">
        <v>595</v>
      </c>
      <c r="E106" s="75" t="s">
        <v>17</v>
      </c>
      <c r="F106" s="73" t="s">
        <v>880</v>
      </c>
      <c r="G106" s="74">
        <f t="shared" ca="1" si="65"/>
        <v>123685</v>
      </c>
      <c r="H106" s="74">
        <f t="shared" ca="1" si="66"/>
        <v>130235</v>
      </c>
      <c r="I106" s="74">
        <f t="shared" ca="1" si="67"/>
        <v>139031</v>
      </c>
      <c r="J106" s="74">
        <f t="shared" ca="1" si="68"/>
        <v>142923</v>
      </c>
      <c r="K106" s="74">
        <f t="shared" ca="1" si="69"/>
        <v>146927</v>
      </c>
      <c r="L106" s="74">
        <f t="shared" ref="L106:L124" ca="1" si="75">IF(J106="E",ROUND(Y106,0),ROUND(Y106,3))</f>
        <v>151114</v>
      </c>
      <c r="M106" s="74">
        <f t="shared" ref="M106:M124" ca="1" si="76">IF(K106="E",ROUND(Z106,0),ROUND(Z106,3))</f>
        <v>0</v>
      </c>
      <c r="N106" s="72"/>
      <c r="P106" s="187" t="str">
        <f t="shared" si="60"/>
        <v>59435C</v>
      </c>
      <c r="Q106" s="191" t="s">
        <v>600</v>
      </c>
      <c r="R106" s="188" t="str">
        <f t="shared" si="62"/>
        <v>IT Project Management Office Manager</v>
      </c>
      <c r="S106" s="189" t="str">
        <f t="shared" si="61"/>
        <v>115</v>
      </c>
      <c r="T106" s="186" cm="1">
        <f t="array" aca="1" ref="T106" ca="1">ROUND(IF($Q106="Y",VLOOKUP($P106, INDIRECT($Q$3),T$8,0)*INDIRECT($P$2),VLOOKUP($P106, INDIRECT($Q$3),T$8,0)),IF($E106="E",0,3))</f>
        <v>123685</v>
      </c>
      <c r="U106" s="186" cm="1">
        <f t="array" aca="1" ref="U106" ca="1">ROUND(IF($Q106="Y",VLOOKUP($P106, INDIRECT($Q$3),U$8,0)*INDIRECT($P$2),VLOOKUP($P106, INDIRECT($Q$3),U$8,0)),IF($E106="E",0,3))</f>
        <v>130235</v>
      </c>
      <c r="V106" s="186" cm="1">
        <f t="array" aca="1" ref="V106" ca="1">ROUND(IF($Q106="Y",VLOOKUP($P106, INDIRECT($Q$3),V$8,0)*INDIRECT($P$2),VLOOKUP($P106, INDIRECT($Q$3),V$8,0)),IF($E106="E",0,3))</f>
        <v>139031</v>
      </c>
      <c r="W106" s="186" cm="1">
        <f t="array" aca="1" ref="W106" ca="1">ROUND(IF($Q106="Y",VLOOKUP($P106, INDIRECT($Q$3),W$8,0)*INDIRECT($P$2),VLOOKUP($P106, INDIRECT($Q$3),W$8,0)),IF($E106="E",0,3))</f>
        <v>142923</v>
      </c>
      <c r="X106" s="186" cm="1">
        <f t="array" aca="1" ref="X106" ca="1">ROUND(IF($Q106="Y",VLOOKUP($P106, INDIRECT($Q$3),X$8,0)*INDIRECT($P$2),VLOOKUP($P106, INDIRECT($Q$3),X$8,0)),IF($E106="E",0,3))</f>
        <v>146927</v>
      </c>
      <c r="Y106" s="186" cm="1">
        <f t="array" aca="1" ref="Y106" ca="1">ROUND(IF($Q106="Y",VLOOKUP($P106, INDIRECT($Q$3),Y$8,0)*INDIRECT($P$2),VLOOKUP($P106, INDIRECT($Q$3),Y$8,0)),IF($E106="E",0,3))</f>
        <v>151114</v>
      </c>
      <c r="Z106" s="186" cm="1">
        <f t="array" aca="1" ref="Z106" ca="1">ROUND(IF($Q106="Y",VLOOKUP($P106, INDIRECT($Q$3),Z$8,0)*INDIRECT($P$2),VLOOKUP($P106, INDIRECT($Q$3),Z$8,0)),IF($E106="E",0,3))</f>
        <v>0</v>
      </c>
      <c r="AA106" s="186"/>
      <c r="AB106" s="282" t="str">
        <f t="shared" si="57"/>
        <v>59435C</v>
      </c>
      <c r="AC106" s="130" t="str">
        <f t="shared" si="63"/>
        <v>IT Project Management Office Manager</v>
      </c>
      <c r="AD106" s="284" t="str">
        <f t="shared" si="64"/>
        <v>115</v>
      </c>
      <c r="AE106" s="282">
        <f t="shared" ca="1" si="70"/>
        <v>59.463999999999999</v>
      </c>
      <c r="AF106" s="282">
        <f t="shared" ca="1" si="71"/>
        <v>62.613</v>
      </c>
      <c r="AG106" s="282">
        <f t="shared" ca="1" si="72"/>
        <v>66.841999999999999</v>
      </c>
      <c r="AH106" s="282">
        <f t="shared" ca="1" si="73"/>
        <v>68.713000000000008</v>
      </c>
      <c r="AI106" s="282">
        <f t="shared" ca="1" si="74"/>
        <v>70.638000000000005</v>
      </c>
      <c r="AJ106" s="282">
        <f t="shared" ref="AJ106:AJ124" ca="1" si="77">IF(Y106=0,"",IF($E106="E",ROUNDUP(Y106/2080,3),Y106))</f>
        <v>72.65100000000001</v>
      </c>
      <c r="AK106" s="282" t="str">
        <f t="shared" ref="AK106:AK124" ca="1" si="78">IF(Z106=0,"",IF($E106="E",ROUNDUP(Z106/2080,3),Z106))</f>
        <v/>
      </c>
    </row>
    <row r="107" spans="1:38" hidden="1" x14ac:dyDescent="0.2">
      <c r="A107" s="75" t="s">
        <v>565</v>
      </c>
      <c r="B107" s="75">
        <v>12</v>
      </c>
      <c r="C107" s="70" t="s">
        <v>898</v>
      </c>
      <c r="D107" s="75">
        <v>550</v>
      </c>
      <c r="E107" s="75" t="s">
        <v>17</v>
      </c>
      <c r="F107" s="73" t="s">
        <v>557</v>
      </c>
      <c r="G107" s="74">
        <f t="shared" ca="1" si="65"/>
        <v>105203</v>
      </c>
      <c r="H107" s="74">
        <f t="shared" ca="1" si="66"/>
        <v>111070</v>
      </c>
      <c r="I107" s="74">
        <f t="shared" ca="1" si="67"/>
        <v>118685</v>
      </c>
      <c r="J107" s="74">
        <f t="shared" ca="1" si="68"/>
        <v>122009</v>
      </c>
      <c r="K107" s="74">
        <f t="shared" ca="1" si="69"/>
        <v>125424</v>
      </c>
      <c r="L107" s="74">
        <f t="shared" ca="1" si="75"/>
        <v>129001</v>
      </c>
      <c r="M107" s="74">
        <f t="shared" ca="1" si="76"/>
        <v>0</v>
      </c>
      <c r="N107" s="72"/>
      <c r="P107" s="187" t="str">
        <f t="shared" si="60"/>
        <v>52982C</v>
      </c>
      <c r="Q107" s="191" t="s">
        <v>600</v>
      </c>
      <c r="R107" s="188" t="str">
        <f t="shared" si="62"/>
        <v>IT Project Manager Supervisor</v>
      </c>
      <c r="S107" s="189" t="str">
        <f t="shared" si="61"/>
        <v>122</v>
      </c>
      <c r="T107" s="186" cm="1">
        <f t="array" aca="1" ref="T107" ca="1">ROUND(IF($Q107="Y",VLOOKUP($P107, INDIRECT($Q$3),T$8,0)*INDIRECT($P$2),VLOOKUP($P107, INDIRECT($Q$3),T$8,0)),IF($E107="E",0,3))</f>
        <v>105203</v>
      </c>
      <c r="U107" s="186" cm="1">
        <f t="array" aca="1" ref="U107" ca="1">ROUND(IF($Q107="Y",VLOOKUP($P107, INDIRECT($Q$3),U$8,0)*INDIRECT($P$2),VLOOKUP($P107, INDIRECT($Q$3),U$8,0)),IF($E107="E",0,3))</f>
        <v>111070</v>
      </c>
      <c r="V107" s="186" cm="1">
        <f t="array" aca="1" ref="V107" ca="1">ROUND(IF($Q107="Y",VLOOKUP($P107, INDIRECT($Q$3),V$8,0)*INDIRECT($P$2),VLOOKUP($P107, INDIRECT($Q$3),V$8,0)),IF($E107="E",0,3))</f>
        <v>118685</v>
      </c>
      <c r="W107" s="186" cm="1">
        <f t="array" aca="1" ref="W107" ca="1">ROUND(IF($Q107="Y",VLOOKUP($P107, INDIRECT($Q$3),W$8,0)*INDIRECT($P$2),VLOOKUP($P107, INDIRECT($Q$3),W$8,0)),IF($E107="E",0,3))</f>
        <v>122009</v>
      </c>
      <c r="X107" s="186" cm="1">
        <f t="array" aca="1" ref="X107" ca="1">ROUND(IF($Q107="Y",VLOOKUP($P107, INDIRECT($Q$3),X$8,0)*INDIRECT($P$2),VLOOKUP($P107, INDIRECT($Q$3),X$8,0)),IF($E107="E",0,3))</f>
        <v>125424</v>
      </c>
      <c r="Y107" s="186" cm="1">
        <f t="array" aca="1" ref="Y107" ca="1">ROUND(IF($Q107="Y",VLOOKUP($P107, INDIRECT($Q$3),Y$8,0)*INDIRECT($P$2),VLOOKUP($P107, INDIRECT($Q$3),Y$8,0)),IF($E107="E",0,3))</f>
        <v>129001</v>
      </c>
      <c r="Z107" s="186" cm="1">
        <f t="array" aca="1" ref="Z107" ca="1">ROUND(IF($Q107="Y",VLOOKUP($P107, INDIRECT($Q$3),Z$8,0)*INDIRECT($P$2),VLOOKUP($P107, INDIRECT($Q$3),Z$8,0)),IF($E107="E",0,3))</f>
        <v>0</v>
      </c>
      <c r="AA107" s="186"/>
      <c r="AB107" s="282" t="str">
        <f t="shared" si="57"/>
        <v>52982C</v>
      </c>
      <c r="AC107" s="130" t="str">
        <f t="shared" si="63"/>
        <v>IT Project Manager Supervisor</v>
      </c>
      <c r="AD107" s="284" t="str">
        <f t="shared" si="64"/>
        <v>122</v>
      </c>
      <c r="AE107" s="282">
        <f t="shared" ca="1" si="70"/>
        <v>50.579000000000001</v>
      </c>
      <c r="AF107" s="282">
        <f t="shared" ca="1" si="71"/>
        <v>53.4</v>
      </c>
      <c r="AG107" s="282">
        <f t="shared" ca="1" si="72"/>
        <v>57.061</v>
      </c>
      <c r="AH107" s="282">
        <f t="shared" ca="1" si="73"/>
        <v>58.658999999999999</v>
      </c>
      <c r="AI107" s="282">
        <f t="shared" ca="1" si="74"/>
        <v>60.3</v>
      </c>
      <c r="AJ107" s="282">
        <f t="shared" ca="1" si="77"/>
        <v>62.019999999999996</v>
      </c>
      <c r="AK107" s="282" t="str">
        <f t="shared" ca="1" si="78"/>
        <v/>
      </c>
      <c r="AL107" s="282" t="str">
        <f>IF(AA107=0,"",IF($E107="E",ROUNDUP(AA107/2080,3),AA107))</f>
        <v/>
      </c>
    </row>
    <row r="108" spans="1:38" hidden="1" x14ac:dyDescent="0.2">
      <c r="A108" s="75" t="s">
        <v>963</v>
      </c>
      <c r="B108" s="75">
        <v>13</v>
      </c>
      <c r="C108" s="70" t="s">
        <v>964</v>
      </c>
      <c r="D108" s="75">
        <v>595</v>
      </c>
      <c r="E108" s="75" t="s">
        <v>17</v>
      </c>
      <c r="F108" s="73" t="s">
        <v>965</v>
      </c>
      <c r="G108" s="74">
        <f t="shared" ca="1" si="65"/>
        <v>121294</v>
      </c>
      <c r="H108" s="74">
        <f t="shared" ca="1" si="66"/>
        <v>127678</v>
      </c>
      <c r="I108" s="74">
        <f t="shared" ca="1" si="67"/>
        <v>134398</v>
      </c>
      <c r="J108" s="74">
        <f t="shared" ca="1" si="68"/>
        <v>141472</v>
      </c>
      <c r="K108" s="74">
        <f t="shared" ca="1" si="69"/>
        <v>148918</v>
      </c>
      <c r="L108" s="74">
        <f t="shared" ca="1" si="75"/>
        <v>156755</v>
      </c>
      <c r="M108" s="74">
        <f t="shared" ca="1" si="76"/>
        <v>165006</v>
      </c>
      <c r="N108" s="72"/>
      <c r="P108" s="187" t="str">
        <f t="shared" ref="P108:P139" si="79">A108</f>
        <v>59458C</v>
      </c>
      <c r="Q108" s="191" t="s">
        <v>600</v>
      </c>
      <c r="R108" s="188" t="str">
        <f t="shared" si="62"/>
        <v>IT Technical Manager</v>
      </c>
      <c r="S108" s="189" t="str">
        <f t="shared" si="61"/>
        <v>128</v>
      </c>
      <c r="T108" s="186" cm="1">
        <f t="array" aca="1" ref="T108" ca="1">ROUND(IF($Q108="Y",VLOOKUP($P108, INDIRECT($Q$3),T$8,0)*INDIRECT($P$2),VLOOKUP($P108, INDIRECT($Q$3),T$8,0)),IF($E108="E",0,3))</f>
        <v>121294</v>
      </c>
      <c r="U108" s="186" cm="1">
        <f t="array" aca="1" ref="U108" ca="1">ROUND(IF($Q108="Y",VLOOKUP($P108, INDIRECT($Q$3),U$8,0)*INDIRECT($P$2),VLOOKUP($P108, INDIRECT($Q$3),U$8,0)),IF($E108="E",0,3))</f>
        <v>127678</v>
      </c>
      <c r="V108" s="186" cm="1">
        <f t="array" aca="1" ref="V108" ca="1">ROUND(IF($Q108="Y",VLOOKUP($P108, INDIRECT($Q$3),V$8,0)*INDIRECT($P$2),VLOOKUP($P108, INDIRECT($Q$3),V$8,0)),IF($E108="E",0,3))</f>
        <v>134398</v>
      </c>
      <c r="W108" s="186" cm="1">
        <f t="array" aca="1" ref="W108" ca="1">ROUND(IF($Q108="Y",VLOOKUP($P108, INDIRECT($Q$3),W$8,0)*INDIRECT($P$2),VLOOKUP($P108, INDIRECT($Q$3),W$8,0)),IF($E108="E",0,3))</f>
        <v>141472</v>
      </c>
      <c r="X108" s="186" cm="1">
        <f t="array" aca="1" ref="X108" ca="1">ROUND(IF($Q108="Y",VLOOKUP($P108, INDIRECT($Q$3),X$8,0)*INDIRECT($P$2),VLOOKUP($P108, INDIRECT($Q$3),X$8,0)),IF($E108="E",0,3))</f>
        <v>148918</v>
      </c>
      <c r="Y108" s="186" cm="1">
        <f t="array" aca="1" ref="Y108" ca="1">ROUND(IF($Q108="Y",VLOOKUP($P108, INDIRECT($Q$3),Y$8,0)*INDIRECT($P$2),VLOOKUP($P108, INDIRECT($Q$3),Y$8,0)),IF($E108="E",0,3))</f>
        <v>156755</v>
      </c>
      <c r="Z108" s="186" cm="1">
        <f t="array" aca="1" ref="Z108" ca="1">ROUND(IF($Q108="Y",VLOOKUP($P108, INDIRECT($Q$3),Z$8,0)*INDIRECT($P$2),VLOOKUP($P108, INDIRECT($Q$3),Z$8,0)),IF($E108="E",0,3))</f>
        <v>165006</v>
      </c>
      <c r="AA108" s="186"/>
      <c r="AB108" s="282" t="str">
        <f t="shared" si="57"/>
        <v>59458C</v>
      </c>
      <c r="AC108" s="130" t="str">
        <f t="shared" si="63"/>
        <v>IT Technical Manager</v>
      </c>
      <c r="AD108" s="284" t="str">
        <f t="shared" si="64"/>
        <v>128</v>
      </c>
      <c r="AE108" s="282">
        <f t="shared" ca="1" si="70"/>
        <v>58.314999999999998</v>
      </c>
      <c r="AF108" s="282">
        <f t="shared" ca="1" si="71"/>
        <v>61.384</v>
      </c>
      <c r="AG108" s="282">
        <f t="shared" ca="1" si="72"/>
        <v>64.615000000000009</v>
      </c>
      <c r="AH108" s="282">
        <f t="shared" ca="1" si="73"/>
        <v>68.016000000000005</v>
      </c>
      <c r="AI108" s="282">
        <f t="shared" ca="1" si="74"/>
        <v>71.596000000000004</v>
      </c>
      <c r="AJ108" s="282">
        <f t="shared" ca="1" si="77"/>
        <v>75.363</v>
      </c>
      <c r="AK108" s="282">
        <f t="shared" ca="1" si="78"/>
        <v>79.33</v>
      </c>
      <c r="AL108" s="282" t="str">
        <f>IF(AA108=0,"",IF($E108="E",ROUNDUP(AA108/2080,3),AA108))</f>
        <v/>
      </c>
    </row>
    <row r="109" spans="1:38" hidden="1" x14ac:dyDescent="0.2">
      <c r="A109" s="75" t="s">
        <v>917</v>
      </c>
      <c r="B109" s="75">
        <v>11</v>
      </c>
      <c r="C109" s="70" t="s">
        <v>888</v>
      </c>
      <c r="D109" s="75">
        <v>528</v>
      </c>
      <c r="E109" s="75" t="s">
        <v>17</v>
      </c>
      <c r="F109" s="73" t="s">
        <v>918</v>
      </c>
      <c r="G109" s="74">
        <f t="shared" ca="1" si="65"/>
        <v>102407</v>
      </c>
      <c r="H109" s="74">
        <f t="shared" ca="1" si="66"/>
        <v>106507</v>
      </c>
      <c r="I109" s="74">
        <f t="shared" ca="1" si="67"/>
        <v>110772</v>
      </c>
      <c r="J109" s="74">
        <f t="shared" ca="1" si="68"/>
        <v>115208</v>
      </c>
      <c r="K109" s="74">
        <f t="shared" ca="1" si="69"/>
        <v>119821</v>
      </c>
      <c r="L109" s="74">
        <f t="shared" ca="1" si="75"/>
        <v>0</v>
      </c>
      <c r="M109" s="74">
        <f t="shared" ca="1" si="76"/>
        <v>0</v>
      </c>
      <c r="N109" s="72"/>
      <c r="P109" s="187" t="str">
        <f t="shared" si="79"/>
        <v>59448C</v>
      </c>
      <c r="Q109" s="191" t="s">
        <v>600</v>
      </c>
      <c r="R109" s="188" t="str">
        <f t="shared" si="62"/>
        <v>LGBTQIA+ Equity Program Manager</v>
      </c>
      <c r="S109" s="189" t="str">
        <f t="shared" si="61"/>
        <v>116</v>
      </c>
      <c r="T109" s="186" cm="1">
        <f t="array" aca="1" ref="T109" ca="1">ROUND(IF($Q109="Y",VLOOKUP($P109, INDIRECT($Q$3),T$8,0)*INDIRECT($P$2),VLOOKUP($P109, INDIRECT($Q$3),T$8,0)),IF($E109="E",0,3))</f>
        <v>102407</v>
      </c>
      <c r="U109" s="186" cm="1">
        <f t="array" aca="1" ref="U109" ca="1">ROUND(IF($Q109="Y",VLOOKUP($P109, INDIRECT($Q$3),U$8,0)*INDIRECT($P$2),VLOOKUP($P109, INDIRECT($Q$3),U$8,0)),IF($E109="E",0,3))</f>
        <v>106507</v>
      </c>
      <c r="V109" s="186" cm="1">
        <f t="array" aca="1" ref="V109" ca="1">ROUND(IF($Q109="Y",VLOOKUP($P109, INDIRECT($Q$3),V$8,0)*INDIRECT($P$2),VLOOKUP($P109, INDIRECT($Q$3),V$8,0)),IF($E109="E",0,3))</f>
        <v>110772</v>
      </c>
      <c r="W109" s="186" cm="1">
        <f t="array" aca="1" ref="W109" ca="1">ROUND(IF($Q109="Y",VLOOKUP($P109, INDIRECT($Q$3),W$8,0)*INDIRECT($P$2),VLOOKUP($P109, INDIRECT($Q$3),W$8,0)),IF($E109="E",0,3))</f>
        <v>115208</v>
      </c>
      <c r="X109" s="186" cm="1">
        <f t="array" aca="1" ref="X109" ca="1">ROUND(IF($Q109="Y",VLOOKUP($P109, INDIRECT($Q$3),X$8,0)*INDIRECT($P$2),VLOOKUP($P109, INDIRECT($Q$3),X$8,0)),IF($E109="E",0,3))</f>
        <v>119821</v>
      </c>
      <c r="Y109" s="186" cm="1">
        <f t="array" aca="1" ref="Y109" ca="1">ROUND(IF($Q109="Y",VLOOKUP($P109, INDIRECT($Q$3),Y$8,0)*INDIRECT($P$2),VLOOKUP($P109, INDIRECT($Q$3),Y$8,0)),IF($E109="E",0,3))</f>
        <v>0</v>
      </c>
      <c r="Z109" s="186" cm="1">
        <f t="array" aca="1" ref="Z109" ca="1">ROUND(IF($Q109="Y",VLOOKUP($P109, INDIRECT($Q$3),Z$8,0)*INDIRECT($P$2),VLOOKUP($P109, INDIRECT($Q$3),Z$8,0)),IF($E109="E",0,3))</f>
        <v>0</v>
      </c>
      <c r="AA109" s="186"/>
      <c r="AB109" s="282" t="str">
        <f t="shared" si="57"/>
        <v>59448C</v>
      </c>
      <c r="AC109" s="130" t="str">
        <f t="shared" si="63"/>
        <v>LGBTQIA+ Equity Program Manager</v>
      </c>
      <c r="AD109" s="284" t="str">
        <f t="shared" si="64"/>
        <v>116</v>
      </c>
      <c r="AE109" s="282">
        <f t="shared" ca="1" si="70"/>
        <v>49.234999999999999</v>
      </c>
      <c r="AF109" s="282">
        <f t="shared" ca="1" si="71"/>
        <v>51.205999999999996</v>
      </c>
      <c r="AG109" s="282">
        <f t="shared" ca="1" si="72"/>
        <v>53.256</v>
      </c>
      <c r="AH109" s="282">
        <f t="shared" ca="1" si="73"/>
        <v>55.388999999999996</v>
      </c>
      <c r="AI109" s="282">
        <f t="shared" ca="1" si="74"/>
        <v>57.606999999999999</v>
      </c>
      <c r="AJ109" s="282" t="str">
        <f t="shared" ca="1" si="77"/>
        <v/>
      </c>
      <c r="AK109" s="282" t="str">
        <f t="shared" ca="1" si="78"/>
        <v/>
      </c>
    </row>
    <row r="110" spans="1:38" hidden="1" x14ac:dyDescent="0.2">
      <c r="A110" s="75" t="s">
        <v>101</v>
      </c>
      <c r="B110" s="75">
        <v>10</v>
      </c>
      <c r="C110" s="70" t="s">
        <v>70</v>
      </c>
      <c r="D110" s="75">
        <v>478</v>
      </c>
      <c r="E110" s="75" t="s">
        <v>17</v>
      </c>
      <c r="F110" s="73" t="s">
        <v>360</v>
      </c>
      <c r="G110" s="74">
        <f t="shared" ca="1" si="65"/>
        <v>85189</v>
      </c>
      <c r="H110" s="74">
        <f t="shared" ca="1" si="66"/>
        <v>89430</v>
      </c>
      <c r="I110" s="74">
        <f t="shared" ca="1" si="67"/>
        <v>93913</v>
      </c>
      <c r="J110" s="74">
        <f t="shared" ca="1" si="68"/>
        <v>99986</v>
      </c>
      <c r="K110" s="74">
        <f t="shared" ca="1" si="69"/>
        <v>102783</v>
      </c>
      <c r="L110" s="74">
        <f t="shared" ca="1" si="75"/>
        <v>105664</v>
      </c>
      <c r="M110" s="74">
        <f t="shared" ca="1" si="76"/>
        <v>108676</v>
      </c>
      <c r="N110" s="72"/>
      <c r="P110" s="187" t="str">
        <f t="shared" si="79"/>
        <v>06400C</v>
      </c>
      <c r="Q110" s="191" t="s">
        <v>600</v>
      </c>
      <c r="R110" s="188" t="str">
        <f t="shared" si="62"/>
        <v>Loss Control Coordinator</v>
      </c>
      <c r="S110" s="189" t="str">
        <f t="shared" si="61"/>
        <v>34M</v>
      </c>
      <c r="T110" s="186" cm="1">
        <f t="array" aca="1" ref="T110" ca="1">ROUND(IF($Q110="Y",VLOOKUP($P110, INDIRECT($Q$3),T$8,0)*INDIRECT($P$2),VLOOKUP($P110, INDIRECT($Q$3),T$8,0)),IF($E110="E",0,3))</f>
        <v>85189</v>
      </c>
      <c r="U110" s="186" cm="1">
        <f t="array" aca="1" ref="U110" ca="1">ROUND(IF($Q110="Y",VLOOKUP($P110, INDIRECT($Q$3),U$8,0)*INDIRECT($P$2),VLOOKUP($P110, INDIRECT($Q$3),U$8,0)),IF($E110="E",0,3))</f>
        <v>89430</v>
      </c>
      <c r="V110" s="186" cm="1">
        <f t="array" aca="1" ref="V110" ca="1">ROUND(IF($Q110="Y",VLOOKUP($P110, INDIRECT($Q$3),V$8,0)*INDIRECT($P$2),VLOOKUP($P110, INDIRECT($Q$3),V$8,0)),IF($E110="E",0,3))</f>
        <v>93913</v>
      </c>
      <c r="W110" s="186" cm="1">
        <f t="array" aca="1" ref="W110" ca="1">ROUND(IF($Q110="Y",VLOOKUP($P110, INDIRECT($Q$3),W$8,0)*INDIRECT($P$2),VLOOKUP($P110, INDIRECT($Q$3),W$8,0)),IF($E110="E",0,3))</f>
        <v>99986</v>
      </c>
      <c r="X110" s="186" cm="1">
        <f t="array" aca="1" ref="X110" ca="1">ROUND(IF($Q110="Y",VLOOKUP($P110, INDIRECT($Q$3),X$8,0)*INDIRECT($P$2),VLOOKUP($P110, INDIRECT($Q$3),X$8,0)),IF($E110="E",0,3))</f>
        <v>102783</v>
      </c>
      <c r="Y110" s="186" cm="1">
        <f t="array" aca="1" ref="Y110" ca="1">ROUND(IF($Q110="Y",VLOOKUP($P110, INDIRECT($Q$3),Y$8,0)*INDIRECT($P$2),VLOOKUP($P110, INDIRECT($Q$3),Y$8,0)),IF($E110="E",0,3))</f>
        <v>105664</v>
      </c>
      <c r="Z110" s="186" cm="1">
        <f t="array" aca="1" ref="Z110" ca="1">ROUND(IF($Q110="Y",VLOOKUP($P110, INDIRECT($Q$3),Z$8,0)*INDIRECT($P$2),VLOOKUP($P110, INDIRECT($Q$3),Z$8,0)),IF($E110="E",0,3))</f>
        <v>108676</v>
      </c>
      <c r="AA110" s="186"/>
      <c r="AB110" s="282" t="str">
        <f t="shared" si="57"/>
        <v>06400C</v>
      </c>
      <c r="AC110" s="130" t="str">
        <f t="shared" si="63"/>
        <v>Loss Control Coordinator</v>
      </c>
      <c r="AD110" s="284" t="str">
        <f t="shared" si="64"/>
        <v>34M</v>
      </c>
      <c r="AE110" s="282">
        <f t="shared" ca="1" si="70"/>
        <v>40.957000000000001</v>
      </c>
      <c r="AF110" s="282">
        <f t="shared" ca="1" si="71"/>
        <v>42.995999999999995</v>
      </c>
      <c r="AG110" s="282">
        <f t="shared" ca="1" si="72"/>
        <v>45.150999999999996</v>
      </c>
      <c r="AH110" s="282">
        <f t="shared" ca="1" si="73"/>
        <v>48.070999999999998</v>
      </c>
      <c r="AI110" s="282">
        <f t="shared" ca="1" si="74"/>
        <v>49.414999999999999</v>
      </c>
      <c r="AJ110" s="282">
        <f t="shared" ca="1" si="77"/>
        <v>50.8</v>
      </c>
      <c r="AK110" s="282">
        <f t="shared" ca="1" si="78"/>
        <v>52.248999999999995</v>
      </c>
    </row>
    <row r="111" spans="1:38" hidden="1" x14ac:dyDescent="0.2">
      <c r="A111" s="75" t="s">
        <v>1083</v>
      </c>
      <c r="B111" s="75">
        <v>11</v>
      </c>
      <c r="C111" s="70" t="s">
        <v>124</v>
      </c>
      <c r="D111" s="75">
        <v>505</v>
      </c>
      <c r="E111" s="75" t="s">
        <v>17</v>
      </c>
      <c r="F111" s="73" t="s">
        <v>1082</v>
      </c>
      <c r="G111" s="74">
        <f t="shared" si="65"/>
        <v>101439</v>
      </c>
      <c r="H111" s="74">
        <f t="shared" si="66"/>
        <v>105495</v>
      </c>
      <c r="I111" s="74">
        <f t="shared" si="67"/>
        <v>109717</v>
      </c>
      <c r="J111" s="74">
        <f t="shared" si="68"/>
        <v>114104</v>
      </c>
      <c r="K111" s="74">
        <f t="shared" si="69"/>
        <v>118668</v>
      </c>
      <c r="L111" s="74">
        <f t="shared" si="75"/>
        <v>0</v>
      </c>
      <c r="M111" s="74">
        <f t="shared" si="76"/>
        <v>0</v>
      </c>
      <c r="N111" s="72"/>
      <c r="P111" s="187" t="str">
        <f t="shared" si="79"/>
        <v>06500C</v>
      </c>
      <c r="R111" s="188" t="str">
        <f t="shared" si="62"/>
        <v>Management Analyst II</v>
      </c>
      <c r="S111" s="189" t="str">
        <f t="shared" si="61"/>
        <v>104</v>
      </c>
      <c r="T111" s="186">
        <v>101439</v>
      </c>
      <c r="U111" s="186">
        <v>105495</v>
      </c>
      <c r="V111" s="186">
        <v>109717</v>
      </c>
      <c r="W111" s="186">
        <v>114104</v>
      </c>
      <c r="X111" s="186">
        <v>118668</v>
      </c>
      <c r="AA111" s="186"/>
      <c r="AB111" s="282" t="str">
        <f t="shared" si="57"/>
        <v>06500C</v>
      </c>
      <c r="AC111" s="130" t="str">
        <f t="shared" si="63"/>
        <v>Management Analyst II</v>
      </c>
      <c r="AD111" s="284" t="str">
        <f t="shared" si="64"/>
        <v>104</v>
      </c>
      <c r="AE111" s="282">
        <f t="shared" si="70"/>
        <v>48.768999999999998</v>
      </c>
      <c r="AF111" s="282">
        <f t="shared" si="71"/>
        <v>50.719000000000001</v>
      </c>
      <c r="AG111" s="282">
        <f t="shared" si="72"/>
        <v>52.748999999999995</v>
      </c>
      <c r="AH111" s="282">
        <f t="shared" si="73"/>
        <v>54.857999999999997</v>
      </c>
      <c r="AI111" s="282">
        <f t="shared" si="74"/>
        <v>57.052</v>
      </c>
      <c r="AJ111" s="282" t="str">
        <f t="shared" si="77"/>
        <v/>
      </c>
      <c r="AK111" s="282" t="str">
        <f t="shared" si="78"/>
        <v/>
      </c>
    </row>
    <row r="112" spans="1:38" hidden="1" x14ac:dyDescent="0.2">
      <c r="A112" s="75" t="s">
        <v>20</v>
      </c>
      <c r="B112" s="75">
        <v>10</v>
      </c>
      <c r="C112" s="70" t="s">
        <v>18</v>
      </c>
      <c r="D112" s="75">
        <v>485</v>
      </c>
      <c r="E112" s="75" t="s">
        <v>17</v>
      </c>
      <c r="F112" s="73" t="s">
        <v>1146</v>
      </c>
      <c r="G112" s="74">
        <f t="shared" ca="1" si="65"/>
        <v>88615</v>
      </c>
      <c r="H112" s="74">
        <f t="shared" ca="1" si="66"/>
        <v>93278</v>
      </c>
      <c r="I112" s="74">
        <f t="shared" ca="1" si="67"/>
        <v>98187</v>
      </c>
      <c r="J112" s="74">
        <f t="shared" ca="1" si="68"/>
        <v>103356</v>
      </c>
      <c r="K112" s="74">
        <f t="shared" ca="1" si="69"/>
        <v>106246</v>
      </c>
      <c r="L112" s="74">
        <f t="shared" ca="1" si="75"/>
        <v>109225</v>
      </c>
      <c r="M112" s="74">
        <f t="shared" ca="1" si="76"/>
        <v>112338</v>
      </c>
      <c r="N112" s="72"/>
      <c r="P112" s="187" t="str">
        <f t="shared" si="79"/>
        <v>00017C</v>
      </c>
      <c r="Q112" s="186" t="s">
        <v>600</v>
      </c>
      <c r="R112" s="188" t="str">
        <f t="shared" si="62"/>
        <v>Manager 911 Operations</v>
      </c>
      <c r="S112" s="189" t="str">
        <f t="shared" ref="S112:S143" si="80">C112</f>
        <v>83</v>
      </c>
      <c r="T112" s="186" cm="1">
        <f t="array" aca="1" ref="T112" ca="1">ROUND(IF($Q112="Y",VLOOKUP($P112, INDIRECT($Q$3),T$8,0)*INDIRECT($P$2),VLOOKUP($P112, INDIRECT($Q$3),T$8,0)),IF($E112="E",0,3))</f>
        <v>88615</v>
      </c>
      <c r="U112" s="186" cm="1">
        <f t="array" aca="1" ref="U112" ca="1">ROUND(IF($Q112="Y",VLOOKUP($P112, INDIRECT($Q$3),U$8,0)*INDIRECT($P$2),VLOOKUP($P112, INDIRECT($Q$3),U$8,0)),IF($E112="E",0,3))</f>
        <v>93278</v>
      </c>
      <c r="V112" s="186" cm="1">
        <f t="array" aca="1" ref="V112" ca="1">ROUND(IF($Q112="Y",VLOOKUP($P112, INDIRECT($Q$3),V$8,0)*INDIRECT($P$2),VLOOKUP($P112, INDIRECT($Q$3),V$8,0)),IF($E112="E",0,3))</f>
        <v>98187</v>
      </c>
      <c r="W112" s="186" cm="1">
        <f t="array" aca="1" ref="W112" ca="1">ROUND(IF($Q112="Y",VLOOKUP($P112, INDIRECT($Q$3),W$8,0)*INDIRECT($P$2),VLOOKUP($P112, INDIRECT($Q$3),W$8,0)),IF($E112="E",0,3))</f>
        <v>103356</v>
      </c>
      <c r="X112" s="186" cm="1">
        <f t="array" aca="1" ref="X112" ca="1">ROUND(IF($Q112="Y",VLOOKUP($P112, INDIRECT($Q$3),X$8,0)*INDIRECT($P$2),VLOOKUP($P112, INDIRECT($Q$3),X$8,0)),IF($E112="E",0,3))</f>
        <v>106246</v>
      </c>
      <c r="Y112" s="186" cm="1">
        <f t="array" aca="1" ref="Y112" ca="1">ROUND(IF($Q112="Y",VLOOKUP($P112, INDIRECT($Q$3),Y$8,0)*INDIRECT($P$2),VLOOKUP($P112, INDIRECT($Q$3),Y$8,0)),IF($E112="E",0,3))</f>
        <v>109225</v>
      </c>
      <c r="Z112" s="186" cm="1">
        <f t="array" aca="1" ref="Z112" ca="1">ROUND(IF($Q112="Y",VLOOKUP($P112, INDIRECT($Q$3),Z$8,0)*INDIRECT($P$2),VLOOKUP($P112, INDIRECT($Q$3),Z$8,0)),IF($E112="E",0,3))</f>
        <v>112338</v>
      </c>
      <c r="AA112" s="186"/>
      <c r="AB112" s="282" t="str">
        <f t="shared" si="57"/>
        <v>00017C</v>
      </c>
      <c r="AC112" s="130" t="str">
        <f t="shared" si="63"/>
        <v>Manager 911 Operations</v>
      </c>
      <c r="AD112" s="284" t="str">
        <f t="shared" si="64"/>
        <v>83</v>
      </c>
      <c r="AE112" s="282">
        <f t="shared" ca="1" si="70"/>
        <v>42.603999999999999</v>
      </c>
      <c r="AF112" s="282">
        <f t="shared" ca="1" si="71"/>
        <v>44.845999999999997</v>
      </c>
      <c r="AG112" s="282">
        <f t="shared" ca="1" si="72"/>
        <v>47.205999999999996</v>
      </c>
      <c r="AH112" s="282">
        <f t="shared" ca="1" si="73"/>
        <v>49.690999999999995</v>
      </c>
      <c r="AI112" s="282">
        <f t="shared" ca="1" si="74"/>
        <v>51.08</v>
      </c>
      <c r="AJ112" s="282">
        <f t="shared" ca="1" si="77"/>
        <v>52.512999999999998</v>
      </c>
      <c r="AK112" s="282">
        <f t="shared" ca="1" si="78"/>
        <v>54.009</v>
      </c>
    </row>
    <row r="113" spans="1:37" hidden="1" x14ac:dyDescent="0.2">
      <c r="A113" s="75" t="s">
        <v>102</v>
      </c>
      <c r="B113" s="75">
        <v>10</v>
      </c>
      <c r="C113" s="70" t="s">
        <v>44</v>
      </c>
      <c r="D113" s="75">
        <v>453</v>
      </c>
      <c r="E113" s="75" t="s">
        <v>17</v>
      </c>
      <c r="F113" s="73" t="s">
        <v>361</v>
      </c>
      <c r="G113" s="74">
        <f t="shared" ca="1" si="65"/>
        <v>83605</v>
      </c>
      <c r="H113" s="74">
        <f t="shared" ca="1" si="66"/>
        <v>87922</v>
      </c>
      <c r="I113" s="74">
        <f t="shared" ca="1" si="67"/>
        <v>92403</v>
      </c>
      <c r="J113" s="74">
        <f t="shared" ca="1" si="68"/>
        <v>98658</v>
      </c>
      <c r="K113" s="74">
        <f t="shared" ca="1" si="69"/>
        <v>101421</v>
      </c>
      <c r="L113" s="74">
        <f t="shared" ca="1" si="75"/>
        <v>104261</v>
      </c>
      <c r="M113" s="74">
        <f t="shared" ca="1" si="76"/>
        <v>107235</v>
      </c>
      <c r="N113" s="72"/>
      <c r="P113" s="187" t="str">
        <f t="shared" si="79"/>
        <v>06510C</v>
      </c>
      <c r="Q113" s="191" t="s">
        <v>600</v>
      </c>
      <c r="R113" s="188" t="str">
        <f t="shared" si="62"/>
        <v>Manager Accounting</v>
      </c>
      <c r="S113" s="189" t="str">
        <f t="shared" si="80"/>
        <v>34D</v>
      </c>
      <c r="T113" s="186" cm="1">
        <f t="array" aca="1" ref="T113" ca="1">ROUND(IF($Q113="Y",VLOOKUP($P113, INDIRECT($Q$3),T$8,0)*INDIRECT($P$2),VLOOKUP($P113, INDIRECT($Q$3),T$8,0)),IF($E113="E",0,3))</f>
        <v>83605</v>
      </c>
      <c r="U113" s="186" cm="1">
        <f t="array" aca="1" ref="U113" ca="1">ROUND(IF($Q113="Y",VLOOKUP($P113, INDIRECT($Q$3),U$8,0)*INDIRECT($P$2),VLOOKUP($P113, INDIRECT($Q$3),U$8,0)),IF($E113="E",0,3))</f>
        <v>87922</v>
      </c>
      <c r="V113" s="186" cm="1">
        <f t="array" aca="1" ref="V113" ca="1">ROUND(IF($Q113="Y",VLOOKUP($P113, INDIRECT($Q$3),V$8,0)*INDIRECT($P$2),VLOOKUP($P113, INDIRECT($Q$3),V$8,0)),IF($E113="E",0,3))</f>
        <v>92403</v>
      </c>
      <c r="W113" s="186" cm="1">
        <f t="array" aca="1" ref="W113" ca="1">ROUND(IF($Q113="Y",VLOOKUP($P113, INDIRECT($Q$3),W$8,0)*INDIRECT($P$2),VLOOKUP($P113, INDIRECT($Q$3),W$8,0)),IF($E113="E",0,3))</f>
        <v>98658</v>
      </c>
      <c r="X113" s="186" cm="1">
        <f t="array" aca="1" ref="X113" ca="1">ROUND(IF($Q113="Y",VLOOKUP($P113, INDIRECT($Q$3),X$8,0)*INDIRECT($P$2),VLOOKUP($P113, INDIRECT($Q$3),X$8,0)),IF($E113="E",0,3))</f>
        <v>101421</v>
      </c>
      <c r="Y113" s="186" cm="1">
        <f t="array" aca="1" ref="Y113" ca="1">ROUND(IF($Q113="Y",VLOOKUP($P113, INDIRECT($Q$3),Y$8,0)*INDIRECT($P$2),VLOOKUP($P113, INDIRECT($Q$3),Y$8,0)),IF($E113="E",0,3))</f>
        <v>104261</v>
      </c>
      <c r="Z113" s="186" cm="1">
        <f t="array" aca="1" ref="Z113" ca="1">ROUND(IF($Q113="Y",VLOOKUP($P113, INDIRECT($Q$3),Z$8,0)*INDIRECT($P$2),VLOOKUP($P113, INDIRECT($Q$3),Z$8,0)),IF($E113="E",0,3))</f>
        <v>107235</v>
      </c>
      <c r="AA113" s="186"/>
      <c r="AB113" s="282" t="str">
        <f t="shared" si="57"/>
        <v>06510C</v>
      </c>
      <c r="AC113" s="130" t="str">
        <f t="shared" si="63"/>
        <v>Manager Accounting</v>
      </c>
      <c r="AD113" s="284" t="str">
        <f t="shared" si="64"/>
        <v>34D</v>
      </c>
      <c r="AE113" s="282">
        <f t="shared" ca="1" si="70"/>
        <v>40.195</v>
      </c>
      <c r="AF113" s="282">
        <f t="shared" ca="1" si="71"/>
        <v>42.271000000000001</v>
      </c>
      <c r="AG113" s="282">
        <f t="shared" ca="1" si="72"/>
        <v>44.424999999999997</v>
      </c>
      <c r="AH113" s="282">
        <f t="shared" ca="1" si="73"/>
        <v>47.431999999999995</v>
      </c>
      <c r="AI113" s="282">
        <f t="shared" ca="1" si="74"/>
        <v>48.760999999999996</v>
      </c>
      <c r="AJ113" s="282">
        <f t="shared" ca="1" si="77"/>
        <v>50.125999999999998</v>
      </c>
      <c r="AK113" s="282">
        <f t="shared" ca="1" si="78"/>
        <v>51.555999999999997</v>
      </c>
    </row>
    <row r="114" spans="1:37" hidden="1" x14ac:dyDescent="0.2">
      <c r="A114" s="75" t="s">
        <v>103</v>
      </c>
      <c r="B114" s="75">
        <v>10</v>
      </c>
      <c r="C114" s="70" t="s">
        <v>44</v>
      </c>
      <c r="D114" s="75">
        <v>455</v>
      </c>
      <c r="E114" s="75" t="s">
        <v>17</v>
      </c>
      <c r="F114" s="73" t="s">
        <v>362</v>
      </c>
      <c r="G114" s="74">
        <f t="shared" ca="1" si="65"/>
        <v>83605</v>
      </c>
      <c r="H114" s="74">
        <f t="shared" ca="1" si="66"/>
        <v>87922</v>
      </c>
      <c r="I114" s="74">
        <f t="shared" ca="1" si="67"/>
        <v>92403</v>
      </c>
      <c r="J114" s="74">
        <f t="shared" ca="1" si="68"/>
        <v>98658</v>
      </c>
      <c r="K114" s="74">
        <f t="shared" ca="1" si="69"/>
        <v>101421</v>
      </c>
      <c r="L114" s="74">
        <f t="shared" ca="1" si="75"/>
        <v>104261</v>
      </c>
      <c r="M114" s="74">
        <f t="shared" ca="1" si="76"/>
        <v>107235</v>
      </c>
      <c r="N114" s="72"/>
      <c r="P114" s="187" t="str">
        <f t="shared" si="79"/>
        <v>06514C</v>
      </c>
      <c r="Q114" s="191" t="s">
        <v>600</v>
      </c>
      <c r="R114" s="188" t="str">
        <f t="shared" si="62"/>
        <v xml:space="preserve">Manager Accounts Payable </v>
      </c>
      <c r="S114" s="189" t="str">
        <f t="shared" si="80"/>
        <v>34D</v>
      </c>
      <c r="T114" s="186" cm="1">
        <f t="array" aca="1" ref="T114" ca="1">ROUND(IF($Q114="Y",VLOOKUP($P114, INDIRECT($Q$3),T$8,0)*INDIRECT($P$2),VLOOKUP($P114, INDIRECT($Q$3),T$8,0)),IF($E114="E",0,3))</f>
        <v>83605</v>
      </c>
      <c r="U114" s="186" cm="1">
        <f t="array" aca="1" ref="U114" ca="1">ROUND(IF($Q114="Y",VLOOKUP($P114, INDIRECT($Q$3),U$8,0)*INDIRECT($P$2),VLOOKUP($P114, INDIRECT($Q$3),U$8,0)),IF($E114="E",0,3))</f>
        <v>87922</v>
      </c>
      <c r="V114" s="186" cm="1">
        <f t="array" aca="1" ref="V114" ca="1">ROUND(IF($Q114="Y",VLOOKUP($P114, INDIRECT($Q$3),V$8,0)*INDIRECT($P$2),VLOOKUP($P114, INDIRECT($Q$3),V$8,0)),IF($E114="E",0,3))</f>
        <v>92403</v>
      </c>
      <c r="W114" s="186" cm="1">
        <f t="array" aca="1" ref="W114" ca="1">ROUND(IF($Q114="Y",VLOOKUP($P114, INDIRECT($Q$3),W$8,0)*INDIRECT($P$2),VLOOKUP($P114, INDIRECT($Q$3),W$8,0)),IF($E114="E",0,3))</f>
        <v>98658</v>
      </c>
      <c r="X114" s="186" cm="1">
        <f t="array" aca="1" ref="X114" ca="1">ROUND(IF($Q114="Y",VLOOKUP($P114, INDIRECT($Q$3),X$8,0)*INDIRECT($P$2),VLOOKUP($P114, INDIRECT($Q$3),X$8,0)),IF($E114="E",0,3))</f>
        <v>101421</v>
      </c>
      <c r="Y114" s="186" cm="1">
        <f t="array" aca="1" ref="Y114" ca="1">ROUND(IF($Q114="Y",VLOOKUP($P114, INDIRECT($Q$3),Y$8,0)*INDIRECT($P$2),VLOOKUP($P114, INDIRECT($Q$3),Y$8,0)),IF($E114="E",0,3))</f>
        <v>104261</v>
      </c>
      <c r="Z114" s="186" cm="1">
        <f t="array" aca="1" ref="Z114" ca="1">ROUND(IF($Q114="Y",VLOOKUP($P114, INDIRECT($Q$3),Z$8,0)*INDIRECT($P$2),VLOOKUP($P114, INDIRECT($Q$3),Z$8,0)),IF($E114="E",0,3))</f>
        <v>107235</v>
      </c>
      <c r="AA114" s="186"/>
      <c r="AB114" s="282" t="str">
        <f t="shared" si="57"/>
        <v>06514C</v>
      </c>
      <c r="AC114" s="130" t="str">
        <f t="shared" si="63"/>
        <v xml:space="preserve">Manager Accounts Payable </v>
      </c>
      <c r="AD114" s="284" t="str">
        <f t="shared" si="64"/>
        <v>34D</v>
      </c>
      <c r="AE114" s="282">
        <f t="shared" ca="1" si="70"/>
        <v>40.195</v>
      </c>
      <c r="AF114" s="282">
        <f t="shared" ca="1" si="71"/>
        <v>42.271000000000001</v>
      </c>
      <c r="AG114" s="282">
        <f t="shared" ca="1" si="72"/>
        <v>44.424999999999997</v>
      </c>
      <c r="AH114" s="282">
        <f t="shared" ca="1" si="73"/>
        <v>47.431999999999995</v>
      </c>
      <c r="AI114" s="282">
        <f t="shared" ca="1" si="74"/>
        <v>48.760999999999996</v>
      </c>
      <c r="AJ114" s="282">
        <f t="shared" ca="1" si="77"/>
        <v>50.125999999999998</v>
      </c>
      <c r="AK114" s="282">
        <f t="shared" ca="1" si="78"/>
        <v>51.555999999999997</v>
      </c>
    </row>
    <row r="115" spans="1:37" hidden="1" x14ac:dyDescent="0.2">
      <c r="A115" s="75" t="s">
        <v>104</v>
      </c>
      <c r="B115" s="75">
        <v>10</v>
      </c>
      <c r="C115" s="70" t="s">
        <v>44</v>
      </c>
      <c r="D115" s="75">
        <v>460</v>
      </c>
      <c r="E115" s="75" t="s">
        <v>17</v>
      </c>
      <c r="F115" s="73" t="s">
        <v>363</v>
      </c>
      <c r="G115" s="74">
        <f t="shared" ca="1" si="65"/>
        <v>83605</v>
      </c>
      <c r="H115" s="74">
        <f t="shared" ca="1" si="66"/>
        <v>87922</v>
      </c>
      <c r="I115" s="74">
        <f t="shared" ca="1" si="67"/>
        <v>92403</v>
      </c>
      <c r="J115" s="74">
        <f t="shared" ca="1" si="68"/>
        <v>98658</v>
      </c>
      <c r="K115" s="74">
        <f t="shared" ca="1" si="69"/>
        <v>101421</v>
      </c>
      <c r="L115" s="74">
        <f t="shared" ca="1" si="75"/>
        <v>104261</v>
      </c>
      <c r="M115" s="74">
        <f t="shared" ca="1" si="76"/>
        <v>107235</v>
      </c>
      <c r="N115" s="72"/>
      <c r="P115" s="187" t="str">
        <f t="shared" si="79"/>
        <v>06515C</v>
      </c>
      <c r="Q115" s="191" t="s">
        <v>600</v>
      </c>
      <c r="R115" s="188" t="str">
        <f t="shared" si="62"/>
        <v>Manager Accounts Receivable</v>
      </c>
      <c r="S115" s="189" t="str">
        <f t="shared" si="80"/>
        <v>34D</v>
      </c>
      <c r="T115" s="186" cm="1">
        <f t="array" aca="1" ref="T115" ca="1">ROUND(IF($Q115="Y",VLOOKUP($P115, INDIRECT($Q$3),T$8,0)*INDIRECT($P$2),VLOOKUP($P115, INDIRECT($Q$3),T$8,0)),IF($E115="E",0,3))</f>
        <v>83605</v>
      </c>
      <c r="U115" s="186" cm="1">
        <f t="array" aca="1" ref="U115" ca="1">ROUND(IF($Q115="Y",VLOOKUP($P115, INDIRECT($Q$3),U$8,0)*INDIRECT($P$2),VLOOKUP($P115, INDIRECT($Q$3),U$8,0)),IF($E115="E",0,3))</f>
        <v>87922</v>
      </c>
      <c r="V115" s="186" cm="1">
        <f t="array" aca="1" ref="V115" ca="1">ROUND(IF($Q115="Y",VLOOKUP($P115, INDIRECT($Q$3),V$8,0)*INDIRECT($P$2),VLOOKUP($P115, INDIRECT($Q$3),V$8,0)),IF($E115="E",0,3))</f>
        <v>92403</v>
      </c>
      <c r="W115" s="186" cm="1">
        <f t="array" aca="1" ref="W115" ca="1">ROUND(IF($Q115="Y",VLOOKUP($P115, INDIRECT($Q$3),W$8,0)*INDIRECT($P$2),VLOOKUP($P115, INDIRECT($Q$3),W$8,0)),IF($E115="E",0,3))</f>
        <v>98658</v>
      </c>
      <c r="X115" s="186" cm="1">
        <f t="array" aca="1" ref="X115" ca="1">ROUND(IF($Q115="Y",VLOOKUP($P115, INDIRECT($Q$3),X$8,0)*INDIRECT($P$2),VLOOKUP($P115, INDIRECT($Q$3),X$8,0)),IF($E115="E",0,3))</f>
        <v>101421</v>
      </c>
      <c r="Y115" s="186" cm="1">
        <f t="array" aca="1" ref="Y115" ca="1">ROUND(IF($Q115="Y",VLOOKUP($P115, INDIRECT($Q$3),Y$8,0)*INDIRECT($P$2),VLOOKUP($P115, INDIRECT($Q$3),Y$8,0)),IF($E115="E",0,3))</f>
        <v>104261</v>
      </c>
      <c r="Z115" s="186" cm="1">
        <f t="array" aca="1" ref="Z115" ca="1">ROUND(IF($Q115="Y",VLOOKUP($P115, INDIRECT($Q$3),Z$8,0)*INDIRECT($P$2),VLOOKUP($P115, INDIRECT($Q$3),Z$8,0)),IF($E115="E",0,3))</f>
        <v>107235</v>
      </c>
      <c r="AA115" s="186"/>
      <c r="AB115" s="282" t="str">
        <f t="shared" si="57"/>
        <v>06515C</v>
      </c>
      <c r="AC115" s="130" t="str">
        <f t="shared" si="63"/>
        <v>Manager Accounts Receivable</v>
      </c>
      <c r="AD115" s="284" t="str">
        <f t="shared" si="64"/>
        <v>34D</v>
      </c>
      <c r="AE115" s="282">
        <f t="shared" ca="1" si="70"/>
        <v>40.195</v>
      </c>
      <c r="AF115" s="282">
        <f t="shared" ca="1" si="71"/>
        <v>42.271000000000001</v>
      </c>
      <c r="AG115" s="282">
        <f t="shared" ca="1" si="72"/>
        <v>44.424999999999997</v>
      </c>
      <c r="AH115" s="282">
        <f t="shared" ca="1" si="73"/>
        <v>47.431999999999995</v>
      </c>
      <c r="AI115" s="282">
        <f t="shared" ca="1" si="74"/>
        <v>48.760999999999996</v>
      </c>
      <c r="AJ115" s="282">
        <f t="shared" ca="1" si="77"/>
        <v>50.125999999999998</v>
      </c>
      <c r="AK115" s="282">
        <f t="shared" ca="1" si="78"/>
        <v>51.555999999999997</v>
      </c>
    </row>
    <row r="116" spans="1:37" hidden="1" x14ac:dyDescent="0.2">
      <c r="A116" s="75" t="s">
        <v>105</v>
      </c>
      <c r="B116" s="75">
        <v>10</v>
      </c>
      <c r="C116" s="70" t="s">
        <v>68</v>
      </c>
      <c r="D116" s="75">
        <v>493</v>
      </c>
      <c r="E116" s="75" t="s">
        <v>17</v>
      </c>
      <c r="F116" s="73" t="s">
        <v>364</v>
      </c>
      <c r="G116" s="74">
        <f t="shared" ca="1" si="65"/>
        <v>87922</v>
      </c>
      <c r="H116" s="74">
        <f t="shared" ca="1" si="66"/>
        <v>92403</v>
      </c>
      <c r="I116" s="74">
        <f t="shared" ca="1" si="67"/>
        <v>98658</v>
      </c>
      <c r="J116" s="74">
        <f t="shared" ca="1" si="68"/>
        <v>101421</v>
      </c>
      <c r="K116" s="74">
        <f t="shared" ca="1" si="69"/>
        <v>104261</v>
      </c>
      <c r="L116" s="74">
        <f t="shared" ca="1" si="75"/>
        <v>107235</v>
      </c>
      <c r="M116" s="74">
        <f t="shared" ca="1" si="76"/>
        <v>110254</v>
      </c>
      <c r="N116" s="72"/>
      <c r="P116" s="187" t="str">
        <f t="shared" si="79"/>
        <v>06523C</v>
      </c>
      <c r="Q116" s="191" t="s">
        <v>600</v>
      </c>
      <c r="R116" s="188" t="str">
        <f t="shared" si="62"/>
        <v>Manager Admin &amp; Data Quality</v>
      </c>
      <c r="S116" s="189" t="str">
        <f t="shared" si="80"/>
        <v>90</v>
      </c>
      <c r="T116" s="186" cm="1">
        <f t="array" aca="1" ref="T116" ca="1">ROUND(IF($Q116="Y",VLOOKUP($P116, INDIRECT($Q$3),T$8,0)*INDIRECT($P$2),VLOOKUP($P116, INDIRECT($Q$3),T$8,0)),IF($E116="E",0,3))</f>
        <v>87922</v>
      </c>
      <c r="U116" s="186" cm="1">
        <f t="array" aca="1" ref="U116" ca="1">ROUND(IF($Q116="Y",VLOOKUP($P116, INDIRECT($Q$3),U$8,0)*INDIRECT($P$2),VLOOKUP($P116, INDIRECT($Q$3),U$8,0)),IF($E116="E",0,3))</f>
        <v>92403</v>
      </c>
      <c r="V116" s="186" cm="1">
        <f t="array" aca="1" ref="V116" ca="1">ROUND(IF($Q116="Y",VLOOKUP($P116, INDIRECT($Q$3),V$8,0)*INDIRECT($P$2),VLOOKUP($P116, INDIRECT($Q$3),V$8,0)),IF($E116="E",0,3))</f>
        <v>98658</v>
      </c>
      <c r="W116" s="186" cm="1">
        <f t="array" aca="1" ref="W116" ca="1">ROUND(IF($Q116="Y",VLOOKUP($P116, INDIRECT($Q$3),W$8,0)*INDIRECT($P$2),VLOOKUP($P116, INDIRECT($Q$3),W$8,0)),IF($E116="E",0,3))</f>
        <v>101421</v>
      </c>
      <c r="X116" s="186" cm="1">
        <f t="array" aca="1" ref="X116" ca="1">ROUND(IF($Q116="Y",VLOOKUP($P116, INDIRECT($Q$3),X$8,0)*INDIRECT($P$2),VLOOKUP($P116, INDIRECT($Q$3),X$8,0)),IF($E116="E",0,3))</f>
        <v>104261</v>
      </c>
      <c r="Y116" s="186" cm="1">
        <f t="array" aca="1" ref="Y116" ca="1">ROUND(IF($Q116="Y",VLOOKUP($P116, INDIRECT($Q$3),Y$8,0)*INDIRECT($P$2),VLOOKUP($P116, INDIRECT($Q$3),Y$8,0)),IF($E116="E",0,3))</f>
        <v>107235</v>
      </c>
      <c r="Z116" s="186" cm="1">
        <f t="array" aca="1" ref="Z116" ca="1">ROUND(IF($Q116="Y",VLOOKUP($P116, INDIRECT($Q$3),Z$8,0)*INDIRECT($P$2),VLOOKUP($P116, INDIRECT($Q$3),Z$8,0)),IF($E116="E",0,3))</f>
        <v>110254</v>
      </c>
      <c r="AA116" s="186"/>
      <c r="AB116" s="282" t="str">
        <f t="shared" si="57"/>
        <v>06523C</v>
      </c>
      <c r="AC116" s="130" t="str">
        <f t="shared" si="63"/>
        <v>Manager Admin &amp; Data Quality</v>
      </c>
      <c r="AD116" s="284" t="str">
        <f t="shared" si="64"/>
        <v>90</v>
      </c>
      <c r="AE116" s="282">
        <f t="shared" ca="1" si="70"/>
        <v>42.271000000000001</v>
      </c>
      <c r="AF116" s="282">
        <f t="shared" ca="1" si="71"/>
        <v>44.424999999999997</v>
      </c>
      <c r="AG116" s="282">
        <f t="shared" ca="1" si="72"/>
        <v>47.431999999999995</v>
      </c>
      <c r="AH116" s="282">
        <f t="shared" ca="1" si="73"/>
        <v>48.760999999999996</v>
      </c>
      <c r="AI116" s="282">
        <f t="shared" ca="1" si="74"/>
        <v>50.125999999999998</v>
      </c>
      <c r="AJ116" s="282">
        <f t="shared" ca="1" si="77"/>
        <v>51.555999999999997</v>
      </c>
      <c r="AK116" s="282">
        <f t="shared" ca="1" si="78"/>
        <v>53.006999999999998</v>
      </c>
    </row>
    <row r="117" spans="1:37" hidden="1" x14ac:dyDescent="0.2">
      <c r="A117" s="75" t="s">
        <v>1007</v>
      </c>
      <c r="B117" s="75">
        <v>10</v>
      </c>
      <c r="C117" s="70" t="s">
        <v>162</v>
      </c>
      <c r="D117" s="75">
        <v>483</v>
      </c>
      <c r="E117" s="75" t="s">
        <v>17</v>
      </c>
      <c r="F117" s="73" t="s">
        <v>1006</v>
      </c>
      <c r="G117" s="74">
        <f t="shared" ca="1" si="65"/>
        <v>96027</v>
      </c>
      <c r="H117" s="74">
        <f t="shared" ca="1" si="66"/>
        <v>99868</v>
      </c>
      <c r="I117" s="74">
        <f t="shared" ca="1" si="67"/>
        <v>103862</v>
      </c>
      <c r="J117" s="74">
        <f t="shared" ca="1" si="68"/>
        <v>108015</v>
      </c>
      <c r="K117" s="74">
        <f t="shared" ca="1" si="69"/>
        <v>112338</v>
      </c>
      <c r="L117" s="74">
        <f t="shared" ca="1" si="75"/>
        <v>0</v>
      </c>
      <c r="M117" s="74">
        <f t="shared" ca="1" si="76"/>
        <v>0</v>
      </c>
      <c r="N117" s="72"/>
      <c r="P117" s="187" t="str">
        <f t="shared" si="79"/>
        <v>53055C</v>
      </c>
      <c r="Q117" s="191" t="s">
        <v>600</v>
      </c>
      <c r="R117" s="188" t="str">
        <f t="shared" si="62"/>
        <v>Manager Administration - Office of Community Safety</v>
      </c>
      <c r="S117" s="189" t="str">
        <f t="shared" si="80"/>
        <v>10</v>
      </c>
      <c r="T117" s="186" cm="1">
        <f t="array" aca="1" ref="T117" ca="1">ROUND(IF($Q117="Y",VLOOKUP($P117, INDIRECT($Q$3),T$8,0)*INDIRECT($P$2),VLOOKUP($P117, INDIRECT($Q$3),T$8,0)),IF($E117="E",0,3))</f>
        <v>96027</v>
      </c>
      <c r="U117" s="186" cm="1">
        <f t="array" aca="1" ref="U117" ca="1">ROUND(IF($Q117="Y",VLOOKUP($P117, INDIRECT($Q$3),U$8,0)*INDIRECT($P$2),VLOOKUP($P117, INDIRECT($Q$3),U$8,0)),IF($E117="E",0,3))</f>
        <v>99868</v>
      </c>
      <c r="V117" s="186" cm="1">
        <f t="array" aca="1" ref="V117" ca="1">ROUND(IF($Q117="Y",VLOOKUP($P117, INDIRECT($Q$3),V$8,0)*INDIRECT($P$2),VLOOKUP($P117, INDIRECT($Q$3),V$8,0)),IF($E117="E",0,3))</f>
        <v>103862</v>
      </c>
      <c r="W117" s="186" cm="1">
        <f t="array" aca="1" ref="W117" ca="1">ROUND(IF($Q117="Y",VLOOKUP($P117, INDIRECT($Q$3),W$8,0)*INDIRECT($P$2),VLOOKUP($P117, INDIRECT($Q$3),W$8,0)),IF($E117="E",0,3))</f>
        <v>108015</v>
      </c>
      <c r="X117" s="186" cm="1">
        <f t="array" aca="1" ref="X117" ca="1">ROUND(IF($Q117="Y",VLOOKUP($P117, INDIRECT($Q$3),X$8,0)*INDIRECT($P$2),VLOOKUP($P117, INDIRECT($Q$3),X$8,0)),IF($E117="E",0,3))</f>
        <v>112338</v>
      </c>
      <c r="Y117" s="186" cm="1">
        <f t="array" aca="1" ref="Y117" ca="1">ROUND(IF($Q117="Y",VLOOKUP($P117, INDIRECT($Q$3),Y$8,0)*INDIRECT($P$2),VLOOKUP($P117, INDIRECT($Q$3),Y$8,0)),IF($E117="E",0,3))</f>
        <v>0</v>
      </c>
      <c r="Z117" s="186" cm="1">
        <f t="array" aca="1" ref="Z117" ca="1">ROUND(IF($Q117="Y",VLOOKUP($P117, INDIRECT($Q$3),Z$8,0)*INDIRECT($P$2),VLOOKUP($P117, INDIRECT($Q$3),Z$8,0)),IF($E117="E",0,3))</f>
        <v>0</v>
      </c>
      <c r="AA117" s="186"/>
      <c r="AB117" s="282" t="str">
        <f t="shared" si="57"/>
        <v>53055C</v>
      </c>
      <c r="AC117" s="130" t="str">
        <f t="shared" si="63"/>
        <v>Manager Administration - Office of Community Safety</v>
      </c>
      <c r="AD117" s="284" t="str">
        <f t="shared" si="64"/>
        <v>10</v>
      </c>
      <c r="AE117" s="282">
        <f t="shared" ca="1" si="70"/>
        <v>46.166999999999994</v>
      </c>
      <c r="AF117" s="282">
        <f t="shared" ca="1" si="71"/>
        <v>48.013999999999996</v>
      </c>
      <c r="AG117" s="282">
        <f t="shared" ca="1" si="72"/>
        <v>49.933999999999997</v>
      </c>
      <c r="AH117" s="282">
        <f t="shared" ca="1" si="73"/>
        <v>51.930999999999997</v>
      </c>
      <c r="AI117" s="282">
        <f t="shared" ca="1" si="74"/>
        <v>54.009</v>
      </c>
      <c r="AJ117" s="282" t="str">
        <f t="shared" ca="1" si="77"/>
        <v/>
      </c>
      <c r="AK117" s="282" t="str">
        <f t="shared" ca="1" si="78"/>
        <v/>
      </c>
    </row>
    <row r="118" spans="1:37" hidden="1" x14ac:dyDescent="0.2">
      <c r="A118" s="75" t="s">
        <v>106</v>
      </c>
      <c r="B118" s="75">
        <v>11</v>
      </c>
      <c r="C118" s="70" t="s">
        <v>65</v>
      </c>
      <c r="D118" s="75">
        <v>498</v>
      </c>
      <c r="E118" s="75" t="s">
        <v>17</v>
      </c>
      <c r="F118" s="73" t="s">
        <v>365</v>
      </c>
      <c r="G118" s="74">
        <f t="shared" ca="1" si="65"/>
        <v>92260</v>
      </c>
      <c r="H118" s="74">
        <f t="shared" ca="1" si="66"/>
        <v>97117</v>
      </c>
      <c r="I118" s="74">
        <f t="shared" ca="1" si="67"/>
        <v>102226</v>
      </c>
      <c r="J118" s="74">
        <f t="shared" ca="1" si="68"/>
        <v>109178</v>
      </c>
      <c r="K118" s="74">
        <f t="shared" ca="1" si="69"/>
        <v>112237</v>
      </c>
      <c r="L118" s="74">
        <f t="shared" ca="1" si="75"/>
        <v>115381</v>
      </c>
      <c r="M118" s="74">
        <f t="shared" ca="1" si="76"/>
        <v>118668</v>
      </c>
      <c r="N118" s="72"/>
      <c r="P118" s="187" t="str">
        <f t="shared" si="79"/>
        <v>06520C</v>
      </c>
      <c r="Q118" s="191" t="s">
        <v>600</v>
      </c>
      <c r="R118" s="188" t="str">
        <f t="shared" si="62"/>
        <v>Manager Administration City Attorney's Office</v>
      </c>
      <c r="S118" s="189" t="str">
        <f t="shared" si="80"/>
        <v>41C</v>
      </c>
      <c r="T118" s="186" cm="1">
        <f t="array" aca="1" ref="T118" ca="1">ROUND(IF($Q118="Y",VLOOKUP($P118, INDIRECT($Q$3),T$8,0)*INDIRECT($P$2),VLOOKUP($P118, INDIRECT($Q$3),T$8,0)),IF($E118="E",0,3))</f>
        <v>92260</v>
      </c>
      <c r="U118" s="186" cm="1">
        <f t="array" aca="1" ref="U118" ca="1">ROUND(IF($Q118="Y",VLOOKUP($P118, INDIRECT($Q$3),U$8,0)*INDIRECT($P$2),VLOOKUP($P118, INDIRECT($Q$3),U$8,0)),IF($E118="E",0,3))</f>
        <v>97117</v>
      </c>
      <c r="V118" s="186" cm="1">
        <f t="array" aca="1" ref="V118" ca="1">ROUND(IF($Q118="Y",VLOOKUP($P118, INDIRECT($Q$3),V$8,0)*INDIRECT($P$2),VLOOKUP($P118, INDIRECT($Q$3),V$8,0)),IF($E118="E",0,3))</f>
        <v>102226</v>
      </c>
      <c r="W118" s="186" cm="1">
        <f t="array" aca="1" ref="W118" ca="1">ROUND(IF($Q118="Y",VLOOKUP($P118, INDIRECT($Q$3),W$8,0)*INDIRECT($P$2),VLOOKUP($P118, INDIRECT($Q$3),W$8,0)),IF($E118="E",0,3))</f>
        <v>109178</v>
      </c>
      <c r="X118" s="186" cm="1">
        <f t="array" aca="1" ref="X118" ca="1">ROUND(IF($Q118="Y",VLOOKUP($P118, INDIRECT($Q$3),X$8,0)*INDIRECT($P$2),VLOOKUP($P118, INDIRECT($Q$3),X$8,0)),IF($E118="E",0,3))</f>
        <v>112237</v>
      </c>
      <c r="Y118" s="186" cm="1">
        <f t="array" aca="1" ref="Y118" ca="1">ROUND(IF($Q118="Y",VLOOKUP($P118, INDIRECT($Q$3),Y$8,0)*INDIRECT($P$2),VLOOKUP($P118, INDIRECT($Q$3),Y$8,0)),IF($E118="E",0,3))</f>
        <v>115381</v>
      </c>
      <c r="Z118" s="186" cm="1">
        <f t="array" aca="1" ref="Z118" ca="1">ROUND(IF($Q118="Y",VLOOKUP($P118, INDIRECT($Q$3),Z$8,0)*INDIRECT($P$2),VLOOKUP($P118, INDIRECT($Q$3),Z$8,0)),IF($E118="E",0,3))</f>
        <v>118668</v>
      </c>
      <c r="AA118" s="186"/>
      <c r="AB118" s="282" t="str">
        <f t="shared" si="57"/>
        <v>06520C</v>
      </c>
      <c r="AC118" s="130" t="str">
        <f t="shared" si="63"/>
        <v>Manager Administration City Attorney's Office</v>
      </c>
      <c r="AD118" s="284" t="str">
        <f t="shared" si="64"/>
        <v>41C</v>
      </c>
      <c r="AE118" s="282">
        <f t="shared" ca="1" si="70"/>
        <v>44.355999999999995</v>
      </c>
      <c r="AF118" s="282">
        <f t="shared" ca="1" si="71"/>
        <v>46.690999999999995</v>
      </c>
      <c r="AG118" s="282">
        <f t="shared" ca="1" si="72"/>
        <v>49.147999999999996</v>
      </c>
      <c r="AH118" s="282">
        <f t="shared" ca="1" si="73"/>
        <v>52.489999999999995</v>
      </c>
      <c r="AI118" s="282">
        <f t="shared" ca="1" si="74"/>
        <v>53.960999999999999</v>
      </c>
      <c r="AJ118" s="282">
        <f t="shared" ca="1" si="77"/>
        <v>55.471999999999994</v>
      </c>
      <c r="AK118" s="282">
        <f t="shared" ca="1" si="78"/>
        <v>57.052</v>
      </c>
    </row>
    <row r="119" spans="1:37" hidden="1" x14ac:dyDescent="0.2">
      <c r="A119" s="75" t="s">
        <v>107</v>
      </c>
      <c r="B119" s="75">
        <v>10</v>
      </c>
      <c r="C119" s="70" t="s">
        <v>70</v>
      </c>
      <c r="D119" s="75">
        <v>460</v>
      </c>
      <c r="E119" s="75" t="s">
        <v>17</v>
      </c>
      <c r="F119" s="73" t="s">
        <v>366</v>
      </c>
      <c r="G119" s="74">
        <f t="shared" ca="1" si="65"/>
        <v>85189</v>
      </c>
      <c r="H119" s="74">
        <f t="shared" ca="1" si="66"/>
        <v>89430</v>
      </c>
      <c r="I119" s="74">
        <f t="shared" ca="1" si="67"/>
        <v>93913</v>
      </c>
      <c r="J119" s="74">
        <f t="shared" ca="1" si="68"/>
        <v>99986</v>
      </c>
      <c r="K119" s="74">
        <f t="shared" ca="1" si="69"/>
        <v>102783</v>
      </c>
      <c r="L119" s="74">
        <f t="shared" ca="1" si="75"/>
        <v>105664</v>
      </c>
      <c r="M119" s="74">
        <f t="shared" ca="1" si="76"/>
        <v>108676</v>
      </c>
      <c r="N119" s="72"/>
      <c r="P119" s="187" t="str">
        <f t="shared" si="79"/>
        <v>06542C</v>
      </c>
      <c r="Q119" s="191" t="s">
        <v>600</v>
      </c>
      <c r="R119" s="188" t="str">
        <f t="shared" si="62"/>
        <v>Manager Administrative Services</v>
      </c>
      <c r="S119" s="189" t="str">
        <f t="shared" si="80"/>
        <v>34M</v>
      </c>
      <c r="T119" s="186" cm="1">
        <f t="array" aca="1" ref="T119" ca="1">ROUND(IF($Q119="Y",VLOOKUP($P119, INDIRECT($Q$3),T$8,0)*INDIRECT($P$2),VLOOKUP($P119, INDIRECT($Q$3),T$8,0)),IF($E119="E",0,3))</f>
        <v>85189</v>
      </c>
      <c r="U119" s="186" cm="1">
        <f t="array" aca="1" ref="U119" ca="1">ROUND(IF($Q119="Y",VLOOKUP($P119, INDIRECT($Q$3),U$8,0)*INDIRECT($P$2),VLOOKUP($P119, INDIRECT($Q$3),U$8,0)),IF($E119="E",0,3))</f>
        <v>89430</v>
      </c>
      <c r="V119" s="186" cm="1">
        <f t="array" aca="1" ref="V119" ca="1">ROUND(IF($Q119="Y",VLOOKUP($P119, INDIRECT($Q$3),V$8,0)*INDIRECT($P$2),VLOOKUP($P119, INDIRECT($Q$3),V$8,0)),IF($E119="E",0,3))</f>
        <v>93913</v>
      </c>
      <c r="W119" s="186" cm="1">
        <f t="array" aca="1" ref="W119" ca="1">ROUND(IF($Q119="Y",VLOOKUP($P119, INDIRECT($Q$3),W$8,0)*INDIRECT($P$2),VLOOKUP($P119, INDIRECT($Q$3),W$8,0)),IF($E119="E",0,3))</f>
        <v>99986</v>
      </c>
      <c r="X119" s="186" cm="1">
        <f t="array" aca="1" ref="X119" ca="1">ROUND(IF($Q119="Y",VLOOKUP($P119, INDIRECT($Q$3),X$8,0)*INDIRECT($P$2),VLOOKUP($P119, INDIRECT($Q$3),X$8,0)),IF($E119="E",0,3))</f>
        <v>102783</v>
      </c>
      <c r="Y119" s="186" cm="1">
        <f t="array" aca="1" ref="Y119" ca="1">ROUND(IF($Q119="Y",VLOOKUP($P119, INDIRECT($Q$3),Y$8,0)*INDIRECT($P$2),VLOOKUP($P119, INDIRECT($Q$3),Y$8,0)),IF($E119="E",0,3))</f>
        <v>105664</v>
      </c>
      <c r="Z119" s="186" cm="1">
        <f t="array" aca="1" ref="Z119" ca="1">ROUND(IF($Q119="Y",VLOOKUP($P119, INDIRECT($Q$3),Z$8,0)*INDIRECT($P$2),VLOOKUP($P119, INDIRECT($Q$3),Z$8,0)),IF($E119="E",0,3))</f>
        <v>108676</v>
      </c>
      <c r="AA119" s="186"/>
      <c r="AB119" s="282" t="str">
        <f t="shared" si="57"/>
        <v>06542C</v>
      </c>
      <c r="AC119" s="130" t="str">
        <f t="shared" si="63"/>
        <v>Manager Administrative Services</v>
      </c>
      <c r="AD119" s="284" t="str">
        <f t="shared" si="64"/>
        <v>34M</v>
      </c>
      <c r="AE119" s="282">
        <f t="shared" ca="1" si="70"/>
        <v>40.957000000000001</v>
      </c>
      <c r="AF119" s="282">
        <f t="shared" ca="1" si="71"/>
        <v>42.995999999999995</v>
      </c>
      <c r="AG119" s="282">
        <f t="shared" ca="1" si="72"/>
        <v>45.150999999999996</v>
      </c>
      <c r="AH119" s="282">
        <f t="shared" ca="1" si="73"/>
        <v>48.070999999999998</v>
      </c>
      <c r="AI119" s="282">
        <f t="shared" ca="1" si="74"/>
        <v>49.414999999999999</v>
      </c>
      <c r="AJ119" s="282">
        <f t="shared" ca="1" si="77"/>
        <v>50.8</v>
      </c>
      <c r="AK119" s="282">
        <f t="shared" ca="1" si="78"/>
        <v>52.248999999999995</v>
      </c>
    </row>
    <row r="120" spans="1:37" hidden="1" x14ac:dyDescent="0.2">
      <c r="A120" s="75" t="s">
        <v>109</v>
      </c>
      <c r="B120" s="75">
        <v>12</v>
      </c>
      <c r="C120" s="70" t="s">
        <v>108</v>
      </c>
      <c r="D120" s="75">
        <v>563</v>
      </c>
      <c r="E120" s="75" t="s">
        <v>17</v>
      </c>
      <c r="F120" s="73" t="s">
        <v>367</v>
      </c>
      <c r="G120" s="74">
        <f t="shared" ca="1" si="65"/>
        <v>97811</v>
      </c>
      <c r="H120" s="74">
        <f t="shared" ca="1" si="66"/>
        <v>102699</v>
      </c>
      <c r="I120" s="74">
        <f t="shared" ca="1" si="67"/>
        <v>107837</v>
      </c>
      <c r="J120" s="74">
        <f t="shared" ca="1" si="68"/>
        <v>113540</v>
      </c>
      <c r="K120" s="74">
        <f t="shared" ca="1" si="69"/>
        <v>116720</v>
      </c>
      <c r="L120" s="74">
        <f t="shared" ca="1" si="75"/>
        <v>119988</v>
      </c>
      <c r="M120" s="74">
        <f t="shared" ca="1" si="76"/>
        <v>123408</v>
      </c>
      <c r="N120" s="72"/>
      <c r="P120" s="187" t="str">
        <f t="shared" si="79"/>
        <v>06560C</v>
      </c>
      <c r="Q120" s="191" t="s">
        <v>600</v>
      </c>
      <c r="R120" s="188" t="str">
        <f t="shared" si="62"/>
        <v>Manager Assessment Services</v>
      </c>
      <c r="S120" s="189" t="str">
        <f t="shared" si="80"/>
        <v>47</v>
      </c>
      <c r="T120" s="186" cm="1">
        <f t="array" aca="1" ref="T120" ca="1">ROUND(IF($Q120="Y",VLOOKUP($P120, INDIRECT($Q$3),T$8,0)*INDIRECT($P$2),VLOOKUP($P120, INDIRECT($Q$3),T$8,0)),IF($E120="E",0,3))</f>
        <v>97811</v>
      </c>
      <c r="U120" s="186" cm="1">
        <f t="array" aca="1" ref="U120" ca="1">ROUND(IF($Q120="Y",VLOOKUP($P120, INDIRECT($Q$3),U$8,0)*INDIRECT($P$2),VLOOKUP($P120, INDIRECT($Q$3),U$8,0)),IF($E120="E",0,3))</f>
        <v>102699</v>
      </c>
      <c r="V120" s="186" cm="1">
        <f t="array" aca="1" ref="V120" ca="1">ROUND(IF($Q120="Y",VLOOKUP($P120, INDIRECT($Q$3),V$8,0)*INDIRECT($P$2),VLOOKUP($P120, INDIRECT($Q$3),V$8,0)),IF($E120="E",0,3))</f>
        <v>107837</v>
      </c>
      <c r="W120" s="186" cm="1">
        <f t="array" aca="1" ref="W120" ca="1">ROUND(IF($Q120="Y",VLOOKUP($P120, INDIRECT($Q$3),W$8,0)*INDIRECT($P$2),VLOOKUP($P120, INDIRECT($Q$3),W$8,0)),IF($E120="E",0,3))</f>
        <v>113540</v>
      </c>
      <c r="X120" s="186" cm="1">
        <f t="array" aca="1" ref="X120" ca="1">ROUND(IF($Q120="Y",VLOOKUP($P120, INDIRECT($Q$3),X$8,0)*INDIRECT($P$2),VLOOKUP($P120, INDIRECT($Q$3),X$8,0)),IF($E120="E",0,3))</f>
        <v>116720</v>
      </c>
      <c r="Y120" s="186" cm="1">
        <f t="array" aca="1" ref="Y120" ca="1">ROUND(IF($Q120="Y",VLOOKUP($P120, INDIRECT($Q$3),Y$8,0)*INDIRECT($P$2),VLOOKUP($P120, INDIRECT($Q$3),Y$8,0)),IF($E120="E",0,3))</f>
        <v>119988</v>
      </c>
      <c r="Z120" s="186" cm="1">
        <f t="array" aca="1" ref="Z120" ca="1">ROUND(IF($Q120="Y",VLOOKUP($P120, INDIRECT($Q$3),Z$8,0)*INDIRECT($P$2),VLOOKUP($P120, INDIRECT($Q$3),Z$8,0)),IF($E120="E",0,3))</f>
        <v>123408</v>
      </c>
      <c r="AA120" s="186"/>
      <c r="AB120" s="282" t="str">
        <f t="shared" si="57"/>
        <v>06560C</v>
      </c>
      <c r="AC120" s="130" t="str">
        <f t="shared" si="63"/>
        <v>Manager Assessment Services</v>
      </c>
      <c r="AD120" s="284" t="str">
        <f t="shared" si="64"/>
        <v>47</v>
      </c>
      <c r="AE120" s="282">
        <f t="shared" ca="1" si="70"/>
        <v>47.024999999999999</v>
      </c>
      <c r="AF120" s="282">
        <f t="shared" ca="1" si="71"/>
        <v>49.375</v>
      </c>
      <c r="AG120" s="282">
        <f t="shared" ca="1" si="72"/>
        <v>51.844999999999999</v>
      </c>
      <c r="AH120" s="282">
        <f t="shared" ca="1" si="73"/>
        <v>54.586999999999996</v>
      </c>
      <c r="AI120" s="282">
        <f t="shared" ca="1" si="74"/>
        <v>56.116</v>
      </c>
      <c r="AJ120" s="282">
        <f t="shared" ca="1" si="77"/>
        <v>57.686999999999998</v>
      </c>
      <c r="AK120" s="282">
        <f t="shared" ca="1" si="78"/>
        <v>59.330999999999996</v>
      </c>
    </row>
    <row r="121" spans="1:37" hidden="1" x14ac:dyDescent="0.2">
      <c r="A121" s="75" t="s">
        <v>110</v>
      </c>
      <c r="B121" s="75">
        <v>10</v>
      </c>
      <c r="C121" s="70" t="s">
        <v>580</v>
      </c>
      <c r="D121" s="75">
        <v>473</v>
      </c>
      <c r="E121" s="75" t="s">
        <v>17</v>
      </c>
      <c r="F121" s="73" t="s">
        <v>368</v>
      </c>
      <c r="G121" s="74">
        <f t="shared" ca="1" si="65"/>
        <v>92882</v>
      </c>
      <c r="H121" s="74">
        <f t="shared" ca="1" si="66"/>
        <v>96602</v>
      </c>
      <c r="I121" s="74">
        <f t="shared" ca="1" si="67"/>
        <v>100469</v>
      </c>
      <c r="J121" s="74">
        <f t="shared" ca="1" si="68"/>
        <v>104493</v>
      </c>
      <c r="K121" s="74">
        <f t="shared" ca="1" si="69"/>
        <v>108677</v>
      </c>
      <c r="L121" s="74">
        <f t="shared" ca="1" si="75"/>
        <v>0</v>
      </c>
      <c r="M121" s="74">
        <f t="shared" ca="1" si="76"/>
        <v>0</v>
      </c>
      <c r="N121" s="72"/>
      <c r="P121" s="187" t="str">
        <f t="shared" si="79"/>
        <v>06583C</v>
      </c>
      <c r="Q121" s="191" t="s">
        <v>600</v>
      </c>
      <c r="R121" s="188" t="str">
        <f t="shared" ref="R121:R152" si="81">F121</f>
        <v xml:space="preserve">Manager Business Analysis </v>
      </c>
      <c r="S121" s="189" t="str">
        <f t="shared" si="80"/>
        <v>034</v>
      </c>
      <c r="T121" s="186" cm="1">
        <f t="array" aca="1" ref="T121" ca="1">ROUND(IF($Q121="Y",VLOOKUP($P121, INDIRECT($Q$3),T$8,0)*INDIRECT($P$2),VLOOKUP($P121, INDIRECT($Q$3),T$8,0)),IF($E121="E",0,3))</f>
        <v>92882</v>
      </c>
      <c r="U121" s="186" cm="1">
        <f t="array" aca="1" ref="U121" ca="1">ROUND(IF($Q121="Y",VLOOKUP($P121, INDIRECT($Q$3),U$8,0)*INDIRECT($P$2),VLOOKUP($P121, INDIRECT($Q$3),U$8,0)),IF($E121="E",0,3))</f>
        <v>96602</v>
      </c>
      <c r="V121" s="186" cm="1">
        <f t="array" aca="1" ref="V121" ca="1">ROUND(IF($Q121="Y",VLOOKUP($P121, INDIRECT($Q$3),V$8,0)*INDIRECT($P$2),VLOOKUP($P121, INDIRECT($Q$3),V$8,0)),IF($E121="E",0,3))</f>
        <v>100469</v>
      </c>
      <c r="W121" s="186" cm="1">
        <f t="array" aca="1" ref="W121" ca="1">ROUND(IF($Q121="Y",VLOOKUP($P121, INDIRECT($Q$3),W$8,0)*INDIRECT($P$2),VLOOKUP($P121, INDIRECT($Q$3),W$8,0)),IF($E121="E",0,3))</f>
        <v>104493</v>
      </c>
      <c r="X121" s="186" cm="1">
        <f t="array" aca="1" ref="X121" ca="1">ROUND(IF($Q121="Y",VLOOKUP($P121, INDIRECT($Q$3),X$8,0)*INDIRECT($P$2),VLOOKUP($P121, INDIRECT($Q$3),X$8,0)),IF($E121="E",0,3))</f>
        <v>108677</v>
      </c>
      <c r="Y121" s="186" cm="1">
        <f t="array" aca="1" ref="Y121" ca="1">ROUND(IF($Q121="Y",VLOOKUP($P121, INDIRECT($Q$3),Y$8,0)*INDIRECT($P$2),VLOOKUP($P121, INDIRECT($Q$3),Y$8,0)),IF($E121="E",0,3))</f>
        <v>0</v>
      </c>
      <c r="Z121" s="186" cm="1">
        <f t="array" aca="1" ref="Z121" ca="1">ROUND(IF($Q121="Y",VLOOKUP($P121, INDIRECT($Q$3),Z$8,0)*INDIRECT($P$2),VLOOKUP($P121, INDIRECT($Q$3),Z$8,0)),IF($E121="E",0,3))</f>
        <v>0</v>
      </c>
      <c r="AA121" s="186"/>
      <c r="AB121" s="282" t="str">
        <f t="shared" si="57"/>
        <v>06583C</v>
      </c>
      <c r="AC121" s="130" t="str">
        <f t="shared" ref="AC121:AC152" si="82">F121</f>
        <v xml:space="preserve">Manager Business Analysis </v>
      </c>
      <c r="AD121" s="284" t="str">
        <f t="shared" si="64"/>
        <v>034</v>
      </c>
      <c r="AE121" s="282">
        <f t="shared" ca="1" si="70"/>
        <v>44.655000000000001</v>
      </c>
      <c r="AF121" s="282">
        <f t="shared" ca="1" si="71"/>
        <v>46.443999999999996</v>
      </c>
      <c r="AG121" s="282">
        <f t="shared" ca="1" si="72"/>
        <v>48.302999999999997</v>
      </c>
      <c r="AH121" s="282">
        <f t="shared" ca="1" si="73"/>
        <v>50.238</v>
      </c>
      <c r="AI121" s="282">
        <f t="shared" ca="1" si="74"/>
        <v>52.248999999999995</v>
      </c>
      <c r="AJ121" s="282" t="str">
        <f t="shared" ca="1" si="77"/>
        <v/>
      </c>
      <c r="AK121" s="282" t="str">
        <f t="shared" ca="1" si="78"/>
        <v/>
      </c>
    </row>
    <row r="122" spans="1:37" hidden="1" x14ac:dyDescent="0.2">
      <c r="A122" s="75" t="s">
        <v>111</v>
      </c>
      <c r="B122" s="75">
        <v>12</v>
      </c>
      <c r="C122" s="70" t="s">
        <v>32</v>
      </c>
      <c r="D122" s="75">
        <v>585</v>
      </c>
      <c r="E122" s="75" t="s">
        <v>17</v>
      </c>
      <c r="F122" s="73" t="s">
        <v>369</v>
      </c>
      <c r="G122" s="74">
        <f t="shared" ca="1" si="65"/>
        <v>113791</v>
      </c>
      <c r="H122" s="74">
        <f t="shared" ca="1" si="66"/>
        <v>118342</v>
      </c>
      <c r="I122" s="74">
        <f t="shared" ca="1" si="67"/>
        <v>123075</v>
      </c>
      <c r="J122" s="74">
        <f t="shared" ca="1" si="68"/>
        <v>127998</v>
      </c>
      <c r="K122" s="74">
        <f t="shared" ca="1" si="69"/>
        <v>133117</v>
      </c>
      <c r="L122" s="74">
        <f t="shared" ca="1" si="75"/>
        <v>0</v>
      </c>
      <c r="M122" s="74">
        <f t="shared" ca="1" si="76"/>
        <v>0</v>
      </c>
      <c r="N122" s="72"/>
      <c r="P122" s="187" t="str">
        <f t="shared" si="79"/>
        <v>52580C</v>
      </c>
      <c r="Q122" s="191" t="s">
        <v>600</v>
      </c>
      <c r="R122" s="188" t="str">
        <f t="shared" si="81"/>
        <v>Manager Business Finance</v>
      </c>
      <c r="S122" s="189" t="str">
        <f t="shared" si="80"/>
        <v>105</v>
      </c>
      <c r="T122" s="186" cm="1">
        <f t="array" aca="1" ref="T122" ca="1">ROUND(IF($Q122="Y",VLOOKUP($P122, INDIRECT($Q$3),T$8,0)*INDIRECT($P$2),VLOOKUP($P122, INDIRECT($Q$3),T$8,0)),IF($E122="E",0,3))</f>
        <v>113791</v>
      </c>
      <c r="U122" s="186" cm="1">
        <f t="array" aca="1" ref="U122" ca="1">ROUND(IF($Q122="Y",VLOOKUP($P122, INDIRECT($Q$3),U$8,0)*INDIRECT($P$2),VLOOKUP($P122, INDIRECT($Q$3),U$8,0)),IF($E122="E",0,3))</f>
        <v>118342</v>
      </c>
      <c r="V122" s="186" cm="1">
        <f t="array" aca="1" ref="V122" ca="1">ROUND(IF($Q122="Y",VLOOKUP($P122, INDIRECT($Q$3),V$8,0)*INDIRECT($P$2),VLOOKUP($P122, INDIRECT($Q$3),V$8,0)),IF($E122="E",0,3))</f>
        <v>123075</v>
      </c>
      <c r="W122" s="186" cm="1">
        <f t="array" aca="1" ref="W122" ca="1">ROUND(IF($Q122="Y",VLOOKUP($P122, INDIRECT($Q$3),W$8,0)*INDIRECT($P$2),VLOOKUP($P122, INDIRECT($Q$3),W$8,0)),IF($E122="E",0,3))</f>
        <v>127998</v>
      </c>
      <c r="X122" s="186" cm="1">
        <f t="array" aca="1" ref="X122" ca="1">ROUND(IF($Q122="Y",VLOOKUP($P122, INDIRECT($Q$3),X$8,0)*INDIRECT($P$2),VLOOKUP($P122, INDIRECT($Q$3),X$8,0)),IF($E122="E",0,3))</f>
        <v>133117</v>
      </c>
      <c r="Y122" s="186" cm="1">
        <f t="array" aca="1" ref="Y122" ca="1">ROUND(IF($Q122="Y",VLOOKUP($P122, INDIRECT($Q$3),Y$8,0)*INDIRECT($P$2),VLOOKUP($P122, INDIRECT($Q$3),Y$8,0)),IF($E122="E",0,3))</f>
        <v>0</v>
      </c>
      <c r="Z122" s="186" cm="1">
        <f t="array" aca="1" ref="Z122" ca="1">ROUND(IF($Q122="Y",VLOOKUP($P122, INDIRECT($Q$3),Z$8,0)*INDIRECT($P$2),VLOOKUP($P122, INDIRECT($Q$3),Z$8,0)),IF($E122="E",0,3))</f>
        <v>0</v>
      </c>
      <c r="AA122" s="186"/>
      <c r="AB122" s="282" t="str">
        <f t="shared" si="57"/>
        <v>52580C</v>
      </c>
      <c r="AC122" s="130" t="str">
        <f t="shared" si="82"/>
        <v>Manager Business Finance</v>
      </c>
      <c r="AD122" s="284" t="str">
        <f t="shared" si="64"/>
        <v>105</v>
      </c>
      <c r="AE122" s="282">
        <f t="shared" ca="1" si="70"/>
        <v>54.707999999999998</v>
      </c>
      <c r="AF122" s="282">
        <f t="shared" ca="1" si="71"/>
        <v>56.896000000000001</v>
      </c>
      <c r="AG122" s="282">
        <f t="shared" ca="1" si="72"/>
        <v>59.170999999999999</v>
      </c>
      <c r="AH122" s="282">
        <f t="shared" ca="1" si="73"/>
        <v>61.537999999999997</v>
      </c>
      <c r="AI122" s="282">
        <f t="shared" ca="1" si="74"/>
        <v>63.998999999999995</v>
      </c>
      <c r="AJ122" s="282" t="str">
        <f t="shared" ca="1" si="77"/>
        <v/>
      </c>
      <c r="AK122" s="282" t="str">
        <f t="shared" ca="1" si="78"/>
        <v/>
      </c>
    </row>
    <row r="123" spans="1:37" hidden="1" x14ac:dyDescent="0.2">
      <c r="A123" s="75" t="s">
        <v>114</v>
      </c>
      <c r="B123" s="75">
        <v>13</v>
      </c>
      <c r="C123" s="70" t="s">
        <v>76</v>
      </c>
      <c r="D123" s="75">
        <v>590</v>
      </c>
      <c r="E123" s="75" t="s">
        <v>17</v>
      </c>
      <c r="F123" s="73" t="s">
        <v>371</v>
      </c>
      <c r="G123" s="74">
        <f t="shared" ca="1" si="65"/>
        <v>114159</v>
      </c>
      <c r="H123" s="74">
        <f t="shared" ca="1" si="66"/>
        <v>118723</v>
      </c>
      <c r="I123" s="74">
        <f t="shared" ca="1" si="67"/>
        <v>123473</v>
      </c>
      <c r="J123" s="74">
        <f t="shared" ca="1" si="68"/>
        <v>128412</v>
      </c>
      <c r="K123" s="74">
        <f t="shared" ca="1" si="69"/>
        <v>133549</v>
      </c>
      <c r="L123" s="74">
        <f t="shared" ca="1" si="75"/>
        <v>0</v>
      </c>
      <c r="M123" s="74">
        <f t="shared" ca="1" si="76"/>
        <v>0</v>
      </c>
      <c r="N123" s="72"/>
      <c r="P123" s="187" t="str">
        <f t="shared" si="79"/>
        <v>06590C</v>
      </c>
      <c r="Q123" s="191" t="s">
        <v>600</v>
      </c>
      <c r="R123" s="188" t="str">
        <f t="shared" si="81"/>
        <v>Manager Business Licensing</v>
      </c>
      <c r="S123" s="189" t="str">
        <f t="shared" si="80"/>
        <v>63</v>
      </c>
      <c r="T123" s="186" cm="1">
        <f t="array" aca="1" ref="T123" ca="1">ROUND(IF($Q123="Y",VLOOKUP($P123, INDIRECT($Q$3),T$8,0)*INDIRECT($P$2),VLOOKUP($P123, INDIRECT($Q$3),T$8,0)),IF($E123="E",0,3))</f>
        <v>114159</v>
      </c>
      <c r="U123" s="186" cm="1">
        <f t="array" aca="1" ref="U123" ca="1">ROUND(IF($Q123="Y",VLOOKUP($P123, INDIRECT($Q$3),U$8,0)*INDIRECT($P$2),VLOOKUP($P123, INDIRECT($Q$3),U$8,0)),IF($E123="E",0,3))</f>
        <v>118723</v>
      </c>
      <c r="V123" s="186" cm="1">
        <f t="array" aca="1" ref="V123" ca="1">ROUND(IF($Q123="Y",VLOOKUP($P123, INDIRECT($Q$3),V$8,0)*INDIRECT($P$2),VLOOKUP($P123, INDIRECT($Q$3),V$8,0)),IF($E123="E",0,3))</f>
        <v>123473</v>
      </c>
      <c r="W123" s="186" cm="1">
        <f t="array" aca="1" ref="W123" ca="1">ROUND(IF($Q123="Y",VLOOKUP($P123, INDIRECT($Q$3),W$8,0)*INDIRECT($P$2),VLOOKUP($P123, INDIRECT($Q$3),W$8,0)),IF($E123="E",0,3))</f>
        <v>128412</v>
      </c>
      <c r="X123" s="186" cm="1">
        <f t="array" aca="1" ref="X123" ca="1">ROUND(IF($Q123="Y",VLOOKUP($P123, INDIRECT($Q$3),X$8,0)*INDIRECT($P$2),VLOOKUP($P123, INDIRECT($Q$3),X$8,0)),IF($E123="E",0,3))</f>
        <v>133549</v>
      </c>
      <c r="Y123" s="186" cm="1">
        <f t="array" aca="1" ref="Y123" ca="1">ROUND(IF($Q123="Y",VLOOKUP($P123, INDIRECT($Q$3),Y$8,0)*INDIRECT($P$2),VLOOKUP($P123, INDIRECT($Q$3),Y$8,0)),IF($E123="E",0,3))</f>
        <v>0</v>
      </c>
      <c r="Z123" s="186" cm="1">
        <f t="array" aca="1" ref="Z123" ca="1">ROUND(IF($Q123="Y",VLOOKUP($P123, INDIRECT($Q$3),Z$8,0)*INDIRECT($P$2),VLOOKUP($P123, INDIRECT($Q$3),Z$8,0)),IF($E123="E",0,3))</f>
        <v>0</v>
      </c>
      <c r="AA123" s="186"/>
      <c r="AB123" s="282" t="str">
        <f t="shared" si="57"/>
        <v>06590C</v>
      </c>
      <c r="AC123" s="130" t="str">
        <f t="shared" si="82"/>
        <v>Manager Business Licensing</v>
      </c>
      <c r="AD123" s="284" t="str">
        <f t="shared" si="64"/>
        <v>63</v>
      </c>
      <c r="AE123" s="282">
        <f t="shared" ca="1" si="70"/>
        <v>54.884999999999998</v>
      </c>
      <c r="AF123" s="282">
        <f t="shared" ca="1" si="71"/>
        <v>57.079000000000001</v>
      </c>
      <c r="AG123" s="282">
        <f t="shared" ca="1" si="72"/>
        <v>59.363</v>
      </c>
      <c r="AH123" s="282">
        <f t="shared" ca="1" si="73"/>
        <v>61.736999999999995</v>
      </c>
      <c r="AI123" s="282">
        <f t="shared" ca="1" si="74"/>
        <v>64.207000000000008</v>
      </c>
      <c r="AJ123" s="282" t="str">
        <f t="shared" ca="1" si="77"/>
        <v/>
      </c>
      <c r="AK123" s="282" t="str">
        <f t="shared" ca="1" si="78"/>
        <v/>
      </c>
    </row>
    <row r="124" spans="1:37" hidden="1" x14ac:dyDescent="0.2">
      <c r="A124" s="75" t="s">
        <v>115</v>
      </c>
      <c r="B124" s="75">
        <v>11</v>
      </c>
      <c r="C124" s="70" t="s">
        <v>65</v>
      </c>
      <c r="D124" s="75">
        <v>498</v>
      </c>
      <c r="E124" s="75" t="s">
        <v>17</v>
      </c>
      <c r="F124" s="73" t="s">
        <v>372</v>
      </c>
      <c r="G124" s="74">
        <f t="shared" ca="1" si="65"/>
        <v>92260</v>
      </c>
      <c r="H124" s="74">
        <f t="shared" ca="1" si="66"/>
        <v>97117</v>
      </c>
      <c r="I124" s="74">
        <f t="shared" ca="1" si="67"/>
        <v>102226</v>
      </c>
      <c r="J124" s="74">
        <f t="shared" ca="1" si="68"/>
        <v>109178</v>
      </c>
      <c r="K124" s="74">
        <f t="shared" ca="1" si="69"/>
        <v>112237</v>
      </c>
      <c r="L124" s="74">
        <f t="shared" ca="1" si="75"/>
        <v>115381</v>
      </c>
      <c r="M124" s="74">
        <f t="shared" ca="1" si="76"/>
        <v>118668</v>
      </c>
      <c r="N124" s="72"/>
      <c r="P124" s="187" t="str">
        <f t="shared" si="79"/>
        <v>06595C</v>
      </c>
      <c r="Q124" s="191" t="s">
        <v>600</v>
      </c>
      <c r="R124" s="188" t="str">
        <f t="shared" si="81"/>
        <v xml:space="preserve">Manager Buying Services </v>
      </c>
      <c r="S124" s="189" t="str">
        <f t="shared" si="80"/>
        <v>41C</v>
      </c>
      <c r="T124" s="186" cm="1">
        <f t="array" aca="1" ref="T124" ca="1">ROUND(IF($Q124="Y",VLOOKUP($P124, INDIRECT($Q$3),T$8,0)*INDIRECT($P$2),VLOOKUP($P124, INDIRECT($Q$3),T$8,0)),IF($E124="E",0,3))</f>
        <v>92260</v>
      </c>
      <c r="U124" s="186" cm="1">
        <f t="array" aca="1" ref="U124" ca="1">ROUND(IF($Q124="Y",VLOOKUP($P124, INDIRECT($Q$3),U$8,0)*INDIRECT($P$2),VLOOKUP($P124, INDIRECT($Q$3),U$8,0)),IF($E124="E",0,3))</f>
        <v>97117</v>
      </c>
      <c r="V124" s="186" cm="1">
        <f t="array" aca="1" ref="V124" ca="1">ROUND(IF($Q124="Y",VLOOKUP($P124, INDIRECT($Q$3),V$8,0)*INDIRECT($P$2),VLOOKUP($P124, INDIRECT($Q$3),V$8,0)),IF($E124="E",0,3))</f>
        <v>102226</v>
      </c>
      <c r="W124" s="186" cm="1">
        <f t="array" aca="1" ref="W124" ca="1">ROUND(IF($Q124="Y",VLOOKUP($P124, INDIRECT($Q$3),W$8,0)*INDIRECT($P$2),VLOOKUP($P124, INDIRECT($Q$3),W$8,0)),IF($E124="E",0,3))</f>
        <v>109178</v>
      </c>
      <c r="X124" s="186" cm="1">
        <f t="array" aca="1" ref="X124" ca="1">ROUND(IF($Q124="Y",VLOOKUP($P124, INDIRECT($Q$3),X$8,0)*INDIRECT($P$2),VLOOKUP($P124, INDIRECT($Q$3),X$8,0)),IF($E124="E",0,3))</f>
        <v>112237</v>
      </c>
      <c r="Y124" s="186" cm="1">
        <f t="array" aca="1" ref="Y124" ca="1">ROUND(IF($Q124="Y",VLOOKUP($P124, INDIRECT($Q$3),Y$8,0)*INDIRECT($P$2),VLOOKUP($P124, INDIRECT($Q$3),Y$8,0)),IF($E124="E",0,3))</f>
        <v>115381</v>
      </c>
      <c r="Z124" s="186" cm="1">
        <f t="array" aca="1" ref="Z124" ca="1">ROUND(IF($Q124="Y",VLOOKUP($P124, INDIRECT($Q$3),Z$8,0)*INDIRECT($P$2),VLOOKUP($P124, INDIRECT($Q$3),Z$8,0)),IF($E124="E",0,3))</f>
        <v>118668</v>
      </c>
      <c r="AA124" s="186"/>
      <c r="AB124" s="282" t="str">
        <f t="shared" si="57"/>
        <v>06595C</v>
      </c>
      <c r="AC124" s="130" t="str">
        <f t="shared" si="82"/>
        <v xml:space="preserve">Manager Buying Services </v>
      </c>
      <c r="AD124" s="284" t="str">
        <f t="shared" si="64"/>
        <v>41C</v>
      </c>
      <c r="AE124" s="282">
        <f t="shared" ca="1" si="70"/>
        <v>44.355999999999995</v>
      </c>
      <c r="AF124" s="282">
        <f t="shared" ca="1" si="71"/>
        <v>46.690999999999995</v>
      </c>
      <c r="AG124" s="282">
        <f t="shared" ca="1" si="72"/>
        <v>49.147999999999996</v>
      </c>
      <c r="AH124" s="282">
        <f t="shared" ca="1" si="73"/>
        <v>52.489999999999995</v>
      </c>
      <c r="AI124" s="282">
        <f t="shared" ca="1" si="74"/>
        <v>53.960999999999999</v>
      </c>
      <c r="AJ124" s="282">
        <f t="shared" ca="1" si="77"/>
        <v>55.471999999999994</v>
      </c>
      <c r="AK124" s="282">
        <f t="shared" ca="1" si="78"/>
        <v>57.052</v>
      </c>
    </row>
    <row r="125" spans="1:37" hidden="1" x14ac:dyDescent="0.2">
      <c r="A125" s="75" t="s">
        <v>1036</v>
      </c>
      <c r="B125" s="75">
        <v>11</v>
      </c>
      <c r="C125" s="70" t="s">
        <v>888</v>
      </c>
      <c r="D125" s="75">
        <v>525</v>
      </c>
      <c r="E125" s="75" t="s">
        <v>17</v>
      </c>
      <c r="F125" s="73" t="s">
        <v>1037</v>
      </c>
      <c r="G125" s="74">
        <f t="shared" ca="1" si="65"/>
        <v>102407</v>
      </c>
      <c r="H125" s="74">
        <f t="shared" ca="1" si="66"/>
        <v>106507</v>
      </c>
      <c r="I125" s="74">
        <f t="shared" ca="1" si="67"/>
        <v>110772</v>
      </c>
      <c r="J125" s="74">
        <f t="shared" ca="1" si="68"/>
        <v>115208</v>
      </c>
      <c r="K125" s="74">
        <f t="shared" ca="1" si="69"/>
        <v>119821</v>
      </c>
      <c r="L125" s="74"/>
      <c r="M125" s="74"/>
      <c r="N125" s="72"/>
      <c r="P125" s="187" t="str">
        <f t="shared" si="79"/>
        <v>59486C</v>
      </c>
      <c r="Q125" s="191" t="s">
        <v>600</v>
      </c>
      <c r="R125" s="188" t="str">
        <f t="shared" si="81"/>
        <v>Manager Community &amp; Cultural Engagement</v>
      </c>
      <c r="S125" s="189" t="str">
        <f t="shared" si="80"/>
        <v>116</v>
      </c>
      <c r="T125" s="186" cm="1">
        <f t="array" aca="1" ref="T125" ca="1">ROUND(IF($Q125="Y",VLOOKUP($P125, INDIRECT($Q$3),T$8,0)*INDIRECT($P$2),VLOOKUP($P125, INDIRECT($Q$3),T$8,0)),IF($E125="E",0,3))</f>
        <v>102407</v>
      </c>
      <c r="U125" s="186" cm="1">
        <f t="array" aca="1" ref="U125" ca="1">ROUND(IF($Q125="Y",VLOOKUP($P125, INDIRECT($Q$3),U$8,0)*INDIRECT($P$2),VLOOKUP($P125, INDIRECT($Q$3),U$8,0)),IF($E125="E",0,3))</f>
        <v>106507</v>
      </c>
      <c r="V125" s="186" cm="1">
        <f t="array" aca="1" ref="V125" ca="1">ROUND(IF($Q125="Y",VLOOKUP($P125, INDIRECT($Q$3),V$8,0)*INDIRECT($P$2),VLOOKUP($P125, INDIRECT($Q$3),V$8,0)),IF($E125="E",0,3))</f>
        <v>110772</v>
      </c>
      <c r="W125" s="186" cm="1">
        <f t="array" aca="1" ref="W125" ca="1">ROUND(IF($Q125="Y",VLOOKUP($P125, INDIRECT($Q$3),W$8,0)*INDIRECT($P$2),VLOOKUP($P125, INDIRECT($Q$3),W$8,0)),IF($E125="E",0,3))</f>
        <v>115208</v>
      </c>
      <c r="X125" s="186" cm="1">
        <f t="array" aca="1" ref="X125" ca="1">ROUND(IF($Q125="Y",VLOOKUP($P125, INDIRECT($Q$3),X$8,0)*INDIRECT($P$2),VLOOKUP($P125, INDIRECT($Q$3),X$8,0)),IF($E125="E",0,3))</f>
        <v>119821</v>
      </c>
      <c r="AA125" s="186"/>
      <c r="AB125" s="282" t="str">
        <f t="shared" si="57"/>
        <v>59486C</v>
      </c>
      <c r="AC125" s="130" t="str">
        <f t="shared" si="82"/>
        <v>Manager Community &amp; Cultural Engagement</v>
      </c>
      <c r="AD125" s="284" t="str">
        <f t="shared" si="64"/>
        <v>116</v>
      </c>
      <c r="AE125" s="282">
        <f t="shared" ca="1" si="70"/>
        <v>49.234999999999999</v>
      </c>
      <c r="AF125" s="282">
        <f t="shared" ca="1" si="71"/>
        <v>51.205999999999996</v>
      </c>
      <c r="AG125" s="282">
        <f t="shared" ca="1" si="72"/>
        <v>53.256</v>
      </c>
      <c r="AH125" s="282">
        <f t="shared" ca="1" si="73"/>
        <v>55.388999999999996</v>
      </c>
      <c r="AI125" s="282">
        <f t="shared" ca="1" si="74"/>
        <v>57.606999999999999</v>
      </c>
      <c r="AJ125" s="282"/>
      <c r="AK125" s="282"/>
    </row>
    <row r="126" spans="1:37" hidden="1" x14ac:dyDescent="0.2">
      <c r="A126" s="75" t="s">
        <v>116</v>
      </c>
      <c r="B126" s="75">
        <v>10</v>
      </c>
      <c r="C126" s="70" t="s">
        <v>44</v>
      </c>
      <c r="D126" s="75">
        <v>455</v>
      </c>
      <c r="E126" s="75" t="s">
        <v>17</v>
      </c>
      <c r="F126" s="73" t="s">
        <v>373</v>
      </c>
      <c r="G126" s="74">
        <f t="shared" ca="1" si="65"/>
        <v>83605</v>
      </c>
      <c r="H126" s="74">
        <f t="shared" ca="1" si="66"/>
        <v>87922</v>
      </c>
      <c r="I126" s="74">
        <f t="shared" ca="1" si="67"/>
        <v>92403</v>
      </c>
      <c r="J126" s="74">
        <f t="shared" ca="1" si="68"/>
        <v>98658</v>
      </c>
      <c r="K126" s="74">
        <f t="shared" ca="1" si="69"/>
        <v>101421</v>
      </c>
      <c r="L126" s="74">
        <f t="shared" ref="L126:L157" ca="1" si="83">IF(J126="E",ROUND(Y126,0),ROUND(Y126,3))</f>
        <v>104261</v>
      </c>
      <c r="M126" s="74">
        <f t="shared" ref="M126:M157" ca="1" si="84">IF(K126="E",ROUND(Z126,0),ROUND(Z126,3))</f>
        <v>107235</v>
      </c>
      <c r="N126" s="72"/>
      <c r="P126" s="187" t="str">
        <f t="shared" si="79"/>
        <v>06638C</v>
      </c>
      <c r="Q126" s="191" t="s">
        <v>600</v>
      </c>
      <c r="R126" s="188" t="str">
        <f t="shared" si="81"/>
        <v>Manager Community Engagement</v>
      </c>
      <c r="S126" s="189" t="str">
        <f t="shared" si="80"/>
        <v>34D</v>
      </c>
      <c r="T126" s="186" cm="1">
        <f t="array" aca="1" ref="T126" ca="1">ROUND(IF($Q126="Y",VLOOKUP($P126, INDIRECT($Q$3),T$8,0)*INDIRECT($P$2),VLOOKUP($P126, INDIRECT($Q$3),T$8,0)),IF($E126="E",0,3))</f>
        <v>83605</v>
      </c>
      <c r="U126" s="186" cm="1">
        <f t="array" aca="1" ref="U126" ca="1">ROUND(IF($Q126="Y",VLOOKUP($P126, INDIRECT($Q$3),U$8,0)*INDIRECT($P$2),VLOOKUP($P126, INDIRECT($Q$3),U$8,0)),IF($E126="E",0,3))</f>
        <v>87922</v>
      </c>
      <c r="V126" s="186" cm="1">
        <f t="array" aca="1" ref="V126" ca="1">ROUND(IF($Q126="Y",VLOOKUP($P126, INDIRECT($Q$3),V$8,0)*INDIRECT($P$2),VLOOKUP($P126, INDIRECT($Q$3),V$8,0)),IF($E126="E",0,3))</f>
        <v>92403</v>
      </c>
      <c r="W126" s="186" cm="1">
        <f t="array" aca="1" ref="W126" ca="1">ROUND(IF($Q126="Y",VLOOKUP($P126, INDIRECT($Q$3),W$8,0)*INDIRECT($P$2),VLOOKUP($P126, INDIRECT($Q$3),W$8,0)),IF($E126="E",0,3))</f>
        <v>98658</v>
      </c>
      <c r="X126" s="186" cm="1">
        <f t="array" aca="1" ref="X126" ca="1">ROUND(IF($Q126="Y",VLOOKUP($P126, INDIRECT($Q$3),X$8,0)*INDIRECT($P$2),VLOOKUP($P126, INDIRECT($Q$3),X$8,0)),IF($E126="E",0,3))</f>
        <v>101421</v>
      </c>
      <c r="Y126" s="186" cm="1">
        <f t="array" aca="1" ref="Y126" ca="1">ROUND(IF($Q126="Y",VLOOKUP($P126, INDIRECT($Q$3),Y$8,0)*INDIRECT($P$2),VLOOKUP($P126, INDIRECT($Q$3),Y$8,0)),IF($E126="E",0,3))</f>
        <v>104261</v>
      </c>
      <c r="Z126" s="186" cm="1">
        <f t="array" aca="1" ref="Z126" ca="1">ROUND(IF($Q126="Y",VLOOKUP($P126, INDIRECT($Q$3),Z$8,0)*INDIRECT($P$2),VLOOKUP($P126, INDIRECT($Q$3),Z$8,0)),IF($E126="E",0,3))</f>
        <v>107235</v>
      </c>
      <c r="AA126" s="186"/>
      <c r="AB126" s="282" t="str">
        <f t="shared" si="57"/>
        <v>06638C</v>
      </c>
      <c r="AC126" s="130" t="str">
        <f t="shared" si="82"/>
        <v>Manager Community Engagement</v>
      </c>
      <c r="AD126" s="284" t="str">
        <f t="shared" si="64"/>
        <v>34D</v>
      </c>
      <c r="AE126" s="282">
        <f t="shared" ca="1" si="70"/>
        <v>40.195</v>
      </c>
      <c r="AF126" s="282">
        <f t="shared" ca="1" si="71"/>
        <v>42.271000000000001</v>
      </c>
      <c r="AG126" s="282">
        <f t="shared" ca="1" si="72"/>
        <v>44.424999999999997</v>
      </c>
      <c r="AH126" s="282">
        <f t="shared" ca="1" si="73"/>
        <v>47.431999999999995</v>
      </c>
      <c r="AI126" s="282">
        <f t="shared" ca="1" si="74"/>
        <v>48.760999999999996</v>
      </c>
      <c r="AJ126" s="282">
        <f t="shared" ref="AJ126:AK130" ca="1" si="85">IF(Y126=0,"",IF($E126="E",ROUNDUP(Y126/2080,3),Y126))</f>
        <v>50.125999999999998</v>
      </c>
      <c r="AK126" s="282">
        <f t="shared" ca="1" si="85"/>
        <v>51.555999999999997</v>
      </c>
    </row>
    <row r="127" spans="1:37" hidden="1" x14ac:dyDescent="0.2">
      <c r="A127" s="75" t="s">
        <v>979</v>
      </c>
      <c r="B127" s="75">
        <v>10</v>
      </c>
      <c r="C127" s="70" t="s">
        <v>18</v>
      </c>
      <c r="D127" s="75">
        <v>488</v>
      </c>
      <c r="E127" s="75" t="s">
        <v>17</v>
      </c>
      <c r="F127" s="73" t="s">
        <v>980</v>
      </c>
      <c r="G127" s="74">
        <f t="shared" ca="1" si="65"/>
        <v>88615</v>
      </c>
      <c r="H127" s="74">
        <f t="shared" ca="1" si="66"/>
        <v>93278</v>
      </c>
      <c r="I127" s="74">
        <f t="shared" ca="1" si="67"/>
        <v>98187</v>
      </c>
      <c r="J127" s="74">
        <f t="shared" ca="1" si="68"/>
        <v>103356</v>
      </c>
      <c r="K127" s="74">
        <f t="shared" ca="1" si="69"/>
        <v>106246</v>
      </c>
      <c r="L127" s="74">
        <f t="shared" ca="1" si="83"/>
        <v>109225</v>
      </c>
      <c r="M127" s="74">
        <f t="shared" ca="1" si="84"/>
        <v>112338</v>
      </c>
      <c r="N127" s="72"/>
      <c r="P127" s="187" t="str">
        <f t="shared" si="79"/>
        <v>59463C</v>
      </c>
      <c r="Q127" s="191" t="s">
        <v>600</v>
      </c>
      <c r="R127" s="188" t="str">
        <f t="shared" si="81"/>
        <v>Manager Crime Prevention Specialists</v>
      </c>
      <c r="S127" s="189" t="str">
        <f t="shared" si="80"/>
        <v>83</v>
      </c>
      <c r="T127" s="186" cm="1">
        <f t="array" aca="1" ref="T127" ca="1">ROUND(IF($Q127="Y",VLOOKUP($P127, INDIRECT($Q$3),T$8,0)*INDIRECT($P$2),VLOOKUP($P127, INDIRECT($Q$3),T$8,0)),IF($E127="E",0,3))</f>
        <v>88615</v>
      </c>
      <c r="U127" s="186" cm="1">
        <f t="array" aca="1" ref="U127" ca="1">ROUND(IF($Q127="Y",VLOOKUP($P127, INDIRECT($Q$3),U$8,0)*INDIRECT($P$2),VLOOKUP($P127, INDIRECT($Q$3),U$8,0)),IF($E127="E",0,3))</f>
        <v>93278</v>
      </c>
      <c r="V127" s="186" cm="1">
        <f t="array" aca="1" ref="V127" ca="1">ROUND(IF($Q127="Y",VLOOKUP($P127, INDIRECT($Q$3),V$8,0)*INDIRECT($P$2),VLOOKUP($P127, INDIRECT($Q$3),V$8,0)),IF($E127="E",0,3))</f>
        <v>98187</v>
      </c>
      <c r="W127" s="186" cm="1">
        <f t="array" aca="1" ref="W127" ca="1">ROUND(IF($Q127="Y",VLOOKUP($P127, INDIRECT($Q$3),W$8,0)*INDIRECT($P$2),VLOOKUP($P127, INDIRECT($Q$3),W$8,0)),IF($E127="E",0,3))</f>
        <v>103356</v>
      </c>
      <c r="X127" s="186" cm="1">
        <f t="array" aca="1" ref="X127" ca="1">ROUND(IF($Q127="Y",VLOOKUP($P127, INDIRECT($Q$3),X$8,0)*INDIRECT($P$2),VLOOKUP($P127, INDIRECT($Q$3),X$8,0)),IF($E127="E",0,3))</f>
        <v>106246</v>
      </c>
      <c r="Y127" s="186" cm="1">
        <f t="array" aca="1" ref="Y127" ca="1">ROUND(IF($Q127="Y",VLOOKUP($P127, INDIRECT($Q$3),Y$8,0)*INDIRECT($P$2),VLOOKUP($P127, INDIRECT($Q$3),Y$8,0)),IF($E127="E",0,3))</f>
        <v>109225</v>
      </c>
      <c r="Z127" s="186" cm="1">
        <f t="array" aca="1" ref="Z127" ca="1">ROUND(IF($Q127="Y",VLOOKUP($P127, INDIRECT($Q$3),Z$8,0)*INDIRECT($P$2),VLOOKUP($P127, INDIRECT($Q$3),Z$8,0)),IF($E127="E",0,3))</f>
        <v>112338</v>
      </c>
      <c r="AA127" s="186"/>
      <c r="AB127" s="282" t="str">
        <f t="shared" si="57"/>
        <v>59463C</v>
      </c>
      <c r="AC127" s="130" t="str">
        <f t="shared" si="82"/>
        <v>Manager Crime Prevention Specialists</v>
      </c>
      <c r="AD127" s="284" t="str">
        <f t="shared" si="64"/>
        <v>83</v>
      </c>
      <c r="AE127" s="282">
        <f t="shared" ca="1" si="70"/>
        <v>42.603999999999999</v>
      </c>
      <c r="AF127" s="282">
        <f t="shared" ca="1" si="71"/>
        <v>44.845999999999997</v>
      </c>
      <c r="AG127" s="282">
        <f t="shared" ca="1" si="72"/>
        <v>47.205999999999996</v>
      </c>
      <c r="AH127" s="282">
        <f t="shared" ca="1" si="73"/>
        <v>49.690999999999995</v>
      </c>
      <c r="AI127" s="282">
        <f t="shared" ca="1" si="74"/>
        <v>51.08</v>
      </c>
      <c r="AJ127" s="282">
        <f t="shared" ca="1" si="85"/>
        <v>52.512999999999998</v>
      </c>
      <c r="AK127" s="282">
        <f t="shared" ca="1" si="85"/>
        <v>54.009</v>
      </c>
    </row>
    <row r="128" spans="1:37" hidden="1" x14ac:dyDescent="0.2">
      <c r="A128" s="75" t="s">
        <v>119</v>
      </c>
      <c r="B128" s="75">
        <v>11</v>
      </c>
      <c r="C128" s="70" t="s">
        <v>65</v>
      </c>
      <c r="D128" s="75">
        <v>518</v>
      </c>
      <c r="E128" s="75" t="s">
        <v>17</v>
      </c>
      <c r="F128" s="73" t="s">
        <v>374</v>
      </c>
      <c r="G128" s="74">
        <f t="shared" ca="1" si="65"/>
        <v>92260</v>
      </c>
      <c r="H128" s="74">
        <f t="shared" ca="1" si="66"/>
        <v>97117</v>
      </c>
      <c r="I128" s="74">
        <f t="shared" ca="1" si="67"/>
        <v>102226</v>
      </c>
      <c r="J128" s="74">
        <f t="shared" ca="1" si="68"/>
        <v>109178</v>
      </c>
      <c r="K128" s="74">
        <f t="shared" ca="1" si="69"/>
        <v>112237</v>
      </c>
      <c r="L128" s="74">
        <f t="shared" ca="1" si="83"/>
        <v>115381</v>
      </c>
      <c r="M128" s="74">
        <f t="shared" ca="1" si="84"/>
        <v>118668</v>
      </c>
      <c r="N128" s="72"/>
      <c r="P128" s="187" t="str">
        <f t="shared" si="79"/>
        <v>06643C</v>
      </c>
      <c r="Q128" s="191" t="s">
        <v>600</v>
      </c>
      <c r="R128" s="188" t="str">
        <f t="shared" si="81"/>
        <v>Manager Development Coordination</v>
      </c>
      <c r="S128" s="189" t="str">
        <f t="shared" si="80"/>
        <v>41C</v>
      </c>
      <c r="T128" s="186" cm="1">
        <f t="array" aca="1" ref="T128" ca="1">ROUND(IF($Q128="Y",VLOOKUP($P128, INDIRECT($Q$3),T$8,0)*INDIRECT($P$2),VLOOKUP($P128, INDIRECT($Q$3),T$8,0)),IF($E128="E",0,3))</f>
        <v>92260</v>
      </c>
      <c r="U128" s="186" cm="1">
        <f t="array" aca="1" ref="U128" ca="1">ROUND(IF($Q128="Y",VLOOKUP($P128, INDIRECT($Q$3),U$8,0)*INDIRECT($P$2),VLOOKUP($P128, INDIRECT($Q$3),U$8,0)),IF($E128="E",0,3))</f>
        <v>97117</v>
      </c>
      <c r="V128" s="186" cm="1">
        <f t="array" aca="1" ref="V128" ca="1">ROUND(IF($Q128="Y",VLOOKUP($P128, INDIRECT($Q$3),V$8,0)*INDIRECT($P$2),VLOOKUP($P128, INDIRECT($Q$3),V$8,0)),IF($E128="E",0,3))</f>
        <v>102226</v>
      </c>
      <c r="W128" s="186" cm="1">
        <f t="array" aca="1" ref="W128" ca="1">ROUND(IF($Q128="Y",VLOOKUP($P128, INDIRECT($Q$3),W$8,0)*INDIRECT($P$2),VLOOKUP($P128, INDIRECT($Q$3),W$8,0)),IF($E128="E",0,3))</f>
        <v>109178</v>
      </c>
      <c r="X128" s="186" cm="1">
        <f t="array" aca="1" ref="X128" ca="1">ROUND(IF($Q128="Y",VLOOKUP($P128, INDIRECT($Q$3),X$8,0)*INDIRECT($P$2),VLOOKUP($P128, INDIRECT($Q$3),X$8,0)),IF($E128="E",0,3))</f>
        <v>112237</v>
      </c>
      <c r="Y128" s="186" cm="1">
        <f t="array" aca="1" ref="Y128" ca="1">ROUND(IF($Q128="Y",VLOOKUP($P128, INDIRECT($Q$3),Y$8,0)*INDIRECT($P$2),VLOOKUP($P128, INDIRECT($Q$3),Y$8,0)),IF($E128="E",0,3))</f>
        <v>115381</v>
      </c>
      <c r="Z128" s="186" cm="1">
        <f t="array" aca="1" ref="Z128" ca="1">ROUND(IF($Q128="Y",VLOOKUP($P128, INDIRECT($Q$3),Z$8,0)*INDIRECT($P$2),VLOOKUP($P128, INDIRECT($Q$3),Z$8,0)),IF($E128="E",0,3))</f>
        <v>118668</v>
      </c>
      <c r="AA128" s="186"/>
      <c r="AB128" s="282" t="str">
        <f t="shared" si="57"/>
        <v>06643C</v>
      </c>
      <c r="AC128" s="130" t="str">
        <f t="shared" si="82"/>
        <v>Manager Development Coordination</v>
      </c>
      <c r="AD128" s="284" t="str">
        <f t="shared" si="64"/>
        <v>41C</v>
      </c>
      <c r="AE128" s="282">
        <f t="shared" ca="1" si="70"/>
        <v>44.355999999999995</v>
      </c>
      <c r="AF128" s="282">
        <f t="shared" ca="1" si="71"/>
        <v>46.690999999999995</v>
      </c>
      <c r="AG128" s="282">
        <f t="shared" ca="1" si="72"/>
        <v>49.147999999999996</v>
      </c>
      <c r="AH128" s="282">
        <f t="shared" ca="1" si="73"/>
        <v>52.489999999999995</v>
      </c>
      <c r="AI128" s="282">
        <f t="shared" ca="1" si="74"/>
        <v>53.960999999999999</v>
      </c>
      <c r="AJ128" s="282">
        <f t="shared" ca="1" si="85"/>
        <v>55.471999999999994</v>
      </c>
      <c r="AK128" s="282">
        <f t="shared" ca="1" si="85"/>
        <v>57.052</v>
      </c>
    </row>
    <row r="129" spans="1:37" hidden="1" x14ac:dyDescent="0.2">
      <c r="A129" s="75" t="s">
        <v>121</v>
      </c>
      <c r="B129" s="75">
        <v>12</v>
      </c>
      <c r="C129" s="70" t="s">
        <v>120</v>
      </c>
      <c r="D129" s="75">
        <v>552</v>
      </c>
      <c r="E129" s="75" t="s">
        <v>17</v>
      </c>
      <c r="F129" s="73" t="s">
        <v>375</v>
      </c>
      <c r="G129" s="74">
        <f t="shared" ca="1" si="65"/>
        <v>99902</v>
      </c>
      <c r="H129" s="74">
        <f t="shared" ca="1" si="66"/>
        <v>104897</v>
      </c>
      <c r="I129" s="74">
        <f t="shared" ca="1" si="67"/>
        <v>110140</v>
      </c>
      <c r="J129" s="74">
        <f t="shared" ca="1" si="68"/>
        <v>117335</v>
      </c>
      <c r="K129" s="74">
        <f t="shared" ca="1" si="69"/>
        <v>120622</v>
      </c>
      <c r="L129" s="74">
        <f t="shared" ca="1" si="83"/>
        <v>124002</v>
      </c>
      <c r="M129" s="74">
        <f t="shared" ca="1" si="84"/>
        <v>127534</v>
      </c>
      <c r="N129" s="72"/>
      <c r="P129" s="187" t="str">
        <f t="shared" si="79"/>
        <v>06644C</v>
      </c>
      <c r="Q129" s="191" t="s">
        <v>600</v>
      </c>
      <c r="R129" s="188" t="str">
        <f t="shared" si="81"/>
        <v>Manager Development Finance</v>
      </c>
      <c r="S129" s="189" t="str">
        <f t="shared" si="80"/>
        <v>50</v>
      </c>
      <c r="T129" s="186" cm="1">
        <f t="array" aca="1" ref="T129" ca="1">ROUND(IF($Q129="Y",VLOOKUP($P129, INDIRECT($Q$3),T$8,0)*INDIRECT($P$2),VLOOKUP($P129, INDIRECT($Q$3),T$8,0)),IF($E129="E",0,3))</f>
        <v>99902</v>
      </c>
      <c r="U129" s="186" cm="1">
        <f t="array" aca="1" ref="U129" ca="1">ROUND(IF($Q129="Y",VLOOKUP($P129, INDIRECT($Q$3),U$8,0)*INDIRECT($P$2),VLOOKUP($P129, INDIRECT($Q$3),U$8,0)),IF($E129="E",0,3))</f>
        <v>104897</v>
      </c>
      <c r="V129" s="186" cm="1">
        <f t="array" aca="1" ref="V129" ca="1">ROUND(IF($Q129="Y",VLOOKUP($P129, INDIRECT($Q$3),V$8,0)*INDIRECT($P$2),VLOOKUP($P129, INDIRECT($Q$3),V$8,0)),IF($E129="E",0,3))</f>
        <v>110140</v>
      </c>
      <c r="W129" s="186" cm="1">
        <f t="array" aca="1" ref="W129" ca="1">ROUND(IF($Q129="Y",VLOOKUP($P129, INDIRECT($Q$3),W$8,0)*INDIRECT($P$2),VLOOKUP($P129, INDIRECT($Q$3),W$8,0)),IF($E129="E",0,3))</f>
        <v>117335</v>
      </c>
      <c r="X129" s="186" cm="1">
        <f t="array" aca="1" ref="X129" ca="1">ROUND(IF($Q129="Y",VLOOKUP($P129, INDIRECT($Q$3),X$8,0)*INDIRECT($P$2),VLOOKUP($P129, INDIRECT($Q$3),X$8,0)),IF($E129="E",0,3))</f>
        <v>120622</v>
      </c>
      <c r="Y129" s="186" cm="1">
        <f t="array" aca="1" ref="Y129" ca="1">ROUND(IF($Q129="Y",VLOOKUP($P129, INDIRECT($Q$3),Y$8,0)*INDIRECT($P$2),VLOOKUP($P129, INDIRECT($Q$3),Y$8,0)),IF($E129="E",0,3))</f>
        <v>124002</v>
      </c>
      <c r="Z129" s="186" cm="1">
        <f t="array" aca="1" ref="Z129" ca="1">ROUND(IF($Q129="Y",VLOOKUP($P129, INDIRECT($Q$3),Z$8,0)*INDIRECT($P$2),VLOOKUP($P129, INDIRECT($Q$3),Z$8,0)),IF($E129="E",0,3))</f>
        <v>127534</v>
      </c>
      <c r="AA129" s="186"/>
      <c r="AB129" s="282" t="str">
        <f t="shared" si="57"/>
        <v>06644C</v>
      </c>
      <c r="AC129" s="130" t="str">
        <f t="shared" si="82"/>
        <v>Manager Development Finance</v>
      </c>
      <c r="AD129" s="284" t="str">
        <f t="shared" si="64"/>
        <v>50</v>
      </c>
      <c r="AE129" s="282">
        <f t="shared" ca="1" si="70"/>
        <v>48.03</v>
      </c>
      <c r="AF129" s="282">
        <f t="shared" ca="1" si="71"/>
        <v>50.431999999999995</v>
      </c>
      <c r="AG129" s="282">
        <f t="shared" ca="1" si="72"/>
        <v>52.951999999999998</v>
      </c>
      <c r="AH129" s="282">
        <f t="shared" ca="1" si="73"/>
        <v>56.411999999999999</v>
      </c>
      <c r="AI129" s="282">
        <f t="shared" ca="1" si="74"/>
        <v>57.991999999999997</v>
      </c>
      <c r="AJ129" s="282">
        <f t="shared" ca="1" si="85"/>
        <v>59.616999999999997</v>
      </c>
      <c r="AK129" s="282">
        <f t="shared" ca="1" si="85"/>
        <v>61.314999999999998</v>
      </c>
    </row>
    <row r="130" spans="1:37" hidden="1" x14ac:dyDescent="0.2">
      <c r="A130" s="75" t="s">
        <v>122</v>
      </c>
      <c r="B130" s="75">
        <v>13</v>
      </c>
      <c r="C130" s="70" t="s">
        <v>76</v>
      </c>
      <c r="D130" s="75">
        <v>598</v>
      </c>
      <c r="E130" s="75" t="s">
        <v>17</v>
      </c>
      <c r="F130" s="73" t="s">
        <v>377</v>
      </c>
      <c r="G130" s="74">
        <f t="shared" ca="1" si="65"/>
        <v>114159</v>
      </c>
      <c r="H130" s="74">
        <f t="shared" ca="1" si="66"/>
        <v>118723</v>
      </c>
      <c r="I130" s="74">
        <f t="shared" ca="1" si="67"/>
        <v>123473</v>
      </c>
      <c r="J130" s="74">
        <f t="shared" ca="1" si="68"/>
        <v>128412</v>
      </c>
      <c r="K130" s="74">
        <f t="shared" ca="1" si="69"/>
        <v>133549</v>
      </c>
      <c r="L130" s="74">
        <f t="shared" ca="1" si="83"/>
        <v>0</v>
      </c>
      <c r="M130" s="74">
        <f t="shared" ca="1" si="84"/>
        <v>0</v>
      </c>
      <c r="N130" s="72"/>
      <c r="P130" s="187" t="str">
        <f t="shared" si="79"/>
        <v>52570C</v>
      </c>
      <c r="Q130" s="191" t="s">
        <v>600</v>
      </c>
      <c r="R130" s="188" t="str">
        <f t="shared" si="81"/>
        <v>Manager Economic Development (CPED)</v>
      </c>
      <c r="S130" s="189" t="str">
        <f t="shared" si="80"/>
        <v>63</v>
      </c>
      <c r="T130" s="186" cm="1">
        <f t="array" aca="1" ref="T130" ca="1">ROUND(IF($Q130="Y",VLOOKUP($P130, INDIRECT($Q$3),T$8,0)*INDIRECT($P$2),VLOOKUP($P130, INDIRECT($Q$3),T$8,0)),IF($E130="E",0,3))</f>
        <v>114159</v>
      </c>
      <c r="U130" s="186" cm="1">
        <f t="array" aca="1" ref="U130" ca="1">ROUND(IF($Q130="Y",VLOOKUP($P130, INDIRECT($Q$3),U$8,0)*INDIRECT($P$2),VLOOKUP($P130, INDIRECT($Q$3),U$8,0)),IF($E130="E",0,3))</f>
        <v>118723</v>
      </c>
      <c r="V130" s="186" cm="1">
        <f t="array" aca="1" ref="V130" ca="1">ROUND(IF($Q130="Y",VLOOKUP($P130, INDIRECT($Q$3),V$8,0)*INDIRECT($P$2),VLOOKUP($P130, INDIRECT($Q$3),V$8,0)),IF($E130="E",0,3))</f>
        <v>123473</v>
      </c>
      <c r="W130" s="186" cm="1">
        <f t="array" aca="1" ref="W130" ca="1">ROUND(IF($Q130="Y",VLOOKUP($P130, INDIRECT($Q$3),W$8,0)*INDIRECT($P$2),VLOOKUP($P130, INDIRECT($Q$3),W$8,0)),IF($E130="E",0,3))</f>
        <v>128412</v>
      </c>
      <c r="X130" s="186" cm="1">
        <f t="array" aca="1" ref="X130" ca="1">ROUND(IF($Q130="Y",VLOOKUP($P130, INDIRECT($Q$3),X$8,0)*INDIRECT($P$2),VLOOKUP($P130, INDIRECT($Q$3),X$8,0)),IF($E130="E",0,3))</f>
        <v>133549</v>
      </c>
      <c r="Y130" s="186" cm="1">
        <f t="array" aca="1" ref="Y130" ca="1">ROUND(IF($Q130="Y",VLOOKUP($P130, INDIRECT($Q$3),Y$8,0)*INDIRECT($P$2),VLOOKUP($P130, INDIRECT($Q$3),Y$8,0)),IF($E130="E",0,3))</f>
        <v>0</v>
      </c>
      <c r="Z130" s="186" cm="1">
        <f t="array" aca="1" ref="Z130" ca="1">ROUND(IF($Q130="Y",VLOOKUP($P130, INDIRECT($Q$3),Z$8,0)*INDIRECT($P$2),VLOOKUP($P130, INDIRECT($Q$3),Z$8,0)),IF($E130="E",0,3))</f>
        <v>0</v>
      </c>
      <c r="AA130" s="186"/>
      <c r="AB130" s="282" t="str">
        <f t="shared" si="57"/>
        <v>52570C</v>
      </c>
      <c r="AC130" s="130" t="str">
        <f t="shared" si="82"/>
        <v>Manager Economic Development (CPED)</v>
      </c>
      <c r="AD130" s="284" t="str">
        <f t="shared" si="64"/>
        <v>63</v>
      </c>
      <c r="AE130" s="282">
        <f t="shared" ca="1" si="70"/>
        <v>54.884999999999998</v>
      </c>
      <c r="AF130" s="282">
        <f t="shared" ca="1" si="71"/>
        <v>57.079000000000001</v>
      </c>
      <c r="AG130" s="282">
        <f t="shared" ca="1" si="72"/>
        <v>59.363</v>
      </c>
      <c r="AH130" s="282">
        <f t="shared" ca="1" si="73"/>
        <v>61.736999999999995</v>
      </c>
      <c r="AI130" s="282">
        <f t="shared" ca="1" si="74"/>
        <v>64.207000000000008</v>
      </c>
      <c r="AJ130" s="282" t="str">
        <f t="shared" ca="1" si="85"/>
        <v/>
      </c>
      <c r="AK130" s="282" t="str">
        <f t="shared" ca="1" si="85"/>
        <v/>
      </c>
    </row>
    <row r="131" spans="1:37" hidden="1" x14ac:dyDescent="0.2">
      <c r="A131" s="75" t="s">
        <v>957</v>
      </c>
      <c r="B131" s="75">
        <v>9</v>
      </c>
      <c r="C131" s="70" t="s">
        <v>958</v>
      </c>
      <c r="D131" s="75">
        <v>445</v>
      </c>
      <c r="E131" s="75" t="s">
        <v>17</v>
      </c>
      <c r="F131" s="73" t="s">
        <v>959</v>
      </c>
      <c r="G131" s="74">
        <f t="shared" ref="G131:G161" si="86">IF(E131="E",ROUND(T131,0),ROUND(T131,3))</f>
        <v>88221</v>
      </c>
      <c r="H131" s="74">
        <f t="shared" ref="H131:H161" si="87">IF(F131="E",ROUND(U131,0),ROUND(U131,3))</f>
        <v>91755</v>
      </c>
      <c r="I131" s="74">
        <f t="shared" ref="I131:I161" si="88">IF(G131="E",ROUND(V131,0),ROUND(V131,3))</f>
        <v>95426</v>
      </c>
      <c r="J131" s="74">
        <f t="shared" ref="J131:J161" si="89">IF(H131="E",ROUND(W131,0),ROUND(W131,3))</f>
        <v>99247</v>
      </c>
      <c r="K131" s="74">
        <f t="shared" ref="K131:K161" si="90">IF(I131="E",ROUND(X131,0),ROUND(X131,3))</f>
        <v>103222</v>
      </c>
      <c r="L131" s="74">
        <f t="shared" ca="1" si="83"/>
        <v>0</v>
      </c>
      <c r="M131" s="74">
        <f t="shared" ca="1" si="84"/>
        <v>0</v>
      </c>
      <c r="N131" s="72"/>
      <c r="P131" s="187" t="str">
        <f t="shared" si="79"/>
        <v>59456C</v>
      </c>
      <c r="Q131" s="191" t="s">
        <v>600</v>
      </c>
      <c r="R131" s="188" t="str">
        <f t="shared" si="81"/>
        <v>Manager Election Administration</v>
      </c>
      <c r="S131" s="189" t="str">
        <f t="shared" si="80"/>
        <v>127</v>
      </c>
      <c r="T131" s="325">
        <v>88221</v>
      </c>
      <c r="U131" s="325">
        <v>91755</v>
      </c>
      <c r="V131" s="325">
        <v>95426</v>
      </c>
      <c r="W131" s="325">
        <v>99247</v>
      </c>
      <c r="X131" s="325">
        <v>103222</v>
      </c>
      <c r="Y131" s="186" cm="1">
        <f t="array" aca="1" ref="Y131" ca="1">ROUND(IF($Q131="Y",VLOOKUP($P131, INDIRECT($Q$3),Y$8,0)*INDIRECT($P$2),VLOOKUP($P131, INDIRECT($Q$3),Y$8,0)),IF($E131="E",0,3))</f>
        <v>0</v>
      </c>
      <c r="Z131" s="186" cm="1">
        <f t="array" aca="1" ref="Z131" ca="1">ROUND(IF($Q131="Y",VLOOKUP($P131, INDIRECT($Q$3),Z$8,0)*INDIRECT($P$2),VLOOKUP($P131, INDIRECT($Q$3),Z$8,0)),IF($E131="E",0,3))</f>
        <v>0</v>
      </c>
      <c r="AA131" s="186"/>
      <c r="AB131" s="282" t="str">
        <f t="shared" si="57"/>
        <v>59456C</v>
      </c>
      <c r="AC131" s="130" t="str">
        <f t="shared" si="82"/>
        <v>Manager Election Administration</v>
      </c>
      <c r="AD131" s="284" t="str">
        <f t="shared" si="64"/>
        <v>127</v>
      </c>
      <c r="AE131" s="282">
        <f t="shared" si="70"/>
        <v>42.413999999999994</v>
      </c>
      <c r="AF131" s="282">
        <f t="shared" si="71"/>
        <v>44.113</v>
      </c>
      <c r="AG131" s="282">
        <f t="shared" si="72"/>
        <v>45.878</v>
      </c>
      <c r="AH131" s="282">
        <f t="shared" si="73"/>
        <v>47.714999999999996</v>
      </c>
      <c r="AI131" s="282">
        <f t="shared" si="74"/>
        <v>49.625999999999998</v>
      </c>
      <c r="AJ131" s="282"/>
      <c r="AK131" s="282"/>
    </row>
    <row r="132" spans="1:37" hidden="1" x14ac:dyDescent="0.2">
      <c r="A132" s="75" t="s">
        <v>123</v>
      </c>
      <c r="B132" s="75">
        <v>12</v>
      </c>
      <c r="C132" s="70" t="s">
        <v>574</v>
      </c>
      <c r="D132" s="75">
        <v>543</v>
      </c>
      <c r="E132" s="75" t="s">
        <v>17</v>
      </c>
      <c r="F132" s="73" t="s">
        <v>378</v>
      </c>
      <c r="G132" s="74">
        <f t="shared" ca="1" si="86"/>
        <v>110255</v>
      </c>
      <c r="H132" s="74">
        <f t="shared" ca="1" si="87"/>
        <v>114669</v>
      </c>
      <c r="I132" s="74">
        <f t="shared" ca="1" si="88"/>
        <v>119260</v>
      </c>
      <c r="J132" s="74">
        <f t="shared" ca="1" si="89"/>
        <v>124035</v>
      </c>
      <c r="K132" s="74">
        <f t="shared" ca="1" si="90"/>
        <v>129003</v>
      </c>
      <c r="L132" s="74">
        <f t="shared" ca="1" si="83"/>
        <v>0</v>
      </c>
      <c r="M132" s="74">
        <f t="shared" ca="1" si="84"/>
        <v>0</v>
      </c>
      <c r="N132" s="72"/>
      <c r="P132" s="187" t="str">
        <f t="shared" si="79"/>
        <v>06708C</v>
      </c>
      <c r="Q132" s="191" t="s">
        <v>600</v>
      </c>
      <c r="R132" s="188" t="str">
        <f t="shared" si="81"/>
        <v>Manager Equity and Inclusion</v>
      </c>
      <c r="S132" s="189" t="str">
        <f t="shared" si="80"/>
        <v>044</v>
      </c>
      <c r="T132" s="186" cm="1">
        <f t="array" aca="1" ref="T132" ca="1">ROUND(IF($Q132="Y",VLOOKUP($P132, INDIRECT($Q$3),T$8,0)*INDIRECT($P$2),VLOOKUP($P132, INDIRECT($Q$3),T$8,0)),IF($E132="E",0,3))</f>
        <v>110255</v>
      </c>
      <c r="U132" s="186" cm="1">
        <f t="array" aca="1" ref="U132" ca="1">ROUND(IF($Q132="Y",VLOOKUP($P132, INDIRECT($Q$3),U$8,0)*INDIRECT($P$2),VLOOKUP($P132, INDIRECT($Q$3),U$8,0)),IF($E132="E",0,3))</f>
        <v>114669</v>
      </c>
      <c r="V132" s="186" cm="1">
        <f t="array" aca="1" ref="V132" ca="1">ROUND(IF($Q132="Y",VLOOKUP($P132, INDIRECT($Q$3),V$8,0)*INDIRECT($P$2),VLOOKUP($P132, INDIRECT($Q$3),V$8,0)),IF($E132="E",0,3))</f>
        <v>119260</v>
      </c>
      <c r="W132" s="186" cm="1">
        <f t="array" aca="1" ref="W132" ca="1">ROUND(IF($Q132="Y",VLOOKUP($P132, INDIRECT($Q$3),W$8,0)*INDIRECT($P$2),VLOOKUP($P132, INDIRECT($Q$3),W$8,0)),IF($E132="E",0,3))</f>
        <v>124035</v>
      </c>
      <c r="X132" s="186" cm="1">
        <f t="array" aca="1" ref="X132" ca="1">ROUND(IF($Q132="Y",VLOOKUP($P132, INDIRECT($Q$3),X$8,0)*INDIRECT($P$2),VLOOKUP($P132, INDIRECT($Q$3),X$8,0)),IF($E132="E",0,3))</f>
        <v>129003</v>
      </c>
      <c r="Y132" s="186" cm="1">
        <f t="array" aca="1" ref="Y132" ca="1">ROUND(IF($Q132="Y",VLOOKUP($P132, INDIRECT($Q$3),Y$8,0)*INDIRECT($P$2),VLOOKUP($P132, INDIRECT($Q$3),Y$8,0)),IF($E132="E",0,3))</f>
        <v>0</v>
      </c>
      <c r="Z132" s="186" cm="1">
        <f t="array" aca="1" ref="Z132" ca="1">ROUND(IF($Q132="Y",VLOOKUP($P132, INDIRECT($Q$3),Z$8,0)*INDIRECT($P$2),VLOOKUP($P132, INDIRECT($Q$3),Z$8,0)),IF($E132="E",0,3))</f>
        <v>0</v>
      </c>
      <c r="AA132" s="186"/>
      <c r="AB132" s="282" t="str">
        <f t="shared" si="57"/>
        <v>06708C</v>
      </c>
      <c r="AC132" s="130" t="str">
        <f t="shared" si="82"/>
        <v>Manager Equity and Inclusion</v>
      </c>
      <c r="AD132" s="284" t="str">
        <f t="shared" si="64"/>
        <v>044</v>
      </c>
      <c r="AE132" s="282">
        <f t="shared" ca="1" si="70"/>
        <v>53.007999999999996</v>
      </c>
      <c r="AF132" s="282">
        <f t="shared" ca="1" si="71"/>
        <v>55.129999999999995</v>
      </c>
      <c r="AG132" s="282">
        <f t="shared" ca="1" si="72"/>
        <v>57.336999999999996</v>
      </c>
      <c r="AH132" s="282">
        <f t="shared" ca="1" si="73"/>
        <v>59.632999999999996</v>
      </c>
      <c r="AI132" s="282">
        <f t="shared" ca="1" si="74"/>
        <v>62.021000000000001</v>
      </c>
      <c r="AJ132" s="282" t="str">
        <f t="shared" ref="AJ132:AJ163" ca="1" si="91">IF(Y132=0,"",IF($E132="E",ROUNDUP(Y132/2080,3),Y132))</f>
        <v/>
      </c>
      <c r="AK132" s="282" t="str">
        <f t="shared" ref="AK132:AK163" ca="1" si="92">IF(Z132=0,"",IF($E132="E",ROUNDUP(Z132/2080,3),Z132))</f>
        <v/>
      </c>
    </row>
    <row r="133" spans="1:37" hidden="1" x14ac:dyDescent="0.2">
      <c r="A133" s="75" t="s">
        <v>127</v>
      </c>
      <c r="B133" s="75">
        <v>11</v>
      </c>
      <c r="C133" s="70" t="s">
        <v>126</v>
      </c>
      <c r="D133" s="75">
        <v>528</v>
      </c>
      <c r="E133" s="75" t="s">
        <v>17</v>
      </c>
      <c r="F133" s="73" t="s">
        <v>379</v>
      </c>
      <c r="G133" s="74">
        <f t="shared" ca="1" si="86"/>
        <v>92640</v>
      </c>
      <c r="H133" s="74">
        <f t="shared" ca="1" si="87"/>
        <v>97396</v>
      </c>
      <c r="I133" s="74">
        <f t="shared" ca="1" si="88"/>
        <v>102350</v>
      </c>
      <c r="J133" s="74">
        <f t="shared" ca="1" si="89"/>
        <v>109197</v>
      </c>
      <c r="K133" s="74">
        <f t="shared" ca="1" si="90"/>
        <v>112254</v>
      </c>
      <c r="L133" s="74">
        <f t="shared" ca="1" si="83"/>
        <v>115398</v>
      </c>
      <c r="M133" s="74">
        <f t="shared" ca="1" si="84"/>
        <v>118689</v>
      </c>
      <c r="N133" s="72"/>
      <c r="P133" s="187" t="str">
        <f t="shared" si="79"/>
        <v>06710C</v>
      </c>
      <c r="Q133" s="191" t="s">
        <v>600</v>
      </c>
      <c r="R133" s="188" t="str">
        <f t="shared" si="81"/>
        <v>Manager Finance</v>
      </c>
      <c r="S133" s="189" t="str">
        <f t="shared" si="80"/>
        <v>39</v>
      </c>
      <c r="T133" s="186" cm="1">
        <f t="array" aca="1" ref="T133" ca="1">ROUND(IF($Q133="Y",VLOOKUP($P133, INDIRECT($Q$3),T$8,0)*INDIRECT($P$2),VLOOKUP($P133, INDIRECT($Q$3),T$8,0)),IF($E133="E",0,3))</f>
        <v>92640</v>
      </c>
      <c r="U133" s="186" cm="1">
        <f t="array" aca="1" ref="U133" ca="1">ROUND(IF($Q133="Y",VLOOKUP($P133, INDIRECT($Q$3),U$8,0)*INDIRECT($P$2),VLOOKUP($P133, INDIRECT($Q$3),U$8,0)),IF($E133="E",0,3))</f>
        <v>97396</v>
      </c>
      <c r="V133" s="186" cm="1">
        <f t="array" aca="1" ref="V133" ca="1">ROUND(IF($Q133="Y",VLOOKUP($P133, INDIRECT($Q$3),V$8,0)*INDIRECT($P$2),VLOOKUP($P133, INDIRECT($Q$3),V$8,0)),IF($E133="E",0,3))</f>
        <v>102350</v>
      </c>
      <c r="W133" s="186" cm="1">
        <f t="array" aca="1" ref="W133" ca="1">ROUND(IF($Q133="Y",VLOOKUP($P133, INDIRECT($Q$3),W$8,0)*INDIRECT($P$2),VLOOKUP($P133, INDIRECT($Q$3),W$8,0)),IF($E133="E",0,3))</f>
        <v>109197</v>
      </c>
      <c r="X133" s="186" cm="1">
        <f t="array" aca="1" ref="X133" ca="1">ROUND(IF($Q133="Y",VLOOKUP($P133, INDIRECT($Q$3),X$8,0)*INDIRECT($P$2),VLOOKUP($P133, INDIRECT($Q$3),X$8,0)),IF($E133="E",0,3))</f>
        <v>112254</v>
      </c>
      <c r="Y133" s="186" cm="1">
        <f t="array" aca="1" ref="Y133" ca="1">ROUND(IF($Q133="Y",VLOOKUP($P133, INDIRECT($Q$3),Y$8,0)*INDIRECT($P$2),VLOOKUP($P133, INDIRECT($Q$3),Y$8,0)),IF($E133="E",0,3))</f>
        <v>115398</v>
      </c>
      <c r="Z133" s="186" cm="1">
        <f t="array" aca="1" ref="Z133" ca="1">ROUND(IF($Q133="Y",VLOOKUP($P133, INDIRECT($Q$3),Z$8,0)*INDIRECT($P$2),VLOOKUP($P133, INDIRECT($Q$3),Z$8,0)),IF($E133="E",0,3))</f>
        <v>118689</v>
      </c>
      <c r="AA133" s="186"/>
      <c r="AB133" s="282" t="str">
        <f t="shared" si="57"/>
        <v>06710C</v>
      </c>
      <c r="AC133" s="130" t="str">
        <f t="shared" si="82"/>
        <v>Manager Finance</v>
      </c>
      <c r="AD133" s="284" t="str">
        <f t="shared" si="64"/>
        <v>39</v>
      </c>
      <c r="AE133" s="282">
        <f t="shared" ca="1" si="70"/>
        <v>44.538999999999994</v>
      </c>
      <c r="AF133" s="282">
        <f t="shared" ca="1" si="71"/>
        <v>46.825000000000003</v>
      </c>
      <c r="AG133" s="282">
        <f t="shared" ca="1" si="72"/>
        <v>49.207000000000001</v>
      </c>
      <c r="AH133" s="282">
        <f t="shared" ca="1" si="73"/>
        <v>52.498999999999995</v>
      </c>
      <c r="AI133" s="282">
        <f t="shared" ca="1" si="74"/>
        <v>53.969000000000001</v>
      </c>
      <c r="AJ133" s="282">
        <f t="shared" ca="1" si="91"/>
        <v>55.48</v>
      </c>
      <c r="AK133" s="282">
        <f t="shared" ca="1" si="92"/>
        <v>57.062999999999995</v>
      </c>
    </row>
    <row r="134" spans="1:37" hidden="1" x14ac:dyDescent="0.2">
      <c r="A134" s="75" t="s">
        <v>125</v>
      </c>
      <c r="B134" s="75">
        <v>11</v>
      </c>
      <c r="C134" s="70" t="s">
        <v>124</v>
      </c>
      <c r="D134" s="75">
        <v>518</v>
      </c>
      <c r="E134" s="75" t="s">
        <v>17</v>
      </c>
      <c r="F134" s="73" t="s">
        <v>380</v>
      </c>
      <c r="G134" s="74">
        <f t="shared" ca="1" si="86"/>
        <v>101439</v>
      </c>
      <c r="H134" s="74">
        <f t="shared" ca="1" si="87"/>
        <v>105494</v>
      </c>
      <c r="I134" s="74">
        <f t="shared" ca="1" si="88"/>
        <v>109716</v>
      </c>
      <c r="J134" s="74">
        <f t="shared" ca="1" si="89"/>
        <v>114104</v>
      </c>
      <c r="K134" s="74">
        <f t="shared" ca="1" si="90"/>
        <v>118668</v>
      </c>
      <c r="L134" s="74">
        <f t="shared" ca="1" si="83"/>
        <v>0</v>
      </c>
      <c r="M134" s="74">
        <f t="shared" ca="1" si="84"/>
        <v>0</v>
      </c>
      <c r="N134" s="72"/>
      <c r="P134" s="187" t="str">
        <f t="shared" si="79"/>
        <v>06716C</v>
      </c>
      <c r="Q134" s="191" t="s">
        <v>600</v>
      </c>
      <c r="R134" s="188" t="str">
        <f t="shared" si="81"/>
        <v>Manager Finance Systems Services</v>
      </c>
      <c r="S134" s="189" t="str">
        <f t="shared" si="80"/>
        <v>104</v>
      </c>
      <c r="T134" s="186" cm="1">
        <f t="array" aca="1" ref="T134" ca="1">ROUND(IF($Q134="Y",VLOOKUP($P134, INDIRECT($Q$3),T$8,0)*INDIRECT($P$2),VLOOKUP($P134, INDIRECT($Q$3),T$8,0)),IF($E134="E",0,3))</f>
        <v>101439</v>
      </c>
      <c r="U134" s="186" cm="1">
        <f t="array" aca="1" ref="U134" ca="1">ROUND(IF($Q134="Y",VLOOKUP($P134, INDIRECT($Q$3),U$8,0)*INDIRECT($P$2),VLOOKUP($P134, INDIRECT($Q$3),U$8,0)),IF($E134="E",0,3))</f>
        <v>105494</v>
      </c>
      <c r="V134" s="186" cm="1">
        <f t="array" aca="1" ref="V134" ca="1">ROUND(IF($Q134="Y",VLOOKUP($P134, INDIRECT($Q$3),V$8,0)*INDIRECT($P$2),VLOOKUP($P134, INDIRECT($Q$3),V$8,0)),IF($E134="E",0,3))</f>
        <v>109716</v>
      </c>
      <c r="W134" s="186" cm="1">
        <f t="array" aca="1" ref="W134" ca="1">ROUND(IF($Q134="Y",VLOOKUP($P134, INDIRECT($Q$3),W$8,0)*INDIRECT($P$2),VLOOKUP($P134, INDIRECT($Q$3),W$8,0)),IF($E134="E",0,3))</f>
        <v>114104</v>
      </c>
      <c r="X134" s="186" cm="1">
        <f t="array" aca="1" ref="X134" ca="1">ROUND(IF($Q134="Y",VLOOKUP($P134, INDIRECT($Q$3),X$8,0)*INDIRECT($P$2),VLOOKUP($P134, INDIRECT($Q$3),X$8,0)),IF($E134="E",0,3))</f>
        <v>118668</v>
      </c>
      <c r="Y134" s="186" cm="1">
        <f t="array" aca="1" ref="Y134" ca="1">ROUND(IF($Q134="Y",VLOOKUP($P134, INDIRECT($Q$3),Y$8,0)*INDIRECT($P$2),VLOOKUP($P134, INDIRECT($Q$3),Y$8,0)),IF($E134="E",0,3))</f>
        <v>0</v>
      </c>
      <c r="Z134" s="186" cm="1">
        <f t="array" aca="1" ref="Z134" ca="1">ROUND(IF($Q134="Y",VLOOKUP($P134, INDIRECT($Q$3),Z$8,0)*INDIRECT($P$2),VLOOKUP($P134, INDIRECT($Q$3),Z$8,0)),IF($E134="E",0,3))</f>
        <v>0</v>
      </c>
      <c r="AA134" s="186"/>
      <c r="AB134" s="282" t="str">
        <f t="shared" si="57"/>
        <v>06716C</v>
      </c>
      <c r="AC134" s="130" t="str">
        <f t="shared" si="82"/>
        <v>Manager Finance Systems Services</v>
      </c>
      <c r="AD134" s="284" t="str">
        <f t="shared" si="64"/>
        <v>104</v>
      </c>
      <c r="AE134" s="282">
        <f t="shared" ca="1" si="70"/>
        <v>48.768999999999998</v>
      </c>
      <c r="AF134" s="282">
        <f t="shared" ca="1" si="71"/>
        <v>50.719000000000001</v>
      </c>
      <c r="AG134" s="282">
        <f t="shared" ca="1" si="72"/>
        <v>52.748999999999995</v>
      </c>
      <c r="AH134" s="282">
        <f t="shared" ca="1" si="73"/>
        <v>54.857999999999997</v>
      </c>
      <c r="AI134" s="282">
        <f t="shared" ca="1" si="74"/>
        <v>57.052</v>
      </c>
      <c r="AJ134" s="282" t="str">
        <f t="shared" ca="1" si="91"/>
        <v/>
      </c>
      <c r="AK134" s="282" t="str">
        <f t="shared" ca="1" si="92"/>
        <v/>
      </c>
    </row>
    <row r="135" spans="1:37" hidden="1" x14ac:dyDescent="0.2">
      <c r="A135" s="75" t="s">
        <v>163</v>
      </c>
      <c r="B135" s="75">
        <v>10</v>
      </c>
      <c r="C135" s="70" t="s">
        <v>162</v>
      </c>
      <c r="D135" s="75">
        <v>483</v>
      </c>
      <c r="E135" s="75" t="s">
        <v>17</v>
      </c>
      <c r="F135" s="73" t="s">
        <v>381</v>
      </c>
      <c r="G135" s="74">
        <f t="shared" ca="1" si="86"/>
        <v>96027</v>
      </c>
      <c r="H135" s="74">
        <f t="shared" ca="1" si="87"/>
        <v>99868</v>
      </c>
      <c r="I135" s="74">
        <f t="shared" ca="1" si="88"/>
        <v>103862</v>
      </c>
      <c r="J135" s="74">
        <f t="shared" ca="1" si="89"/>
        <v>108015</v>
      </c>
      <c r="K135" s="74">
        <f t="shared" ca="1" si="90"/>
        <v>112338</v>
      </c>
      <c r="L135" s="74">
        <f t="shared" ca="1" si="83"/>
        <v>0</v>
      </c>
      <c r="M135" s="74">
        <f t="shared" ca="1" si="84"/>
        <v>0</v>
      </c>
      <c r="N135" s="72"/>
      <c r="P135" s="187" t="str">
        <f t="shared" si="79"/>
        <v>52904C</v>
      </c>
      <c r="Q135" s="191" t="s">
        <v>600</v>
      </c>
      <c r="R135" s="188" t="str">
        <f t="shared" si="81"/>
        <v>Manager Financial Operations and Business Analysis</v>
      </c>
      <c r="S135" s="189" t="str">
        <f t="shared" si="80"/>
        <v>10</v>
      </c>
      <c r="T135" s="186" cm="1">
        <f t="array" aca="1" ref="T135" ca="1">ROUND(IF($Q135="Y",VLOOKUP($P135, INDIRECT($Q$3),T$8,0)*INDIRECT($P$2),VLOOKUP($P135, INDIRECT($Q$3),T$8,0)),IF($E135="E",0,3))</f>
        <v>96027</v>
      </c>
      <c r="U135" s="186" cm="1">
        <f t="array" aca="1" ref="U135" ca="1">ROUND(IF($Q135="Y",VLOOKUP($P135, INDIRECT($Q$3),U$8,0)*INDIRECT($P$2),VLOOKUP($P135, INDIRECT($Q$3),U$8,0)),IF($E135="E",0,3))</f>
        <v>99868</v>
      </c>
      <c r="V135" s="186" cm="1">
        <f t="array" aca="1" ref="V135" ca="1">ROUND(IF($Q135="Y",VLOOKUP($P135, INDIRECT($Q$3),V$8,0)*INDIRECT($P$2),VLOOKUP($P135, INDIRECT($Q$3),V$8,0)),IF($E135="E",0,3))</f>
        <v>103862</v>
      </c>
      <c r="W135" s="186" cm="1">
        <f t="array" aca="1" ref="W135" ca="1">ROUND(IF($Q135="Y",VLOOKUP($P135, INDIRECT($Q$3),W$8,0)*INDIRECT($P$2),VLOOKUP($P135, INDIRECT($Q$3),W$8,0)),IF($E135="E",0,3))</f>
        <v>108015</v>
      </c>
      <c r="X135" s="186" cm="1">
        <f t="array" aca="1" ref="X135" ca="1">ROUND(IF($Q135="Y",VLOOKUP($P135, INDIRECT($Q$3),X$8,0)*INDIRECT($P$2),VLOOKUP($P135, INDIRECT($Q$3),X$8,0)),IF($E135="E",0,3))</f>
        <v>112338</v>
      </c>
      <c r="Y135" s="186" cm="1">
        <f t="array" aca="1" ref="Y135" ca="1">ROUND(IF($Q135="Y",VLOOKUP($P135, INDIRECT($Q$3),Y$8,0)*INDIRECT($P$2),VLOOKUP($P135, INDIRECT($Q$3),Y$8,0)),IF($E135="E",0,3))</f>
        <v>0</v>
      </c>
      <c r="Z135" s="186" cm="1">
        <f t="array" aca="1" ref="Z135" ca="1">ROUND(IF($Q135="Y",VLOOKUP($P135, INDIRECT($Q$3),Z$8,0)*INDIRECT($P$2),VLOOKUP($P135, INDIRECT($Q$3),Z$8,0)),IF($E135="E",0,3))</f>
        <v>0</v>
      </c>
      <c r="AA135" s="186"/>
      <c r="AB135" s="282" t="str">
        <f t="shared" si="57"/>
        <v>52904C</v>
      </c>
      <c r="AC135" s="130" t="str">
        <f t="shared" si="82"/>
        <v>Manager Financial Operations and Business Analysis</v>
      </c>
      <c r="AD135" s="284" t="str">
        <f t="shared" si="64"/>
        <v>10</v>
      </c>
      <c r="AE135" s="282">
        <f t="shared" ca="1" si="70"/>
        <v>46.166999999999994</v>
      </c>
      <c r="AF135" s="282">
        <f t="shared" ca="1" si="71"/>
        <v>48.013999999999996</v>
      </c>
      <c r="AG135" s="282">
        <f t="shared" ca="1" si="72"/>
        <v>49.933999999999997</v>
      </c>
      <c r="AH135" s="282">
        <f t="shared" ca="1" si="73"/>
        <v>51.930999999999997</v>
      </c>
      <c r="AI135" s="282">
        <f t="shared" ca="1" si="74"/>
        <v>54.009</v>
      </c>
      <c r="AJ135" s="282" t="str">
        <f t="shared" ca="1" si="91"/>
        <v/>
      </c>
      <c r="AK135" s="282" t="str">
        <f t="shared" ca="1" si="92"/>
        <v/>
      </c>
    </row>
    <row r="136" spans="1:37" hidden="1" x14ac:dyDescent="0.2">
      <c r="A136" s="75" t="s">
        <v>128</v>
      </c>
      <c r="B136" s="75">
        <v>12</v>
      </c>
      <c r="C136" s="70" t="s">
        <v>124</v>
      </c>
      <c r="D136" s="75">
        <v>563</v>
      </c>
      <c r="E136" s="75" t="s">
        <v>17</v>
      </c>
      <c r="F136" s="73" t="s">
        <v>129</v>
      </c>
      <c r="G136" s="74">
        <f t="shared" ca="1" si="86"/>
        <v>101439</v>
      </c>
      <c r="H136" s="74">
        <f t="shared" ca="1" si="87"/>
        <v>105494</v>
      </c>
      <c r="I136" s="74">
        <f t="shared" ca="1" si="88"/>
        <v>109716</v>
      </c>
      <c r="J136" s="74">
        <f t="shared" ca="1" si="89"/>
        <v>114104</v>
      </c>
      <c r="K136" s="74">
        <f t="shared" ca="1" si="90"/>
        <v>118668</v>
      </c>
      <c r="L136" s="74">
        <f t="shared" ca="1" si="83"/>
        <v>0</v>
      </c>
      <c r="M136" s="74">
        <f t="shared" ca="1" si="84"/>
        <v>0</v>
      </c>
      <c r="N136" s="72"/>
      <c r="P136" s="187" t="str">
        <f t="shared" si="79"/>
        <v>59222C</v>
      </c>
      <c r="Q136" s="191" t="s">
        <v>600</v>
      </c>
      <c r="R136" s="188" t="str">
        <f t="shared" si="81"/>
        <v>Manager Financial Services</v>
      </c>
      <c r="S136" s="189" t="str">
        <f t="shared" si="80"/>
        <v>104</v>
      </c>
      <c r="T136" s="186" cm="1">
        <f t="array" aca="1" ref="T136" ca="1">ROUND(IF($Q136="Y",VLOOKUP($P136, INDIRECT($Q$3),T$8,0)*INDIRECT($P$2),VLOOKUP($P136, INDIRECT($Q$3),T$8,0)),IF($E136="E",0,3))</f>
        <v>101439</v>
      </c>
      <c r="U136" s="186" cm="1">
        <f t="array" aca="1" ref="U136" ca="1">ROUND(IF($Q136="Y",VLOOKUP($P136, INDIRECT($Q$3),U$8,0)*INDIRECT($P$2),VLOOKUP($P136, INDIRECT($Q$3),U$8,0)),IF($E136="E",0,3))</f>
        <v>105494</v>
      </c>
      <c r="V136" s="186" cm="1">
        <f t="array" aca="1" ref="V136" ca="1">ROUND(IF($Q136="Y",VLOOKUP($P136, INDIRECT($Q$3),V$8,0)*INDIRECT($P$2),VLOOKUP($P136, INDIRECT($Q$3),V$8,0)),IF($E136="E",0,3))</f>
        <v>109716</v>
      </c>
      <c r="W136" s="186" cm="1">
        <f t="array" aca="1" ref="W136" ca="1">ROUND(IF($Q136="Y",VLOOKUP($P136, INDIRECT($Q$3),W$8,0)*INDIRECT($P$2),VLOOKUP($P136, INDIRECT($Q$3),W$8,0)),IF($E136="E",0,3))</f>
        <v>114104</v>
      </c>
      <c r="X136" s="186" cm="1">
        <f t="array" aca="1" ref="X136" ca="1">ROUND(IF($Q136="Y",VLOOKUP($P136, INDIRECT($Q$3),X$8,0)*INDIRECT($P$2),VLOOKUP($P136, INDIRECT($Q$3),X$8,0)),IF($E136="E",0,3))</f>
        <v>118668</v>
      </c>
      <c r="Y136" s="186" cm="1">
        <f t="array" aca="1" ref="Y136" ca="1">ROUND(IF($Q136="Y",VLOOKUP($P136, INDIRECT($Q$3),Y$8,0)*INDIRECT($P$2),VLOOKUP($P136, INDIRECT($Q$3),Y$8,0)),IF($E136="E",0,3))</f>
        <v>0</v>
      </c>
      <c r="Z136" s="186" cm="1">
        <f t="array" aca="1" ref="Z136" ca="1">ROUND(IF($Q136="Y",VLOOKUP($P136, INDIRECT($Q$3),Z$8,0)*INDIRECT($P$2),VLOOKUP($P136, INDIRECT($Q$3),Z$8,0)),IF($E136="E",0,3))</f>
        <v>0</v>
      </c>
      <c r="AA136" s="186"/>
      <c r="AB136" s="282" t="str">
        <f t="shared" si="57"/>
        <v>59222C</v>
      </c>
      <c r="AC136" s="130" t="str">
        <f t="shared" si="82"/>
        <v>Manager Financial Services</v>
      </c>
      <c r="AD136" s="284" t="str">
        <f t="shared" si="64"/>
        <v>104</v>
      </c>
      <c r="AE136" s="282">
        <f t="shared" ca="1" si="70"/>
        <v>48.768999999999998</v>
      </c>
      <c r="AF136" s="282">
        <f t="shared" ca="1" si="71"/>
        <v>50.719000000000001</v>
      </c>
      <c r="AG136" s="282">
        <f t="shared" ca="1" si="72"/>
        <v>52.748999999999995</v>
      </c>
      <c r="AH136" s="282">
        <f t="shared" ca="1" si="73"/>
        <v>54.857999999999997</v>
      </c>
      <c r="AI136" s="282">
        <f t="shared" ca="1" si="74"/>
        <v>57.052</v>
      </c>
      <c r="AJ136" s="282" t="str">
        <f t="shared" ca="1" si="91"/>
        <v/>
      </c>
      <c r="AK136" s="282" t="str">
        <f t="shared" ca="1" si="92"/>
        <v/>
      </c>
    </row>
    <row r="137" spans="1:37" hidden="1" x14ac:dyDescent="0.2">
      <c r="A137" s="75" t="s">
        <v>165</v>
      </c>
      <c r="B137" s="75">
        <v>11</v>
      </c>
      <c r="C137" s="70" t="s">
        <v>164</v>
      </c>
      <c r="D137" s="75">
        <v>505</v>
      </c>
      <c r="E137" s="75" t="s">
        <v>17</v>
      </c>
      <c r="F137" s="73" t="s">
        <v>382</v>
      </c>
      <c r="G137" s="74">
        <f t="shared" ca="1" si="86"/>
        <v>101439</v>
      </c>
      <c r="H137" s="74">
        <f t="shared" ca="1" si="87"/>
        <v>105493</v>
      </c>
      <c r="I137" s="74">
        <f t="shared" ca="1" si="88"/>
        <v>109716</v>
      </c>
      <c r="J137" s="74">
        <f t="shared" ca="1" si="89"/>
        <v>114104</v>
      </c>
      <c r="K137" s="74">
        <f t="shared" ca="1" si="90"/>
        <v>118668</v>
      </c>
      <c r="L137" s="74">
        <f t="shared" ca="1" si="83"/>
        <v>0</v>
      </c>
      <c r="M137" s="74">
        <f t="shared" ca="1" si="84"/>
        <v>0</v>
      </c>
      <c r="N137" s="72"/>
      <c r="P137" s="187" t="str">
        <f t="shared" si="79"/>
        <v>02657C</v>
      </c>
      <c r="Q137" s="191" t="s">
        <v>600</v>
      </c>
      <c r="R137" s="188" t="str">
        <f t="shared" si="81"/>
        <v>Manager Grants &amp; Community Engagement</v>
      </c>
      <c r="S137" s="189" t="str">
        <f t="shared" si="80"/>
        <v>103</v>
      </c>
      <c r="T137" s="186" cm="1">
        <f t="array" aca="1" ref="T137" ca="1">ROUND(IF($Q137="Y",VLOOKUP($P137, INDIRECT($Q$3),T$8,0)*INDIRECT($P$2),VLOOKUP($P137, INDIRECT($Q$3),T$8,0)),IF($E137="E",0,3))</f>
        <v>101439</v>
      </c>
      <c r="U137" s="186" cm="1">
        <f t="array" aca="1" ref="U137" ca="1">ROUND(IF($Q137="Y",VLOOKUP($P137, INDIRECT($Q$3),U$8,0)*INDIRECT($P$2),VLOOKUP($P137, INDIRECT($Q$3),U$8,0)),IF($E137="E",0,3))</f>
        <v>105493</v>
      </c>
      <c r="V137" s="186" cm="1">
        <f t="array" aca="1" ref="V137" ca="1">ROUND(IF($Q137="Y",VLOOKUP($P137, INDIRECT($Q$3),V$8,0)*INDIRECT($P$2),VLOOKUP($P137, INDIRECT($Q$3),V$8,0)),IF($E137="E",0,3))</f>
        <v>109716</v>
      </c>
      <c r="W137" s="186" cm="1">
        <f t="array" aca="1" ref="W137" ca="1">ROUND(IF($Q137="Y",VLOOKUP($P137, INDIRECT($Q$3),W$8,0)*INDIRECT($P$2),VLOOKUP($P137, INDIRECT($Q$3),W$8,0)),IF($E137="E",0,3))</f>
        <v>114104</v>
      </c>
      <c r="X137" s="186" cm="1">
        <f t="array" aca="1" ref="X137" ca="1">ROUND(IF($Q137="Y",VLOOKUP($P137, INDIRECT($Q$3),X$8,0)*INDIRECT($P$2),VLOOKUP($P137, INDIRECT($Q$3),X$8,0)),IF($E137="E",0,3))</f>
        <v>118668</v>
      </c>
      <c r="Y137" s="186" cm="1">
        <f t="array" aca="1" ref="Y137" ca="1">ROUND(IF($Q137="Y",VLOOKUP($P137, INDIRECT($Q$3),Y$8,0)*INDIRECT($P$2),VLOOKUP($P137, INDIRECT($Q$3),Y$8,0)),IF($E137="E",0,3))</f>
        <v>0</v>
      </c>
      <c r="Z137" s="186" cm="1">
        <f t="array" aca="1" ref="Z137" ca="1">ROUND(IF($Q137="Y",VLOOKUP($P137, INDIRECT($Q$3),Z$8,0)*INDIRECT($P$2),VLOOKUP($P137, INDIRECT($Q$3),Z$8,0)),IF($E137="E",0,3))</f>
        <v>0</v>
      </c>
      <c r="AA137" s="186"/>
      <c r="AB137" s="282" t="str">
        <f t="shared" si="57"/>
        <v>02657C</v>
      </c>
      <c r="AC137" s="130" t="str">
        <f t="shared" si="82"/>
        <v>Manager Grants &amp; Community Engagement</v>
      </c>
      <c r="AD137" s="284" t="str">
        <f t="shared" si="64"/>
        <v>103</v>
      </c>
      <c r="AE137" s="282">
        <f t="shared" ref="AE137:AE168" ca="1" si="93">IF(T137=0,"",IF($E137="E",ROUNDUP(T137/2080,3),T137))</f>
        <v>48.768999999999998</v>
      </c>
      <c r="AF137" s="282">
        <f t="shared" ref="AF137:AF168" ca="1" si="94">IF(U137=0,"",IF($E137="E",ROUNDUP(U137/2080,3),U137))</f>
        <v>50.717999999999996</v>
      </c>
      <c r="AG137" s="282">
        <f t="shared" ref="AG137:AG168" ca="1" si="95">IF(V137=0,"",IF($E137="E",ROUNDUP(V137/2080,3),V137))</f>
        <v>52.748999999999995</v>
      </c>
      <c r="AH137" s="282">
        <f t="shared" ref="AH137:AH168" ca="1" si="96">IF(W137=0,"",IF($E137="E",ROUNDUP(W137/2080,3),W137))</f>
        <v>54.857999999999997</v>
      </c>
      <c r="AI137" s="282">
        <f t="shared" ref="AI137:AI168" ca="1" si="97">IF(X137=0,"",IF($E137="E",ROUNDUP(X137/2080,3),X137))</f>
        <v>57.052</v>
      </c>
      <c r="AJ137" s="282" t="str">
        <f t="shared" ca="1" si="91"/>
        <v/>
      </c>
      <c r="AK137" s="282" t="str">
        <f t="shared" ca="1" si="92"/>
        <v/>
      </c>
    </row>
    <row r="138" spans="1:37" hidden="1" x14ac:dyDescent="0.2">
      <c r="A138" s="75" t="s">
        <v>130</v>
      </c>
      <c r="B138" s="75">
        <v>11</v>
      </c>
      <c r="C138" s="70" t="s">
        <v>124</v>
      </c>
      <c r="D138" s="75">
        <v>513</v>
      </c>
      <c r="E138" s="75" t="s">
        <v>17</v>
      </c>
      <c r="F138" s="73" t="s">
        <v>383</v>
      </c>
      <c r="G138" s="74">
        <f t="shared" ca="1" si="86"/>
        <v>101439</v>
      </c>
      <c r="H138" s="74">
        <f t="shared" ca="1" si="87"/>
        <v>105494</v>
      </c>
      <c r="I138" s="74">
        <f t="shared" ca="1" si="88"/>
        <v>109716</v>
      </c>
      <c r="J138" s="74">
        <f t="shared" ca="1" si="89"/>
        <v>114104</v>
      </c>
      <c r="K138" s="74">
        <f t="shared" ca="1" si="90"/>
        <v>118668</v>
      </c>
      <c r="L138" s="74">
        <f t="shared" ca="1" si="83"/>
        <v>0</v>
      </c>
      <c r="M138" s="74">
        <f t="shared" ca="1" si="84"/>
        <v>0</v>
      </c>
      <c r="N138" s="72"/>
      <c r="P138" s="187" t="str">
        <f t="shared" si="79"/>
        <v>06739C</v>
      </c>
      <c r="Q138" s="191" t="s">
        <v>600</v>
      </c>
      <c r="R138" s="188" t="str">
        <f t="shared" si="81"/>
        <v>Manager Health Administration</v>
      </c>
      <c r="S138" s="189" t="str">
        <f t="shared" si="80"/>
        <v>104</v>
      </c>
      <c r="T138" s="186" cm="1">
        <f t="array" aca="1" ref="T138" ca="1">ROUND(IF($Q138="Y",VLOOKUP($P138, INDIRECT($Q$3),T$8,0)*INDIRECT($P$2),VLOOKUP($P138, INDIRECT($Q$3),T$8,0)),IF($E138="E",0,3))</f>
        <v>101439</v>
      </c>
      <c r="U138" s="186" cm="1">
        <f t="array" aca="1" ref="U138" ca="1">ROUND(IF($Q138="Y",VLOOKUP($P138, INDIRECT($Q$3),U$8,0)*INDIRECT($P$2),VLOOKUP($P138, INDIRECT($Q$3),U$8,0)),IF($E138="E",0,3))</f>
        <v>105494</v>
      </c>
      <c r="V138" s="186" cm="1">
        <f t="array" aca="1" ref="V138" ca="1">ROUND(IF($Q138="Y",VLOOKUP($P138, INDIRECT($Q$3),V$8,0)*INDIRECT($P$2),VLOOKUP($P138, INDIRECT($Q$3),V$8,0)),IF($E138="E",0,3))</f>
        <v>109716</v>
      </c>
      <c r="W138" s="186" cm="1">
        <f t="array" aca="1" ref="W138" ca="1">ROUND(IF($Q138="Y",VLOOKUP($P138, INDIRECT($Q$3),W$8,0)*INDIRECT($P$2),VLOOKUP($P138, INDIRECT($Q$3),W$8,0)),IF($E138="E",0,3))</f>
        <v>114104</v>
      </c>
      <c r="X138" s="186" cm="1">
        <f t="array" aca="1" ref="X138" ca="1">ROUND(IF($Q138="Y",VLOOKUP($P138, INDIRECT($Q$3),X$8,0)*INDIRECT($P$2),VLOOKUP($P138, INDIRECT($Q$3),X$8,0)),IF($E138="E",0,3))</f>
        <v>118668</v>
      </c>
      <c r="Y138" s="186" cm="1">
        <f t="array" aca="1" ref="Y138" ca="1">ROUND(IF($Q138="Y",VLOOKUP($P138, INDIRECT($Q$3),Y$8,0)*INDIRECT($P$2),VLOOKUP($P138, INDIRECT($Q$3),Y$8,0)),IF($E138="E",0,3))</f>
        <v>0</v>
      </c>
      <c r="Z138" s="186" cm="1">
        <f t="array" aca="1" ref="Z138" ca="1">ROUND(IF($Q138="Y",VLOOKUP($P138, INDIRECT($Q$3),Z$8,0)*INDIRECT($P$2),VLOOKUP($P138, INDIRECT($Q$3),Z$8,0)),IF($E138="E",0,3))</f>
        <v>0</v>
      </c>
      <c r="AA138" s="186"/>
      <c r="AB138" s="282" t="str">
        <f t="shared" ref="AB138:AB201" si="98">A138</f>
        <v>06739C</v>
      </c>
      <c r="AC138" s="130" t="str">
        <f t="shared" si="82"/>
        <v>Manager Health Administration</v>
      </c>
      <c r="AD138" s="284" t="str">
        <f t="shared" si="64"/>
        <v>104</v>
      </c>
      <c r="AE138" s="282">
        <f t="shared" ca="1" si="93"/>
        <v>48.768999999999998</v>
      </c>
      <c r="AF138" s="282">
        <f t="shared" ca="1" si="94"/>
        <v>50.719000000000001</v>
      </c>
      <c r="AG138" s="282">
        <f t="shared" ca="1" si="95"/>
        <v>52.748999999999995</v>
      </c>
      <c r="AH138" s="282">
        <f t="shared" ca="1" si="96"/>
        <v>54.857999999999997</v>
      </c>
      <c r="AI138" s="282">
        <f t="shared" ca="1" si="97"/>
        <v>57.052</v>
      </c>
      <c r="AJ138" s="282" t="str">
        <f t="shared" ca="1" si="91"/>
        <v/>
      </c>
      <c r="AK138" s="282" t="str">
        <f t="shared" ca="1" si="92"/>
        <v/>
      </c>
    </row>
    <row r="139" spans="1:37" hidden="1" x14ac:dyDescent="0.2">
      <c r="A139" s="75" t="s">
        <v>158</v>
      </c>
      <c r="B139" s="75">
        <v>11</v>
      </c>
      <c r="C139" s="70" t="s">
        <v>65</v>
      </c>
      <c r="D139" s="75">
        <v>498</v>
      </c>
      <c r="E139" s="75" t="s">
        <v>17</v>
      </c>
      <c r="F139" s="73" t="s">
        <v>384</v>
      </c>
      <c r="G139" s="74">
        <f t="shared" ca="1" si="86"/>
        <v>92260</v>
      </c>
      <c r="H139" s="74">
        <f t="shared" ca="1" si="87"/>
        <v>97117</v>
      </c>
      <c r="I139" s="74">
        <f t="shared" ca="1" si="88"/>
        <v>102226</v>
      </c>
      <c r="J139" s="74">
        <f t="shared" ca="1" si="89"/>
        <v>109178</v>
      </c>
      <c r="K139" s="74">
        <f t="shared" ca="1" si="90"/>
        <v>112237</v>
      </c>
      <c r="L139" s="74">
        <f t="shared" ca="1" si="83"/>
        <v>115381</v>
      </c>
      <c r="M139" s="74">
        <f t="shared" ca="1" si="84"/>
        <v>118668</v>
      </c>
      <c r="N139" s="72"/>
      <c r="P139" s="187" t="str">
        <f t="shared" si="79"/>
        <v>06743C</v>
      </c>
      <c r="Q139" s="191" t="s">
        <v>600</v>
      </c>
      <c r="R139" s="188" t="str">
        <f t="shared" si="81"/>
        <v>Manager Healthy Living Program</v>
      </c>
      <c r="S139" s="189" t="str">
        <f t="shared" si="80"/>
        <v>41C</v>
      </c>
      <c r="T139" s="186" cm="1">
        <f t="array" aca="1" ref="T139" ca="1">ROUND(IF($Q139="Y",VLOOKUP($P139, INDIRECT($Q$3),T$8,0)*INDIRECT($P$2),VLOOKUP($P139, INDIRECT($Q$3),T$8,0)),IF($E139="E",0,3))</f>
        <v>92260</v>
      </c>
      <c r="U139" s="186" cm="1">
        <f t="array" aca="1" ref="U139" ca="1">ROUND(IF($Q139="Y",VLOOKUP($P139, INDIRECT($Q$3),U$8,0)*INDIRECT($P$2),VLOOKUP($P139, INDIRECT($Q$3),U$8,0)),IF($E139="E",0,3))</f>
        <v>97117</v>
      </c>
      <c r="V139" s="186" cm="1">
        <f t="array" aca="1" ref="V139" ca="1">ROUND(IF($Q139="Y",VLOOKUP($P139, INDIRECT($Q$3),V$8,0)*INDIRECT($P$2),VLOOKUP($P139, INDIRECT($Q$3),V$8,0)),IF($E139="E",0,3))</f>
        <v>102226</v>
      </c>
      <c r="W139" s="186" cm="1">
        <f t="array" aca="1" ref="W139" ca="1">ROUND(IF($Q139="Y",VLOOKUP($P139, INDIRECT($Q$3),W$8,0)*INDIRECT($P$2),VLOOKUP($P139, INDIRECT($Q$3),W$8,0)),IF($E139="E",0,3))</f>
        <v>109178</v>
      </c>
      <c r="X139" s="186" cm="1">
        <f t="array" aca="1" ref="X139" ca="1">ROUND(IF($Q139="Y",VLOOKUP($P139, INDIRECT($Q$3),X$8,0)*INDIRECT($P$2),VLOOKUP($P139, INDIRECT($Q$3),X$8,0)),IF($E139="E",0,3))</f>
        <v>112237</v>
      </c>
      <c r="Y139" s="186" cm="1">
        <f t="array" aca="1" ref="Y139" ca="1">ROUND(IF($Q139="Y",VLOOKUP($P139, INDIRECT($Q$3),Y$8,0)*INDIRECT($P$2),VLOOKUP($P139, INDIRECT($Q$3),Y$8,0)),IF($E139="E",0,3))</f>
        <v>115381</v>
      </c>
      <c r="Z139" s="186" cm="1">
        <f t="array" aca="1" ref="Z139" ca="1">ROUND(IF($Q139="Y",VLOOKUP($P139, INDIRECT($Q$3),Z$8,0)*INDIRECT($P$2),VLOOKUP($P139, INDIRECT($Q$3),Z$8,0)),IF($E139="E",0,3))</f>
        <v>118668</v>
      </c>
      <c r="AA139" s="186"/>
      <c r="AB139" s="282" t="str">
        <f t="shared" si="98"/>
        <v>06743C</v>
      </c>
      <c r="AC139" s="130" t="str">
        <f t="shared" si="82"/>
        <v>Manager Healthy Living Program</v>
      </c>
      <c r="AD139" s="284" t="str">
        <f t="shared" si="64"/>
        <v>41C</v>
      </c>
      <c r="AE139" s="282">
        <f t="shared" ca="1" si="93"/>
        <v>44.355999999999995</v>
      </c>
      <c r="AF139" s="282">
        <f t="shared" ca="1" si="94"/>
        <v>46.690999999999995</v>
      </c>
      <c r="AG139" s="282">
        <f t="shared" ca="1" si="95"/>
        <v>49.147999999999996</v>
      </c>
      <c r="AH139" s="282">
        <f t="shared" ca="1" si="96"/>
        <v>52.489999999999995</v>
      </c>
      <c r="AI139" s="282">
        <f t="shared" ca="1" si="97"/>
        <v>53.960999999999999</v>
      </c>
      <c r="AJ139" s="282">
        <f t="shared" ca="1" si="91"/>
        <v>55.471999999999994</v>
      </c>
      <c r="AK139" s="282">
        <f t="shared" ca="1" si="92"/>
        <v>57.052</v>
      </c>
    </row>
    <row r="140" spans="1:37" hidden="1" x14ac:dyDescent="0.2">
      <c r="A140" s="75" t="s">
        <v>131</v>
      </c>
      <c r="B140" s="75">
        <v>10</v>
      </c>
      <c r="C140" s="70" t="s">
        <v>70</v>
      </c>
      <c r="D140" s="75">
        <v>465</v>
      </c>
      <c r="E140" s="75" t="s">
        <v>17</v>
      </c>
      <c r="F140" s="73" t="s">
        <v>385</v>
      </c>
      <c r="G140" s="74">
        <f t="shared" ca="1" si="86"/>
        <v>85189</v>
      </c>
      <c r="H140" s="74">
        <f t="shared" ca="1" si="87"/>
        <v>89430</v>
      </c>
      <c r="I140" s="74">
        <f t="shared" ca="1" si="88"/>
        <v>93913</v>
      </c>
      <c r="J140" s="74">
        <f t="shared" ca="1" si="89"/>
        <v>99986</v>
      </c>
      <c r="K140" s="74">
        <f t="shared" ca="1" si="90"/>
        <v>102783</v>
      </c>
      <c r="L140" s="74">
        <f t="shared" ca="1" si="83"/>
        <v>105664</v>
      </c>
      <c r="M140" s="74">
        <f t="shared" ca="1" si="84"/>
        <v>108676</v>
      </c>
      <c r="N140" s="72"/>
      <c r="P140" s="187" t="str">
        <f t="shared" ref="P140:P171" si="99">A140</f>
        <v>06744C</v>
      </c>
      <c r="Q140" s="191" t="s">
        <v>600</v>
      </c>
      <c r="R140" s="188" t="str">
        <f t="shared" si="81"/>
        <v>Manager Healthy Start</v>
      </c>
      <c r="S140" s="189" t="str">
        <f t="shared" si="80"/>
        <v>34M</v>
      </c>
      <c r="T140" s="186" cm="1">
        <f t="array" aca="1" ref="T140" ca="1">ROUND(IF($Q140="Y",VLOOKUP($P140, INDIRECT($Q$3),T$8,0)*INDIRECT($P$2),VLOOKUP($P140, INDIRECT($Q$3),T$8,0)),IF($E140="E",0,3))</f>
        <v>85189</v>
      </c>
      <c r="U140" s="186" cm="1">
        <f t="array" aca="1" ref="U140" ca="1">ROUND(IF($Q140="Y",VLOOKUP($P140, INDIRECT($Q$3),U$8,0)*INDIRECT($P$2),VLOOKUP($P140, INDIRECT($Q$3),U$8,0)),IF($E140="E",0,3))</f>
        <v>89430</v>
      </c>
      <c r="V140" s="186" cm="1">
        <f t="array" aca="1" ref="V140" ca="1">ROUND(IF($Q140="Y",VLOOKUP($P140, INDIRECT($Q$3),V$8,0)*INDIRECT($P$2),VLOOKUP($P140, INDIRECT($Q$3),V$8,0)),IF($E140="E",0,3))</f>
        <v>93913</v>
      </c>
      <c r="W140" s="186" cm="1">
        <f t="array" aca="1" ref="W140" ca="1">ROUND(IF($Q140="Y",VLOOKUP($P140, INDIRECT($Q$3),W$8,0)*INDIRECT($P$2),VLOOKUP($P140, INDIRECT($Q$3),W$8,0)),IF($E140="E",0,3))</f>
        <v>99986</v>
      </c>
      <c r="X140" s="186" cm="1">
        <f t="array" aca="1" ref="X140" ca="1">ROUND(IF($Q140="Y",VLOOKUP($P140, INDIRECT($Q$3),X$8,0)*INDIRECT($P$2),VLOOKUP($P140, INDIRECT($Q$3),X$8,0)),IF($E140="E",0,3))</f>
        <v>102783</v>
      </c>
      <c r="Y140" s="186" cm="1">
        <f t="array" aca="1" ref="Y140" ca="1">ROUND(IF($Q140="Y",VLOOKUP($P140, INDIRECT($Q$3),Y$8,0)*INDIRECT($P$2),VLOOKUP($P140, INDIRECT($Q$3),Y$8,0)),IF($E140="E",0,3))</f>
        <v>105664</v>
      </c>
      <c r="Z140" s="186" cm="1">
        <f t="array" aca="1" ref="Z140" ca="1">ROUND(IF($Q140="Y",VLOOKUP($P140, INDIRECT($Q$3),Z$8,0)*INDIRECT($P$2),VLOOKUP($P140, INDIRECT($Q$3),Z$8,0)),IF($E140="E",0,3))</f>
        <v>108676</v>
      </c>
      <c r="AA140" s="186"/>
      <c r="AB140" s="282" t="str">
        <f t="shared" si="98"/>
        <v>06744C</v>
      </c>
      <c r="AC140" s="130" t="str">
        <f t="shared" si="82"/>
        <v>Manager Healthy Start</v>
      </c>
      <c r="AD140" s="284" t="str">
        <f t="shared" si="64"/>
        <v>34M</v>
      </c>
      <c r="AE140" s="282">
        <f t="shared" ca="1" si="93"/>
        <v>40.957000000000001</v>
      </c>
      <c r="AF140" s="282">
        <f t="shared" ca="1" si="94"/>
        <v>42.995999999999995</v>
      </c>
      <c r="AG140" s="282">
        <f t="shared" ca="1" si="95"/>
        <v>45.150999999999996</v>
      </c>
      <c r="AH140" s="282">
        <f t="shared" ca="1" si="96"/>
        <v>48.070999999999998</v>
      </c>
      <c r="AI140" s="282">
        <f t="shared" ca="1" si="97"/>
        <v>49.414999999999999</v>
      </c>
      <c r="AJ140" s="282">
        <f t="shared" ca="1" si="91"/>
        <v>50.8</v>
      </c>
      <c r="AK140" s="282">
        <f t="shared" ca="1" si="92"/>
        <v>52.248999999999995</v>
      </c>
    </row>
    <row r="141" spans="1:37" hidden="1" x14ac:dyDescent="0.2">
      <c r="A141" s="75" t="s">
        <v>132</v>
      </c>
      <c r="B141" s="75">
        <v>13</v>
      </c>
      <c r="C141" s="70" t="s">
        <v>76</v>
      </c>
      <c r="D141" s="75">
        <v>588</v>
      </c>
      <c r="E141" s="75" t="s">
        <v>17</v>
      </c>
      <c r="F141" s="73" t="s">
        <v>386</v>
      </c>
      <c r="G141" s="74">
        <f t="shared" ca="1" si="86"/>
        <v>114159</v>
      </c>
      <c r="H141" s="74">
        <f t="shared" ca="1" si="87"/>
        <v>118723</v>
      </c>
      <c r="I141" s="74">
        <f t="shared" ca="1" si="88"/>
        <v>123473</v>
      </c>
      <c r="J141" s="74">
        <f t="shared" ca="1" si="89"/>
        <v>128412</v>
      </c>
      <c r="K141" s="74">
        <f t="shared" ca="1" si="90"/>
        <v>133549</v>
      </c>
      <c r="L141" s="74">
        <f t="shared" ca="1" si="83"/>
        <v>0</v>
      </c>
      <c r="M141" s="74">
        <f t="shared" ca="1" si="84"/>
        <v>0</v>
      </c>
      <c r="N141" s="72"/>
      <c r="P141" s="187" t="str">
        <f t="shared" si="99"/>
        <v>52600C</v>
      </c>
      <c r="Q141" s="186" t="s">
        <v>600</v>
      </c>
      <c r="R141" s="188" t="str">
        <f t="shared" si="81"/>
        <v>Manager Housing Development</v>
      </c>
      <c r="S141" s="189" t="str">
        <f t="shared" si="80"/>
        <v>63</v>
      </c>
      <c r="T141" s="186" cm="1">
        <f t="array" aca="1" ref="T141" ca="1">ROUND(IF($Q141="Y",VLOOKUP($P141, INDIRECT($Q$3),T$8,0)*INDIRECT($P$2),VLOOKUP($P141, INDIRECT($Q$3),T$8,0)),IF($E141="E",0,3))</f>
        <v>114159</v>
      </c>
      <c r="U141" s="186" cm="1">
        <f t="array" aca="1" ref="U141" ca="1">ROUND(IF($Q141="Y",VLOOKUP($P141, INDIRECT($Q$3),U$8,0)*INDIRECT($P$2),VLOOKUP($P141, INDIRECT($Q$3),U$8,0)),IF($E141="E",0,3))</f>
        <v>118723</v>
      </c>
      <c r="V141" s="186" cm="1">
        <f t="array" aca="1" ref="V141" ca="1">ROUND(IF($Q141="Y",VLOOKUP($P141, INDIRECT($Q$3),V$8,0)*INDIRECT($P$2),VLOOKUP($P141, INDIRECT($Q$3),V$8,0)),IF($E141="E",0,3))</f>
        <v>123473</v>
      </c>
      <c r="W141" s="186" cm="1">
        <f t="array" aca="1" ref="W141" ca="1">ROUND(IF($Q141="Y",VLOOKUP($P141, INDIRECT($Q$3),W$8,0)*INDIRECT($P$2),VLOOKUP($P141, INDIRECT($Q$3),W$8,0)),IF($E141="E",0,3))</f>
        <v>128412</v>
      </c>
      <c r="X141" s="186" cm="1">
        <f t="array" aca="1" ref="X141" ca="1">ROUND(IF($Q141="Y",VLOOKUP($P141, INDIRECT($Q$3),X$8,0)*INDIRECT($P$2),VLOOKUP($P141, INDIRECT($Q$3),X$8,0)),IF($E141="E",0,3))</f>
        <v>133549</v>
      </c>
      <c r="Y141" s="186" cm="1">
        <f t="array" aca="1" ref="Y141" ca="1">ROUND(IF($Q141="Y",VLOOKUP($P141, INDIRECT($Q$3),Y$8,0)*INDIRECT($P$2),VLOOKUP($P141, INDIRECT($Q$3),Y$8,0)),IF($E141="E",0,3))</f>
        <v>0</v>
      </c>
      <c r="Z141" s="186" cm="1">
        <f t="array" aca="1" ref="Z141" ca="1">ROUND(IF($Q141="Y",VLOOKUP($P141, INDIRECT($Q$3),Z$8,0)*INDIRECT($P$2),VLOOKUP($P141, INDIRECT($Q$3),Z$8,0)),IF($E141="E",0,3))</f>
        <v>0</v>
      </c>
      <c r="AA141" s="186"/>
      <c r="AB141" s="282" t="str">
        <f t="shared" si="98"/>
        <v>52600C</v>
      </c>
      <c r="AC141" s="130" t="str">
        <f t="shared" si="82"/>
        <v>Manager Housing Development</v>
      </c>
      <c r="AD141" s="284" t="str">
        <f t="shared" si="64"/>
        <v>63</v>
      </c>
      <c r="AE141" s="282">
        <f t="shared" ca="1" si="93"/>
        <v>54.884999999999998</v>
      </c>
      <c r="AF141" s="282">
        <f t="shared" ca="1" si="94"/>
        <v>57.079000000000001</v>
      </c>
      <c r="AG141" s="282">
        <f t="shared" ca="1" si="95"/>
        <v>59.363</v>
      </c>
      <c r="AH141" s="282">
        <f t="shared" ca="1" si="96"/>
        <v>61.736999999999995</v>
      </c>
      <c r="AI141" s="282">
        <f t="shared" ca="1" si="97"/>
        <v>64.207000000000008</v>
      </c>
      <c r="AJ141" s="282" t="str">
        <f t="shared" ca="1" si="91"/>
        <v/>
      </c>
      <c r="AK141" s="282" t="str">
        <f t="shared" ca="1" si="92"/>
        <v/>
      </c>
    </row>
    <row r="142" spans="1:37" hidden="1" x14ac:dyDescent="0.2">
      <c r="A142" s="75" t="s">
        <v>136</v>
      </c>
      <c r="B142" s="75">
        <v>11</v>
      </c>
      <c r="C142" s="70" t="s">
        <v>135</v>
      </c>
      <c r="D142" s="75">
        <v>513</v>
      </c>
      <c r="E142" s="75" t="s">
        <v>17</v>
      </c>
      <c r="F142" s="73" t="s">
        <v>387</v>
      </c>
      <c r="G142" s="74">
        <f t="shared" ca="1" si="86"/>
        <v>110878</v>
      </c>
      <c r="H142" s="74">
        <f t="shared" ca="1" si="87"/>
        <v>115318</v>
      </c>
      <c r="I142" s="74">
        <f t="shared" ca="1" si="88"/>
        <v>119936</v>
      </c>
      <c r="J142" s="74">
        <f t="shared" ca="1" si="89"/>
        <v>124737</v>
      </c>
      <c r="K142" s="74">
        <f t="shared" ca="1" si="90"/>
        <v>129733</v>
      </c>
      <c r="L142" s="74">
        <f t="shared" ca="1" si="83"/>
        <v>0</v>
      </c>
      <c r="M142" s="74">
        <f t="shared" ca="1" si="84"/>
        <v>0</v>
      </c>
      <c r="N142" s="72"/>
      <c r="P142" s="187" t="str">
        <f t="shared" si="99"/>
        <v>06795C</v>
      </c>
      <c r="Q142" s="191" t="s">
        <v>600</v>
      </c>
      <c r="R142" s="188" t="str">
        <f t="shared" si="81"/>
        <v xml:space="preserve">Manager Internal Audit </v>
      </c>
      <c r="S142" s="189" t="str">
        <f t="shared" si="80"/>
        <v>045</v>
      </c>
      <c r="T142" s="186" cm="1">
        <f t="array" aca="1" ref="T142" ca="1">ROUND(IF($Q142="Y",VLOOKUP($P142, INDIRECT($Q$3),T$8,0)*INDIRECT($P$2),VLOOKUP($P142, INDIRECT($Q$3),T$8,0)),IF($E142="E",0,3))</f>
        <v>110878</v>
      </c>
      <c r="U142" s="186" cm="1">
        <f t="array" aca="1" ref="U142" ca="1">ROUND(IF($Q142="Y",VLOOKUP($P142, INDIRECT($Q$3),U$8,0)*INDIRECT($P$2),VLOOKUP($P142, INDIRECT($Q$3),U$8,0)),IF($E142="E",0,3))</f>
        <v>115318</v>
      </c>
      <c r="V142" s="186" cm="1">
        <f t="array" aca="1" ref="V142" ca="1">ROUND(IF($Q142="Y",VLOOKUP($P142, INDIRECT($Q$3),V$8,0)*INDIRECT($P$2),VLOOKUP($P142, INDIRECT($Q$3),V$8,0)),IF($E142="E",0,3))</f>
        <v>119936</v>
      </c>
      <c r="W142" s="186" cm="1">
        <f t="array" aca="1" ref="W142" ca="1">ROUND(IF($Q142="Y",VLOOKUP($P142, INDIRECT($Q$3),W$8,0)*INDIRECT($P$2),VLOOKUP($P142, INDIRECT($Q$3),W$8,0)),IF($E142="E",0,3))</f>
        <v>124737</v>
      </c>
      <c r="X142" s="186" cm="1">
        <f t="array" aca="1" ref="X142" ca="1">ROUND(IF($Q142="Y",VLOOKUP($P142, INDIRECT($Q$3),X$8,0)*INDIRECT($P$2),VLOOKUP($P142, INDIRECT($Q$3),X$8,0)),IF($E142="E",0,3))</f>
        <v>129733</v>
      </c>
      <c r="Y142" s="186" cm="1">
        <f t="array" aca="1" ref="Y142" ca="1">ROUND(IF($Q142="Y",VLOOKUP($P142, INDIRECT($Q$3),Y$8,0)*INDIRECT($P$2),VLOOKUP($P142, INDIRECT($Q$3),Y$8,0)),IF($E142="E",0,3))</f>
        <v>0</v>
      </c>
      <c r="Z142" s="186" cm="1">
        <f t="array" aca="1" ref="Z142" ca="1">ROUND(IF($Q142="Y",VLOOKUP($P142, INDIRECT($Q$3),Z$8,0)*INDIRECT($P$2),VLOOKUP($P142, INDIRECT($Q$3),Z$8,0)),IF($E142="E",0,3))</f>
        <v>0</v>
      </c>
      <c r="AA142" s="186"/>
      <c r="AB142" s="282" t="str">
        <f t="shared" si="98"/>
        <v>06795C</v>
      </c>
      <c r="AC142" s="130" t="str">
        <f t="shared" si="82"/>
        <v xml:space="preserve">Manager Internal Audit </v>
      </c>
      <c r="AD142" s="284" t="str">
        <f t="shared" si="64"/>
        <v>045</v>
      </c>
      <c r="AE142" s="282">
        <f t="shared" ca="1" si="93"/>
        <v>53.306999999999995</v>
      </c>
      <c r="AF142" s="282">
        <f t="shared" ca="1" si="94"/>
        <v>55.442</v>
      </c>
      <c r="AG142" s="282">
        <f t="shared" ca="1" si="95"/>
        <v>57.661999999999999</v>
      </c>
      <c r="AH142" s="282">
        <f t="shared" ca="1" si="96"/>
        <v>59.97</v>
      </c>
      <c r="AI142" s="282">
        <f t="shared" ca="1" si="97"/>
        <v>62.372</v>
      </c>
      <c r="AJ142" s="282" t="str">
        <f t="shared" ca="1" si="91"/>
        <v/>
      </c>
      <c r="AK142" s="282" t="str">
        <f t="shared" ca="1" si="92"/>
        <v/>
      </c>
    </row>
    <row r="143" spans="1:37" hidden="1" x14ac:dyDescent="0.2">
      <c r="A143" s="75" t="s">
        <v>223</v>
      </c>
      <c r="B143" s="75">
        <v>10</v>
      </c>
      <c r="C143" s="70" t="s">
        <v>162</v>
      </c>
      <c r="D143" s="75">
        <v>495</v>
      </c>
      <c r="E143" s="75" t="s">
        <v>17</v>
      </c>
      <c r="F143" s="73" t="s">
        <v>1093</v>
      </c>
      <c r="G143" s="74">
        <f t="shared" si="86"/>
        <v>96027</v>
      </c>
      <c r="H143" s="74">
        <f t="shared" si="87"/>
        <v>99868</v>
      </c>
      <c r="I143" s="74">
        <f t="shared" si="88"/>
        <v>103862</v>
      </c>
      <c r="J143" s="74">
        <f t="shared" si="89"/>
        <v>108015</v>
      </c>
      <c r="K143" s="74">
        <f t="shared" si="90"/>
        <v>112338</v>
      </c>
      <c r="L143" s="74">
        <f t="shared" ca="1" si="83"/>
        <v>0</v>
      </c>
      <c r="M143" s="74">
        <f t="shared" ca="1" si="84"/>
        <v>0</v>
      </c>
      <c r="N143" s="72"/>
      <c r="P143" s="187" t="str">
        <f t="shared" si="99"/>
        <v>10078C</v>
      </c>
      <c r="Q143" s="191" t="s">
        <v>600</v>
      </c>
      <c r="R143" s="188" t="str">
        <f t="shared" si="81"/>
        <v>Manager IT Service Desk</v>
      </c>
      <c r="S143" s="189" t="str">
        <f t="shared" si="80"/>
        <v>10</v>
      </c>
      <c r="T143" s="186">
        <v>96027</v>
      </c>
      <c r="U143" s="186">
        <v>99868</v>
      </c>
      <c r="V143" s="186">
        <v>103862</v>
      </c>
      <c r="W143" s="186">
        <v>108015</v>
      </c>
      <c r="X143" s="186">
        <v>112338</v>
      </c>
      <c r="Y143" s="186" cm="1">
        <f t="array" aca="1" ref="Y143" ca="1">ROUND(IF($Q143="Y",VLOOKUP($P143, INDIRECT($Q$3),Y$8,0)*INDIRECT($P$2),VLOOKUP($P143, INDIRECT($Q$3),Y$8,0)),IF($E143="E",0,3))</f>
        <v>0</v>
      </c>
      <c r="Z143" s="186" cm="1">
        <f t="array" aca="1" ref="Z143" ca="1">ROUND(IF($Q143="Y",VLOOKUP($P143, INDIRECT($Q$3),Z$8,0)*INDIRECT($P$2),VLOOKUP($P143, INDIRECT($Q$3),Z$8,0)),IF($E143="E",0,3))</f>
        <v>0</v>
      </c>
      <c r="AA143" s="186"/>
      <c r="AB143" s="282" t="str">
        <f t="shared" si="98"/>
        <v>10078C</v>
      </c>
      <c r="AC143" s="130" t="str">
        <f t="shared" si="82"/>
        <v>Manager IT Service Desk</v>
      </c>
      <c r="AD143" s="284" t="str">
        <f t="shared" si="64"/>
        <v>10</v>
      </c>
      <c r="AE143" s="282">
        <f t="shared" si="93"/>
        <v>46.166999999999994</v>
      </c>
      <c r="AF143" s="282">
        <f t="shared" si="94"/>
        <v>48.013999999999996</v>
      </c>
      <c r="AG143" s="282">
        <f t="shared" si="95"/>
        <v>49.933999999999997</v>
      </c>
      <c r="AH143" s="282">
        <f t="shared" si="96"/>
        <v>51.930999999999997</v>
      </c>
      <c r="AI143" s="282">
        <f t="shared" si="97"/>
        <v>54.009</v>
      </c>
      <c r="AJ143" s="282" t="str">
        <f t="shared" ca="1" si="91"/>
        <v/>
      </c>
      <c r="AK143" s="282" t="str">
        <f t="shared" ca="1" si="92"/>
        <v/>
      </c>
    </row>
    <row r="144" spans="1:37" hidden="1" x14ac:dyDescent="0.2">
      <c r="A144" s="75" t="s">
        <v>48</v>
      </c>
      <c r="B144" s="75">
        <v>10</v>
      </c>
      <c r="C144" s="70" t="s">
        <v>70</v>
      </c>
      <c r="D144" s="75">
        <v>473</v>
      </c>
      <c r="E144" s="75" t="s">
        <v>17</v>
      </c>
      <c r="F144" s="73" t="s">
        <v>479</v>
      </c>
      <c r="G144" s="74">
        <f t="shared" ca="1" si="86"/>
        <v>85189</v>
      </c>
      <c r="H144" s="74">
        <f t="shared" ca="1" si="87"/>
        <v>89430</v>
      </c>
      <c r="I144" s="74">
        <f t="shared" ca="1" si="88"/>
        <v>93913</v>
      </c>
      <c r="J144" s="74">
        <f t="shared" ca="1" si="89"/>
        <v>99986</v>
      </c>
      <c r="K144" s="74">
        <f t="shared" ca="1" si="90"/>
        <v>102783</v>
      </c>
      <c r="L144" s="74">
        <f t="shared" ca="1" si="83"/>
        <v>105664</v>
      </c>
      <c r="M144" s="74">
        <f t="shared" ca="1" si="84"/>
        <v>108676</v>
      </c>
      <c r="N144" s="72"/>
      <c r="P144" s="187" t="str">
        <f t="shared" si="99"/>
        <v>01680C</v>
      </c>
      <c r="Q144" s="191" t="s">
        <v>600</v>
      </c>
      <c r="R144" s="188" t="str">
        <f t="shared" si="81"/>
        <v>Manager Legislative Support Services</v>
      </c>
      <c r="S144" s="189" t="str">
        <f t="shared" ref="S144:S175" si="100">C144</f>
        <v>34M</v>
      </c>
      <c r="T144" s="186" cm="1">
        <f t="array" aca="1" ref="T144" ca="1">ROUND(IF($Q144="Y",VLOOKUP($P144, INDIRECT($Q$3),T$8,0)*INDIRECT($P$2),VLOOKUP($P144, INDIRECT($Q$3),T$8,0)),IF($E144="E",0,3))</f>
        <v>85189</v>
      </c>
      <c r="U144" s="186" cm="1">
        <f t="array" aca="1" ref="U144" ca="1">ROUND(IF($Q144="Y",VLOOKUP($P144, INDIRECT($Q$3),U$8,0)*INDIRECT($P$2),VLOOKUP($P144, INDIRECT($Q$3),U$8,0)),IF($E144="E",0,3))</f>
        <v>89430</v>
      </c>
      <c r="V144" s="186" cm="1">
        <f t="array" aca="1" ref="V144" ca="1">ROUND(IF($Q144="Y",VLOOKUP($P144, INDIRECT($Q$3),V$8,0)*INDIRECT($P$2),VLOOKUP($P144, INDIRECT($Q$3),V$8,0)),IF($E144="E",0,3))</f>
        <v>93913</v>
      </c>
      <c r="W144" s="186" cm="1">
        <f t="array" aca="1" ref="W144" ca="1">ROUND(IF($Q144="Y",VLOOKUP($P144, INDIRECT($Q$3),W$8,0)*INDIRECT($P$2),VLOOKUP($P144, INDIRECT($Q$3),W$8,0)),IF($E144="E",0,3))</f>
        <v>99986</v>
      </c>
      <c r="X144" s="186" cm="1">
        <f t="array" aca="1" ref="X144" ca="1">ROUND(IF($Q144="Y",VLOOKUP($P144, INDIRECT($Q$3),X$8,0)*INDIRECT($P$2),VLOOKUP($P144, INDIRECT($Q$3),X$8,0)),IF($E144="E",0,3))</f>
        <v>102783</v>
      </c>
      <c r="Y144" s="186" cm="1">
        <f t="array" aca="1" ref="Y144" ca="1">ROUND(IF($Q144="Y",VLOOKUP($P144, INDIRECT($Q$3),Y$8,0)*INDIRECT($P$2),VLOOKUP($P144, INDIRECT($Q$3),Y$8,0)),IF($E144="E",0,3))</f>
        <v>105664</v>
      </c>
      <c r="Z144" s="186" cm="1">
        <f t="array" aca="1" ref="Z144" ca="1">ROUND(IF($Q144="Y",VLOOKUP($P144, INDIRECT($Q$3),Z$8,0)*INDIRECT($P$2),VLOOKUP($P144, INDIRECT($Q$3),Z$8,0)),IF($E144="E",0,3))</f>
        <v>108676</v>
      </c>
      <c r="AA144" s="186"/>
      <c r="AB144" s="282" t="str">
        <f t="shared" si="98"/>
        <v>01680C</v>
      </c>
      <c r="AC144" s="130" t="str">
        <f t="shared" si="82"/>
        <v>Manager Legislative Support Services</v>
      </c>
      <c r="AD144" s="284" t="str">
        <f t="shared" si="64"/>
        <v>34M</v>
      </c>
      <c r="AE144" s="282">
        <f t="shared" ca="1" si="93"/>
        <v>40.957000000000001</v>
      </c>
      <c r="AF144" s="282">
        <f t="shared" ca="1" si="94"/>
        <v>42.995999999999995</v>
      </c>
      <c r="AG144" s="282">
        <f t="shared" ca="1" si="95"/>
        <v>45.150999999999996</v>
      </c>
      <c r="AH144" s="282">
        <f t="shared" ca="1" si="96"/>
        <v>48.070999999999998</v>
      </c>
      <c r="AI144" s="282">
        <f t="shared" ca="1" si="97"/>
        <v>49.414999999999999</v>
      </c>
      <c r="AJ144" s="282">
        <f t="shared" ca="1" si="91"/>
        <v>50.8</v>
      </c>
      <c r="AK144" s="282">
        <f t="shared" ca="1" si="92"/>
        <v>52.248999999999995</v>
      </c>
    </row>
    <row r="145" spans="1:37" hidden="1" x14ac:dyDescent="0.2">
      <c r="A145" s="75" t="s">
        <v>1027</v>
      </c>
      <c r="B145" s="75">
        <v>11</v>
      </c>
      <c r="C145" s="70" t="s">
        <v>1028</v>
      </c>
      <c r="D145" s="75">
        <v>531</v>
      </c>
      <c r="E145" s="75" t="s">
        <v>17</v>
      </c>
      <c r="F145" s="73" t="s">
        <v>1029</v>
      </c>
      <c r="G145" s="74">
        <f t="shared" si="86"/>
        <v>102407</v>
      </c>
      <c r="H145" s="74">
        <f t="shared" si="87"/>
        <v>106507</v>
      </c>
      <c r="I145" s="74">
        <f t="shared" si="88"/>
        <v>110772</v>
      </c>
      <c r="J145" s="74">
        <f t="shared" si="89"/>
        <v>115208</v>
      </c>
      <c r="K145" s="74">
        <f t="shared" si="90"/>
        <v>119821</v>
      </c>
      <c r="L145" s="74">
        <f t="shared" si="83"/>
        <v>0</v>
      </c>
      <c r="M145" s="74">
        <f t="shared" si="84"/>
        <v>0</v>
      </c>
      <c r="N145" s="72"/>
      <c r="P145" s="187" t="str">
        <f t="shared" si="99"/>
        <v>53078C</v>
      </c>
      <c r="Q145" s="191" t="s">
        <v>600</v>
      </c>
      <c r="R145" s="188" t="str">
        <f t="shared" si="81"/>
        <v>Manager MPD Early Intervention Systems</v>
      </c>
      <c r="S145" s="189" t="str">
        <f t="shared" si="100"/>
        <v>145</v>
      </c>
      <c r="T145" s="338">
        <v>102407</v>
      </c>
      <c r="U145" s="338">
        <v>106507</v>
      </c>
      <c r="V145" s="338">
        <v>110772</v>
      </c>
      <c r="W145" s="338">
        <v>115208</v>
      </c>
      <c r="X145" s="338">
        <v>119821</v>
      </c>
      <c r="AA145" s="186"/>
      <c r="AB145" s="282" t="str">
        <f t="shared" si="98"/>
        <v>53078C</v>
      </c>
      <c r="AC145" s="130" t="str">
        <f t="shared" si="82"/>
        <v>Manager MPD Early Intervention Systems</v>
      </c>
      <c r="AD145" s="284" t="str">
        <f t="shared" si="64"/>
        <v>145</v>
      </c>
      <c r="AE145" s="282">
        <f t="shared" si="93"/>
        <v>49.234999999999999</v>
      </c>
      <c r="AF145" s="282">
        <f t="shared" si="94"/>
        <v>51.205999999999996</v>
      </c>
      <c r="AG145" s="282">
        <f t="shared" si="95"/>
        <v>53.256</v>
      </c>
      <c r="AH145" s="282">
        <f t="shared" si="96"/>
        <v>55.388999999999996</v>
      </c>
      <c r="AI145" s="282">
        <f t="shared" si="97"/>
        <v>57.606999999999999</v>
      </c>
      <c r="AJ145" s="282" t="str">
        <f t="shared" si="91"/>
        <v/>
      </c>
      <c r="AK145" s="282" t="str">
        <f t="shared" si="92"/>
        <v/>
      </c>
    </row>
    <row r="146" spans="1:37" hidden="1" x14ac:dyDescent="0.2">
      <c r="A146" s="75" t="s">
        <v>137</v>
      </c>
      <c r="B146" s="75">
        <v>11</v>
      </c>
      <c r="C146" s="70" t="s">
        <v>65</v>
      </c>
      <c r="D146" s="75">
        <v>498</v>
      </c>
      <c r="E146" s="75" t="s">
        <v>17</v>
      </c>
      <c r="F146" s="73" t="s">
        <v>388</v>
      </c>
      <c r="G146" s="74">
        <f t="shared" ca="1" si="86"/>
        <v>92260</v>
      </c>
      <c r="H146" s="74">
        <f t="shared" ca="1" si="87"/>
        <v>97117</v>
      </c>
      <c r="I146" s="74">
        <f t="shared" ca="1" si="88"/>
        <v>102226</v>
      </c>
      <c r="J146" s="74">
        <f t="shared" ca="1" si="89"/>
        <v>109178</v>
      </c>
      <c r="K146" s="74">
        <f t="shared" ca="1" si="90"/>
        <v>112237</v>
      </c>
      <c r="L146" s="74">
        <f t="shared" ca="1" si="83"/>
        <v>115381</v>
      </c>
      <c r="M146" s="74">
        <f t="shared" ca="1" si="84"/>
        <v>118668</v>
      </c>
      <c r="N146" s="72"/>
      <c r="P146" s="187" t="str">
        <f t="shared" si="99"/>
        <v>06825C</v>
      </c>
      <c r="Q146" s="191" t="s">
        <v>600</v>
      </c>
      <c r="R146" s="188" t="str">
        <f t="shared" si="81"/>
        <v>Manager MPD Intellectual Property</v>
      </c>
      <c r="S146" s="189" t="str">
        <f t="shared" si="100"/>
        <v>41C</v>
      </c>
      <c r="T146" s="186" cm="1">
        <f t="array" aca="1" ref="T146" ca="1">ROUND(IF($Q146="Y",VLOOKUP($P146, INDIRECT($Q$3),T$8,0)*INDIRECT($P$2),VLOOKUP($P146, INDIRECT($Q$3),T$8,0)),IF($E146="E",0,3))</f>
        <v>92260</v>
      </c>
      <c r="U146" s="186" cm="1">
        <f t="array" aca="1" ref="U146" ca="1">ROUND(IF($Q146="Y",VLOOKUP($P146, INDIRECT($Q$3),U$8,0)*INDIRECT($P$2),VLOOKUP($P146, INDIRECT($Q$3),U$8,0)),IF($E146="E",0,3))</f>
        <v>97117</v>
      </c>
      <c r="V146" s="186" cm="1">
        <f t="array" aca="1" ref="V146" ca="1">ROUND(IF($Q146="Y",VLOOKUP($P146, INDIRECT($Q$3),V$8,0)*INDIRECT($P$2),VLOOKUP($P146, INDIRECT($Q$3),V$8,0)),IF($E146="E",0,3))</f>
        <v>102226</v>
      </c>
      <c r="W146" s="186" cm="1">
        <f t="array" aca="1" ref="W146" ca="1">ROUND(IF($Q146="Y",VLOOKUP($P146, INDIRECT($Q$3),W$8,0)*INDIRECT($P$2),VLOOKUP($P146, INDIRECT($Q$3),W$8,0)),IF($E146="E",0,3))</f>
        <v>109178</v>
      </c>
      <c r="X146" s="186" cm="1">
        <f t="array" aca="1" ref="X146" ca="1">ROUND(IF($Q146="Y",VLOOKUP($P146, INDIRECT($Q$3),X$8,0)*INDIRECT($P$2),VLOOKUP($P146, INDIRECT($Q$3),X$8,0)),IF($E146="E",0,3))</f>
        <v>112237</v>
      </c>
      <c r="Y146" s="186" cm="1">
        <f t="array" aca="1" ref="Y146" ca="1">ROUND(IF($Q146="Y",VLOOKUP($P146, INDIRECT($Q$3),Y$8,0)*INDIRECT($P$2),VLOOKUP($P146, INDIRECT($Q$3),Y$8,0)),IF($E146="E",0,3))</f>
        <v>115381</v>
      </c>
      <c r="Z146" s="186" cm="1">
        <f t="array" aca="1" ref="Z146" ca="1">ROUND(IF($Q146="Y",VLOOKUP($P146, INDIRECT($Q$3),Z$8,0)*INDIRECT($P$2),VLOOKUP($P146, INDIRECT($Q$3),Z$8,0)),IF($E146="E",0,3))</f>
        <v>118668</v>
      </c>
      <c r="AA146" s="186"/>
      <c r="AB146" s="282" t="str">
        <f t="shared" si="98"/>
        <v>06825C</v>
      </c>
      <c r="AC146" s="130" t="str">
        <f t="shared" si="82"/>
        <v>Manager MPD Intellectual Property</v>
      </c>
      <c r="AD146" s="284" t="str">
        <f t="shared" si="64"/>
        <v>41C</v>
      </c>
      <c r="AE146" s="282">
        <f t="shared" ca="1" si="93"/>
        <v>44.355999999999995</v>
      </c>
      <c r="AF146" s="282">
        <f t="shared" ca="1" si="94"/>
        <v>46.690999999999995</v>
      </c>
      <c r="AG146" s="282">
        <f t="shared" ca="1" si="95"/>
        <v>49.147999999999996</v>
      </c>
      <c r="AH146" s="282">
        <f t="shared" ca="1" si="96"/>
        <v>52.489999999999995</v>
      </c>
      <c r="AI146" s="282">
        <f t="shared" ca="1" si="97"/>
        <v>53.960999999999999</v>
      </c>
      <c r="AJ146" s="282">
        <f t="shared" ca="1" si="91"/>
        <v>55.471999999999994</v>
      </c>
      <c r="AK146" s="282">
        <f t="shared" ca="1" si="92"/>
        <v>57.052</v>
      </c>
    </row>
    <row r="147" spans="1:37" hidden="1" x14ac:dyDescent="0.2">
      <c r="A147" s="75" t="s">
        <v>166</v>
      </c>
      <c r="B147" s="75">
        <v>13</v>
      </c>
      <c r="C147" s="70" t="s">
        <v>76</v>
      </c>
      <c r="D147" s="75">
        <v>588</v>
      </c>
      <c r="E147" s="75" t="s">
        <v>17</v>
      </c>
      <c r="F147" s="73" t="s">
        <v>389</v>
      </c>
      <c r="G147" s="74">
        <f t="shared" ca="1" si="86"/>
        <v>114159</v>
      </c>
      <c r="H147" s="74">
        <f t="shared" ca="1" si="87"/>
        <v>118723</v>
      </c>
      <c r="I147" s="74">
        <f t="shared" ca="1" si="88"/>
        <v>123473</v>
      </c>
      <c r="J147" s="74">
        <f t="shared" ca="1" si="89"/>
        <v>128412</v>
      </c>
      <c r="K147" s="74">
        <f t="shared" ca="1" si="90"/>
        <v>133549</v>
      </c>
      <c r="L147" s="74">
        <f t="shared" ca="1" si="83"/>
        <v>0</v>
      </c>
      <c r="M147" s="74">
        <f t="shared" ca="1" si="84"/>
        <v>0</v>
      </c>
      <c r="N147" s="72"/>
      <c r="P147" s="187" t="str">
        <f t="shared" si="99"/>
        <v>06830C</v>
      </c>
      <c r="Q147" s="191" t="s">
        <v>600</v>
      </c>
      <c r="R147" s="188" t="str">
        <f t="shared" si="81"/>
        <v>Manager MPLS Development Review</v>
      </c>
      <c r="S147" s="189" t="str">
        <f t="shared" si="100"/>
        <v>63</v>
      </c>
      <c r="T147" s="186" cm="1">
        <f t="array" aca="1" ref="T147" ca="1">ROUND(IF($Q147="Y",VLOOKUP($P147, INDIRECT($Q$3),T$8,0)*INDIRECT($P$2),VLOOKUP($P147, INDIRECT($Q$3),T$8,0)),IF($E147="E",0,3))</f>
        <v>114159</v>
      </c>
      <c r="U147" s="186" cm="1">
        <f t="array" aca="1" ref="U147" ca="1">ROUND(IF($Q147="Y",VLOOKUP($P147, INDIRECT($Q$3),U$8,0)*INDIRECT($P$2),VLOOKUP($P147, INDIRECT($Q$3),U$8,0)),IF($E147="E",0,3))</f>
        <v>118723</v>
      </c>
      <c r="V147" s="186" cm="1">
        <f t="array" aca="1" ref="V147" ca="1">ROUND(IF($Q147="Y",VLOOKUP($P147, INDIRECT($Q$3),V$8,0)*INDIRECT($P$2),VLOOKUP($P147, INDIRECT($Q$3),V$8,0)),IF($E147="E",0,3))</f>
        <v>123473</v>
      </c>
      <c r="W147" s="186" cm="1">
        <f t="array" aca="1" ref="W147" ca="1">ROUND(IF($Q147="Y",VLOOKUP($P147, INDIRECT($Q$3),W$8,0)*INDIRECT($P$2),VLOOKUP($P147, INDIRECT($Q$3),W$8,0)),IF($E147="E",0,3))</f>
        <v>128412</v>
      </c>
      <c r="X147" s="186" cm="1">
        <f t="array" aca="1" ref="X147" ca="1">ROUND(IF($Q147="Y",VLOOKUP($P147, INDIRECT($Q$3),X$8,0)*INDIRECT($P$2),VLOOKUP($P147, INDIRECT($Q$3),X$8,0)),IF($E147="E",0,3))</f>
        <v>133549</v>
      </c>
      <c r="Y147" s="186" cm="1">
        <f t="array" aca="1" ref="Y147" ca="1">ROUND(IF($Q147="Y",VLOOKUP($P147, INDIRECT($Q$3),Y$8,0)*INDIRECT($P$2),VLOOKUP($P147, INDIRECT($Q$3),Y$8,0)),IF($E147="E",0,3))</f>
        <v>0</v>
      </c>
      <c r="Z147" s="186" cm="1">
        <f t="array" aca="1" ref="Z147" ca="1">ROUND(IF($Q147="Y",VLOOKUP($P147, INDIRECT($Q$3),Z$8,0)*INDIRECT($P$2),VLOOKUP($P147, INDIRECT($Q$3),Z$8,0)),IF($E147="E",0,3))</f>
        <v>0</v>
      </c>
      <c r="AA147" s="186"/>
      <c r="AB147" s="282" t="str">
        <f t="shared" si="98"/>
        <v>06830C</v>
      </c>
      <c r="AC147" s="130" t="str">
        <f t="shared" si="82"/>
        <v>Manager MPLS Development Review</v>
      </c>
      <c r="AD147" s="284" t="str">
        <f t="shared" si="64"/>
        <v>63</v>
      </c>
      <c r="AE147" s="282">
        <f t="shared" ca="1" si="93"/>
        <v>54.884999999999998</v>
      </c>
      <c r="AF147" s="282">
        <f t="shared" ca="1" si="94"/>
        <v>57.079000000000001</v>
      </c>
      <c r="AG147" s="282">
        <f t="shared" ca="1" si="95"/>
        <v>59.363</v>
      </c>
      <c r="AH147" s="282">
        <f t="shared" ca="1" si="96"/>
        <v>61.736999999999995</v>
      </c>
      <c r="AI147" s="282">
        <f t="shared" ca="1" si="97"/>
        <v>64.207000000000008</v>
      </c>
      <c r="AJ147" s="282" t="str">
        <f t="shared" ca="1" si="91"/>
        <v/>
      </c>
      <c r="AK147" s="282" t="str">
        <f t="shared" ca="1" si="92"/>
        <v/>
      </c>
    </row>
    <row r="148" spans="1:37" hidden="1" x14ac:dyDescent="0.2">
      <c r="A148" s="75" t="s">
        <v>157</v>
      </c>
      <c r="B148" s="75">
        <v>10</v>
      </c>
      <c r="C148" s="70" t="s">
        <v>70</v>
      </c>
      <c r="D148" s="75">
        <v>473</v>
      </c>
      <c r="E148" s="75" t="s">
        <v>17</v>
      </c>
      <c r="F148" s="73" t="s">
        <v>974</v>
      </c>
      <c r="G148" s="74">
        <f t="shared" ca="1" si="86"/>
        <v>85189</v>
      </c>
      <c r="H148" s="74">
        <f t="shared" ca="1" si="87"/>
        <v>89430</v>
      </c>
      <c r="I148" s="74">
        <f t="shared" ca="1" si="88"/>
        <v>93913</v>
      </c>
      <c r="J148" s="74">
        <f t="shared" ca="1" si="89"/>
        <v>99986</v>
      </c>
      <c r="K148" s="74">
        <f t="shared" ca="1" si="90"/>
        <v>102783</v>
      </c>
      <c r="L148" s="74">
        <f t="shared" ca="1" si="83"/>
        <v>105664</v>
      </c>
      <c r="M148" s="74">
        <f t="shared" ca="1" si="84"/>
        <v>108676</v>
      </c>
      <c r="N148" s="72"/>
      <c r="P148" s="187" t="str">
        <f t="shared" si="99"/>
        <v>07022C</v>
      </c>
      <c r="Q148" s="186" t="s">
        <v>600</v>
      </c>
      <c r="R148" s="188" t="str">
        <f t="shared" si="81"/>
        <v>Manager Multimedia Services</v>
      </c>
      <c r="S148" s="189" t="str">
        <f t="shared" si="100"/>
        <v>34M</v>
      </c>
      <c r="T148" s="186" cm="1">
        <f t="array" aca="1" ref="T148" ca="1">ROUND(IF($Q148="Y",VLOOKUP($P148, INDIRECT($Q$3),T$8,0)*INDIRECT($P$2),VLOOKUP($P148, INDIRECT($Q$3),T$8,0)),IF($E148="E",0,3))</f>
        <v>85189</v>
      </c>
      <c r="U148" s="186" cm="1">
        <f t="array" aca="1" ref="U148" ca="1">ROUND(IF($Q148="Y",VLOOKUP($P148, INDIRECT($Q$3),U$8,0)*INDIRECT($P$2),VLOOKUP($P148, INDIRECT($Q$3),U$8,0)),IF($E148="E",0,3))</f>
        <v>89430</v>
      </c>
      <c r="V148" s="186" cm="1">
        <f t="array" aca="1" ref="V148" ca="1">ROUND(IF($Q148="Y",VLOOKUP($P148, INDIRECT($Q$3),V$8,0)*INDIRECT($P$2),VLOOKUP($P148, INDIRECT($Q$3),V$8,0)),IF($E148="E",0,3))</f>
        <v>93913</v>
      </c>
      <c r="W148" s="186" cm="1">
        <f t="array" aca="1" ref="W148" ca="1">ROUND(IF($Q148="Y",VLOOKUP($P148, INDIRECT($Q$3),W$8,0)*INDIRECT($P$2),VLOOKUP($P148, INDIRECT($Q$3),W$8,0)),IF($E148="E",0,3))</f>
        <v>99986</v>
      </c>
      <c r="X148" s="186" cm="1">
        <f t="array" aca="1" ref="X148" ca="1">ROUND(IF($Q148="Y",VLOOKUP($P148, INDIRECT($Q$3),X$8,0)*INDIRECT($P$2),VLOOKUP($P148, INDIRECT($Q$3),X$8,0)),IF($E148="E",0,3))</f>
        <v>102783</v>
      </c>
      <c r="Y148" s="186" cm="1">
        <f t="array" aca="1" ref="Y148" ca="1">ROUND(IF($Q148="Y",VLOOKUP($P148, INDIRECT($Q$3),Y$8,0)*INDIRECT($P$2),VLOOKUP($P148, INDIRECT($Q$3),Y$8,0)),IF($E148="E",0,3))</f>
        <v>105664</v>
      </c>
      <c r="Z148" s="186" cm="1">
        <f t="array" aca="1" ref="Z148" ca="1">ROUND(IF($Q148="Y",VLOOKUP($P148, INDIRECT($Q$3),Z$8,0)*INDIRECT($P$2),VLOOKUP($P148, INDIRECT($Q$3),Z$8,0)),IF($E148="E",0,3))</f>
        <v>108676</v>
      </c>
      <c r="AA148" s="186"/>
      <c r="AB148" s="282" t="str">
        <f t="shared" si="98"/>
        <v>07022C</v>
      </c>
      <c r="AC148" s="130" t="str">
        <f t="shared" si="82"/>
        <v>Manager Multimedia Services</v>
      </c>
      <c r="AD148" s="284" t="str">
        <f t="shared" si="64"/>
        <v>34M</v>
      </c>
      <c r="AE148" s="282">
        <f t="shared" ca="1" si="93"/>
        <v>40.957000000000001</v>
      </c>
      <c r="AF148" s="282">
        <f t="shared" ca="1" si="94"/>
        <v>42.995999999999995</v>
      </c>
      <c r="AG148" s="282">
        <f t="shared" ca="1" si="95"/>
        <v>45.150999999999996</v>
      </c>
      <c r="AH148" s="282">
        <f t="shared" ca="1" si="96"/>
        <v>48.070999999999998</v>
      </c>
      <c r="AI148" s="282">
        <f t="shared" ca="1" si="97"/>
        <v>49.414999999999999</v>
      </c>
      <c r="AJ148" s="282">
        <f t="shared" ca="1" si="91"/>
        <v>50.8</v>
      </c>
      <c r="AK148" s="282">
        <f t="shared" ca="1" si="92"/>
        <v>52.248999999999995</v>
      </c>
    </row>
    <row r="149" spans="1:37" hidden="1" x14ac:dyDescent="0.2">
      <c r="A149" s="75" t="s">
        <v>139</v>
      </c>
      <c r="B149" s="75">
        <v>10</v>
      </c>
      <c r="C149" s="70" t="s">
        <v>18</v>
      </c>
      <c r="D149" s="75">
        <v>490</v>
      </c>
      <c r="E149" s="75" t="s">
        <v>17</v>
      </c>
      <c r="F149" s="73" t="s">
        <v>140</v>
      </c>
      <c r="G149" s="74">
        <f t="shared" ca="1" si="86"/>
        <v>88615</v>
      </c>
      <c r="H149" s="74">
        <f t="shared" ca="1" si="87"/>
        <v>93278</v>
      </c>
      <c r="I149" s="74">
        <f t="shared" ca="1" si="88"/>
        <v>98187</v>
      </c>
      <c r="J149" s="74">
        <f t="shared" ca="1" si="89"/>
        <v>103356</v>
      </c>
      <c r="K149" s="74">
        <f t="shared" ca="1" si="90"/>
        <v>106246</v>
      </c>
      <c r="L149" s="74">
        <f t="shared" ca="1" si="83"/>
        <v>109225</v>
      </c>
      <c r="M149" s="74">
        <f t="shared" ca="1" si="84"/>
        <v>112338</v>
      </c>
      <c r="N149" s="72"/>
      <c r="P149" s="187" t="str">
        <f t="shared" si="99"/>
        <v>06839C</v>
      </c>
      <c r="Q149" s="191" t="s">
        <v>600</v>
      </c>
      <c r="R149" s="188" t="str">
        <f t="shared" si="81"/>
        <v>Manager Neighborhood Support</v>
      </c>
      <c r="S149" s="189" t="str">
        <f t="shared" si="100"/>
        <v>83</v>
      </c>
      <c r="T149" s="186" cm="1">
        <f t="array" aca="1" ref="T149" ca="1">ROUND(IF($Q149="Y",VLOOKUP($P149, INDIRECT($Q$3),T$8,0)*INDIRECT($P$2),VLOOKUP($P149, INDIRECT($Q$3),T$8,0)),IF($E149="E",0,3))</f>
        <v>88615</v>
      </c>
      <c r="U149" s="186" cm="1">
        <f t="array" aca="1" ref="U149" ca="1">ROUND(IF($Q149="Y",VLOOKUP($P149, INDIRECT($Q$3),U$8,0)*INDIRECT($P$2),VLOOKUP($P149, INDIRECT($Q$3),U$8,0)),IF($E149="E",0,3))</f>
        <v>93278</v>
      </c>
      <c r="V149" s="186" cm="1">
        <f t="array" aca="1" ref="V149" ca="1">ROUND(IF($Q149="Y",VLOOKUP($P149, INDIRECT($Q$3),V$8,0)*INDIRECT($P$2),VLOOKUP($P149, INDIRECT($Q$3),V$8,0)),IF($E149="E",0,3))</f>
        <v>98187</v>
      </c>
      <c r="W149" s="186" cm="1">
        <f t="array" aca="1" ref="W149" ca="1">ROUND(IF($Q149="Y",VLOOKUP($P149, INDIRECT($Q$3),W$8,0)*INDIRECT($P$2),VLOOKUP($P149, INDIRECT($Q$3),W$8,0)),IF($E149="E",0,3))</f>
        <v>103356</v>
      </c>
      <c r="X149" s="186" cm="1">
        <f t="array" aca="1" ref="X149" ca="1">ROUND(IF($Q149="Y",VLOOKUP($P149, INDIRECT($Q$3),X$8,0)*INDIRECT($P$2),VLOOKUP($P149, INDIRECT($Q$3),X$8,0)),IF($E149="E",0,3))</f>
        <v>106246</v>
      </c>
      <c r="Y149" s="186" cm="1">
        <f t="array" aca="1" ref="Y149" ca="1">ROUND(IF($Q149="Y",VLOOKUP($P149, INDIRECT($Q$3),Y$8,0)*INDIRECT($P$2),VLOOKUP($P149, INDIRECT($Q$3),Y$8,0)),IF($E149="E",0,3))</f>
        <v>109225</v>
      </c>
      <c r="Z149" s="186" cm="1">
        <f t="array" aca="1" ref="Z149" ca="1">ROUND(IF($Q149="Y",VLOOKUP($P149, INDIRECT($Q$3),Z$8,0)*INDIRECT($P$2),VLOOKUP($P149, INDIRECT($Q$3),Z$8,0)),IF($E149="E",0,3))</f>
        <v>112338</v>
      </c>
      <c r="AA149" s="186"/>
      <c r="AB149" s="282" t="str">
        <f t="shared" si="98"/>
        <v>06839C</v>
      </c>
      <c r="AC149" s="130" t="str">
        <f t="shared" si="82"/>
        <v>Manager Neighborhood Support</v>
      </c>
      <c r="AD149" s="284" t="str">
        <f t="shared" si="64"/>
        <v>83</v>
      </c>
      <c r="AE149" s="282">
        <f t="shared" ca="1" si="93"/>
        <v>42.603999999999999</v>
      </c>
      <c r="AF149" s="282">
        <f t="shared" ca="1" si="94"/>
        <v>44.845999999999997</v>
      </c>
      <c r="AG149" s="282">
        <f t="shared" ca="1" si="95"/>
        <v>47.205999999999996</v>
      </c>
      <c r="AH149" s="282">
        <f t="shared" ca="1" si="96"/>
        <v>49.690999999999995</v>
      </c>
      <c r="AI149" s="282">
        <f t="shared" ca="1" si="97"/>
        <v>51.08</v>
      </c>
      <c r="AJ149" s="282">
        <f t="shared" ca="1" si="91"/>
        <v>52.512999999999998</v>
      </c>
      <c r="AK149" s="282">
        <f t="shared" ca="1" si="92"/>
        <v>54.009</v>
      </c>
    </row>
    <row r="150" spans="1:37" hidden="1" x14ac:dyDescent="0.2">
      <c r="A150" s="75" t="s">
        <v>167</v>
      </c>
      <c r="B150" s="75">
        <v>11</v>
      </c>
      <c r="C150" s="70" t="s">
        <v>65</v>
      </c>
      <c r="D150" s="75">
        <v>505</v>
      </c>
      <c r="E150" s="75" t="s">
        <v>17</v>
      </c>
      <c r="F150" s="73" t="s">
        <v>391</v>
      </c>
      <c r="G150" s="74">
        <f t="shared" ca="1" si="86"/>
        <v>92260</v>
      </c>
      <c r="H150" s="74">
        <f t="shared" ca="1" si="87"/>
        <v>97117</v>
      </c>
      <c r="I150" s="74">
        <f t="shared" ca="1" si="88"/>
        <v>102226</v>
      </c>
      <c r="J150" s="74">
        <f t="shared" ca="1" si="89"/>
        <v>109178</v>
      </c>
      <c r="K150" s="74">
        <f t="shared" ca="1" si="90"/>
        <v>112237</v>
      </c>
      <c r="L150" s="74">
        <f t="shared" ca="1" si="83"/>
        <v>115381</v>
      </c>
      <c r="M150" s="74">
        <f t="shared" ca="1" si="84"/>
        <v>118668</v>
      </c>
      <c r="N150" s="72"/>
      <c r="P150" s="187" t="str">
        <f t="shared" si="99"/>
        <v>52620C</v>
      </c>
      <c r="Q150" s="191" t="s">
        <v>600</v>
      </c>
      <c r="R150" s="188" t="str">
        <f t="shared" si="81"/>
        <v>Manager NRP &amp; Citizen Participation</v>
      </c>
      <c r="S150" s="189" t="str">
        <f t="shared" si="100"/>
        <v>41C</v>
      </c>
      <c r="T150" s="186" cm="1">
        <f t="array" aca="1" ref="T150" ca="1">ROUND(IF($Q150="Y",VLOOKUP($P150, INDIRECT($Q$3),T$8,0)*INDIRECT($P$2),VLOOKUP($P150, INDIRECT($Q$3),T$8,0)),IF($E150="E",0,3))</f>
        <v>92260</v>
      </c>
      <c r="U150" s="186" cm="1">
        <f t="array" aca="1" ref="U150" ca="1">ROUND(IF($Q150="Y",VLOOKUP($P150, INDIRECT($Q$3),U$8,0)*INDIRECT($P$2),VLOOKUP($P150, INDIRECT($Q$3),U$8,0)),IF($E150="E",0,3))</f>
        <v>97117</v>
      </c>
      <c r="V150" s="186" cm="1">
        <f t="array" aca="1" ref="V150" ca="1">ROUND(IF($Q150="Y",VLOOKUP($P150, INDIRECT($Q$3),V$8,0)*INDIRECT($P$2),VLOOKUP($P150, INDIRECT($Q$3),V$8,0)),IF($E150="E",0,3))</f>
        <v>102226</v>
      </c>
      <c r="W150" s="186" cm="1">
        <f t="array" aca="1" ref="W150" ca="1">ROUND(IF($Q150="Y",VLOOKUP($P150, INDIRECT($Q$3),W$8,0)*INDIRECT($P$2),VLOOKUP($P150, INDIRECT($Q$3),W$8,0)),IF($E150="E",0,3))</f>
        <v>109178</v>
      </c>
      <c r="X150" s="186" cm="1">
        <f t="array" aca="1" ref="X150" ca="1">ROUND(IF($Q150="Y",VLOOKUP($P150, INDIRECT($Q$3),X$8,0)*INDIRECT($P$2),VLOOKUP($P150, INDIRECT($Q$3),X$8,0)),IF($E150="E",0,3))</f>
        <v>112237</v>
      </c>
      <c r="Y150" s="186" cm="1">
        <f t="array" aca="1" ref="Y150" ca="1">ROUND(IF($Q150="Y",VLOOKUP($P150, INDIRECT($Q$3),Y$8,0)*INDIRECT($P$2),VLOOKUP($P150, INDIRECT($Q$3),Y$8,0)),IF($E150="E",0,3))</f>
        <v>115381</v>
      </c>
      <c r="Z150" s="186" cm="1">
        <f t="array" aca="1" ref="Z150" ca="1">ROUND(IF($Q150="Y",VLOOKUP($P150, INDIRECT($Q$3),Z$8,0)*INDIRECT($P$2),VLOOKUP($P150, INDIRECT($Q$3),Z$8,0)),IF($E150="E",0,3))</f>
        <v>118668</v>
      </c>
      <c r="AA150" s="186"/>
      <c r="AB150" s="282" t="str">
        <f t="shared" si="98"/>
        <v>52620C</v>
      </c>
      <c r="AC150" s="130" t="str">
        <f t="shared" si="82"/>
        <v>Manager NRP &amp; Citizen Participation</v>
      </c>
      <c r="AD150" s="284" t="str">
        <f t="shared" si="64"/>
        <v>41C</v>
      </c>
      <c r="AE150" s="282">
        <f t="shared" ca="1" si="93"/>
        <v>44.355999999999995</v>
      </c>
      <c r="AF150" s="282">
        <f t="shared" ca="1" si="94"/>
        <v>46.690999999999995</v>
      </c>
      <c r="AG150" s="282">
        <f t="shared" ca="1" si="95"/>
        <v>49.147999999999996</v>
      </c>
      <c r="AH150" s="282">
        <f t="shared" ca="1" si="96"/>
        <v>52.489999999999995</v>
      </c>
      <c r="AI150" s="282">
        <f t="shared" ca="1" si="97"/>
        <v>53.960999999999999</v>
      </c>
      <c r="AJ150" s="282">
        <f t="shared" ca="1" si="91"/>
        <v>55.471999999999994</v>
      </c>
      <c r="AK150" s="282">
        <f t="shared" ca="1" si="92"/>
        <v>57.052</v>
      </c>
    </row>
    <row r="151" spans="1:37" hidden="1" x14ac:dyDescent="0.2">
      <c r="A151" s="75" t="s">
        <v>141</v>
      </c>
      <c r="B151" s="75">
        <v>10</v>
      </c>
      <c r="C151" s="70" t="s">
        <v>162</v>
      </c>
      <c r="D151" s="75">
        <v>493</v>
      </c>
      <c r="E151" s="75" t="s">
        <v>17</v>
      </c>
      <c r="F151" s="73" t="s">
        <v>392</v>
      </c>
      <c r="G151" s="74">
        <f t="shared" ca="1" si="86"/>
        <v>96027</v>
      </c>
      <c r="H151" s="74">
        <f t="shared" ca="1" si="87"/>
        <v>99868</v>
      </c>
      <c r="I151" s="74">
        <f t="shared" ca="1" si="88"/>
        <v>103862</v>
      </c>
      <c r="J151" s="74">
        <f t="shared" ca="1" si="89"/>
        <v>108015</v>
      </c>
      <c r="K151" s="74">
        <f t="shared" ca="1" si="90"/>
        <v>112338</v>
      </c>
      <c r="L151" s="74">
        <f t="shared" ca="1" si="83"/>
        <v>0</v>
      </c>
      <c r="M151" s="74">
        <f t="shared" ca="1" si="84"/>
        <v>0</v>
      </c>
      <c r="N151" s="72"/>
      <c r="P151" s="187" t="str">
        <f t="shared" si="99"/>
        <v>06856C</v>
      </c>
      <c r="Q151" s="191" t="s">
        <v>600</v>
      </c>
      <c r="R151" s="188" t="str">
        <f t="shared" si="81"/>
        <v>Manager Payroll</v>
      </c>
      <c r="S151" s="189" t="str">
        <f t="shared" si="100"/>
        <v>10</v>
      </c>
      <c r="T151" s="186" cm="1">
        <f t="array" aca="1" ref="T151" ca="1">ROUND(IF($Q151="Y",VLOOKUP($P151, INDIRECT($Q$3),T$8,0)*INDIRECT($P$2),VLOOKUP($P151, INDIRECT($Q$3),T$8,0)),IF($E151="E",0,3))</f>
        <v>96027</v>
      </c>
      <c r="U151" s="186" cm="1">
        <f t="array" aca="1" ref="U151" ca="1">ROUND(IF($Q151="Y",VLOOKUP($P151, INDIRECT($Q$3),U$8,0)*INDIRECT($P$2),VLOOKUP($P151, INDIRECT($Q$3),U$8,0)),IF($E151="E",0,3))</f>
        <v>99868</v>
      </c>
      <c r="V151" s="186" cm="1">
        <f t="array" aca="1" ref="V151" ca="1">ROUND(IF($Q151="Y",VLOOKUP($P151, INDIRECT($Q$3),V$8,0)*INDIRECT($P$2),VLOOKUP($P151, INDIRECT($Q$3),V$8,0)),IF($E151="E",0,3))</f>
        <v>103862</v>
      </c>
      <c r="W151" s="186" cm="1">
        <f t="array" aca="1" ref="W151" ca="1">ROUND(IF($Q151="Y",VLOOKUP($P151, INDIRECT($Q$3),W$8,0)*INDIRECT($P$2),VLOOKUP($P151, INDIRECT($Q$3),W$8,0)),IF($E151="E",0,3))</f>
        <v>108015</v>
      </c>
      <c r="X151" s="186" cm="1">
        <f t="array" aca="1" ref="X151" ca="1">ROUND(IF($Q151="Y",VLOOKUP($P151, INDIRECT($Q$3),X$8,0)*INDIRECT($P$2),VLOOKUP($P151, INDIRECT($Q$3),X$8,0)),IF($E151="E",0,3))</f>
        <v>112338</v>
      </c>
      <c r="Y151" s="186" cm="1">
        <f t="array" aca="1" ref="Y151" ca="1">ROUND(IF($Q151="Y",VLOOKUP($P151, INDIRECT($Q$3),Y$8,0)*INDIRECT($P$2),VLOOKUP($P151, INDIRECT($Q$3),Y$8,0)),IF($E151="E",0,3))</f>
        <v>0</v>
      </c>
      <c r="Z151" s="186" cm="1">
        <f t="array" aca="1" ref="Z151" ca="1">ROUND(IF($Q151="Y",VLOOKUP($P151, INDIRECT($Q$3),Z$8,0)*INDIRECT($P$2),VLOOKUP($P151, INDIRECT($Q$3),Z$8,0)),IF($E151="E",0,3))</f>
        <v>0</v>
      </c>
      <c r="AA151" s="186"/>
      <c r="AB151" s="282" t="str">
        <f t="shared" si="98"/>
        <v>06856C</v>
      </c>
      <c r="AC151" s="130" t="str">
        <f t="shared" si="82"/>
        <v>Manager Payroll</v>
      </c>
      <c r="AD151" s="284" t="str">
        <f t="shared" si="64"/>
        <v>10</v>
      </c>
      <c r="AE151" s="282">
        <f t="shared" ca="1" si="93"/>
        <v>46.166999999999994</v>
      </c>
      <c r="AF151" s="282">
        <f t="shared" ca="1" si="94"/>
        <v>48.013999999999996</v>
      </c>
      <c r="AG151" s="282">
        <f t="shared" ca="1" si="95"/>
        <v>49.933999999999997</v>
      </c>
      <c r="AH151" s="282">
        <f t="shared" ca="1" si="96"/>
        <v>51.930999999999997</v>
      </c>
      <c r="AI151" s="282">
        <f t="shared" ca="1" si="97"/>
        <v>54.009</v>
      </c>
      <c r="AJ151" s="282" t="str">
        <f t="shared" ca="1" si="91"/>
        <v/>
      </c>
      <c r="AK151" s="282" t="str">
        <f t="shared" ca="1" si="92"/>
        <v/>
      </c>
    </row>
    <row r="152" spans="1:37" hidden="1" x14ac:dyDescent="0.2">
      <c r="A152" s="75" t="s">
        <v>168</v>
      </c>
      <c r="B152" s="75">
        <v>11</v>
      </c>
      <c r="C152" s="70" t="s">
        <v>65</v>
      </c>
      <c r="D152" s="75">
        <v>510</v>
      </c>
      <c r="E152" s="75" t="s">
        <v>17</v>
      </c>
      <c r="F152" s="73" t="s">
        <v>393</v>
      </c>
      <c r="G152" s="74">
        <f t="shared" ca="1" si="86"/>
        <v>92260</v>
      </c>
      <c r="H152" s="74">
        <f t="shared" ca="1" si="87"/>
        <v>97117</v>
      </c>
      <c r="I152" s="74">
        <f t="shared" ca="1" si="88"/>
        <v>102226</v>
      </c>
      <c r="J152" s="74">
        <f t="shared" ca="1" si="89"/>
        <v>109178</v>
      </c>
      <c r="K152" s="74">
        <f t="shared" ca="1" si="90"/>
        <v>112237</v>
      </c>
      <c r="L152" s="74">
        <f t="shared" ca="1" si="83"/>
        <v>115381</v>
      </c>
      <c r="M152" s="74">
        <f t="shared" ca="1" si="84"/>
        <v>118668</v>
      </c>
      <c r="N152" s="72"/>
      <c r="P152" s="187" t="str">
        <f t="shared" si="99"/>
        <v>06846C</v>
      </c>
      <c r="Q152" s="191" t="s">
        <v>600</v>
      </c>
      <c r="R152" s="188" t="str">
        <f t="shared" si="81"/>
        <v>Manager Personel, Finance Technology &amp; Administration</v>
      </c>
      <c r="S152" s="189" t="str">
        <f t="shared" si="100"/>
        <v>41C</v>
      </c>
      <c r="T152" s="186" cm="1">
        <f t="array" aca="1" ref="T152" ca="1">ROUND(IF($Q152="Y",VLOOKUP($P152, INDIRECT($Q$3),T$8,0)*INDIRECT($P$2),VLOOKUP($P152, INDIRECT($Q$3),T$8,0)),IF($E152="E",0,3))</f>
        <v>92260</v>
      </c>
      <c r="U152" s="186" cm="1">
        <f t="array" aca="1" ref="U152" ca="1">ROUND(IF($Q152="Y",VLOOKUP($P152, INDIRECT($Q$3),U$8,0)*INDIRECT($P$2),VLOOKUP($P152, INDIRECT($Q$3),U$8,0)),IF($E152="E",0,3))</f>
        <v>97117</v>
      </c>
      <c r="V152" s="186" cm="1">
        <f t="array" aca="1" ref="V152" ca="1">ROUND(IF($Q152="Y",VLOOKUP($P152, INDIRECT($Q$3),V$8,0)*INDIRECT($P$2),VLOOKUP($P152, INDIRECT($Q$3),V$8,0)),IF($E152="E",0,3))</f>
        <v>102226</v>
      </c>
      <c r="W152" s="186" cm="1">
        <f t="array" aca="1" ref="W152" ca="1">ROUND(IF($Q152="Y",VLOOKUP($P152, INDIRECT($Q$3),W$8,0)*INDIRECT($P$2),VLOOKUP($P152, INDIRECT($Q$3),W$8,0)),IF($E152="E",0,3))</f>
        <v>109178</v>
      </c>
      <c r="X152" s="186" cm="1">
        <f t="array" aca="1" ref="X152" ca="1">ROUND(IF($Q152="Y",VLOOKUP($P152, INDIRECT($Q$3),X$8,0)*INDIRECT($P$2),VLOOKUP($P152, INDIRECT($Q$3),X$8,0)),IF($E152="E",0,3))</f>
        <v>112237</v>
      </c>
      <c r="Y152" s="186" cm="1">
        <f t="array" aca="1" ref="Y152" ca="1">ROUND(IF($Q152="Y",VLOOKUP($P152, INDIRECT($Q$3),Y$8,0)*INDIRECT($P$2),VLOOKUP($P152, INDIRECT($Q$3),Y$8,0)),IF($E152="E",0,3))</f>
        <v>115381</v>
      </c>
      <c r="Z152" s="186" cm="1">
        <f t="array" aca="1" ref="Z152" ca="1">ROUND(IF($Q152="Y",VLOOKUP($P152, INDIRECT($Q$3),Z$8,0)*INDIRECT($P$2),VLOOKUP($P152, INDIRECT($Q$3),Z$8,0)),IF($E152="E",0,3))</f>
        <v>118668</v>
      </c>
      <c r="AA152" s="186"/>
      <c r="AB152" s="282" t="str">
        <f t="shared" si="98"/>
        <v>06846C</v>
      </c>
      <c r="AC152" s="130" t="str">
        <f t="shared" si="82"/>
        <v>Manager Personel, Finance Technology &amp; Administration</v>
      </c>
      <c r="AD152" s="284" t="str">
        <f t="shared" si="64"/>
        <v>41C</v>
      </c>
      <c r="AE152" s="282">
        <f t="shared" ca="1" si="93"/>
        <v>44.355999999999995</v>
      </c>
      <c r="AF152" s="282">
        <f t="shared" ca="1" si="94"/>
        <v>46.690999999999995</v>
      </c>
      <c r="AG152" s="282">
        <f t="shared" ca="1" si="95"/>
        <v>49.147999999999996</v>
      </c>
      <c r="AH152" s="282">
        <f t="shared" ca="1" si="96"/>
        <v>52.489999999999995</v>
      </c>
      <c r="AI152" s="282">
        <f t="shared" ca="1" si="97"/>
        <v>53.960999999999999</v>
      </c>
      <c r="AJ152" s="282">
        <f t="shared" ca="1" si="91"/>
        <v>55.471999999999994</v>
      </c>
      <c r="AK152" s="282">
        <f t="shared" ca="1" si="92"/>
        <v>57.052</v>
      </c>
    </row>
    <row r="153" spans="1:37" hidden="1" x14ac:dyDescent="0.2">
      <c r="A153" s="75" t="s">
        <v>144</v>
      </c>
      <c r="B153" s="75">
        <v>10</v>
      </c>
      <c r="C153" s="70" t="s">
        <v>143</v>
      </c>
      <c r="D153" s="75">
        <v>476</v>
      </c>
      <c r="E153" s="75" t="s">
        <v>17</v>
      </c>
      <c r="F153" s="73" t="s">
        <v>395</v>
      </c>
      <c r="G153" s="74">
        <f t="shared" ca="1" si="86"/>
        <v>94545</v>
      </c>
      <c r="H153" s="74">
        <f t="shared" ca="1" si="87"/>
        <v>97194</v>
      </c>
      <c r="I153" s="74">
        <f t="shared" ca="1" si="88"/>
        <v>99915</v>
      </c>
      <c r="J153" s="74">
        <f t="shared" ca="1" si="89"/>
        <v>102712</v>
      </c>
      <c r="K153" s="74">
        <f t="shared" ca="1" si="90"/>
        <v>105587</v>
      </c>
      <c r="L153" s="74">
        <f t="shared" ca="1" si="83"/>
        <v>108548</v>
      </c>
      <c r="M153" s="74">
        <f t="shared" ca="1" si="84"/>
        <v>111637</v>
      </c>
      <c r="N153" s="72"/>
      <c r="P153" s="187" t="str">
        <f t="shared" si="99"/>
        <v>10193C</v>
      </c>
      <c r="Q153" s="191" t="s">
        <v>600</v>
      </c>
      <c r="R153" s="188" t="str">
        <f t="shared" ref="R153:R161" si="101">F153</f>
        <v>Manager Police Record Services</v>
      </c>
      <c r="S153" s="189" t="str">
        <f t="shared" si="100"/>
        <v>121</v>
      </c>
      <c r="T153" s="186" cm="1">
        <f t="array" aca="1" ref="T153" ca="1">ROUND(IF($Q153="Y",VLOOKUP($P153, INDIRECT($Q$3),T$8,0)*INDIRECT($P$2),VLOOKUP($P153, INDIRECT($Q$3),T$8,0)),IF($E153="E",0,3))</f>
        <v>94545</v>
      </c>
      <c r="U153" s="186" cm="1">
        <f t="array" aca="1" ref="U153" ca="1">ROUND(IF($Q153="Y",VLOOKUP($P153, INDIRECT($Q$3),U$8,0)*INDIRECT($P$2),VLOOKUP($P153, INDIRECT($Q$3),U$8,0)),IF($E153="E",0,3))</f>
        <v>97194</v>
      </c>
      <c r="V153" s="186" cm="1">
        <f t="array" aca="1" ref="V153" ca="1">ROUND(IF($Q153="Y",VLOOKUP($P153, INDIRECT($Q$3),V$8,0)*INDIRECT($P$2),VLOOKUP($P153, INDIRECT($Q$3),V$8,0)),IF($E153="E",0,3))</f>
        <v>99915</v>
      </c>
      <c r="W153" s="186" cm="1">
        <f t="array" aca="1" ref="W153" ca="1">ROUND(IF($Q153="Y",VLOOKUP($P153, INDIRECT($Q$3),W$8,0)*INDIRECT($P$2),VLOOKUP($P153, INDIRECT($Q$3),W$8,0)),IF($E153="E",0,3))</f>
        <v>102712</v>
      </c>
      <c r="X153" s="186" cm="1">
        <f t="array" aca="1" ref="X153" ca="1">ROUND(IF($Q153="Y",VLOOKUP($P153, INDIRECT($Q$3),X$8,0)*INDIRECT($P$2),VLOOKUP($P153, INDIRECT($Q$3),X$8,0)),IF($E153="E",0,3))</f>
        <v>105587</v>
      </c>
      <c r="Y153" s="186" cm="1">
        <f t="array" aca="1" ref="Y153" ca="1">ROUND(IF($Q153="Y",VLOOKUP($P153, INDIRECT($Q$3),Y$8,0)*INDIRECT($P$2),VLOOKUP($P153, INDIRECT($Q$3),Y$8,0)),IF($E153="E",0,3))</f>
        <v>108548</v>
      </c>
      <c r="Z153" s="186" cm="1">
        <f t="array" aca="1" ref="Z153" ca="1">ROUND(IF($Q153="Y",VLOOKUP($P153, INDIRECT($Q$3),Z$8,0)*INDIRECT($P$2),VLOOKUP($P153, INDIRECT($Q$3),Z$8,0)),IF($E153="E",0,3))</f>
        <v>111637</v>
      </c>
      <c r="AA153" s="186"/>
      <c r="AB153" s="282" t="str">
        <f t="shared" si="98"/>
        <v>10193C</v>
      </c>
      <c r="AC153" s="130" t="str">
        <f t="shared" ref="AC153:AC161" si="102">F153</f>
        <v>Manager Police Record Services</v>
      </c>
      <c r="AD153" s="284" t="str">
        <f t="shared" ref="AD153:AD216" si="103">C153</f>
        <v>121</v>
      </c>
      <c r="AE153" s="282">
        <f t="shared" ca="1" si="93"/>
        <v>45.454999999999998</v>
      </c>
      <c r="AF153" s="282">
        <f t="shared" ca="1" si="94"/>
        <v>46.727999999999994</v>
      </c>
      <c r="AG153" s="282">
        <f t="shared" ca="1" si="95"/>
        <v>48.036999999999999</v>
      </c>
      <c r="AH153" s="282">
        <f t="shared" ca="1" si="96"/>
        <v>49.381</v>
      </c>
      <c r="AI153" s="282">
        <f t="shared" ca="1" si="97"/>
        <v>50.762999999999998</v>
      </c>
      <c r="AJ153" s="282">
        <f t="shared" ca="1" si="91"/>
        <v>52.186999999999998</v>
      </c>
      <c r="AK153" s="282">
        <f t="shared" ca="1" si="92"/>
        <v>53.671999999999997</v>
      </c>
    </row>
    <row r="154" spans="1:37" hidden="1" x14ac:dyDescent="0.2">
      <c r="A154" s="75" t="s">
        <v>145</v>
      </c>
      <c r="B154" s="75">
        <v>11</v>
      </c>
      <c r="C154" s="70" t="s">
        <v>630</v>
      </c>
      <c r="D154" s="75">
        <v>523</v>
      </c>
      <c r="E154" s="75" t="s">
        <v>17</v>
      </c>
      <c r="F154" s="73" t="s">
        <v>396</v>
      </c>
      <c r="G154" s="74">
        <f t="shared" ca="1" si="86"/>
        <v>102023</v>
      </c>
      <c r="H154" s="74">
        <f t="shared" ca="1" si="87"/>
        <v>106103</v>
      </c>
      <c r="I154" s="74">
        <f t="shared" ca="1" si="88"/>
        <v>110348</v>
      </c>
      <c r="J154" s="74">
        <f t="shared" ca="1" si="89"/>
        <v>114763</v>
      </c>
      <c r="K154" s="74">
        <f t="shared" ca="1" si="90"/>
        <v>119354</v>
      </c>
      <c r="L154" s="74">
        <f t="shared" ca="1" si="83"/>
        <v>0</v>
      </c>
      <c r="M154" s="74">
        <f t="shared" ca="1" si="84"/>
        <v>0</v>
      </c>
      <c r="N154" s="72"/>
      <c r="P154" s="187" t="str">
        <f t="shared" si="99"/>
        <v>06919C</v>
      </c>
      <c r="Q154" s="191" t="s">
        <v>600</v>
      </c>
      <c r="R154" s="188" t="str">
        <f t="shared" si="101"/>
        <v>Manager Public Health Emergency Response</v>
      </c>
      <c r="S154" s="189" t="str">
        <f t="shared" si="100"/>
        <v>64</v>
      </c>
      <c r="T154" s="186" cm="1">
        <f t="array" aca="1" ref="T154" ca="1">ROUND(IF($Q154="Y",VLOOKUP($P154, INDIRECT($Q$3),T$8,0)*INDIRECT($P$2),VLOOKUP($P154, INDIRECT($Q$3),T$8,0)),IF($E154="E",0,3))</f>
        <v>102023</v>
      </c>
      <c r="U154" s="186" cm="1">
        <f t="array" aca="1" ref="U154" ca="1">ROUND(IF($Q154="Y",VLOOKUP($P154, INDIRECT($Q$3),U$8,0)*INDIRECT($P$2),VLOOKUP($P154, INDIRECT($Q$3),U$8,0)),IF($E154="E",0,3))</f>
        <v>106103</v>
      </c>
      <c r="V154" s="186" cm="1">
        <f t="array" aca="1" ref="V154" ca="1">ROUND(IF($Q154="Y",VLOOKUP($P154, INDIRECT($Q$3),V$8,0)*INDIRECT($P$2),VLOOKUP($P154, INDIRECT($Q$3),V$8,0)),IF($E154="E",0,3))</f>
        <v>110348</v>
      </c>
      <c r="W154" s="186" cm="1">
        <f t="array" aca="1" ref="W154" ca="1">ROUND(IF($Q154="Y",VLOOKUP($P154, INDIRECT($Q$3),W$8,0)*INDIRECT($P$2),VLOOKUP($P154, INDIRECT($Q$3),W$8,0)),IF($E154="E",0,3))</f>
        <v>114763</v>
      </c>
      <c r="X154" s="186" cm="1">
        <f t="array" aca="1" ref="X154" ca="1">ROUND(IF($Q154="Y",VLOOKUP($P154, INDIRECT($Q$3),X$8,0)*INDIRECT($P$2),VLOOKUP($P154, INDIRECT($Q$3),X$8,0)),IF($E154="E",0,3))</f>
        <v>119354</v>
      </c>
      <c r="Y154" s="186" cm="1">
        <f t="array" aca="1" ref="Y154" ca="1">ROUND(IF($Q154="Y",VLOOKUP($P154, INDIRECT($Q$3),Y$8,0)*INDIRECT($P$2),VLOOKUP($P154, INDIRECT($Q$3),Y$8,0)),IF($E154="E",0,3))</f>
        <v>0</v>
      </c>
      <c r="Z154" s="186" cm="1">
        <f t="array" aca="1" ref="Z154" ca="1">ROUND(IF($Q154="Y",VLOOKUP($P154, INDIRECT($Q$3),Z$8,0)*INDIRECT($P$2),VLOOKUP($P154, INDIRECT($Q$3),Z$8,0)),IF($E154="E",0,3))</f>
        <v>0</v>
      </c>
      <c r="AA154" s="186"/>
      <c r="AB154" s="282" t="str">
        <f t="shared" si="98"/>
        <v>06919C</v>
      </c>
      <c r="AC154" s="130" t="str">
        <f t="shared" si="102"/>
        <v>Manager Public Health Emergency Response</v>
      </c>
      <c r="AD154" s="284" t="str">
        <f t="shared" si="103"/>
        <v>64</v>
      </c>
      <c r="AE154" s="282">
        <f t="shared" ca="1" si="93"/>
        <v>49.05</v>
      </c>
      <c r="AF154" s="282">
        <f t="shared" ca="1" si="94"/>
        <v>51.012</v>
      </c>
      <c r="AG154" s="282">
        <f t="shared" ca="1" si="95"/>
        <v>53.052</v>
      </c>
      <c r="AH154" s="282">
        <f t="shared" ca="1" si="96"/>
        <v>55.174999999999997</v>
      </c>
      <c r="AI154" s="282">
        <f t="shared" ca="1" si="97"/>
        <v>57.381999999999998</v>
      </c>
      <c r="AJ154" s="282" t="str">
        <f t="shared" ca="1" si="91"/>
        <v/>
      </c>
      <c r="AK154" s="282" t="str">
        <f t="shared" ca="1" si="92"/>
        <v/>
      </c>
    </row>
    <row r="155" spans="1:37" hidden="1" x14ac:dyDescent="0.2">
      <c r="A155" s="75" t="s">
        <v>492</v>
      </c>
      <c r="B155" s="75">
        <v>11</v>
      </c>
      <c r="C155" s="70" t="s">
        <v>124</v>
      </c>
      <c r="D155" s="75">
        <v>505</v>
      </c>
      <c r="E155" s="75" t="s">
        <v>17</v>
      </c>
      <c r="F155" s="73" t="s">
        <v>397</v>
      </c>
      <c r="G155" s="74">
        <f t="shared" ca="1" si="86"/>
        <v>101439</v>
      </c>
      <c r="H155" s="74">
        <f t="shared" ca="1" si="87"/>
        <v>105494</v>
      </c>
      <c r="I155" s="74">
        <f t="shared" ca="1" si="88"/>
        <v>109716</v>
      </c>
      <c r="J155" s="74">
        <f t="shared" ca="1" si="89"/>
        <v>114104</v>
      </c>
      <c r="K155" s="74">
        <f t="shared" ca="1" si="90"/>
        <v>118668</v>
      </c>
      <c r="L155" s="74">
        <f t="shared" ca="1" si="83"/>
        <v>0</v>
      </c>
      <c r="M155" s="74">
        <f t="shared" ca="1" si="84"/>
        <v>0</v>
      </c>
      <c r="N155" s="72"/>
      <c r="P155" s="187" t="str">
        <f t="shared" si="99"/>
        <v>52924C</v>
      </c>
      <c r="Q155" s="191" t="s">
        <v>600</v>
      </c>
      <c r="R155" s="188" t="str">
        <f t="shared" si="101"/>
        <v>Manager Public Works Initiatives and Analysis</v>
      </c>
      <c r="S155" s="189" t="str">
        <f t="shared" si="100"/>
        <v>104</v>
      </c>
      <c r="T155" s="186" cm="1">
        <f t="array" aca="1" ref="T155" ca="1">ROUND(IF($Q155="Y",VLOOKUP($P155, INDIRECT($Q$3),T$8,0)*INDIRECT($P$2),VLOOKUP($P155, INDIRECT($Q$3),T$8,0)),IF($E155="E",0,3))</f>
        <v>101439</v>
      </c>
      <c r="U155" s="186" cm="1">
        <f t="array" aca="1" ref="U155" ca="1">ROUND(IF($Q155="Y",VLOOKUP($P155, INDIRECT($Q$3),U$8,0)*INDIRECT($P$2),VLOOKUP($P155, INDIRECT($Q$3),U$8,0)),IF($E155="E",0,3))</f>
        <v>105494</v>
      </c>
      <c r="V155" s="186" cm="1">
        <f t="array" aca="1" ref="V155" ca="1">ROUND(IF($Q155="Y",VLOOKUP($P155, INDIRECT($Q$3),V$8,0)*INDIRECT($P$2),VLOOKUP($P155, INDIRECT($Q$3),V$8,0)),IF($E155="E",0,3))</f>
        <v>109716</v>
      </c>
      <c r="W155" s="186" cm="1">
        <f t="array" aca="1" ref="W155" ca="1">ROUND(IF($Q155="Y",VLOOKUP($P155, INDIRECT($Q$3),W$8,0)*INDIRECT($P$2),VLOOKUP($P155, INDIRECT($Q$3),W$8,0)),IF($E155="E",0,3))</f>
        <v>114104</v>
      </c>
      <c r="X155" s="186" cm="1">
        <f t="array" aca="1" ref="X155" ca="1">ROUND(IF($Q155="Y",VLOOKUP($P155, INDIRECT($Q$3),X$8,0)*INDIRECT($P$2),VLOOKUP($P155, INDIRECT($Q$3),X$8,0)),IF($E155="E",0,3))</f>
        <v>118668</v>
      </c>
      <c r="Y155" s="186" cm="1">
        <f t="array" aca="1" ref="Y155" ca="1">ROUND(IF($Q155="Y",VLOOKUP($P155, INDIRECT($Q$3),Y$8,0)*INDIRECT($P$2),VLOOKUP($P155, INDIRECT($Q$3),Y$8,0)),IF($E155="E",0,3))</f>
        <v>0</v>
      </c>
      <c r="Z155" s="186" cm="1">
        <f t="array" aca="1" ref="Z155" ca="1">ROUND(IF($Q155="Y",VLOOKUP($P155, INDIRECT($Q$3),Z$8,0)*INDIRECT($P$2),VLOOKUP($P155, INDIRECT($Q$3),Z$8,0)),IF($E155="E",0,3))</f>
        <v>0</v>
      </c>
      <c r="AA155" s="186"/>
      <c r="AB155" s="282" t="str">
        <f t="shared" si="98"/>
        <v>52924C</v>
      </c>
      <c r="AC155" s="130" t="str">
        <f t="shared" si="102"/>
        <v>Manager Public Works Initiatives and Analysis</v>
      </c>
      <c r="AD155" s="284" t="str">
        <f t="shared" si="103"/>
        <v>104</v>
      </c>
      <c r="AE155" s="282">
        <f t="shared" ca="1" si="93"/>
        <v>48.768999999999998</v>
      </c>
      <c r="AF155" s="282">
        <f t="shared" ca="1" si="94"/>
        <v>50.719000000000001</v>
      </c>
      <c r="AG155" s="282">
        <f t="shared" ca="1" si="95"/>
        <v>52.748999999999995</v>
      </c>
      <c r="AH155" s="282">
        <f t="shared" ca="1" si="96"/>
        <v>54.857999999999997</v>
      </c>
      <c r="AI155" s="282">
        <f t="shared" ca="1" si="97"/>
        <v>57.052</v>
      </c>
      <c r="AJ155" s="282" t="str">
        <f t="shared" ca="1" si="91"/>
        <v/>
      </c>
      <c r="AK155" s="282" t="str">
        <f t="shared" ca="1" si="92"/>
        <v/>
      </c>
    </row>
    <row r="156" spans="1:37" hidden="1" x14ac:dyDescent="0.2">
      <c r="A156" s="75" t="s">
        <v>146</v>
      </c>
      <c r="B156" s="75">
        <v>12</v>
      </c>
      <c r="C156" s="70" t="s">
        <v>60</v>
      </c>
      <c r="D156" s="75">
        <v>543</v>
      </c>
      <c r="E156" s="75" t="s">
        <v>17</v>
      </c>
      <c r="F156" s="73" t="s">
        <v>398</v>
      </c>
      <c r="G156" s="74">
        <f t="shared" ca="1" si="86"/>
        <v>105203</v>
      </c>
      <c r="H156" s="74">
        <f t="shared" ca="1" si="87"/>
        <v>111070</v>
      </c>
      <c r="I156" s="74">
        <f t="shared" ca="1" si="88"/>
        <v>118685</v>
      </c>
      <c r="J156" s="74">
        <f t="shared" ca="1" si="89"/>
        <v>122009</v>
      </c>
      <c r="K156" s="74">
        <f t="shared" ca="1" si="90"/>
        <v>125424</v>
      </c>
      <c r="L156" s="74">
        <f t="shared" ca="1" si="83"/>
        <v>129001</v>
      </c>
      <c r="M156" s="74">
        <f t="shared" ca="1" si="84"/>
        <v>0</v>
      </c>
      <c r="N156" s="72"/>
      <c r="P156" s="187" t="str">
        <f t="shared" si="99"/>
        <v>06934C</v>
      </c>
      <c r="Q156" s="191" t="s">
        <v>600</v>
      </c>
      <c r="R156" s="188" t="str">
        <f t="shared" si="101"/>
        <v>Manager Resource Coordinator</v>
      </c>
      <c r="S156" s="189" t="str">
        <f t="shared" si="100"/>
        <v>44</v>
      </c>
      <c r="T156" s="186" cm="1">
        <f t="array" aca="1" ref="T156" ca="1">ROUND(IF($Q156="Y",VLOOKUP($P156, INDIRECT($Q$3),T$8,0)*INDIRECT($P$2),VLOOKUP($P156, INDIRECT($Q$3),T$8,0)),IF($E156="E",0,3))</f>
        <v>105203</v>
      </c>
      <c r="U156" s="186" cm="1">
        <f t="array" aca="1" ref="U156" ca="1">ROUND(IF($Q156="Y",VLOOKUP($P156, INDIRECT($Q$3),U$8,0)*INDIRECT($P$2),VLOOKUP($P156, INDIRECT($Q$3),U$8,0)),IF($E156="E",0,3))</f>
        <v>111070</v>
      </c>
      <c r="V156" s="186" cm="1">
        <f t="array" aca="1" ref="V156" ca="1">ROUND(IF($Q156="Y",VLOOKUP($P156, INDIRECT($Q$3),V$8,0)*INDIRECT($P$2),VLOOKUP($P156, INDIRECT($Q$3),V$8,0)),IF($E156="E",0,3))</f>
        <v>118685</v>
      </c>
      <c r="W156" s="186" cm="1">
        <f t="array" aca="1" ref="W156" ca="1">ROUND(IF($Q156="Y",VLOOKUP($P156, INDIRECT($Q$3),W$8,0)*INDIRECT($P$2),VLOOKUP($P156, INDIRECT($Q$3),W$8,0)),IF($E156="E",0,3))</f>
        <v>122009</v>
      </c>
      <c r="X156" s="186" cm="1">
        <f t="array" aca="1" ref="X156" ca="1">ROUND(IF($Q156="Y",VLOOKUP($P156, INDIRECT($Q$3),X$8,0)*INDIRECT($P$2),VLOOKUP($P156, INDIRECT($Q$3),X$8,0)),IF($E156="E",0,3))</f>
        <v>125424</v>
      </c>
      <c r="Y156" s="186" cm="1">
        <f t="array" aca="1" ref="Y156" ca="1">ROUND(IF($Q156="Y",VLOOKUP($P156, INDIRECT($Q$3),Y$8,0)*INDIRECT($P$2),VLOOKUP($P156, INDIRECT($Q$3),Y$8,0)),IF($E156="E",0,3))</f>
        <v>129001</v>
      </c>
      <c r="Z156" s="186" cm="1">
        <f t="array" aca="1" ref="Z156" ca="1">ROUND(IF($Q156="Y",VLOOKUP($P156, INDIRECT($Q$3),Z$8,0)*INDIRECT($P$2),VLOOKUP($P156, INDIRECT($Q$3),Z$8,0)),IF($E156="E",0,3))</f>
        <v>0</v>
      </c>
      <c r="AA156" s="186"/>
      <c r="AB156" s="282" t="str">
        <f t="shared" si="98"/>
        <v>06934C</v>
      </c>
      <c r="AC156" s="130" t="str">
        <f t="shared" si="102"/>
        <v>Manager Resource Coordinator</v>
      </c>
      <c r="AD156" s="284" t="str">
        <f t="shared" si="103"/>
        <v>44</v>
      </c>
      <c r="AE156" s="282">
        <f t="shared" ca="1" si="93"/>
        <v>50.579000000000001</v>
      </c>
      <c r="AF156" s="282">
        <f t="shared" ca="1" si="94"/>
        <v>53.4</v>
      </c>
      <c r="AG156" s="282">
        <f t="shared" ca="1" si="95"/>
        <v>57.061</v>
      </c>
      <c r="AH156" s="282">
        <f t="shared" ca="1" si="96"/>
        <v>58.658999999999999</v>
      </c>
      <c r="AI156" s="282">
        <f t="shared" ca="1" si="97"/>
        <v>60.3</v>
      </c>
      <c r="AJ156" s="282">
        <f t="shared" ca="1" si="91"/>
        <v>62.019999999999996</v>
      </c>
      <c r="AK156" s="282" t="str">
        <f t="shared" ca="1" si="92"/>
        <v/>
      </c>
    </row>
    <row r="157" spans="1:37" hidden="1" x14ac:dyDescent="0.2">
      <c r="A157" s="75" t="s">
        <v>169</v>
      </c>
      <c r="B157" s="75">
        <v>12</v>
      </c>
      <c r="C157" s="70" t="s">
        <v>152</v>
      </c>
      <c r="D157" s="75">
        <v>553</v>
      </c>
      <c r="E157" s="75" t="s">
        <v>17</v>
      </c>
      <c r="F157" s="73" t="s">
        <v>399</v>
      </c>
      <c r="G157" s="74">
        <f t="shared" ca="1" si="86"/>
        <v>110269</v>
      </c>
      <c r="H157" s="74">
        <f t="shared" ca="1" si="87"/>
        <v>114682</v>
      </c>
      <c r="I157" s="74">
        <f t="shared" ca="1" si="88"/>
        <v>119270</v>
      </c>
      <c r="J157" s="74">
        <f t="shared" ca="1" si="89"/>
        <v>124039</v>
      </c>
      <c r="K157" s="74">
        <f t="shared" ca="1" si="90"/>
        <v>129001</v>
      </c>
      <c r="L157" s="74">
        <f t="shared" ca="1" si="83"/>
        <v>0</v>
      </c>
      <c r="M157" s="74">
        <f t="shared" ca="1" si="84"/>
        <v>0</v>
      </c>
      <c r="N157" s="72"/>
      <c r="P157" s="187" t="str">
        <f t="shared" si="99"/>
        <v>06720C</v>
      </c>
      <c r="Q157" s="191" t="s">
        <v>600</v>
      </c>
      <c r="R157" s="188" t="str">
        <f t="shared" si="101"/>
        <v>Manager Revenue &amp; Collections</v>
      </c>
      <c r="S157" s="189" t="str">
        <f t="shared" si="100"/>
        <v>44G</v>
      </c>
      <c r="T157" s="186" cm="1">
        <f t="array" aca="1" ref="T157" ca="1">ROUND(IF($Q157="Y",VLOOKUP($P157, INDIRECT($Q$3),T$8,0)*INDIRECT($P$2),VLOOKUP($P157, INDIRECT($Q$3),T$8,0)),IF($E157="E",0,3))</f>
        <v>110269</v>
      </c>
      <c r="U157" s="186" cm="1">
        <f t="array" aca="1" ref="U157" ca="1">ROUND(IF($Q157="Y",VLOOKUP($P157, INDIRECT($Q$3),U$8,0)*INDIRECT($P$2),VLOOKUP($P157, INDIRECT($Q$3),U$8,0)),IF($E157="E",0,3))</f>
        <v>114682</v>
      </c>
      <c r="V157" s="186" cm="1">
        <f t="array" aca="1" ref="V157" ca="1">ROUND(IF($Q157="Y",VLOOKUP($P157, INDIRECT($Q$3),V$8,0)*INDIRECT($P$2),VLOOKUP($P157, INDIRECT($Q$3),V$8,0)),IF($E157="E",0,3))</f>
        <v>119270</v>
      </c>
      <c r="W157" s="186" cm="1">
        <f t="array" aca="1" ref="W157" ca="1">ROUND(IF($Q157="Y",VLOOKUP($P157, INDIRECT($Q$3),W$8,0)*INDIRECT($P$2),VLOOKUP($P157, INDIRECT($Q$3),W$8,0)),IF($E157="E",0,3))</f>
        <v>124039</v>
      </c>
      <c r="X157" s="186" cm="1">
        <f t="array" aca="1" ref="X157" ca="1">ROUND(IF($Q157="Y",VLOOKUP($P157, INDIRECT($Q$3),X$8,0)*INDIRECT($P$2),VLOOKUP($P157, INDIRECT($Q$3),X$8,0)),IF($E157="E",0,3))</f>
        <v>129001</v>
      </c>
      <c r="Y157" s="186" cm="1">
        <f t="array" aca="1" ref="Y157" ca="1">ROUND(IF($Q157="Y",VLOOKUP($P157, INDIRECT($Q$3),Y$8,0)*INDIRECT($P$2),VLOOKUP($P157, INDIRECT($Q$3),Y$8,0)),IF($E157="E",0,3))</f>
        <v>0</v>
      </c>
      <c r="Z157" s="186" cm="1">
        <f t="array" aca="1" ref="Z157" ca="1">ROUND(IF($Q157="Y",VLOOKUP($P157, INDIRECT($Q$3),Z$8,0)*INDIRECT($P$2),VLOOKUP($P157, INDIRECT($Q$3),Z$8,0)),IF($E157="E",0,3))</f>
        <v>0</v>
      </c>
      <c r="AA157" s="186"/>
      <c r="AB157" s="282" t="str">
        <f t="shared" si="98"/>
        <v>06720C</v>
      </c>
      <c r="AC157" s="130" t="str">
        <f t="shared" si="102"/>
        <v>Manager Revenue &amp; Collections</v>
      </c>
      <c r="AD157" s="284" t="str">
        <f t="shared" si="103"/>
        <v>44G</v>
      </c>
      <c r="AE157" s="282">
        <f t="shared" ca="1" si="93"/>
        <v>53.013999999999996</v>
      </c>
      <c r="AF157" s="282">
        <f t="shared" ca="1" si="94"/>
        <v>55.135999999999996</v>
      </c>
      <c r="AG157" s="282">
        <f t="shared" ca="1" si="95"/>
        <v>57.341999999999999</v>
      </c>
      <c r="AH157" s="282">
        <f t="shared" ca="1" si="96"/>
        <v>59.634999999999998</v>
      </c>
      <c r="AI157" s="282">
        <f t="shared" ca="1" si="97"/>
        <v>62.019999999999996</v>
      </c>
      <c r="AJ157" s="282" t="str">
        <f t="shared" ca="1" si="91"/>
        <v/>
      </c>
      <c r="AK157" s="282" t="str">
        <f t="shared" ca="1" si="92"/>
        <v/>
      </c>
    </row>
    <row r="158" spans="1:37" hidden="1" x14ac:dyDescent="0.2">
      <c r="A158" s="75" t="s">
        <v>147</v>
      </c>
      <c r="B158" s="75">
        <v>10</v>
      </c>
      <c r="C158" s="70" t="s">
        <v>44</v>
      </c>
      <c r="D158" s="75">
        <v>470</v>
      </c>
      <c r="E158" s="75" t="s">
        <v>17</v>
      </c>
      <c r="F158" s="73" t="s">
        <v>400</v>
      </c>
      <c r="G158" s="74">
        <f t="shared" ca="1" si="86"/>
        <v>83605</v>
      </c>
      <c r="H158" s="74">
        <f t="shared" ca="1" si="87"/>
        <v>87922</v>
      </c>
      <c r="I158" s="74">
        <f t="shared" ca="1" si="88"/>
        <v>92403</v>
      </c>
      <c r="J158" s="74">
        <f t="shared" ca="1" si="89"/>
        <v>98658</v>
      </c>
      <c r="K158" s="74">
        <f t="shared" ca="1" si="90"/>
        <v>101421</v>
      </c>
      <c r="L158" s="74">
        <f t="shared" ref="L158:L189" ca="1" si="104">IF(J158="E",ROUND(Y158,0),ROUND(Y158,3))</f>
        <v>104261</v>
      </c>
      <c r="M158" s="74">
        <f t="shared" ref="M158:M189" ca="1" si="105">IF(K158="E",ROUND(Z158,0),ROUND(Z158,3))</f>
        <v>107235</v>
      </c>
      <c r="N158" s="72"/>
      <c r="P158" s="187" t="str">
        <f t="shared" si="99"/>
        <v>06935C</v>
      </c>
      <c r="Q158" s="191" t="s">
        <v>600</v>
      </c>
      <c r="R158" s="188" t="str">
        <f t="shared" si="101"/>
        <v>Manager Safety Programs</v>
      </c>
      <c r="S158" s="189" t="str">
        <f t="shared" si="100"/>
        <v>34D</v>
      </c>
      <c r="T158" s="186" cm="1">
        <f t="array" aca="1" ref="T158" ca="1">ROUND(IF($Q158="Y",VLOOKUP($P158, INDIRECT($Q$3),T$8,0)*INDIRECT($P$2),VLOOKUP($P158, INDIRECT($Q$3),T$8,0)),IF($E158="E",0,3))</f>
        <v>83605</v>
      </c>
      <c r="U158" s="186" cm="1">
        <f t="array" aca="1" ref="U158" ca="1">ROUND(IF($Q158="Y",VLOOKUP($P158, INDIRECT($Q$3),U$8,0)*INDIRECT($P$2),VLOOKUP($P158, INDIRECT($Q$3),U$8,0)),IF($E158="E",0,3))</f>
        <v>87922</v>
      </c>
      <c r="V158" s="186" cm="1">
        <f t="array" aca="1" ref="V158" ca="1">ROUND(IF($Q158="Y",VLOOKUP($P158, INDIRECT($Q$3),V$8,0)*INDIRECT($P$2),VLOOKUP($P158, INDIRECT($Q$3),V$8,0)),IF($E158="E",0,3))</f>
        <v>92403</v>
      </c>
      <c r="W158" s="186" cm="1">
        <f t="array" aca="1" ref="W158" ca="1">ROUND(IF($Q158="Y",VLOOKUP($P158, INDIRECT($Q$3),W$8,0)*INDIRECT($P$2),VLOOKUP($P158, INDIRECT($Q$3),W$8,0)),IF($E158="E",0,3))</f>
        <v>98658</v>
      </c>
      <c r="X158" s="186" cm="1">
        <f t="array" aca="1" ref="X158" ca="1">ROUND(IF($Q158="Y",VLOOKUP($P158, INDIRECT($Q$3),X$8,0)*INDIRECT($P$2),VLOOKUP($P158, INDIRECT($Q$3),X$8,0)),IF($E158="E",0,3))</f>
        <v>101421</v>
      </c>
      <c r="Y158" s="186" cm="1">
        <f t="array" aca="1" ref="Y158" ca="1">ROUND(IF($Q158="Y",VLOOKUP($P158, INDIRECT($Q$3),Y$8,0)*INDIRECT($P$2),VLOOKUP($P158, INDIRECT($Q$3),Y$8,0)),IF($E158="E",0,3))</f>
        <v>104261</v>
      </c>
      <c r="Z158" s="186" cm="1">
        <f t="array" aca="1" ref="Z158" ca="1">ROUND(IF($Q158="Y",VLOOKUP($P158, INDIRECT($Q$3),Z$8,0)*INDIRECT($P$2),VLOOKUP($P158, INDIRECT($Q$3),Z$8,0)),IF($E158="E",0,3))</f>
        <v>107235</v>
      </c>
      <c r="AA158" s="186"/>
      <c r="AB158" s="282" t="str">
        <f t="shared" si="98"/>
        <v>06935C</v>
      </c>
      <c r="AC158" s="130" t="str">
        <f t="shared" si="102"/>
        <v>Manager Safety Programs</v>
      </c>
      <c r="AD158" s="284" t="str">
        <f t="shared" si="103"/>
        <v>34D</v>
      </c>
      <c r="AE158" s="282">
        <f t="shared" ca="1" si="93"/>
        <v>40.195</v>
      </c>
      <c r="AF158" s="282">
        <f t="shared" ca="1" si="94"/>
        <v>42.271000000000001</v>
      </c>
      <c r="AG158" s="282">
        <f t="shared" ca="1" si="95"/>
        <v>44.424999999999997</v>
      </c>
      <c r="AH158" s="282">
        <f t="shared" ca="1" si="96"/>
        <v>47.431999999999995</v>
      </c>
      <c r="AI158" s="282">
        <f t="shared" ca="1" si="97"/>
        <v>48.760999999999996</v>
      </c>
      <c r="AJ158" s="282">
        <f t="shared" ca="1" si="91"/>
        <v>50.125999999999998</v>
      </c>
      <c r="AK158" s="282">
        <f t="shared" ca="1" si="92"/>
        <v>51.555999999999997</v>
      </c>
    </row>
    <row r="159" spans="1:37" hidden="1" x14ac:dyDescent="0.2">
      <c r="A159" s="75" t="s">
        <v>149</v>
      </c>
      <c r="B159" s="75">
        <v>11</v>
      </c>
      <c r="C159" s="70" t="s">
        <v>148</v>
      </c>
      <c r="D159" s="75">
        <v>525</v>
      </c>
      <c r="E159" s="75" t="s">
        <v>17</v>
      </c>
      <c r="F159" s="73" t="s">
        <v>401</v>
      </c>
      <c r="G159" s="74">
        <f t="shared" ca="1" si="86"/>
        <v>104257</v>
      </c>
      <c r="H159" s="74">
        <f t="shared" ca="1" si="87"/>
        <v>108432</v>
      </c>
      <c r="I159" s="74">
        <f t="shared" ca="1" si="88"/>
        <v>112774</v>
      </c>
      <c r="J159" s="74">
        <f t="shared" ca="1" si="89"/>
        <v>117290</v>
      </c>
      <c r="K159" s="74">
        <f t="shared" ca="1" si="90"/>
        <v>121986</v>
      </c>
      <c r="L159" s="74">
        <f t="shared" ca="1" si="104"/>
        <v>0</v>
      </c>
      <c r="M159" s="74">
        <f t="shared" ca="1" si="105"/>
        <v>0</v>
      </c>
      <c r="N159" s="72"/>
      <c r="P159" s="187" t="str">
        <f t="shared" si="99"/>
        <v>06938C</v>
      </c>
      <c r="Q159" s="191" t="s">
        <v>600</v>
      </c>
      <c r="R159" s="188" t="str">
        <f t="shared" si="101"/>
        <v>Manager School Health Services</v>
      </c>
      <c r="S159" s="189" t="str">
        <f t="shared" si="100"/>
        <v>42B</v>
      </c>
      <c r="T159" s="186" cm="1">
        <f t="array" aca="1" ref="T159" ca="1">ROUND(IF($Q159="Y",VLOOKUP($P159, INDIRECT($Q$3),T$8,0)*INDIRECT($P$2),VLOOKUP($P159, INDIRECT($Q$3),T$8,0)),IF($E159="E",0,3))</f>
        <v>104257</v>
      </c>
      <c r="U159" s="186" cm="1">
        <f t="array" aca="1" ref="U159" ca="1">ROUND(IF($Q159="Y",VLOOKUP($P159, INDIRECT($Q$3),U$8,0)*INDIRECT($P$2),VLOOKUP($P159, INDIRECT($Q$3),U$8,0)),IF($E159="E",0,3))</f>
        <v>108432</v>
      </c>
      <c r="V159" s="186" cm="1">
        <f t="array" aca="1" ref="V159" ca="1">ROUND(IF($Q159="Y",VLOOKUP($P159, INDIRECT($Q$3),V$8,0)*INDIRECT($P$2),VLOOKUP($P159, INDIRECT($Q$3),V$8,0)),IF($E159="E",0,3))</f>
        <v>112774</v>
      </c>
      <c r="W159" s="186" cm="1">
        <f t="array" aca="1" ref="W159" ca="1">ROUND(IF($Q159="Y",VLOOKUP($P159, INDIRECT($Q$3),W$8,0)*INDIRECT($P$2),VLOOKUP($P159, INDIRECT($Q$3),W$8,0)),IF($E159="E",0,3))</f>
        <v>117290</v>
      </c>
      <c r="X159" s="186" cm="1">
        <f t="array" aca="1" ref="X159" ca="1">ROUND(IF($Q159="Y",VLOOKUP($P159, INDIRECT($Q$3),X$8,0)*INDIRECT($P$2),VLOOKUP($P159, INDIRECT($Q$3),X$8,0)),IF($E159="E",0,3))</f>
        <v>121986</v>
      </c>
      <c r="Y159" s="186" cm="1">
        <f t="array" aca="1" ref="Y159" ca="1">ROUND(IF($Q159="Y",VLOOKUP($P159, INDIRECT($Q$3),Y$8,0)*INDIRECT($P$2),VLOOKUP($P159, INDIRECT($Q$3),Y$8,0)),IF($E159="E",0,3))</f>
        <v>0</v>
      </c>
      <c r="Z159" s="186" cm="1">
        <f t="array" aca="1" ref="Z159" ca="1">ROUND(IF($Q159="Y",VLOOKUP($P159, INDIRECT($Q$3),Z$8,0)*INDIRECT($P$2),VLOOKUP($P159, INDIRECT($Q$3),Z$8,0)),IF($E159="E",0,3))</f>
        <v>0</v>
      </c>
      <c r="AA159" s="186"/>
      <c r="AB159" s="282" t="str">
        <f t="shared" si="98"/>
        <v>06938C</v>
      </c>
      <c r="AC159" s="130" t="str">
        <f t="shared" si="102"/>
        <v>Manager School Health Services</v>
      </c>
      <c r="AD159" s="284" t="str">
        <f t="shared" si="103"/>
        <v>42B</v>
      </c>
      <c r="AE159" s="282">
        <f t="shared" ca="1" si="93"/>
        <v>50.123999999999995</v>
      </c>
      <c r="AF159" s="282">
        <f t="shared" ca="1" si="94"/>
        <v>52.131</v>
      </c>
      <c r="AG159" s="282">
        <f t="shared" ca="1" si="95"/>
        <v>54.219000000000001</v>
      </c>
      <c r="AH159" s="282">
        <f t="shared" ca="1" si="96"/>
        <v>56.39</v>
      </c>
      <c r="AI159" s="282">
        <f t="shared" ca="1" si="97"/>
        <v>58.647999999999996</v>
      </c>
      <c r="AJ159" s="282" t="str">
        <f t="shared" ca="1" si="91"/>
        <v/>
      </c>
      <c r="AK159" s="282" t="str">
        <f t="shared" ca="1" si="92"/>
        <v/>
      </c>
    </row>
    <row r="160" spans="1:37" hidden="1" x14ac:dyDescent="0.2">
      <c r="A160" s="75" t="s">
        <v>170</v>
      </c>
      <c r="B160" s="75">
        <v>11</v>
      </c>
      <c r="C160" s="70" t="s">
        <v>124</v>
      </c>
      <c r="D160" s="75">
        <v>498</v>
      </c>
      <c r="E160" s="75" t="s">
        <v>17</v>
      </c>
      <c r="F160" s="73" t="s">
        <v>402</v>
      </c>
      <c r="G160" s="74">
        <f t="shared" ca="1" si="86"/>
        <v>101439</v>
      </c>
      <c r="H160" s="74">
        <f t="shared" ca="1" si="87"/>
        <v>105494</v>
      </c>
      <c r="I160" s="74">
        <f t="shared" ca="1" si="88"/>
        <v>109716</v>
      </c>
      <c r="J160" s="74">
        <f t="shared" ca="1" si="89"/>
        <v>114104</v>
      </c>
      <c r="K160" s="74">
        <f t="shared" ca="1" si="90"/>
        <v>118668</v>
      </c>
      <c r="L160" s="74">
        <f t="shared" ca="1" si="104"/>
        <v>0</v>
      </c>
      <c r="M160" s="74">
        <f t="shared" ca="1" si="105"/>
        <v>0</v>
      </c>
      <c r="N160" s="72"/>
      <c r="P160" s="187" t="str">
        <f t="shared" si="99"/>
        <v>59210C</v>
      </c>
      <c r="Q160" s="191" t="s">
        <v>600</v>
      </c>
      <c r="R160" s="188" t="str">
        <f t="shared" si="101"/>
        <v>Manager Small Business Program</v>
      </c>
      <c r="S160" s="189" t="str">
        <f t="shared" si="100"/>
        <v>104</v>
      </c>
      <c r="T160" s="186" cm="1">
        <f t="array" aca="1" ref="T160" ca="1">ROUND(IF($Q160="Y",VLOOKUP($P160, INDIRECT($Q$3),T$8,0)*INDIRECT($P$2),VLOOKUP($P160, INDIRECT($Q$3),T$8,0)),IF($E160="E",0,3))</f>
        <v>101439</v>
      </c>
      <c r="U160" s="186" cm="1">
        <f t="array" aca="1" ref="U160" ca="1">ROUND(IF($Q160="Y",VLOOKUP($P160, INDIRECT($Q$3),U$8,0)*INDIRECT($P$2),VLOOKUP($P160, INDIRECT($Q$3),U$8,0)),IF($E160="E",0,3))</f>
        <v>105494</v>
      </c>
      <c r="V160" s="186" cm="1">
        <f t="array" aca="1" ref="V160" ca="1">ROUND(IF($Q160="Y",VLOOKUP($P160, INDIRECT($Q$3),V$8,0)*INDIRECT($P$2),VLOOKUP($P160, INDIRECT($Q$3),V$8,0)),IF($E160="E",0,3))</f>
        <v>109716</v>
      </c>
      <c r="W160" s="186" cm="1">
        <f t="array" aca="1" ref="W160" ca="1">ROUND(IF($Q160="Y",VLOOKUP($P160, INDIRECT($Q$3),W$8,0)*INDIRECT($P$2),VLOOKUP($P160, INDIRECT($Q$3),W$8,0)),IF($E160="E",0,3))</f>
        <v>114104</v>
      </c>
      <c r="X160" s="186" cm="1">
        <f t="array" aca="1" ref="X160" ca="1">ROUND(IF($Q160="Y",VLOOKUP($P160, INDIRECT($Q$3),X$8,0)*INDIRECT($P$2),VLOOKUP($P160, INDIRECT($Q$3),X$8,0)),IF($E160="E",0,3))</f>
        <v>118668</v>
      </c>
      <c r="Y160" s="186" cm="1">
        <f t="array" aca="1" ref="Y160" ca="1">ROUND(IF($Q160="Y",VLOOKUP($P160, INDIRECT($Q$3),Y$8,0)*INDIRECT($P$2),VLOOKUP($P160, INDIRECT($Q$3),Y$8,0)),IF($E160="E",0,3))</f>
        <v>0</v>
      </c>
      <c r="Z160" s="186" cm="1">
        <f t="array" aca="1" ref="Z160" ca="1">ROUND(IF($Q160="Y",VLOOKUP($P160, INDIRECT($Q$3),Z$8,0)*INDIRECT($P$2),VLOOKUP($P160, INDIRECT($Q$3),Z$8,0)),IF($E160="E",0,3))</f>
        <v>0</v>
      </c>
      <c r="AA160" s="186"/>
      <c r="AB160" s="282" t="str">
        <f t="shared" si="98"/>
        <v>59210C</v>
      </c>
      <c r="AC160" s="130" t="str">
        <f t="shared" si="102"/>
        <v>Manager Small Business Program</v>
      </c>
      <c r="AD160" s="284" t="str">
        <f t="shared" si="103"/>
        <v>104</v>
      </c>
      <c r="AE160" s="282">
        <f t="shared" ca="1" si="93"/>
        <v>48.768999999999998</v>
      </c>
      <c r="AF160" s="282">
        <f t="shared" ca="1" si="94"/>
        <v>50.719000000000001</v>
      </c>
      <c r="AG160" s="282">
        <f t="shared" ca="1" si="95"/>
        <v>52.748999999999995</v>
      </c>
      <c r="AH160" s="282">
        <f t="shared" ca="1" si="96"/>
        <v>54.857999999999997</v>
      </c>
      <c r="AI160" s="282">
        <f t="shared" ca="1" si="97"/>
        <v>57.052</v>
      </c>
      <c r="AJ160" s="282" t="str">
        <f t="shared" ca="1" si="91"/>
        <v/>
      </c>
      <c r="AK160" s="282" t="str">
        <f t="shared" ca="1" si="92"/>
        <v/>
      </c>
    </row>
    <row r="161" spans="1:37" hidden="1" x14ac:dyDescent="0.2">
      <c r="A161" s="75" t="s">
        <v>984</v>
      </c>
      <c r="B161" s="75">
        <v>12</v>
      </c>
      <c r="C161" s="70" t="s">
        <v>574</v>
      </c>
      <c r="D161" s="75">
        <v>545</v>
      </c>
      <c r="E161" s="75" t="s">
        <v>17</v>
      </c>
      <c r="F161" s="73" t="s">
        <v>985</v>
      </c>
      <c r="G161" s="74">
        <f t="shared" ca="1" si="86"/>
        <v>110255</v>
      </c>
      <c r="H161" s="74">
        <f t="shared" ca="1" si="87"/>
        <v>114669</v>
      </c>
      <c r="I161" s="74">
        <f t="shared" ca="1" si="88"/>
        <v>119260</v>
      </c>
      <c r="J161" s="74">
        <f t="shared" ca="1" si="89"/>
        <v>124035</v>
      </c>
      <c r="K161" s="74">
        <f t="shared" ca="1" si="90"/>
        <v>129003</v>
      </c>
      <c r="L161" s="74">
        <f t="shared" ca="1" si="104"/>
        <v>0</v>
      </c>
      <c r="M161" s="74">
        <f t="shared" ca="1" si="105"/>
        <v>0</v>
      </c>
      <c r="N161" s="72"/>
      <c r="P161" s="187" t="str">
        <f t="shared" si="99"/>
        <v>53059C</v>
      </c>
      <c r="Q161" s="191" t="s">
        <v>600</v>
      </c>
      <c r="R161" s="188" t="str">
        <f t="shared" si="101"/>
        <v>Manager Small Business Team</v>
      </c>
      <c r="S161" s="189" t="str">
        <f t="shared" si="100"/>
        <v>044</v>
      </c>
      <c r="T161" s="186" cm="1">
        <f t="array" aca="1" ref="T161" ca="1">ROUND(IF($Q161="Y",VLOOKUP($P161, INDIRECT($Q$3),T$8,0)*INDIRECT($P$2),VLOOKUP($P161, INDIRECT($Q$3),T$8,0)),IF($E161="E",0,3))</f>
        <v>110255</v>
      </c>
      <c r="U161" s="186" cm="1">
        <f t="array" aca="1" ref="U161" ca="1">ROUND(IF($Q161="Y",VLOOKUP($P161, INDIRECT($Q$3),U$8,0)*INDIRECT($P$2),VLOOKUP($P161, INDIRECT($Q$3),U$8,0)),IF($E161="E",0,3))</f>
        <v>114669</v>
      </c>
      <c r="V161" s="186" cm="1">
        <f t="array" aca="1" ref="V161" ca="1">ROUND(IF($Q161="Y",VLOOKUP($P161, INDIRECT($Q$3),V$8,0)*INDIRECT($P$2),VLOOKUP($P161, INDIRECT($Q$3),V$8,0)),IF($E161="E",0,3))</f>
        <v>119260</v>
      </c>
      <c r="W161" s="186" cm="1">
        <f t="array" aca="1" ref="W161" ca="1">ROUND(IF($Q161="Y",VLOOKUP($P161, INDIRECT($Q$3),W$8,0)*INDIRECT($P$2),VLOOKUP($P161, INDIRECT($Q$3),W$8,0)),IF($E161="E",0,3))</f>
        <v>124035</v>
      </c>
      <c r="X161" s="186" cm="1">
        <f t="array" aca="1" ref="X161" ca="1">ROUND(IF($Q161="Y",VLOOKUP($P161, INDIRECT($Q$3),X$8,0)*INDIRECT($P$2),VLOOKUP($P161, INDIRECT($Q$3),X$8,0)),IF($E161="E",0,3))</f>
        <v>129003</v>
      </c>
      <c r="Y161" s="186" cm="1">
        <f t="array" aca="1" ref="Y161" ca="1">ROUND(IF($Q161="Y",VLOOKUP($P161, INDIRECT($Q$3),Y$8,0)*INDIRECT($P$2),VLOOKUP($P161, INDIRECT($Q$3),Y$8,0)),IF($E161="E",0,3))</f>
        <v>0</v>
      </c>
      <c r="Z161" s="186" cm="1">
        <f t="array" aca="1" ref="Z161" ca="1">ROUND(IF($Q161="Y",VLOOKUP($P161, INDIRECT($Q$3),Z$8,0)*INDIRECT($P$2),VLOOKUP($P161, INDIRECT($Q$3),Z$8,0)),IF($E161="E",0,3))</f>
        <v>0</v>
      </c>
      <c r="AA161" s="186"/>
      <c r="AB161" s="282" t="str">
        <f t="shared" si="98"/>
        <v>53059C</v>
      </c>
      <c r="AC161" s="130" t="str">
        <f t="shared" si="102"/>
        <v>Manager Small Business Team</v>
      </c>
      <c r="AD161" s="284" t="str">
        <f t="shared" si="103"/>
        <v>044</v>
      </c>
      <c r="AE161" s="282">
        <f t="shared" ca="1" si="93"/>
        <v>53.007999999999996</v>
      </c>
      <c r="AF161" s="282">
        <f t="shared" ca="1" si="94"/>
        <v>55.129999999999995</v>
      </c>
      <c r="AG161" s="282">
        <f t="shared" ca="1" si="95"/>
        <v>57.336999999999996</v>
      </c>
      <c r="AH161" s="282">
        <f t="shared" ca="1" si="96"/>
        <v>59.632999999999996</v>
      </c>
      <c r="AI161" s="282">
        <f t="shared" ca="1" si="97"/>
        <v>62.021000000000001</v>
      </c>
      <c r="AJ161" s="282" t="str">
        <f t="shared" ca="1" si="91"/>
        <v/>
      </c>
      <c r="AK161" s="282" t="str">
        <f t="shared" ca="1" si="92"/>
        <v/>
      </c>
    </row>
    <row r="162" spans="1:37" hidden="1" x14ac:dyDescent="0.2">
      <c r="A162" s="75" t="s">
        <v>172</v>
      </c>
      <c r="B162" s="75">
        <v>12</v>
      </c>
      <c r="C162" s="70" t="s">
        <v>171</v>
      </c>
      <c r="D162" s="75">
        <v>543</v>
      </c>
      <c r="E162" s="75" t="s">
        <v>17</v>
      </c>
      <c r="F162" s="71" t="s">
        <v>404</v>
      </c>
      <c r="G162" s="74">
        <f t="shared" ref="G162:G193" si="106">IF(E162="E",ROUND(T162,0),ROUND(T162,3))</f>
        <v>110255</v>
      </c>
      <c r="H162" s="74">
        <v>114669</v>
      </c>
      <c r="I162" s="74">
        <f t="shared" ref="I162:I193" si="107">IF(G162="E",ROUND(V162,0),ROUND(V162,3))</f>
        <v>119260</v>
      </c>
      <c r="J162" s="74">
        <f t="shared" ref="J162:J193" si="108">IF(H162="E",ROUND(W162,0),ROUND(W162,3))</f>
        <v>124035</v>
      </c>
      <c r="K162" s="74">
        <f t="shared" ref="K162:K193" si="109">IF(I162="E",ROUND(X162,0),ROUND(X162,3))</f>
        <v>129003</v>
      </c>
      <c r="L162" s="74">
        <f t="shared" ca="1" si="104"/>
        <v>0</v>
      </c>
      <c r="M162" s="74">
        <f t="shared" ca="1" si="105"/>
        <v>0</v>
      </c>
      <c r="N162" s="72"/>
      <c r="P162" s="187" t="str">
        <f t="shared" si="99"/>
        <v>06963C</v>
      </c>
      <c r="Q162" s="191" t="s">
        <v>600</v>
      </c>
      <c r="R162" s="188" t="s">
        <v>1100</v>
      </c>
      <c r="S162" s="189" t="str">
        <f t="shared" si="100"/>
        <v>96</v>
      </c>
      <c r="T162" s="325">
        <v>110255</v>
      </c>
      <c r="U162" s="325">
        <v>114669</v>
      </c>
      <c r="V162" s="325">
        <v>119260</v>
      </c>
      <c r="W162" s="325">
        <v>124035</v>
      </c>
      <c r="X162" s="325">
        <v>129003</v>
      </c>
      <c r="Y162" s="186" cm="1">
        <f t="array" aca="1" ref="Y162" ca="1">ROUND(IF($Q162="Y",VLOOKUP($P162, INDIRECT($Q$3),Y$8,0)*INDIRECT($P$2),VLOOKUP($P162, INDIRECT($Q$3),Y$8,0)),IF($E162="E",0,3))</f>
        <v>0</v>
      </c>
      <c r="Z162" s="186" cm="1">
        <f t="array" aca="1" ref="Z162" ca="1">ROUND(IF($Q162="Y",VLOOKUP($P162, INDIRECT($Q$3),Z$8,0)*INDIRECT($P$2),VLOOKUP($P162, INDIRECT($Q$3),Z$8,0)),IF($E162="E",0,3))</f>
        <v>0</v>
      </c>
      <c r="AA162" s="186"/>
      <c r="AB162" s="282" t="str">
        <f t="shared" si="98"/>
        <v>06963C</v>
      </c>
      <c r="AC162" s="130" t="s">
        <v>1100</v>
      </c>
      <c r="AD162" s="284" t="str">
        <f t="shared" si="103"/>
        <v>96</v>
      </c>
      <c r="AE162" s="282">
        <f t="shared" si="93"/>
        <v>53.007999999999996</v>
      </c>
      <c r="AF162" s="282">
        <f t="shared" si="94"/>
        <v>55.129999999999995</v>
      </c>
      <c r="AG162" s="282">
        <f t="shared" si="95"/>
        <v>57.336999999999996</v>
      </c>
      <c r="AH162" s="282">
        <f t="shared" si="96"/>
        <v>59.632999999999996</v>
      </c>
      <c r="AI162" s="282">
        <f t="shared" si="97"/>
        <v>62.021000000000001</v>
      </c>
      <c r="AJ162" s="282" t="str">
        <f t="shared" ca="1" si="91"/>
        <v/>
      </c>
      <c r="AK162" s="282" t="str">
        <f t="shared" ca="1" si="92"/>
        <v/>
      </c>
    </row>
    <row r="163" spans="1:37" hidden="1" x14ac:dyDescent="0.2">
      <c r="A163" s="75" t="s">
        <v>173</v>
      </c>
      <c r="B163" s="75">
        <v>9</v>
      </c>
      <c r="C163" s="70" t="s">
        <v>24</v>
      </c>
      <c r="D163" s="75">
        <v>423</v>
      </c>
      <c r="E163" s="75" t="s">
        <v>17</v>
      </c>
      <c r="F163" s="73" t="s">
        <v>405</v>
      </c>
      <c r="G163" s="74">
        <f t="shared" ca="1" si="106"/>
        <v>78959</v>
      </c>
      <c r="H163" s="74">
        <f t="shared" ref="H163:H194" ca="1" si="110">IF(F163="E",ROUND(U163,0),ROUND(U163,3))</f>
        <v>83112</v>
      </c>
      <c r="I163" s="74">
        <f t="shared" ca="1" si="107"/>
        <v>87486</v>
      </c>
      <c r="J163" s="74">
        <f t="shared" ca="1" si="108"/>
        <v>92092</v>
      </c>
      <c r="K163" s="74">
        <f t="shared" ca="1" si="109"/>
        <v>94673</v>
      </c>
      <c r="L163" s="74">
        <f t="shared" ca="1" si="104"/>
        <v>97323</v>
      </c>
      <c r="M163" s="74">
        <f t="shared" ca="1" si="105"/>
        <v>100097</v>
      </c>
      <c r="N163" s="72"/>
      <c r="P163" s="187" t="str">
        <f t="shared" si="99"/>
        <v>06608C</v>
      </c>
      <c r="Q163" s="191" t="s">
        <v>600</v>
      </c>
      <c r="R163" s="188" t="str">
        <f t="shared" ref="R163:R194" si="111">F163</f>
        <v>Manager Stores &amp; Central Requistions</v>
      </c>
      <c r="S163" s="189" t="str">
        <f t="shared" si="100"/>
        <v>86</v>
      </c>
      <c r="T163" s="186" cm="1">
        <f t="array" aca="1" ref="T163" ca="1">ROUND(IF($Q163="Y",VLOOKUP($P163, INDIRECT($Q$3),T$8,0)*INDIRECT($P$2),VLOOKUP($P163, INDIRECT($Q$3),T$8,0)),IF($E163="E",0,3))</f>
        <v>78959</v>
      </c>
      <c r="U163" s="186" cm="1">
        <f t="array" aca="1" ref="U163" ca="1">ROUND(IF($Q163="Y",VLOOKUP($P163, INDIRECT($Q$3),U$8,0)*INDIRECT($P$2),VLOOKUP($P163, INDIRECT($Q$3),U$8,0)),IF($E163="E",0,3))</f>
        <v>83112</v>
      </c>
      <c r="V163" s="186" cm="1">
        <f t="array" aca="1" ref="V163" ca="1">ROUND(IF($Q163="Y",VLOOKUP($P163, INDIRECT($Q$3),V$8,0)*INDIRECT($P$2),VLOOKUP($P163, INDIRECT($Q$3),V$8,0)),IF($E163="E",0,3))</f>
        <v>87486</v>
      </c>
      <c r="W163" s="186" cm="1">
        <f t="array" aca="1" ref="W163" ca="1">ROUND(IF($Q163="Y",VLOOKUP($P163, INDIRECT($Q$3),W$8,0)*INDIRECT($P$2),VLOOKUP($P163, INDIRECT($Q$3),W$8,0)),IF($E163="E",0,3))</f>
        <v>92092</v>
      </c>
      <c r="X163" s="186" cm="1">
        <f t="array" aca="1" ref="X163" ca="1">ROUND(IF($Q163="Y",VLOOKUP($P163, INDIRECT($Q$3),X$8,0)*INDIRECT($P$2),VLOOKUP($P163, INDIRECT($Q$3),X$8,0)),IF($E163="E",0,3))</f>
        <v>94673</v>
      </c>
      <c r="Y163" s="186" cm="1">
        <f t="array" aca="1" ref="Y163" ca="1">ROUND(IF($Q163="Y",VLOOKUP($P163, INDIRECT($Q$3),Y$8,0)*INDIRECT($P$2),VLOOKUP($P163, INDIRECT($Q$3),Y$8,0)),IF($E163="E",0,3))</f>
        <v>97323</v>
      </c>
      <c r="Z163" s="186" cm="1">
        <f t="array" aca="1" ref="Z163" ca="1">ROUND(IF($Q163="Y",VLOOKUP($P163, INDIRECT($Q$3),Z$8,0)*INDIRECT($P$2),VLOOKUP($P163, INDIRECT($Q$3),Z$8,0)),IF($E163="E",0,3))</f>
        <v>100097</v>
      </c>
      <c r="AA163" s="186"/>
      <c r="AB163" s="282" t="str">
        <f t="shared" si="98"/>
        <v>06608C</v>
      </c>
      <c r="AC163" s="130" t="str">
        <f t="shared" ref="AC163:AC194" si="112">F163</f>
        <v>Manager Stores &amp; Central Requistions</v>
      </c>
      <c r="AD163" s="284" t="str">
        <f t="shared" si="103"/>
        <v>86</v>
      </c>
      <c r="AE163" s="282">
        <f t="shared" ca="1" si="93"/>
        <v>37.961999999999996</v>
      </c>
      <c r="AF163" s="282">
        <f t="shared" ca="1" si="94"/>
        <v>39.957999999999998</v>
      </c>
      <c r="AG163" s="282">
        <f t="shared" ca="1" si="95"/>
        <v>42.061</v>
      </c>
      <c r="AH163" s="282">
        <f t="shared" ca="1" si="96"/>
        <v>44.274999999999999</v>
      </c>
      <c r="AI163" s="282">
        <f t="shared" ca="1" si="97"/>
        <v>45.515999999999998</v>
      </c>
      <c r="AJ163" s="282">
        <f t="shared" ca="1" si="91"/>
        <v>46.79</v>
      </c>
      <c r="AK163" s="282">
        <f t="shared" ca="1" si="92"/>
        <v>48.123999999999995</v>
      </c>
    </row>
    <row r="164" spans="1:37" hidden="1" x14ac:dyDescent="0.2">
      <c r="A164" s="75" t="s">
        <v>668</v>
      </c>
      <c r="B164" s="75">
        <v>10</v>
      </c>
      <c r="C164" s="70" t="s">
        <v>70</v>
      </c>
      <c r="D164" s="75">
        <v>478</v>
      </c>
      <c r="E164" s="75" t="s">
        <v>17</v>
      </c>
      <c r="F164" s="73" t="s">
        <v>1150</v>
      </c>
      <c r="G164" s="74">
        <f t="shared" ca="1" si="106"/>
        <v>85189</v>
      </c>
      <c r="H164" s="74">
        <f t="shared" ca="1" si="110"/>
        <v>89430</v>
      </c>
      <c r="I164" s="74">
        <f t="shared" ca="1" si="107"/>
        <v>93913</v>
      </c>
      <c r="J164" s="74">
        <f t="shared" ca="1" si="108"/>
        <v>99986</v>
      </c>
      <c r="K164" s="74">
        <f t="shared" ca="1" si="109"/>
        <v>102783</v>
      </c>
      <c r="L164" s="74">
        <f t="shared" ca="1" si="104"/>
        <v>105664</v>
      </c>
      <c r="M164" s="74">
        <f t="shared" ca="1" si="105"/>
        <v>108676</v>
      </c>
      <c r="N164" s="60"/>
      <c r="O164" s="73"/>
      <c r="P164" s="187" t="str">
        <f t="shared" si="99"/>
        <v>52991C</v>
      </c>
      <c r="Q164" s="191" t="s">
        <v>600</v>
      </c>
      <c r="R164" s="188" t="str">
        <f t="shared" si="111"/>
        <v>Manager Strategic Initiatives and Development</v>
      </c>
      <c r="S164" s="189" t="str">
        <f t="shared" si="100"/>
        <v>34M</v>
      </c>
      <c r="T164" s="186" cm="1">
        <f t="array" aca="1" ref="T164" ca="1">ROUND(IF($Q164="Y",VLOOKUP($P164, INDIRECT($Q$3),T$8,0)*INDIRECT($P$2),VLOOKUP($P164, INDIRECT($Q$3),T$8,0)),IF($E164="E",0,3))</f>
        <v>85189</v>
      </c>
      <c r="U164" s="186" cm="1">
        <f t="array" aca="1" ref="U164" ca="1">ROUND(IF($Q164="Y",VLOOKUP($P164, INDIRECT($Q$3),U$8,0)*INDIRECT($P$2),VLOOKUP($P164, INDIRECT($Q$3),U$8,0)),IF($E164="E",0,3))</f>
        <v>89430</v>
      </c>
      <c r="V164" s="186" cm="1">
        <f t="array" aca="1" ref="V164" ca="1">ROUND(IF($Q164="Y",VLOOKUP($P164, INDIRECT($Q$3),V$8,0)*INDIRECT($P$2),VLOOKUP($P164, INDIRECT($Q$3),V$8,0)),IF($E164="E",0,3))</f>
        <v>93913</v>
      </c>
      <c r="W164" s="186" cm="1">
        <f t="array" aca="1" ref="W164" ca="1">ROUND(IF($Q164="Y",VLOOKUP($P164, INDIRECT($Q$3),W$8,0)*INDIRECT($P$2),VLOOKUP($P164, INDIRECT($Q$3),W$8,0)),IF($E164="E",0,3))</f>
        <v>99986</v>
      </c>
      <c r="X164" s="186" cm="1">
        <f t="array" aca="1" ref="X164" ca="1">ROUND(IF($Q164="Y",VLOOKUP($P164, INDIRECT($Q$3),X$8,0)*INDIRECT($P$2),VLOOKUP($P164, INDIRECT($Q$3),X$8,0)),IF($E164="E",0,3))</f>
        <v>102783</v>
      </c>
      <c r="Y164" s="186" cm="1">
        <f t="array" aca="1" ref="Y164" ca="1">ROUND(IF($Q164="Y",VLOOKUP($P164, INDIRECT($Q$3),Y$8,0)*INDIRECT($P$2),VLOOKUP($P164, INDIRECT($Q$3),Y$8,0)),IF($E164="E",0,3))</f>
        <v>105664</v>
      </c>
      <c r="Z164" s="186" cm="1">
        <f t="array" aca="1" ref="Z164" ca="1">ROUND(IF($Q164="Y",VLOOKUP($P164, INDIRECT($Q$3),Z$8,0)*INDIRECT($P$2),VLOOKUP($P164, INDIRECT($Q$3),Z$8,0)),IF($E164="E",0,3))</f>
        <v>108676</v>
      </c>
      <c r="AA164" s="186"/>
      <c r="AB164" s="282" t="str">
        <f t="shared" si="98"/>
        <v>52991C</v>
      </c>
      <c r="AC164" s="130" t="str">
        <f t="shared" si="112"/>
        <v>Manager Strategic Initiatives and Development</v>
      </c>
      <c r="AD164" s="284" t="str">
        <f t="shared" si="103"/>
        <v>34M</v>
      </c>
      <c r="AE164" s="282">
        <f t="shared" ca="1" si="93"/>
        <v>40.957000000000001</v>
      </c>
      <c r="AF164" s="282">
        <f t="shared" ca="1" si="94"/>
        <v>42.995999999999995</v>
      </c>
      <c r="AG164" s="282">
        <f t="shared" ca="1" si="95"/>
        <v>45.150999999999996</v>
      </c>
      <c r="AH164" s="282">
        <f t="shared" ca="1" si="96"/>
        <v>48.070999999999998</v>
      </c>
      <c r="AI164" s="282">
        <f t="shared" ca="1" si="97"/>
        <v>49.414999999999999</v>
      </c>
      <c r="AJ164" s="282">
        <f t="shared" ref="AJ164:AJ198" ca="1" si="113">IF(Y164=0,"",IF($E164="E",ROUNDUP(Y164/2080,3),Y164))</f>
        <v>50.8</v>
      </c>
      <c r="AK164" s="282">
        <f t="shared" ref="AK164:AK198" ca="1" si="114">IF(Z164=0,"",IF($E164="E",ROUNDUP(Z164/2080,3),Z164))</f>
        <v>52.248999999999995</v>
      </c>
    </row>
    <row r="165" spans="1:37" hidden="1" x14ac:dyDescent="0.2">
      <c r="A165" s="75" t="s">
        <v>153</v>
      </c>
      <c r="B165" s="75">
        <v>12</v>
      </c>
      <c r="C165" s="70" t="s">
        <v>152</v>
      </c>
      <c r="D165" s="75">
        <v>543</v>
      </c>
      <c r="E165" s="75" t="s">
        <v>17</v>
      </c>
      <c r="F165" s="73" t="s">
        <v>406</v>
      </c>
      <c r="G165" s="74">
        <f t="shared" ca="1" si="106"/>
        <v>110269</v>
      </c>
      <c r="H165" s="74">
        <f t="shared" ca="1" si="110"/>
        <v>114682</v>
      </c>
      <c r="I165" s="74">
        <f t="shared" ca="1" si="107"/>
        <v>119270</v>
      </c>
      <c r="J165" s="74">
        <f t="shared" ca="1" si="108"/>
        <v>124039</v>
      </c>
      <c r="K165" s="74">
        <f t="shared" ca="1" si="109"/>
        <v>129001</v>
      </c>
      <c r="L165" s="74">
        <f t="shared" ca="1" si="104"/>
        <v>0</v>
      </c>
      <c r="M165" s="74">
        <f t="shared" ca="1" si="105"/>
        <v>0</v>
      </c>
      <c r="N165" s="72"/>
      <c r="P165" s="187" t="str">
        <f t="shared" si="99"/>
        <v>06670C</v>
      </c>
      <c r="Q165" s="191" t="s">
        <v>600</v>
      </c>
      <c r="R165" s="188" t="str">
        <f t="shared" si="111"/>
        <v>Manager Sustainability</v>
      </c>
      <c r="S165" s="189" t="str">
        <f t="shared" si="100"/>
        <v>44G</v>
      </c>
      <c r="T165" s="186" cm="1">
        <f t="array" aca="1" ref="T165" ca="1">ROUND(IF($Q165="Y",VLOOKUP($P165, INDIRECT($Q$3),T$8,0)*INDIRECT($P$2),VLOOKUP($P165, INDIRECT($Q$3),T$8,0)),IF($E165="E",0,3))</f>
        <v>110269</v>
      </c>
      <c r="U165" s="186" cm="1">
        <f t="array" aca="1" ref="U165" ca="1">ROUND(IF($Q165="Y",VLOOKUP($P165, INDIRECT($Q$3),U$8,0)*INDIRECT($P$2),VLOOKUP($P165, INDIRECT($Q$3),U$8,0)),IF($E165="E",0,3))</f>
        <v>114682</v>
      </c>
      <c r="V165" s="186" cm="1">
        <f t="array" aca="1" ref="V165" ca="1">ROUND(IF($Q165="Y",VLOOKUP($P165, INDIRECT($Q$3),V$8,0)*INDIRECT($P$2),VLOOKUP($P165, INDIRECT($Q$3),V$8,0)),IF($E165="E",0,3))</f>
        <v>119270</v>
      </c>
      <c r="W165" s="186" cm="1">
        <f t="array" aca="1" ref="W165" ca="1">ROUND(IF($Q165="Y",VLOOKUP($P165, INDIRECT($Q$3),W$8,0)*INDIRECT($P$2),VLOOKUP($P165, INDIRECT($Q$3),W$8,0)),IF($E165="E",0,3))</f>
        <v>124039</v>
      </c>
      <c r="X165" s="186" cm="1">
        <f t="array" aca="1" ref="X165" ca="1">ROUND(IF($Q165="Y",VLOOKUP($P165, INDIRECT($Q$3),X$8,0)*INDIRECT($P$2),VLOOKUP($P165, INDIRECT($Q$3),X$8,0)),IF($E165="E",0,3))</f>
        <v>129001</v>
      </c>
      <c r="Y165" s="186" cm="1">
        <f t="array" aca="1" ref="Y165" ca="1">ROUND(IF($Q165="Y",VLOOKUP($P165, INDIRECT($Q$3),Y$8,0)*INDIRECT($P$2),VLOOKUP($P165, INDIRECT($Q$3),Y$8,0)),IF($E165="E",0,3))</f>
        <v>0</v>
      </c>
      <c r="Z165" s="186" cm="1">
        <f t="array" aca="1" ref="Z165" ca="1">ROUND(IF($Q165="Y",VLOOKUP($P165, INDIRECT($Q$3),Z$8,0)*INDIRECT($P$2),VLOOKUP($P165, INDIRECT($Q$3),Z$8,0)),IF($E165="E",0,3))</f>
        <v>0</v>
      </c>
      <c r="AA165" s="186"/>
      <c r="AB165" s="282" t="str">
        <f t="shared" si="98"/>
        <v>06670C</v>
      </c>
      <c r="AC165" s="130" t="str">
        <f t="shared" si="112"/>
        <v>Manager Sustainability</v>
      </c>
      <c r="AD165" s="284" t="str">
        <f t="shared" si="103"/>
        <v>44G</v>
      </c>
      <c r="AE165" s="282">
        <f t="shared" ca="1" si="93"/>
        <v>53.013999999999996</v>
      </c>
      <c r="AF165" s="282">
        <f t="shared" ca="1" si="94"/>
        <v>55.135999999999996</v>
      </c>
      <c r="AG165" s="282">
        <f t="shared" ca="1" si="95"/>
        <v>57.341999999999999</v>
      </c>
      <c r="AH165" s="282">
        <f t="shared" ca="1" si="96"/>
        <v>59.634999999999998</v>
      </c>
      <c r="AI165" s="282">
        <f t="shared" ca="1" si="97"/>
        <v>62.019999999999996</v>
      </c>
      <c r="AJ165" s="282" t="str">
        <f t="shared" ca="1" si="113"/>
        <v/>
      </c>
      <c r="AK165" s="282" t="str">
        <f t="shared" ca="1" si="114"/>
        <v/>
      </c>
    </row>
    <row r="166" spans="1:37" hidden="1" x14ac:dyDescent="0.2">
      <c r="A166" s="75" t="s">
        <v>154</v>
      </c>
      <c r="B166" s="75">
        <v>12</v>
      </c>
      <c r="C166" s="70" t="s">
        <v>120</v>
      </c>
      <c r="D166" s="75">
        <v>548</v>
      </c>
      <c r="E166" s="75" t="s">
        <v>17</v>
      </c>
      <c r="F166" s="73" t="s">
        <v>407</v>
      </c>
      <c r="G166" s="74">
        <f t="shared" ca="1" si="106"/>
        <v>99902</v>
      </c>
      <c r="H166" s="74">
        <f t="shared" ca="1" si="110"/>
        <v>104897</v>
      </c>
      <c r="I166" s="74">
        <f t="shared" ca="1" si="107"/>
        <v>110140</v>
      </c>
      <c r="J166" s="74">
        <f t="shared" ca="1" si="108"/>
        <v>117335</v>
      </c>
      <c r="K166" s="74">
        <f t="shared" ca="1" si="109"/>
        <v>120622</v>
      </c>
      <c r="L166" s="74">
        <f t="shared" ca="1" si="104"/>
        <v>124002</v>
      </c>
      <c r="M166" s="74">
        <f t="shared" ca="1" si="105"/>
        <v>127534</v>
      </c>
      <c r="N166" s="72"/>
      <c r="P166" s="187" t="str">
        <f t="shared" si="99"/>
        <v>00850C</v>
      </c>
      <c r="Q166" s="191" t="s">
        <v>600</v>
      </c>
      <c r="R166" s="188" t="str">
        <f t="shared" si="111"/>
        <v>Manager Treasury Operations</v>
      </c>
      <c r="S166" s="189" t="str">
        <f t="shared" si="100"/>
        <v>50</v>
      </c>
      <c r="T166" s="186" cm="1">
        <f t="array" aca="1" ref="T166" ca="1">ROUND(IF($Q166="Y",VLOOKUP($P166, INDIRECT($Q$3),T$8,0)*INDIRECT($P$2),VLOOKUP($P166, INDIRECT($Q$3),T$8,0)),IF($E166="E",0,3))</f>
        <v>99902</v>
      </c>
      <c r="U166" s="186" cm="1">
        <f t="array" aca="1" ref="U166" ca="1">ROUND(IF($Q166="Y",VLOOKUP($P166, INDIRECT($Q$3),U$8,0)*INDIRECT($P$2),VLOOKUP($P166, INDIRECT($Q$3),U$8,0)),IF($E166="E",0,3))</f>
        <v>104897</v>
      </c>
      <c r="V166" s="186" cm="1">
        <f t="array" aca="1" ref="V166" ca="1">ROUND(IF($Q166="Y",VLOOKUP($P166, INDIRECT($Q$3),V$8,0)*INDIRECT($P$2),VLOOKUP($P166, INDIRECT($Q$3),V$8,0)),IF($E166="E",0,3))</f>
        <v>110140</v>
      </c>
      <c r="W166" s="186" cm="1">
        <f t="array" aca="1" ref="W166" ca="1">ROUND(IF($Q166="Y",VLOOKUP($P166, INDIRECT($Q$3),W$8,0)*INDIRECT($P$2),VLOOKUP($P166, INDIRECT($Q$3),W$8,0)),IF($E166="E",0,3))</f>
        <v>117335</v>
      </c>
      <c r="X166" s="186" cm="1">
        <f t="array" aca="1" ref="X166" ca="1">ROUND(IF($Q166="Y",VLOOKUP($P166, INDIRECT($Q$3),X$8,0)*INDIRECT($P$2),VLOOKUP($P166, INDIRECT($Q$3),X$8,0)),IF($E166="E",0,3))</f>
        <v>120622</v>
      </c>
      <c r="Y166" s="186" cm="1">
        <f t="array" aca="1" ref="Y166" ca="1">ROUND(IF($Q166="Y",VLOOKUP($P166, INDIRECT($Q$3),Y$8,0)*INDIRECT($P$2),VLOOKUP($P166, INDIRECT($Q$3),Y$8,0)),IF($E166="E",0,3))</f>
        <v>124002</v>
      </c>
      <c r="Z166" s="186" cm="1">
        <f t="array" aca="1" ref="Z166" ca="1">ROUND(IF($Q166="Y",VLOOKUP($P166, INDIRECT($Q$3),Z$8,0)*INDIRECT($P$2),VLOOKUP($P166, INDIRECT($Q$3),Z$8,0)),IF($E166="E",0,3))</f>
        <v>127534</v>
      </c>
      <c r="AA166" s="186"/>
      <c r="AB166" s="282" t="str">
        <f t="shared" si="98"/>
        <v>00850C</v>
      </c>
      <c r="AC166" s="130" t="str">
        <f t="shared" si="112"/>
        <v>Manager Treasury Operations</v>
      </c>
      <c r="AD166" s="284" t="str">
        <f t="shared" si="103"/>
        <v>50</v>
      </c>
      <c r="AE166" s="282">
        <f t="shared" ca="1" si="93"/>
        <v>48.03</v>
      </c>
      <c r="AF166" s="282">
        <f t="shared" ca="1" si="94"/>
        <v>50.431999999999995</v>
      </c>
      <c r="AG166" s="282">
        <f t="shared" ca="1" si="95"/>
        <v>52.951999999999998</v>
      </c>
      <c r="AH166" s="282">
        <f t="shared" ca="1" si="96"/>
        <v>56.411999999999999</v>
      </c>
      <c r="AI166" s="282">
        <f t="shared" ca="1" si="97"/>
        <v>57.991999999999997</v>
      </c>
      <c r="AJ166" s="282">
        <f t="shared" ca="1" si="113"/>
        <v>59.616999999999997</v>
      </c>
      <c r="AK166" s="282">
        <f t="shared" ca="1" si="114"/>
        <v>61.314999999999998</v>
      </c>
    </row>
    <row r="167" spans="1:37" hidden="1" x14ac:dyDescent="0.2">
      <c r="A167" s="75" t="s">
        <v>961</v>
      </c>
      <c r="B167" s="75">
        <v>10</v>
      </c>
      <c r="C167" s="70" t="s">
        <v>580</v>
      </c>
      <c r="D167" s="75">
        <v>465</v>
      </c>
      <c r="E167" s="75" t="s">
        <v>17</v>
      </c>
      <c r="F167" s="73" t="s">
        <v>408</v>
      </c>
      <c r="G167" s="74">
        <f t="shared" ca="1" si="106"/>
        <v>92882</v>
      </c>
      <c r="H167" s="74">
        <f t="shared" ca="1" si="110"/>
        <v>96602</v>
      </c>
      <c r="I167" s="74">
        <f t="shared" ca="1" si="107"/>
        <v>100469</v>
      </c>
      <c r="J167" s="74">
        <f t="shared" ca="1" si="108"/>
        <v>104493</v>
      </c>
      <c r="K167" s="74">
        <f t="shared" ca="1" si="109"/>
        <v>108677</v>
      </c>
      <c r="L167" s="74">
        <f t="shared" ca="1" si="104"/>
        <v>0</v>
      </c>
      <c r="M167" s="74">
        <f t="shared" ca="1" si="105"/>
        <v>0</v>
      </c>
      <c r="N167" s="72"/>
      <c r="P167" s="187" t="str">
        <f t="shared" si="99"/>
        <v>59447C</v>
      </c>
      <c r="Q167" s="191" t="s">
        <v>600</v>
      </c>
      <c r="R167" s="188" t="str">
        <f t="shared" si="111"/>
        <v>Manager Utilities Billing</v>
      </c>
      <c r="S167" s="189" t="str">
        <f t="shared" si="100"/>
        <v>034</v>
      </c>
      <c r="T167" s="186" cm="1">
        <f t="array" aca="1" ref="T167" ca="1">ROUND(IF($Q167="Y",VLOOKUP($P167, INDIRECT($Q$3),T$8,0)*INDIRECT($P$2),VLOOKUP($P167, INDIRECT($Q$3),T$8,0)),IF($E167="E",0,3))</f>
        <v>92882</v>
      </c>
      <c r="U167" s="186" cm="1">
        <f t="array" aca="1" ref="U167" ca="1">ROUND(IF($Q167="Y",VLOOKUP($P167, INDIRECT($Q$3),U$8,0)*INDIRECT($P$2),VLOOKUP($P167, INDIRECT($Q$3),U$8,0)),IF($E167="E",0,3))</f>
        <v>96602</v>
      </c>
      <c r="V167" s="186" cm="1">
        <f t="array" aca="1" ref="V167" ca="1">ROUND(IF($Q167="Y",VLOOKUP($P167, INDIRECT($Q$3),V$8,0)*INDIRECT($P$2),VLOOKUP($P167, INDIRECT($Q$3),V$8,0)),IF($E167="E",0,3))</f>
        <v>100469</v>
      </c>
      <c r="W167" s="186" cm="1">
        <f t="array" aca="1" ref="W167" ca="1">ROUND(IF($Q167="Y",VLOOKUP($P167, INDIRECT($Q$3),W$8,0)*INDIRECT($P$2),VLOOKUP($P167, INDIRECT($Q$3),W$8,0)),IF($E167="E",0,3))</f>
        <v>104493</v>
      </c>
      <c r="X167" s="186" cm="1">
        <f t="array" aca="1" ref="X167" ca="1">ROUND(IF($Q167="Y",VLOOKUP($P167, INDIRECT($Q$3),X$8,0)*INDIRECT($P$2),VLOOKUP($P167, INDIRECT($Q$3),X$8,0)),IF($E167="E",0,3))</f>
        <v>108677</v>
      </c>
      <c r="Y167" s="186" cm="1">
        <f t="array" aca="1" ref="Y167" ca="1">ROUND(IF($Q167="Y",VLOOKUP($P167, INDIRECT($Q$3),Y$8,0)*INDIRECT($P$2),VLOOKUP($P167, INDIRECT($Q$3),Y$8,0)),IF($E167="E",0,3))</f>
        <v>0</v>
      </c>
      <c r="Z167" s="186" cm="1">
        <f t="array" aca="1" ref="Z167" ca="1">ROUND(IF($Q167="Y",VLOOKUP($P167, INDIRECT($Q$3),Z$8,0)*INDIRECT($P$2),VLOOKUP($P167, INDIRECT($Q$3),Z$8,0)),IF($E167="E",0,3))</f>
        <v>0</v>
      </c>
      <c r="AA167" s="186"/>
      <c r="AB167" s="282" t="str">
        <f t="shared" si="98"/>
        <v>59447C</v>
      </c>
      <c r="AC167" s="130" t="str">
        <f t="shared" si="112"/>
        <v>Manager Utilities Billing</v>
      </c>
      <c r="AD167" s="284" t="str">
        <f t="shared" si="103"/>
        <v>034</v>
      </c>
      <c r="AE167" s="282">
        <f t="shared" ca="1" si="93"/>
        <v>44.655000000000001</v>
      </c>
      <c r="AF167" s="282">
        <f t="shared" ca="1" si="94"/>
        <v>46.443999999999996</v>
      </c>
      <c r="AG167" s="282">
        <f t="shared" ca="1" si="95"/>
        <v>48.302999999999997</v>
      </c>
      <c r="AH167" s="282">
        <f t="shared" ca="1" si="96"/>
        <v>50.238</v>
      </c>
      <c r="AI167" s="282">
        <f t="shared" ca="1" si="97"/>
        <v>52.248999999999995</v>
      </c>
      <c r="AJ167" s="282" t="str">
        <f t="shared" ca="1" si="113"/>
        <v/>
      </c>
      <c r="AK167" s="282" t="str">
        <f t="shared" ca="1" si="114"/>
        <v/>
      </c>
    </row>
    <row r="168" spans="1:37" hidden="1" x14ac:dyDescent="0.2">
      <c r="A168" s="75" t="s">
        <v>159</v>
      </c>
      <c r="B168" s="75">
        <v>9</v>
      </c>
      <c r="C168" s="70" t="s">
        <v>93</v>
      </c>
      <c r="D168" s="75">
        <v>448</v>
      </c>
      <c r="E168" s="75" t="s">
        <v>17</v>
      </c>
      <c r="F168" s="73" t="s">
        <v>410</v>
      </c>
      <c r="G168" s="74">
        <f t="shared" ca="1" si="106"/>
        <v>80463</v>
      </c>
      <c r="H168" s="74">
        <f t="shared" ca="1" si="110"/>
        <v>84697</v>
      </c>
      <c r="I168" s="74">
        <f t="shared" ca="1" si="107"/>
        <v>89831</v>
      </c>
      <c r="J168" s="74">
        <f t="shared" ca="1" si="108"/>
        <v>94969</v>
      </c>
      <c r="K168" s="74">
        <f t="shared" ca="1" si="109"/>
        <v>97625</v>
      </c>
      <c r="L168" s="74">
        <f t="shared" ca="1" si="104"/>
        <v>100360</v>
      </c>
      <c r="M168" s="74">
        <f t="shared" ca="1" si="105"/>
        <v>103222</v>
      </c>
      <c r="N168" s="72"/>
      <c r="P168" s="187" t="str">
        <f t="shared" si="99"/>
        <v>42300C</v>
      </c>
      <c r="Q168" s="191" t="s">
        <v>600</v>
      </c>
      <c r="R168" s="188" t="str">
        <f t="shared" si="111"/>
        <v>Marketing &amp; Communication Manager</v>
      </c>
      <c r="S168" s="189" t="str">
        <f t="shared" si="100"/>
        <v>35</v>
      </c>
      <c r="T168" s="186" cm="1">
        <f t="array" aca="1" ref="T168" ca="1">ROUND(IF($Q168="Y",VLOOKUP($P168, INDIRECT($Q$3),T$8,0)*INDIRECT($P$2),VLOOKUP($P168, INDIRECT($Q$3),T$8,0)),IF($E168="E",0,3))</f>
        <v>80463</v>
      </c>
      <c r="U168" s="186" cm="1">
        <f t="array" aca="1" ref="U168" ca="1">ROUND(IF($Q168="Y",VLOOKUP($P168, INDIRECT($Q$3),U$8,0)*INDIRECT($P$2),VLOOKUP($P168, INDIRECT($Q$3),U$8,0)),IF($E168="E",0,3))</f>
        <v>84697</v>
      </c>
      <c r="V168" s="186" cm="1">
        <f t="array" aca="1" ref="V168" ca="1">ROUND(IF($Q168="Y",VLOOKUP($P168, INDIRECT($Q$3),V$8,0)*INDIRECT($P$2),VLOOKUP($P168, INDIRECT($Q$3),V$8,0)),IF($E168="E",0,3))</f>
        <v>89831</v>
      </c>
      <c r="W168" s="186" cm="1">
        <f t="array" aca="1" ref="W168" ca="1">ROUND(IF($Q168="Y",VLOOKUP($P168, INDIRECT($Q$3),W$8,0)*INDIRECT($P$2),VLOOKUP($P168, INDIRECT($Q$3),W$8,0)),IF($E168="E",0,3))</f>
        <v>94969</v>
      </c>
      <c r="X168" s="186" cm="1">
        <f t="array" aca="1" ref="X168" ca="1">ROUND(IF($Q168="Y",VLOOKUP($P168, INDIRECT($Q$3),X$8,0)*INDIRECT($P$2),VLOOKUP($P168, INDIRECT($Q$3),X$8,0)),IF($E168="E",0,3))</f>
        <v>97625</v>
      </c>
      <c r="Y168" s="186" cm="1">
        <f t="array" aca="1" ref="Y168" ca="1">ROUND(IF($Q168="Y",VLOOKUP($P168, INDIRECT($Q$3),Y$8,0)*INDIRECT($P$2),VLOOKUP($P168, INDIRECT($Q$3),Y$8,0)),IF($E168="E",0,3))</f>
        <v>100360</v>
      </c>
      <c r="Z168" s="186" cm="1">
        <f t="array" aca="1" ref="Z168" ca="1">ROUND(IF($Q168="Y",VLOOKUP($P168, INDIRECT($Q$3),Z$8,0)*INDIRECT($P$2),VLOOKUP($P168, INDIRECT($Q$3),Z$8,0)),IF($E168="E",0,3))</f>
        <v>103222</v>
      </c>
      <c r="AA168" s="186"/>
      <c r="AB168" s="282" t="str">
        <f t="shared" si="98"/>
        <v>42300C</v>
      </c>
      <c r="AC168" s="130" t="str">
        <f t="shared" si="112"/>
        <v>Marketing &amp; Communication Manager</v>
      </c>
      <c r="AD168" s="284" t="str">
        <f t="shared" si="103"/>
        <v>35</v>
      </c>
      <c r="AE168" s="282">
        <f t="shared" ca="1" si="93"/>
        <v>38.684999999999995</v>
      </c>
      <c r="AF168" s="282">
        <f t="shared" ca="1" si="94"/>
        <v>40.72</v>
      </c>
      <c r="AG168" s="282">
        <f t="shared" ca="1" si="95"/>
        <v>43.187999999999995</v>
      </c>
      <c r="AH168" s="282">
        <f t="shared" ca="1" si="96"/>
        <v>45.658999999999999</v>
      </c>
      <c r="AI168" s="282">
        <f t="shared" ca="1" si="97"/>
        <v>46.936</v>
      </c>
      <c r="AJ168" s="282">
        <f t="shared" ca="1" si="113"/>
        <v>48.25</v>
      </c>
      <c r="AK168" s="282">
        <f t="shared" ca="1" si="114"/>
        <v>49.625999999999998</v>
      </c>
    </row>
    <row r="169" spans="1:37" hidden="1" x14ac:dyDescent="0.2">
      <c r="A169" s="75" t="s">
        <v>639</v>
      </c>
      <c r="B169" s="75">
        <v>7</v>
      </c>
      <c r="C169" s="70" t="s">
        <v>638</v>
      </c>
      <c r="D169" s="75">
        <v>360</v>
      </c>
      <c r="E169" s="75" t="s">
        <v>17</v>
      </c>
      <c r="F169" s="73" t="s">
        <v>637</v>
      </c>
      <c r="G169" s="74">
        <f t="shared" ca="1" si="106"/>
        <v>72413</v>
      </c>
      <c r="H169" s="74">
        <f t="shared" ca="1" si="110"/>
        <v>75312</v>
      </c>
      <c r="I169" s="74">
        <f t="shared" ca="1" si="107"/>
        <v>78328</v>
      </c>
      <c r="J169" s="74">
        <f t="shared" ca="1" si="108"/>
        <v>81465</v>
      </c>
      <c r="K169" s="74">
        <f t="shared" ca="1" si="109"/>
        <v>84727</v>
      </c>
      <c r="L169" s="74">
        <f t="shared" ca="1" si="104"/>
        <v>0</v>
      </c>
      <c r="M169" s="74">
        <f t="shared" ca="1" si="105"/>
        <v>0</v>
      </c>
      <c r="N169" s="72"/>
      <c r="P169" s="187" t="str">
        <f t="shared" si="99"/>
        <v>52985C</v>
      </c>
      <c r="Q169" s="191" t="s">
        <v>600</v>
      </c>
      <c r="R169" s="188" t="str">
        <f t="shared" si="111"/>
        <v>Medical Assistant Program Supervisor</v>
      </c>
      <c r="S169" s="189" t="str">
        <f t="shared" si="100"/>
        <v>070</v>
      </c>
      <c r="T169" s="186" cm="1">
        <f t="array" aca="1" ref="T169" ca="1">ROUND(IF($Q169="Y",VLOOKUP($P169, INDIRECT($Q$3),T$8,0)*INDIRECT($P$2),VLOOKUP($P169, INDIRECT($Q$3),T$8,0)),IF($E169="E",0,3))</f>
        <v>72413</v>
      </c>
      <c r="U169" s="186" cm="1">
        <f t="array" aca="1" ref="U169" ca="1">ROUND(IF($Q169="Y",VLOOKUP($P169, INDIRECT($Q$3),U$8,0)*INDIRECT($P$2),VLOOKUP($P169, INDIRECT($Q$3),U$8,0)),IF($E169="E",0,3))</f>
        <v>75312</v>
      </c>
      <c r="V169" s="186" cm="1">
        <f t="array" aca="1" ref="V169" ca="1">ROUND(IF($Q169="Y",VLOOKUP($P169, INDIRECT($Q$3),V$8,0)*INDIRECT($P$2),VLOOKUP($P169, INDIRECT($Q$3),V$8,0)),IF($E169="E",0,3))</f>
        <v>78328</v>
      </c>
      <c r="W169" s="186" cm="1">
        <f t="array" aca="1" ref="W169" ca="1">ROUND(IF($Q169="Y",VLOOKUP($P169, INDIRECT($Q$3),W$8,0)*INDIRECT($P$2),VLOOKUP($P169, INDIRECT($Q$3),W$8,0)),IF($E169="E",0,3))</f>
        <v>81465</v>
      </c>
      <c r="X169" s="186" cm="1">
        <f t="array" aca="1" ref="X169" ca="1">ROUND(IF($Q169="Y",VLOOKUP($P169, INDIRECT($Q$3),X$8,0)*INDIRECT($P$2),VLOOKUP($P169, INDIRECT($Q$3),X$8,0)),IF($E169="E",0,3))</f>
        <v>84727</v>
      </c>
      <c r="Y169" s="186" cm="1">
        <f t="array" aca="1" ref="Y169" ca="1">ROUND(IF($Q169="Y",VLOOKUP($P169, INDIRECT($Q$3),Y$8,0)*INDIRECT($P$2),VLOOKUP($P169, INDIRECT($Q$3),Y$8,0)),IF($E169="E",0,3))</f>
        <v>0</v>
      </c>
      <c r="Z169" s="186" cm="1">
        <f t="array" aca="1" ref="Z169" ca="1">ROUND(IF($Q169="Y",VLOOKUP($P169, INDIRECT($Q$3),Z$8,0)*INDIRECT($P$2),VLOOKUP($P169, INDIRECT($Q$3),Z$8,0)),IF($E169="E",0,3))</f>
        <v>0</v>
      </c>
      <c r="AA169" s="186"/>
      <c r="AB169" s="282" t="str">
        <f t="shared" si="98"/>
        <v>52985C</v>
      </c>
      <c r="AC169" s="130" t="str">
        <f t="shared" si="112"/>
        <v>Medical Assistant Program Supervisor</v>
      </c>
      <c r="AD169" s="284" t="str">
        <f t="shared" si="103"/>
        <v>070</v>
      </c>
      <c r="AE169" s="282">
        <f t="shared" ref="AE169:AE200" ca="1" si="115">IF(T169=0,"",IF($E169="E",ROUNDUP(T169/2080,3),T169))</f>
        <v>34.814</v>
      </c>
      <c r="AF169" s="282">
        <f t="shared" ref="AF169:AF200" ca="1" si="116">IF(U169=0,"",IF($E169="E",ROUNDUP(U169/2080,3),U169))</f>
        <v>36.207999999999998</v>
      </c>
      <c r="AG169" s="282">
        <f t="shared" ref="AG169:AG200" ca="1" si="117">IF(V169=0,"",IF($E169="E",ROUNDUP(V169/2080,3),V169))</f>
        <v>37.657999999999994</v>
      </c>
      <c r="AH169" s="282">
        <f t="shared" ref="AH169:AH200" ca="1" si="118">IF(W169=0,"",IF($E169="E",ROUNDUP(W169/2080,3),W169))</f>
        <v>39.165999999999997</v>
      </c>
      <c r="AI169" s="282">
        <f t="shared" ref="AI169:AI200" ca="1" si="119">IF(X169=0,"",IF($E169="E",ROUNDUP(X169/2080,3),X169))</f>
        <v>40.734999999999999</v>
      </c>
      <c r="AJ169" s="282" t="str">
        <f t="shared" ca="1" si="113"/>
        <v/>
      </c>
      <c r="AK169" s="282" t="str">
        <f t="shared" ca="1" si="114"/>
        <v/>
      </c>
    </row>
    <row r="170" spans="1:37" hidden="1" x14ac:dyDescent="0.2">
      <c r="A170" s="75" t="s">
        <v>161</v>
      </c>
      <c r="B170" s="75">
        <v>10</v>
      </c>
      <c r="C170" s="70" t="s">
        <v>38</v>
      </c>
      <c r="D170" s="75">
        <v>458</v>
      </c>
      <c r="E170" s="75" t="s">
        <v>17</v>
      </c>
      <c r="F170" s="73" t="s">
        <v>412</v>
      </c>
      <c r="G170" s="74">
        <f t="shared" ca="1" si="106"/>
        <v>79166</v>
      </c>
      <c r="H170" s="74">
        <f t="shared" ca="1" si="110"/>
        <v>83145</v>
      </c>
      <c r="I170" s="74">
        <f t="shared" ca="1" si="107"/>
        <v>87638</v>
      </c>
      <c r="J170" s="74">
        <f t="shared" ca="1" si="108"/>
        <v>94958</v>
      </c>
      <c r="K170" s="74">
        <f t="shared" ca="1" si="109"/>
        <v>97619</v>
      </c>
      <c r="L170" s="74">
        <f t="shared" ca="1" si="104"/>
        <v>102732</v>
      </c>
      <c r="M170" s="74">
        <f t="shared" ca="1" si="105"/>
        <v>108623</v>
      </c>
      <c r="N170" s="72"/>
      <c r="P170" s="187" t="str">
        <f t="shared" si="99"/>
        <v>08855C</v>
      </c>
      <c r="Q170" s="191" t="s">
        <v>600</v>
      </c>
      <c r="R170" s="188" t="str">
        <f t="shared" si="111"/>
        <v>MFD Interagency Coordinator</v>
      </c>
      <c r="S170" s="189" t="str">
        <f t="shared" si="100"/>
        <v>65</v>
      </c>
      <c r="T170" s="186" cm="1">
        <f t="array" aca="1" ref="T170" ca="1">ROUND(IF($Q170="Y",VLOOKUP($P170, INDIRECT($Q$3),T$8,0)*INDIRECT($P$2),VLOOKUP($P170, INDIRECT($Q$3),T$8,0)),IF($E170="E",0,3))</f>
        <v>79166</v>
      </c>
      <c r="U170" s="186" cm="1">
        <f t="array" aca="1" ref="U170" ca="1">ROUND(IF($Q170="Y",VLOOKUP($P170, INDIRECT($Q$3),U$8,0)*INDIRECT($P$2),VLOOKUP($P170, INDIRECT($Q$3),U$8,0)),IF($E170="E",0,3))</f>
        <v>83145</v>
      </c>
      <c r="V170" s="186" cm="1">
        <f t="array" aca="1" ref="V170" ca="1">ROUND(IF($Q170="Y",VLOOKUP($P170, INDIRECT($Q$3),V$8,0)*INDIRECT($P$2),VLOOKUP($P170, INDIRECT($Q$3),V$8,0)),IF($E170="E",0,3))</f>
        <v>87638</v>
      </c>
      <c r="W170" s="186" cm="1">
        <f t="array" aca="1" ref="W170" ca="1">ROUND(IF($Q170="Y",VLOOKUP($P170, INDIRECT($Q$3),W$8,0)*INDIRECT($P$2),VLOOKUP($P170, INDIRECT($Q$3),W$8,0)),IF($E170="E",0,3))</f>
        <v>94958</v>
      </c>
      <c r="X170" s="186" cm="1">
        <f t="array" aca="1" ref="X170" ca="1">ROUND(IF($Q170="Y",VLOOKUP($P170, INDIRECT($Q$3),X$8,0)*INDIRECT($P$2),VLOOKUP($P170, INDIRECT($Q$3),X$8,0)),IF($E170="E",0,3))</f>
        <v>97619</v>
      </c>
      <c r="Y170" s="186" cm="1">
        <f t="array" aca="1" ref="Y170" ca="1">ROUND(IF($Q170="Y",VLOOKUP($P170, INDIRECT($Q$3),Y$8,0)*INDIRECT($P$2),VLOOKUP($P170, INDIRECT($Q$3),Y$8,0)),IF($E170="E",0,3))</f>
        <v>102732</v>
      </c>
      <c r="Z170" s="186" cm="1">
        <f t="array" aca="1" ref="Z170" ca="1">ROUND(IF($Q170="Y",VLOOKUP($P170, INDIRECT($Q$3),Z$8,0)*INDIRECT($P$2),VLOOKUP($P170, INDIRECT($Q$3),Z$8,0)),IF($E170="E",0,3))</f>
        <v>108623</v>
      </c>
      <c r="AA170" s="186"/>
      <c r="AB170" s="282" t="str">
        <f t="shared" si="98"/>
        <v>08855C</v>
      </c>
      <c r="AC170" s="130" t="str">
        <f t="shared" si="112"/>
        <v>MFD Interagency Coordinator</v>
      </c>
      <c r="AD170" s="284" t="str">
        <f t="shared" si="103"/>
        <v>65</v>
      </c>
      <c r="AE170" s="282">
        <f t="shared" ca="1" si="115"/>
        <v>38.061</v>
      </c>
      <c r="AF170" s="282">
        <f t="shared" ca="1" si="116"/>
        <v>39.973999999999997</v>
      </c>
      <c r="AG170" s="282">
        <f t="shared" ca="1" si="117"/>
        <v>42.134</v>
      </c>
      <c r="AH170" s="282">
        <f t="shared" ca="1" si="118"/>
        <v>45.652999999999999</v>
      </c>
      <c r="AI170" s="282">
        <f t="shared" ca="1" si="119"/>
        <v>46.933</v>
      </c>
      <c r="AJ170" s="282">
        <f t="shared" ca="1" si="113"/>
        <v>49.390999999999998</v>
      </c>
      <c r="AK170" s="282">
        <f t="shared" ca="1" si="114"/>
        <v>52.222999999999999</v>
      </c>
    </row>
    <row r="171" spans="1:37" hidden="1" x14ac:dyDescent="0.2">
      <c r="A171" s="75" t="s">
        <v>1011</v>
      </c>
      <c r="B171" s="75">
        <v>10</v>
      </c>
      <c r="C171" s="70" t="s">
        <v>1012</v>
      </c>
      <c r="D171" s="75">
        <v>455</v>
      </c>
      <c r="E171" s="75" t="s">
        <v>17</v>
      </c>
      <c r="F171" s="73" t="s">
        <v>1013</v>
      </c>
      <c r="G171" s="74">
        <f t="shared" ca="1" si="106"/>
        <v>91650</v>
      </c>
      <c r="H171" s="74">
        <f t="shared" ca="1" si="110"/>
        <v>95320</v>
      </c>
      <c r="I171" s="74">
        <f t="shared" ca="1" si="107"/>
        <v>99137</v>
      </c>
      <c r="J171" s="74">
        <f t="shared" ca="1" si="108"/>
        <v>103106</v>
      </c>
      <c r="K171" s="74">
        <f t="shared" ca="1" si="109"/>
        <v>107235</v>
      </c>
      <c r="L171" s="74">
        <f t="shared" ca="1" si="104"/>
        <v>0</v>
      </c>
      <c r="M171" s="74">
        <f t="shared" ca="1" si="105"/>
        <v>0</v>
      </c>
      <c r="N171" s="72"/>
      <c r="P171" s="187" t="str">
        <f t="shared" si="99"/>
        <v>53061C</v>
      </c>
      <c r="Q171" s="191" t="s">
        <v>600</v>
      </c>
      <c r="R171" s="188" t="str">
        <f t="shared" si="111"/>
        <v>MPD Compliance Specialist Supervisor</v>
      </c>
      <c r="S171" s="189" t="str">
        <f t="shared" si="100"/>
        <v>141</v>
      </c>
      <c r="T171" s="186" cm="1">
        <f t="array" aca="1" ref="T171" ca="1">ROUND(IF($Q171="Y",VLOOKUP($P171, INDIRECT($Q$3),T$8,0)*INDIRECT($P$2),VLOOKUP($P171, INDIRECT($Q$3),T$8,0)),IF($E171="E",0,3))</f>
        <v>91650</v>
      </c>
      <c r="U171" s="186" cm="1">
        <f t="array" aca="1" ref="U171" ca="1">ROUND(IF($Q171="Y",VLOOKUP($P171, INDIRECT($Q$3),U$8,0)*INDIRECT($P$2),VLOOKUP($P171, INDIRECT($Q$3),U$8,0)),IF($E171="E",0,3))</f>
        <v>95320</v>
      </c>
      <c r="V171" s="186" cm="1">
        <f t="array" aca="1" ref="V171" ca="1">ROUND(IF($Q171="Y",VLOOKUP($P171, INDIRECT($Q$3),V$8,0)*INDIRECT($P$2),VLOOKUP($P171, INDIRECT($Q$3),V$8,0)),IF($E171="E",0,3))</f>
        <v>99137</v>
      </c>
      <c r="W171" s="186" cm="1">
        <f t="array" aca="1" ref="W171" ca="1">ROUND(IF($Q171="Y",VLOOKUP($P171, INDIRECT($Q$3),W$8,0)*INDIRECT($P$2),VLOOKUP($P171, INDIRECT($Q$3),W$8,0)),IF($E171="E",0,3))</f>
        <v>103106</v>
      </c>
      <c r="X171" s="186" cm="1">
        <f t="array" aca="1" ref="X171" ca="1">ROUND(IF($Q171="Y",VLOOKUP($P171, INDIRECT($Q$3),X$8,0)*INDIRECT($P$2),VLOOKUP($P171, INDIRECT($Q$3),X$8,0)),IF($E171="E",0,3))</f>
        <v>107235</v>
      </c>
      <c r="Y171" s="186" cm="1">
        <f t="array" aca="1" ref="Y171" ca="1">ROUND(IF($Q171="Y",VLOOKUP($P171, INDIRECT($Q$3),Y$8,0)*INDIRECT($P$2),VLOOKUP($P171, INDIRECT($Q$3),Y$8,0)),IF($E171="E",0,3))</f>
        <v>0</v>
      </c>
      <c r="Z171" s="186" cm="1">
        <f t="array" aca="1" ref="Z171" ca="1">ROUND(IF($Q171="Y",VLOOKUP($P171, INDIRECT($Q$3),Z$8,0)*INDIRECT($P$2),VLOOKUP($P171, INDIRECT($Q$3),Z$8,0)),IF($E171="E",0,3))</f>
        <v>0</v>
      </c>
      <c r="AA171" s="186"/>
      <c r="AB171" s="282" t="str">
        <f t="shared" si="98"/>
        <v>53061C</v>
      </c>
      <c r="AC171" s="130" t="str">
        <f t="shared" si="112"/>
        <v>MPD Compliance Specialist Supervisor</v>
      </c>
      <c r="AD171" s="284" t="str">
        <f t="shared" si="103"/>
        <v>141</v>
      </c>
      <c r="AE171" s="282">
        <f t="shared" ca="1" si="115"/>
        <v>44.062999999999995</v>
      </c>
      <c r="AF171" s="282">
        <f t="shared" ca="1" si="116"/>
        <v>45.826999999999998</v>
      </c>
      <c r="AG171" s="282">
        <f t="shared" ca="1" si="117"/>
        <v>47.662999999999997</v>
      </c>
      <c r="AH171" s="282">
        <f t="shared" ca="1" si="118"/>
        <v>49.570999999999998</v>
      </c>
      <c r="AI171" s="282">
        <f t="shared" ca="1" si="119"/>
        <v>51.555999999999997</v>
      </c>
      <c r="AJ171" s="282" t="str">
        <f t="shared" ca="1" si="113"/>
        <v/>
      </c>
      <c r="AK171" s="282" t="str">
        <f t="shared" ca="1" si="114"/>
        <v/>
      </c>
    </row>
    <row r="172" spans="1:37" hidden="1" x14ac:dyDescent="0.2">
      <c r="A172" s="75" t="s">
        <v>854</v>
      </c>
      <c r="B172" s="75">
        <v>11</v>
      </c>
      <c r="C172" s="70" t="s">
        <v>124</v>
      </c>
      <c r="D172" s="75">
        <v>506</v>
      </c>
      <c r="E172" s="75" t="s">
        <v>17</v>
      </c>
      <c r="F172" s="73" t="s">
        <v>1010</v>
      </c>
      <c r="G172" s="74">
        <f t="shared" si="106"/>
        <v>101439</v>
      </c>
      <c r="H172" s="74">
        <f t="shared" si="110"/>
        <v>105494</v>
      </c>
      <c r="I172" s="74">
        <f t="shared" si="107"/>
        <v>109716</v>
      </c>
      <c r="J172" s="74">
        <f t="shared" si="108"/>
        <v>114104</v>
      </c>
      <c r="K172" s="74">
        <f t="shared" si="109"/>
        <v>118668</v>
      </c>
      <c r="L172" s="74">
        <f t="shared" ca="1" si="104"/>
        <v>0</v>
      </c>
      <c r="M172" s="74">
        <f t="shared" ca="1" si="105"/>
        <v>0</v>
      </c>
      <c r="N172" s="72"/>
      <c r="P172" s="187" t="str">
        <f t="shared" ref="P172:P203" si="120">A172</f>
        <v>53021C</v>
      </c>
      <c r="Q172" s="191" t="s">
        <v>600</v>
      </c>
      <c r="R172" s="188" t="str">
        <f t="shared" si="111"/>
        <v>MPD Health &amp; Wellness Manager</v>
      </c>
      <c r="S172" s="189" t="str">
        <f t="shared" si="100"/>
        <v>104</v>
      </c>
      <c r="T172" s="383">
        <v>101439</v>
      </c>
      <c r="U172" s="383">
        <v>105494</v>
      </c>
      <c r="V172" s="383">
        <v>109716</v>
      </c>
      <c r="W172" s="383">
        <v>114104</v>
      </c>
      <c r="X172" s="383">
        <v>118668</v>
      </c>
      <c r="Y172" s="186" cm="1">
        <f t="array" aca="1" ref="Y172" ca="1">ROUND(IF($Q172="Y",VLOOKUP($P172, INDIRECT($Q$3),Y$8,0)*INDIRECT($P$2),VLOOKUP($P172, INDIRECT($Q$3),Y$8,0)),IF($E172="E",0,3))</f>
        <v>0</v>
      </c>
      <c r="Z172" s="186" cm="1">
        <f t="array" aca="1" ref="Z172" ca="1">ROUND(IF($Q172="Y",VLOOKUP($P172, INDIRECT($Q$3),Z$8,0)*INDIRECT($P$2),VLOOKUP($P172, INDIRECT($Q$3),Z$8,0)),IF($E172="E",0,3))</f>
        <v>0</v>
      </c>
      <c r="AA172" s="186"/>
      <c r="AB172" s="282" t="str">
        <f t="shared" si="98"/>
        <v>53021C</v>
      </c>
      <c r="AC172" s="130" t="str">
        <f t="shared" si="112"/>
        <v>MPD Health &amp; Wellness Manager</v>
      </c>
      <c r="AD172" s="284" t="str">
        <f t="shared" si="103"/>
        <v>104</v>
      </c>
      <c r="AE172" s="282">
        <f t="shared" si="115"/>
        <v>48.768999999999998</v>
      </c>
      <c r="AF172" s="282">
        <f t="shared" si="116"/>
        <v>50.719000000000001</v>
      </c>
      <c r="AG172" s="282">
        <f t="shared" si="117"/>
        <v>52.748999999999995</v>
      </c>
      <c r="AH172" s="282">
        <f t="shared" si="118"/>
        <v>54.857999999999997</v>
      </c>
      <c r="AI172" s="282">
        <f t="shared" si="119"/>
        <v>57.052</v>
      </c>
      <c r="AJ172" s="282" t="str">
        <f t="shared" ca="1" si="113"/>
        <v/>
      </c>
      <c r="AK172" s="282" t="str">
        <f t="shared" ca="1" si="114"/>
        <v/>
      </c>
    </row>
    <row r="173" spans="1:37" hidden="1" x14ac:dyDescent="0.2">
      <c r="A173" s="75" t="s">
        <v>176</v>
      </c>
      <c r="B173" s="75">
        <v>12</v>
      </c>
      <c r="C173" s="70" t="s">
        <v>32</v>
      </c>
      <c r="D173" s="75">
        <v>573</v>
      </c>
      <c r="E173" s="75" t="s">
        <v>17</v>
      </c>
      <c r="F173" s="73" t="s">
        <v>414</v>
      </c>
      <c r="G173" s="74">
        <f t="shared" ca="1" si="106"/>
        <v>113791</v>
      </c>
      <c r="H173" s="74">
        <f t="shared" ca="1" si="110"/>
        <v>118342</v>
      </c>
      <c r="I173" s="74">
        <f t="shared" ca="1" si="107"/>
        <v>123075</v>
      </c>
      <c r="J173" s="74">
        <f t="shared" ca="1" si="108"/>
        <v>127998</v>
      </c>
      <c r="K173" s="74">
        <f t="shared" ca="1" si="109"/>
        <v>133117</v>
      </c>
      <c r="L173" s="74">
        <f t="shared" ca="1" si="104"/>
        <v>0</v>
      </c>
      <c r="M173" s="74">
        <f t="shared" ca="1" si="105"/>
        <v>0</v>
      </c>
      <c r="N173" s="72"/>
      <c r="P173" s="187" t="str">
        <f t="shared" si="120"/>
        <v>07455C</v>
      </c>
      <c r="Q173" s="191" t="s">
        <v>600</v>
      </c>
      <c r="R173" s="188" t="str">
        <f t="shared" si="111"/>
        <v xml:space="preserve">Parking System Manager </v>
      </c>
      <c r="S173" s="189" t="str">
        <f t="shared" si="100"/>
        <v>105</v>
      </c>
      <c r="T173" s="186" cm="1">
        <f t="array" aca="1" ref="T173" ca="1">ROUND(IF($Q173="Y",VLOOKUP($P173, INDIRECT($Q$3),T$8,0)*INDIRECT($P$2),VLOOKUP($P173, INDIRECT($Q$3),T$8,0)),IF($E173="E",0,3))</f>
        <v>113791</v>
      </c>
      <c r="U173" s="186" cm="1">
        <f t="array" aca="1" ref="U173" ca="1">ROUND(IF($Q173="Y",VLOOKUP($P173, INDIRECT($Q$3),U$8,0)*INDIRECT($P$2),VLOOKUP($P173, INDIRECT($Q$3),U$8,0)),IF($E173="E",0,3))</f>
        <v>118342</v>
      </c>
      <c r="V173" s="186" cm="1">
        <f t="array" aca="1" ref="V173" ca="1">ROUND(IF($Q173="Y",VLOOKUP($P173, INDIRECT($Q$3),V$8,0)*INDIRECT($P$2),VLOOKUP($P173, INDIRECT($Q$3),V$8,0)),IF($E173="E",0,3))</f>
        <v>123075</v>
      </c>
      <c r="W173" s="186" cm="1">
        <f t="array" aca="1" ref="W173" ca="1">ROUND(IF($Q173="Y",VLOOKUP($P173, INDIRECT($Q$3),W$8,0)*INDIRECT($P$2),VLOOKUP($P173, INDIRECT($Q$3),W$8,0)),IF($E173="E",0,3))</f>
        <v>127998</v>
      </c>
      <c r="X173" s="186" cm="1">
        <f t="array" aca="1" ref="X173" ca="1">ROUND(IF($Q173="Y",VLOOKUP($P173, INDIRECT($Q$3),X$8,0)*INDIRECT($P$2),VLOOKUP($P173, INDIRECT($Q$3),X$8,0)),IF($E173="E",0,3))</f>
        <v>133117</v>
      </c>
      <c r="Y173" s="186" cm="1">
        <f t="array" aca="1" ref="Y173" ca="1">ROUND(IF($Q173="Y",VLOOKUP($P173, INDIRECT($Q$3),Y$8,0)*INDIRECT($P$2),VLOOKUP($P173, INDIRECT($Q$3),Y$8,0)),IF($E173="E",0,3))</f>
        <v>0</v>
      </c>
      <c r="Z173" s="186" cm="1">
        <f t="array" aca="1" ref="Z173" ca="1">ROUND(IF($Q173="Y",VLOOKUP($P173, INDIRECT($Q$3),Z$8,0)*INDIRECT($P$2),VLOOKUP($P173, INDIRECT($Q$3),Z$8,0)),IF($E173="E",0,3))</f>
        <v>0</v>
      </c>
      <c r="AA173" s="186"/>
      <c r="AB173" s="282" t="str">
        <f t="shared" si="98"/>
        <v>07455C</v>
      </c>
      <c r="AC173" s="130" t="str">
        <f t="shared" si="112"/>
        <v xml:space="preserve">Parking System Manager </v>
      </c>
      <c r="AD173" s="284" t="str">
        <f t="shared" si="103"/>
        <v>105</v>
      </c>
      <c r="AE173" s="282">
        <f t="shared" ca="1" si="115"/>
        <v>54.707999999999998</v>
      </c>
      <c r="AF173" s="282">
        <f t="shared" ca="1" si="116"/>
        <v>56.896000000000001</v>
      </c>
      <c r="AG173" s="282">
        <f t="shared" ca="1" si="117"/>
        <v>59.170999999999999</v>
      </c>
      <c r="AH173" s="282">
        <f t="shared" ca="1" si="118"/>
        <v>61.537999999999997</v>
      </c>
      <c r="AI173" s="282">
        <f t="shared" ca="1" si="119"/>
        <v>63.998999999999995</v>
      </c>
      <c r="AJ173" s="282" t="str">
        <f t="shared" ca="1" si="113"/>
        <v/>
      </c>
      <c r="AK173" s="282" t="str">
        <f t="shared" ca="1" si="114"/>
        <v/>
      </c>
    </row>
    <row r="174" spans="1:37" hidden="1" x14ac:dyDescent="0.2">
      <c r="A174" s="75" t="s">
        <v>678</v>
      </c>
      <c r="B174" s="75">
        <v>8</v>
      </c>
      <c r="C174" s="70" t="s">
        <v>679</v>
      </c>
      <c r="D174" s="75">
        <v>403</v>
      </c>
      <c r="E174" s="75" t="s">
        <v>21</v>
      </c>
      <c r="F174" s="73" t="s">
        <v>677</v>
      </c>
      <c r="G174" s="74">
        <f t="shared" ca="1" si="106"/>
        <v>42.966999999999999</v>
      </c>
      <c r="H174" s="74">
        <f t="shared" ca="1" si="110"/>
        <v>44.170999999999999</v>
      </c>
      <c r="I174" s="74">
        <f t="shared" ca="1" si="107"/>
        <v>45.408000000000001</v>
      </c>
      <c r="J174" s="74">
        <f t="shared" ca="1" si="108"/>
        <v>46.703000000000003</v>
      </c>
      <c r="K174" s="74">
        <f t="shared" ca="1" si="109"/>
        <v>47.661999999999999</v>
      </c>
      <c r="L174" s="74">
        <f t="shared" ca="1" si="104"/>
        <v>0</v>
      </c>
      <c r="M174" s="74">
        <f t="shared" ca="1" si="105"/>
        <v>0</v>
      </c>
      <c r="N174" s="72"/>
      <c r="P174" s="187" t="str">
        <f t="shared" si="120"/>
        <v>52995C</v>
      </c>
      <c r="Q174" s="191" t="s">
        <v>600</v>
      </c>
      <c r="R174" s="188" t="str">
        <f t="shared" si="111"/>
        <v>Payroll Supervisor</v>
      </c>
      <c r="S174" s="189" t="str">
        <f t="shared" si="100"/>
        <v>080</v>
      </c>
      <c r="T174" s="186" cm="1">
        <f t="array" aca="1" ref="T174" ca="1">ROUND(IF($Q174="Y",VLOOKUP($P174, INDIRECT($Q$3),T$8,0)*INDIRECT($P$2),VLOOKUP($P174, INDIRECT($Q$3),T$8,0)),IF($E174="E",0,3))</f>
        <v>42.966999999999999</v>
      </c>
      <c r="U174" s="186" cm="1">
        <f t="array" aca="1" ref="U174" ca="1">ROUND(IF($Q174="Y",VLOOKUP($P174, INDIRECT($Q$3),U$8,0)*INDIRECT($P$2),VLOOKUP($P174, INDIRECT($Q$3),U$8,0)),IF($E174="E",0,3))</f>
        <v>44.170999999999999</v>
      </c>
      <c r="V174" s="186" cm="1">
        <f t="array" aca="1" ref="V174" ca="1">ROUND(IF($Q174="Y",VLOOKUP($P174, INDIRECT($Q$3),V$8,0)*INDIRECT($P$2),VLOOKUP($P174, INDIRECT($Q$3),V$8,0)),IF($E174="E",0,3))</f>
        <v>45.408000000000001</v>
      </c>
      <c r="W174" s="186" cm="1">
        <f t="array" aca="1" ref="W174" ca="1">ROUND(IF($Q174="Y",VLOOKUP($P174, INDIRECT($Q$3),W$8,0)*INDIRECT($P$2),VLOOKUP($P174, INDIRECT($Q$3),W$8,0)),IF($E174="E",0,3))</f>
        <v>46.703000000000003</v>
      </c>
      <c r="X174" s="186" cm="1">
        <f t="array" aca="1" ref="X174" ca="1">ROUND(IF($Q174="Y",VLOOKUP($P174, INDIRECT($Q$3),X$8,0)*INDIRECT($P$2),VLOOKUP($P174, INDIRECT($Q$3),X$8,0)),IF($E174="E",0,3))</f>
        <v>47.661999999999999</v>
      </c>
      <c r="Y174" s="186" cm="1">
        <f t="array" aca="1" ref="Y174" ca="1">ROUND(IF($Q174="Y",VLOOKUP($P174, INDIRECT($Q$3),Y$8,0)*INDIRECT($P$2),VLOOKUP($P174, INDIRECT($Q$3),Y$8,0)),IF($E174="E",0,3))</f>
        <v>0</v>
      </c>
      <c r="Z174" s="186" cm="1">
        <f t="array" aca="1" ref="Z174" ca="1">ROUND(IF($Q174="Y",VLOOKUP($P174, INDIRECT($Q$3),Z$8,0)*INDIRECT($P$2),VLOOKUP($P174, INDIRECT($Q$3),Z$8,0)),IF($E174="E",0,3))</f>
        <v>0</v>
      </c>
      <c r="AA174" s="186"/>
      <c r="AB174" s="282" t="str">
        <f t="shared" si="98"/>
        <v>52995C</v>
      </c>
      <c r="AC174" s="130" t="str">
        <f t="shared" si="112"/>
        <v>Payroll Supervisor</v>
      </c>
      <c r="AD174" s="284" t="str">
        <f t="shared" si="103"/>
        <v>080</v>
      </c>
      <c r="AE174" s="282">
        <f t="shared" ca="1" si="115"/>
        <v>42.966999999999999</v>
      </c>
      <c r="AF174" s="282">
        <f t="shared" ca="1" si="116"/>
        <v>44.170999999999999</v>
      </c>
      <c r="AG174" s="282">
        <f t="shared" ca="1" si="117"/>
        <v>45.408000000000001</v>
      </c>
      <c r="AH174" s="282">
        <f t="shared" ca="1" si="118"/>
        <v>46.703000000000003</v>
      </c>
      <c r="AI174" s="282">
        <f t="shared" ca="1" si="119"/>
        <v>47.661999999999999</v>
      </c>
      <c r="AJ174" s="282" t="str">
        <f t="shared" ca="1" si="113"/>
        <v/>
      </c>
      <c r="AK174" s="282" t="str">
        <f t="shared" ca="1" si="114"/>
        <v/>
      </c>
    </row>
    <row r="175" spans="1:37" hidden="1" x14ac:dyDescent="0.2">
      <c r="A175" s="75" t="s">
        <v>1069</v>
      </c>
      <c r="B175" s="75">
        <v>9</v>
      </c>
      <c r="C175" s="70" t="s">
        <v>958</v>
      </c>
      <c r="D175" s="75">
        <v>440</v>
      </c>
      <c r="E175" s="75" t="s">
        <v>17</v>
      </c>
      <c r="F175" s="73" t="s">
        <v>1070</v>
      </c>
      <c r="G175" s="74">
        <f t="shared" si="106"/>
        <v>88221</v>
      </c>
      <c r="H175" s="74">
        <f t="shared" si="110"/>
        <v>91755</v>
      </c>
      <c r="I175" s="74">
        <f t="shared" si="107"/>
        <v>95426</v>
      </c>
      <c r="J175" s="74">
        <f t="shared" si="108"/>
        <v>99247</v>
      </c>
      <c r="K175" s="74">
        <f t="shared" si="109"/>
        <v>103222</v>
      </c>
      <c r="L175" s="74">
        <f t="shared" si="104"/>
        <v>0</v>
      </c>
      <c r="M175" s="74">
        <f t="shared" si="105"/>
        <v>0</v>
      </c>
      <c r="N175" s="72"/>
      <c r="P175" s="187" t="str">
        <f t="shared" si="120"/>
        <v>53088C</v>
      </c>
      <c r="Q175" s="191" t="s">
        <v>600</v>
      </c>
      <c r="R175" s="188" t="str">
        <f t="shared" si="111"/>
        <v>Policy &amp; Research Coordinator - Office of Police Conduct &amp; Review</v>
      </c>
      <c r="S175" s="189" t="str">
        <f t="shared" si="100"/>
        <v>127</v>
      </c>
      <c r="T175" s="186">
        <v>88221</v>
      </c>
      <c r="U175" s="186">
        <v>91755</v>
      </c>
      <c r="V175" s="186">
        <v>95426</v>
      </c>
      <c r="W175" s="186">
        <v>99247</v>
      </c>
      <c r="X175" s="186">
        <v>103222</v>
      </c>
      <c r="AA175" s="186"/>
      <c r="AB175" s="282" t="str">
        <f t="shared" si="98"/>
        <v>53088C</v>
      </c>
      <c r="AC175" s="130" t="str">
        <f t="shared" si="112"/>
        <v>Policy &amp; Research Coordinator - Office of Police Conduct &amp; Review</v>
      </c>
      <c r="AD175" s="284" t="str">
        <f t="shared" si="103"/>
        <v>127</v>
      </c>
      <c r="AE175" s="282">
        <f t="shared" si="115"/>
        <v>42.413999999999994</v>
      </c>
      <c r="AF175" s="282">
        <f t="shared" si="116"/>
        <v>44.113</v>
      </c>
      <c r="AG175" s="282">
        <f t="shared" si="117"/>
        <v>45.878</v>
      </c>
      <c r="AH175" s="282">
        <f t="shared" si="118"/>
        <v>47.714999999999996</v>
      </c>
      <c r="AI175" s="282">
        <f t="shared" si="119"/>
        <v>49.625999999999998</v>
      </c>
      <c r="AJ175" s="282" t="str">
        <f t="shared" si="113"/>
        <v/>
      </c>
      <c r="AK175" s="282" t="str">
        <f t="shared" si="114"/>
        <v/>
      </c>
    </row>
    <row r="176" spans="1:37" hidden="1" x14ac:dyDescent="0.2">
      <c r="A176" s="75" t="s">
        <v>151</v>
      </c>
      <c r="B176" s="75">
        <v>12</v>
      </c>
      <c r="C176" s="70" t="s">
        <v>150</v>
      </c>
      <c r="D176" s="75">
        <v>565</v>
      </c>
      <c r="E176" s="75" t="s">
        <v>17</v>
      </c>
      <c r="F176" s="73" t="s">
        <v>645</v>
      </c>
      <c r="G176" s="74">
        <f t="shared" ca="1" si="106"/>
        <v>122453</v>
      </c>
      <c r="H176" s="74">
        <f t="shared" ca="1" si="110"/>
        <v>125880</v>
      </c>
      <c r="I176" s="74">
        <f t="shared" ca="1" si="107"/>
        <v>129407</v>
      </c>
      <c r="J176" s="74">
        <f t="shared" ca="1" si="108"/>
        <v>133093</v>
      </c>
      <c r="K176" s="74">
        <f t="shared" ca="1" si="109"/>
        <v>0</v>
      </c>
      <c r="L176" s="74">
        <f t="shared" ca="1" si="104"/>
        <v>0</v>
      </c>
      <c r="M176" s="74">
        <f t="shared" ca="1" si="105"/>
        <v>0</v>
      </c>
      <c r="N176" s="72"/>
      <c r="P176" s="187" t="str">
        <f t="shared" si="120"/>
        <v>06965C</v>
      </c>
      <c r="Q176" s="191" t="s">
        <v>600</v>
      </c>
      <c r="R176" s="188" t="str">
        <f t="shared" si="111"/>
        <v>Policy, Research and Outreach Manager</v>
      </c>
      <c r="S176" s="189" t="str">
        <f t="shared" ref="S176:S207" si="121">C176</f>
        <v>54</v>
      </c>
      <c r="T176" s="186" cm="1">
        <f t="array" aca="1" ref="T176" ca="1">ROUND(IF($Q176="Y",VLOOKUP($P176, INDIRECT($Q$3),T$8,0)*INDIRECT($P$2),VLOOKUP($P176, INDIRECT($Q$3),T$8,0)),IF($E176="E",0,3))</f>
        <v>122453</v>
      </c>
      <c r="U176" s="186" cm="1">
        <f t="array" aca="1" ref="U176" ca="1">ROUND(IF($Q176="Y",VLOOKUP($P176, INDIRECT($Q$3),U$8,0)*INDIRECT($P$2),VLOOKUP($P176, INDIRECT($Q$3),U$8,0)),IF($E176="E",0,3))</f>
        <v>125880</v>
      </c>
      <c r="V176" s="186" cm="1">
        <f t="array" aca="1" ref="V176" ca="1">ROUND(IF($Q176="Y",VLOOKUP($P176, INDIRECT($Q$3),V$8,0)*INDIRECT($P$2),VLOOKUP($P176, INDIRECT($Q$3),V$8,0)),IF($E176="E",0,3))</f>
        <v>129407</v>
      </c>
      <c r="W176" s="186" cm="1">
        <f t="array" aca="1" ref="W176" ca="1">ROUND(IF($Q176="Y",VLOOKUP($P176, INDIRECT($Q$3),W$8,0)*INDIRECT($P$2),VLOOKUP($P176, INDIRECT($Q$3),W$8,0)),IF($E176="E",0,3))</f>
        <v>133093</v>
      </c>
      <c r="X176" s="186" cm="1">
        <f t="array" aca="1" ref="X176" ca="1">ROUND(IF($Q176="Y",VLOOKUP($P176, INDIRECT($Q$3),X$8,0)*INDIRECT($P$2),VLOOKUP($P176, INDIRECT($Q$3),X$8,0)),IF($E176="E",0,3))</f>
        <v>0</v>
      </c>
      <c r="Y176" s="186" cm="1">
        <f t="array" aca="1" ref="Y176" ca="1">ROUND(IF($Q176="Y",VLOOKUP($P176, INDIRECT($Q$3),Y$8,0)*INDIRECT($P$2),VLOOKUP($P176, INDIRECT($Q$3),Y$8,0)),IF($E176="E",0,3))</f>
        <v>0</v>
      </c>
      <c r="Z176" s="186" cm="1">
        <f t="array" aca="1" ref="Z176" ca="1">ROUND(IF($Q176="Y",VLOOKUP($P176, INDIRECT($Q$3),Z$8,0)*INDIRECT($P$2),VLOOKUP($P176, INDIRECT($Q$3),Z$8,0)),IF($E176="E",0,3))</f>
        <v>0</v>
      </c>
      <c r="AA176" s="186"/>
      <c r="AB176" s="282" t="str">
        <f t="shared" si="98"/>
        <v>06965C</v>
      </c>
      <c r="AC176" s="130" t="str">
        <f t="shared" si="112"/>
        <v>Policy, Research and Outreach Manager</v>
      </c>
      <c r="AD176" s="284" t="str">
        <f t="shared" si="103"/>
        <v>54</v>
      </c>
      <c r="AE176" s="282">
        <f t="shared" ca="1" si="115"/>
        <v>58.872</v>
      </c>
      <c r="AF176" s="282">
        <f t="shared" ca="1" si="116"/>
        <v>60.519999999999996</v>
      </c>
      <c r="AG176" s="282">
        <f t="shared" ca="1" si="117"/>
        <v>62.214999999999996</v>
      </c>
      <c r="AH176" s="282">
        <f t="shared" ca="1" si="118"/>
        <v>63.988</v>
      </c>
      <c r="AI176" s="282" t="str">
        <f t="shared" ca="1" si="119"/>
        <v/>
      </c>
      <c r="AJ176" s="282" t="str">
        <f t="shared" ca="1" si="113"/>
        <v/>
      </c>
      <c r="AK176" s="282" t="str">
        <f t="shared" ca="1" si="114"/>
        <v/>
      </c>
    </row>
    <row r="177" spans="1:38" hidden="1" x14ac:dyDescent="0.2">
      <c r="A177" s="75" t="s">
        <v>473</v>
      </c>
      <c r="B177" s="75">
        <v>11</v>
      </c>
      <c r="C177" s="70" t="s">
        <v>65</v>
      </c>
      <c r="D177" s="75">
        <v>508</v>
      </c>
      <c r="E177" s="75" t="s">
        <v>17</v>
      </c>
      <c r="F177" s="73" t="s">
        <v>467</v>
      </c>
      <c r="G177" s="74">
        <f t="shared" ca="1" si="106"/>
        <v>92260</v>
      </c>
      <c r="H177" s="74">
        <f t="shared" ca="1" si="110"/>
        <v>97117</v>
      </c>
      <c r="I177" s="74">
        <f t="shared" ca="1" si="107"/>
        <v>102226</v>
      </c>
      <c r="J177" s="74">
        <f t="shared" ca="1" si="108"/>
        <v>109178</v>
      </c>
      <c r="K177" s="74">
        <f t="shared" ca="1" si="109"/>
        <v>112237</v>
      </c>
      <c r="L177" s="74">
        <f t="shared" ca="1" si="104"/>
        <v>115381</v>
      </c>
      <c r="M177" s="74">
        <f t="shared" ca="1" si="105"/>
        <v>118668</v>
      </c>
      <c r="N177" s="72"/>
      <c r="P177" s="187" t="str">
        <f t="shared" si="120"/>
        <v>52937C</v>
      </c>
      <c r="Q177" s="191" t="s">
        <v>600</v>
      </c>
      <c r="R177" s="188" t="str">
        <f t="shared" si="111"/>
        <v>Principal Budget and Evaluation Analyst</v>
      </c>
      <c r="S177" s="189" t="str">
        <f t="shared" si="121"/>
        <v>41C</v>
      </c>
      <c r="T177" s="186" cm="1">
        <f t="array" aca="1" ref="T177" ca="1">ROUND(IF($Q177="Y",VLOOKUP($P177, INDIRECT($Q$3),T$8,0)*INDIRECT($P$2),VLOOKUP($P177, INDIRECT($Q$3),T$8,0)),IF($E177="E",0,3))</f>
        <v>92260</v>
      </c>
      <c r="U177" s="186" cm="1">
        <f t="array" aca="1" ref="U177" ca="1">ROUND(IF($Q177="Y",VLOOKUP($P177, INDIRECT($Q$3),U$8,0)*INDIRECT($P$2),VLOOKUP($P177, INDIRECT($Q$3),U$8,0)),IF($E177="E",0,3))</f>
        <v>97117</v>
      </c>
      <c r="V177" s="186" cm="1">
        <f t="array" aca="1" ref="V177" ca="1">ROUND(IF($Q177="Y",VLOOKUP($P177, INDIRECT($Q$3),V$8,0)*INDIRECT($P$2),VLOOKUP($P177, INDIRECT($Q$3),V$8,0)),IF($E177="E",0,3))</f>
        <v>102226</v>
      </c>
      <c r="W177" s="186" cm="1">
        <f t="array" aca="1" ref="W177" ca="1">ROUND(IF($Q177="Y",VLOOKUP($P177, INDIRECT($Q$3),W$8,0)*INDIRECT($P$2),VLOOKUP($P177, INDIRECT($Q$3),W$8,0)),IF($E177="E",0,3))</f>
        <v>109178</v>
      </c>
      <c r="X177" s="186" cm="1">
        <f t="array" aca="1" ref="X177" ca="1">ROUND(IF($Q177="Y",VLOOKUP($P177, INDIRECT($Q$3),X$8,0)*INDIRECT($P$2),VLOOKUP($P177, INDIRECT($Q$3),X$8,0)),IF($E177="E",0,3))</f>
        <v>112237</v>
      </c>
      <c r="Y177" s="186" cm="1">
        <f t="array" aca="1" ref="Y177" ca="1">ROUND(IF($Q177="Y",VLOOKUP($P177, INDIRECT($Q$3),Y$8,0)*INDIRECT($P$2),VLOOKUP($P177, INDIRECT($Q$3),Y$8,0)),IF($E177="E",0,3))</f>
        <v>115381</v>
      </c>
      <c r="Z177" s="186" cm="1">
        <f t="array" aca="1" ref="Z177" ca="1">ROUND(IF($Q177="Y",VLOOKUP($P177, INDIRECT($Q$3),Z$8,0)*INDIRECT($P$2),VLOOKUP($P177, INDIRECT($Q$3),Z$8,0)),IF($E177="E",0,3))</f>
        <v>118668</v>
      </c>
      <c r="AA177" s="186"/>
      <c r="AB177" s="282" t="str">
        <f t="shared" si="98"/>
        <v>52937C</v>
      </c>
      <c r="AC177" s="130" t="str">
        <f t="shared" si="112"/>
        <v>Principal Budget and Evaluation Analyst</v>
      </c>
      <c r="AD177" s="284" t="str">
        <f t="shared" si="103"/>
        <v>41C</v>
      </c>
      <c r="AE177" s="282">
        <f t="shared" ca="1" si="115"/>
        <v>44.355999999999995</v>
      </c>
      <c r="AF177" s="282">
        <f t="shared" ca="1" si="116"/>
        <v>46.690999999999995</v>
      </c>
      <c r="AG177" s="282">
        <f t="shared" ca="1" si="117"/>
        <v>49.147999999999996</v>
      </c>
      <c r="AH177" s="282">
        <f t="shared" ca="1" si="118"/>
        <v>52.489999999999995</v>
      </c>
      <c r="AI177" s="282">
        <f t="shared" ca="1" si="119"/>
        <v>53.960999999999999</v>
      </c>
      <c r="AJ177" s="282">
        <f t="shared" ca="1" si="113"/>
        <v>55.471999999999994</v>
      </c>
      <c r="AK177" s="282">
        <f t="shared" ca="1" si="114"/>
        <v>57.052</v>
      </c>
    </row>
    <row r="178" spans="1:38" hidden="1" x14ac:dyDescent="0.2">
      <c r="A178" s="75" t="s">
        <v>177</v>
      </c>
      <c r="B178" s="75">
        <v>7</v>
      </c>
      <c r="C178" s="70" t="s">
        <v>81</v>
      </c>
      <c r="D178" s="75">
        <v>325</v>
      </c>
      <c r="E178" s="75" t="s">
        <v>21</v>
      </c>
      <c r="F178" s="73" t="s">
        <v>415</v>
      </c>
      <c r="G178" s="74">
        <f t="shared" ca="1" si="106"/>
        <v>30.062999999999999</v>
      </c>
      <c r="H178" s="74">
        <f t="shared" ca="1" si="110"/>
        <v>31.646000000000001</v>
      </c>
      <c r="I178" s="74">
        <f t="shared" ca="1" si="107"/>
        <v>33.31</v>
      </c>
      <c r="J178" s="74">
        <f t="shared" ca="1" si="108"/>
        <v>35.582000000000001</v>
      </c>
      <c r="K178" s="74">
        <f t="shared" ca="1" si="109"/>
        <v>36.579000000000001</v>
      </c>
      <c r="L178" s="74">
        <f t="shared" ca="1" si="104"/>
        <v>37.600999999999999</v>
      </c>
      <c r="M178" s="74">
        <f t="shared" ca="1" si="105"/>
        <v>38.673000000000002</v>
      </c>
      <c r="N178" s="72"/>
      <c r="P178" s="187" t="str">
        <f t="shared" si="120"/>
        <v>08360C</v>
      </c>
      <c r="Q178" s="191" t="s">
        <v>600</v>
      </c>
      <c r="R178" s="188" t="str">
        <f t="shared" si="111"/>
        <v>Program Assistant</v>
      </c>
      <c r="S178" s="189" t="str">
        <f t="shared" si="121"/>
        <v>08</v>
      </c>
      <c r="T178" s="186" cm="1">
        <f t="array" aca="1" ref="T178" ca="1">ROUND(IF($Q178="Y",VLOOKUP($P178, INDIRECT($Q$3),T$8,0)*INDIRECT($P$2),VLOOKUP($P178, INDIRECT($Q$3),T$8,0)),IF($E178="E",0,3))</f>
        <v>30.062999999999999</v>
      </c>
      <c r="U178" s="186" cm="1">
        <f t="array" aca="1" ref="U178" ca="1">ROUND(IF($Q178="Y",VLOOKUP($P178, INDIRECT($Q$3),U$8,0)*INDIRECT($P$2),VLOOKUP($P178, INDIRECT($Q$3),U$8,0)),IF($E178="E",0,3))</f>
        <v>31.646000000000001</v>
      </c>
      <c r="V178" s="186" cm="1">
        <f t="array" aca="1" ref="V178" ca="1">ROUND(IF($Q178="Y",VLOOKUP($P178, INDIRECT($Q$3),V$8,0)*INDIRECT($P$2),VLOOKUP($P178, INDIRECT($Q$3),V$8,0)),IF($E178="E",0,3))</f>
        <v>33.31</v>
      </c>
      <c r="W178" s="186" cm="1">
        <f t="array" aca="1" ref="W178" ca="1">ROUND(IF($Q178="Y",VLOOKUP($P178, INDIRECT($Q$3),W$8,0)*INDIRECT($P$2),VLOOKUP($P178, INDIRECT($Q$3),W$8,0)),IF($E178="E",0,3))</f>
        <v>35.582000000000001</v>
      </c>
      <c r="X178" s="186" cm="1">
        <f t="array" aca="1" ref="X178" ca="1">ROUND(IF($Q178="Y",VLOOKUP($P178, INDIRECT($Q$3),X$8,0)*INDIRECT($P$2),VLOOKUP($P178, INDIRECT($Q$3),X$8,0)),IF($E178="E",0,3))</f>
        <v>36.579000000000001</v>
      </c>
      <c r="Y178" s="186" cm="1">
        <f t="array" aca="1" ref="Y178" ca="1">ROUND(IF($Q178="Y",VLOOKUP($P178, INDIRECT($Q$3),Y$8,0)*INDIRECT($P$2),VLOOKUP($P178, INDIRECT($Q$3),Y$8,0)),IF($E178="E",0,3))</f>
        <v>37.600999999999999</v>
      </c>
      <c r="Z178" s="186" cm="1">
        <f t="array" aca="1" ref="Z178" ca="1">ROUND(IF($Q178="Y",VLOOKUP($P178, INDIRECT($Q$3),Z$8,0)*INDIRECT($P$2),VLOOKUP($P178, INDIRECT($Q$3),Z$8,0)),IF($E178="E",0,3))</f>
        <v>38.673000000000002</v>
      </c>
      <c r="AA178" s="186"/>
      <c r="AB178" s="282" t="str">
        <f t="shared" si="98"/>
        <v>08360C</v>
      </c>
      <c r="AC178" s="130" t="str">
        <f t="shared" si="112"/>
        <v>Program Assistant</v>
      </c>
      <c r="AD178" s="284" t="str">
        <f t="shared" si="103"/>
        <v>08</v>
      </c>
      <c r="AE178" s="282">
        <f t="shared" ca="1" si="115"/>
        <v>30.062999999999999</v>
      </c>
      <c r="AF178" s="282">
        <f t="shared" ca="1" si="116"/>
        <v>31.646000000000001</v>
      </c>
      <c r="AG178" s="282">
        <f t="shared" ca="1" si="117"/>
        <v>33.31</v>
      </c>
      <c r="AH178" s="282">
        <f t="shared" ca="1" si="118"/>
        <v>35.582000000000001</v>
      </c>
      <c r="AI178" s="282">
        <f t="shared" ca="1" si="119"/>
        <v>36.579000000000001</v>
      </c>
      <c r="AJ178" s="282">
        <f t="shared" ca="1" si="113"/>
        <v>37.600999999999999</v>
      </c>
      <c r="AK178" s="282">
        <f t="shared" ca="1" si="114"/>
        <v>38.673000000000002</v>
      </c>
    </row>
    <row r="179" spans="1:38" hidden="1" x14ac:dyDescent="0.2">
      <c r="A179" s="75" t="s">
        <v>940</v>
      </c>
      <c r="B179" s="75">
        <v>9</v>
      </c>
      <c r="C179" s="70" t="s">
        <v>941</v>
      </c>
      <c r="D179" s="75">
        <v>415</v>
      </c>
      <c r="E179" s="75" t="s">
        <v>17</v>
      </c>
      <c r="F179" s="73" t="s">
        <v>942</v>
      </c>
      <c r="G179" s="74">
        <f t="shared" ca="1" si="106"/>
        <v>83545</v>
      </c>
      <c r="H179" s="74">
        <f t="shared" ca="1" si="110"/>
        <v>94216</v>
      </c>
      <c r="I179" s="74">
        <f t="shared" ca="1" si="107"/>
        <v>97989</v>
      </c>
      <c r="J179" s="74">
        <f t="shared" ca="1" si="108"/>
        <v>101911</v>
      </c>
      <c r="K179" s="74">
        <f t="shared" ca="1" si="109"/>
        <v>105991</v>
      </c>
      <c r="L179" s="74">
        <f t="shared" ca="1" si="104"/>
        <v>0</v>
      </c>
      <c r="M179" s="74">
        <f t="shared" ca="1" si="105"/>
        <v>0</v>
      </c>
      <c r="N179" s="72"/>
      <c r="P179" s="187" t="str">
        <f t="shared" si="120"/>
        <v>59441C</v>
      </c>
      <c r="Q179" s="191" t="s">
        <v>600</v>
      </c>
      <c r="R179" s="188" t="str">
        <f t="shared" si="111"/>
        <v xml:space="preserve">Project Coordinator - HR Confidential </v>
      </c>
      <c r="S179" s="189" t="str">
        <f t="shared" si="121"/>
        <v>118</v>
      </c>
      <c r="T179" s="186" cm="1">
        <f t="array" aca="1" ref="T179" ca="1">ROUND(IF($Q179="Y",VLOOKUP($P179, INDIRECT($Q$3),T$8,0)*INDIRECT($P$2),VLOOKUP($P179, INDIRECT($Q$3),T$8,0)),IF($E179="E",0,3))</f>
        <v>83545</v>
      </c>
      <c r="U179" s="186" cm="1">
        <f t="array" aca="1" ref="U179" ca="1">ROUND(IF($Q179="Y",VLOOKUP($P179, INDIRECT($Q$3),U$8,0)*INDIRECT($P$2),VLOOKUP($P179, INDIRECT($Q$3),U$8,0)),IF($E179="E",0,3))</f>
        <v>94216</v>
      </c>
      <c r="V179" s="186" cm="1">
        <f t="array" aca="1" ref="V179" ca="1">ROUND(IF($Q179="Y",VLOOKUP($P179, INDIRECT($Q$3),V$8,0)*INDIRECT($P$2),VLOOKUP($P179, INDIRECT($Q$3),V$8,0)),IF($E179="E",0,3))</f>
        <v>97989</v>
      </c>
      <c r="W179" s="186" cm="1">
        <f t="array" aca="1" ref="W179" ca="1">ROUND(IF($Q179="Y",VLOOKUP($P179, INDIRECT($Q$3),W$8,0)*INDIRECT($P$2),VLOOKUP($P179, INDIRECT($Q$3),W$8,0)),IF($E179="E",0,3))</f>
        <v>101911</v>
      </c>
      <c r="X179" s="186" cm="1">
        <f t="array" aca="1" ref="X179" ca="1">ROUND(IF($Q179="Y",VLOOKUP($P179, INDIRECT($Q$3),X$8,0)*INDIRECT($P$2),VLOOKUP($P179, INDIRECT($Q$3),X$8,0)),IF($E179="E",0,3))</f>
        <v>105991</v>
      </c>
      <c r="Y179" s="186" cm="1">
        <f t="array" aca="1" ref="Y179" ca="1">ROUND(IF($Q179="Y",VLOOKUP($P179, INDIRECT($Q$3),Y$8,0)*INDIRECT($P$2),VLOOKUP($P179, INDIRECT($Q$3),Y$8,0)),IF($E179="E",0,3))</f>
        <v>0</v>
      </c>
      <c r="Z179" s="186" cm="1">
        <f t="array" aca="1" ref="Z179" ca="1">ROUND(IF($Q179="Y",VLOOKUP($P179, INDIRECT($Q$3),Z$8,0)*INDIRECT($P$2),VLOOKUP($P179, INDIRECT($Q$3),Z$8,0)),IF($E179="E",0,3))</f>
        <v>0</v>
      </c>
      <c r="AA179" s="186"/>
      <c r="AB179" s="282" t="str">
        <f t="shared" si="98"/>
        <v>59441C</v>
      </c>
      <c r="AC179" s="130" t="str">
        <f t="shared" si="112"/>
        <v xml:space="preserve">Project Coordinator - HR Confidential </v>
      </c>
      <c r="AD179" s="284" t="str">
        <f t="shared" si="103"/>
        <v>118</v>
      </c>
      <c r="AE179" s="282">
        <f t="shared" ca="1" si="115"/>
        <v>40.165999999999997</v>
      </c>
      <c r="AF179" s="282">
        <f t="shared" ca="1" si="116"/>
        <v>45.296999999999997</v>
      </c>
      <c r="AG179" s="282">
        <f t="shared" ca="1" si="117"/>
        <v>47.110999999999997</v>
      </c>
      <c r="AH179" s="282">
        <f t="shared" ca="1" si="118"/>
        <v>48.995999999999995</v>
      </c>
      <c r="AI179" s="282">
        <f t="shared" ca="1" si="119"/>
        <v>50.957999999999998</v>
      </c>
      <c r="AJ179" s="282" t="str">
        <f t="shared" ca="1" si="113"/>
        <v/>
      </c>
      <c r="AK179" s="282" t="str">
        <f t="shared" ca="1" si="114"/>
        <v/>
      </c>
    </row>
    <row r="180" spans="1:38" hidden="1" x14ac:dyDescent="0.2">
      <c r="A180" s="75" t="s">
        <v>179</v>
      </c>
      <c r="B180" s="75">
        <v>9</v>
      </c>
      <c r="C180" s="70" t="s">
        <v>178</v>
      </c>
      <c r="D180" s="75">
        <v>425</v>
      </c>
      <c r="E180" s="75" t="s">
        <v>17</v>
      </c>
      <c r="F180" s="73" t="s">
        <v>416</v>
      </c>
      <c r="G180" s="74">
        <f t="shared" ca="1" si="106"/>
        <v>86139</v>
      </c>
      <c r="H180" s="74">
        <f t="shared" ca="1" si="110"/>
        <v>91901</v>
      </c>
      <c r="I180" s="74">
        <f t="shared" ca="1" si="107"/>
        <v>94475</v>
      </c>
      <c r="J180" s="74">
        <f t="shared" ca="1" si="108"/>
        <v>97121</v>
      </c>
      <c r="K180" s="74">
        <f t="shared" ca="1" si="109"/>
        <v>99891</v>
      </c>
      <c r="L180" s="74">
        <f t="shared" ca="1" si="104"/>
        <v>0</v>
      </c>
      <c r="M180" s="74">
        <f t="shared" ca="1" si="105"/>
        <v>0</v>
      </c>
      <c r="N180" s="72"/>
      <c r="P180" s="187" t="str">
        <f t="shared" si="120"/>
        <v>08433C</v>
      </c>
      <c r="Q180" s="191" t="s">
        <v>600</v>
      </c>
      <c r="R180" s="188" t="str">
        <f t="shared" si="111"/>
        <v>Project Coordinator (Supervisory)</v>
      </c>
      <c r="S180" s="189" t="str">
        <f t="shared" si="121"/>
        <v>36</v>
      </c>
      <c r="T180" s="186" cm="1">
        <f t="array" aca="1" ref="T180" ca="1">ROUND(IF($Q180="Y",VLOOKUP($P180, INDIRECT($Q$3),T$8,0)*INDIRECT($P$2),VLOOKUP($P180, INDIRECT($Q$3),T$8,0)),IF($E180="E",0,3))</f>
        <v>86139</v>
      </c>
      <c r="U180" s="186" cm="1">
        <f t="array" aca="1" ref="U180" ca="1">ROUND(IF($Q180="Y",VLOOKUP($P180, INDIRECT($Q$3),U$8,0)*INDIRECT($P$2),VLOOKUP($P180, INDIRECT($Q$3),U$8,0)),IF($E180="E",0,3))</f>
        <v>91901</v>
      </c>
      <c r="V180" s="186" cm="1">
        <f t="array" aca="1" ref="V180" ca="1">ROUND(IF($Q180="Y",VLOOKUP($P180, INDIRECT($Q$3),V$8,0)*INDIRECT($P$2),VLOOKUP($P180, INDIRECT($Q$3),V$8,0)),IF($E180="E",0,3))</f>
        <v>94475</v>
      </c>
      <c r="W180" s="186" cm="1">
        <f t="array" aca="1" ref="W180" ca="1">ROUND(IF($Q180="Y",VLOOKUP($P180, INDIRECT($Q$3),W$8,0)*INDIRECT($P$2),VLOOKUP($P180, INDIRECT($Q$3),W$8,0)),IF($E180="E",0,3))</f>
        <v>97121</v>
      </c>
      <c r="X180" s="186" cm="1">
        <f t="array" aca="1" ref="X180" ca="1">ROUND(IF($Q180="Y",VLOOKUP($P180, INDIRECT($Q$3),X$8,0)*INDIRECT($P$2),VLOOKUP($P180, INDIRECT($Q$3),X$8,0)),IF($E180="E",0,3))</f>
        <v>99891</v>
      </c>
      <c r="Y180" s="186" cm="1">
        <f t="array" aca="1" ref="Y180" ca="1">ROUND(IF($Q180="Y",VLOOKUP($P180, INDIRECT($Q$3),Y$8,0)*INDIRECT($P$2),VLOOKUP($P180, INDIRECT($Q$3),Y$8,0)),IF($E180="E",0,3))</f>
        <v>0</v>
      </c>
      <c r="Z180" s="186" cm="1">
        <f t="array" aca="1" ref="Z180" ca="1">ROUND(IF($Q180="Y",VLOOKUP($P180, INDIRECT($Q$3),Z$8,0)*INDIRECT($P$2),VLOOKUP($P180, INDIRECT($Q$3),Z$8,0)),IF($E180="E",0,3))</f>
        <v>0</v>
      </c>
      <c r="AA180" s="186"/>
      <c r="AB180" s="282" t="str">
        <f t="shared" si="98"/>
        <v>08433C</v>
      </c>
      <c r="AC180" s="130" t="str">
        <f t="shared" si="112"/>
        <v>Project Coordinator (Supervisory)</v>
      </c>
      <c r="AD180" s="284" t="str">
        <f t="shared" si="103"/>
        <v>36</v>
      </c>
      <c r="AE180" s="282">
        <f t="shared" ca="1" si="115"/>
        <v>41.412999999999997</v>
      </c>
      <c r="AF180" s="282">
        <f t="shared" ca="1" si="116"/>
        <v>44.183999999999997</v>
      </c>
      <c r="AG180" s="282">
        <f t="shared" ca="1" si="117"/>
        <v>45.420999999999999</v>
      </c>
      <c r="AH180" s="282">
        <f t="shared" ca="1" si="118"/>
        <v>46.692999999999998</v>
      </c>
      <c r="AI180" s="282">
        <f t="shared" ca="1" si="119"/>
        <v>48.024999999999999</v>
      </c>
      <c r="AJ180" s="282" t="str">
        <f t="shared" ca="1" si="113"/>
        <v/>
      </c>
      <c r="AK180" s="282" t="str">
        <f t="shared" ca="1" si="114"/>
        <v/>
      </c>
    </row>
    <row r="181" spans="1:38" hidden="1" x14ac:dyDescent="0.2">
      <c r="A181" s="75" t="s">
        <v>229</v>
      </c>
      <c r="B181" s="75">
        <v>10</v>
      </c>
      <c r="C181" s="70" t="s">
        <v>44</v>
      </c>
      <c r="D181" s="75">
        <v>460</v>
      </c>
      <c r="E181" s="75" t="s">
        <v>17</v>
      </c>
      <c r="F181" s="73" t="s">
        <v>642</v>
      </c>
      <c r="G181" s="74">
        <f t="shared" ca="1" si="106"/>
        <v>83605</v>
      </c>
      <c r="H181" s="74">
        <f t="shared" ca="1" si="110"/>
        <v>87922</v>
      </c>
      <c r="I181" s="74">
        <f t="shared" ca="1" si="107"/>
        <v>92403</v>
      </c>
      <c r="J181" s="74">
        <f t="shared" ca="1" si="108"/>
        <v>98658</v>
      </c>
      <c r="K181" s="74">
        <f t="shared" ca="1" si="109"/>
        <v>101421</v>
      </c>
      <c r="L181" s="74">
        <f t="shared" ca="1" si="104"/>
        <v>104261</v>
      </c>
      <c r="M181" s="74">
        <f t="shared" ca="1" si="105"/>
        <v>107235</v>
      </c>
      <c r="N181" s="72"/>
      <c r="P181" s="187" t="str">
        <f t="shared" si="120"/>
        <v>10207C</v>
      </c>
      <c r="Q181" s="191" t="s">
        <v>600</v>
      </c>
      <c r="R181" s="188" t="str">
        <f t="shared" si="111"/>
        <v>Property and Evidence Manager</v>
      </c>
      <c r="S181" s="189" t="str">
        <f t="shared" si="121"/>
        <v>34D</v>
      </c>
      <c r="T181" s="186" cm="1">
        <f t="array" aca="1" ref="T181" ca="1">ROUND(IF($Q181="Y",VLOOKUP($P181, INDIRECT($Q$3),T$8,0)*INDIRECT($P$2),VLOOKUP($P181, INDIRECT($Q$3),T$8,0)),IF($E181="E",0,3))</f>
        <v>83605</v>
      </c>
      <c r="U181" s="186" cm="1">
        <f t="array" aca="1" ref="U181" ca="1">ROUND(IF($Q181="Y",VLOOKUP($P181, INDIRECT($Q$3),U$8,0)*INDIRECT($P$2),VLOOKUP($P181, INDIRECT($Q$3),U$8,0)),IF($E181="E",0,3))</f>
        <v>87922</v>
      </c>
      <c r="V181" s="186" cm="1">
        <f t="array" aca="1" ref="V181" ca="1">ROUND(IF($Q181="Y",VLOOKUP($P181, INDIRECT($Q$3),V$8,0)*INDIRECT($P$2),VLOOKUP($P181, INDIRECT($Q$3),V$8,0)),IF($E181="E",0,3))</f>
        <v>92403</v>
      </c>
      <c r="W181" s="186" cm="1">
        <f t="array" aca="1" ref="W181" ca="1">ROUND(IF($Q181="Y",VLOOKUP($P181, INDIRECT($Q$3),W$8,0)*INDIRECT($P$2),VLOOKUP($P181, INDIRECT($Q$3),W$8,0)),IF($E181="E",0,3))</f>
        <v>98658</v>
      </c>
      <c r="X181" s="186" cm="1">
        <f t="array" aca="1" ref="X181" ca="1">ROUND(IF($Q181="Y",VLOOKUP($P181, INDIRECT($Q$3),X$8,0)*INDIRECT($P$2),VLOOKUP($P181, INDIRECT($Q$3),X$8,0)),IF($E181="E",0,3))</f>
        <v>101421</v>
      </c>
      <c r="Y181" s="186" cm="1">
        <f t="array" aca="1" ref="Y181" ca="1">ROUND(IF($Q181="Y",VLOOKUP($P181, INDIRECT($Q$3),Y$8,0)*INDIRECT($P$2),VLOOKUP($P181, INDIRECT($Q$3),Y$8,0)),IF($E181="E",0,3))</f>
        <v>104261</v>
      </c>
      <c r="Z181" s="186" cm="1">
        <f t="array" aca="1" ref="Z181" ca="1">ROUND(IF($Q181="Y",VLOOKUP($P181, INDIRECT($Q$3),Z$8,0)*INDIRECT($P$2),VLOOKUP($P181, INDIRECT($Q$3),Z$8,0)),IF($E181="E",0,3))</f>
        <v>107235</v>
      </c>
      <c r="AA181" s="186"/>
      <c r="AB181" s="282" t="str">
        <f t="shared" si="98"/>
        <v>10207C</v>
      </c>
      <c r="AC181" s="130" t="str">
        <f t="shared" si="112"/>
        <v>Property and Evidence Manager</v>
      </c>
      <c r="AD181" s="284" t="str">
        <f t="shared" si="103"/>
        <v>34D</v>
      </c>
      <c r="AE181" s="282">
        <f t="shared" ca="1" si="115"/>
        <v>40.195</v>
      </c>
      <c r="AF181" s="282">
        <f t="shared" ca="1" si="116"/>
        <v>42.271000000000001</v>
      </c>
      <c r="AG181" s="282">
        <f t="shared" ca="1" si="117"/>
        <v>44.424999999999997</v>
      </c>
      <c r="AH181" s="282">
        <f t="shared" ca="1" si="118"/>
        <v>47.431999999999995</v>
      </c>
      <c r="AI181" s="282">
        <f t="shared" ca="1" si="119"/>
        <v>48.760999999999996</v>
      </c>
      <c r="AJ181" s="282">
        <f t="shared" ca="1" si="113"/>
        <v>50.125999999999998</v>
      </c>
      <c r="AK181" s="282">
        <f t="shared" ca="1" si="114"/>
        <v>51.555999999999997</v>
      </c>
    </row>
    <row r="182" spans="1:38" hidden="1" x14ac:dyDescent="0.2">
      <c r="A182" s="75" t="s">
        <v>181</v>
      </c>
      <c r="B182" s="75">
        <v>9</v>
      </c>
      <c r="C182" s="70" t="s">
        <v>180</v>
      </c>
      <c r="D182" s="75">
        <v>410</v>
      </c>
      <c r="E182" s="75" t="s">
        <v>17</v>
      </c>
      <c r="F182" s="73" t="s">
        <v>417</v>
      </c>
      <c r="G182" s="74">
        <f t="shared" ca="1" si="106"/>
        <v>70722</v>
      </c>
      <c r="H182" s="74">
        <f t="shared" ca="1" si="110"/>
        <v>74447</v>
      </c>
      <c r="I182" s="74">
        <f t="shared" ca="1" si="107"/>
        <v>78366</v>
      </c>
      <c r="J182" s="74">
        <f t="shared" ca="1" si="108"/>
        <v>83692</v>
      </c>
      <c r="K182" s="74">
        <f t="shared" ca="1" si="109"/>
        <v>86036</v>
      </c>
      <c r="L182" s="74">
        <f t="shared" ca="1" si="104"/>
        <v>88445</v>
      </c>
      <c r="M182" s="74">
        <f t="shared" ca="1" si="105"/>
        <v>90964</v>
      </c>
      <c r="N182" s="72"/>
      <c r="P182" s="187" t="str">
        <f t="shared" si="120"/>
        <v>08445C</v>
      </c>
      <c r="Q182" s="191" t="s">
        <v>600</v>
      </c>
      <c r="R182" s="188" t="str">
        <f t="shared" si="111"/>
        <v>Property Services Project Coordinator</v>
      </c>
      <c r="S182" s="189" t="str">
        <f t="shared" si="121"/>
        <v>74</v>
      </c>
      <c r="T182" s="186" cm="1">
        <f t="array" aca="1" ref="T182" ca="1">ROUND(IF($Q182="Y",VLOOKUP($P182, INDIRECT($Q$3),T$8,0)*INDIRECT($P$2),VLOOKUP($P182, INDIRECT($Q$3),T$8,0)),IF($E182="E",0,3))</f>
        <v>70722</v>
      </c>
      <c r="U182" s="186" cm="1">
        <f t="array" aca="1" ref="U182" ca="1">ROUND(IF($Q182="Y",VLOOKUP($P182, INDIRECT($Q$3),U$8,0)*INDIRECT($P$2),VLOOKUP($P182, INDIRECT($Q$3),U$8,0)),IF($E182="E",0,3))</f>
        <v>74447</v>
      </c>
      <c r="V182" s="186" cm="1">
        <f t="array" aca="1" ref="V182" ca="1">ROUND(IF($Q182="Y",VLOOKUP($P182, INDIRECT($Q$3),V$8,0)*INDIRECT($P$2),VLOOKUP($P182, INDIRECT($Q$3),V$8,0)),IF($E182="E",0,3))</f>
        <v>78366</v>
      </c>
      <c r="W182" s="186" cm="1">
        <f t="array" aca="1" ref="W182" ca="1">ROUND(IF($Q182="Y",VLOOKUP($P182, INDIRECT($Q$3),W$8,0)*INDIRECT($P$2),VLOOKUP($P182, INDIRECT($Q$3),W$8,0)),IF($E182="E",0,3))</f>
        <v>83692</v>
      </c>
      <c r="X182" s="186" cm="1">
        <f t="array" aca="1" ref="X182" ca="1">ROUND(IF($Q182="Y",VLOOKUP($P182, INDIRECT($Q$3),X$8,0)*INDIRECT($P$2),VLOOKUP($P182, INDIRECT($Q$3),X$8,0)),IF($E182="E",0,3))</f>
        <v>86036</v>
      </c>
      <c r="Y182" s="186" cm="1">
        <f t="array" aca="1" ref="Y182" ca="1">ROUND(IF($Q182="Y",VLOOKUP($P182, INDIRECT($Q$3),Y$8,0)*INDIRECT($P$2),VLOOKUP($P182, INDIRECT($Q$3),Y$8,0)),IF($E182="E",0,3))</f>
        <v>88445</v>
      </c>
      <c r="Z182" s="186" cm="1">
        <f t="array" aca="1" ref="Z182" ca="1">ROUND(IF($Q182="Y",VLOOKUP($P182, INDIRECT($Q$3),Z$8,0)*INDIRECT($P$2),VLOOKUP($P182, INDIRECT($Q$3),Z$8,0)),IF($E182="E",0,3))</f>
        <v>90964</v>
      </c>
      <c r="AA182" s="186"/>
      <c r="AB182" s="282" t="str">
        <f t="shared" si="98"/>
        <v>08445C</v>
      </c>
      <c r="AC182" s="130" t="str">
        <f t="shared" si="112"/>
        <v>Property Services Project Coordinator</v>
      </c>
      <c r="AD182" s="284" t="str">
        <f t="shared" si="103"/>
        <v>74</v>
      </c>
      <c r="AE182" s="282">
        <f t="shared" ca="1" si="115"/>
        <v>34.000999999999998</v>
      </c>
      <c r="AF182" s="282">
        <f t="shared" ca="1" si="116"/>
        <v>35.791999999999994</v>
      </c>
      <c r="AG182" s="282">
        <f t="shared" ca="1" si="117"/>
        <v>37.675999999999995</v>
      </c>
      <c r="AH182" s="282">
        <f t="shared" ca="1" si="118"/>
        <v>40.236999999999995</v>
      </c>
      <c r="AI182" s="282">
        <f t="shared" ca="1" si="119"/>
        <v>41.363999999999997</v>
      </c>
      <c r="AJ182" s="282">
        <f t="shared" ca="1" si="113"/>
        <v>42.521999999999998</v>
      </c>
      <c r="AK182" s="282">
        <f t="shared" ca="1" si="114"/>
        <v>43.732999999999997</v>
      </c>
    </row>
    <row r="183" spans="1:38" hidden="1" x14ac:dyDescent="0.2">
      <c r="A183" s="75" t="s">
        <v>182</v>
      </c>
      <c r="B183" s="75">
        <v>10</v>
      </c>
      <c r="C183" s="70" t="s">
        <v>162</v>
      </c>
      <c r="D183" s="75">
        <v>493</v>
      </c>
      <c r="E183" s="75" t="s">
        <v>17</v>
      </c>
      <c r="F183" s="73" t="s">
        <v>418</v>
      </c>
      <c r="G183" s="74">
        <f t="shared" ca="1" si="106"/>
        <v>96027</v>
      </c>
      <c r="H183" s="74">
        <f t="shared" ca="1" si="110"/>
        <v>99868</v>
      </c>
      <c r="I183" s="74">
        <f t="shared" ca="1" si="107"/>
        <v>103862</v>
      </c>
      <c r="J183" s="74">
        <f t="shared" ca="1" si="108"/>
        <v>108015</v>
      </c>
      <c r="K183" s="74">
        <f t="shared" ca="1" si="109"/>
        <v>112338</v>
      </c>
      <c r="L183" s="74">
        <f t="shared" ca="1" si="104"/>
        <v>0</v>
      </c>
      <c r="M183" s="74">
        <f t="shared" ca="1" si="105"/>
        <v>0</v>
      </c>
      <c r="N183" s="72"/>
      <c r="P183" s="187" t="str">
        <f t="shared" si="120"/>
        <v>08447C</v>
      </c>
      <c r="Q183" s="191" t="s">
        <v>600</v>
      </c>
      <c r="R183" s="188" t="str">
        <f t="shared" si="111"/>
        <v>Public Arts Administrator</v>
      </c>
      <c r="S183" s="189" t="str">
        <f t="shared" si="121"/>
        <v>10</v>
      </c>
      <c r="T183" s="186" cm="1">
        <f t="array" aca="1" ref="T183" ca="1">ROUND(IF($Q183="Y",VLOOKUP($P183, INDIRECT($Q$3),T$8,0)*INDIRECT($P$2),VLOOKUP($P183, INDIRECT($Q$3),T$8,0)),IF($E183="E",0,3))</f>
        <v>96027</v>
      </c>
      <c r="U183" s="186" cm="1">
        <f t="array" aca="1" ref="U183" ca="1">ROUND(IF($Q183="Y",VLOOKUP($P183, INDIRECT($Q$3),U$8,0)*INDIRECT($P$2),VLOOKUP($P183, INDIRECT($Q$3),U$8,0)),IF($E183="E",0,3))</f>
        <v>99868</v>
      </c>
      <c r="V183" s="186" cm="1">
        <f t="array" aca="1" ref="V183" ca="1">ROUND(IF($Q183="Y",VLOOKUP($P183, INDIRECT($Q$3),V$8,0)*INDIRECT($P$2),VLOOKUP($P183, INDIRECT($Q$3),V$8,0)),IF($E183="E",0,3))</f>
        <v>103862</v>
      </c>
      <c r="W183" s="186" cm="1">
        <f t="array" aca="1" ref="W183" ca="1">ROUND(IF($Q183="Y",VLOOKUP($P183, INDIRECT($Q$3),W$8,0)*INDIRECT($P$2),VLOOKUP($P183, INDIRECT($Q$3),W$8,0)),IF($E183="E",0,3))</f>
        <v>108015</v>
      </c>
      <c r="X183" s="186" cm="1">
        <f t="array" aca="1" ref="X183" ca="1">ROUND(IF($Q183="Y",VLOOKUP($P183, INDIRECT($Q$3),X$8,0)*INDIRECT($P$2),VLOOKUP($P183, INDIRECT($Q$3),X$8,0)),IF($E183="E",0,3))</f>
        <v>112338</v>
      </c>
      <c r="Y183" s="186" cm="1">
        <f t="array" aca="1" ref="Y183" ca="1">ROUND(IF($Q183="Y",VLOOKUP($P183, INDIRECT($Q$3),Y$8,0)*INDIRECT($P$2),VLOOKUP($P183, INDIRECT($Q$3),Y$8,0)),IF($E183="E",0,3))</f>
        <v>0</v>
      </c>
      <c r="Z183" s="186" cm="1">
        <f t="array" aca="1" ref="Z183" ca="1">ROUND(IF($Q183="Y",VLOOKUP($P183, INDIRECT($Q$3),Z$8,0)*INDIRECT($P$2),VLOOKUP($P183, INDIRECT($Q$3),Z$8,0)),IF($E183="E",0,3))</f>
        <v>0</v>
      </c>
      <c r="AA183" s="186"/>
      <c r="AB183" s="282" t="str">
        <f t="shared" si="98"/>
        <v>08447C</v>
      </c>
      <c r="AC183" s="130" t="str">
        <f t="shared" si="112"/>
        <v>Public Arts Administrator</v>
      </c>
      <c r="AD183" s="284" t="str">
        <f t="shared" si="103"/>
        <v>10</v>
      </c>
      <c r="AE183" s="282">
        <f t="shared" ca="1" si="115"/>
        <v>46.166999999999994</v>
      </c>
      <c r="AF183" s="282">
        <f t="shared" ca="1" si="116"/>
        <v>48.013999999999996</v>
      </c>
      <c r="AG183" s="282">
        <f t="shared" ca="1" si="117"/>
        <v>49.933999999999997</v>
      </c>
      <c r="AH183" s="282">
        <f t="shared" ca="1" si="118"/>
        <v>51.930999999999997</v>
      </c>
      <c r="AI183" s="282">
        <f t="shared" ca="1" si="119"/>
        <v>54.009</v>
      </c>
      <c r="AJ183" s="282" t="str">
        <f t="shared" ca="1" si="113"/>
        <v/>
      </c>
      <c r="AK183" s="282" t="str">
        <f t="shared" ca="1" si="114"/>
        <v/>
      </c>
    </row>
    <row r="184" spans="1:38" hidden="1" x14ac:dyDescent="0.2">
      <c r="A184" s="75" t="s">
        <v>858</v>
      </c>
      <c r="B184" s="75">
        <v>10</v>
      </c>
      <c r="C184" s="70" t="s">
        <v>859</v>
      </c>
      <c r="D184" s="75">
        <v>460</v>
      </c>
      <c r="E184" s="75" t="s">
        <v>17</v>
      </c>
      <c r="F184" s="73" t="s">
        <v>857</v>
      </c>
      <c r="G184" s="74">
        <f t="shared" ca="1" si="106"/>
        <v>92882</v>
      </c>
      <c r="H184" s="74">
        <f t="shared" ca="1" si="110"/>
        <v>96602</v>
      </c>
      <c r="I184" s="74">
        <f t="shared" ca="1" si="107"/>
        <v>100469</v>
      </c>
      <c r="J184" s="74">
        <f t="shared" ca="1" si="108"/>
        <v>104493</v>
      </c>
      <c r="K184" s="74">
        <f t="shared" ca="1" si="109"/>
        <v>108677</v>
      </c>
      <c r="L184" s="74">
        <f t="shared" ca="1" si="104"/>
        <v>0</v>
      </c>
      <c r="M184" s="74">
        <f t="shared" ca="1" si="105"/>
        <v>0</v>
      </c>
      <c r="N184" s="72"/>
      <c r="P184" s="187" t="str">
        <f t="shared" si="120"/>
        <v>59425C</v>
      </c>
      <c r="Q184" s="191" t="s">
        <v>600</v>
      </c>
      <c r="R184" s="188" t="str">
        <f t="shared" si="111"/>
        <v>Public Health Administrative Services Program Manager</v>
      </c>
      <c r="S184" s="189" t="str">
        <f t="shared" si="121"/>
        <v>114</v>
      </c>
      <c r="T184" s="186" cm="1">
        <f t="array" aca="1" ref="T184" ca="1">ROUND(IF($Q184="Y",VLOOKUP($P184, INDIRECT($Q$3),T$8,0)*INDIRECT($P$2),VLOOKUP($P184, INDIRECT($Q$3),T$8,0)),IF($E184="E",0,3))</f>
        <v>92882</v>
      </c>
      <c r="U184" s="186" cm="1">
        <f t="array" aca="1" ref="U184" ca="1">ROUND(IF($Q184="Y",VLOOKUP($P184, INDIRECT($Q$3),U$8,0)*INDIRECT($P$2),VLOOKUP($P184, INDIRECT($Q$3),U$8,0)),IF($E184="E",0,3))</f>
        <v>96602</v>
      </c>
      <c r="V184" s="186" cm="1">
        <f t="array" aca="1" ref="V184" ca="1">ROUND(IF($Q184="Y",VLOOKUP($P184, INDIRECT($Q$3),V$8,0)*INDIRECT($P$2),VLOOKUP($P184, INDIRECT($Q$3),V$8,0)),IF($E184="E",0,3))</f>
        <v>100469</v>
      </c>
      <c r="W184" s="186" cm="1">
        <f t="array" aca="1" ref="W184" ca="1">ROUND(IF($Q184="Y",VLOOKUP($P184, INDIRECT($Q$3),W$8,0)*INDIRECT($P$2),VLOOKUP($P184, INDIRECT($Q$3),W$8,0)),IF($E184="E",0,3))</f>
        <v>104493</v>
      </c>
      <c r="X184" s="186" cm="1">
        <f t="array" aca="1" ref="X184" ca="1">ROUND(IF($Q184="Y",VLOOKUP($P184, INDIRECT($Q$3),X$8,0)*INDIRECT($P$2),VLOOKUP($P184, INDIRECT($Q$3),X$8,0)),IF($E184="E",0,3))</f>
        <v>108677</v>
      </c>
      <c r="Y184" s="186" cm="1">
        <f t="array" aca="1" ref="Y184" ca="1">ROUND(IF($Q184="Y",VLOOKUP($P184, INDIRECT($Q$3),Y$8,0)*INDIRECT($P$2),VLOOKUP($P184, INDIRECT($Q$3),Y$8,0)),IF($E184="E",0,3))</f>
        <v>0</v>
      </c>
      <c r="Z184" s="186" cm="1">
        <f t="array" aca="1" ref="Z184" ca="1">ROUND(IF($Q184="Y",VLOOKUP($P184, INDIRECT($Q$3),Z$8,0)*INDIRECT($P$2),VLOOKUP($P184, INDIRECT($Q$3),Z$8,0)),IF($E184="E",0,3))</f>
        <v>0</v>
      </c>
      <c r="AA184" s="186"/>
      <c r="AB184" s="282" t="str">
        <f t="shared" si="98"/>
        <v>59425C</v>
      </c>
      <c r="AC184" s="130" t="str">
        <f t="shared" si="112"/>
        <v>Public Health Administrative Services Program Manager</v>
      </c>
      <c r="AD184" s="284" t="str">
        <f t="shared" si="103"/>
        <v>114</v>
      </c>
      <c r="AE184" s="282">
        <f t="shared" ca="1" si="115"/>
        <v>44.655000000000001</v>
      </c>
      <c r="AF184" s="282">
        <f t="shared" ca="1" si="116"/>
        <v>46.443999999999996</v>
      </c>
      <c r="AG184" s="282">
        <f t="shared" ca="1" si="117"/>
        <v>48.302999999999997</v>
      </c>
      <c r="AH184" s="282">
        <f t="shared" ca="1" si="118"/>
        <v>50.238</v>
      </c>
      <c r="AI184" s="282">
        <f t="shared" ca="1" si="119"/>
        <v>52.248999999999995</v>
      </c>
      <c r="AJ184" s="282" t="str">
        <f t="shared" ca="1" si="113"/>
        <v/>
      </c>
      <c r="AK184" s="282" t="str">
        <f t="shared" ca="1" si="114"/>
        <v/>
      </c>
    </row>
    <row r="185" spans="1:38" hidden="1" x14ac:dyDescent="0.2">
      <c r="A185" s="75" t="s">
        <v>183</v>
      </c>
      <c r="B185" s="75">
        <v>10</v>
      </c>
      <c r="C185" s="70" t="s">
        <v>583</v>
      </c>
      <c r="D185" s="75">
        <v>485</v>
      </c>
      <c r="E185" s="75" t="s">
        <v>17</v>
      </c>
      <c r="F185" s="73" t="s">
        <v>419</v>
      </c>
      <c r="G185" s="74">
        <f t="shared" ca="1" si="106"/>
        <v>96011</v>
      </c>
      <c r="H185" s="74">
        <f t="shared" ca="1" si="110"/>
        <v>99857</v>
      </c>
      <c r="I185" s="74">
        <f t="shared" ca="1" si="107"/>
        <v>103855</v>
      </c>
      <c r="J185" s="74">
        <f t="shared" ca="1" si="108"/>
        <v>108013</v>
      </c>
      <c r="K185" s="74">
        <f t="shared" ca="1" si="109"/>
        <v>112339</v>
      </c>
      <c r="L185" s="74">
        <f t="shared" ca="1" si="104"/>
        <v>0</v>
      </c>
      <c r="M185" s="74">
        <f t="shared" ca="1" si="105"/>
        <v>0</v>
      </c>
      <c r="N185" s="72"/>
      <c r="P185" s="187" t="str">
        <f t="shared" si="120"/>
        <v>08487C</v>
      </c>
      <c r="Q185" s="191" t="s">
        <v>600</v>
      </c>
      <c r="R185" s="188" t="str">
        <f t="shared" si="111"/>
        <v>Public Health Mental Health Counselor</v>
      </c>
      <c r="S185" s="189" t="str">
        <f t="shared" si="121"/>
        <v>083</v>
      </c>
      <c r="T185" s="186" cm="1">
        <f t="array" aca="1" ref="T185" ca="1">ROUND(IF($Q185="Y",VLOOKUP($P185, INDIRECT($Q$3),T$8,0)*INDIRECT($P$2),VLOOKUP($P185, INDIRECT($Q$3),T$8,0)),IF($E185="E",0,3))</f>
        <v>96011</v>
      </c>
      <c r="U185" s="186" cm="1">
        <f t="array" aca="1" ref="U185" ca="1">ROUND(IF($Q185="Y",VLOOKUP($P185, INDIRECT($Q$3),U$8,0)*INDIRECT($P$2),VLOOKUP($P185, INDIRECT($Q$3),U$8,0)),IF($E185="E",0,3))</f>
        <v>99857</v>
      </c>
      <c r="V185" s="186" cm="1">
        <f t="array" aca="1" ref="V185" ca="1">ROUND(IF($Q185="Y",VLOOKUP($P185, INDIRECT($Q$3),V$8,0)*INDIRECT($P$2),VLOOKUP($P185, INDIRECT($Q$3),V$8,0)),IF($E185="E",0,3))</f>
        <v>103855</v>
      </c>
      <c r="W185" s="186" cm="1">
        <f t="array" aca="1" ref="W185" ca="1">ROUND(IF($Q185="Y",VLOOKUP($P185, INDIRECT($Q$3),W$8,0)*INDIRECT($P$2),VLOOKUP($P185, INDIRECT($Q$3),W$8,0)),IF($E185="E",0,3))</f>
        <v>108013</v>
      </c>
      <c r="X185" s="186" cm="1">
        <f t="array" aca="1" ref="X185" ca="1">ROUND(IF($Q185="Y",VLOOKUP($P185, INDIRECT($Q$3),X$8,0)*INDIRECT($P$2),VLOOKUP($P185, INDIRECT($Q$3),X$8,0)),IF($E185="E",0,3))</f>
        <v>112339</v>
      </c>
      <c r="Y185" s="186" cm="1">
        <f t="array" aca="1" ref="Y185" ca="1">ROUND(IF($Q185="Y",VLOOKUP($P185, INDIRECT($Q$3),Y$8,0)*INDIRECT($P$2),VLOOKUP($P185, INDIRECT($Q$3),Y$8,0)),IF($E185="E",0,3))</f>
        <v>0</v>
      </c>
      <c r="Z185" s="186" cm="1">
        <f t="array" aca="1" ref="Z185" ca="1">ROUND(IF($Q185="Y",VLOOKUP($P185, INDIRECT($Q$3),Z$8,0)*INDIRECT($P$2),VLOOKUP($P185, INDIRECT($Q$3),Z$8,0)),IF($E185="E",0,3))</f>
        <v>0</v>
      </c>
      <c r="AA185" s="186"/>
      <c r="AB185" s="282" t="str">
        <f t="shared" si="98"/>
        <v>08487C</v>
      </c>
      <c r="AC185" s="130" t="str">
        <f t="shared" si="112"/>
        <v>Public Health Mental Health Counselor</v>
      </c>
      <c r="AD185" s="284" t="str">
        <f t="shared" si="103"/>
        <v>083</v>
      </c>
      <c r="AE185" s="282">
        <f t="shared" ca="1" si="115"/>
        <v>46.16</v>
      </c>
      <c r="AF185" s="282">
        <f t="shared" ca="1" si="116"/>
        <v>48.009</v>
      </c>
      <c r="AG185" s="282">
        <f t="shared" ca="1" si="117"/>
        <v>49.930999999999997</v>
      </c>
      <c r="AH185" s="282">
        <f t="shared" ca="1" si="118"/>
        <v>51.93</v>
      </c>
      <c r="AI185" s="282">
        <f t="shared" ca="1" si="119"/>
        <v>54.01</v>
      </c>
      <c r="AJ185" s="282" t="str">
        <f t="shared" ca="1" si="113"/>
        <v/>
      </c>
      <c r="AK185" s="282" t="str">
        <f t="shared" ca="1" si="114"/>
        <v/>
      </c>
    </row>
    <row r="186" spans="1:38" hidden="1" x14ac:dyDescent="0.2">
      <c r="A186" s="75" t="s">
        <v>665</v>
      </c>
      <c r="B186" s="75">
        <v>10</v>
      </c>
      <c r="C186" s="70" t="s">
        <v>44</v>
      </c>
      <c r="D186" s="75">
        <v>478</v>
      </c>
      <c r="E186" s="75" t="s">
        <v>17</v>
      </c>
      <c r="F186" s="73" t="s">
        <v>664</v>
      </c>
      <c r="G186" s="74">
        <f t="shared" ca="1" si="106"/>
        <v>83605</v>
      </c>
      <c r="H186" s="74">
        <f t="shared" ca="1" si="110"/>
        <v>87922</v>
      </c>
      <c r="I186" s="74">
        <f t="shared" ca="1" si="107"/>
        <v>92404</v>
      </c>
      <c r="J186" s="74">
        <f t="shared" ca="1" si="108"/>
        <v>98658</v>
      </c>
      <c r="K186" s="74">
        <f t="shared" ca="1" si="109"/>
        <v>101421</v>
      </c>
      <c r="L186" s="74">
        <f t="shared" ca="1" si="104"/>
        <v>104261</v>
      </c>
      <c r="M186" s="74">
        <f t="shared" ca="1" si="105"/>
        <v>107235</v>
      </c>
      <c r="N186" s="60"/>
      <c r="O186" s="73"/>
      <c r="P186" s="187" t="str">
        <f t="shared" si="120"/>
        <v>52990C</v>
      </c>
      <c r="Q186" s="191" t="s">
        <v>600</v>
      </c>
      <c r="R186" s="188" t="str">
        <f t="shared" si="111"/>
        <v>Public Health Supervisor - Emergency Response</v>
      </c>
      <c r="S186" s="189" t="str">
        <f t="shared" si="121"/>
        <v>34D</v>
      </c>
      <c r="T186" s="186" cm="1">
        <f t="array" aca="1" ref="T186" ca="1">ROUND(IF($Q186="Y",VLOOKUP($P186, INDIRECT($Q$3),T$8,0)*INDIRECT($P$2),VLOOKUP($P186, INDIRECT($Q$3),T$8,0)),IF($E186="E",0,3))</f>
        <v>83605</v>
      </c>
      <c r="U186" s="186" cm="1">
        <f t="array" aca="1" ref="U186" ca="1">ROUND(IF($Q186="Y",VLOOKUP($P186, INDIRECT($Q$3),U$8,0)*INDIRECT($P$2),VLOOKUP($P186, INDIRECT($Q$3),U$8,0)),IF($E186="E",0,3))</f>
        <v>87922</v>
      </c>
      <c r="V186" s="186" cm="1">
        <f t="array" aca="1" ref="V186" ca="1">ROUND(IF($Q186="Y",VLOOKUP($P186, INDIRECT($Q$3),V$8,0)*INDIRECT($P$2),VLOOKUP($P186, INDIRECT($Q$3),V$8,0)),IF($E186="E",0,3))</f>
        <v>92404</v>
      </c>
      <c r="W186" s="186" cm="1">
        <f t="array" aca="1" ref="W186" ca="1">ROUND(IF($Q186="Y",VLOOKUP($P186, INDIRECT($Q$3),W$8,0)*INDIRECT($P$2),VLOOKUP($P186, INDIRECT($Q$3),W$8,0)),IF($E186="E",0,3))</f>
        <v>98658</v>
      </c>
      <c r="X186" s="186" cm="1">
        <f t="array" aca="1" ref="X186" ca="1">ROUND(IF($Q186="Y",VLOOKUP($P186, INDIRECT($Q$3),X$8,0)*INDIRECT($P$2),VLOOKUP($P186, INDIRECT($Q$3),X$8,0)),IF($E186="E",0,3))</f>
        <v>101421</v>
      </c>
      <c r="Y186" s="186" cm="1">
        <f t="array" aca="1" ref="Y186" ca="1">ROUND(IF($Q186="Y",VLOOKUP($P186, INDIRECT($Q$3),Y$8,0)*INDIRECT($P$2),VLOOKUP($P186, INDIRECT($Q$3),Y$8,0)),IF($E186="E",0,3))</f>
        <v>104261</v>
      </c>
      <c r="Z186" s="186" cm="1">
        <f t="array" aca="1" ref="Z186" ca="1">ROUND(IF($Q186="Y",VLOOKUP($P186, INDIRECT($Q$3),Z$8,0)*INDIRECT($P$2),VLOOKUP($P186, INDIRECT($Q$3),Z$8,0)),IF($E186="E",0,3))</f>
        <v>107235</v>
      </c>
      <c r="AA186" s="368"/>
      <c r="AB186" s="282" t="str">
        <f t="shared" si="98"/>
        <v>52990C</v>
      </c>
      <c r="AC186" s="130" t="str">
        <f t="shared" si="112"/>
        <v>Public Health Supervisor - Emergency Response</v>
      </c>
      <c r="AD186" s="284" t="str">
        <f t="shared" si="103"/>
        <v>34D</v>
      </c>
      <c r="AE186" s="282">
        <f t="shared" ca="1" si="115"/>
        <v>40.195</v>
      </c>
      <c r="AF186" s="282">
        <f t="shared" ca="1" si="116"/>
        <v>42.271000000000001</v>
      </c>
      <c r="AG186" s="282">
        <f t="shared" ca="1" si="117"/>
        <v>44.424999999999997</v>
      </c>
      <c r="AH186" s="282">
        <f t="shared" ca="1" si="118"/>
        <v>47.431999999999995</v>
      </c>
      <c r="AI186" s="282">
        <f t="shared" ca="1" si="119"/>
        <v>48.760999999999996</v>
      </c>
      <c r="AJ186" s="282">
        <f t="shared" ca="1" si="113"/>
        <v>50.125999999999998</v>
      </c>
      <c r="AK186" s="282">
        <f t="shared" ca="1" si="114"/>
        <v>51.555999999999997</v>
      </c>
    </row>
    <row r="187" spans="1:38" s="73" customFormat="1" hidden="1" x14ac:dyDescent="0.2">
      <c r="A187" s="75" t="s">
        <v>549</v>
      </c>
      <c r="B187" s="69">
        <v>8</v>
      </c>
      <c r="C187" s="70" t="s">
        <v>686</v>
      </c>
      <c r="D187" s="75">
        <v>403</v>
      </c>
      <c r="E187" s="75" t="s">
        <v>17</v>
      </c>
      <c r="F187" s="73" t="s">
        <v>550</v>
      </c>
      <c r="G187" s="74">
        <f t="shared" ca="1" si="106"/>
        <v>71929</v>
      </c>
      <c r="H187" s="74">
        <f t="shared" ca="1" si="110"/>
        <v>75815</v>
      </c>
      <c r="I187" s="74">
        <f t="shared" ca="1" si="107"/>
        <v>80524</v>
      </c>
      <c r="J187" s="74">
        <f t="shared" ca="1" si="108"/>
        <v>85232</v>
      </c>
      <c r="K187" s="74">
        <f t="shared" ca="1" si="109"/>
        <v>87619</v>
      </c>
      <c r="L187" s="74">
        <f t="shared" ca="1" si="104"/>
        <v>90073</v>
      </c>
      <c r="M187" s="74">
        <f t="shared" ca="1" si="105"/>
        <v>92640</v>
      </c>
      <c r="N187" s="60"/>
      <c r="P187" s="187" t="str">
        <f t="shared" si="120"/>
        <v>52977C</v>
      </c>
      <c r="Q187" s="191" t="s">
        <v>600</v>
      </c>
      <c r="R187" s="188" t="str">
        <f t="shared" si="111"/>
        <v>Public Service Area Supervisor</v>
      </c>
      <c r="S187" s="189" t="str">
        <f t="shared" si="121"/>
        <v>111</v>
      </c>
      <c r="T187" s="186" cm="1">
        <f t="array" aca="1" ref="T187" ca="1">ROUND(IF($Q187="Y",VLOOKUP($P187, INDIRECT($Q$3),T$8,0)*INDIRECT($P$2),VLOOKUP($P187, INDIRECT($Q$3),T$8,0)),IF($E187="E",0,3))</f>
        <v>71929</v>
      </c>
      <c r="U187" s="186" cm="1">
        <f t="array" aca="1" ref="U187" ca="1">ROUND(IF($Q187="Y",VLOOKUP($P187, INDIRECT($Q$3),U$8,0)*INDIRECT($P$2),VLOOKUP($P187, INDIRECT($Q$3),U$8,0)),IF($E187="E",0,3))</f>
        <v>75815</v>
      </c>
      <c r="V187" s="186" cm="1">
        <f t="array" aca="1" ref="V187" ca="1">ROUND(IF($Q187="Y",VLOOKUP($P187, INDIRECT($Q$3),V$8,0)*INDIRECT($P$2),VLOOKUP($P187, INDIRECT($Q$3),V$8,0)),IF($E187="E",0,3))</f>
        <v>80524</v>
      </c>
      <c r="W187" s="186" cm="1">
        <f t="array" aca="1" ref="W187" ca="1">ROUND(IF($Q187="Y",VLOOKUP($P187, INDIRECT($Q$3),W$8,0)*INDIRECT($P$2),VLOOKUP($P187, INDIRECT($Q$3),W$8,0)),IF($E187="E",0,3))</f>
        <v>85232</v>
      </c>
      <c r="X187" s="186" cm="1">
        <f t="array" aca="1" ref="X187" ca="1">ROUND(IF($Q187="Y",VLOOKUP($P187, INDIRECT($Q$3),X$8,0)*INDIRECT($P$2),VLOOKUP($P187, INDIRECT($Q$3),X$8,0)),IF($E187="E",0,3))</f>
        <v>87619</v>
      </c>
      <c r="Y187" s="186" cm="1">
        <f t="array" aca="1" ref="Y187" ca="1">ROUND(IF($Q187="Y",VLOOKUP($P187, INDIRECT($Q$3),Y$8,0)*INDIRECT($P$2),VLOOKUP($P187, INDIRECT($Q$3),Y$8,0)),IF($E187="E",0,3))</f>
        <v>90073</v>
      </c>
      <c r="Z187" s="186" cm="1">
        <f t="array" aca="1" ref="Z187" ca="1">ROUND(IF($Q187="Y",VLOOKUP($P187, INDIRECT($Q$3),Z$8,0)*INDIRECT($P$2),VLOOKUP($P187, INDIRECT($Q$3),Z$8,0)),IF($E187="E",0,3))</f>
        <v>92640</v>
      </c>
      <c r="AA187" s="368"/>
      <c r="AB187" s="282" t="str">
        <f t="shared" si="98"/>
        <v>52977C</v>
      </c>
      <c r="AC187" s="130" t="str">
        <f t="shared" si="112"/>
        <v>Public Service Area Supervisor</v>
      </c>
      <c r="AD187" s="284" t="str">
        <f t="shared" si="103"/>
        <v>111</v>
      </c>
      <c r="AE187" s="282">
        <f t="shared" ca="1" si="115"/>
        <v>34.582000000000001</v>
      </c>
      <c r="AF187" s="282">
        <f t="shared" ca="1" si="116"/>
        <v>36.449999999999996</v>
      </c>
      <c r="AG187" s="282">
        <f t="shared" ca="1" si="117"/>
        <v>38.713999999999999</v>
      </c>
      <c r="AH187" s="282">
        <f t="shared" ca="1" si="118"/>
        <v>40.976999999999997</v>
      </c>
      <c r="AI187" s="282">
        <f t="shared" ca="1" si="119"/>
        <v>42.125</v>
      </c>
      <c r="AJ187" s="282">
        <f t="shared" ca="1" si="113"/>
        <v>43.305</v>
      </c>
      <c r="AK187" s="282">
        <f t="shared" ca="1" si="114"/>
        <v>44.538999999999994</v>
      </c>
      <c r="AL187" s="129"/>
    </row>
    <row r="188" spans="1:38" hidden="1" x14ac:dyDescent="0.2">
      <c r="A188" s="75" t="s">
        <v>184</v>
      </c>
      <c r="B188" s="75">
        <v>10</v>
      </c>
      <c r="C188" s="70" t="s">
        <v>38</v>
      </c>
      <c r="D188" s="75">
        <v>458</v>
      </c>
      <c r="E188" s="75" t="s">
        <v>17</v>
      </c>
      <c r="F188" s="73" t="s">
        <v>420</v>
      </c>
      <c r="G188" s="74">
        <f t="shared" ca="1" si="106"/>
        <v>79166</v>
      </c>
      <c r="H188" s="74">
        <f t="shared" ca="1" si="110"/>
        <v>83145</v>
      </c>
      <c r="I188" s="74">
        <f t="shared" ca="1" si="107"/>
        <v>87638</v>
      </c>
      <c r="J188" s="74">
        <f t="shared" ca="1" si="108"/>
        <v>94958</v>
      </c>
      <c r="K188" s="74">
        <f t="shared" ca="1" si="109"/>
        <v>97619</v>
      </c>
      <c r="L188" s="74">
        <f t="shared" ca="1" si="104"/>
        <v>102732</v>
      </c>
      <c r="M188" s="74">
        <f t="shared" ca="1" si="105"/>
        <v>108623</v>
      </c>
      <c r="N188" s="72"/>
      <c r="P188" s="187" t="str">
        <f t="shared" si="120"/>
        <v>08563C</v>
      </c>
      <c r="Q188" s="191" t="s">
        <v>600</v>
      </c>
      <c r="R188" s="188" t="str">
        <f t="shared" si="111"/>
        <v>Public Works Interagency Coordinator</v>
      </c>
      <c r="S188" s="189" t="str">
        <f t="shared" si="121"/>
        <v>65</v>
      </c>
      <c r="T188" s="186" cm="1">
        <f t="array" aca="1" ref="T188" ca="1">ROUND(IF($Q188="Y",VLOOKUP($P188, INDIRECT($Q$3),T$8,0)*INDIRECT($P$2),VLOOKUP($P188, INDIRECT($Q$3),T$8,0)),IF($E188="E",0,3))</f>
        <v>79166</v>
      </c>
      <c r="U188" s="186" cm="1">
        <f t="array" aca="1" ref="U188" ca="1">ROUND(IF($Q188="Y",VLOOKUP($P188, INDIRECT($Q$3),U$8,0)*INDIRECT($P$2),VLOOKUP($P188, INDIRECT($Q$3),U$8,0)),IF($E188="E",0,3))</f>
        <v>83145</v>
      </c>
      <c r="V188" s="186" cm="1">
        <f t="array" aca="1" ref="V188" ca="1">ROUND(IF($Q188="Y",VLOOKUP($P188, INDIRECT($Q$3),V$8,0)*INDIRECT($P$2),VLOOKUP($P188, INDIRECT($Q$3),V$8,0)),IF($E188="E",0,3))</f>
        <v>87638</v>
      </c>
      <c r="W188" s="186" cm="1">
        <f t="array" aca="1" ref="W188" ca="1">ROUND(IF($Q188="Y",VLOOKUP($P188, INDIRECT($Q$3),W$8,0)*INDIRECT($P$2),VLOOKUP($P188, INDIRECT($Q$3),W$8,0)),IF($E188="E",0,3))</f>
        <v>94958</v>
      </c>
      <c r="X188" s="186" cm="1">
        <f t="array" aca="1" ref="X188" ca="1">ROUND(IF($Q188="Y",VLOOKUP($P188, INDIRECT($Q$3),X$8,0)*INDIRECT($P$2),VLOOKUP($P188, INDIRECT($Q$3),X$8,0)),IF($E188="E",0,3))</f>
        <v>97619</v>
      </c>
      <c r="Y188" s="186" cm="1">
        <f t="array" aca="1" ref="Y188" ca="1">ROUND(IF($Q188="Y",VLOOKUP($P188, INDIRECT($Q$3),Y$8,0)*INDIRECT($P$2),VLOOKUP($P188, INDIRECT($Q$3),Y$8,0)),IF($E188="E",0,3))</f>
        <v>102732</v>
      </c>
      <c r="Z188" s="186" cm="1">
        <f t="array" aca="1" ref="Z188" ca="1">ROUND(IF($Q188="Y",VLOOKUP($P188, INDIRECT($Q$3),Z$8,0)*INDIRECT($P$2),VLOOKUP($P188, INDIRECT($Q$3),Z$8,0)),IF($E188="E",0,3))</f>
        <v>108623</v>
      </c>
      <c r="AA188" s="186"/>
      <c r="AB188" s="282" t="str">
        <f t="shared" si="98"/>
        <v>08563C</v>
      </c>
      <c r="AC188" s="130" t="str">
        <f t="shared" si="112"/>
        <v>Public Works Interagency Coordinator</v>
      </c>
      <c r="AD188" s="284" t="str">
        <f t="shared" si="103"/>
        <v>65</v>
      </c>
      <c r="AE188" s="282">
        <f t="shared" ca="1" si="115"/>
        <v>38.061</v>
      </c>
      <c r="AF188" s="282">
        <f t="shared" ca="1" si="116"/>
        <v>39.973999999999997</v>
      </c>
      <c r="AG188" s="282">
        <f t="shared" ca="1" si="117"/>
        <v>42.134</v>
      </c>
      <c r="AH188" s="282">
        <f t="shared" ca="1" si="118"/>
        <v>45.652999999999999</v>
      </c>
      <c r="AI188" s="282">
        <f t="shared" ca="1" si="119"/>
        <v>46.933</v>
      </c>
      <c r="AJ188" s="282">
        <f t="shared" ca="1" si="113"/>
        <v>49.390999999999998</v>
      </c>
      <c r="AK188" s="282">
        <f t="shared" ca="1" si="114"/>
        <v>52.222999999999999</v>
      </c>
    </row>
    <row r="189" spans="1:38" hidden="1" x14ac:dyDescent="0.2">
      <c r="A189" s="75" t="s">
        <v>186</v>
      </c>
      <c r="B189" s="75">
        <v>7</v>
      </c>
      <c r="C189" s="70" t="s">
        <v>572</v>
      </c>
      <c r="D189" s="75">
        <v>355</v>
      </c>
      <c r="E189" s="75" t="s">
        <v>17</v>
      </c>
      <c r="F189" s="73" t="s">
        <v>421</v>
      </c>
      <c r="G189" s="74">
        <f t="shared" si="106"/>
        <v>85550</v>
      </c>
      <c r="H189" s="74">
        <f t="shared" si="110"/>
        <v>88977</v>
      </c>
      <c r="I189" s="74">
        <f t="shared" si="107"/>
        <v>92540</v>
      </c>
      <c r="J189" s="74">
        <f t="shared" si="108"/>
        <v>96243</v>
      </c>
      <c r="K189" s="74">
        <f t="shared" si="109"/>
        <v>100096</v>
      </c>
      <c r="L189" s="74">
        <f t="shared" ca="1" si="104"/>
        <v>0</v>
      </c>
      <c r="M189" s="74">
        <f t="shared" ca="1" si="105"/>
        <v>0</v>
      </c>
      <c r="N189" s="72"/>
      <c r="P189" s="187" t="str">
        <f t="shared" si="120"/>
        <v>08835C</v>
      </c>
      <c r="Q189" s="191" t="s">
        <v>600</v>
      </c>
      <c r="R189" s="188" t="str">
        <f t="shared" si="111"/>
        <v xml:space="preserve">Recycling Coordinator </v>
      </c>
      <c r="S189" s="189" t="str">
        <f t="shared" si="121"/>
        <v>086</v>
      </c>
      <c r="T189" s="325">
        <v>85550</v>
      </c>
      <c r="U189" s="325">
        <v>88977</v>
      </c>
      <c r="V189" s="325">
        <v>92540</v>
      </c>
      <c r="W189" s="325">
        <v>96243</v>
      </c>
      <c r="X189" s="325">
        <v>100096</v>
      </c>
      <c r="Y189" s="186" cm="1">
        <f t="array" aca="1" ref="Y189" ca="1">ROUND(IF($Q189="Y",VLOOKUP($P189, INDIRECT($Q$3),Y$8,0)*INDIRECT($P$2),VLOOKUP($P189, INDIRECT($Q$3),Y$8,0)),IF($E189="E",0,3))</f>
        <v>0</v>
      </c>
      <c r="Z189" s="186" cm="1">
        <f t="array" aca="1" ref="Z189" ca="1">ROUND(IF($Q189="Y",VLOOKUP($P189, INDIRECT($Q$3),Z$8,0)*INDIRECT($P$2),VLOOKUP($P189, INDIRECT($Q$3),Z$8,0)),IF($E189="E",0,3))</f>
        <v>0</v>
      </c>
      <c r="AA189" s="186"/>
      <c r="AB189" s="282" t="str">
        <f t="shared" si="98"/>
        <v>08835C</v>
      </c>
      <c r="AC189" s="130" t="str">
        <f t="shared" si="112"/>
        <v xml:space="preserve">Recycling Coordinator </v>
      </c>
      <c r="AD189" s="284" t="str">
        <f t="shared" si="103"/>
        <v>086</v>
      </c>
      <c r="AE189" s="282">
        <f t="shared" si="115"/>
        <v>41.129999999999995</v>
      </c>
      <c r="AF189" s="282">
        <f t="shared" si="116"/>
        <v>42.777999999999999</v>
      </c>
      <c r="AG189" s="282">
        <f t="shared" si="117"/>
        <v>44.491</v>
      </c>
      <c r="AH189" s="282">
        <f t="shared" si="118"/>
        <v>46.271000000000001</v>
      </c>
      <c r="AI189" s="282">
        <f t="shared" si="119"/>
        <v>48.123999999999995</v>
      </c>
      <c r="AJ189" s="282" t="str">
        <f t="shared" ca="1" si="113"/>
        <v/>
      </c>
      <c r="AK189" s="282" t="str">
        <f t="shared" ca="1" si="114"/>
        <v/>
      </c>
    </row>
    <row r="190" spans="1:38" hidden="1" x14ac:dyDescent="0.2">
      <c r="A190" s="75" t="s">
        <v>187</v>
      </c>
      <c r="B190" s="75">
        <v>10</v>
      </c>
      <c r="C190" s="70" t="s">
        <v>571</v>
      </c>
      <c r="D190" s="75">
        <v>458</v>
      </c>
      <c r="E190" s="75" t="s">
        <v>17</v>
      </c>
      <c r="F190" s="73" t="s">
        <v>422</v>
      </c>
      <c r="G190" s="74">
        <f t="shared" ca="1" si="106"/>
        <v>92836</v>
      </c>
      <c r="H190" s="74">
        <f t="shared" ca="1" si="110"/>
        <v>96554</v>
      </c>
      <c r="I190" s="74">
        <f t="shared" ca="1" si="107"/>
        <v>100421</v>
      </c>
      <c r="J190" s="74">
        <f t="shared" ca="1" si="108"/>
        <v>104439</v>
      </c>
      <c r="K190" s="74">
        <f t="shared" ca="1" si="109"/>
        <v>108623</v>
      </c>
      <c r="L190" s="74">
        <f t="shared" ref="L190:L216" ca="1" si="122">IF(J190="E",ROUND(Y190,0),ROUND(Y190,3))</f>
        <v>0</v>
      </c>
      <c r="M190" s="74">
        <f t="shared" ref="M190:M216" ca="1" si="123">IF(K190="E",ROUND(Z190,0),ROUND(Z190,3))</f>
        <v>0</v>
      </c>
      <c r="N190" s="72"/>
      <c r="P190" s="187" t="str">
        <f t="shared" si="120"/>
        <v>08856C</v>
      </c>
      <c r="Q190" s="191" t="s">
        <v>600</v>
      </c>
      <c r="R190" s="188" t="str">
        <f t="shared" si="111"/>
        <v>Regulatory Services Interagency Coordinator</v>
      </c>
      <c r="S190" s="189" t="str">
        <f t="shared" si="121"/>
        <v>065</v>
      </c>
      <c r="T190" s="186" cm="1">
        <f t="array" aca="1" ref="T190" ca="1">ROUND(IF($Q190="Y",VLOOKUP($P190, INDIRECT($Q$3),T$8,0)*INDIRECT($P$2),VLOOKUP($P190, INDIRECT($Q$3),T$8,0)),IF($E190="E",0,3))</f>
        <v>92836</v>
      </c>
      <c r="U190" s="186" cm="1">
        <f t="array" aca="1" ref="U190" ca="1">ROUND(IF($Q190="Y",VLOOKUP($P190, INDIRECT($Q$3),U$8,0)*INDIRECT($P$2),VLOOKUP($P190, INDIRECT($Q$3),U$8,0)),IF($E190="E",0,3))</f>
        <v>96554</v>
      </c>
      <c r="V190" s="186" cm="1">
        <f t="array" aca="1" ref="V190" ca="1">ROUND(IF($Q190="Y",VLOOKUP($P190, INDIRECT($Q$3),V$8,0)*INDIRECT($P$2),VLOOKUP($P190, INDIRECT($Q$3),V$8,0)),IF($E190="E",0,3))</f>
        <v>100421</v>
      </c>
      <c r="W190" s="186" cm="1">
        <f t="array" aca="1" ref="W190" ca="1">ROUND(IF($Q190="Y",VLOOKUP($P190, INDIRECT($Q$3),W$8,0)*INDIRECT($P$2),VLOOKUP($P190, INDIRECT($Q$3),W$8,0)),IF($E190="E",0,3))</f>
        <v>104439</v>
      </c>
      <c r="X190" s="186" cm="1">
        <f t="array" aca="1" ref="X190" ca="1">ROUND(IF($Q190="Y",VLOOKUP($P190, INDIRECT($Q$3),X$8,0)*INDIRECT($P$2),VLOOKUP($P190, INDIRECT($Q$3),X$8,0)),IF($E190="E",0,3))</f>
        <v>108623</v>
      </c>
      <c r="Y190" s="186" cm="1">
        <f t="array" aca="1" ref="Y190" ca="1">ROUND(IF($Q190="Y",VLOOKUP($P190, INDIRECT($Q$3),Y$8,0)*INDIRECT($P$2),VLOOKUP($P190, INDIRECT($Q$3),Y$8,0)),IF($E190="E",0,3))</f>
        <v>0</v>
      </c>
      <c r="Z190" s="186" cm="1">
        <f t="array" aca="1" ref="Z190" ca="1">ROUND(IF($Q190="Y",VLOOKUP($P190, INDIRECT($Q$3),Z$8,0)*INDIRECT($P$2),VLOOKUP($P190, INDIRECT($Q$3),Z$8,0)),IF($E190="E",0,3))</f>
        <v>0</v>
      </c>
      <c r="AA190" s="186"/>
      <c r="AB190" s="282" t="str">
        <f t="shared" si="98"/>
        <v>08856C</v>
      </c>
      <c r="AC190" s="130" t="str">
        <f t="shared" si="112"/>
        <v>Regulatory Services Interagency Coordinator</v>
      </c>
      <c r="AD190" s="284" t="str">
        <f t="shared" si="103"/>
        <v>065</v>
      </c>
      <c r="AE190" s="282">
        <f t="shared" ca="1" si="115"/>
        <v>44.632999999999996</v>
      </c>
      <c r="AF190" s="282">
        <f t="shared" ca="1" si="116"/>
        <v>46.420999999999999</v>
      </c>
      <c r="AG190" s="282">
        <f t="shared" ca="1" si="117"/>
        <v>48.28</v>
      </c>
      <c r="AH190" s="282">
        <f t="shared" ca="1" si="118"/>
        <v>50.211999999999996</v>
      </c>
      <c r="AI190" s="282">
        <f t="shared" ca="1" si="119"/>
        <v>52.222999999999999</v>
      </c>
      <c r="AJ190" s="282" t="str">
        <f t="shared" ca="1" si="113"/>
        <v/>
      </c>
      <c r="AK190" s="282" t="str">
        <f t="shared" ca="1" si="114"/>
        <v/>
      </c>
    </row>
    <row r="191" spans="1:38" hidden="1" x14ac:dyDescent="0.2">
      <c r="A191" s="75" t="s">
        <v>189</v>
      </c>
      <c r="B191" s="75">
        <v>11</v>
      </c>
      <c r="C191" s="70" t="s">
        <v>188</v>
      </c>
      <c r="D191" s="75">
        <v>525</v>
      </c>
      <c r="E191" s="75" t="s">
        <v>17</v>
      </c>
      <c r="F191" s="73" t="s">
        <v>423</v>
      </c>
      <c r="G191" s="74">
        <f t="shared" ca="1" si="106"/>
        <v>93828</v>
      </c>
      <c r="H191" s="74">
        <f t="shared" ca="1" si="110"/>
        <v>98506</v>
      </c>
      <c r="I191" s="74">
        <f t="shared" ca="1" si="107"/>
        <v>103462</v>
      </c>
      <c r="J191" s="74">
        <f t="shared" ca="1" si="108"/>
        <v>110241</v>
      </c>
      <c r="K191" s="74">
        <f t="shared" ca="1" si="109"/>
        <v>113329</v>
      </c>
      <c r="L191" s="74">
        <f t="shared" ca="1" si="122"/>
        <v>116501</v>
      </c>
      <c r="M191" s="74">
        <f t="shared" ca="1" si="123"/>
        <v>119821</v>
      </c>
      <c r="N191" s="72"/>
      <c r="P191" s="187" t="str">
        <f t="shared" si="120"/>
        <v>08885C</v>
      </c>
      <c r="Q191" s="191" t="s">
        <v>600</v>
      </c>
      <c r="R191" s="188" t="str">
        <f t="shared" si="111"/>
        <v>Risk Manager</v>
      </c>
      <c r="S191" s="189" t="str">
        <f t="shared" si="121"/>
        <v>41B</v>
      </c>
      <c r="T191" s="186" cm="1">
        <f t="array" aca="1" ref="T191" ca="1">ROUND(IF($Q191="Y",VLOOKUP($P191, INDIRECT($Q$3),T$8,0)*INDIRECT($P$2),VLOOKUP($P191, INDIRECT($Q$3),T$8,0)),IF($E191="E",0,3))</f>
        <v>93828</v>
      </c>
      <c r="U191" s="186" cm="1">
        <f t="array" aca="1" ref="U191" ca="1">ROUND(IF($Q191="Y",VLOOKUP($P191, INDIRECT($Q$3),U$8,0)*INDIRECT($P$2),VLOOKUP($P191, INDIRECT($Q$3),U$8,0)),IF($E191="E",0,3))</f>
        <v>98506</v>
      </c>
      <c r="V191" s="186" cm="1">
        <f t="array" aca="1" ref="V191" ca="1">ROUND(IF($Q191="Y",VLOOKUP($P191, INDIRECT($Q$3),V$8,0)*INDIRECT($P$2),VLOOKUP($P191, INDIRECT($Q$3),V$8,0)),IF($E191="E",0,3))</f>
        <v>103462</v>
      </c>
      <c r="W191" s="186" cm="1">
        <f t="array" aca="1" ref="W191" ca="1">ROUND(IF($Q191="Y",VLOOKUP($P191, INDIRECT($Q$3),W$8,0)*INDIRECT($P$2),VLOOKUP($P191, INDIRECT($Q$3),W$8,0)),IF($E191="E",0,3))</f>
        <v>110241</v>
      </c>
      <c r="X191" s="186" cm="1">
        <f t="array" aca="1" ref="X191" ca="1">ROUND(IF($Q191="Y",VLOOKUP($P191, INDIRECT($Q$3),X$8,0)*INDIRECT($P$2),VLOOKUP($P191, INDIRECT($Q$3),X$8,0)),IF($E191="E",0,3))</f>
        <v>113329</v>
      </c>
      <c r="Y191" s="186" cm="1">
        <f t="array" aca="1" ref="Y191" ca="1">ROUND(IF($Q191="Y",VLOOKUP($P191, INDIRECT($Q$3),Y$8,0)*INDIRECT($P$2),VLOOKUP($P191, INDIRECT($Q$3),Y$8,0)),IF($E191="E",0,3))</f>
        <v>116501</v>
      </c>
      <c r="Z191" s="186" cm="1">
        <f t="array" aca="1" ref="Z191" ca="1">ROUND(IF($Q191="Y",VLOOKUP($P191, INDIRECT($Q$3),Z$8,0)*INDIRECT($P$2),VLOOKUP($P191, INDIRECT($Q$3),Z$8,0)),IF($E191="E",0,3))</f>
        <v>119821</v>
      </c>
      <c r="AA191" s="186"/>
      <c r="AB191" s="282" t="str">
        <f t="shared" si="98"/>
        <v>08885C</v>
      </c>
      <c r="AC191" s="130" t="str">
        <f t="shared" si="112"/>
        <v>Risk Manager</v>
      </c>
      <c r="AD191" s="284" t="str">
        <f t="shared" si="103"/>
        <v>41B</v>
      </c>
      <c r="AE191" s="282">
        <f t="shared" ca="1" si="115"/>
        <v>45.11</v>
      </c>
      <c r="AF191" s="282">
        <f t="shared" ca="1" si="116"/>
        <v>47.358999999999995</v>
      </c>
      <c r="AG191" s="282">
        <f t="shared" ca="1" si="117"/>
        <v>49.741999999999997</v>
      </c>
      <c r="AH191" s="282">
        <f t="shared" ca="1" si="118"/>
        <v>53.000999999999998</v>
      </c>
      <c r="AI191" s="282">
        <f t="shared" ca="1" si="119"/>
        <v>54.485999999999997</v>
      </c>
      <c r="AJ191" s="282">
        <f t="shared" ca="1" si="113"/>
        <v>56.010999999999996</v>
      </c>
      <c r="AK191" s="282">
        <f t="shared" ca="1" si="114"/>
        <v>57.606999999999999</v>
      </c>
    </row>
    <row r="192" spans="1:38" hidden="1" x14ac:dyDescent="0.2">
      <c r="A192" s="75" t="s">
        <v>191</v>
      </c>
      <c r="B192" s="75">
        <v>6</v>
      </c>
      <c r="C192" s="70" t="s">
        <v>190</v>
      </c>
      <c r="D192" s="75">
        <v>283</v>
      </c>
      <c r="E192" s="75" t="s">
        <v>21</v>
      </c>
      <c r="F192" s="73" t="s">
        <v>424</v>
      </c>
      <c r="G192" s="74">
        <f t="shared" ca="1" si="106"/>
        <v>25.215</v>
      </c>
      <c r="H192" s="74">
        <f t="shared" ca="1" si="110"/>
        <v>26.937999999999999</v>
      </c>
      <c r="I192" s="74">
        <f t="shared" ca="1" si="107"/>
        <v>27.690999999999999</v>
      </c>
      <c r="J192" s="74">
        <f t="shared" ca="1" si="108"/>
        <v>28.481000000000002</v>
      </c>
      <c r="K192" s="74">
        <f t="shared" ca="1" si="109"/>
        <v>0</v>
      </c>
      <c r="L192" s="74">
        <f t="shared" ca="1" si="122"/>
        <v>0</v>
      </c>
      <c r="M192" s="74">
        <f t="shared" ca="1" si="123"/>
        <v>0</v>
      </c>
      <c r="N192" s="72"/>
      <c r="P192" s="187" t="str">
        <f t="shared" si="120"/>
        <v>09035C</v>
      </c>
      <c r="Q192" s="191" t="s">
        <v>600</v>
      </c>
      <c r="R192" s="188" t="str">
        <f t="shared" si="111"/>
        <v xml:space="preserve">School Patrol Agent </v>
      </c>
      <c r="S192" s="189" t="str">
        <f t="shared" si="121"/>
        <v>09</v>
      </c>
      <c r="T192" s="186" cm="1">
        <f t="array" aca="1" ref="T192" ca="1">ROUND(IF($Q192="Y",VLOOKUP($P192, INDIRECT($Q$3),T$8,0)*INDIRECT($P$2),VLOOKUP($P192, INDIRECT($Q$3),T$8,0)),IF($E192="E",0,3))</f>
        <v>25.215</v>
      </c>
      <c r="U192" s="186" cm="1">
        <f t="array" aca="1" ref="U192" ca="1">ROUND(IF($Q192="Y",VLOOKUP($P192, INDIRECT($Q$3),U$8,0)*INDIRECT($P$2),VLOOKUP($P192, INDIRECT($Q$3),U$8,0)),IF($E192="E",0,3))</f>
        <v>26.937999999999999</v>
      </c>
      <c r="V192" s="186" cm="1">
        <f t="array" aca="1" ref="V192" ca="1">ROUND(IF($Q192="Y",VLOOKUP($P192, INDIRECT($Q$3),V$8,0)*INDIRECT($P$2),VLOOKUP($P192, INDIRECT($Q$3),V$8,0)),IF($E192="E",0,3))</f>
        <v>27.690999999999999</v>
      </c>
      <c r="W192" s="186" cm="1">
        <f t="array" aca="1" ref="W192" ca="1">ROUND(IF($Q192="Y",VLOOKUP($P192, INDIRECT($Q$3),W$8,0)*INDIRECT($P$2),VLOOKUP($P192, INDIRECT($Q$3),W$8,0)),IF($E192="E",0,3))</f>
        <v>28.481000000000002</v>
      </c>
      <c r="X192" s="186" cm="1">
        <f t="array" aca="1" ref="X192" ca="1">ROUND(IF($Q192="Y",VLOOKUP($P192, INDIRECT($Q$3),X$8,0)*INDIRECT($P$2),VLOOKUP($P192, INDIRECT($Q$3),X$8,0)),IF($E192="E",0,3))</f>
        <v>0</v>
      </c>
      <c r="Y192" s="186" cm="1">
        <f t="array" aca="1" ref="Y192" ca="1">ROUND(IF($Q192="Y",VLOOKUP($P192, INDIRECT($Q$3),Y$8,0)*INDIRECT($P$2),VLOOKUP($P192, INDIRECT($Q$3),Y$8,0)),IF($E192="E",0,3))</f>
        <v>0</v>
      </c>
      <c r="Z192" s="186" cm="1">
        <f t="array" aca="1" ref="Z192" ca="1">ROUND(IF($Q192="Y",VLOOKUP($P192, INDIRECT($Q$3),Z$8,0)*INDIRECT($P$2),VLOOKUP($P192, INDIRECT($Q$3),Z$8,0)),IF($E192="E",0,3))</f>
        <v>0</v>
      </c>
      <c r="AA192" s="186"/>
      <c r="AB192" s="282" t="str">
        <f t="shared" si="98"/>
        <v>09035C</v>
      </c>
      <c r="AC192" s="130" t="str">
        <f t="shared" si="112"/>
        <v xml:space="preserve">School Patrol Agent </v>
      </c>
      <c r="AD192" s="284" t="str">
        <f t="shared" si="103"/>
        <v>09</v>
      </c>
      <c r="AE192" s="282">
        <f t="shared" ca="1" si="115"/>
        <v>25.215</v>
      </c>
      <c r="AF192" s="282">
        <f t="shared" ca="1" si="116"/>
        <v>26.937999999999999</v>
      </c>
      <c r="AG192" s="282">
        <f t="shared" ca="1" si="117"/>
        <v>27.690999999999999</v>
      </c>
      <c r="AH192" s="282">
        <f t="shared" ca="1" si="118"/>
        <v>28.481000000000002</v>
      </c>
      <c r="AI192" s="282" t="str">
        <f t="shared" ca="1" si="119"/>
        <v/>
      </c>
      <c r="AJ192" s="282" t="str">
        <f t="shared" ca="1" si="113"/>
        <v/>
      </c>
      <c r="AK192" s="282" t="str">
        <f t="shared" ca="1" si="114"/>
        <v/>
      </c>
    </row>
    <row r="193" spans="1:37" hidden="1" x14ac:dyDescent="0.2">
      <c r="A193" s="75" t="s">
        <v>193</v>
      </c>
      <c r="B193" s="75">
        <v>5</v>
      </c>
      <c r="C193" s="70" t="s">
        <v>969</v>
      </c>
      <c r="D193" s="75">
        <v>243</v>
      </c>
      <c r="E193" s="75" t="s">
        <v>21</v>
      </c>
      <c r="F193" s="73" t="s">
        <v>968</v>
      </c>
      <c r="G193" s="74">
        <f t="shared" ca="1" si="106"/>
        <v>22.288</v>
      </c>
      <c r="H193" s="74">
        <f t="shared" ca="1" si="110"/>
        <v>23.18</v>
      </c>
      <c r="I193" s="74">
        <f t="shared" ca="1" si="107"/>
        <v>24.108000000000001</v>
      </c>
      <c r="J193" s="74">
        <f t="shared" ca="1" si="108"/>
        <v>25.074000000000002</v>
      </c>
      <c r="K193" s="74">
        <f t="shared" ca="1" si="109"/>
        <v>26.077999999999999</v>
      </c>
      <c r="L193" s="74">
        <f t="shared" ca="1" si="122"/>
        <v>0</v>
      </c>
      <c r="M193" s="74">
        <f t="shared" ca="1" si="123"/>
        <v>0</v>
      </c>
      <c r="N193" s="72"/>
      <c r="P193" s="187" t="str">
        <f t="shared" si="120"/>
        <v>09073C</v>
      </c>
      <c r="Q193" s="191" t="s">
        <v>600</v>
      </c>
      <c r="R193" s="188" t="str">
        <f t="shared" si="111"/>
        <v xml:space="preserve">Seasonal Elections Support Specialist </v>
      </c>
      <c r="S193" s="189" t="str">
        <f t="shared" si="121"/>
        <v>126</v>
      </c>
      <c r="T193" s="186" cm="1">
        <f t="array" aca="1" ref="T193" ca="1">ROUND(IF($Q193="Y",VLOOKUP($P193, INDIRECT($Q$3),T$8,0)*INDIRECT($P$2),VLOOKUP($P193, INDIRECT($Q$3),T$8,0)),IF($E193="E",0,3))</f>
        <v>22.288</v>
      </c>
      <c r="U193" s="186" cm="1">
        <f t="array" aca="1" ref="U193" ca="1">ROUND(IF($Q193="Y",VLOOKUP($P193, INDIRECT($Q$3),U$8,0)*INDIRECT($P$2),VLOOKUP($P193, INDIRECT($Q$3),U$8,0)),IF($E193="E",0,3))</f>
        <v>23.18</v>
      </c>
      <c r="V193" s="186" cm="1">
        <f t="array" aca="1" ref="V193" ca="1">ROUND(IF($Q193="Y",VLOOKUP($P193, INDIRECT($Q$3),V$8,0)*INDIRECT($P$2),VLOOKUP($P193, INDIRECT($Q$3),V$8,0)),IF($E193="E",0,3))</f>
        <v>24.108000000000001</v>
      </c>
      <c r="W193" s="186" cm="1">
        <f t="array" aca="1" ref="W193" ca="1">ROUND(IF($Q193="Y",VLOOKUP($P193, INDIRECT($Q$3),W$8,0)*INDIRECT($P$2),VLOOKUP($P193, INDIRECT($Q$3),W$8,0)),IF($E193="E",0,3))</f>
        <v>25.074000000000002</v>
      </c>
      <c r="X193" s="186" cm="1">
        <f t="array" aca="1" ref="X193" ca="1">ROUND(IF($Q193="Y",VLOOKUP($P193, INDIRECT($Q$3),X$8,0)*INDIRECT($P$2),VLOOKUP($P193, INDIRECT($Q$3),X$8,0)),IF($E193="E",0,3))</f>
        <v>26.077999999999999</v>
      </c>
      <c r="Y193" s="186" cm="1">
        <f t="array" aca="1" ref="Y193" ca="1">ROUND(IF($Q193="Y",VLOOKUP($P193, INDIRECT($Q$3),Y$8,0)*INDIRECT($P$2),VLOOKUP($P193, INDIRECT($Q$3),Y$8,0)),IF($E193="E",0,3))</f>
        <v>0</v>
      </c>
      <c r="Z193" s="186" cm="1">
        <f t="array" aca="1" ref="Z193" ca="1">ROUND(IF($Q193="Y",VLOOKUP($P193, INDIRECT($Q$3),Z$8,0)*INDIRECT($P$2),VLOOKUP($P193, INDIRECT($Q$3),Z$8,0)),IF($E193="E",0,3))</f>
        <v>0</v>
      </c>
      <c r="AA193" s="186"/>
      <c r="AB193" s="282" t="str">
        <f t="shared" si="98"/>
        <v>09073C</v>
      </c>
      <c r="AC193" s="130" t="str">
        <f t="shared" si="112"/>
        <v xml:space="preserve">Seasonal Elections Support Specialist </v>
      </c>
      <c r="AD193" s="284" t="str">
        <f t="shared" si="103"/>
        <v>126</v>
      </c>
      <c r="AE193" s="282">
        <f t="shared" ca="1" si="115"/>
        <v>22.288</v>
      </c>
      <c r="AF193" s="282">
        <f t="shared" ca="1" si="116"/>
        <v>23.18</v>
      </c>
      <c r="AG193" s="282">
        <f t="shared" ca="1" si="117"/>
        <v>24.108000000000001</v>
      </c>
      <c r="AH193" s="282">
        <f t="shared" ca="1" si="118"/>
        <v>25.074000000000002</v>
      </c>
      <c r="AI193" s="282">
        <f t="shared" ca="1" si="119"/>
        <v>26.077999999999999</v>
      </c>
      <c r="AJ193" s="282" t="str">
        <f t="shared" ca="1" si="113"/>
        <v/>
      </c>
      <c r="AK193" s="282" t="str">
        <f t="shared" ca="1" si="114"/>
        <v/>
      </c>
    </row>
    <row r="194" spans="1:37" hidden="1" x14ac:dyDescent="0.2">
      <c r="A194" s="75" t="s">
        <v>1039</v>
      </c>
      <c r="B194" s="75">
        <v>5</v>
      </c>
      <c r="C194" s="70" t="s">
        <v>1048</v>
      </c>
      <c r="D194" s="75">
        <v>233</v>
      </c>
      <c r="E194" s="75" t="s">
        <v>21</v>
      </c>
      <c r="F194" s="73" t="s">
        <v>1040</v>
      </c>
      <c r="G194" s="74">
        <f t="shared" ref="G194:G216" si="124">IF(E194="E",ROUND(T194,0),ROUND(T194,3))</f>
        <v>18.827000000000002</v>
      </c>
      <c r="H194" s="74">
        <f t="shared" si="110"/>
        <v>21.001000000000001</v>
      </c>
      <c r="I194" s="74">
        <f t="shared" ref="I194:I216" si="125">IF(G194="E",ROUND(V194,0),ROUND(V194,3))</f>
        <v>22.449000000000002</v>
      </c>
      <c r="J194" s="74">
        <f t="shared" ref="J194:J216" si="126">IF(H194="E",ROUND(W194,0),ROUND(W194,3))</f>
        <v>24.62</v>
      </c>
      <c r="K194" s="74">
        <f t="shared" ref="K194:K216" si="127">IF(I194="E",ROUND(X194,0),ROUND(X194,3))</f>
        <v>0</v>
      </c>
      <c r="L194" s="74">
        <f t="shared" si="122"/>
        <v>0</v>
      </c>
      <c r="M194" s="74">
        <f t="shared" si="123"/>
        <v>0</v>
      </c>
      <c r="N194" s="72"/>
      <c r="P194" s="187" t="str">
        <f t="shared" si="120"/>
        <v>59473C</v>
      </c>
      <c r="Q194" s="191" t="s">
        <v>600</v>
      </c>
      <c r="R194" s="188" t="str">
        <f t="shared" si="111"/>
        <v>Seasonal Environmental Health Technician - Food, Lodging &amp; Pools</v>
      </c>
      <c r="S194" s="189" t="str">
        <f t="shared" si="121"/>
        <v>149</v>
      </c>
      <c r="T194" s="389">
        <v>18.827000000000002</v>
      </c>
      <c r="U194" s="389">
        <v>21.001000000000001</v>
      </c>
      <c r="V194" s="389">
        <v>22.449000000000002</v>
      </c>
      <c r="W194" s="389">
        <v>24.62</v>
      </c>
      <c r="AA194" s="186"/>
      <c r="AB194" s="282" t="str">
        <f t="shared" si="98"/>
        <v>59473C</v>
      </c>
      <c r="AC194" s="130" t="str">
        <f t="shared" si="112"/>
        <v>Seasonal Environmental Health Technician - Food, Lodging &amp; Pools</v>
      </c>
      <c r="AD194" s="284" t="str">
        <f t="shared" si="103"/>
        <v>149</v>
      </c>
      <c r="AE194" s="282">
        <f t="shared" si="115"/>
        <v>18.827000000000002</v>
      </c>
      <c r="AF194" s="282">
        <f t="shared" si="116"/>
        <v>21.001000000000001</v>
      </c>
      <c r="AG194" s="282">
        <f t="shared" si="117"/>
        <v>22.449000000000002</v>
      </c>
      <c r="AH194" s="282">
        <f t="shared" si="118"/>
        <v>24.62</v>
      </c>
      <c r="AI194" s="282" t="str">
        <f t="shared" si="119"/>
        <v/>
      </c>
      <c r="AJ194" s="282" t="str">
        <f t="shared" si="113"/>
        <v/>
      </c>
      <c r="AK194" s="282" t="str">
        <f t="shared" si="114"/>
        <v/>
      </c>
    </row>
    <row r="195" spans="1:37" hidden="1" x14ac:dyDescent="0.2">
      <c r="A195" s="75" t="s">
        <v>197</v>
      </c>
      <c r="B195" s="75">
        <v>4</v>
      </c>
      <c r="C195" s="70" t="s">
        <v>196</v>
      </c>
      <c r="D195" s="75">
        <v>213</v>
      </c>
      <c r="E195" s="75" t="s">
        <v>21</v>
      </c>
      <c r="F195" s="73" t="s">
        <v>1041</v>
      </c>
      <c r="G195" s="74">
        <f t="shared" ca="1" si="124"/>
        <v>16.72</v>
      </c>
      <c r="H195" s="74">
        <f t="shared" ref="H195:H216" ca="1" si="128">IF(F195="E",ROUND(U195,0),ROUND(U195,3))</f>
        <v>18.651</v>
      </c>
      <c r="I195" s="74">
        <f t="shared" ca="1" si="125"/>
        <v>19.937000000000001</v>
      </c>
      <c r="J195" s="74">
        <f t="shared" ca="1" si="126"/>
        <v>21.864999999999998</v>
      </c>
      <c r="K195" s="74">
        <f t="shared" ca="1" si="127"/>
        <v>0</v>
      </c>
      <c r="L195" s="74">
        <f t="shared" ca="1" si="122"/>
        <v>0</v>
      </c>
      <c r="M195" s="74">
        <f t="shared" ca="1" si="123"/>
        <v>0</v>
      </c>
      <c r="N195" s="72"/>
      <c r="P195" s="187" t="str">
        <f t="shared" si="120"/>
        <v>09075C</v>
      </c>
      <c r="Q195" s="191" t="s">
        <v>600</v>
      </c>
      <c r="R195" s="188" t="str">
        <f t="shared" ref="R195:R230" si="129">F195</f>
        <v>Seasonal Environmental Health Technician - Sustainability, Healthy Homes &amp; Env</v>
      </c>
      <c r="S195" s="189" t="str">
        <f t="shared" si="121"/>
        <v>01H</v>
      </c>
      <c r="T195" s="186" cm="1">
        <f t="array" aca="1" ref="T195" ca="1">ROUND(IF($Q195="Y",VLOOKUP($P195, INDIRECT($Q$3),T$8,0)*INDIRECT($P$2),VLOOKUP($P195, INDIRECT($Q$3),T$8,0)),IF($E195="E",0,3))</f>
        <v>16.72</v>
      </c>
      <c r="U195" s="186" cm="1">
        <f t="array" aca="1" ref="U195" ca="1">ROUND(IF($Q195="Y",VLOOKUP($P195, INDIRECT($Q$3),U$8,0)*INDIRECT($P$2),VLOOKUP($P195, INDIRECT($Q$3),U$8,0)),IF($E195="E",0,3))</f>
        <v>18.651</v>
      </c>
      <c r="V195" s="186" cm="1">
        <f t="array" aca="1" ref="V195" ca="1">ROUND(IF($Q195="Y",VLOOKUP($P195, INDIRECT($Q$3),V$8,0)*INDIRECT($P$2),VLOOKUP($P195, INDIRECT($Q$3),V$8,0)),IF($E195="E",0,3))</f>
        <v>19.937000000000001</v>
      </c>
      <c r="W195" s="186" cm="1">
        <f t="array" aca="1" ref="W195" ca="1">ROUND(IF($Q195="Y",VLOOKUP($P195, INDIRECT($Q$3),W$8,0)*INDIRECT($P$2),VLOOKUP($P195, INDIRECT($Q$3),W$8,0)),IF($E195="E",0,3))</f>
        <v>21.864999999999998</v>
      </c>
      <c r="X195" s="186" cm="1">
        <f t="array" aca="1" ref="X195" ca="1">ROUND(IF($Q195="Y",VLOOKUP($P195, INDIRECT($Q$3),X$8,0)*INDIRECT($P$2),VLOOKUP($P195, INDIRECT($Q$3),X$8,0)),IF($E195="E",0,3))</f>
        <v>0</v>
      </c>
      <c r="Y195" s="186" cm="1">
        <f t="array" aca="1" ref="Y195" ca="1">ROUND(IF($Q195="Y",VLOOKUP($P195, INDIRECT($Q$3),Y$8,0)*INDIRECT($P$2),VLOOKUP($P195, INDIRECT($Q$3),Y$8,0)),IF($E195="E",0,3))</f>
        <v>0</v>
      </c>
      <c r="Z195" s="186" cm="1">
        <f t="array" aca="1" ref="Z195" ca="1">ROUND(IF($Q195="Y",VLOOKUP($P195, INDIRECT($Q$3),Z$8,0)*INDIRECT($P$2),VLOOKUP($P195, INDIRECT($Q$3),Z$8,0)),IF($E195="E",0,3))</f>
        <v>0</v>
      </c>
      <c r="AA195" s="186"/>
      <c r="AB195" s="282" t="str">
        <f t="shared" si="98"/>
        <v>09075C</v>
      </c>
      <c r="AC195" s="130" t="str">
        <f t="shared" ref="AC195:AC230" si="130">F195</f>
        <v>Seasonal Environmental Health Technician - Sustainability, Healthy Homes &amp; Env</v>
      </c>
      <c r="AD195" s="284" t="str">
        <f t="shared" si="103"/>
        <v>01H</v>
      </c>
      <c r="AE195" s="282">
        <f t="shared" ca="1" si="115"/>
        <v>16.72</v>
      </c>
      <c r="AF195" s="282">
        <f t="shared" ca="1" si="116"/>
        <v>18.651</v>
      </c>
      <c r="AG195" s="282">
        <f t="shared" ca="1" si="117"/>
        <v>19.937000000000001</v>
      </c>
      <c r="AH195" s="282">
        <f t="shared" ca="1" si="118"/>
        <v>21.864999999999998</v>
      </c>
      <c r="AI195" s="282" t="str">
        <f t="shared" ca="1" si="119"/>
        <v/>
      </c>
      <c r="AJ195" s="282" t="str">
        <f t="shared" ca="1" si="113"/>
        <v/>
      </c>
      <c r="AK195" s="282" t="str">
        <f t="shared" ca="1" si="114"/>
        <v/>
      </c>
    </row>
    <row r="196" spans="1:37" hidden="1" x14ac:dyDescent="0.2">
      <c r="A196" s="75" t="s">
        <v>198</v>
      </c>
      <c r="B196" s="75">
        <v>4</v>
      </c>
      <c r="C196" s="70" t="s">
        <v>196</v>
      </c>
      <c r="D196" s="75">
        <v>215</v>
      </c>
      <c r="E196" s="75" t="s">
        <v>21</v>
      </c>
      <c r="F196" s="73" t="s">
        <v>199</v>
      </c>
      <c r="G196" s="74">
        <f t="shared" ca="1" si="124"/>
        <v>16.72</v>
      </c>
      <c r="H196" s="74">
        <f t="shared" ca="1" si="128"/>
        <v>18.651</v>
      </c>
      <c r="I196" s="74">
        <f t="shared" ca="1" si="125"/>
        <v>19.937000000000001</v>
      </c>
      <c r="J196" s="74">
        <f t="shared" ca="1" si="126"/>
        <v>21.864999999999998</v>
      </c>
      <c r="K196" s="74">
        <f t="shared" ca="1" si="127"/>
        <v>0</v>
      </c>
      <c r="L196" s="74">
        <f t="shared" ca="1" si="122"/>
        <v>0</v>
      </c>
      <c r="M196" s="74">
        <f t="shared" ca="1" si="123"/>
        <v>0</v>
      </c>
      <c r="N196" s="72"/>
      <c r="P196" s="187" t="str">
        <f t="shared" si="120"/>
        <v>C09078</v>
      </c>
      <c r="Q196" s="191" t="s">
        <v>600</v>
      </c>
      <c r="R196" s="188" t="str">
        <f t="shared" si="129"/>
        <v>Seasonal Legislative Aide</v>
      </c>
      <c r="S196" s="189" t="str">
        <f t="shared" si="121"/>
        <v>01H</v>
      </c>
      <c r="T196" s="186" cm="1">
        <f t="array" aca="1" ref="T196" ca="1">ROUND(IF($Q196="Y",VLOOKUP($P196, INDIRECT($Q$3),T$8,0)*INDIRECT($P$2),VLOOKUP($P196, INDIRECT($Q$3),T$8,0)),IF($E196="E",0,3))</f>
        <v>16.72</v>
      </c>
      <c r="U196" s="186" cm="1">
        <f t="array" aca="1" ref="U196" ca="1">ROUND(IF($Q196="Y",VLOOKUP($P196, INDIRECT($Q$3),U$8,0)*INDIRECT($P$2),VLOOKUP($P196, INDIRECT($Q$3),U$8,0)),IF($E196="E",0,3))</f>
        <v>18.651</v>
      </c>
      <c r="V196" s="186" cm="1">
        <f t="array" aca="1" ref="V196" ca="1">ROUND(IF($Q196="Y",VLOOKUP($P196, INDIRECT($Q$3),V$8,0)*INDIRECT($P$2),VLOOKUP($P196, INDIRECT($Q$3),V$8,0)),IF($E196="E",0,3))</f>
        <v>19.937000000000001</v>
      </c>
      <c r="W196" s="186" cm="1">
        <f t="array" aca="1" ref="W196" ca="1">ROUND(IF($Q196="Y",VLOOKUP($P196, INDIRECT($Q$3),W$8,0)*INDIRECT($P$2),VLOOKUP($P196, INDIRECT($Q$3),W$8,0)),IF($E196="E",0,3))</f>
        <v>21.864999999999998</v>
      </c>
      <c r="X196" s="186" cm="1">
        <f t="array" aca="1" ref="X196" ca="1">ROUND(IF($Q196="Y",VLOOKUP($P196, INDIRECT($Q$3),X$8,0)*INDIRECT($P$2),VLOOKUP($P196, INDIRECT($Q$3),X$8,0)),IF($E196="E",0,3))</f>
        <v>0</v>
      </c>
      <c r="Y196" s="186" cm="1">
        <f t="array" aca="1" ref="Y196" ca="1">ROUND(IF($Q196="Y",VLOOKUP($P196, INDIRECT($Q$3),Y$8,0)*INDIRECT($P$2),VLOOKUP($P196, INDIRECT($Q$3),Y$8,0)),IF($E196="E",0,3))</f>
        <v>0</v>
      </c>
      <c r="Z196" s="186" cm="1">
        <f t="array" aca="1" ref="Z196" ca="1">ROUND(IF($Q196="Y",VLOOKUP($P196, INDIRECT($Q$3),Z$8,0)*INDIRECT($P$2),VLOOKUP($P196, INDIRECT($Q$3),Z$8,0)),IF($E196="E",0,3))</f>
        <v>0</v>
      </c>
      <c r="AA196" s="186"/>
      <c r="AB196" s="282" t="str">
        <f t="shared" si="98"/>
        <v>C09078</v>
      </c>
      <c r="AC196" s="130" t="str">
        <f t="shared" si="130"/>
        <v>Seasonal Legislative Aide</v>
      </c>
      <c r="AD196" s="284" t="str">
        <f t="shared" si="103"/>
        <v>01H</v>
      </c>
      <c r="AE196" s="282">
        <f t="shared" ca="1" si="115"/>
        <v>16.72</v>
      </c>
      <c r="AF196" s="282">
        <f t="shared" ca="1" si="116"/>
        <v>18.651</v>
      </c>
      <c r="AG196" s="282">
        <f t="shared" ca="1" si="117"/>
        <v>19.937000000000001</v>
      </c>
      <c r="AH196" s="282">
        <f t="shared" ca="1" si="118"/>
        <v>21.864999999999998</v>
      </c>
      <c r="AI196" s="282" t="str">
        <f t="shared" ca="1" si="119"/>
        <v/>
      </c>
      <c r="AJ196" s="282" t="str">
        <f t="shared" ca="1" si="113"/>
        <v/>
      </c>
      <c r="AK196" s="282" t="str">
        <f t="shared" ca="1" si="114"/>
        <v/>
      </c>
    </row>
    <row r="197" spans="1:37" hidden="1" x14ac:dyDescent="0.2">
      <c r="A197" s="75" t="s">
        <v>472</v>
      </c>
      <c r="B197" s="75">
        <v>10</v>
      </c>
      <c r="C197" s="70" t="s">
        <v>70</v>
      </c>
      <c r="D197" s="75">
        <v>465</v>
      </c>
      <c r="E197" s="75" t="s">
        <v>17</v>
      </c>
      <c r="F197" s="73" t="s">
        <v>466</v>
      </c>
      <c r="G197" s="74">
        <f t="shared" ca="1" si="124"/>
        <v>85189</v>
      </c>
      <c r="H197" s="74">
        <f t="shared" ca="1" si="128"/>
        <v>89430</v>
      </c>
      <c r="I197" s="74">
        <f t="shared" ca="1" si="125"/>
        <v>93913</v>
      </c>
      <c r="J197" s="74">
        <f t="shared" ca="1" si="126"/>
        <v>99986</v>
      </c>
      <c r="K197" s="74">
        <f t="shared" ca="1" si="127"/>
        <v>102783</v>
      </c>
      <c r="L197" s="74">
        <f t="shared" ca="1" si="122"/>
        <v>105664</v>
      </c>
      <c r="M197" s="74">
        <f t="shared" ca="1" si="123"/>
        <v>108676</v>
      </c>
      <c r="N197" s="72"/>
      <c r="P197" s="187" t="str">
        <f t="shared" si="120"/>
        <v>52936C</v>
      </c>
      <c r="Q197" s="191" t="s">
        <v>600</v>
      </c>
      <c r="R197" s="188" t="str">
        <f t="shared" si="129"/>
        <v>Senior Budget and Evaluation Analyst</v>
      </c>
      <c r="S197" s="189" t="str">
        <f t="shared" si="121"/>
        <v>34M</v>
      </c>
      <c r="T197" s="186" cm="1">
        <f t="array" aca="1" ref="T197" ca="1">ROUND(IF($Q197="Y",VLOOKUP($P197, INDIRECT($Q$3),T$8,0)*INDIRECT($P$2),VLOOKUP($P197, INDIRECT($Q$3),T$8,0)),IF($E197="E",0,3))</f>
        <v>85189</v>
      </c>
      <c r="U197" s="186" cm="1">
        <f t="array" aca="1" ref="U197" ca="1">ROUND(IF($Q197="Y",VLOOKUP($P197, INDIRECT($Q$3),U$8,0)*INDIRECT($P$2),VLOOKUP($P197, INDIRECT($Q$3),U$8,0)),IF($E197="E",0,3))</f>
        <v>89430</v>
      </c>
      <c r="V197" s="186" cm="1">
        <f t="array" aca="1" ref="V197" ca="1">ROUND(IF($Q197="Y",VLOOKUP($P197, INDIRECT($Q$3),V$8,0)*INDIRECT($P$2),VLOOKUP($P197, INDIRECT($Q$3),V$8,0)),IF($E197="E",0,3))</f>
        <v>93913</v>
      </c>
      <c r="W197" s="186" cm="1">
        <f t="array" aca="1" ref="W197" ca="1">ROUND(IF($Q197="Y",VLOOKUP($P197, INDIRECT($Q$3),W$8,0)*INDIRECT($P$2),VLOOKUP($P197, INDIRECT($Q$3),W$8,0)),IF($E197="E",0,3))</f>
        <v>99986</v>
      </c>
      <c r="X197" s="186" cm="1">
        <f t="array" aca="1" ref="X197" ca="1">ROUND(IF($Q197="Y",VLOOKUP($P197, INDIRECT($Q$3),X$8,0)*INDIRECT($P$2),VLOOKUP($P197, INDIRECT($Q$3),X$8,0)),IF($E197="E",0,3))</f>
        <v>102783</v>
      </c>
      <c r="Y197" s="186" cm="1">
        <f t="array" aca="1" ref="Y197" ca="1">ROUND(IF($Q197="Y",VLOOKUP($P197, INDIRECT($Q$3),Y$8,0)*INDIRECT($P$2),VLOOKUP($P197, INDIRECT($Q$3),Y$8,0)),IF($E197="E",0,3))</f>
        <v>105664</v>
      </c>
      <c r="Z197" s="186" cm="1">
        <f t="array" aca="1" ref="Z197" ca="1">ROUND(IF($Q197="Y",VLOOKUP($P197, INDIRECT($Q$3),Z$8,0)*INDIRECT($P$2),VLOOKUP($P197, INDIRECT($Q$3),Z$8,0)),IF($E197="E",0,3))</f>
        <v>108676</v>
      </c>
      <c r="AA197" s="186"/>
      <c r="AB197" s="282" t="str">
        <f t="shared" si="98"/>
        <v>52936C</v>
      </c>
      <c r="AC197" s="130" t="str">
        <f t="shared" si="130"/>
        <v>Senior Budget and Evaluation Analyst</v>
      </c>
      <c r="AD197" s="284" t="str">
        <f t="shared" si="103"/>
        <v>34M</v>
      </c>
      <c r="AE197" s="282">
        <f t="shared" ca="1" si="115"/>
        <v>40.957000000000001</v>
      </c>
      <c r="AF197" s="282">
        <f t="shared" ca="1" si="116"/>
        <v>42.995999999999995</v>
      </c>
      <c r="AG197" s="282">
        <f t="shared" ca="1" si="117"/>
        <v>45.150999999999996</v>
      </c>
      <c r="AH197" s="282">
        <f t="shared" ca="1" si="118"/>
        <v>48.070999999999998</v>
      </c>
      <c r="AI197" s="282">
        <f t="shared" ca="1" si="119"/>
        <v>49.414999999999999</v>
      </c>
      <c r="AJ197" s="282">
        <f t="shared" ca="1" si="113"/>
        <v>50.8</v>
      </c>
      <c r="AK197" s="282">
        <f t="shared" ca="1" si="114"/>
        <v>52.248999999999995</v>
      </c>
    </row>
    <row r="198" spans="1:37" hidden="1" x14ac:dyDescent="0.2">
      <c r="A198" s="75" t="s">
        <v>209</v>
      </c>
      <c r="B198" s="75">
        <v>12</v>
      </c>
      <c r="C198" s="70" t="s">
        <v>112</v>
      </c>
      <c r="D198" s="75">
        <v>555</v>
      </c>
      <c r="E198" s="75" t="s">
        <v>17</v>
      </c>
      <c r="F198" s="73" t="s">
        <v>429</v>
      </c>
      <c r="G198" s="74">
        <f t="shared" ca="1" si="124"/>
        <v>116410</v>
      </c>
      <c r="H198" s="74">
        <f t="shared" ca="1" si="128"/>
        <v>122574</v>
      </c>
      <c r="I198" s="74">
        <f t="shared" ca="1" si="125"/>
        <v>130854</v>
      </c>
      <c r="J198" s="74">
        <f t="shared" ca="1" si="126"/>
        <v>134514</v>
      </c>
      <c r="K198" s="74">
        <f t="shared" ca="1" si="127"/>
        <v>138285</v>
      </c>
      <c r="L198" s="74">
        <f t="shared" ca="1" si="122"/>
        <v>142226</v>
      </c>
      <c r="M198" s="74">
        <f t="shared" ca="1" si="123"/>
        <v>0</v>
      </c>
      <c r="N198" s="72"/>
      <c r="P198" s="187" t="str">
        <f t="shared" si="120"/>
        <v>04348C</v>
      </c>
      <c r="Q198" s="191" t="s">
        <v>600</v>
      </c>
      <c r="R198" s="188" t="str">
        <f t="shared" si="129"/>
        <v>Senior Collaboration Architect</v>
      </c>
      <c r="S198" s="189" t="str">
        <f t="shared" si="121"/>
        <v>53A</v>
      </c>
      <c r="T198" s="186" cm="1">
        <f t="array" aca="1" ref="T198" ca="1">ROUND(IF($Q198="Y",VLOOKUP($P198, INDIRECT($Q$3),T$8,0)*INDIRECT($P$2),VLOOKUP($P198, INDIRECT($Q$3),T$8,0)),IF($E198="E",0,3))</f>
        <v>116410</v>
      </c>
      <c r="U198" s="186" cm="1">
        <f t="array" aca="1" ref="U198" ca="1">ROUND(IF($Q198="Y",VLOOKUP($P198, INDIRECT($Q$3),U$8,0)*INDIRECT($P$2),VLOOKUP($P198, INDIRECT($Q$3),U$8,0)),IF($E198="E",0,3))</f>
        <v>122574</v>
      </c>
      <c r="V198" s="186" cm="1">
        <f t="array" aca="1" ref="V198" ca="1">ROUND(IF($Q198="Y",VLOOKUP($P198, INDIRECT($Q$3),V$8,0)*INDIRECT($P$2),VLOOKUP($P198, INDIRECT($Q$3),V$8,0)),IF($E198="E",0,3))</f>
        <v>130854</v>
      </c>
      <c r="W198" s="186" cm="1">
        <f t="array" aca="1" ref="W198" ca="1">ROUND(IF($Q198="Y",VLOOKUP($P198, INDIRECT($Q$3),W$8,0)*INDIRECT($P$2),VLOOKUP($P198, INDIRECT($Q$3),W$8,0)),IF($E198="E",0,3))</f>
        <v>134514</v>
      </c>
      <c r="X198" s="186" cm="1">
        <f t="array" aca="1" ref="X198" ca="1">ROUND(IF($Q198="Y",VLOOKUP($P198, INDIRECT($Q$3),X$8,0)*INDIRECT($P$2),VLOOKUP($P198, INDIRECT($Q$3),X$8,0)),IF($E198="E",0,3))</f>
        <v>138285</v>
      </c>
      <c r="Y198" s="186" cm="1">
        <f t="array" aca="1" ref="Y198" ca="1">ROUND(IF($Q198="Y",VLOOKUP($P198, INDIRECT($Q$3),Y$8,0)*INDIRECT($P$2),VLOOKUP($P198, INDIRECT($Q$3),Y$8,0)),IF($E198="E",0,3))</f>
        <v>142226</v>
      </c>
      <c r="Z198" s="186" cm="1">
        <f t="array" aca="1" ref="Z198" ca="1">ROUND(IF($Q198="Y",VLOOKUP($P198, INDIRECT($Q$3),Z$8,0)*INDIRECT($P$2),VLOOKUP($P198, INDIRECT($Q$3),Z$8,0)),IF($E198="E",0,3))</f>
        <v>0</v>
      </c>
      <c r="AA198" s="186"/>
      <c r="AB198" s="282" t="str">
        <f t="shared" si="98"/>
        <v>04348C</v>
      </c>
      <c r="AC198" s="130" t="str">
        <f t="shared" si="130"/>
        <v>Senior Collaboration Architect</v>
      </c>
      <c r="AD198" s="284" t="str">
        <f t="shared" si="103"/>
        <v>53A</v>
      </c>
      <c r="AE198" s="282">
        <f t="shared" ca="1" si="115"/>
        <v>55.966999999999999</v>
      </c>
      <c r="AF198" s="282">
        <f t="shared" ca="1" si="116"/>
        <v>58.93</v>
      </c>
      <c r="AG198" s="282">
        <f t="shared" ca="1" si="117"/>
        <v>62.910999999999994</v>
      </c>
      <c r="AH198" s="282">
        <f t="shared" ca="1" si="118"/>
        <v>64.671000000000006</v>
      </c>
      <c r="AI198" s="282">
        <f t="shared" ca="1" si="119"/>
        <v>66.484000000000009</v>
      </c>
      <c r="AJ198" s="282">
        <f t="shared" ca="1" si="113"/>
        <v>68.378</v>
      </c>
      <c r="AK198" s="282" t="str">
        <f t="shared" ca="1" si="114"/>
        <v/>
      </c>
    </row>
    <row r="199" spans="1:37" hidden="1" x14ac:dyDescent="0.2">
      <c r="A199" s="75" t="s">
        <v>1086</v>
      </c>
      <c r="B199" s="75">
        <v>9</v>
      </c>
      <c r="C199" s="70" t="s">
        <v>1087</v>
      </c>
      <c r="D199" s="75">
        <v>425</v>
      </c>
      <c r="E199" s="75" t="s">
        <v>17</v>
      </c>
      <c r="F199" s="73" t="s">
        <v>1085</v>
      </c>
      <c r="G199" s="74">
        <f t="shared" si="124"/>
        <v>85550</v>
      </c>
      <c r="H199" s="74">
        <f t="shared" si="128"/>
        <v>88976</v>
      </c>
      <c r="I199" s="74">
        <f t="shared" si="125"/>
        <v>92539</v>
      </c>
      <c r="J199" s="74">
        <f t="shared" si="126"/>
        <v>96243</v>
      </c>
      <c r="K199" s="74">
        <f t="shared" si="127"/>
        <v>100097</v>
      </c>
      <c r="L199" s="74">
        <f t="shared" si="122"/>
        <v>0</v>
      </c>
      <c r="M199" s="74">
        <f t="shared" si="123"/>
        <v>0</v>
      </c>
      <c r="N199" s="72"/>
      <c r="P199" s="187" t="str">
        <f t="shared" si="120"/>
        <v>53089C</v>
      </c>
      <c r="Q199" s="191" t="s">
        <v>600</v>
      </c>
      <c r="R199" s="188" t="str">
        <f t="shared" si="129"/>
        <v>Senior Executive Assistant to Police Chief</v>
      </c>
      <c r="S199" s="189" t="str">
        <f t="shared" si="121"/>
        <v>153</v>
      </c>
      <c r="T199" s="186">
        <v>85550</v>
      </c>
      <c r="U199" s="186">
        <v>88976</v>
      </c>
      <c r="V199" s="186">
        <v>92539</v>
      </c>
      <c r="W199" s="186">
        <v>96243</v>
      </c>
      <c r="X199" s="186">
        <v>100097</v>
      </c>
      <c r="AA199" s="186"/>
      <c r="AB199" s="282" t="str">
        <f t="shared" si="98"/>
        <v>53089C</v>
      </c>
      <c r="AC199" s="130" t="str">
        <f t="shared" si="130"/>
        <v>Senior Executive Assistant to Police Chief</v>
      </c>
      <c r="AD199" s="284" t="str">
        <f t="shared" si="103"/>
        <v>153</v>
      </c>
      <c r="AE199" s="282">
        <f t="shared" si="115"/>
        <v>41.129999999999995</v>
      </c>
      <c r="AF199" s="282">
        <f t="shared" si="116"/>
        <v>42.777000000000001</v>
      </c>
      <c r="AG199" s="282">
        <f t="shared" si="117"/>
        <v>44.489999999999995</v>
      </c>
      <c r="AH199" s="282">
        <f t="shared" si="118"/>
        <v>46.271000000000001</v>
      </c>
      <c r="AI199" s="282">
        <f t="shared" si="119"/>
        <v>48.123999999999995</v>
      </c>
      <c r="AJ199" s="282" t="str">
        <f t="shared" ref="AJ199:AJ216" si="131">IF(Y199=0,"",IF($E199="E",ROUNDUP(Y199/2080,3),Y199))</f>
        <v/>
      </c>
      <c r="AK199" s="282"/>
    </row>
    <row r="200" spans="1:37" hidden="1" x14ac:dyDescent="0.2">
      <c r="A200" s="75" t="s">
        <v>202</v>
      </c>
      <c r="B200" s="75">
        <v>12</v>
      </c>
      <c r="C200" s="70" t="s">
        <v>584</v>
      </c>
      <c r="D200" s="75">
        <v>542</v>
      </c>
      <c r="E200" s="75" t="s">
        <v>17</v>
      </c>
      <c r="F200" s="73" t="s">
        <v>430</v>
      </c>
      <c r="G200" s="74">
        <f t="shared" ca="1" si="124"/>
        <v>106093</v>
      </c>
      <c r="H200" s="74">
        <f t="shared" ca="1" si="128"/>
        <v>110341</v>
      </c>
      <c r="I200" s="74">
        <f t="shared" ca="1" si="125"/>
        <v>114759</v>
      </c>
      <c r="J200" s="74">
        <f t="shared" ca="1" si="126"/>
        <v>119355</v>
      </c>
      <c r="K200" s="74">
        <f t="shared" ca="1" si="127"/>
        <v>124133</v>
      </c>
      <c r="L200" s="74">
        <f t="shared" ca="1" si="122"/>
        <v>0</v>
      </c>
      <c r="M200" s="74">
        <f t="shared" ca="1" si="123"/>
        <v>0</v>
      </c>
      <c r="N200" s="72"/>
      <c r="P200" s="187" t="str">
        <f t="shared" si="120"/>
        <v>09172C</v>
      </c>
      <c r="Q200" s="191" t="s">
        <v>600</v>
      </c>
      <c r="R200" s="188" t="str">
        <f t="shared" si="129"/>
        <v xml:space="preserve">Senior Facilities Planner </v>
      </c>
      <c r="S200" s="189" t="str">
        <f t="shared" si="121"/>
        <v>053</v>
      </c>
      <c r="T200" s="186" cm="1">
        <f t="array" aca="1" ref="T200" ca="1">ROUND(IF($Q200="Y",VLOOKUP($P200, INDIRECT($Q$3),T$8,0)*INDIRECT($P$2),VLOOKUP($P200, INDIRECT($Q$3),T$8,0)),IF($E200="E",0,3))</f>
        <v>106093</v>
      </c>
      <c r="U200" s="186" cm="1">
        <f t="array" aca="1" ref="U200" ca="1">ROUND(IF($Q200="Y",VLOOKUP($P200, INDIRECT($Q$3),U$8,0)*INDIRECT($P$2),VLOOKUP($P200, INDIRECT($Q$3),U$8,0)),IF($E200="E",0,3))</f>
        <v>110341</v>
      </c>
      <c r="V200" s="186" cm="1">
        <f t="array" aca="1" ref="V200" ca="1">ROUND(IF($Q200="Y",VLOOKUP($P200, INDIRECT($Q$3),V$8,0)*INDIRECT($P$2),VLOOKUP($P200, INDIRECT($Q$3),V$8,0)),IF($E200="E",0,3))</f>
        <v>114759</v>
      </c>
      <c r="W200" s="186" cm="1">
        <f t="array" aca="1" ref="W200" ca="1">ROUND(IF($Q200="Y",VLOOKUP($P200, INDIRECT($Q$3),W$8,0)*INDIRECT($P$2),VLOOKUP($P200, INDIRECT($Q$3),W$8,0)),IF($E200="E",0,3))</f>
        <v>119355</v>
      </c>
      <c r="X200" s="186" cm="1">
        <f t="array" aca="1" ref="X200" ca="1">ROUND(IF($Q200="Y",VLOOKUP($P200, INDIRECT($Q$3),X$8,0)*INDIRECT($P$2),VLOOKUP($P200, INDIRECT($Q$3),X$8,0)),IF($E200="E",0,3))</f>
        <v>124133</v>
      </c>
      <c r="Y200" s="186" cm="1">
        <f t="array" aca="1" ref="Y200" ca="1">ROUND(IF($Q200="Y",VLOOKUP($P200, INDIRECT($Q$3),Y$8,0)*INDIRECT($P$2),VLOOKUP($P200, INDIRECT($Q$3),Y$8,0)),IF($E200="E",0,3))</f>
        <v>0</v>
      </c>
      <c r="Z200" s="186" cm="1">
        <f t="array" aca="1" ref="Z200" ca="1">ROUND(IF($Q200="Y",VLOOKUP($P200, INDIRECT($Q$3),Z$8,0)*INDIRECT($P$2),VLOOKUP($P200, INDIRECT($Q$3),Z$8,0)),IF($E200="E",0,3))</f>
        <v>0</v>
      </c>
      <c r="AA200" s="186"/>
      <c r="AB200" s="282" t="str">
        <f t="shared" si="98"/>
        <v>09172C</v>
      </c>
      <c r="AC200" s="130" t="str">
        <f t="shared" si="130"/>
        <v xml:space="preserve">Senior Facilities Planner </v>
      </c>
      <c r="AD200" s="284" t="str">
        <f t="shared" si="103"/>
        <v>053</v>
      </c>
      <c r="AE200" s="282">
        <f t="shared" ca="1" si="115"/>
        <v>51.006999999999998</v>
      </c>
      <c r="AF200" s="282">
        <f t="shared" ca="1" si="116"/>
        <v>53.048999999999999</v>
      </c>
      <c r="AG200" s="282">
        <f t="shared" ca="1" si="117"/>
        <v>55.172999999999995</v>
      </c>
      <c r="AH200" s="282">
        <f t="shared" ca="1" si="118"/>
        <v>57.382999999999996</v>
      </c>
      <c r="AI200" s="282">
        <f t="shared" ca="1" si="119"/>
        <v>59.68</v>
      </c>
      <c r="AJ200" s="282" t="str">
        <f t="shared" ca="1" si="131"/>
        <v/>
      </c>
      <c r="AK200" s="282" t="str">
        <f t="shared" ref="AK200:AK216" ca="1" si="132">IF(Z200=0,"",IF($E200="E",ROUNDUP(Z200/2080,3),Z200))</f>
        <v/>
      </c>
    </row>
    <row r="201" spans="1:37" hidden="1" x14ac:dyDescent="0.2">
      <c r="A201" s="75" t="s">
        <v>913</v>
      </c>
      <c r="B201" s="75">
        <v>12</v>
      </c>
      <c r="C201" s="70" t="s">
        <v>1008</v>
      </c>
      <c r="D201" s="75">
        <v>565</v>
      </c>
      <c r="E201" s="75" t="s">
        <v>17</v>
      </c>
      <c r="F201" s="73" t="s">
        <v>914</v>
      </c>
      <c r="G201" s="74">
        <f t="shared" si="124"/>
        <v>127402</v>
      </c>
      <c r="H201" s="74">
        <f t="shared" si="128"/>
        <v>132498.07999999999</v>
      </c>
      <c r="I201" s="74">
        <f t="shared" si="125"/>
        <v>137797.92000000001</v>
      </c>
      <c r="J201" s="74">
        <f t="shared" si="126"/>
        <v>143309.92000000001</v>
      </c>
      <c r="K201" s="74">
        <f t="shared" si="127"/>
        <v>149040.32000000001</v>
      </c>
      <c r="L201" s="74">
        <f t="shared" ca="1" si="122"/>
        <v>0</v>
      </c>
      <c r="M201" s="74">
        <f t="shared" ca="1" si="123"/>
        <v>0</v>
      </c>
      <c r="N201" s="72"/>
      <c r="P201" s="187" t="str">
        <f t="shared" si="120"/>
        <v>59445C</v>
      </c>
      <c r="Q201" s="191" t="s">
        <v>600</v>
      </c>
      <c r="R201" s="188" t="str">
        <f t="shared" si="129"/>
        <v>Senior Program Manager-School Based Clinics</v>
      </c>
      <c r="S201" s="189" t="str">
        <f t="shared" si="121"/>
        <v>119</v>
      </c>
      <c r="T201" s="325">
        <v>127402.08</v>
      </c>
      <c r="U201" s="420">
        <v>132498.07999999999</v>
      </c>
      <c r="V201" s="420">
        <v>137797.92000000001</v>
      </c>
      <c r="W201" s="420">
        <v>143309.92000000001</v>
      </c>
      <c r="X201" s="420">
        <v>149040.32000000001</v>
      </c>
      <c r="Y201" s="186" cm="1">
        <f t="array" aca="1" ref="Y201" ca="1">ROUND(IF($Q201="Y",VLOOKUP($P201, INDIRECT($Q$3),Y$8,0)*INDIRECT($P$2),VLOOKUP($P201, INDIRECT($Q$3),Y$8,0)),IF($E201="E",0,3))</f>
        <v>0</v>
      </c>
      <c r="Z201" s="186" cm="1">
        <f t="array" aca="1" ref="Z201" ca="1">ROUND(IF($Q201="Y",VLOOKUP($P201, INDIRECT($Q$3),Z$8,0)*INDIRECT($P$2),VLOOKUP($P201, INDIRECT($Q$3),Z$8,0)),IF($E201="E",0,3))</f>
        <v>0</v>
      </c>
      <c r="AA201" s="186"/>
      <c r="AB201" s="282" t="str">
        <f t="shared" si="98"/>
        <v>59445C</v>
      </c>
      <c r="AC201" s="130" t="str">
        <f t="shared" si="130"/>
        <v>Senior Program Manager-School Based Clinics</v>
      </c>
      <c r="AD201" s="284" t="str">
        <f t="shared" si="103"/>
        <v>119</v>
      </c>
      <c r="AE201" s="282">
        <f t="shared" ref="AE201:AE216" si="133">IF(T201=0,"",IF($E201="E",ROUNDUP(T201/2080,3),T201))</f>
        <v>61.250999999999998</v>
      </c>
      <c r="AF201" s="282">
        <f t="shared" ref="AF201:AF216" si="134">IF(U201=0,"",IF($E201="E",ROUNDUP(U201/2080,3),U201))</f>
        <v>63.701000000000001</v>
      </c>
      <c r="AG201" s="282">
        <f t="shared" ref="AG201:AG216" si="135">IF(V201=0,"",IF($E201="E",ROUNDUP(V201/2080,3),V201))</f>
        <v>66.248999999999995</v>
      </c>
      <c r="AH201" s="282">
        <f t="shared" ref="AH201:AH216" si="136">IF(W201=0,"",IF($E201="E",ROUNDUP(W201/2080,3),W201))</f>
        <v>68.899000000000001</v>
      </c>
      <c r="AI201" s="282">
        <f t="shared" ref="AI201:AI216" si="137">IF(X201=0,"",IF($E201="E",ROUNDUP(X201/2080,3),X201))</f>
        <v>71.653999999999996</v>
      </c>
      <c r="AJ201" s="282" t="str">
        <f t="shared" ca="1" si="131"/>
        <v/>
      </c>
      <c r="AK201" s="282" t="str">
        <f t="shared" ca="1" si="132"/>
        <v/>
      </c>
    </row>
    <row r="202" spans="1:37" hidden="1" x14ac:dyDescent="0.2">
      <c r="A202" s="75" t="s">
        <v>205</v>
      </c>
      <c r="B202" s="75">
        <v>12</v>
      </c>
      <c r="C202" s="70" t="s">
        <v>32</v>
      </c>
      <c r="D202" s="75">
        <v>575</v>
      </c>
      <c r="E202" s="75" t="s">
        <v>17</v>
      </c>
      <c r="F202" s="73" t="s">
        <v>433</v>
      </c>
      <c r="G202" s="74">
        <f t="shared" ca="1" si="124"/>
        <v>113791</v>
      </c>
      <c r="H202" s="74">
        <f t="shared" ca="1" si="128"/>
        <v>118342</v>
      </c>
      <c r="I202" s="74">
        <f t="shared" ca="1" si="125"/>
        <v>123075</v>
      </c>
      <c r="J202" s="74">
        <f t="shared" ca="1" si="126"/>
        <v>127998</v>
      </c>
      <c r="K202" s="74">
        <f t="shared" ca="1" si="127"/>
        <v>133117</v>
      </c>
      <c r="L202" s="74">
        <f t="shared" ca="1" si="122"/>
        <v>0</v>
      </c>
      <c r="M202" s="74">
        <f t="shared" ca="1" si="123"/>
        <v>0</v>
      </c>
      <c r="N202" s="72"/>
      <c r="P202" s="187" t="str">
        <f t="shared" si="120"/>
        <v>09175C</v>
      </c>
      <c r="Q202" s="191" t="s">
        <v>600</v>
      </c>
      <c r="R202" s="188" t="str">
        <f t="shared" si="129"/>
        <v>Senior Project Manager</v>
      </c>
      <c r="S202" s="189" t="str">
        <f t="shared" si="121"/>
        <v>105</v>
      </c>
      <c r="T202" s="186" cm="1">
        <f t="array" aca="1" ref="T202" ca="1">ROUND(IF($Q202="Y",VLOOKUP($P202, INDIRECT($Q$3),T$8,0)*INDIRECT($P$2),VLOOKUP($P202, INDIRECT($Q$3),T$8,0)),IF($E202="E",0,3))</f>
        <v>113791</v>
      </c>
      <c r="U202" s="186" cm="1">
        <f t="array" aca="1" ref="U202" ca="1">ROUND(IF($Q202="Y",VLOOKUP($P202, INDIRECT($Q$3),U$8,0)*INDIRECT($P$2),VLOOKUP($P202, INDIRECT($Q$3),U$8,0)),IF($E202="E",0,3))</f>
        <v>118342</v>
      </c>
      <c r="V202" s="186" cm="1">
        <f t="array" aca="1" ref="V202" ca="1">ROUND(IF($Q202="Y",VLOOKUP($P202, INDIRECT($Q$3),V$8,0)*INDIRECT($P$2),VLOOKUP($P202, INDIRECT($Q$3),V$8,0)),IF($E202="E",0,3))</f>
        <v>123075</v>
      </c>
      <c r="W202" s="186" cm="1">
        <f t="array" aca="1" ref="W202" ca="1">ROUND(IF($Q202="Y",VLOOKUP($P202, INDIRECT($Q$3),W$8,0)*INDIRECT($P$2),VLOOKUP($P202, INDIRECT($Q$3),W$8,0)),IF($E202="E",0,3))</f>
        <v>127998</v>
      </c>
      <c r="X202" s="186" cm="1">
        <f t="array" aca="1" ref="X202" ca="1">ROUND(IF($Q202="Y",VLOOKUP($P202, INDIRECT($Q$3),X$8,0)*INDIRECT($P$2),VLOOKUP($P202, INDIRECT($Q$3),X$8,0)),IF($E202="E",0,3))</f>
        <v>133117</v>
      </c>
      <c r="Y202" s="186" cm="1">
        <f t="array" aca="1" ref="Y202" ca="1">ROUND(IF($Q202="Y",VLOOKUP($P202, INDIRECT($Q$3),Y$8,0)*INDIRECT($P$2),VLOOKUP($P202, INDIRECT($Q$3),Y$8,0)),IF($E202="E",0,3))</f>
        <v>0</v>
      </c>
      <c r="Z202" s="186" cm="1">
        <f t="array" aca="1" ref="Z202" ca="1">ROUND(IF($Q202="Y",VLOOKUP($P202, INDIRECT($Q$3),Z$8,0)*INDIRECT($P$2),VLOOKUP($P202, INDIRECT($Q$3),Z$8,0)),IF($E202="E",0,3))</f>
        <v>0</v>
      </c>
      <c r="AA202" s="186"/>
      <c r="AB202" s="282" t="str">
        <f t="shared" ref="AB202:AB230" si="138">A202</f>
        <v>09175C</v>
      </c>
      <c r="AC202" s="130" t="str">
        <f t="shared" si="130"/>
        <v>Senior Project Manager</v>
      </c>
      <c r="AD202" s="284" t="str">
        <f t="shared" si="103"/>
        <v>105</v>
      </c>
      <c r="AE202" s="282">
        <f t="shared" ca="1" si="133"/>
        <v>54.707999999999998</v>
      </c>
      <c r="AF202" s="282">
        <f t="shared" ca="1" si="134"/>
        <v>56.896000000000001</v>
      </c>
      <c r="AG202" s="282">
        <f t="shared" ca="1" si="135"/>
        <v>59.170999999999999</v>
      </c>
      <c r="AH202" s="282">
        <f t="shared" ca="1" si="136"/>
        <v>61.537999999999997</v>
      </c>
      <c r="AI202" s="282">
        <f t="shared" ca="1" si="137"/>
        <v>63.998999999999995</v>
      </c>
      <c r="AJ202" s="282" t="str">
        <f t="shared" ca="1" si="131"/>
        <v/>
      </c>
      <c r="AK202" s="282" t="str">
        <f t="shared" ca="1" si="132"/>
        <v/>
      </c>
    </row>
    <row r="203" spans="1:37" hidden="1" x14ac:dyDescent="0.2">
      <c r="A203" s="75" t="s">
        <v>1031</v>
      </c>
      <c r="B203" s="75">
        <v>12</v>
      </c>
      <c r="C203" s="70" t="s">
        <v>32</v>
      </c>
      <c r="D203" s="75">
        <v>575</v>
      </c>
      <c r="E203" s="75" t="s">
        <v>17</v>
      </c>
      <c r="F203" s="73" t="s">
        <v>1032</v>
      </c>
      <c r="G203" s="74">
        <f t="shared" si="124"/>
        <v>113791</v>
      </c>
      <c r="H203" s="74">
        <f t="shared" si="128"/>
        <v>118342</v>
      </c>
      <c r="I203" s="74">
        <f t="shared" si="125"/>
        <v>123075</v>
      </c>
      <c r="J203" s="74">
        <f t="shared" si="126"/>
        <v>127998</v>
      </c>
      <c r="K203" s="74">
        <f t="shared" si="127"/>
        <v>133117</v>
      </c>
      <c r="L203" s="74">
        <f t="shared" si="122"/>
        <v>0</v>
      </c>
      <c r="M203" s="74">
        <f t="shared" si="123"/>
        <v>0</v>
      </c>
      <c r="N203" s="72"/>
      <c r="P203" s="187" t="str">
        <f t="shared" si="120"/>
        <v>53083C</v>
      </c>
      <c r="Q203" s="191" t="s">
        <v>600</v>
      </c>
      <c r="R203" s="188" t="str">
        <f t="shared" si="129"/>
        <v>Senior Project Manager - General</v>
      </c>
      <c r="S203" s="189" t="str">
        <f t="shared" si="121"/>
        <v>105</v>
      </c>
      <c r="T203" s="186">
        <v>113791</v>
      </c>
      <c r="U203" s="186">
        <v>118342</v>
      </c>
      <c r="V203" s="186">
        <v>123075</v>
      </c>
      <c r="W203" s="186">
        <v>127998</v>
      </c>
      <c r="X203" s="186">
        <v>133117</v>
      </c>
      <c r="AA203" s="186"/>
      <c r="AB203" s="282" t="str">
        <f t="shared" si="138"/>
        <v>53083C</v>
      </c>
      <c r="AC203" s="130" t="str">
        <f t="shared" si="130"/>
        <v>Senior Project Manager - General</v>
      </c>
      <c r="AD203" s="284" t="str">
        <f t="shared" si="103"/>
        <v>105</v>
      </c>
      <c r="AE203" s="282">
        <f t="shared" si="133"/>
        <v>54.707999999999998</v>
      </c>
      <c r="AF203" s="282">
        <f t="shared" si="134"/>
        <v>56.896000000000001</v>
      </c>
      <c r="AG203" s="282">
        <f t="shared" si="135"/>
        <v>59.170999999999999</v>
      </c>
      <c r="AH203" s="282">
        <f t="shared" si="136"/>
        <v>61.537999999999997</v>
      </c>
      <c r="AI203" s="282">
        <f t="shared" si="137"/>
        <v>63.998999999999995</v>
      </c>
      <c r="AJ203" s="282" t="str">
        <f t="shared" si="131"/>
        <v/>
      </c>
      <c r="AK203" s="282" t="str">
        <f t="shared" si="132"/>
        <v/>
      </c>
    </row>
    <row r="204" spans="1:37" hidden="1" x14ac:dyDescent="0.2">
      <c r="A204" s="75" t="s">
        <v>833</v>
      </c>
      <c r="B204" s="75">
        <v>11</v>
      </c>
      <c r="C204" s="70" t="s">
        <v>164</v>
      </c>
      <c r="D204" s="75">
        <v>503</v>
      </c>
      <c r="E204" s="75" t="s">
        <v>17</v>
      </c>
      <c r="F204" s="73" t="s">
        <v>832</v>
      </c>
      <c r="G204" s="74">
        <f t="shared" ca="1" si="124"/>
        <v>101439</v>
      </c>
      <c r="H204" s="74">
        <f t="shared" ca="1" si="128"/>
        <v>105493</v>
      </c>
      <c r="I204" s="74">
        <f t="shared" ca="1" si="125"/>
        <v>109716</v>
      </c>
      <c r="J204" s="74">
        <f t="shared" ca="1" si="126"/>
        <v>114104</v>
      </c>
      <c r="K204" s="74">
        <f t="shared" ca="1" si="127"/>
        <v>118668</v>
      </c>
      <c r="L204" s="74">
        <f t="shared" ca="1" si="122"/>
        <v>0</v>
      </c>
      <c r="M204" s="74">
        <f t="shared" ca="1" si="123"/>
        <v>0</v>
      </c>
      <c r="N204" s="72"/>
      <c r="P204" s="187" t="str">
        <f t="shared" ref="P204:P230" si="139">A204</f>
        <v>53012C</v>
      </c>
      <c r="Q204" s="191" t="s">
        <v>600</v>
      </c>
      <c r="R204" s="188" t="str">
        <f t="shared" si="129"/>
        <v>Senior Public Health Program Manager - Maternal, Child &amp; Adolescent Health</v>
      </c>
      <c r="S204" s="189" t="str">
        <f t="shared" si="121"/>
        <v>103</v>
      </c>
      <c r="T204" s="186" cm="1">
        <f t="array" aca="1" ref="T204" ca="1">ROUND(IF($Q204="Y",VLOOKUP($P204, INDIRECT($Q$3),T$8,0)*INDIRECT($P$2),VLOOKUP($P204, INDIRECT($Q$3),T$8,0)),IF($E204="E",0,3))</f>
        <v>101439</v>
      </c>
      <c r="U204" s="186" cm="1">
        <f t="array" aca="1" ref="U204" ca="1">ROUND(IF($Q204="Y",VLOOKUP($P204, INDIRECT($Q$3),U$8,0)*INDIRECT($P$2),VLOOKUP($P204, INDIRECT($Q$3),U$8,0)),IF($E204="E",0,3))</f>
        <v>105493</v>
      </c>
      <c r="V204" s="186" cm="1">
        <f t="array" aca="1" ref="V204" ca="1">ROUND(IF($Q204="Y",VLOOKUP($P204, INDIRECT($Q$3),V$8,0)*INDIRECT($P$2),VLOOKUP($P204, INDIRECT($Q$3),V$8,0)),IF($E204="E",0,3))</f>
        <v>109716</v>
      </c>
      <c r="W204" s="186" cm="1">
        <f t="array" aca="1" ref="W204" ca="1">ROUND(IF($Q204="Y",VLOOKUP($P204, INDIRECT($Q$3),W$8,0)*INDIRECT($P$2),VLOOKUP($P204, INDIRECT($Q$3),W$8,0)),IF($E204="E",0,3))</f>
        <v>114104</v>
      </c>
      <c r="X204" s="186" cm="1">
        <f t="array" aca="1" ref="X204" ca="1">ROUND(IF($Q204="Y",VLOOKUP($P204, INDIRECT($Q$3),X$8,0)*INDIRECT($P$2),VLOOKUP($P204, INDIRECT($Q$3),X$8,0)),IF($E204="E",0,3))</f>
        <v>118668</v>
      </c>
      <c r="Y204" s="186" cm="1">
        <f t="array" aca="1" ref="Y204" ca="1">ROUND(IF($Q204="Y",VLOOKUP($P204, INDIRECT($Q$3),Y$8,0)*INDIRECT($P$2),VLOOKUP($P204, INDIRECT($Q$3),Y$8,0)),IF($E204="E",0,3))</f>
        <v>0</v>
      </c>
      <c r="Z204" s="186" cm="1">
        <f t="array" aca="1" ref="Z204" ca="1">ROUND(IF($Q204="Y",VLOOKUP($P204, INDIRECT($Q$3),Z$8,0)*INDIRECT($P$2),VLOOKUP($P204, INDIRECT($Q$3),Z$8,0)),IF($E204="E",0,3))</f>
        <v>0</v>
      </c>
      <c r="AA204" s="186"/>
      <c r="AB204" s="282" t="str">
        <f t="shared" si="138"/>
        <v>53012C</v>
      </c>
      <c r="AC204" s="130" t="str">
        <f t="shared" si="130"/>
        <v>Senior Public Health Program Manager - Maternal, Child &amp; Adolescent Health</v>
      </c>
      <c r="AD204" s="284" t="str">
        <f t="shared" si="103"/>
        <v>103</v>
      </c>
      <c r="AE204" s="282">
        <f t="shared" ca="1" si="133"/>
        <v>48.768999999999998</v>
      </c>
      <c r="AF204" s="282">
        <f t="shared" ca="1" si="134"/>
        <v>50.717999999999996</v>
      </c>
      <c r="AG204" s="282">
        <f t="shared" ca="1" si="135"/>
        <v>52.748999999999995</v>
      </c>
      <c r="AH204" s="282">
        <f t="shared" ca="1" si="136"/>
        <v>54.857999999999997</v>
      </c>
      <c r="AI204" s="282">
        <f t="shared" ca="1" si="137"/>
        <v>57.052</v>
      </c>
      <c r="AJ204" s="282" t="str">
        <f t="shared" ca="1" si="131"/>
        <v/>
      </c>
      <c r="AK204" s="282" t="str">
        <f t="shared" ca="1" si="132"/>
        <v/>
      </c>
    </row>
    <row r="205" spans="1:37" hidden="1" x14ac:dyDescent="0.2">
      <c r="A205" s="75" t="s">
        <v>206</v>
      </c>
      <c r="B205" s="75">
        <v>11</v>
      </c>
      <c r="C205" s="70" t="s">
        <v>124</v>
      </c>
      <c r="D205" s="75">
        <v>515</v>
      </c>
      <c r="E205" s="75" t="s">
        <v>17</v>
      </c>
      <c r="F205" s="73" t="s">
        <v>434</v>
      </c>
      <c r="G205" s="74">
        <f t="shared" ca="1" si="124"/>
        <v>101439</v>
      </c>
      <c r="H205" s="74">
        <f t="shared" ca="1" si="128"/>
        <v>105494</v>
      </c>
      <c r="I205" s="74">
        <f t="shared" ca="1" si="125"/>
        <v>109716</v>
      </c>
      <c r="J205" s="74">
        <f t="shared" ca="1" si="126"/>
        <v>114104</v>
      </c>
      <c r="K205" s="74">
        <f t="shared" ca="1" si="127"/>
        <v>118668</v>
      </c>
      <c r="L205" s="74">
        <f t="shared" ca="1" si="122"/>
        <v>0</v>
      </c>
      <c r="M205" s="74">
        <f t="shared" ca="1" si="123"/>
        <v>0</v>
      </c>
      <c r="N205" s="72"/>
      <c r="P205" s="187" t="str">
        <f t="shared" si="139"/>
        <v>09155C</v>
      </c>
      <c r="Q205" s="191" t="s">
        <v>600</v>
      </c>
      <c r="R205" s="188" t="str">
        <f t="shared" si="129"/>
        <v>Senior Transportation Planner</v>
      </c>
      <c r="S205" s="189" t="str">
        <f t="shared" si="121"/>
        <v>104</v>
      </c>
      <c r="T205" s="186" cm="1">
        <f t="array" aca="1" ref="T205" ca="1">ROUND(IF($Q205="Y",VLOOKUP($P205, INDIRECT($Q$3),T$8,0)*INDIRECT($P$2),VLOOKUP($P205, INDIRECT($Q$3),T$8,0)),IF($E205="E",0,3))</f>
        <v>101439</v>
      </c>
      <c r="U205" s="186" cm="1">
        <f t="array" aca="1" ref="U205" ca="1">ROUND(IF($Q205="Y",VLOOKUP($P205, INDIRECT($Q$3),U$8,0)*INDIRECT($P$2),VLOOKUP($P205, INDIRECT($Q$3),U$8,0)),IF($E205="E",0,3))</f>
        <v>105494</v>
      </c>
      <c r="V205" s="186" cm="1">
        <f t="array" aca="1" ref="V205" ca="1">ROUND(IF($Q205="Y",VLOOKUP($P205, INDIRECT($Q$3),V$8,0)*INDIRECT($P$2),VLOOKUP($P205, INDIRECT($Q$3),V$8,0)),IF($E205="E",0,3))</f>
        <v>109716</v>
      </c>
      <c r="W205" s="186" cm="1">
        <f t="array" aca="1" ref="W205" ca="1">ROUND(IF($Q205="Y",VLOOKUP($P205, INDIRECT($Q$3),W$8,0)*INDIRECT($P$2),VLOOKUP($P205, INDIRECT($Q$3),W$8,0)),IF($E205="E",0,3))</f>
        <v>114104</v>
      </c>
      <c r="X205" s="186" cm="1">
        <f t="array" aca="1" ref="X205" ca="1">ROUND(IF($Q205="Y",VLOOKUP($P205, INDIRECT($Q$3),X$8,0)*INDIRECT($P$2),VLOOKUP($P205, INDIRECT($Q$3),X$8,0)),IF($E205="E",0,3))</f>
        <v>118668</v>
      </c>
      <c r="Y205" s="186" cm="1">
        <f t="array" aca="1" ref="Y205" ca="1">ROUND(IF($Q205="Y",VLOOKUP($P205, INDIRECT($Q$3),Y$8,0)*INDIRECT($P$2),VLOOKUP($P205, INDIRECT($Q$3),Y$8,0)),IF($E205="E",0,3))</f>
        <v>0</v>
      </c>
      <c r="Z205" s="186" cm="1">
        <f t="array" aca="1" ref="Z205" ca="1">ROUND(IF($Q205="Y",VLOOKUP($P205, INDIRECT($Q$3),Z$8,0)*INDIRECT($P$2),VLOOKUP($P205, INDIRECT($Q$3),Z$8,0)),IF($E205="E",0,3))</f>
        <v>0</v>
      </c>
      <c r="AA205" s="186"/>
      <c r="AB205" s="282" t="str">
        <f t="shared" si="138"/>
        <v>09155C</v>
      </c>
      <c r="AC205" s="130" t="str">
        <f t="shared" si="130"/>
        <v>Senior Transportation Planner</v>
      </c>
      <c r="AD205" s="284" t="str">
        <f t="shared" si="103"/>
        <v>104</v>
      </c>
      <c r="AE205" s="282">
        <f t="shared" ca="1" si="133"/>
        <v>48.768999999999998</v>
      </c>
      <c r="AF205" s="282">
        <f t="shared" ca="1" si="134"/>
        <v>50.719000000000001</v>
      </c>
      <c r="AG205" s="282">
        <f t="shared" ca="1" si="135"/>
        <v>52.748999999999995</v>
      </c>
      <c r="AH205" s="282">
        <f t="shared" ca="1" si="136"/>
        <v>54.857999999999997</v>
      </c>
      <c r="AI205" s="282">
        <f t="shared" ca="1" si="137"/>
        <v>57.052</v>
      </c>
      <c r="AJ205" s="282" t="str">
        <f t="shared" ca="1" si="131"/>
        <v/>
      </c>
      <c r="AK205" s="282" t="str">
        <f t="shared" ca="1" si="132"/>
        <v/>
      </c>
    </row>
    <row r="206" spans="1:37" hidden="1" x14ac:dyDescent="0.2">
      <c r="A206" s="75" t="s">
        <v>674</v>
      </c>
      <c r="B206" s="75">
        <v>10</v>
      </c>
      <c r="C206" s="70" t="s">
        <v>44</v>
      </c>
      <c r="D206" s="75">
        <v>460</v>
      </c>
      <c r="E206" s="75" t="s">
        <v>17</v>
      </c>
      <c r="F206" s="73" t="s">
        <v>673</v>
      </c>
      <c r="G206" s="74">
        <f t="shared" ca="1" si="124"/>
        <v>83605</v>
      </c>
      <c r="H206" s="74">
        <f t="shared" ca="1" si="128"/>
        <v>87922</v>
      </c>
      <c r="I206" s="74">
        <f t="shared" ca="1" si="125"/>
        <v>92403</v>
      </c>
      <c r="J206" s="74">
        <f t="shared" ca="1" si="126"/>
        <v>98658</v>
      </c>
      <c r="K206" s="74">
        <f t="shared" ca="1" si="127"/>
        <v>101421</v>
      </c>
      <c r="L206" s="74">
        <f t="shared" ca="1" si="122"/>
        <v>104261</v>
      </c>
      <c r="M206" s="74">
        <f t="shared" ca="1" si="123"/>
        <v>107235</v>
      </c>
      <c r="N206" s="72"/>
      <c r="P206" s="187" t="str">
        <f t="shared" si="139"/>
        <v>52993C</v>
      </c>
      <c r="Q206" s="191" t="s">
        <v>600</v>
      </c>
      <c r="R206" s="188" t="str">
        <f t="shared" si="129"/>
        <v>Service Center Operations Manager</v>
      </c>
      <c r="S206" s="189" t="str">
        <f t="shared" si="121"/>
        <v>34D</v>
      </c>
      <c r="T206" s="186" cm="1">
        <f t="array" aca="1" ref="T206" ca="1">ROUND(IF($Q206="Y",VLOOKUP($P206, INDIRECT($Q$3),T$8,0)*INDIRECT($P$2),VLOOKUP($P206, INDIRECT($Q$3),T$8,0)),IF($E206="E",0,3))</f>
        <v>83605</v>
      </c>
      <c r="U206" s="186" cm="1">
        <f t="array" aca="1" ref="U206" ca="1">ROUND(IF($Q206="Y",VLOOKUP($P206, INDIRECT($Q$3),U$8,0)*INDIRECT($P$2),VLOOKUP($P206, INDIRECT($Q$3),U$8,0)),IF($E206="E",0,3))</f>
        <v>87922</v>
      </c>
      <c r="V206" s="186" cm="1">
        <f t="array" aca="1" ref="V206" ca="1">ROUND(IF($Q206="Y",VLOOKUP($P206, INDIRECT($Q$3),V$8,0)*INDIRECT($P$2),VLOOKUP($P206, INDIRECT($Q$3),V$8,0)),IF($E206="E",0,3))</f>
        <v>92403</v>
      </c>
      <c r="W206" s="186" cm="1">
        <f t="array" aca="1" ref="W206" ca="1">ROUND(IF($Q206="Y",VLOOKUP($P206, INDIRECT($Q$3),W$8,0)*INDIRECT($P$2),VLOOKUP($P206, INDIRECT($Q$3),W$8,0)),IF($E206="E",0,3))</f>
        <v>98658</v>
      </c>
      <c r="X206" s="186" cm="1">
        <f t="array" aca="1" ref="X206" ca="1">ROUND(IF($Q206="Y",VLOOKUP($P206, INDIRECT($Q$3),X$8,0)*INDIRECT($P$2),VLOOKUP($P206, INDIRECT($Q$3),X$8,0)),IF($E206="E",0,3))</f>
        <v>101421</v>
      </c>
      <c r="Y206" s="186" cm="1">
        <f t="array" aca="1" ref="Y206" ca="1">ROUND(IF($Q206="Y",VLOOKUP($P206, INDIRECT($Q$3),Y$8,0)*INDIRECT($P$2),VLOOKUP($P206, INDIRECT($Q$3),Y$8,0)),IF($E206="E",0,3))</f>
        <v>104261</v>
      </c>
      <c r="Z206" s="186" cm="1">
        <f t="array" aca="1" ref="Z206" ca="1">ROUND(IF($Q206="Y",VLOOKUP($P206, INDIRECT($Q$3),Z$8,0)*INDIRECT($P$2),VLOOKUP($P206, INDIRECT($Q$3),Z$8,0)),IF($E206="E",0,3))</f>
        <v>107235</v>
      </c>
      <c r="AA206" s="186"/>
      <c r="AB206" s="282" t="str">
        <f t="shared" si="138"/>
        <v>52993C</v>
      </c>
      <c r="AC206" s="130" t="str">
        <f t="shared" si="130"/>
        <v>Service Center Operations Manager</v>
      </c>
      <c r="AD206" s="284" t="str">
        <f t="shared" si="103"/>
        <v>34D</v>
      </c>
      <c r="AE206" s="282">
        <f t="shared" ca="1" si="133"/>
        <v>40.195</v>
      </c>
      <c r="AF206" s="282">
        <f t="shared" ca="1" si="134"/>
        <v>42.271000000000001</v>
      </c>
      <c r="AG206" s="282">
        <f t="shared" ca="1" si="135"/>
        <v>44.424999999999997</v>
      </c>
      <c r="AH206" s="282">
        <f t="shared" ca="1" si="136"/>
        <v>47.431999999999995</v>
      </c>
      <c r="AI206" s="282">
        <f t="shared" ca="1" si="137"/>
        <v>48.760999999999996</v>
      </c>
      <c r="AJ206" s="282">
        <f t="shared" ca="1" si="131"/>
        <v>50.125999999999998</v>
      </c>
      <c r="AK206" s="282">
        <f t="shared" ca="1" si="132"/>
        <v>51.555999999999997</v>
      </c>
    </row>
    <row r="207" spans="1:37" hidden="1" x14ac:dyDescent="0.2">
      <c r="A207" s="75" t="s">
        <v>819</v>
      </c>
      <c r="B207" s="75">
        <v>11</v>
      </c>
      <c r="C207" s="70" t="s">
        <v>888</v>
      </c>
      <c r="D207" s="75">
        <v>528</v>
      </c>
      <c r="E207" s="75" t="s">
        <v>17</v>
      </c>
      <c r="F207" s="73" t="s">
        <v>887</v>
      </c>
      <c r="G207" s="74">
        <f t="shared" ca="1" si="124"/>
        <v>102407</v>
      </c>
      <c r="H207" s="74">
        <f t="shared" ca="1" si="128"/>
        <v>106507</v>
      </c>
      <c r="I207" s="74">
        <f t="shared" ca="1" si="125"/>
        <v>110772</v>
      </c>
      <c r="J207" s="74">
        <f t="shared" ca="1" si="126"/>
        <v>115208</v>
      </c>
      <c r="K207" s="74">
        <f t="shared" ca="1" si="127"/>
        <v>119821</v>
      </c>
      <c r="L207" s="74">
        <f t="shared" ca="1" si="122"/>
        <v>0</v>
      </c>
      <c r="M207" s="74">
        <f t="shared" ca="1" si="123"/>
        <v>0</v>
      </c>
      <c r="N207" s="72"/>
      <c r="P207" s="187" t="str">
        <f t="shared" si="139"/>
        <v>53009C</v>
      </c>
      <c r="Q207" s="191" t="s">
        <v>600</v>
      </c>
      <c r="R207" s="188" t="str">
        <f t="shared" si="129"/>
        <v>Strategic Information Center Manager - MPD</v>
      </c>
      <c r="S207" s="189" t="str">
        <f t="shared" si="121"/>
        <v>116</v>
      </c>
      <c r="T207" s="186" cm="1">
        <f t="array" aca="1" ref="T207" ca="1">ROUND(IF($Q207="Y",VLOOKUP($P207, INDIRECT($Q$3),T$8,0)*INDIRECT($P$2),VLOOKUP($P207, INDIRECT($Q$3),T$8,0)),IF($E207="E",0,3))</f>
        <v>102407</v>
      </c>
      <c r="U207" s="186" cm="1">
        <f t="array" aca="1" ref="U207" ca="1">ROUND(IF($Q207="Y",VLOOKUP($P207, INDIRECT($Q$3),U$8,0)*INDIRECT($P$2),VLOOKUP($P207, INDIRECT($Q$3),U$8,0)),IF($E207="E",0,3))</f>
        <v>106507</v>
      </c>
      <c r="V207" s="186" cm="1">
        <f t="array" aca="1" ref="V207" ca="1">ROUND(IF($Q207="Y",VLOOKUP($P207, INDIRECT($Q$3),V$8,0)*INDIRECT($P$2),VLOOKUP($P207, INDIRECT($Q$3),V$8,0)),IF($E207="E",0,3))</f>
        <v>110772</v>
      </c>
      <c r="W207" s="186" cm="1">
        <f t="array" aca="1" ref="W207" ca="1">ROUND(IF($Q207="Y",VLOOKUP($P207, INDIRECT($Q$3),W$8,0)*INDIRECT($P$2),VLOOKUP($P207, INDIRECT($Q$3),W$8,0)),IF($E207="E",0,3))</f>
        <v>115208</v>
      </c>
      <c r="X207" s="186" cm="1">
        <f t="array" aca="1" ref="X207" ca="1">ROUND(IF($Q207="Y",VLOOKUP($P207, INDIRECT($Q$3),X$8,0)*INDIRECT($P$2),VLOOKUP($P207, INDIRECT($Q$3),X$8,0)),IF($E207="E",0,3))</f>
        <v>119821</v>
      </c>
      <c r="Y207" s="186" cm="1">
        <f t="array" aca="1" ref="Y207" ca="1">ROUND(IF($Q207="Y",VLOOKUP($P207, INDIRECT($Q$3),Y$8,0)*INDIRECT($P$2),VLOOKUP($P207, INDIRECT($Q$3),Y$8,0)),IF($E207="E",0,3))</f>
        <v>0</v>
      </c>
      <c r="Z207" s="186" cm="1">
        <f t="array" aca="1" ref="Z207" ca="1">ROUND(IF($Q207="Y",VLOOKUP($P207, INDIRECT($Q$3),Z$8,0)*INDIRECT($P$2),VLOOKUP($P207, INDIRECT($Q$3),Z$8,0)),IF($E207="E",0,3))</f>
        <v>0</v>
      </c>
      <c r="AA207" s="186"/>
      <c r="AB207" s="282" t="str">
        <f t="shared" si="138"/>
        <v>53009C</v>
      </c>
      <c r="AC207" s="130" t="str">
        <f t="shared" si="130"/>
        <v>Strategic Information Center Manager - MPD</v>
      </c>
      <c r="AD207" s="284" t="str">
        <f t="shared" si="103"/>
        <v>116</v>
      </c>
      <c r="AE207" s="282">
        <f t="shared" ca="1" si="133"/>
        <v>49.234999999999999</v>
      </c>
      <c r="AF207" s="282">
        <f t="shared" ca="1" si="134"/>
        <v>51.205999999999996</v>
      </c>
      <c r="AG207" s="282">
        <f t="shared" ca="1" si="135"/>
        <v>53.256</v>
      </c>
      <c r="AH207" s="282">
        <f t="shared" ca="1" si="136"/>
        <v>55.388999999999996</v>
      </c>
      <c r="AI207" s="282">
        <f t="shared" ca="1" si="137"/>
        <v>57.606999999999999</v>
      </c>
      <c r="AJ207" s="282" t="str">
        <f t="shared" ca="1" si="131"/>
        <v/>
      </c>
      <c r="AK207" s="282" t="str">
        <f t="shared" ca="1" si="132"/>
        <v/>
      </c>
    </row>
    <row r="208" spans="1:37" hidden="1" x14ac:dyDescent="0.2">
      <c r="A208" s="75" t="s">
        <v>212</v>
      </c>
      <c r="B208" s="75">
        <v>9</v>
      </c>
      <c r="C208" s="70" t="s">
        <v>211</v>
      </c>
      <c r="D208" s="358">
        <v>418</v>
      </c>
      <c r="E208" s="75" t="s">
        <v>17</v>
      </c>
      <c r="F208" s="73" t="s">
        <v>436</v>
      </c>
      <c r="G208" s="74">
        <f t="shared" ca="1" si="124"/>
        <v>81342</v>
      </c>
      <c r="H208" s="74">
        <f t="shared" ca="1" si="128"/>
        <v>85409</v>
      </c>
      <c r="I208" s="74">
        <f t="shared" ca="1" si="125"/>
        <v>89679</v>
      </c>
      <c r="J208" s="74">
        <f t="shared" ca="1" si="126"/>
        <v>94165</v>
      </c>
      <c r="K208" s="74">
        <f t="shared" ca="1" si="127"/>
        <v>96801</v>
      </c>
      <c r="L208" s="74">
        <f t="shared" ca="1" si="122"/>
        <v>99511</v>
      </c>
      <c r="M208" s="74">
        <f t="shared" ca="1" si="123"/>
        <v>102348</v>
      </c>
      <c r="N208" s="72"/>
      <c r="P208" s="187" t="str">
        <f t="shared" si="139"/>
        <v>09810C</v>
      </c>
      <c r="Q208" s="191" t="s">
        <v>600</v>
      </c>
      <c r="R208" s="188" t="str">
        <f t="shared" si="129"/>
        <v>Supervisor Administrative Services</v>
      </c>
      <c r="S208" s="189" t="str">
        <f t="shared" ref="S208:S230" si="140">C208</f>
        <v>40</v>
      </c>
      <c r="T208" s="186" cm="1">
        <f t="array" aca="1" ref="T208" ca="1">ROUND(IF($Q208="Y",VLOOKUP($P208, INDIRECT($Q$3),T$8,0)*INDIRECT($P$2),VLOOKUP($P208, INDIRECT($Q$3),T$8,0)),IF($E208="E",0,3))</f>
        <v>81342</v>
      </c>
      <c r="U208" s="186" cm="1">
        <f t="array" aca="1" ref="U208" ca="1">ROUND(IF($Q208="Y",VLOOKUP($P208, INDIRECT($Q$3),U$8,0)*INDIRECT($P$2),VLOOKUP($P208, INDIRECT($Q$3),U$8,0)),IF($E208="E",0,3))</f>
        <v>85409</v>
      </c>
      <c r="V208" s="186" cm="1">
        <f t="array" aca="1" ref="V208" ca="1">ROUND(IF($Q208="Y",VLOOKUP($P208, INDIRECT($Q$3),V$8,0)*INDIRECT($P$2),VLOOKUP($P208, INDIRECT($Q$3),V$8,0)),IF($E208="E",0,3))</f>
        <v>89679</v>
      </c>
      <c r="W208" s="186" cm="1">
        <f t="array" aca="1" ref="W208" ca="1">ROUND(IF($Q208="Y",VLOOKUP($P208, INDIRECT($Q$3),W$8,0)*INDIRECT($P$2),VLOOKUP($P208, INDIRECT($Q$3),W$8,0)),IF($E208="E",0,3))</f>
        <v>94165</v>
      </c>
      <c r="X208" s="186" cm="1">
        <f t="array" aca="1" ref="X208" ca="1">ROUND(IF($Q208="Y",VLOOKUP($P208, INDIRECT($Q$3),X$8,0)*INDIRECT($P$2),VLOOKUP($P208, INDIRECT($Q$3),X$8,0)),IF($E208="E",0,3))</f>
        <v>96801</v>
      </c>
      <c r="Y208" s="186" cm="1">
        <f t="array" aca="1" ref="Y208" ca="1">ROUND(IF($Q208="Y",VLOOKUP($P208, INDIRECT($Q$3),Y$8,0)*INDIRECT($P$2),VLOOKUP($P208, INDIRECT($Q$3),Y$8,0)),IF($E208="E",0,3))</f>
        <v>99511</v>
      </c>
      <c r="Z208" s="186" cm="1">
        <f t="array" aca="1" ref="Z208" ca="1">ROUND(IF($Q208="Y",VLOOKUP($P208, INDIRECT($Q$3),Z$8,0)*INDIRECT($P$2),VLOOKUP($P208, INDIRECT($Q$3),Z$8,0)),IF($E208="E",0,3))</f>
        <v>102348</v>
      </c>
      <c r="AA208" s="186"/>
      <c r="AB208" s="282" t="str">
        <f t="shared" si="138"/>
        <v>09810C</v>
      </c>
      <c r="AC208" s="130" t="str">
        <f t="shared" si="130"/>
        <v>Supervisor Administrative Services</v>
      </c>
      <c r="AD208" s="284" t="str">
        <f t="shared" si="103"/>
        <v>40</v>
      </c>
      <c r="AE208" s="282">
        <f t="shared" ca="1" si="133"/>
        <v>39.106999999999999</v>
      </c>
      <c r="AF208" s="282">
        <f t="shared" ca="1" si="134"/>
        <v>41.062999999999995</v>
      </c>
      <c r="AG208" s="282">
        <f t="shared" ca="1" si="135"/>
        <v>43.114999999999995</v>
      </c>
      <c r="AH208" s="282">
        <f t="shared" ca="1" si="136"/>
        <v>45.271999999999998</v>
      </c>
      <c r="AI208" s="282">
        <f t="shared" ca="1" si="137"/>
        <v>46.538999999999994</v>
      </c>
      <c r="AJ208" s="282">
        <f t="shared" ca="1" si="131"/>
        <v>47.841999999999999</v>
      </c>
      <c r="AK208" s="282">
        <f t="shared" ca="1" si="132"/>
        <v>49.205999999999996</v>
      </c>
    </row>
    <row r="209" spans="1:37" hidden="1" x14ac:dyDescent="0.2">
      <c r="A209" s="75" t="s">
        <v>1103</v>
      </c>
      <c r="B209" s="75">
        <v>10</v>
      </c>
      <c r="C209" s="70" t="s">
        <v>70</v>
      </c>
      <c r="D209" s="75">
        <v>478</v>
      </c>
      <c r="E209" s="75" t="s">
        <v>17</v>
      </c>
      <c r="F209" s="73" t="s">
        <v>1104</v>
      </c>
      <c r="G209" s="74">
        <f t="shared" si="124"/>
        <v>85189</v>
      </c>
      <c r="H209" s="74">
        <f t="shared" si="128"/>
        <v>89430</v>
      </c>
      <c r="I209" s="74">
        <f t="shared" si="125"/>
        <v>93913</v>
      </c>
      <c r="J209" s="74">
        <f t="shared" si="126"/>
        <v>99986</v>
      </c>
      <c r="K209" s="74">
        <f t="shared" si="127"/>
        <v>102783</v>
      </c>
      <c r="L209" s="74">
        <f t="shared" si="122"/>
        <v>105664</v>
      </c>
      <c r="M209" s="74">
        <f t="shared" si="123"/>
        <v>108676</v>
      </c>
      <c r="N209" s="72"/>
      <c r="P209" s="187" t="str">
        <f t="shared" si="139"/>
        <v>59508C</v>
      </c>
      <c r="Q209" s="191" t="s">
        <v>600</v>
      </c>
      <c r="R209" s="188" t="str">
        <f t="shared" si="129"/>
        <v>Supervisor Contract Compliance - Civil Rights</v>
      </c>
      <c r="S209" s="189" t="str">
        <f t="shared" si="140"/>
        <v>34M</v>
      </c>
      <c r="T209" s="325">
        <v>85189</v>
      </c>
      <c r="U209" s="325">
        <v>89430</v>
      </c>
      <c r="V209" s="325">
        <v>93913</v>
      </c>
      <c r="W209" s="325">
        <v>99986</v>
      </c>
      <c r="X209" s="325">
        <v>102783</v>
      </c>
      <c r="Y209" s="325">
        <v>105664</v>
      </c>
      <c r="Z209" s="325">
        <v>108676</v>
      </c>
      <c r="AA209" s="186"/>
      <c r="AB209" s="282" t="str">
        <f t="shared" si="138"/>
        <v>59508C</v>
      </c>
      <c r="AC209" s="130" t="str">
        <f t="shared" si="130"/>
        <v>Supervisor Contract Compliance - Civil Rights</v>
      </c>
      <c r="AD209" s="284" t="str">
        <f t="shared" si="103"/>
        <v>34M</v>
      </c>
      <c r="AE209" s="282">
        <f t="shared" si="133"/>
        <v>40.957000000000001</v>
      </c>
      <c r="AF209" s="282">
        <f t="shared" si="134"/>
        <v>42.995999999999995</v>
      </c>
      <c r="AG209" s="282">
        <f t="shared" si="135"/>
        <v>45.150999999999996</v>
      </c>
      <c r="AH209" s="282">
        <f t="shared" si="136"/>
        <v>48.070999999999998</v>
      </c>
      <c r="AI209" s="282">
        <f t="shared" si="137"/>
        <v>49.414999999999999</v>
      </c>
      <c r="AJ209" s="282">
        <f t="shared" si="131"/>
        <v>50.8</v>
      </c>
      <c r="AK209" s="282">
        <f t="shared" si="132"/>
        <v>52.248999999999995</v>
      </c>
    </row>
    <row r="210" spans="1:37" hidden="1" x14ac:dyDescent="0.2">
      <c r="A210" s="75" t="s">
        <v>214</v>
      </c>
      <c r="B210" s="75">
        <v>11</v>
      </c>
      <c r="C210" s="70" t="s">
        <v>213</v>
      </c>
      <c r="D210" s="75">
        <v>533</v>
      </c>
      <c r="E210" s="75" t="s">
        <v>17</v>
      </c>
      <c r="F210" s="73" t="s">
        <v>437</v>
      </c>
      <c r="G210" s="74">
        <f t="shared" ca="1" si="124"/>
        <v>98484</v>
      </c>
      <c r="H210" s="74">
        <f t="shared" ca="1" si="128"/>
        <v>102423</v>
      </c>
      <c r="I210" s="74">
        <f t="shared" ca="1" si="125"/>
        <v>106523</v>
      </c>
      <c r="J210" s="74">
        <f t="shared" ca="1" si="126"/>
        <v>110783</v>
      </c>
      <c r="K210" s="74">
        <f t="shared" ca="1" si="127"/>
        <v>115213</v>
      </c>
      <c r="L210" s="74">
        <f t="shared" ca="1" si="122"/>
        <v>119821</v>
      </c>
      <c r="M210" s="74">
        <f t="shared" ca="1" si="123"/>
        <v>0</v>
      </c>
      <c r="N210" s="72"/>
      <c r="P210" s="187" t="str">
        <f t="shared" si="139"/>
        <v>09926C</v>
      </c>
      <c r="Q210" s="191" t="s">
        <v>600</v>
      </c>
      <c r="R210" s="188" t="str">
        <f t="shared" si="129"/>
        <v>Supervisor CPED Project Coordination</v>
      </c>
      <c r="S210" s="189" t="str">
        <f t="shared" si="140"/>
        <v>42</v>
      </c>
      <c r="T210" s="186" cm="1">
        <f t="array" aca="1" ref="T210" ca="1">ROUND(IF($Q210="Y",VLOOKUP($P210, INDIRECT($Q$3),T$8,0)*INDIRECT($P$2),VLOOKUP($P210, INDIRECT($Q$3),T$8,0)),IF($E210="E",0,3))</f>
        <v>98484</v>
      </c>
      <c r="U210" s="186" cm="1">
        <f t="array" aca="1" ref="U210" ca="1">ROUND(IF($Q210="Y",VLOOKUP($P210, INDIRECT($Q$3),U$8,0)*INDIRECT($P$2),VLOOKUP($P210, INDIRECT($Q$3),U$8,0)),IF($E210="E",0,3))</f>
        <v>102423</v>
      </c>
      <c r="V210" s="186" cm="1">
        <f t="array" aca="1" ref="V210" ca="1">ROUND(IF($Q210="Y",VLOOKUP($P210, INDIRECT($Q$3),V$8,0)*INDIRECT($P$2),VLOOKUP($P210, INDIRECT($Q$3),V$8,0)),IF($E210="E",0,3))</f>
        <v>106523</v>
      </c>
      <c r="W210" s="186" cm="1">
        <f t="array" aca="1" ref="W210" ca="1">ROUND(IF($Q210="Y",VLOOKUP($P210, INDIRECT($Q$3),W$8,0)*INDIRECT($P$2),VLOOKUP($P210, INDIRECT($Q$3),W$8,0)),IF($E210="E",0,3))</f>
        <v>110783</v>
      </c>
      <c r="X210" s="186" cm="1">
        <f t="array" aca="1" ref="X210" ca="1">ROUND(IF($Q210="Y",VLOOKUP($P210, INDIRECT($Q$3),X$8,0)*INDIRECT($P$2),VLOOKUP($P210, INDIRECT($Q$3),X$8,0)),IF($E210="E",0,3))</f>
        <v>115213</v>
      </c>
      <c r="Y210" s="186" cm="1">
        <f t="array" aca="1" ref="Y210" ca="1">ROUND(IF($Q210="Y",VLOOKUP($P210, INDIRECT($Q$3),Y$8,0)*INDIRECT($P$2),VLOOKUP($P210, INDIRECT($Q$3),Y$8,0)),IF($E210="E",0,3))</f>
        <v>119821</v>
      </c>
      <c r="Z210" s="186" cm="1">
        <f t="array" aca="1" ref="Z210" ca="1">ROUND(IF($Q210="Y",VLOOKUP($P210, INDIRECT($Q$3),Z$8,0)*INDIRECT($P$2),VLOOKUP($P210, INDIRECT($Q$3),Z$8,0)),IF($E210="E",0,3))</f>
        <v>0</v>
      </c>
      <c r="AA210" s="186"/>
      <c r="AB210" s="282" t="str">
        <f t="shared" si="138"/>
        <v>09926C</v>
      </c>
      <c r="AC210" s="130" t="str">
        <f t="shared" si="130"/>
        <v>Supervisor CPED Project Coordination</v>
      </c>
      <c r="AD210" s="284" t="str">
        <f t="shared" si="103"/>
        <v>42</v>
      </c>
      <c r="AE210" s="282">
        <f t="shared" ca="1" si="133"/>
        <v>47.348999999999997</v>
      </c>
      <c r="AF210" s="282">
        <f t="shared" ca="1" si="134"/>
        <v>49.241999999999997</v>
      </c>
      <c r="AG210" s="282">
        <f t="shared" ca="1" si="135"/>
        <v>51.213000000000001</v>
      </c>
      <c r="AH210" s="282">
        <f t="shared" ca="1" si="136"/>
        <v>53.262</v>
      </c>
      <c r="AI210" s="282">
        <f t="shared" ca="1" si="137"/>
        <v>55.390999999999998</v>
      </c>
      <c r="AJ210" s="282">
        <f t="shared" ca="1" si="131"/>
        <v>57.606999999999999</v>
      </c>
      <c r="AK210" s="282" t="str">
        <f t="shared" ca="1" si="132"/>
        <v/>
      </c>
    </row>
    <row r="211" spans="1:37" x14ac:dyDescent="0.2">
      <c r="A211" s="75" t="s">
        <v>1088</v>
      </c>
      <c r="B211" s="75">
        <v>10</v>
      </c>
      <c r="C211" s="70" t="s">
        <v>1089</v>
      </c>
      <c r="D211" s="75">
        <v>480</v>
      </c>
      <c r="E211" s="75" t="s">
        <v>17</v>
      </c>
      <c r="F211" s="73" t="s">
        <v>1090</v>
      </c>
      <c r="G211" s="74">
        <f t="shared" si="124"/>
        <v>99162</v>
      </c>
      <c r="H211" s="74">
        <f t="shared" si="128"/>
        <v>104098</v>
      </c>
      <c r="I211" s="74">
        <f t="shared" si="125"/>
        <v>109314</v>
      </c>
      <c r="J211" s="74">
        <f t="shared" si="126"/>
        <v>116384</v>
      </c>
      <c r="K211" s="74">
        <f t="shared" si="127"/>
        <v>119642</v>
      </c>
      <c r="L211" s="74">
        <f t="shared" si="122"/>
        <v>122996</v>
      </c>
      <c r="M211" s="74">
        <f t="shared" si="123"/>
        <v>126500</v>
      </c>
      <c r="N211" s="72"/>
      <c r="P211" s="187" t="str">
        <f t="shared" si="139"/>
        <v>59482C</v>
      </c>
      <c r="R211" s="188" t="str">
        <f t="shared" si="129"/>
        <v>Supervisor Crime Analyst MPD</v>
      </c>
      <c r="S211" s="189" t="str">
        <f t="shared" si="140"/>
        <v>146</v>
      </c>
      <c r="T211" s="383">
        <v>99162</v>
      </c>
      <c r="U211" s="383">
        <v>104098</v>
      </c>
      <c r="V211" s="383">
        <v>109314</v>
      </c>
      <c r="W211" s="383">
        <v>116384</v>
      </c>
      <c r="X211" s="383">
        <v>119642</v>
      </c>
      <c r="Y211" s="383">
        <v>122996</v>
      </c>
      <c r="Z211" s="383">
        <v>126500</v>
      </c>
      <c r="AA211" s="186"/>
      <c r="AB211" s="282" t="str">
        <f t="shared" si="138"/>
        <v>59482C</v>
      </c>
      <c r="AC211" s="130" t="str">
        <f t="shared" si="130"/>
        <v>Supervisor Crime Analyst MPD</v>
      </c>
      <c r="AD211" s="284" t="str">
        <f t="shared" si="103"/>
        <v>146</v>
      </c>
      <c r="AE211" s="282">
        <f t="shared" si="133"/>
        <v>47.674999999999997</v>
      </c>
      <c r="AF211" s="282">
        <f t="shared" si="134"/>
        <v>50.047999999999995</v>
      </c>
      <c r="AG211" s="282">
        <f t="shared" si="135"/>
        <v>52.555</v>
      </c>
      <c r="AH211" s="282">
        <f t="shared" si="136"/>
        <v>55.954000000000001</v>
      </c>
      <c r="AI211" s="282">
        <f t="shared" si="137"/>
        <v>57.521000000000001</v>
      </c>
      <c r="AJ211" s="282">
        <f t="shared" si="131"/>
        <v>59.132999999999996</v>
      </c>
      <c r="AK211" s="282">
        <f t="shared" si="132"/>
        <v>60.817999999999998</v>
      </c>
    </row>
    <row r="212" spans="1:37" hidden="1" x14ac:dyDescent="0.2">
      <c r="A212" s="75" t="s">
        <v>216</v>
      </c>
      <c r="B212" s="75">
        <v>8</v>
      </c>
      <c r="C212" s="70" t="s">
        <v>575</v>
      </c>
      <c r="D212" s="75">
        <v>393</v>
      </c>
      <c r="E212" s="75" t="s">
        <v>17</v>
      </c>
      <c r="F212" s="73" t="s">
        <v>438</v>
      </c>
      <c r="G212" s="74">
        <f t="shared" ca="1" si="124"/>
        <v>77972</v>
      </c>
      <c r="H212" s="74">
        <f t="shared" ca="1" si="128"/>
        <v>81093</v>
      </c>
      <c r="I212" s="74">
        <f t="shared" ca="1" si="125"/>
        <v>84341</v>
      </c>
      <c r="J212" s="74">
        <f t="shared" ca="1" si="126"/>
        <v>87718</v>
      </c>
      <c r="K212" s="74">
        <f t="shared" ca="1" si="127"/>
        <v>91230</v>
      </c>
      <c r="L212" s="74">
        <f t="shared" ca="1" si="122"/>
        <v>0</v>
      </c>
      <c r="M212" s="74">
        <f t="shared" ca="1" si="123"/>
        <v>0</v>
      </c>
      <c r="N212" s="72"/>
      <c r="P212" s="187" t="str">
        <f t="shared" si="139"/>
        <v>10074C</v>
      </c>
      <c r="Q212" s="191" t="s">
        <v>600</v>
      </c>
      <c r="R212" s="188" t="str">
        <f t="shared" si="129"/>
        <v>Supervisor Criminal Legal Support Services</v>
      </c>
      <c r="S212" s="189" t="str">
        <f t="shared" si="140"/>
        <v>022</v>
      </c>
      <c r="T212" s="186" cm="1">
        <f t="array" aca="1" ref="T212" ca="1">ROUND(IF($Q212="Y",VLOOKUP($P212, INDIRECT($Q$3),T$8,0)*INDIRECT($P$2),VLOOKUP($P212, INDIRECT($Q$3),T$8,0)),IF($E212="E",0,3))</f>
        <v>77972</v>
      </c>
      <c r="U212" s="186" cm="1">
        <f t="array" aca="1" ref="U212" ca="1">ROUND(IF($Q212="Y",VLOOKUP($P212, INDIRECT($Q$3),U$8,0)*INDIRECT($P$2),VLOOKUP($P212, INDIRECT($Q$3),U$8,0)),IF($E212="E",0,3))</f>
        <v>81093</v>
      </c>
      <c r="V212" s="186" cm="1">
        <f t="array" aca="1" ref="V212" ca="1">ROUND(IF($Q212="Y",VLOOKUP($P212, INDIRECT($Q$3),V$8,0)*INDIRECT($P$2),VLOOKUP($P212, INDIRECT($Q$3),V$8,0)),IF($E212="E",0,3))</f>
        <v>84341</v>
      </c>
      <c r="W212" s="186" cm="1">
        <f t="array" aca="1" ref="W212" ca="1">ROUND(IF($Q212="Y",VLOOKUP($P212, INDIRECT($Q$3),W$8,0)*INDIRECT($P$2),VLOOKUP($P212, INDIRECT($Q$3),W$8,0)),IF($E212="E",0,3))</f>
        <v>87718</v>
      </c>
      <c r="X212" s="186" cm="1">
        <f t="array" aca="1" ref="X212" ca="1">ROUND(IF($Q212="Y",VLOOKUP($P212, INDIRECT($Q$3),X$8,0)*INDIRECT($P$2),VLOOKUP($P212, INDIRECT($Q$3),X$8,0)),IF($E212="E",0,3))</f>
        <v>91230</v>
      </c>
      <c r="Y212" s="186" cm="1">
        <f t="array" aca="1" ref="Y212" ca="1">ROUND(IF($Q212="Y",VLOOKUP($P212, INDIRECT($Q$3),Y$8,0)*INDIRECT($P$2),VLOOKUP($P212, INDIRECT($Q$3),Y$8,0)),IF($E212="E",0,3))</f>
        <v>0</v>
      </c>
      <c r="Z212" s="186" cm="1">
        <f t="array" aca="1" ref="Z212" ca="1">ROUND(IF($Q212="Y",VLOOKUP($P212, INDIRECT($Q$3),Z$8,0)*INDIRECT($P$2),VLOOKUP($P212, INDIRECT($Q$3),Z$8,0)),IF($E212="E",0,3))</f>
        <v>0</v>
      </c>
      <c r="AA212" s="186"/>
      <c r="AB212" s="282" t="str">
        <f t="shared" si="138"/>
        <v>10074C</v>
      </c>
      <c r="AC212" s="130" t="str">
        <f t="shared" si="130"/>
        <v>Supervisor Criminal Legal Support Services</v>
      </c>
      <c r="AD212" s="284" t="str">
        <f t="shared" si="103"/>
        <v>022</v>
      </c>
      <c r="AE212" s="282">
        <f t="shared" ca="1" si="133"/>
        <v>37.486999999999995</v>
      </c>
      <c r="AF212" s="282">
        <f t="shared" ca="1" si="134"/>
        <v>38.988</v>
      </c>
      <c r="AG212" s="282">
        <f t="shared" ca="1" si="135"/>
        <v>40.548999999999999</v>
      </c>
      <c r="AH212" s="282">
        <f t="shared" ca="1" si="136"/>
        <v>42.172999999999995</v>
      </c>
      <c r="AI212" s="282">
        <f t="shared" ca="1" si="137"/>
        <v>43.860999999999997</v>
      </c>
      <c r="AJ212" s="282" t="str">
        <f t="shared" ca="1" si="131"/>
        <v/>
      </c>
      <c r="AK212" s="282" t="str">
        <f t="shared" ca="1" si="132"/>
        <v/>
      </c>
    </row>
    <row r="213" spans="1:37" hidden="1" x14ac:dyDescent="0.2">
      <c r="A213" s="75" t="s">
        <v>217</v>
      </c>
      <c r="B213" s="75">
        <v>10</v>
      </c>
      <c r="C213" s="70" t="s">
        <v>18</v>
      </c>
      <c r="D213" s="75">
        <v>485</v>
      </c>
      <c r="E213" s="75" t="s">
        <v>17</v>
      </c>
      <c r="F213" s="73" t="s">
        <v>439</v>
      </c>
      <c r="G213" s="74">
        <f t="shared" ca="1" si="124"/>
        <v>88615</v>
      </c>
      <c r="H213" s="74">
        <f t="shared" ca="1" si="128"/>
        <v>93278</v>
      </c>
      <c r="I213" s="74">
        <f t="shared" ca="1" si="125"/>
        <v>98187</v>
      </c>
      <c r="J213" s="74">
        <f t="shared" ca="1" si="126"/>
        <v>103356</v>
      </c>
      <c r="K213" s="74">
        <f t="shared" ca="1" si="127"/>
        <v>106246</v>
      </c>
      <c r="L213" s="74">
        <f t="shared" ca="1" si="122"/>
        <v>109225</v>
      </c>
      <c r="M213" s="74">
        <f t="shared" ca="1" si="123"/>
        <v>112338</v>
      </c>
      <c r="N213" s="72"/>
      <c r="P213" s="187" t="str">
        <f t="shared" si="139"/>
        <v>52918C</v>
      </c>
      <c r="Q213" s="191" t="s">
        <v>600</v>
      </c>
      <c r="R213" s="188" t="str">
        <f t="shared" si="129"/>
        <v>Supervisor Data Practices Compliance</v>
      </c>
      <c r="S213" s="189" t="str">
        <f t="shared" si="140"/>
        <v>83</v>
      </c>
      <c r="T213" s="186" cm="1">
        <f t="array" aca="1" ref="T213" ca="1">ROUND(IF($Q213="Y",VLOOKUP($P213, INDIRECT($Q$3),T$8,0)*INDIRECT($P$2),VLOOKUP($P213, INDIRECT($Q$3),T$8,0)),IF($E213="E",0,3))</f>
        <v>88615</v>
      </c>
      <c r="U213" s="186" cm="1">
        <f t="array" aca="1" ref="U213" ca="1">ROUND(IF($Q213="Y",VLOOKUP($P213, INDIRECT($Q$3),U$8,0)*INDIRECT($P$2),VLOOKUP($P213, INDIRECT($Q$3),U$8,0)),IF($E213="E",0,3))</f>
        <v>93278</v>
      </c>
      <c r="V213" s="186" cm="1">
        <f t="array" aca="1" ref="V213" ca="1">ROUND(IF($Q213="Y",VLOOKUP($P213, INDIRECT($Q$3),V$8,0)*INDIRECT($P$2),VLOOKUP($P213, INDIRECT($Q$3),V$8,0)),IF($E213="E",0,3))</f>
        <v>98187</v>
      </c>
      <c r="W213" s="186" cm="1">
        <f t="array" aca="1" ref="W213" ca="1">ROUND(IF($Q213="Y",VLOOKUP($P213, INDIRECT($Q$3),W$8,0)*INDIRECT($P$2),VLOOKUP($P213, INDIRECT($Q$3),W$8,0)),IF($E213="E",0,3))</f>
        <v>103356</v>
      </c>
      <c r="X213" s="186" cm="1">
        <f t="array" aca="1" ref="X213" ca="1">ROUND(IF($Q213="Y",VLOOKUP($P213, INDIRECT($Q$3),X$8,0)*INDIRECT($P$2),VLOOKUP($P213, INDIRECT($Q$3),X$8,0)),IF($E213="E",0,3))</f>
        <v>106246</v>
      </c>
      <c r="Y213" s="186" cm="1">
        <f t="array" aca="1" ref="Y213" ca="1">ROUND(IF($Q213="Y",VLOOKUP($P213, INDIRECT($Q$3),Y$8,0)*INDIRECT($P$2),VLOOKUP($P213, INDIRECT($Q$3),Y$8,0)),IF($E213="E",0,3))</f>
        <v>109225</v>
      </c>
      <c r="Z213" s="186" cm="1">
        <f t="array" aca="1" ref="Z213" ca="1">ROUND(IF($Q213="Y",VLOOKUP($P213, INDIRECT($Q$3),Z$8,0)*INDIRECT($P$2),VLOOKUP($P213, INDIRECT($Q$3),Z$8,0)),IF($E213="E",0,3))</f>
        <v>112338</v>
      </c>
      <c r="AA213" s="186"/>
      <c r="AB213" s="282" t="str">
        <f t="shared" si="138"/>
        <v>52918C</v>
      </c>
      <c r="AC213" s="130" t="str">
        <f t="shared" si="130"/>
        <v>Supervisor Data Practices Compliance</v>
      </c>
      <c r="AD213" s="284" t="str">
        <f t="shared" si="103"/>
        <v>83</v>
      </c>
      <c r="AE213" s="282">
        <f t="shared" ca="1" si="133"/>
        <v>42.603999999999999</v>
      </c>
      <c r="AF213" s="282">
        <f t="shared" ca="1" si="134"/>
        <v>44.845999999999997</v>
      </c>
      <c r="AG213" s="282">
        <f t="shared" ca="1" si="135"/>
        <v>47.205999999999996</v>
      </c>
      <c r="AH213" s="282">
        <f t="shared" ca="1" si="136"/>
        <v>49.690999999999995</v>
      </c>
      <c r="AI213" s="282">
        <f t="shared" ca="1" si="137"/>
        <v>51.08</v>
      </c>
      <c r="AJ213" s="282">
        <f t="shared" ca="1" si="131"/>
        <v>52.512999999999998</v>
      </c>
      <c r="AK213" s="282">
        <f t="shared" ca="1" si="132"/>
        <v>54.009</v>
      </c>
    </row>
    <row r="214" spans="1:37" hidden="1" x14ac:dyDescent="0.2">
      <c r="A214" s="75" t="s">
        <v>219</v>
      </c>
      <c r="B214" s="75">
        <v>7</v>
      </c>
      <c r="C214" s="70" t="s">
        <v>218</v>
      </c>
      <c r="D214" s="75">
        <v>325</v>
      </c>
      <c r="E214" s="75" t="s">
        <v>17</v>
      </c>
      <c r="F214" s="73" t="s">
        <v>440</v>
      </c>
      <c r="G214" s="74">
        <f t="shared" ca="1" si="124"/>
        <v>66204</v>
      </c>
      <c r="H214" s="74">
        <f t="shared" ca="1" si="128"/>
        <v>68855</v>
      </c>
      <c r="I214" s="74">
        <f t="shared" ca="1" si="125"/>
        <v>71613</v>
      </c>
      <c r="J214" s="74">
        <f t="shared" ca="1" si="126"/>
        <v>74479</v>
      </c>
      <c r="K214" s="74">
        <f t="shared" ca="1" si="127"/>
        <v>77462</v>
      </c>
      <c r="L214" s="74">
        <f t="shared" ca="1" si="122"/>
        <v>0</v>
      </c>
      <c r="M214" s="74">
        <f t="shared" ca="1" si="123"/>
        <v>0</v>
      </c>
      <c r="N214" s="72"/>
      <c r="P214" s="187" t="str">
        <f t="shared" si="139"/>
        <v>09924C</v>
      </c>
      <c r="Q214" s="191" t="s">
        <v>600</v>
      </c>
      <c r="R214" s="188" t="str">
        <f t="shared" si="129"/>
        <v>Supervisor Document Solution Center</v>
      </c>
      <c r="S214" s="189" t="str">
        <f t="shared" si="140"/>
        <v>12B</v>
      </c>
      <c r="T214" s="186" cm="1">
        <f t="array" aca="1" ref="T214" ca="1">ROUND(IF($Q214="Y",VLOOKUP($P214, INDIRECT($Q$3),T$8,0)*INDIRECT($P$2),VLOOKUP($P214, INDIRECT($Q$3),T$8,0)),IF($E214="E",0,3))</f>
        <v>66204</v>
      </c>
      <c r="U214" s="186" cm="1">
        <f t="array" aca="1" ref="U214" ca="1">ROUND(IF($Q214="Y",VLOOKUP($P214, INDIRECT($Q$3),U$8,0)*INDIRECT($P$2),VLOOKUP($P214, INDIRECT($Q$3),U$8,0)),IF($E214="E",0,3))</f>
        <v>68855</v>
      </c>
      <c r="V214" s="186" cm="1">
        <f t="array" aca="1" ref="V214" ca="1">ROUND(IF($Q214="Y",VLOOKUP($P214, INDIRECT($Q$3),V$8,0)*INDIRECT($P$2),VLOOKUP($P214, INDIRECT($Q$3),V$8,0)),IF($E214="E",0,3))</f>
        <v>71613</v>
      </c>
      <c r="W214" s="186" cm="1">
        <f t="array" aca="1" ref="W214" ca="1">ROUND(IF($Q214="Y",VLOOKUP($P214, INDIRECT($Q$3),W$8,0)*INDIRECT($P$2),VLOOKUP($P214, INDIRECT($Q$3),W$8,0)),IF($E214="E",0,3))</f>
        <v>74479</v>
      </c>
      <c r="X214" s="186" cm="1">
        <f t="array" aca="1" ref="X214" ca="1">ROUND(IF($Q214="Y",VLOOKUP($P214, INDIRECT($Q$3),X$8,0)*INDIRECT($P$2),VLOOKUP($P214, INDIRECT($Q$3),X$8,0)),IF($E214="E",0,3))</f>
        <v>77462</v>
      </c>
      <c r="Y214" s="186" cm="1">
        <f t="array" aca="1" ref="Y214" ca="1">ROUND(IF($Q214="Y",VLOOKUP($P214, INDIRECT($Q$3),Y$8,0)*INDIRECT($P$2),VLOOKUP($P214, INDIRECT($Q$3),Y$8,0)),IF($E214="E",0,3))</f>
        <v>0</v>
      </c>
      <c r="Z214" s="186" cm="1">
        <f t="array" aca="1" ref="Z214" ca="1">ROUND(IF($Q214="Y",VLOOKUP($P214, INDIRECT($Q$3),Z$8,0)*INDIRECT($P$2),VLOOKUP($P214, INDIRECT($Q$3),Z$8,0)),IF($E214="E",0,3))</f>
        <v>0</v>
      </c>
      <c r="AA214" s="186"/>
      <c r="AB214" s="282" t="str">
        <f t="shared" si="138"/>
        <v>09924C</v>
      </c>
      <c r="AC214" s="130" t="str">
        <f t="shared" si="130"/>
        <v>Supervisor Document Solution Center</v>
      </c>
      <c r="AD214" s="284" t="str">
        <f t="shared" si="103"/>
        <v>12B</v>
      </c>
      <c r="AE214" s="282">
        <f t="shared" ca="1" si="133"/>
        <v>31.829000000000001</v>
      </c>
      <c r="AF214" s="282">
        <f t="shared" ca="1" si="134"/>
        <v>33.103999999999999</v>
      </c>
      <c r="AG214" s="282">
        <f t="shared" ca="1" si="135"/>
        <v>34.43</v>
      </c>
      <c r="AH214" s="282">
        <f t="shared" ca="1" si="136"/>
        <v>35.808</v>
      </c>
      <c r="AI214" s="282">
        <f t="shared" ca="1" si="137"/>
        <v>37.241999999999997</v>
      </c>
      <c r="AJ214" s="282" t="str">
        <f t="shared" ca="1" si="131"/>
        <v/>
      </c>
      <c r="AK214" s="282" t="str">
        <f t="shared" ca="1" si="132"/>
        <v/>
      </c>
    </row>
    <row r="215" spans="1:37" hidden="1" x14ac:dyDescent="0.2">
      <c r="A215" s="75" t="s">
        <v>210</v>
      </c>
      <c r="B215" s="75">
        <v>9</v>
      </c>
      <c r="C215" s="70" t="s">
        <v>178</v>
      </c>
      <c r="D215" s="75">
        <v>425</v>
      </c>
      <c r="E215" s="75" t="s">
        <v>17</v>
      </c>
      <c r="F215" s="73" t="s">
        <v>441</v>
      </c>
      <c r="G215" s="74">
        <f t="shared" ca="1" si="124"/>
        <v>86139</v>
      </c>
      <c r="H215" s="74">
        <f t="shared" ca="1" si="128"/>
        <v>91901</v>
      </c>
      <c r="I215" s="74">
        <f t="shared" ca="1" si="125"/>
        <v>94475</v>
      </c>
      <c r="J215" s="74">
        <f t="shared" ca="1" si="126"/>
        <v>97121</v>
      </c>
      <c r="K215" s="74">
        <f t="shared" ca="1" si="127"/>
        <v>99891</v>
      </c>
      <c r="L215" s="74">
        <f t="shared" ca="1" si="122"/>
        <v>0</v>
      </c>
      <c r="M215" s="74">
        <f t="shared" ca="1" si="123"/>
        <v>0</v>
      </c>
      <c r="N215" s="72"/>
      <c r="P215" s="187" t="str">
        <f t="shared" si="139"/>
        <v>52915C</v>
      </c>
      <c r="Q215" s="191" t="s">
        <v>600</v>
      </c>
      <c r="R215" s="188" t="str">
        <f t="shared" si="129"/>
        <v>Supervisor Election Administration</v>
      </c>
      <c r="S215" s="189" t="str">
        <f t="shared" si="140"/>
        <v>36</v>
      </c>
      <c r="T215" s="186" cm="1">
        <f t="array" aca="1" ref="T215" ca="1">ROUND(IF($Q215="Y",VLOOKUP($P215, INDIRECT($Q$3),T$8,0)*INDIRECT($P$2),VLOOKUP($P215, INDIRECT($Q$3),T$8,0)),IF($E215="E",0,3))</f>
        <v>86139</v>
      </c>
      <c r="U215" s="186" cm="1">
        <f t="array" aca="1" ref="U215" ca="1">ROUND(IF($Q215="Y",VLOOKUP($P215, INDIRECT($Q$3),U$8,0)*INDIRECT($P$2),VLOOKUP($P215, INDIRECT($Q$3),U$8,0)),IF($E215="E",0,3))</f>
        <v>91901</v>
      </c>
      <c r="V215" s="186" cm="1">
        <f t="array" aca="1" ref="V215" ca="1">ROUND(IF($Q215="Y",VLOOKUP($P215, INDIRECT($Q$3),V$8,0)*INDIRECT($P$2),VLOOKUP($P215, INDIRECT($Q$3),V$8,0)),IF($E215="E",0,3))</f>
        <v>94475</v>
      </c>
      <c r="W215" s="186" cm="1">
        <f t="array" aca="1" ref="W215" ca="1">ROUND(IF($Q215="Y",VLOOKUP($P215, INDIRECT($Q$3),W$8,0)*INDIRECT($P$2),VLOOKUP($P215, INDIRECT($Q$3),W$8,0)),IF($E215="E",0,3))</f>
        <v>97121</v>
      </c>
      <c r="X215" s="186" cm="1">
        <f t="array" aca="1" ref="X215" ca="1">ROUND(IF($Q215="Y",VLOOKUP($P215, INDIRECT($Q$3),X$8,0)*INDIRECT($P$2),VLOOKUP($P215, INDIRECT($Q$3),X$8,0)),IF($E215="E",0,3))</f>
        <v>99891</v>
      </c>
      <c r="Y215" s="186" cm="1">
        <f t="array" aca="1" ref="Y215" ca="1">ROUND(IF($Q215="Y",VLOOKUP($P215, INDIRECT($Q$3),Y$8,0)*INDIRECT($P$2),VLOOKUP($P215, INDIRECT($Q$3),Y$8,0)),IF($E215="E",0,3))</f>
        <v>0</v>
      </c>
      <c r="Z215" s="186" cm="1">
        <f t="array" aca="1" ref="Z215" ca="1">ROUND(IF($Q215="Y",VLOOKUP($P215, INDIRECT($Q$3),Z$8,0)*INDIRECT($P$2),VLOOKUP($P215, INDIRECT($Q$3),Z$8,0)),IF($E215="E",0,3))</f>
        <v>0</v>
      </c>
      <c r="AA215" s="186"/>
      <c r="AB215" s="282" t="str">
        <f t="shared" si="138"/>
        <v>52915C</v>
      </c>
      <c r="AC215" s="130" t="str">
        <f t="shared" si="130"/>
        <v>Supervisor Election Administration</v>
      </c>
      <c r="AD215" s="284" t="str">
        <f t="shared" si="103"/>
        <v>36</v>
      </c>
      <c r="AE215" s="282">
        <f t="shared" ca="1" si="133"/>
        <v>41.412999999999997</v>
      </c>
      <c r="AF215" s="282">
        <f t="shared" ca="1" si="134"/>
        <v>44.183999999999997</v>
      </c>
      <c r="AG215" s="282">
        <f t="shared" ca="1" si="135"/>
        <v>45.420999999999999</v>
      </c>
      <c r="AH215" s="282">
        <f t="shared" ca="1" si="136"/>
        <v>46.692999999999998</v>
      </c>
      <c r="AI215" s="282">
        <f t="shared" ca="1" si="137"/>
        <v>48.024999999999999</v>
      </c>
      <c r="AJ215" s="282" t="str">
        <f t="shared" ca="1" si="131"/>
        <v/>
      </c>
      <c r="AK215" s="282" t="str">
        <f t="shared" ca="1" si="132"/>
        <v/>
      </c>
    </row>
    <row r="216" spans="1:37" hidden="1" x14ac:dyDescent="0.2">
      <c r="A216" s="75" t="s">
        <v>220</v>
      </c>
      <c r="B216" s="75">
        <v>12</v>
      </c>
      <c r="C216" s="70" t="s">
        <v>60</v>
      </c>
      <c r="D216" s="75">
        <v>543</v>
      </c>
      <c r="E216" s="75" t="s">
        <v>17</v>
      </c>
      <c r="F216" s="73" t="s">
        <v>442</v>
      </c>
      <c r="G216" s="74">
        <f t="shared" ca="1" si="124"/>
        <v>105203</v>
      </c>
      <c r="H216" s="74">
        <f t="shared" ca="1" si="128"/>
        <v>111070</v>
      </c>
      <c r="I216" s="74">
        <f t="shared" ca="1" si="125"/>
        <v>118685</v>
      </c>
      <c r="J216" s="74">
        <f t="shared" ca="1" si="126"/>
        <v>122009</v>
      </c>
      <c r="K216" s="74">
        <f t="shared" ca="1" si="127"/>
        <v>125424</v>
      </c>
      <c r="L216" s="74">
        <f t="shared" ca="1" si="122"/>
        <v>129001</v>
      </c>
      <c r="M216" s="74">
        <f t="shared" ca="1" si="123"/>
        <v>0</v>
      </c>
      <c r="N216" s="72"/>
      <c r="P216" s="187" t="str">
        <f t="shared" si="139"/>
        <v>09986C</v>
      </c>
      <c r="Q216" s="191" t="s">
        <v>600</v>
      </c>
      <c r="R216" s="188" t="str">
        <f t="shared" si="129"/>
        <v>Supervisor Emergency Management Operators</v>
      </c>
      <c r="S216" s="189" t="str">
        <f t="shared" si="140"/>
        <v>44</v>
      </c>
      <c r="T216" s="186" cm="1">
        <f t="array" aca="1" ref="T216" ca="1">ROUND(IF($Q216="Y",VLOOKUP($P216, INDIRECT($Q$3),T$8,0)*INDIRECT($P$2),VLOOKUP($P216, INDIRECT($Q$3),T$8,0)),IF($E216="E",0,3))</f>
        <v>105203</v>
      </c>
      <c r="U216" s="186" cm="1">
        <f t="array" aca="1" ref="U216" ca="1">ROUND(IF($Q216="Y",VLOOKUP($P216, INDIRECT($Q$3),U$8,0)*INDIRECT($P$2),VLOOKUP($P216, INDIRECT($Q$3),U$8,0)),IF($E216="E",0,3))</f>
        <v>111070</v>
      </c>
      <c r="V216" s="186" cm="1">
        <f t="array" aca="1" ref="V216" ca="1">ROUND(IF($Q216="Y",VLOOKUP($P216, INDIRECT($Q$3),V$8,0)*INDIRECT($P$2),VLOOKUP($P216, INDIRECT($Q$3),V$8,0)),IF($E216="E",0,3))</f>
        <v>118685</v>
      </c>
      <c r="W216" s="186" cm="1">
        <f t="array" aca="1" ref="W216" ca="1">ROUND(IF($Q216="Y",VLOOKUP($P216, INDIRECT($Q$3),W$8,0)*INDIRECT($P$2),VLOOKUP($P216, INDIRECT($Q$3),W$8,0)),IF($E216="E",0,3))</f>
        <v>122009</v>
      </c>
      <c r="X216" s="186" cm="1">
        <f t="array" aca="1" ref="X216" ca="1">ROUND(IF($Q216="Y",VLOOKUP($P216, INDIRECT($Q$3),X$8,0)*INDIRECT($P$2),VLOOKUP($P216, INDIRECT($Q$3),X$8,0)),IF($E216="E",0,3))</f>
        <v>125424</v>
      </c>
      <c r="Y216" s="186" cm="1">
        <f t="array" aca="1" ref="Y216" ca="1">ROUND(IF($Q216="Y",VLOOKUP($P216, INDIRECT($Q$3),Y$8,0)*INDIRECT($P$2),VLOOKUP($P216, INDIRECT($Q$3),Y$8,0)),IF($E216="E",0,3))</f>
        <v>129001</v>
      </c>
      <c r="Z216" s="186" cm="1">
        <f t="array" aca="1" ref="Z216" ca="1">ROUND(IF($Q216="Y",VLOOKUP($P216, INDIRECT($Q$3),Z$8,0)*INDIRECT($P$2),VLOOKUP($P216, INDIRECT($Q$3),Z$8,0)),IF($E216="E",0,3))</f>
        <v>0</v>
      </c>
      <c r="AA216" s="186"/>
      <c r="AB216" s="282" t="str">
        <f t="shared" si="138"/>
        <v>09986C</v>
      </c>
      <c r="AC216" s="130" t="str">
        <f t="shared" si="130"/>
        <v>Supervisor Emergency Management Operators</v>
      </c>
      <c r="AD216" s="284" t="str">
        <f t="shared" si="103"/>
        <v>44</v>
      </c>
      <c r="AE216" s="282">
        <f t="shared" ca="1" si="133"/>
        <v>50.579000000000001</v>
      </c>
      <c r="AF216" s="282">
        <f t="shared" ca="1" si="134"/>
        <v>53.4</v>
      </c>
      <c r="AG216" s="282">
        <f t="shared" ca="1" si="135"/>
        <v>57.061</v>
      </c>
      <c r="AH216" s="282">
        <f t="shared" ca="1" si="136"/>
        <v>58.658999999999999</v>
      </c>
      <c r="AI216" s="282">
        <f t="shared" ca="1" si="137"/>
        <v>60.3</v>
      </c>
      <c r="AJ216" s="282">
        <f t="shared" ca="1" si="131"/>
        <v>62.019999999999996</v>
      </c>
      <c r="AK216" s="282" t="str">
        <f t="shared" ca="1" si="132"/>
        <v/>
      </c>
    </row>
    <row r="217" spans="1:37" hidden="1" x14ac:dyDescent="0.2">
      <c r="A217" s="75" t="s">
        <v>1178</v>
      </c>
      <c r="B217" s="75">
        <v>9</v>
      </c>
      <c r="C217" s="70" t="s">
        <v>221</v>
      </c>
      <c r="D217" s="75">
        <v>428</v>
      </c>
      <c r="E217" s="75" t="s">
        <v>17</v>
      </c>
      <c r="F217" s="73" t="s">
        <v>1179</v>
      </c>
      <c r="G217" s="74">
        <f t="shared" ref="G217" si="141">IF(E217="E",ROUND(T217,0),ROUND(T217,3))</f>
        <v>89413</v>
      </c>
      <c r="H217" s="74">
        <f t="shared" ref="H217" si="142">IF(F217="E",ROUND(U217,0),ROUND(U217,3))</f>
        <v>92989</v>
      </c>
      <c r="I217" s="74">
        <f t="shared" ref="I217" si="143">IF(G217="E",ROUND(V217,0),ROUND(V217,3))</f>
        <v>96711</v>
      </c>
      <c r="J217" s="74">
        <f t="shared" ref="J217" si="144">IF(H217="E",ROUND(W217,0),ROUND(W217,3))</f>
        <v>100577</v>
      </c>
      <c r="K217" s="74">
        <f t="shared" ref="K217" si="145">IF(I217="E",ROUND(X217,0),ROUND(X217,3))</f>
        <v>104600</v>
      </c>
      <c r="L217" s="74"/>
      <c r="M217" s="74"/>
      <c r="N217" s="72"/>
      <c r="P217" s="187" t="str">
        <f t="shared" si="139"/>
        <v>59518C</v>
      </c>
      <c r="R217" s="188" t="str">
        <f t="shared" si="129"/>
        <v>Supervisor Fleet Management</v>
      </c>
      <c r="S217" s="189" t="str">
        <f t="shared" si="140"/>
        <v>12</v>
      </c>
      <c r="T217" s="325">
        <v>89413</v>
      </c>
      <c r="U217" s="325">
        <v>92989</v>
      </c>
      <c r="V217" s="325">
        <v>96711</v>
      </c>
      <c r="W217" s="325">
        <v>100577</v>
      </c>
      <c r="X217" s="325">
        <v>104600</v>
      </c>
      <c r="AA217" s="186"/>
      <c r="AB217" s="282" t="str">
        <f t="shared" si="138"/>
        <v>59518C</v>
      </c>
      <c r="AC217" s="130" t="str">
        <f t="shared" si="130"/>
        <v>Supervisor Fleet Management</v>
      </c>
      <c r="AD217" s="284" t="str">
        <f t="shared" ref="AD217:AD230" si="146">C217</f>
        <v>12</v>
      </c>
      <c r="AE217" s="282">
        <f t="shared" ref="AE217" si="147">IF(T217=0,"",IF($E217="E",ROUNDUP(T217/2080,3),T217))</f>
        <v>42.988</v>
      </c>
      <c r="AF217" s="282">
        <f t="shared" ref="AF217" si="148">IF(U217=0,"",IF($E217="E",ROUNDUP(U217/2080,3),U217))</f>
        <v>44.707000000000001</v>
      </c>
      <c r="AG217" s="282">
        <f t="shared" ref="AG217" si="149">IF(V217=0,"",IF($E217="E",ROUNDUP(V217/2080,3),V217))</f>
        <v>46.495999999999995</v>
      </c>
      <c r="AH217" s="282">
        <f t="shared" ref="AH217" si="150">IF(W217=0,"",IF($E217="E",ROUNDUP(W217/2080,3),W217))</f>
        <v>48.354999999999997</v>
      </c>
      <c r="AI217" s="282">
        <f t="shared" ref="AI217" si="151">IF(X217=0,"",IF($E217="E",ROUNDUP(X217/2080,3),X217))</f>
        <v>50.288999999999994</v>
      </c>
      <c r="AJ217" s="282"/>
      <c r="AK217" s="282"/>
    </row>
    <row r="218" spans="1:37" hidden="1" x14ac:dyDescent="0.2">
      <c r="A218" s="75" t="s">
        <v>222</v>
      </c>
      <c r="B218" s="75">
        <v>9</v>
      </c>
      <c r="C218" s="70" t="s">
        <v>221</v>
      </c>
      <c r="D218" s="75">
        <v>428</v>
      </c>
      <c r="E218" s="75" t="s">
        <v>17</v>
      </c>
      <c r="F218" s="73" t="s">
        <v>443</v>
      </c>
      <c r="G218" s="74">
        <f t="shared" ref="G218:G230" ca="1" si="152">IF(E218="E",ROUND(T218,0),ROUND(T218,3))</f>
        <v>89413</v>
      </c>
      <c r="H218" s="74">
        <f t="shared" ref="H218:H230" ca="1" si="153">IF(F218="E",ROUND(U218,0),ROUND(U218,3))</f>
        <v>92989</v>
      </c>
      <c r="I218" s="74">
        <f t="shared" ref="I218:I230" ca="1" si="154">IF(G218="E",ROUND(V218,0),ROUND(V218,3))</f>
        <v>96711</v>
      </c>
      <c r="J218" s="74">
        <f t="shared" ref="J218:J230" ca="1" si="155">IF(H218="E",ROUND(W218,0),ROUND(W218,3))</f>
        <v>100577</v>
      </c>
      <c r="K218" s="74">
        <f t="shared" ref="K218:K230" ca="1" si="156">IF(I218="E",ROUND(X218,0),ROUND(X218,3))</f>
        <v>104600</v>
      </c>
      <c r="L218" s="74">
        <f t="shared" ref="L218:L230" ca="1" si="157">IF(J218="E",ROUND(Y218,0),ROUND(Y218,3))</f>
        <v>0</v>
      </c>
      <c r="M218" s="74">
        <f t="shared" ref="M218:M230" ca="1" si="158">IF(K218="E",ROUND(Z218,0),ROUND(Z218,3))</f>
        <v>0</v>
      </c>
      <c r="N218" s="72"/>
      <c r="P218" s="187" t="str">
        <f t="shared" si="139"/>
        <v>10077C</v>
      </c>
      <c r="Q218" s="191" t="s">
        <v>600</v>
      </c>
      <c r="R218" s="188" t="str">
        <f t="shared" si="129"/>
        <v>Supervisor IT Deskside Services</v>
      </c>
      <c r="S218" s="189" t="str">
        <f t="shared" si="140"/>
        <v>12</v>
      </c>
      <c r="T218" s="186" cm="1">
        <f t="array" aca="1" ref="T218" ca="1">ROUND(IF($Q218="Y",VLOOKUP($P218, INDIRECT($Q$3),T$8,0)*INDIRECT($P$2),VLOOKUP($P218, INDIRECT($Q$3),T$8,0)),IF($E218="E",0,3))</f>
        <v>89413</v>
      </c>
      <c r="U218" s="186" cm="1">
        <f t="array" aca="1" ref="U218" ca="1">ROUND(IF($Q218="Y",VLOOKUP($P218, INDIRECT($Q$3),U$8,0)*INDIRECT($P$2),VLOOKUP($P218, INDIRECT($Q$3),U$8,0)),IF($E218="E",0,3))</f>
        <v>92989</v>
      </c>
      <c r="V218" s="186" cm="1">
        <f t="array" aca="1" ref="V218" ca="1">ROUND(IF($Q218="Y",VLOOKUP($P218, INDIRECT($Q$3),V$8,0)*INDIRECT($P$2),VLOOKUP($P218, INDIRECT($Q$3),V$8,0)),IF($E218="E",0,3))</f>
        <v>96711</v>
      </c>
      <c r="W218" s="186" cm="1">
        <f t="array" aca="1" ref="W218" ca="1">ROUND(IF($Q218="Y",VLOOKUP($P218, INDIRECT($Q$3),W$8,0)*INDIRECT($P$2),VLOOKUP($P218, INDIRECT($Q$3),W$8,0)),IF($E218="E",0,3))</f>
        <v>100577</v>
      </c>
      <c r="X218" s="186" cm="1">
        <f t="array" aca="1" ref="X218" ca="1">ROUND(IF($Q218="Y",VLOOKUP($P218, INDIRECT($Q$3),X$8,0)*INDIRECT($P$2),VLOOKUP($P218, INDIRECT($Q$3),X$8,0)),IF($E218="E",0,3))</f>
        <v>104600</v>
      </c>
      <c r="Y218" s="186" cm="1">
        <f t="array" aca="1" ref="Y218" ca="1">ROUND(IF($Q218="Y",VLOOKUP($P218, INDIRECT($Q$3),Y$8,0)*INDIRECT($P$2),VLOOKUP($P218, INDIRECT($Q$3),Y$8,0)),IF($E218="E",0,3))</f>
        <v>0</v>
      </c>
      <c r="Z218" s="186" cm="1">
        <f t="array" aca="1" ref="Z218" ca="1">ROUND(IF($Q218="Y",VLOOKUP($P218, INDIRECT($Q$3),Z$8,0)*INDIRECT($P$2),VLOOKUP($P218, INDIRECT($Q$3),Z$8,0)),IF($E218="E",0,3))</f>
        <v>0</v>
      </c>
      <c r="AA218" s="186"/>
      <c r="AB218" s="282" t="str">
        <f t="shared" si="138"/>
        <v>10077C</v>
      </c>
      <c r="AC218" s="130" t="str">
        <f t="shared" si="130"/>
        <v>Supervisor IT Deskside Services</v>
      </c>
      <c r="AD218" s="284" t="str">
        <f t="shared" si="146"/>
        <v>12</v>
      </c>
      <c r="AE218" s="282">
        <f t="shared" ref="AE218:AE230" ca="1" si="159">IF(T218=0,"",IF($E218="E",ROUNDUP(T218/2080,3),T218))</f>
        <v>42.988</v>
      </c>
      <c r="AF218" s="282">
        <f t="shared" ref="AF218:AF230" ca="1" si="160">IF(U218=0,"",IF($E218="E",ROUNDUP(U218/2080,3),U218))</f>
        <v>44.707000000000001</v>
      </c>
      <c r="AG218" s="282">
        <f t="shared" ref="AG218:AG230" ca="1" si="161">IF(V218=0,"",IF($E218="E",ROUNDUP(V218/2080,3),V218))</f>
        <v>46.495999999999995</v>
      </c>
      <c r="AH218" s="282">
        <f t="shared" ref="AH218:AH230" ca="1" si="162">IF(W218=0,"",IF($E218="E",ROUNDUP(W218/2080,3),W218))</f>
        <v>48.354999999999997</v>
      </c>
      <c r="AI218" s="282">
        <f t="shared" ref="AI218:AI230" ca="1" si="163">IF(X218=0,"",IF($E218="E",ROUNDUP(X218/2080,3),X218))</f>
        <v>50.288999999999994</v>
      </c>
      <c r="AJ218" s="282" t="str">
        <f t="shared" ref="AJ218:AJ230" ca="1" si="164">IF(Y218=0,"",IF($E218="E",ROUNDUP(Y218/2080,3),Y218))</f>
        <v/>
      </c>
      <c r="AK218" s="282" t="str">
        <f t="shared" ref="AK218:AK230" ca="1" si="165">IF(Z218=0,"",IF($E218="E",ROUNDUP(Z218/2080,3),Z218))</f>
        <v/>
      </c>
    </row>
    <row r="219" spans="1:37" hidden="1" x14ac:dyDescent="0.2">
      <c r="A219" s="75" t="s">
        <v>225</v>
      </c>
      <c r="B219" s="75">
        <v>8</v>
      </c>
      <c r="C219" s="70" t="s">
        <v>224</v>
      </c>
      <c r="D219" s="75">
        <v>368</v>
      </c>
      <c r="E219" s="75" t="s">
        <v>21</v>
      </c>
      <c r="F219" s="73" t="s">
        <v>445</v>
      </c>
      <c r="G219" s="74">
        <f t="shared" ca="1" si="152"/>
        <v>39.235999999999997</v>
      </c>
      <c r="H219" s="74">
        <f t="shared" ca="1" si="153"/>
        <v>40.335999999999999</v>
      </c>
      <c r="I219" s="74">
        <f t="shared" ca="1" si="154"/>
        <v>41.465000000000003</v>
      </c>
      <c r="J219" s="74">
        <f t="shared" ca="1" si="155"/>
        <v>42.645000000000003</v>
      </c>
      <c r="K219" s="74">
        <f t="shared" ca="1" si="156"/>
        <v>43.521000000000001</v>
      </c>
      <c r="L219" s="74">
        <f t="shared" ca="1" si="157"/>
        <v>0</v>
      </c>
      <c r="M219" s="74">
        <f t="shared" ca="1" si="158"/>
        <v>0</v>
      </c>
      <c r="N219" s="72"/>
      <c r="P219" s="187" t="str">
        <f t="shared" si="139"/>
        <v>10153C</v>
      </c>
      <c r="Q219" s="191" t="s">
        <v>600</v>
      </c>
      <c r="R219" s="188" t="str">
        <f t="shared" si="129"/>
        <v xml:space="preserve">Supervisor Payroll/Accounting </v>
      </c>
      <c r="S219" s="189" t="str">
        <f t="shared" si="140"/>
        <v>102</v>
      </c>
      <c r="T219" s="186" cm="1">
        <f t="array" aca="1" ref="T219" ca="1">ROUND(IF($Q219="Y",VLOOKUP($P219, INDIRECT($Q$3),T$8,0)*INDIRECT($P$2),VLOOKUP($P219, INDIRECT($Q$3),T$8,0)),IF($E219="E",0,3))</f>
        <v>39.235999999999997</v>
      </c>
      <c r="U219" s="186" cm="1">
        <f t="array" aca="1" ref="U219" ca="1">ROUND(IF($Q219="Y",VLOOKUP($P219, INDIRECT($Q$3),U$8,0)*INDIRECT($P$2),VLOOKUP($P219, INDIRECT($Q$3),U$8,0)),IF($E219="E",0,3))</f>
        <v>40.335999999999999</v>
      </c>
      <c r="V219" s="186" cm="1">
        <f t="array" aca="1" ref="V219" ca="1">ROUND(IF($Q219="Y",VLOOKUP($P219, INDIRECT($Q$3),V$8,0)*INDIRECT($P$2),VLOOKUP($P219, INDIRECT($Q$3),V$8,0)),IF($E219="E",0,3))</f>
        <v>41.465000000000003</v>
      </c>
      <c r="W219" s="186" cm="1">
        <f t="array" aca="1" ref="W219" ca="1">ROUND(IF($Q219="Y",VLOOKUP($P219, INDIRECT($Q$3),W$8,0)*INDIRECT($P$2),VLOOKUP($P219, INDIRECT($Q$3),W$8,0)),IF($E219="E",0,3))</f>
        <v>42.645000000000003</v>
      </c>
      <c r="X219" s="186" cm="1">
        <f t="array" aca="1" ref="X219" ca="1">ROUND(IF($Q219="Y",VLOOKUP($P219, INDIRECT($Q$3),X$8,0)*INDIRECT($P$2),VLOOKUP($P219, INDIRECT($Q$3),X$8,0)),IF($E219="E",0,3))</f>
        <v>43.521000000000001</v>
      </c>
      <c r="Y219" s="186" cm="1">
        <f t="array" aca="1" ref="Y219" ca="1">ROUND(IF($Q219="Y",VLOOKUP($P219, INDIRECT($Q$3),Y$8,0)*INDIRECT($P$2),VLOOKUP($P219, INDIRECT($Q$3),Y$8,0)),IF($E219="E",0,3))</f>
        <v>0</v>
      </c>
      <c r="Z219" s="186" cm="1">
        <f t="array" aca="1" ref="Z219" ca="1">ROUND(IF($Q219="Y",VLOOKUP($P219, INDIRECT($Q$3),Z$8,0)*INDIRECT($P$2),VLOOKUP($P219, INDIRECT($Q$3),Z$8,0)),IF($E219="E",0,3))</f>
        <v>0</v>
      </c>
      <c r="AA219" s="186"/>
      <c r="AB219" s="282" t="str">
        <f t="shared" si="138"/>
        <v>10153C</v>
      </c>
      <c r="AC219" s="130" t="str">
        <f t="shared" si="130"/>
        <v xml:space="preserve">Supervisor Payroll/Accounting </v>
      </c>
      <c r="AD219" s="284" t="str">
        <f t="shared" si="146"/>
        <v>102</v>
      </c>
      <c r="AE219" s="282">
        <f t="shared" ca="1" si="159"/>
        <v>39.235999999999997</v>
      </c>
      <c r="AF219" s="282">
        <f t="shared" ca="1" si="160"/>
        <v>40.335999999999999</v>
      </c>
      <c r="AG219" s="282">
        <f t="shared" ca="1" si="161"/>
        <v>41.465000000000003</v>
      </c>
      <c r="AH219" s="282">
        <f t="shared" ca="1" si="162"/>
        <v>42.645000000000003</v>
      </c>
      <c r="AI219" s="282">
        <f t="shared" ca="1" si="163"/>
        <v>43.521000000000001</v>
      </c>
      <c r="AJ219" s="282" t="str">
        <f t="shared" ca="1" si="164"/>
        <v/>
      </c>
      <c r="AK219" s="282" t="str">
        <f t="shared" ca="1" si="165"/>
        <v/>
      </c>
    </row>
    <row r="220" spans="1:37" hidden="1" x14ac:dyDescent="0.2">
      <c r="A220" s="75" t="s">
        <v>226</v>
      </c>
      <c r="B220" s="75">
        <v>12</v>
      </c>
      <c r="C220" s="70" t="s">
        <v>60</v>
      </c>
      <c r="D220" s="75">
        <v>550</v>
      </c>
      <c r="E220" s="75" t="s">
        <v>17</v>
      </c>
      <c r="F220" s="73" t="s">
        <v>446</v>
      </c>
      <c r="G220" s="74">
        <f t="shared" ca="1" si="152"/>
        <v>105203</v>
      </c>
      <c r="H220" s="74">
        <f t="shared" ca="1" si="153"/>
        <v>111070</v>
      </c>
      <c r="I220" s="74">
        <f t="shared" ca="1" si="154"/>
        <v>118685</v>
      </c>
      <c r="J220" s="74">
        <f t="shared" ca="1" si="155"/>
        <v>122009</v>
      </c>
      <c r="K220" s="74">
        <f t="shared" ca="1" si="156"/>
        <v>125424</v>
      </c>
      <c r="L220" s="74">
        <f t="shared" ca="1" si="157"/>
        <v>129001</v>
      </c>
      <c r="M220" s="74">
        <f t="shared" ca="1" si="158"/>
        <v>0</v>
      </c>
      <c r="N220" s="72"/>
      <c r="P220" s="187" t="str">
        <f t="shared" si="139"/>
        <v>10170C</v>
      </c>
      <c r="Q220" s="191" t="s">
        <v>600</v>
      </c>
      <c r="R220" s="188" t="str">
        <f t="shared" si="129"/>
        <v>Supervisor Plans Review</v>
      </c>
      <c r="S220" s="189" t="str">
        <f t="shared" si="140"/>
        <v>44</v>
      </c>
      <c r="T220" s="186" cm="1">
        <f t="array" aca="1" ref="T220" ca="1">ROUND(IF($Q220="Y",VLOOKUP($P220, INDIRECT($Q$3),T$8,0)*INDIRECT($P$2),VLOOKUP($P220, INDIRECT($Q$3),T$8,0)),IF($E220="E",0,3))</f>
        <v>105203</v>
      </c>
      <c r="U220" s="186" cm="1">
        <f t="array" aca="1" ref="U220" ca="1">ROUND(IF($Q220="Y",VLOOKUP($P220, INDIRECT($Q$3),U$8,0)*INDIRECT($P$2),VLOOKUP($P220, INDIRECT($Q$3),U$8,0)),IF($E220="E",0,3))</f>
        <v>111070</v>
      </c>
      <c r="V220" s="186" cm="1">
        <f t="array" aca="1" ref="V220" ca="1">ROUND(IF($Q220="Y",VLOOKUP($P220, INDIRECT($Q$3),V$8,0)*INDIRECT($P$2),VLOOKUP($P220, INDIRECT($Q$3),V$8,0)),IF($E220="E",0,3))</f>
        <v>118685</v>
      </c>
      <c r="W220" s="186" cm="1">
        <f t="array" aca="1" ref="W220" ca="1">ROUND(IF($Q220="Y",VLOOKUP($P220, INDIRECT($Q$3),W$8,0)*INDIRECT($P$2),VLOOKUP($P220, INDIRECT($Q$3),W$8,0)),IF($E220="E",0,3))</f>
        <v>122009</v>
      </c>
      <c r="X220" s="186" cm="1">
        <f t="array" aca="1" ref="X220" ca="1">ROUND(IF($Q220="Y",VLOOKUP($P220, INDIRECT($Q$3),X$8,0)*INDIRECT($P$2),VLOOKUP($P220, INDIRECT($Q$3),X$8,0)),IF($E220="E",0,3))</f>
        <v>125424</v>
      </c>
      <c r="Y220" s="186" cm="1">
        <f t="array" aca="1" ref="Y220" ca="1">ROUND(IF($Q220="Y",VLOOKUP($P220, INDIRECT($Q$3),Y$8,0)*INDIRECT($P$2),VLOOKUP($P220, INDIRECT($Q$3),Y$8,0)),IF($E220="E",0,3))</f>
        <v>129001</v>
      </c>
      <c r="Z220" s="186" cm="1">
        <f t="array" aca="1" ref="Z220" ca="1">ROUND(IF($Q220="Y",VLOOKUP($P220, INDIRECT($Q$3),Z$8,0)*INDIRECT($P$2),VLOOKUP($P220, INDIRECT($Q$3),Z$8,0)),IF($E220="E",0,3))</f>
        <v>0</v>
      </c>
      <c r="AA220" s="186"/>
      <c r="AB220" s="282" t="str">
        <f t="shared" si="138"/>
        <v>10170C</v>
      </c>
      <c r="AC220" s="130" t="str">
        <f t="shared" si="130"/>
        <v>Supervisor Plans Review</v>
      </c>
      <c r="AD220" s="284" t="str">
        <f t="shared" si="146"/>
        <v>44</v>
      </c>
      <c r="AE220" s="282">
        <f t="shared" ca="1" si="159"/>
        <v>50.579000000000001</v>
      </c>
      <c r="AF220" s="282">
        <f t="shared" ca="1" si="160"/>
        <v>53.4</v>
      </c>
      <c r="AG220" s="282">
        <f t="shared" ca="1" si="161"/>
        <v>57.061</v>
      </c>
      <c r="AH220" s="282">
        <f t="shared" ca="1" si="162"/>
        <v>58.658999999999999</v>
      </c>
      <c r="AI220" s="282">
        <f t="shared" ca="1" si="163"/>
        <v>60.3</v>
      </c>
      <c r="AJ220" s="282">
        <f t="shared" ca="1" si="164"/>
        <v>62.019999999999996</v>
      </c>
      <c r="AK220" s="282" t="str">
        <f t="shared" ca="1" si="165"/>
        <v/>
      </c>
    </row>
    <row r="221" spans="1:37" hidden="1" x14ac:dyDescent="0.2">
      <c r="A221" s="75" t="s">
        <v>227</v>
      </c>
      <c r="B221" s="75">
        <v>8</v>
      </c>
      <c r="C221" s="70" t="s">
        <v>575</v>
      </c>
      <c r="D221" s="75">
        <v>398</v>
      </c>
      <c r="E221" s="75" t="s">
        <v>17</v>
      </c>
      <c r="F221" s="73" t="s">
        <v>447</v>
      </c>
      <c r="G221" s="74">
        <f t="shared" ca="1" si="152"/>
        <v>77972</v>
      </c>
      <c r="H221" s="74">
        <f t="shared" ca="1" si="153"/>
        <v>81093</v>
      </c>
      <c r="I221" s="74">
        <f t="shared" ca="1" si="154"/>
        <v>84341</v>
      </c>
      <c r="J221" s="74">
        <f t="shared" ca="1" si="155"/>
        <v>87718</v>
      </c>
      <c r="K221" s="74">
        <f t="shared" ca="1" si="156"/>
        <v>91230</v>
      </c>
      <c r="L221" s="74">
        <f t="shared" ca="1" si="157"/>
        <v>0</v>
      </c>
      <c r="M221" s="74">
        <f t="shared" ca="1" si="158"/>
        <v>0</v>
      </c>
      <c r="N221" s="72"/>
      <c r="P221" s="187" t="str">
        <f t="shared" si="139"/>
        <v>10195C</v>
      </c>
      <c r="Q221" s="191" t="s">
        <v>600</v>
      </c>
      <c r="R221" s="188" t="str">
        <f t="shared" si="129"/>
        <v xml:space="preserve">Supervisor Police Support Services </v>
      </c>
      <c r="S221" s="189" t="str">
        <f t="shared" si="140"/>
        <v>022</v>
      </c>
      <c r="T221" s="186" cm="1">
        <f t="array" aca="1" ref="T221" ca="1">ROUND(IF($Q221="Y",VLOOKUP($P221, INDIRECT($Q$3),T$8,0)*INDIRECT($P$2),VLOOKUP($P221, INDIRECT($Q$3),T$8,0)),IF($E221="E",0,3))</f>
        <v>77972</v>
      </c>
      <c r="U221" s="186" cm="1">
        <f t="array" aca="1" ref="U221" ca="1">ROUND(IF($Q221="Y",VLOOKUP($P221, INDIRECT($Q$3),U$8,0)*INDIRECT($P$2),VLOOKUP($P221, INDIRECT($Q$3),U$8,0)),IF($E221="E",0,3))</f>
        <v>81093</v>
      </c>
      <c r="V221" s="186" cm="1">
        <f t="array" aca="1" ref="V221" ca="1">ROUND(IF($Q221="Y",VLOOKUP($P221, INDIRECT($Q$3),V$8,0)*INDIRECT($P$2),VLOOKUP($P221, INDIRECT($Q$3),V$8,0)),IF($E221="E",0,3))</f>
        <v>84341</v>
      </c>
      <c r="W221" s="186" cm="1">
        <f t="array" aca="1" ref="W221" ca="1">ROUND(IF($Q221="Y",VLOOKUP($P221, INDIRECT($Q$3),W$8,0)*INDIRECT($P$2),VLOOKUP($P221, INDIRECT($Q$3),W$8,0)),IF($E221="E",0,3))</f>
        <v>87718</v>
      </c>
      <c r="X221" s="186" cm="1">
        <f t="array" aca="1" ref="X221" ca="1">ROUND(IF($Q221="Y",VLOOKUP($P221, INDIRECT($Q$3),X$8,0)*INDIRECT($P$2),VLOOKUP($P221, INDIRECT($Q$3),X$8,0)),IF($E221="E",0,3))</f>
        <v>91230</v>
      </c>
      <c r="Y221" s="186" cm="1">
        <f t="array" aca="1" ref="Y221" ca="1">ROUND(IF($Q221="Y",VLOOKUP($P221, INDIRECT($Q$3),Y$8,0)*INDIRECT($P$2),VLOOKUP($P221, INDIRECT($Q$3),Y$8,0)),IF($E221="E",0,3))</f>
        <v>0</v>
      </c>
      <c r="Z221" s="186" cm="1">
        <f t="array" aca="1" ref="Z221" ca="1">ROUND(IF($Q221="Y",VLOOKUP($P221, INDIRECT($Q$3),Z$8,0)*INDIRECT($P$2),VLOOKUP($P221, INDIRECT($Q$3),Z$8,0)),IF($E221="E",0,3))</f>
        <v>0</v>
      </c>
      <c r="AA221" s="186"/>
      <c r="AB221" s="282" t="str">
        <f t="shared" si="138"/>
        <v>10195C</v>
      </c>
      <c r="AC221" s="130" t="str">
        <f t="shared" si="130"/>
        <v xml:space="preserve">Supervisor Police Support Services </v>
      </c>
      <c r="AD221" s="284" t="str">
        <f t="shared" si="146"/>
        <v>022</v>
      </c>
      <c r="AE221" s="282">
        <f t="shared" ca="1" si="159"/>
        <v>37.486999999999995</v>
      </c>
      <c r="AF221" s="282">
        <f t="shared" ca="1" si="160"/>
        <v>38.988</v>
      </c>
      <c r="AG221" s="282">
        <f t="shared" ca="1" si="161"/>
        <v>40.548999999999999</v>
      </c>
      <c r="AH221" s="282">
        <f t="shared" ca="1" si="162"/>
        <v>42.172999999999995</v>
      </c>
      <c r="AI221" s="282">
        <f t="shared" ca="1" si="163"/>
        <v>43.860999999999997</v>
      </c>
      <c r="AJ221" s="282" t="str">
        <f t="shared" ca="1" si="164"/>
        <v/>
      </c>
      <c r="AK221" s="282" t="str">
        <f t="shared" ca="1" si="165"/>
        <v/>
      </c>
    </row>
    <row r="222" spans="1:37" hidden="1" x14ac:dyDescent="0.2">
      <c r="A222" s="75" t="s">
        <v>230</v>
      </c>
      <c r="B222" s="75">
        <v>10</v>
      </c>
      <c r="C222" s="70" t="s">
        <v>580</v>
      </c>
      <c r="D222" s="75">
        <v>465</v>
      </c>
      <c r="E222" s="75" t="s">
        <v>17</v>
      </c>
      <c r="F222" s="73" t="s">
        <v>449</v>
      </c>
      <c r="G222" s="74">
        <f t="shared" ca="1" si="152"/>
        <v>92882</v>
      </c>
      <c r="H222" s="74">
        <f t="shared" ca="1" si="153"/>
        <v>96602</v>
      </c>
      <c r="I222" s="74">
        <f t="shared" ca="1" si="154"/>
        <v>100469</v>
      </c>
      <c r="J222" s="74">
        <f t="shared" ca="1" si="155"/>
        <v>104493</v>
      </c>
      <c r="K222" s="74">
        <f t="shared" ca="1" si="156"/>
        <v>108677</v>
      </c>
      <c r="L222" s="74">
        <f t="shared" ca="1" si="157"/>
        <v>0</v>
      </c>
      <c r="M222" s="74">
        <f t="shared" ca="1" si="158"/>
        <v>0</v>
      </c>
      <c r="N222" s="72"/>
      <c r="P222" s="187" t="str">
        <f t="shared" si="139"/>
        <v>10291C</v>
      </c>
      <c r="Q222" s="191" t="s">
        <v>600</v>
      </c>
      <c r="R222" s="188" t="str">
        <f t="shared" si="129"/>
        <v xml:space="preserve">Supervisor Space Planning  </v>
      </c>
      <c r="S222" s="189" t="str">
        <f t="shared" si="140"/>
        <v>034</v>
      </c>
      <c r="T222" s="186" cm="1">
        <f t="array" aca="1" ref="T222" ca="1">ROUND(IF($Q222="Y",VLOOKUP($P222, INDIRECT($Q$3),T$8,0)*INDIRECT($P$2),VLOOKUP($P222, INDIRECT($Q$3),T$8,0)),IF($E222="E",0,3))</f>
        <v>92882</v>
      </c>
      <c r="U222" s="186" cm="1">
        <f t="array" aca="1" ref="U222" ca="1">ROUND(IF($Q222="Y",VLOOKUP($P222, INDIRECT($Q$3),U$8,0)*INDIRECT($P$2),VLOOKUP($P222, INDIRECT($Q$3),U$8,0)),IF($E222="E",0,3))</f>
        <v>96602</v>
      </c>
      <c r="V222" s="186" cm="1">
        <f t="array" aca="1" ref="V222" ca="1">ROUND(IF($Q222="Y",VLOOKUP($P222, INDIRECT($Q$3),V$8,0)*INDIRECT($P$2),VLOOKUP($P222, INDIRECT($Q$3),V$8,0)),IF($E222="E",0,3))</f>
        <v>100469</v>
      </c>
      <c r="W222" s="186" cm="1">
        <f t="array" aca="1" ref="W222" ca="1">ROUND(IF($Q222="Y",VLOOKUP($P222, INDIRECT($Q$3),W$8,0)*INDIRECT($P$2),VLOOKUP($P222, INDIRECT($Q$3),W$8,0)),IF($E222="E",0,3))</f>
        <v>104493</v>
      </c>
      <c r="X222" s="186" cm="1">
        <f t="array" aca="1" ref="X222" ca="1">ROUND(IF($Q222="Y",VLOOKUP($P222, INDIRECT($Q$3),X$8,0)*INDIRECT($P$2),VLOOKUP($P222, INDIRECT($Q$3),X$8,0)),IF($E222="E",0,3))</f>
        <v>108677</v>
      </c>
      <c r="Y222" s="186" cm="1">
        <f t="array" aca="1" ref="Y222" ca="1">ROUND(IF($Q222="Y",VLOOKUP($P222, INDIRECT($Q$3),Y$8,0)*INDIRECT($P$2),VLOOKUP($P222, INDIRECT($Q$3),Y$8,0)),IF($E222="E",0,3))</f>
        <v>0</v>
      </c>
      <c r="Z222" s="186" cm="1">
        <f t="array" aca="1" ref="Z222" ca="1">ROUND(IF($Q222="Y",VLOOKUP($P222, INDIRECT($Q$3),Z$8,0)*INDIRECT($P$2),VLOOKUP($P222, INDIRECT($Q$3),Z$8,0)),IF($E222="E",0,3))</f>
        <v>0</v>
      </c>
      <c r="AA222" s="186"/>
      <c r="AB222" s="282" t="str">
        <f t="shared" si="138"/>
        <v>10291C</v>
      </c>
      <c r="AC222" s="130" t="str">
        <f t="shared" si="130"/>
        <v xml:space="preserve">Supervisor Space Planning  </v>
      </c>
      <c r="AD222" s="284" t="str">
        <f t="shared" si="146"/>
        <v>034</v>
      </c>
      <c r="AE222" s="282">
        <f t="shared" ca="1" si="159"/>
        <v>44.655000000000001</v>
      </c>
      <c r="AF222" s="282">
        <f t="shared" ca="1" si="160"/>
        <v>46.443999999999996</v>
      </c>
      <c r="AG222" s="282">
        <f t="shared" ca="1" si="161"/>
        <v>48.302999999999997</v>
      </c>
      <c r="AH222" s="282">
        <f t="shared" ca="1" si="162"/>
        <v>50.238</v>
      </c>
      <c r="AI222" s="282">
        <f t="shared" ca="1" si="163"/>
        <v>52.248999999999995</v>
      </c>
      <c r="AJ222" s="282" t="str">
        <f t="shared" ca="1" si="164"/>
        <v/>
      </c>
      <c r="AK222" s="282" t="str">
        <f t="shared" ca="1" si="165"/>
        <v/>
      </c>
    </row>
    <row r="223" spans="1:37" hidden="1" x14ac:dyDescent="0.2">
      <c r="A223" s="75" t="s">
        <v>233</v>
      </c>
      <c r="B223" s="75">
        <v>7</v>
      </c>
      <c r="C223" s="70" t="s">
        <v>232</v>
      </c>
      <c r="D223" s="75">
        <v>333</v>
      </c>
      <c r="E223" s="75" t="s">
        <v>17</v>
      </c>
      <c r="F223" s="73" t="s">
        <v>451</v>
      </c>
      <c r="G223" s="74">
        <f t="shared" ca="1" si="152"/>
        <v>65936</v>
      </c>
      <c r="H223" s="74">
        <f t="shared" ca="1" si="153"/>
        <v>67914</v>
      </c>
      <c r="I223" s="74">
        <f t="shared" ca="1" si="154"/>
        <v>69953</v>
      </c>
      <c r="J223" s="74">
        <f t="shared" ca="1" si="155"/>
        <v>72051</v>
      </c>
      <c r="K223" s="74">
        <f t="shared" ca="1" si="156"/>
        <v>74212</v>
      </c>
      <c r="L223" s="74">
        <f t="shared" ca="1" si="157"/>
        <v>76438</v>
      </c>
      <c r="M223" s="74">
        <f t="shared" ca="1" si="158"/>
        <v>78731</v>
      </c>
      <c r="N223" s="72"/>
      <c r="P223" s="187" t="str">
        <f t="shared" si="139"/>
        <v>10350C</v>
      </c>
      <c r="Q223" s="191" t="s">
        <v>600</v>
      </c>
      <c r="R223" s="188" t="str">
        <f t="shared" si="129"/>
        <v>Supervisor Treasury Division</v>
      </c>
      <c r="S223" s="189" t="str">
        <f t="shared" si="140"/>
        <v>17</v>
      </c>
      <c r="T223" s="186" cm="1">
        <f t="array" aca="1" ref="T223" ca="1">ROUND(IF($Q223="Y",VLOOKUP($P223, INDIRECT($Q$3),T$8,0)*INDIRECT($P$2),VLOOKUP($P223, INDIRECT($Q$3),T$8,0)),IF($E223="E",0,3))</f>
        <v>65936</v>
      </c>
      <c r="U223" s="186" cm="1">
        <f t="array" aca="1" ref="U223" ca="1">ROUND(IF($Q223="Y",VLOOKUP($P223, INDIRECT($Q$3),U$8,0)*INDIRECT($P$2),VLOOKUP($P223, INDIRECT($Q$3),U$8,0)),IF($E223="E",0,3))</f>
        <v>67914</v>
      </c>
      <c r="V223" s="186" cm="1">
        <f t="array" aca="1" ref="V223" ca="1">ROUND(IF($Q223="Y",VLOOKUP($P223, INDIRECT($Q$3),V$8,0)*INDIRECT($P$2),VLOOKUP($P223, INDIRECT($Q$3),V$8,0)),IF($E223="E",0,3))</f>
        <v>69953</v>
      </c>
      <c r="W223" s="186" cm="1">
        <f t="array" aca="1" ref="W223" ca="1">ROUND(IF($Q223="Y",VLOOKUP($P223, INDIRECT($Q$3),W$8,0)*INDIRECT($P$2),VLOOKUP($P223, INDIRECT($Q$3),W$8,0)),IF($E223="E",0,3))</f>
        <v>72051</v>
      </c>
      <c r="X223" s="186" cm="1">
        <f t="array" aca="1" ref="X223" ca="1">ROUND(IF($Q223="Y",VLOOKUP($P223, INDIRECT($Q$3),X$8,0)*INDIRECT($P$2),VLOOKUP($P223, INDIRECT($Q$3),X$8,0)),IF($E223="E",0,3))</f>
        <v>74212</v>
      </c>
      <c r="Y223" s="186" cm="1">
        <f t="array" aca="1" ref="Y223" ca="1">ROUND(IF($Q223="Y",VLOOKUP($P223, INDIRECT($Q$3),Y$8,0)*INDIRECT($P$2),VLOOKUP($P223, INDIRECT($Q$3),Y$8,0)),IF($E223="E",0,3))</f>
        <v>76438</v>
      </c>
      <c r="Z223" s="186" cm="1">
        <f t="array" aca="1" ref="Z223" ca="1">ROUND(IF($Q223="Y",VLOOKUP($P223, INDIRECT($Q$3),Z$8,0)*INDIRECT($P$2),VLOOKUP($P223, INDIRECT($Q$3),Z$8,0)),IF($E223="E",0,3))</f>
        <v>78731</v>
      </c>
      <c r="AA223" s="186"/>
      <c r="AB223" s="282" t="str">
        <f t="shared" si="138"/>
        <v>10350C</v>
      </c>
      <c r="AC223" s="130" t="str">
        <f t="shared" si="130"/>
        <v>Supervisor Treasury Division</v>
      </c>
      <c r="AD223" s="284" t="str">
        <f t="shared" si="146"/>
        <v>17</v>
      </c>
      <c r="AE223" s="282">
        <f t="shared" ca="1" si="159"/>
        <v>31.7</v>
      </c>
      <c r="AF223" s="282">
        <f t="shared" ca="1" si="160"/>
        <v>32.650999999999996</v>
      </c>
      <c r="AG223" s="282">
        <f t="shared" ca="1" si="161"/>
        <v>33.631999999999998</v>
      </c>
      <c r="AH223" s="282">
        <f t="shared" ca="1" si="162"/>
        <v>34.64</v>
      </c>
      <c r="AI223" s="282">
        <f t="shared" ca="1" si="163"/>
        <v>35.678999999999995</v>
      </c>
      <c r="AJ223" s="282">
        <f t="shared" ca="1" si="164"/>
        <v>36.75</v>
      </c>
      <c r="AK223" s="282">
        <f t="shared" ca="1" si="165"/>
        <v>37.851999999999997</v>
      </c>
    </row>
    <row r="224" spans="1:37" hidden="1" x14ac:dyDescent="0.2">
      <c r="A224" s="75" t="s">
        <v>59</v>
      </c>
      <c r="B224" s="75">
        <v>7</v>
      </c>
      <c r="C224" s="70" t="s">
        <v>638</v>
      </c>
      <c r="D224" s="75">
        <v>360</v>
      </c>
      <c r="E224" s="75" t="s">
        <v>21</v>
      </c>
      <c r="F224" s="73" t="s">
        <v>1035</v>
      </c>
      <c r="G224" s="74">
        <f t="shared" si="152"/>
        <v>34.814</v>
      </c>
      <c r="H224" s="74">
        <f t="shared" si="153"/>
        <v>36.207999999999998</v>
      </c>
      <c r="I224" s="74">
        <f t="shared" si="154"/>
        <v>37.658000000000001</v>
      </c>
      <c r="J224" s="74">
        <f t="shared" si="155"/>
        <v>39.165999999999997</v>
      </c>
      <c r="K224" s="74">
        <f t="shared" si="156"/>
        <v>40.734000000000002</v>
      </c>
      <c r="L224" s="74">
        <f t="shared" si="157"/>
        <v>0</v>
      </c>
      <c r="M224" s="74">
        <f t="shared" si="158"/>
        <v>0</v>
      </c>
      <c r="N224" s="72"/>
      <c r="P224" s="187" t="str">
        <f t="shared" si="139"/>
        <v>09930C</v>
      </c>
      <c r="Q224" s="191" t="s">
        <v>600</v>
      </c>
      <c r="R224" s="188" t="str">
        <f t="shared" si="129"/>
        <v>Supervisor Utility Billing</v>
      </c>
      <c r="S224" s="189" t="str">
        <f t="shared" si="140"/>
        <v>070</v>
      </c>
      <c r="T224" s="243">
        <v>34.814</v>
      </c>
      <c r="U224" s="243">
        <v>36.207999999999998</v>
      </c>
      <c r="V224" s="243">
        <v>37.658000000000001</v>
      </c>
      <c r="W224" s="243">
        <v>39.165999999999997</v>
      </c>
      <c r="X224" s="243">
        <v>40.734000000000002</v>
      </c>
      <c r="AA224" s="186"/>
      <c r="AB224" s="282" t="str">
        <f t="shared" si="138"/>
        <v>09930C</v>
      </c>
      <c r="AC224" s="130" t="str">
        <f t="shared" si="130"/>
        <v>Supervisor Utility Billing</v>
      </c>
      <c r="AD224" s="284" t="str">
        <f t="shared" si="146"/>
        <v>070</v>
      </c>
      <c r="AE224" s="282">
        <f t="shared" si="159"/>
        <v>34.814</v>
      </c>
      <c r="AF224" s="282">
        <f t="shared" si="160"/>
        <v>36.207999999999998</v>
      </c>
      <c r="AG224" s="282">
        <f t="shared" si="161"/>
        <v>37.658000000000001</v>
      </c>
      <c r="AH224" s="282">
        <f t="shared" si="162"/>
        <v>39.165999999999997</v>
      </c>
      <c r="AI224" s="282">
        <f t="shared" si="163"/>
        <v>40.734000000000002</v>
      </c>
      <c r="AJ224" s="282" t="str">
        <f t="shared" si="164"/>
        <v/>
      </c>
      <c r="AK224" s="282" t="str">
        <f t="shared" si="165"/>
        <v/>
      </c>
    </row>
    <row r="225" spans="1:38" hidden="1" x14ac:dyDescent="0.2">
      <c r="A225" s="75" t="s">
        <v>235</v>
      </c>
      <c r="B225" s="75">
        <v>9</v>
      </c>
      <c r="C225" s="70" t="s">
        <v>586</v>
      </c>
      <c r="D225" s="75">
        <v>413</v>
      </c>
      <c r="E225" s="75" t="s">
        <v>17</v>
      </c>
      <c r="F225" s="73" t="s">
        <v>452</v>
      </c>
      <c r="G225" s="74">
        <f t="shared" ca="1" si="152"/>
        <v>83878</v>
      </c>
      <c r="H225" s="74">
        <f t="shared" ca="1" si="153"/>
        <v>87237</v>
      </c>
      <c r="I225" s="74">
        <f t="shared" ca="1" si="154"/>
        <v>90729</v>
      </c>
      <c r="J225" s="74">
        <f t="shared" ca="1" si="155"/>
        <v>94362</v>
      </c>
      <c r="K225" s="74">
        <f t="shared" ca="1" si="156"/>
        <v>98140</v>
      </c>
      <c r="L225" s="74">
        <f t="shared" ca="1" si="157"/>
        <v>0</v>
      </c>
      <c r="M225" s="74">
        <f t="shared" ca="1" si="158"/>
        <v>0</v>
      </c>
      <c r="N225" s="72"/>
      <c r="P225" s="187" t="str">
        <f t="shared" si="139"/>
        <v>10633C</v>
      </c>
      <c r="Q225" s="191" t="s">
        <v>600</v>
      </c>
      <c r="R225" s="188" t="str">
        <f t="shared" si="129"/>
        <v>Training Development Supervisor</v>
      </c>
      <c r="S225" s="189" t="str">
        <f t="shared" si="140"/>
        <v>084</v>
      </c>
      <c r="T225" s="186" cm="1">
        <f t="array" aca="1" ref="T225" ca="1">ROUND(IF($Q225="Y",VLOOKUP($P225, INDIRECT($Q$3),T$8,0)*INDIRECT($P$2),VLOOKUP($P225, INDIRECT($Q$3),T$8,0)),IF($E225="E",0,3))</f>
        <v>83878</v>
      </c>
      <c r="U225" s="186" cm="1">
        <f t="array" aca="1" ref="U225" ca="1">ROUND(IF($Q225="Y",VLOOKUP($P225, INDIRECT($Q$3),U$8,0)*INDIRECT($P$2),VLOOKUP($P225, INDIRECT($Q$3),U$8,0)),IF($E225="E",0,3))</f>
        <v>87237</v>
      </c>
      <c r="V225" s="186" cm="1">
        <f t="array" aca="1" ref="V225" ca="1">ROUND(IF($Q225="Y",VLOOKUP($P225, INDIRECT($Q$3),V$8,0)*INDIRECT($P$2),VLOOKUP($P225, INDIRECT($Q$3),V$8,0)),IF($E225="E",0,3))</f>
        <v>90729</v>
      </c>
      <c r="W225" s="186" cm="1">
        <f t="array" aca="1" ref="W225" ca="1">ROUND(IF($Q225="Y",VLOOKUP($P225, INDIRECT($Q$3),W$8,0)*INDIRECT($P$2),VLOOKUP($P225, INDIRECT($Q$3),W$8,0)),IF($E225="E",0,3))</f>
        <v>94362</v>
      </c>
      <c r="X225" s="186" cm="1">
        <f t="array" aca="1" ref="X225" ca="1">ROUND(IF($Q225="Y",VLOOKUP($P225, INDIRECT($Q$3),X$8,0)*INDIRECT($P$2),VLOOKUP($P225, INDIRECT($Q$3),X$8,0)),IF($E225="E",0,3))</f>
        <v>98140</v>
      </c>
      <c r="Y225" s="186" cm="1">
        <f t="array" aca="1" ref="Y225" ca="1">ROUND(IF($Q225="Y",VLOOKUP($P225, INDIRECT($Q$3),Y$8,0)*INDIRECT($P$2),VLOOKUP($P225, INDIRECT($Q$3),Y$8,0)),IF($E225="E",0,3))</f>
        <v>0</v>
      </c>
      <c r="Z225" s="186" cm="1">
        <f t="array" aca="1" ref="Z225" ca="1">ROUND(IF($Q225="Y",VLOOKUP($P225, INDIRECT($Q$3),Z$8,0)*INDIRECT($P$2),VLOOKUP($P225, INDIRECT($Q$3),Z$8,0)),IF($E225="E",0,3))</f>
        <v>0</v>
      </c>
      <c r="AA225" s="186"/>
      <c r="AB225" s="282" t="str">
        <f t="shared" si="138"/>
        <v>10633C</v>
      </c>
      <c r="AC225" s="130" t="str">
        <f t="shared" si="130"/>
        <v>Training Development Supervisor</v>
      </c>
      <c r="AD225" s="284" t="str">
        <f t="shared" si="146"/>
        <v>084</v>
      </c>
      <c r="AE225" s="282">
        <f t="shared" ca="1" si="159"/>
        <v>40.326000000000001</v>
      </c>
      <c r="AF225" s="282">
        <f t="shared" ca="1" si="160"/>
        <v>41.940999999999995</v>
      </c>
      <c r="AG225" s="282">
        <f t="shared" ca="1" si="161"/>
        <v>43.62</v>
      </c>
      <c r="AH225" s="282">
        <f t="shared" ca="1" si="162"/>
        <v>45.366999999999997</v>
      </c>
      <c r="AI225" s="282">
        <f t="shared" ca="1" si="163"/>
        <v>47.183</v>
      </c>
      <c r="AJ225" s="282" t="str">
        <f t="shared" ca="1" si="164"/>
        <v/>
      </c>
      <c r="AK225" s="282" t="str">
        <f t="shared" ca="1" si="165"/>
        <v/>
      </c>
    </row>
    <row r="226" spans="1:38" hidden="1" x14ac:dyDescent="0.2">
      <c r="A226" s="75" t="s">
        <v>231</v>
      </c>
      <c r="B226" s="75">
        <v>12</v>
      </c>
      <c r="C226" s="70" t="s">
        <v>32</v>
      </c>
      <c r="D226" s="75">
        <v>573</v>
      </c>
      <c r="E226" s="75" t="s">
        <v>17</v>
      </c>
      <c r="F226" s="73" t="s">
        <v>849</v>
      </c>
      <c r="G226" s="74">
        <f t="shared" ca="1" si="152"/>
        <v>113791</v>
      </c>
      <c r="H226" s="74">
        <f t="shared" ca="1" si="153"/>
        <v>118342</v>
      </c>
      <c r="I226" s="74">
        <f t="shared" ca="1" si="154"/>
        <v>123075</v>
      </c>
      <c r="J226" s="74">
        <f t="shared" ca="1" si="155"/>
        <v>127998</v>
      </c>
      <c r="K226" s="74">
        <f t="shared" ca="1" si="156"/>
        <v>133117</v>
      </c>
      <c r="L226" s="74">
        <f t="shared" ca="1" si="157"/>
        <v>0</v>
      </c>
      <c r="M226" s="74">
        <f t="shared" ca="1" si="158"/>
        <v>0</v>
      </c>
      <c r="N226" s="72"/>
      <c r="P226" s="187" t="str">
        <f t="shared" si="139"/>
        <v>10335C</v>
      </c>
      <c r="Q226" s="191" t="s">
        <v>600</v>
      </c>
      <c r="R226" s="188" t="str">
        <f t="shared" si="129"/>
        <v>Transportation Planning Supervisor</v>
      </c>
      <c r="S226" s="189" t="str">
        <f t="shared" si="140"/>
        <v>105</v>
      </c>
      <c r="T226" s="186" cm="1">
        <f t="array" aca="1" ref="T226" ca="1">ROUND(IF($Q226="Y",VLOOKUP($P226, INDIRECT($Q$3),T$8,0)*INDIRECT($P$2),VLOOKUP($P226, INDIRECT($Q$3),T$8,0)),IF($E226="E",0,3))</f>
        <v>113791</v>
      </c>
      <c r="U226" s="186" cm="1">
        <f t="array" aca="1" ref="U226" ca="1">ROUND(IF($Q226="Y",VLOOKUP($P226, INDIRECT($Q$3),U$8,0)*INDIRECT($P$2),VLOOKUP($P226, INDIRECT($Q$3),U$8,0)),IF($E226="E",0,3))</f>
        <v>118342</v>
      </c>
      <c r="V226" s="186" cm="1">
        <f t="array" aca="1" ref="V226" ca="1">ROUND(IF($Q226="Y",VLOOKUP($P226, INDIRECT($Q$3),V$8,0)*INDIRECT($P$2),VLOOKUP($P226, INDIRECT($Q$3),V$8,0)),IF($E226="E",0,3))</f>
        <v>123075</v>
      </c>
      <c r="W226" s="186" cm="1">
        <f t="array" aca="1" ref="W226" ca="1">ROUND(IF($Q226="Y",VLOOKUP($P226, INDIRECT($Q$3),W$8,0)*INDIRECT($P$2),VLOOKUP($P226, INDIRECT($Q$3),W$8,0)),IF($E226="E",0,3))</f>
        <v>127998</v>
      </c>
      <c r="X226" s="186" cm="1">
        <f t="array" aca="1" ref="X226" ca="1">ROUND(IF($Q226="Y",VLOOKUP($P226, INDIRECT($Q$3),X$8,0)*INDIRECT($P$2),VLOOKUP($P226, INDIRECT($Q$3),X$8,0)),IF($E226="E",0,3))</f>
        <v>133117</v>
      </c>
      <c r="Y226" s="186" cm="1">
        <f t="array" aca="1" ref="Y226" ca="1">ROUND(IF($Q226="Y",VLOOKUP($P226, INDIRECT($Q$3),Y$8,0)*INDIRECT($P$2),VLOOKUP($P226, INDIRECT($Q$3),Y$8,0)),IF($E226="E",0,3))</f>
        <v>0</v>
      </c>
      <c r="Z226" s="186" cm="1">
        <f t="array" aca="1" ref="Z226" ca="1">ROUND(IF($Q226="Y",VLOOKUP($P226, INDIRECT($Q$3),Z$8,0)*INDIRECT($P$2),VLOOKUP($P226, INDIRECT($Q$3),Z$8,0)),IF($E226="E",0,3))</f>
        <v>0</v>
      </c>
      <c r="AA226" s="186"/>
      <c r="AB226" s="282" t="str">
        <f t="shared" si="138"/>
        <v>10335C</v>
      </c>
      <c r="AC226" s="130" t="str">
        <f t="shared" si="130"/>
        <v>Transportation Planning Supervisor</v>
      </c>
      <c r="AD226" s="284" t="str">
        <f t="shared" si="146"/>
        <v>105</v>
      </c>
      <c r="AE226" s="282">
        <f t="shared" ca="1" si="159"/>
        <v>54.707999999999998</v>
      </c>
      <c r="AF226" s="282">
        <f t="shared" ca="1" si="160"/>
        <v>56.896000000000001</v>
      </c>
      <c r="AG226" s="282">
        <f t="shared" ca="1" si="161"/>
        <v>59.170999999999999</v>
      </c>
      <c r="AH226" s="282">
        <f t="shared" ca="1" si="162"/>
        <v>61.537999999999997</v>
      </c>
      <c r="AI226" s="282">
        <f t="shared" ca="1" si="163"/>
        <v>63.998999999999995</v>
      </c>
      <c r="AJ226" s="282" t="str">
        <f t="shared" ca="1" si="164"/>
        <v/>
      </c>
      <c r="AK226" s="282" t="str">
        <f t="shared" ca="1" si="165"/>
        <v/>
      </c>
    </row>
    <row r="227" spans="1:38" hidden="1" x14ac:dyDescent="0.2">
      <c r="A227" s="75" t="s">
        <v>237</v>
      </c>
      <c r="B227" s="75">
        <v>5</v>
      </c>
      <c r="C227" s="70" t="s">
        <v>236</v>
      </c>
      <c r="D227" s="75">
        <v>140</v>
      </c>
      <c r="E227" s="75" t="s">
        <v>21</v>
      </c>
      <c r="F227" s="73" t="s">
        <v>238</v>
      </c>
      <c r="G227" s="74">
        <f t="shared" ca="1" si="152"/>
        <v>30.401</v>
      </c>
      <c r="H227" s="74">
        <f t="shared" ca="1" si="153"/>
        <v>0</v>
      </c>
      <c r="I227" s="74">
        <f t="shared" ca="1" si="154"/>
        <v>0</v>
      </c>
      <c r="J227" s="74">
        <f t="shared" ca="1" si="155"/>
        <v>0</v>
      </c>
      <c r="K227" s="74">
        <f t="shared" ca="1" si="156"/>
        <v>0</v>
      </c>
      <c r="L227" s="74">
        <f t="shared" ca="1" si="157"/>
        <v>0</v>
      </c>
      <c r="M227" s="74">
        <f t="shared" ca="1" si="158"/>
        <v>0</v>
      </c>
      <c r="N227" s="72"/>
      <c r="P227" s="187" t="str">
        <f t="shared" si="139"/>
        <v>52923C</v>
      </c>
      <c r="Q227" s="191" t="s">
        <v>600</v>
      </c>
      <c r="R227" s="188" t="str">
        <f t="shared" si="129"/>
        <v>Truck Operator</v>
      </c>
      <c r="S227" s="189" t="str">
        <f t="shared" si="140"/>
        <v>107</v>
      </c>
      <c r="T227" s="186" cm="1">
        <f t="array" aca="1" ref="T227" ca="1">ROUND(IF($Q227="Y",VLOOKUP($P227, INDIRECT($Q$3),T$8,0)*INDIRECT($P$2),VLOOKUP($P227, INDIRECT($Q$3),T$8,0)),IF($E227="E",0,3))</f>
        <v>30.401</v>
      </c>
      <c r="U227" s="186" cm="1">
        <f t="array" aca="1" ref="U227" ca="1">ROUND(IF($Q227="Y",VLOOKUP($P227, INDIRECT($Q$3),U$8,0)*INDIRECT($P$2),VLOOKUP($P227, INDIRECT($Q$3),U$8,0)),IF($E227="E",0,3))</f>
        <v>0</v>
      </c>
      <c r="V227" s="186" cm="1">
        <f t="array" aca="1" ref="V227" ca="1">ROUND(IF($Q227="Y",VLOOKUP($P227, INDIRECT($Q$3),V$8,0)*INDIRECT($P$2),VLOOKUP($P227, INDIRECT($Q$3),V$8,0)),IF($E227="E",0,3))</f>
        <v>0</v>
      </c>
      <c r="W227" s="186" cm="1">
        <f t="array" aca="1" ref="W227" ca="1">ROUND(IF($Q227="Y",VLOOKUP($P227, INDIRECT($Q$3),W$8,0)*INDIRECT($P$2),VLOOKUP($P227, INDIRECT($Q$3),W$8,0)),IF($E227="E",0,3))</f>
        <v>0</v>
      </c>
      <c r="X227" s="186" cm="1">
        <f t="array" aca="1" ref="X227" ca="1">ROUND(IF($Q227="Y",VLOOKUP($P227, INDIRECT($Q$3),X$8,0)*INDIRECT($P$2),VLOOKUP($P227, INDIRECT($Q$3),X$8,0)),IF($E227="E",0,3))</f>
        <v>0</v>
      </c>
      <c r="Y227" s="186" cm="1">
        <f t="array" aca="1" ref="Y227" ca="1">ROUND(IF($Q227="Y",VLOOKUP($P227, INDIRECT($Q$3),Y$8,0)*INDIRECT($P$2),VLOOKUP($P227, INDIRECT($Q$3),Y$8,0)),IF($E227="E",0,3))</f>
        <v>0</v>
      </c>
      <c r="Z227" s="186" cm="1">
        <f t="array" aca="1" ref="Z227" ca="1">ROUND(IF($Q227="Y",VLOOKUP($P227, INDIRECT($Q$3),Z$8,0)*INDIRECT($P$2),VLOOKUP($P227, INDIRECT($Q$3),Z$8,0)),IF($E227="E",0,3))</f>
        <v>0</v>
      </c>
      <c r="AA227" s="186"/>
      <c r="AB227" s="282" t="str">
        <f t="shared" si="138"/>
        <v>52923C</v>
      </c>
      <c r="AC227" s="130" t="str">
        <f t="shared" si="130"/>
        <v>Truck Operator</v>
      </c>
      <c r="AD227" s="284" t="str">
        <f t="shared" si="146"/>
        <v>107</v>
      </c>
      <c r="AE227" s="282">
        <f t="shared" ca="1" si="159"/>
        <v>30.401</v>
      </c>
      <c r="AF227" s="282" t="str">
        <f t="shared" ca="1" si="160"/>
        <v/>
      </c>
      <c r="AG227" s="282" t="str">
        <f t="shared" ca="1" si="161"/>
        <v/>
      </c>
      <c r="AH227" s="282" t="str">
        <f t="shared" ca="1" si="162"/>
        <v/>
      </c>
      <c r="AI227" s="282" t="str">
        <f t="shared" ca="1" si="163"/>
        <v/>
      </c>
      <c r="AJ227" s="282" t="str">
        <f t="shared" ca="1" si="164"/>
        <v/>
      </c>
      <c r="AK227" s="282" t="str">
        <f t="shared" ca="1" si="165"/>
        <v/>
      </c>
    </row>
    <row r="228" spans="1:38" hidden="1" x14ac:dyDescent="0.2">
      <c r="A228" s="75" t="s">
        <v>568</v>
      </c>
      <c r="B228" s="75">
        <v>10</v>
      </c>
      <c r="C228" s="70" t="s">
        <v>38</v>
      </c>
      <c r="D228" s="75">
        <v>458</v>
      </c>
      <c r="E228" s="75" t="s">
        <v>17</v>
      </c>
      <c r="F228" s="73" t="s">
        <v>569</v>
      </c>
      <c r="G228" s="74">
        <f t="shared" ca="1" si="152"/>
        <v>79166</v>
      </c>
      <c r="H228" s="74">
        <f t="shared" ca="1" si="153"/>
        <v>83145</v>
      </c>
      <c r="I228" s="74">
        <f t="shared" ca="1" si="154"/>
        <v>87638</v>
      </c>
      <c r="J228" s="74">
        <f t="shared" ca="1" si="155"/>
        <v>94958</v>
      </c>
      <c r="K228" s="74">
        <f t="shared" ca="1" si="156"/>
        <v>97619</v>
      </c>
      <c r="L228" s="74">
        <f t="shared" ca="1" si="157"/>
        <v>102732</v>
      </c>
      <c r="M228" s="74">
        <f t="shared" ca="1" si="158"/>
        <v>108623</v>
      </c>
      <c r="N228" s="72"/>
      <c r="P228" s="187" t="str">
        <f t="shared" si="139"/>
        <v>59401C</v>
      </c>
      <c r="Q228" s="191" t="s">
        <v>600</v>
      </c>
      <c r="R228" s="188" t="str">
        <f t="shared" si="129"/>
        <v>Violence Prevention Interagency Coordinator</v>
      </c>
      <c r="S228" s="189" t="str">
        <f t="shared" si="140"/>
        <v>65</v>
      </c>
      <c r="T228" s="186" cm="1">
        <f t="array" aca="1" ref="T228" ca="1">ROUND(IF($Q228="Y",VLOOKUP($P228, INDIRECT($Q$3),T$8,0)*INDIRECT($P$2),VLOOKUP($P228, INDIRECT($Q$3),T$8,0)),IF($E228="E",0,3))</f>
        <v>79166</v>
      </c>
      <c r="U228" s="186" cm="1">
        <f t="array" aca="1" ref="U228" ca="1">ROUND(IF($Q228="Y",VLOOKUP($P228, INDIRECT($Q$3),U$8,0)*INDIRECT($P$2),VLOOKUP($P228, INDIRECT($Q$3),U$8,0)),IF($E228="E",0,3))</f>
        <v>83145</v>
      </c>
      <c r="V228" s="186" cm="1">
        <f t="array" aca="1" ref="V228" ca="1">ROUND(IF($Q228="Y",VLOOKUP($P228, INDIRECT($Q$3),V$8,0)*INDIRECT($P$2),VLOOKUP($P228, INDIRECT($Q$3),V$8,0)),IF($E228="E",0,3))</f>
        <v>87638</v>
      </c>
      <c r="W228" s="186" cm="1">
        <f t="array" aca="1" ref="W228" ca="1">ROUND(IF($Q228="Y",VLOOKUP($P228, INDIRECT($Q$3),W$8,0)*INDIRECT($P$2),VLOOKUP($P228, INDIRECT($Q$3),W$8,0)),IF($E228="E",0,3))</f>
        <v>94958</v>
      </c>
      <c r="X228" s="186" cm="1">
        <f t="array" aca="1" ref="X228" ca="1">ROUND(IF($Q228="Y",VLOOKUP($P228, INDIRECT($Q$3),X$8,0)*INDIRECT($P$2),VLOOKUP($P228, INDIRECT($Q$3),X$8,0)),IF($E228="E",0,3))</f>
        <v>97619</v>
      </c>
      <c r="Y228" s="186" cm="1">
        <f t="array" aca="1" ref="Y228" ca="1">ROUND(IF($Q228="Y",VLOOKUP($P228, INDIRECT($Q$3),Y$8,0)*INDIRECT($P$2),VLOOKUP($P228, INDIRECT($Q$3),Y$8,0)),IF($E228="E",0,3))</f>
        <v>102732</v>
      </c>
      <c r="Z228" s="186" cm="1">
        <f t="array" aca="1" ref="Z228" ca="1">ROUND(IF($Q228="Y",VLOOKUP($P228, INDIRECT($Q$3),Z$8,0)*INDIRECT($P$2),VLOOKUP($P228, INDIRECT($Q$3),Z$8,0)),IF($E228="E",0,3))</f>
        <v>108623</v>
      </c>
      <c r="AA228" s="186"/>
      <c r="AB228" s="282" t="str">
        <f t="shared" si="138"/>
        <v>59401C</v>
      </c>
      <c r="AC228" s="130" t="str">
        <f t="shared" si="130"/>
        <v>Violence Prevention Interagency Coordinator</v>
      </c>
      <c r="AD228" s="284" t="str">
        <f t="shared" si="146"/>
        <v>65</v>
      </c>
      <c r="AE228" s="282">
        <f t="shared" ca="1" si="159"/>
        <v>38.061</v>
      </c>
      <c r="AF228" s="282">
        <f t="shared" ca="1" si="160"/>
        <v>39.973999999999997</v>
      </c>
      <c r="AG228" s="282">
        <f t="shared" ca="1" si="161"/>
        <v>42.134</v>
      </c>
      <c r="AH228" s="282">
        <f t="shared" ca="1" si="162"/>
        <v>45.652999999999999</v>
      </c>
      <c r="AI228" s="282">
        <f t="shared" ca="1" si="163"/>
        <v>46.933</v>
      </c>
      <c r="AJ228" s="282">
        <f t="shared" ca="1" si="164"/>
        <v>49.390999999999998</v>
      </c>
      <c r="AK228" s="282">
        <f t="shared" ca="1" si="165"/>
        <v>52.222999999999999</v>
      </c>
    </row>
    <row r="229" spans="1:38" hidden="1" x14ac:dyDescent="0.2">
      <c r="A229" s="75" t="s">
        <v>239</v>
      </c>
      <c r="B229" s="75">
        <v>11</v>
      </c>
      <c r="C229" s="70" t="s">
        <v>65</v>
      </c>
      <c r="D229" s="75">
        <v>518</v>
      </c>
      <c r="E229" s="75" t="s">
        <v>17</v>
      </c>
      <c r="F229" s="73" t="s">
        <v>453</v>
      </c>
      <c r="G229" s="74">
        <f t="shared" ca="1" si="152"/>
        <v>92260</v>
      </c>
      <c r="H229" s="74">
        <f t="shared" ca="1" si="153"/>
        <v>97117</v>
      </c>
      <c r="I229" s="74">
        <f t="shared" ca="1" si="154"/>
        <v>102226</v>
      </c>
      <c r="J229" s="74">
        <f t="shared" ca="1" si="155"/>
        <v>109178</v>
      </c>
      <c r="K229" s="74">
        <f t="shared" ca="1" si="156"/>
        <v>112237</v>
      </c>
      <c r="L229" s="74">
        <f t="shared" ca="1" si="157"/>
        <v>115381</v>
      </c>
      <c r="M229" s="74">
        <f t="shared" ca="1" si="158"/>
        <v>118668</v>
      </c>
      <c r="N229" s="72"/>
      <c r="P229" s="187" t="str">
        <f t="shared" si="139"/>
        <v>10857C</v>
      </c>
      <c r="Q229" s="191" t="s">
        <v>600</v>
      </c>
      <c r="R229" s="188" t="str">
        <f t="shared" si="129"/>
        <v>Water Business Enterprise System Manager</v>
      </c>
      <c r="S229" s="189" t="str">
        <f t="shared" si="140"/>
        <v>41C</v>
      </c>
      <c r="T229" s="186" cm="1">
        <f t="array" aca="1" ref="T229" ca="1">ROUND(IF($Q229="Y",VLOOKUP($P229, INDIRECT($Q$3),T$8,0)*INDIRECT($P$2),VLOOKUP($P229, INDIRECT($Q$3),T$8,0)),IF($E229="E",0,3))</f>
        <v>92260</v>
      </c>
      <c r="U229" s="186" cm="1">
        <f t="array" aca="1" ref="U229" ca="1">ROUND(IF($Q229="Y",VLOOKUP($P229, INDIRECT($Q$3),U$8,0)*INDIRECT($P$2),VLOOKUP($P229, INDIRECT($Q$3),U$8,0)),IF($E229="E",0,3))</f>
        <v>97117</v>
      </c>
      <c r="V229" s="186" cm="1">
        <f t="array" aca="1" ref="V229" ca="1">ROUND(IF($Q229="Y",VLOOKUP($P229, INDIRECT($Q$3),V$8,0)*INDIRECT($P$2),VLOOKUP($P229, INDIRECT($Q$3),V$8,0)),IF($E229="E",0,3))</f>
        <v>102226</v>
      </c>
      <c r="W229" s="186" cm="1">
        <f t="array" aca="1" ref="W229" ca="1">ROUND(IF($Q229="Y",VLOOKUP($P229, INDIRECT($Q$3),W$8,0)*INDIRECT($P$2),VLOOKUP($P229, INDIRECT($Q$3),W$8,0)),IF($E229="E",0,3))</f>
        <v>109178</v>
      </c>
      <c r="X229" s="186" cm="1">
        <f t="array" aca="1" ref="X229" ca="1">ROUND(IF($Q229="Y",VLOOKUP($P229, INDIRECT($Q$3),X$8,0)*INDIRECT($P$2),VLOOKUP($P229, INDIRECT($Q$3),X$8,0)),IF($E229="E",0,3))</f>
        <v>112237</v>
      </c>
      <c r="Y229" s="186" cm="1">
        <f t="array" aca="1" ref="Y229" ca="1">ROUND(IF($Q229="Y",VLOOKUP($P229, INDIRECT($Q$3),Y$8,0)*INDIRECT($P$2),VLOOKUP($P229, INDIRECT($Q$3),Y$8,0)),IF($E229="E",0,3))</f>
        <v>115381</v>
      </c>
      <c r="Z229" s="186" cm="1">
        <f t="array" aca="1" ref="Z229" ca="1">ROUND(IF($Q229="Y",VLOOKUP($P229, INDIRECT($Q$3),Z$8,0)*INDIRECT($P$2),VLOOKUP($P229, INDIRECT($Q$3),Z$8,0)),IF($E229="E",0,3))</f>
        <v>118668</v>
      </c>
      <c r="AA229" s="186"/>
      <c r="AB229" s="282" t="str">
        <f t="shared" si="138"/>
        <v>10857C</v>
      </c>
      <c r="AC229" s="130" t="str">
        <f t="shared" si="130"/>
        <v>Water Business Enterprise System Manager</v>
      </c>
      <c r="AD229" s="284" t="str">
        <f t="shared" si="146"/>
        <v>41C</v>
      </c>
      <c r="AE229" s="282">
        <f t="shared" ca="1" si="159"/>
        <v>44.355999999999995</v>
      </c>
      <c r="AF229" s="282">
        <f t="shared" ca="1" si="160"/>
        <v>46.690999999999995</v>
      </c>
      <c r="AG229" s="282">
        <f t="shared" ca="1" si="161"/>
        <v>49.147999999999996</v>
      </c>
      <c r="AH229" s="282">
        <f t="shared" ca="1" si="162"/>
        <v>52.489999999999995</v>
      </c>
      <c r="AI229" s="282">
        <f t="shared" ca="1" si="163"/>
        <v>53.960999999999999</v>
      </c>
      <c r="AJ229" s="282">
        <f t="shared" ca="1" si="164"/>
        <v>55.471999999999994</v>
      </c>
      <c r="AK229" s="282">
        <f t="shared" ca="1" si="165"/>
        <v>57.052</v>
      </c>
    </row>
    <row r="230" spans="1:38" hidden="1" x14ac:dyDescent="0.2">
      <c r="A230" s="75" t="s">
        <v>138</v>
      </c>
      <c r="B230" s="75">
        <v>12</v>
      </c>
      <c r="C230" s="70" t="s">
        <v>574</v>
      </c>
      <c r="D230" s="75">
        <v>545</v>
      </c>
      <c r="E230" s="75" t="s">
        <v>17</v>
      </c>
      <c r="F230" s="73" t="s">
        <v>872</v>
      </c>
      <c r="G230" s="74">
        <f t="shared" ca="1" si="152"/>
        <v>110255</v>
      </c>
      <c r="H230" s="74">
        <f t="shared" ca="1" si="153"/>
        <v>114669</v>
      </c>
      <c r="I230" s="74">
        <f t="shared" ca="1" si="154"/>
        <v>119260</v>
      </c>
      <c r="J230" s="74">
        <f t="shared" ca="1" si="155"/>
        <v>124035</v>
      </c>
      <c r="K230" s="74">
        <f t="shared" ca="1" si="156"/>
        <v>129003</v>
      </c>
      <c r="L230" s="74">
        <f t="shared" ca="1" si="157"/>
        <v>0</v>
      </c>
      <c r="M230" s="74">
        <f t="shared" ca="1" si="158"/>
        <v>0</v>
      </c>
      <c r="N230" s="72"/>
      <c r="P230" s="187" t="str">
        <f t="shared" si="139"/>
        <v>06835C</v>
      </c>
      <c r="Q230" s="191" t="s">
        <v>600</v>
      </c>
      <c r="R230" s="188" t="str">
        <f t="shared" si="129"/>
        <v>Workforce Development Manager</v>
      </c>
      <c r="S230" s="189" t="str">
        <f t="shared" si="140"/>
        <v>044</v>
      </c>
      <c r="T230" s="186" cm="1">
        <f t="array" aca="1" ref="T230" ca="1">ROUND(IF($Q230="Y",VLOOKUP($P230, INDIRECT($Q$3),T$8,0)*INDIRECT($P$2),VLOOKUP($P230, INDIRECT($Q$3),T$8,0)),IF($E230="E",0,3))</f>
        <v>110255</v>
      </c>
      <c r="U230" s="186" cm="1">
        <f t="array" aca="1" ref="U230" ca="1">ROUND(IF($Q230="Y",VLOOKUP($P230, INDIRECT($Q$3),U$8,0)*INDIRECT($P$2),VLOOKUP($P230, INDIRECT($Q$3),U$8,0)),IF($E230="E",0,3))</f>
        <v>114669</v>
      </c>
      <c r="V230" s="186" cm="1">
        <f t="array" aca="1" ref="V230" ca="1">ROUND(IF($Q230="Y",VLOOKUP($P230, INDIRECT($Q$3),V$8,0)*INDIRECT($P$2),VLOOKUP($P230, INDIRECT($Q$3),V$8,0)),IF($E230="E",0,3))</f>
        <v>119260</v>
      </c>
      <c r="W230" s="186" cm="1">
        <f t="array" aca="1" ref="W230" ca="1">ROUND(IF($Q230="Y",VLOOKUP($P230, INDIRECT($Q$3),W$8,0)*INDIRECT($P$2),VLOOKUP($P230, INDIRECT($Q$3),W$8,0)),IF($E230="E",0,3))</f>
        <v>124035</v>
      </c>
      <c r="X230" s="186" cm="1">
        <f t="array" aca="1" ref="X230" ca="1">ROUND(IF($Q230="Y",VLOOKUP($P230, INDIRECT($Q$3),X$8,0)*INDIRECT($P$2),VLOOKUP($P230, INDIRECT($Q$3),X$8,0)),IF($E230="E",0,3))</f>
        <v>129003</v>
      </c>
      <c r="Y230" s="186" cm="1">
        <f t="array" aca="1" ref="Y230" ca="1">ROUND(IF($Q230="Y",VLOOKUP($P230, INDIRECT($Q$3),Y$8,0)*INDIRECT($P$2),VLOOKUP($P230, INDIRECT($Q$3),Y$8,0)),IF($E230="E",0,3))</f>
        <v>0</v>
      </c>
      <c r="Z230" s="186" cm="1">
        <f t="array" aca="1" ref="Z230" ca="1">ROUND(IF($Q230="Y",VLOOKUP($P230, INDIRECT($Q$3),Z$8,0)*INDIRECT($P$2),VLOOKUP($P230, INDIRECT($Q$3),Z$8,0)),IF($E230="E",0,3))</f>
        <v>0</v>
      </c>
      <c r="AA230" s="186"/>
      <c r="AB230" s="282" t="str">
        <f t="shared" si="138"/>
        <v>06835C</v>
      </c>
      <c r="AC230" s="130" t="str">
        <f t="shared" si="130"/>
        <v>Workforce Development Manager</v>
      </c>
      <c r="AD230" s="284" t="str">
        <f t="shared" si="146"/>
        <v>044</v>
      </c>
      <c r="AE230" s="282">
        <f t="shared" ca="1" si="159"/>
        <v>53.007999999999996</v>
      </c>
      <c r="AF230" s="282">
        <f t="shared" ca="1" si="160"/>
        <v>55.129999999999995</v>
      </c>
      <c r="AG230" s="282">
        <f t="shared" ca="1" si="161"/>
        <v>57.336999999999996</v>
      </c>
      <c r="AH230" s="282">
        <f t="shared" ca="1" si="162"/>
        <v>59.632999999999996</v>
      </c>
      <c r="AI230" s="282">
        <f t="shared" ca="1" si="163"/>
        <v>62.021000000000001</v>
      </c>
      <c r="AJ230" s="282" t="str">
        <f t="shared" ca="1" si="164"/>
        <v/>
      </c>
      <c r="AK230" s="282" t="str">
        <f t="shared" ca="1" si="165"/>
        <v/>
      </c>
    </row>
    <row r="231" spans="1:38" x14ac:dyDescent="0.2">
      <c r="G231" s="231"/>
      <c r="H231" s="231"/>
      <c r="I231" s="231"/>
      <c r="J231" s="231"/>
      <c r="K231" s="231"/>
      <c r="L231" s="72"/>
      <c r="M231" s="72"/>
      <c r="N231" s="72"/>
      <c r="P231" s="187"/>
      <c r="R231" s="188"/>
      <c r="S231" s="189"/>
      <c r="AA231" s="186"/>
      <c r="AE231" s="130"/>
      <c r="AF231" s="130"/>
      <c r="AG231" s="130"/>
      <c r="AH231" s="130"/>
      <c r="AI231" s="130"/>
      <c r="AJ231" s="130"/>
      <c r="AK231" s="130"/>
    </row>
    <row r="232" spans="1:38" x14ac:dyDescent="0.2">
      <c r="A232" s="76" t="s">
        <v>754</v>
      </c>
      <c r="B232" s="76"/>
      <c r="D232" s="71"/>
      <c r="E232" s="71"/>
      <c r="F232" s="233"/>
      <c r="G232" s="375"/>
      <c r="H232" s="232"/>
      <c r="I232" s="232"/>
      <c r="J232" s="232"/>
      <c r="K232" s="232"/>
      <c r="L232" s="69"/>
      <c r="M232" s="72"/>
      <c r="N232" s="234"/>
      <c r="P232" s="187"/>
      <c r="R232" s="188"/>
      <c r="S232" s="189"/>
      <c r="AA232" s="186"/>
    </row>
    <row r="233" spans="1:38" x14ac:dyDescent="0.2">
      <c r="A233" s="76" t="s">
        <v>485</v>
      </c>
      <c r="B233" s="76"/>
      <c r="D233" s="71"/>
      <c r="E233" s="71"/>
      <c r="F233" s="224"/>
      <c r="G233" s="374"/>
      <c r="H233" s="242"/>
      <c r="I233" s="242"/>
      <c r="J233" s="242"/>
      <c r="K233" s="242"/>
      <c r="L233" s="234"/>
      <c r="M233" s="234"/>
      <c r="N233" s="234"/>
      <c r="P233" s="188"/>
      <c r="Q233" s="187"/>
      <c r="AA233" s="186"/>
    </row>
    <row r="234" spans="1:38" x14ac:dyDescent="0.2">
      <c r="A234" s="61">
        <f ca="1">T235</f>
        <v>492.74400000000003</v>
      </c>
      <c r="B234" s="79" t="s">
        <v>240</v>
      </c>
      <c r="D234" s="71"/>
      <c r="E234" s="71"/>
      <c r="F234" s="224"/>
      <c r="G234" s="234"/>
      <c r="H234" s="234"/>
      <c r="I234" s="234"/>
      <c r="J234" s="234"/>
      <c r="K234" s="234"/>
      <c r="L234" s="234"/>
      <c r="M234" s="234"/>
      <c r="N234" s="234"/>
      <c r="P234" s="193"/>
      <c r="Q234" s="289" t="s">
        <v>792</v>
      </c>
      <c r="R234" s="177"/>
      <c r="T234" s="289" t="str">
        <f>Q234</f>
        <v>Longevity - Exempt</v>
      </c>
      <c r="AA234" s="186"/>
      <c r="AB234" s="310" t="str">
        <f>Q234</f>
        <v>Longevity - Exempt</v>
      </c>
      <c r="AE234" s="304" t="str">
        <f>T234</f>
        <v>Longevity - Exempt</v>
      </c>
      <c r="AF234" s="125"/>
      <c r="AG234" s="125"/>
    </row>
    <row r="235" spans="1:38" x14ac:dyDescent="0.2">
      <c r="A235" s="61">
        <f ca="1">T236</f>
        <v>950.45799999999997</v>
      </c>
      <c r="B235" s="79" t="s">
        <v>241</v>
      </c>
      <c r="C235" s="236"/>
      <c r="D235" s="71"/>
      <c r="E235" s="71"/>
      <c r="F235" s="224"/>
      <c r="G235" s="234"/>
      <c r="H235" s="234"/>
      <c r="I235" s="234"/>
      <c r="J235" s="234"/>
      <c r="K235" s="234"/>
      <c r="L235" s="234"/>
      <c r="M235" s="234"/>
      <c r="N235" s="234"/>
      <c r="P235" s="192" t="s">
        <v>718</v>
      </c>
      <c r="Q235" s="192" t="s">
        <v>600</v>
      </c>
      <c r="R235" s="177"/>
      <c r="T235" s="186" cm="1">
        <f t="array" aca="1" ref="T235" ca="1">ROUND(IF($Q235="Y",VLOOKUP($P235, INDIRECT($Q$3),T$8,0)*INDIRECT($P$2),VLOOKUP($P235, INDIRECT($Q$3),T$8,0)),IF($E235="E",0,3))</f>
        <v>492.74400000000003</v>
      </c>
      <c r="AA235" s="186"/>
      <c r="AB235" s="286" t="str">
        <f>P235</f>
        <v>Ex10</v>
      </c>
      <c r="AE235" s="282">
        <f ca="1">AE241</f>
        <v>0.23699999999999999</v>
      </c>
    </row>
    <row r="236" spans="1:38" s="72" customFormat="1" x14ac:dyDescent="0.2">
      <c r="A236" s="61">
        <f ca="1">T237</f>
        <v>1146.6210000000001</v>
      </c>
      <c r="B236" s="79" t="s">
        <v>242</v>
      </c>
      <c r="C236" s="236"/>
      <c r="F236" s="224"/>
      <c r="G236" s="234"/>
      <c r="H236" s="234"/>
      <c r="I236" s="234"/>
      <c r="J236" s="234"/>
      <c r="K236" s="234"/>
      <c r="L236" s="234"/>
      <c r="M236" s="234"/>
      <c r="N236" s="234"/>
      <c r="P236" s="192" t="s">
        <v>719</v>
      </c>
      <c r="Q236" s="192" t="s">
        <v>600</v>
      </c>
      <c r="R236" s="177"/>
      <c r="S236" s="186"/>
      <c r="T236" s="186" cm="1">
        <f t="array" aca="1" ref="T236" ca="1">ROUND(IF($Q236="Y",VLOOKUP($P236, INDIRECT($Q$3),T$8,0)*INDIRECT($P$2),VLOOKUP($P236, INDIRECT($Q$3),T$8,0)),IF($E236="E",0,3))</f>
        <v>950.45799999999997</v>
      </c>
      <c r="U236" s="179"/>
      <c r="V236" s="179"/>
      <c r="W236" s="179"/>
      <c r="X236" s="179"/>
      <c r="Y236" s="179"/>
      <c r="Z236" s="179"/>
      <c r="AA236" s="179"/>
      <c r="AB236" s="286" t="str">
        <f>P236</f>
        <v>Ex15</v>
      </c>
      <c r="AC236" s="285"/>
      <c r="AD236" s="285"/>
      <c r="AE236" s="282">
        <f ca="1">AE242</f>
        <v>0.45700000000000002</v>
      </c>
      <c r="AF236" s="285"/>
      <c r="AG236" s="285"/>
      <c r="AH236" s="285"/>
      <c r="AI236" s="285"/>
      <c r="AJ236" s="285"/>
      <c r="AK236" s="285"/>
      <c r="AL236" s="285"/>
    </row>
    <row r="237" spans="1:38" s="72" customFormat="1" x14ac:dyDescent="0.2">
      <c r="A237" s="61">
        <f ca="1">T238</f>
        <v>1506.2539999999999</v>
      </c>
      <c r="B237" s="79" t="s">
        <v>243</v>
      </c>
      <c r="C237" s="236"/>
      <c r="F237" s="224"/>
      <c r="G237" s="234"/>
      <c r="H237" s="234"/>
      <c r="I237" s="234"/>
      <c r="J237" s="234"/>
      <c r="K237" s="234"/>
      <c r="L237" s="234"/>
      <c r="M237" s="234"/>
      <c r="N237" s="234"/>
      <c r="P237" s="192" t="s">
        <v>720</v>
      </c>
      <c r="Q237" s="192" t="s">
        <v>600</v>
      </c>
      <c r="R237" s="177"/>
      <c r="S237" s="186"/>
      <c r="T237" s="186" cm="1">
        <f t="array" aca="1" ref="T237" ca="1">ROUND(IF($Q237="Y",VLOOKUP($P237, INDIRECT($Q$3),T$8,0)*INDIRECT($P$2),VLOOKUP($P237, INDIRECT($Q$3),T$8,0)),IF($E237="E",0,3))</f>
        <v>1146.6210000000001</v>
      </c>
      <c r="U237" s="179"/>
      <c r="V237" s="179"/>
      <c r="W237" s="179"/>
      <c r="X237" s="179"/>
      <c r="Y237" s="179"/>
      <c r="Z237" s="179"/>
      <c r="AA237" s="179"/>
      <c r="AB237" s="286" t="str">
        <f>P237</f>
        <v>Ex20</v>
      </c>
      <c r="AC237" s="285"/>
      <c r="AD237" s="285"/>
      <c r="AE237" s="282">
        <f ca="1">AE243</f>
        <v>0.55200000000000005</v>
      </c>
      <c r="AF237" s="285"/>
      <c r="AG237" s="285"/>
      <c r="AH237" s="285"/>
      <c r="AI237" s="285"/>
      <c r="AJ237" s="285"/>
      <c r="AK237" s="285"/>
      <c r="AL237" s="285"/>
    </row>
    <row r="238" spans="1:38" s="72" customFormat="1" x14ac:dyDescent="0.2">
      <c r="A238" s="57"/>
      <c r="B238" s="57"/>
      <c r="C238" s="236">
        <v>0</v>
      </c>
      <c r="F238" s="224"/>
      <c r="G238" s="69"/>
      <c r="H238" s="69"/>
      <c r="I238" s="69"/>
      <c r="J238" s="69"/>
      <c r="K238" s="69"/>
      <c r="M238" s="234"/>
      <c r="N238" s="234"/>
      <c r="P238" s="192" t="s">
        <v>721</v>
      </c>
      <c r="Q238" s="192" t="s">
        <v>600</v>
      </c>
      <c r="R238" s="177"/>
      <c r="S238" s="186"/>
      <c r="T238" s="186" cm="1">
        <f t="array" aca="1" ref="T238" ca="1">ROUND(IF($Q238="Y",VLOOKUP($P238, INDIRECT($Q$3),T$8,0)*INDIRECT($P$2),VLOOKUP($P238, INDIRECT($Q$3),T$8,0)),IF($E238="E",0,3))</f>
        <v>1506.2539999999999</v>
      </c>
      <c r="U238" s="175"/>
      <c r="V238" s="175"/>
      <c r="W238" s="175"/>
      <c r="X238" s="175"/>
      <c r="Y238" s="175"/>
      <c r="Z238" s="175"/>
      <c r="AA238" s="175"/>
      <c r="AB238" s="286" t="str">
        <f>P238</f>
        <v>Ex25</v>
      </c>
      <c r="AC238" s="285"/>
      <c r="AD238" s="285"/>
      <c r="AE238" s="282">
        <f ca="1">AE244</f>
        <v>0.72399999999999998</v>
      </c>
      <c r="AF238" s="285"/>
      <c r="AG238" s="285"/>
      <c r="AH238" s="285"/>
      <c r="AI238" s="285"/>
      <c r="AJ238" s="285"/>
      <c r="AK238" s="285"/>
      <c r="AL238" s="285"/>
    </row>
    <row r="239" spans="1:38" s="72" customFormat="1" x14ac:dyDescent="0.2">
      <c r="A239" s="76" t="s">
        <v>244</v>
      </c>
      <c r="B239" s="76"/>
      <c r="C239" s="236"/>
      <c r="F239" s="224"/>
      <c r="G239" s="69"/>
      <c r="H239" s="69"/>
      <c r="I239" s="69"/>
      <c r="J239" s="69"/>
      <c r="K239" s="69"/>
      <c r="M239" s="234"/>
      <c r="N239" s="234"/>
      <c r="P239" s="193"/>
      <c r="Q239" s="192"/>
      <c r="R239" s="177"/>
      <c r="S239" s="186"/>
      <c r="T239" s="175"/>
      <c r="U239" s="175"/>
      <c r="V239" s="175"/>
      <c r="W239" s="175"/>
      <c r="X239" s="175"/>
      <c r="Y239" s="175"/>
      <c r="Z239" s="175"/>
      <c r="AA239" s="175"/>
      <c r="AB239" s="286"/>
      <c r="AC239" s="285"/>
      <c r="AD239" s="285"/>
      <c r="AE239" s="285"/>
      <c r="AF239" s="285"/>
      <c r="AG239" s="285"/>
      <c r="AH239" s="285"/>
      <c r="AI239" s="285"/>
      <c r="AJ239" s="285"/>
      <c r="AK239" s="285"/>
      <c r="AL239" s="285"/>
    </row>
    <row r="240" spans="1:38" s="72" customFormat="1" x14ac:dyDescent="0.2">
      <c r="A240" s="95">
        <f ca="1">T241</f>
        <v>0.23699999999999999</v>
      </c>
      <c r="B240" s="79" t="s">
        <v>245</v>
      </c>
      <c r="C240" s="236"/>
      <c r="F240" s="224"/>
      <c r="G240" s="69"/>
      <c r="H240" s="69"/>
      <c r="I240" s="69"/>
      <c r="J240" s="69"/>
      <c r="K240" s="69"/>
      <c r="M240" s="234"/>
      <c r="N240" s="234"/>
      <c r="P240" s="193"/>
      <c r="Q240" s="289" t="s">
        <v>793</v>
      </c>
      <c r="R240" s="177"/>
      <c r="S240" s="186"/>
      <c r="T240" s="289" t="str">
        <f>Q240</f>
        <v>Longevity - NonExempt</v>
      </c>
      <c r="U240" s="175"/>
      <c r="V240" s="175"/>
      <c r="W240" s="175"/>
      <c r="X240" s="175"/>
      <c r="Y240" s="175"/>
      <c r="Z240" s="175"/>
      <c r="AA240" s="175"/>
      <c r="AB240" s="310" t="str">
        <f>Q240</f>
        <v>Longevity - NonExempt</v>
      </c>
      <c r="AC240" s="285"/>
      <c r="AD240" s="285"/>
      <c r="AE240" s="305" t="str">
        <f>T240</f>
        <v>Longevity - NonExempt</v>
      </c>
      <c r="AF240" s="131"/>
      <c r="AG240" s="131"/>
      <c r="AH240" s="285"/>
      <c r="AI240" s="285"/>
      <c r="AJ240" s="285"/>
      <c r="AK240" s="285"/>
      <c r="AL240" s="285"/>
    </row>
    <row r="241" spans="1:38" s="72" customFormat="1" x14ac:dyDescent="0.2">
      <c r="A241" s="95">
        <f ca="1">T242</f>
        <v>0.45700000000000002</v>
      </c>
      <c r="B241" s="79" t="s">
        <v>246</v>
      </c>
      <c r="C241" s="236"/>
      <c r="F241" s="224"/>
      <c r="G241" s="69"/>
      <c r="H241" s="69"/>
      <c r="I241" s="69"/>
      <c r="J241" s="69"/>
      <c r="K241" s="69"/>
      <c r="M241" s="234"/>
      <c r="N241" s="234"/>
      <c r="P241" s="192" t="s">
        <v>722</v>
      </c>
      <c r="Q241" s="192" t="s">
        <v>600</v>
      </c>
      <c r="R241" s="177"/>
      <c r="S241" s="186"/>
      <c r="T241" s="186" cm="1">
        <f t="array" aca="1" ref="T241" ca="1">ROUND(IF($Q241="Y",VLOOKUP($P241, INDIRECT($Q$3),T$8,0)*INDIRECT($P$2),VLOOKUP($P241, INDIRECT($Q$3),T$8,0)),IF($E241="E",0,3))</f>
        <v>0.23699999999999999</v>
      </c>
      <c r="U241" s="175"/>
      <c r="V241" s="175"/>
      <c r="W241" s="175"/>
      <c r="X241" s="175"/>
      <c r="Y241" s="175"/>
      <c r="Z241" s="175"/>
      <c r="AA241" s="175"/>
      <c r="AB241" s="286" t="str">
        <f>P241</f>
        <v>NEx10</v>
      </c>
      <c r="AC241" s="285"/>
      <c r="AD241" s="285"/>
      <c r="AE241" s="282">
        <f ca="1">ROUNDUP(T241,3)</f>
        <v>0.23699999999999999</v>
      </c>
      <c r="AF241" s="285"/>
      <c r="AG241" s="285"/>
      <c r="AH241" s="285"/>
      <c r="AI241" s="285"/>
      <c r="AJ241" s="285"/>
      <c r="AK241" s="285"/>
      <c r="AL241" s="285"/>
    </row>
    <row r="242" spans="1:38" s="72" customFormat="1" x14ac:dyDescent="0.2">
      <c r="A242" s="95">
        <f ca="1">T243</f>
        <v>0.55200000000000005</v>
      </c>
      <c r="B242" s="79" t="s">
        <v>247</v>
      </c>
      <c r="C242" s="236"/>
      <c r="F242" s="224"/>
      <c r="G242" s="69"/>
      <c r="H242" s="69"/>
      <c r="I242" s="69"/>
      <c r="J242" s="69"/>
      <c r="K242" s="69"/>
      <c r="M242" s="234"/>
      <c r="N242" s="234"/>
      <c r="P242" s="192" t="s">
        <v>723</v>
      </c>
      <c r="Q242" s="192" t="s">
        <v>600</v>
      </c>
      <c r="R242" s="177"/>
      <c r="S242" s="186"/>
      <c r="T242" s="186" cm="1">
        <f t="array" aca="1" ref="T242" ca="1">ROUND(IF($Q242="Y",VLOOKUP($P242, INDIRECT($Q$3),T$8,0)*INDIRECT($P$2),VLOOKUP($P242, INDIRECT($Q$3),T$8,0)),IF($E242="E",0,3))</f>
        <v>0.45700000000000002</v>
      </c>
      <c r="U242" s="175"/>
      <c r="V242" s="175"/>
      <c r="W242" s="175"/>
      <c r="X242" s="175"/>
      <c r="Y242" s="175"/>
      <c r="Z242" s="175"/>
      <c r="AA242" s="175"/>
      <c r="AB242" s="286" t="str">
        <f>P242</f>
        <v>NEx15</v>
      </c>
      <c r="AC242" s="285"/>
      <c r="AD242" s="285"/>
      <c r="AE242" s="282">
        <f ca="1">ROUNDUP(T242,3)</f>
        <v>0.45700000000000002</v>
      </c>
      <c r="AF242" s="285"/>
      <c r="AG242" s="285"/>
      <c r="AH242" s="285"/>
      <c r="AI242" s="285"/>
      <c r="AJ242" s="285"/>
      <c r="AK242" s="285"/>
      <c r="AL242" s="285"/>
    </row>
    <row r="243" spans="1:38" s="72" customFormat="1" x14ac:dyDescent="0.2">
      <c r="A243" s="95">
        <f ca="1">T244</f>
        <v>0.72399999999999998</v>
      </c>
      <c r="B243" s="79" t="s">
        <v>248</v>
      </c>
      <c r="C243" s="236"/>
      <c r="F243" s="224"/>
      <c r="G243" s="69"/>
      <c r="H243" s="69"/>
      <c r="I243" s="69"/>
      <c r="J243" s="69"/>
      <c r="K243" s="69"/>
      <c r="M243" s="234"/>
      <c r="N243" s="234"/>
      <c r="P243" s="192" t="s">
        <v>724</v>
      </c>
      <c r="Q243" s="192" t="s">
        <v>600</v>
      </c>
      <c r="R243" s="177"/>
      <c r="S243" s="186"/>
      <c r="T243" s="186" cm="1">
        <f t="array" aca="1" ref="T243" ca="1">ROUND(IF($Q243="Y",VLOOKUP($P243, INDIRECT($Q$3),T$8,0)*INDIRECT($P$2),VLOOKUP($P243, INDIRECT($Q$3),T$8,0)),IF($E243="E",0,3))</f>
        <v>0.55200000000000005</v>
      </c>
      <c r="U243" s="175"/>
      <c r="V243" s="175"/>
      <c r="W243" s="175"/>
      <c r="X243" s="175"/>
      <c r="Y243" s="175"/>
      <c r="Z243" s="175"/>
      <c r="AA243" s="175"/>
      <c r="AB243" s="286" t="str">
        <f>P243</f>
        <v>NEx20</v>
      </c>
      <c r="AC243" s="285"/>
      <c r="AD243" s="285"/>
      <c r="AE243" s="282">
        <f ca="1">ROUNDUP(T243,3)</f>
        <v>0.55200000000000005</v>
      </c>
      <c r="AF243" s="285"/>
      <c r="AG243" s="285"/>
      <c r="AH243" s="285"/>
      <c r="AI243" s="285"/>
      <c r="AJ243" s="285"/>
      <c r="AK243" s="285"/>
      <c r="AL243" s="285"/>
    </row>
    <row r="244" spans="1:38" s="72" customFormat="1" x14ac:dyDescent="0.2">
      <c r="A244" s="223"/>
      <c r="B244" s="223"/>
      <c r="C244" s="236">
        <v>0.47599999999999998</v>
      </c>
      <c r="F244" s="224"/>
      <c r="G244" s="69"/>
      <c r="H244" s="69"/>
      <c r="I244" s="69"/>
      <c r="J244" s="69"/>
      <c r="K244" s="69"/>
      <c r="L244" s="69"/>
      <c r="P244" s="192" t="s">
        <v>725</v>
      </c>
      <c r="Q244" s="192" t="s">
        <v>600</v>
      </c>
      <c r="R244" s="177"/>
      <c r="S244" s="186"/>
      <c r="T244" s="186" cm="1">
        <f t="array" aca="1" ref="T244" ca="1">ROUND(IF($Q244="Y",VLOOKUP($P244, INDIRECT($Q$3),T$8,0)*INDIRECT($P$2),VLOOKUP($P244, INDIRECT($Q$3),T$8,0)),IF($E244="E",0,3))</f>
        <v>0.72399999999999998</v>
      </c>
      <c r="U244" s="175"/>
      <c r="V244" s="175"/>
      <c r="W244" s="175"/>
      <c r="X244" s="175"/>
      <c r="Y244" s="175"/>
      <c r="Z244" s="175"/>
      <c r="AA244" s="175"/>
      <c r="AB244" s="286" t="str">
        <f>P244</f>
        <v>NEx25</v>
      </c>
      <c r="AC244" s="285"/>
      <c r="AD244" s="285"/>
      <c r="AE244" s="282">
        <f ca="1">ROUNDUP(T244,3)</f>
        <v>0.72399999999999998</v>
      </c>
      <c r="AF244" s="285"/>
      <c r="AG244" s="285"/>
      <c r="AH244" s="285"/>
      <c r="AI244" s="285"/>
      <c r="AJ244" s="285"/>
      <c r="AK244" s="285"/>
      <c r="AL244" s="285"/>
    </row>
    <row r="245" spans="1:38" s="72" customFormat="1" x14ac:dyDescent="0.2">
      <c r="A245" s="76" t="s">
        <v>737</v>
      </c>
      <c r="B245" s="76"/>
      <c r="C245" s="69"/>
      <c r="F245" s="224"/>
      <c r="G245" s="69"/>
      <c r="H245" s="69"/>
      <c r="I245" s="69"/>
      <c r="J245" s="69"/>
      <c r="K245" s="69"/>
      <c r="L245" s="69"/>
      <c r="P245" s="176"/>
      <c r="Q245" s="175"/>
      <c r="R245" s="177"/>
      <c r="S245" s="179"/>
      <c r="T245" s="179"/>
      <c r="U245" s="179"/>
      <c r="V245" s="179"/>
      <c r="W245" s="179"/>
      <c r="X245" s="179"/>
      <c r="Y245" s="179"/>
      <c r="Z245" s="179"/>
      <c r="AA245" s="179"/>
      <c r="AB245" s="286"/>
      <c r="AC245" s="285"/>
      <c r="AD245" s="285"/>
      <c r="AE245" s="285"/>
      <c r="AF245" s="285"/>
      <c r="AG245" s="285"/>
      <c r="AH245" s="285"/>
      <c r="AI245" s="285"/>
      <c r="AJ245" s="285"/>
      <c r="AK245" s="285"/>
      <c r="AL245" s="285"/>
    </row>
    <row r="246" spans="1:38" x14ac:dyDescent="0.2">
      <c r="A246" s="81" t="s">
        <v>739</v>
      </c>
      <c r="B246" s="81"/>
      <c r="D246" s="71"/>
      <c r="E246" s="71"/>
      <c r="F246" s="224"/>
      <c r="G246" s="69"/>
      <c r="H246" s="69"/>
      <c r="I246" s="69"/>
      <c r="J246" s="69"/>
      <c r="K246" s="69"/>
      <c r="L246" s="69"/>
      <c r="M246" s="72"/>
      <c r="N246" s="72"/>
      <c r="P246" s="176"/>
      <c r="Q246" s="175"/>
      <c r="R246" s="177"/>
      <c r="S246" s="175"/>
      <c r="T246" s="175"/>
      <c r="U246" s="175"/>
      <c r="V246" s="175"/>
      <c r="W246" s="175"/>
      <c r="X246" s="175"/>
      <c r="Y246" s="175"/>
      <c r="Z246" s="175"/>
      <c r="AA246" s="175"/>
      <c r="AB246" s="131"/>
    </row>
    <row r="247" spans="1:38" s="72" customFormat="1" x14ac:dyDescent="0.2">
      <c r="A247" s="57"/>
      <c r="B247" s="57"/>
      <c r="C247" s="226"/>
      <c r="F247" s="224"/>
      <c r="G247" s="69"/>
      <c r="H247" s="69"/>
      <c r="I247" s="69"/>
      <c r="J247" s="69"/>
      <c r="K247" s="69"/>
      <c r="L247" s="69"/>
      <c r="P247" s="176"/>
      <c r="Q247" s="175"/>
      <c r="R247" s="177"/>
      <c r="S247" s="175"/>
      <c r="T247" s="175"/>
      <c r="U247" s="175"/>
      <c r="V247" s="175"/>
      <c r="W247" s="175"/>
      <c r="X247" s="175"/>
      <c r="Y247" s="175"/>
      <c r="Z247" s="175"/>
      <c r="AA247" s="175"/>
      <c r="AB247" s="131"/>
      <c r="AC247" s="285"/>
      <c r="AD247" s="285"/>
      <c r="AE247" s="285"/>
      <c r="AF247" s="285"/>
      <c r="AG247" s="285"/>
      <c r="AH247" s="285"/>
      <c r="AI247" s="285"/>
      <c r="AJ247" s="285"/>
      <c r="AK247" s="285"/>
      <c r="AL247" s="285"/>
    </row>
    <row r="248" spans="1:38" s="72" customFormat="1" x14ac:dyDescent="0.2">
      <c r="A248" s="81" t="s">
        <v>740</v>
      </c>
      <c r="B248" s="81"/>
      <c r="C248" s="226"/>
      <c r="F248" s="224"/>
      <c r="G248" s="69"/>
      <c r="H248" s="69"/>
      <c r="I248" s="69"/>
      <c r="J248" s="69"/>
      <c r="K248" s="69"/>
      <c r="L248" s="69"/>
      <c r="P248" s="176"/>
      <c r="Q248" s="175"/>
      <c r="R248" s="177"/>
      <c r="S248" s="175"/>
      <c r="T248" s="175"/>
      <c r="U248" s="175"/>
      <c r="V248" s="175"/>
      <c r="W248" s="175"/>
      <c r="X248" s="175"/>
      <c r="Y248" s="175"/>
      <c r="Z248" s="175"/>
      <c r="AA248" s="175"/>
      <c r="AB248" s="131"/>
      <c r="AC248" s="285"/>
      <c r="AD248" s="285"/>
      <c r="AE248" s="285"/>
      <c r="AF248" s="285"/>
      <c r="AG248" s="285"/>
      <c r="AH248" s="285"/>
      <c r="AI248" s="285"/>
      <c r="AJ248" s="285"/>
      <c r="AK248" s="285"/>
      <c r="AL248" s="285"/>
    </row>
    <row r="249" spans="1:38" s="72" customFormat="1" x14ac:dyDescent="0.2">
      <c r="A249" s="81" t="s">
        <v>741</v>
      </c>
      <c r="B249" s="81"/>
      <c r="C249" s="226"/>
      <c r="F249" s="224"/>
      <c r="G249" s="69"/>
      <c r="H249" s="69"/>
      <c r="I249" s="69"/>
      <c r="J249" s="69"/>
      <c r="K249" s="69"/>
      <c r="L249" s="69"/>
      <c r="P249" s="176"/>
      <c r="Q249" s="175"/>
      <c r="R249" s="177"/>
      <c r="S249" s="175"/>
      <c r="T249" s="175"/>
      <c r="U249" s="175"/>
      <c r="V249" s="175"/>
      <c r="W249" s="175"/>
      <c r="X249" s="175"/>
      <c r="Y249" s="175"/>
      <c r="Z249" s="175"/>
      <c r="AA249" s="175"/>
      <c r="AB249" s="131"/>
      <c r="AC249" s="285"/>
      <c r="AD249" s="285"/>
      <c r="AE249" s="285"/>
      <c r="AF249" s="285"/>
      <c r="AG249" s="285"/>
      <c r="AH249" s="285"/>
      <c r="AI249" s="285"/>
      <c r="AJ249" s="285"/>
      <c r="AK249" s="285"/>
      <c r="AL249" s="285"/>
    </row>
    <row r="250" spans="1:38" s="72" customFormat="1" x14ac:dyDescent="0.2">
      <c r="A250" s="81"/>
      <c r="B250" s="81"/>
      <c r="C250" s="226"/>
      <c r="F250" s="224"/>
      <c r="G250" s="69"/>
      <c r="H250" s="69"/>
      <c r="I250" s="69"/>
      <c r="J250" s="69"/>
      <c r="K250" s="69"/>
      <c r="L250" s="69"/>
      <c r="P250" s="176"/>
      <c r="Q250" s="175"/>
      <c r="R250" s="177"/>
      <c r="S250" s="175"/>
      <c r="T250" s="175"/>
      <c r="U250" s="175"/>
      <c r="V250" s="175"/>
      <c r="W250" s="175"/>
      <c r="X250" s="175"/>
      <c r="Y250" s="175"/>
      <c r="Z250" s="175"/>
      <c r="AA250" s="175"/>
      <c r="AB250" s="131"/>
      <c r="AC250" s="285"/>
      <c r="AD250" s="285"/>
      <c r="AE250" s="285"/>
      <c r="AF250" s="285"/>
      <c r="AG250" s="285"/>
      <c r="AH250" s="285"/>
      <c r="AI250" s="285"/>
      <c r="AJ250" s="285"/>
      <c r="AK250" s="285"/>
      <c r="AL250" s="285"/>
    </row>
    <row r="251" spans="1:38" s="72" customFormat="1" x14ac:dyDescent="0.2">
      <c r="A251" s="81" t="s">
        <v>742</v>
      </c>
      <c r="B251" s="81"/>
      <c r="C251" s="226"/>
      <c r="F251" s="224"/>
      <c r="G251" s="69"/>
      <c r="H251" s="69"/>
      <c r="I251" s="69"/>
      <c r="J251" s="69"/>
      <c r="K251" s="69"/>
      <c r="L251" s="69"/>
      <c r="P251" s="176"/>
      <c r="Q251" s="175"/>
      <c r="R251" s="177"/>
      <c r="S251" s="175"/>
      <c r="T251" s="175"/>
      <c r="U251" s="175"/>
      <c r="V251" s="175"/>
      <c r="W251" s="175"/>
      <c r="X251" s="175"/>
      <c r="Y251" s="175"/>
      <c r="Z251" s="175"/>
      <c r="AA251" s="175"/>
      <c r="AB251" s="131"/>
      <c r="AC251" s="285"/>
      <c r="AD251" s="285"/>
      <c r="AE251" s="285"/>
      <c r="AF251" s="285"/>
      <c r="AG251" s="285"/>
      <c r="AH251" s="285"/>
      <c r="AI251" s="285"/>
      <c r="AJ251" s="285"/>
      <c r="AK251" s="285"/>
      <c r="AL251" s="285"/>
    </row>
    <row r="252" spans="1:38" s="72" customFormat="1" x14ac:dyDescent="0.2">
      <c r="A252" s="81"/>
      <c r="B252" s="81"/>
      <c r="C252" s="226"/>
      <c r="F252" s="224"/>
      <c r="G252" s="69"/>
      <c r="H252" s="69"/>
      <c r="I252" s="69"/>
      <c r="J252" s="69"/>
      <c r="K252" s="69"/>
      <c r="L252" s="69"/>
      <c r="P252" s="176"/>
      <c r="Q252" s="175"/>
      <c r="R252" s="177"/>
      <c r="S252" s="175"/>
      <c r="T252" s="175"/>
      <c r="U252" s="175"/>
      <c r="V252" s="175"/>
      <c r="W252" s="175"/>
      <c r="X252" s="175"/>
      <c r="Y252" s="175"/>
      <c r="Z252" s="175"/>
      <c r="AA252" s="175"/>
      <c r="AB252" s="131"/>
      <c r="AC252" s="285"/>
      <c r="AD252" s="285"/>
      <c r="AE252" s="285"/>
      <c r="AF252" s="285"/>
      <c r="AG252" s="285"/>
      <c r="AH252" s="285"/>
      <c r="AI252" s="285"/>
      <c r="AJ252" s="285"/>
      <c r="AK252" s="285"/>
      <c r="AL252" s="285"/>
    </row>
    <row r="253" spans="1:38" s="294" customFormat="1" x14ac:dyDescent="0.2">
      <c r="A253" s="54" t="s">
        <v>738</v>
      </c>
      <c r="B253" s="54"/>
      <c r="F253" s="295"/>
      <c r="G253" s="296"/>
      <c r="H253" s="296"/>
      <c r="I253" s="296"/>
      <c r="J253" s="296"/>
      <c r="K253" s="296"/>
      <c r="L253" s="296"/>
      <c r="M253" s="296"/>
      <c r="N253" s="296"/>
      <c r="P253" s="297"/>
      <c r="Q253" s="291"/>
      <c r="R253" s="298"/>
      <c r="S253" s="291"/>
      <c r="T253" s="291"/>
      <c r="U253" s="291"/>
      <c r="V253" s="291"/>
      <c r="W253" s="291"/>
      <c r="X253" s="291"/>
      <c r="Y253" s="291"/>
      <c r="Z253" s="291"/>
      <c r="AA253" s="291"/>
      <c r="AB253" s="311"/>
      <c r="AC253" s="299"/>
      <c r="AD253" s="299"/>
      <c r="AE253" s="299"/>
      <c r="AF253" s="299"/>
      <c r="AG253" s="299"/>
      <c r="AH253" s="299"/>
      <c r="AI253" s="299"/>
      <c r="AJ253" s="299"/>
      <c r="AK253" s="299"/>
      <c r="AL253" s="299"/>
    </row>
    <row r="254" spans="1:38" s="294" customFormat="1" x14ac:dyDescent="0.2">
      <c r="A254" s="55" t="s">
        <v>503</v>
      </c>
      <c r="B254" s="55"/>
      <c r="F254" s="295"/>
      <c r="G254" s="296"/>
      <c r="H254" s="296"/>
      <c r="I254" s="296"/>
      <c r="J254" s="296"/>
      <c r="K254" s="296"/>
      <c r="L254" s="296"/>
      <c r="M254" s="296"/>
      <c r="N254" s="296"/>
      <c r="P254" s="249"/>
      <c r="Q254" s="291"/>
      <c r="R254" s="249"/>
      <c r="S254" s="300"/>
      <c r="T254" s="292"/>
      <c r="U254" s="291"/>
      <c r="V254" s="291"/>
      <c r="W254" s="291"/>
      <c r="X254" s="291"/>
      <c r="Y254" s="291"/>
      <c r="Z254" s="291"/>
      <c r="AA254" s="291"/>
      <c r="AB254" s="311"/>
      <c r="AC254" s="299"/>
      <c r="AD254" s="299"/>
      <c r="AE254" s="299"/>
      <c r="AF254" s="299"/>
      <c r="AG254" s="299"/>
      <c r="AH254" s="299"/>
      <c r="AI254" s="299"/>
      <c r="AJ254" s="299"/>
      <c r="AK254" s="299"/>
      <c r="AL254" s="299"/>
    </row>
    <row r="255" spans="1:38" s="294" customFormat="1" x14ac:dyDescent="0.2">
      <c r="A255" s="213" t="str">
        <f>TEXT(T255,"$0.000")&amp;" per day when assigned and used."</f>
        <v>$10.176 per day when assigned and used.</v>
      </c>
      <c r="B255" s="213"/>
      <c r="F255" s="295"/>
      <c r="G255" s="296"/>
      <c r="H255" s="296"/>
      <c r="I255" s="296"/>
      <c r="J255" s="296"/>
      <c r="K255" s="296"/>
      <c r="L255" s="296"/>
      <c r="M255" s="296"/>
      <c r="N255" s="296"/>
      <c r="P255" s="249" t="s">
        <v>622</v>
      </c>
      <c r="Q255" s="291" t="s">
        <v>600</v>
      </c>
      <c r="R255" s="249" t="s">
        <v>623</v>
      </c>
      <c r="S255" s="300"/>
      <c r="T255" s="369">
        <v>10.176</v>
      </c>
      <c r="U255" s="297" t="s">
        <v>993</v>
      </c>
      <c r="V255" s="291"/>
      <c r="W255" s="291"/>
      <c r="X255" s="291"/>
      <c r="Y255" s="291"/>
      <c r="Z255" s="291"/>
      <c r="AA255" s="291"/>
      <c r="AB255" s="311" t="str">
        <f>P255</f>
        <v>CNRBIL</v>
      </c>
      <c r="AC255" s="299" t="str">
        <f>R255</f>
        <v>Bi-lingual Premium Pay</v>
      </c>
      <c r="AD255" s="299"/>
      <c r="AE255" s="282">
        <f>ROUND(T255,3)</f>
        <v>10.176</v>
      </c>
      <c r="AF255" s="299"/>
      <c r="AG255" s="299"/>
      <c r="AH255" s="299"/>
      <c r="AI255" s="299"/>
      <c r="AJ255" s="299"/>
      <c r="AK255" s="299"/>
      <c r="AL255" s="299"/>
    </row>
    <row r="256" spans="1:38" x14ac:dyDescent="0.2">
      <c r="A256" s="223"/>
      <c r="B256" s="223"/>
      <c r="D256" s="71"/>
      <c r="E256" s="71"/>
      <c r="F256" s="224"/>
      <c r="G256" s="69"/>
      <c r="H256" s="69"/>
      <c r="I256" s="69"/>
      <c r="J256" s="69"/>
      <c r="K256" s="69"/>
      <c r="L256" s="69"/>
      <c r="M256" s="72"/>
      <c r="N256" s="72"/>
      <c r="P256" s="297"/>
      <c r="Q256" s="291"/>
      <c r="R256" s="298"/>
      <c r="S256" s="291"/>
      <c r="T256" s="291"/>
      <c r="U256" s="179"/>
      <c r="V256" s="179"/>
      <c r="W256" s="179"/>
      <c r="X256" s="179"/>
      <c r="Y256" s="179"/>
      <c r="Z256" s="179"/>
      <c r="AA256" s="179"/>
      <c r="AB256" s="133"/>
    </row>
    <row r="257" spans="1:38" s="69" customFormat="1" x14ac:dyDescent="0.2">
      <c r="A257" s="76" t="s">
        <v>736</v>
      </c>
      <c r="B257" s="76"/>
      <c r="F257" s="224"/>
      <c r="M257" s="72"/>
      <c r="N257" s="72"/>
      <c r="P257" s="176"/>
      <c r="Q257" s="175"/>
      <c r="R257" s="177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33"/>
      <c r="AC257" s="283"/>
      <c r="AD257" s="283"/>
      <c r="AE257" s="283"/>
      <c r="AF257" s="283"/>
      <c r="AG257" s="283"/>
      <c r="AH257" s="283"/>
      <c r="AI257" s="283"/>
      <c r="AJ257" s="283"/>
      <c r="AK257" s="283"/>
      <c r="AL257" s="283"/>
    </row>
    <row r="258" spans="1:38" s="69" customFormat="1" x14ac:dyDescent="0.2">
      <c r="A258" s="81" t="s">
        <v>743</v>
      </c>
      <c r="B258" s="81"/>
      <c r="F258" s="224"/>
      <c r="M258" s="72"/>
      <c r="N258" s="72"/>
      <c r="P258" s="179"/>
      <c r="Q258" s="175"/>
      <c r="R258" s="179"/>
      <c r="S258" s="179"/>
      <c r="T258" s="179"/>
      <c r="U258" s="179"/>
      <c r="V258" s="179"/>
      <c r="W258" s="179"/>
      <c r="X258" s="179"/>
      <c r="Y258" s="179"/>
      <c r="Z258" s="179"/>
      <c r="AA258" s="179"/>
      <c r="AB258" s="133"/>
      <c r="AC258" s="283"/>
      <c r="AD258" s="283"/>
      <c r="AE258" s="283"/>
      <c r="AF258" s="283"/>
      <c r="AG258" s="283"/>
      <c r="AH258" s="283"/>
      <c r="AI258" s="283"/>
      <c r="AJ258" s="283"/>
      <c r="AK258" s="283"/>
      <c r="AL258" s="283"/>
    </row>
    <row r="259" spans="1:38" s="69" customFormat="1" x14ac:dyDescent="0.2">
      <c r="A259" s="63" t="str">
        <f ca="1">"Employees who are scheduled to work a full shift which begins between the 12:00 noon and 1:29 p.m. shall be paid an additional "&amp;TEXT(T259,"$0.000")&amp;" cents per hour"</f>
        <v>Employees who are scheduled to work a full shift which begins between the 12:00 noon and 1:29 p.m. shall be paid an additional $0.474 cents per hour</v>
      </c>
      <c r="B259" s="63"/>
      <c r="F259" s="224"/>
      <c r="M259" s="72"/>
      <c r="N259" s="72"/>
      <c r="P259" s="249" t="s">
        <v>611</v>
      </c>
      <c r="Q259" s="175" t="s">
        <v>600</v>
      </c>
      <c r="R259" s="249" t="s">
        <v>612</v>
      </c>
      <c r="S259" s="250"/>
      <c r="T259" s="186" cm="1">
        <f t="array" aca="1" ref="T259" ca="1">ROUND(IF($Q259="Y",VLOOKUP($P259, INDIRECT($Q$3),T$8,0)*INDIRECT($P$2),VLOOKUP($P259, INDIRECT($Q$3),T$8,0)),IF($E259="E",0,3))</f>
        <v>0.47399999999999998</v>
      </c>
      <c r="U259" s="179"/>
      <c r="V259" s="179"/>
      <c r="W259" s="179"/>
      <c r="X259" s="179"/>
      <c r="Y259" s="179"/>
      <c r="Z259" s="179"/>
      <c r="AA259" s="179"/>
      <c r="AB259" s="311" t="str">
        <f>P259</f>
        <v>CNREVE</v>
      </c>
      <c r="AC259" s="299" t="str">
        <f>R259</f>
        <v>TL-Evening Shift Premium-CNR</v>
      </c>
      <c r="AD259" s="299"/>
      <c r="AE259" s="282">
        <f ca="1">ROUND(T259,3)</f>
        <v>0.47399999999999998</v>
      </c>
      <c r="AF259" s="283"/>
      <c r="AG259" s="283"/>
      <c r="AH259" s="283"/>
      <c r="AI259" s="283"/>
      <c r="AJ259" s="283"/>
      <c r="AK259" s="283"/>
      <c r="AL259" s="283"/>
    </row>
    <row r="260" spans="1:38" s="69" customFormat="1" x14ac:dyDescent="0.2">
      <c r="A260" s="81" t="s">
        <v>255</v>
      </c>
      <c r="B260" s="81"/>
      <c r="F260" s="224"/>
      <c r="M260" s="72"/>
      <c r="N260" s="72"/>
      <c r="P260" s="176"/>
      <c r="Q260" s="175"/>
      <c r="R260" s="177"/>
      <c r="S260" s="179"/>
      <c r="T260" s="179"/>
      <c r="U260" s="179"/>
      <c r="V260" s="179"/>
      <c r="W260" s="179"/>
      <c r="X260" s="179"/>
      <c r="Y260" s="179"/>
      <c r="Z260" s="179"/>
      <c r="AA260" s="179"/>
      <c r="AB260" s="133"/>
      <c r="AC260" s="283"/>
      <c r="AD260" s="283"/>
      <c r="AE260" s="283"/>
      <c r="AF260" s="283"/>
      <c r="AG260" s="283"/>
      <c r="AH260" s="283"/>
      <c r="AI260" s="283"/>
      <c r="AJ260" s="283"/>
      <c r="AK260" s="283"/>
      <c r="AL260" s="283"/>
    </row>
    <row r="261" spans="1:38" s="69" customFormat="1" x14ac:dyDescent="0.2">
      <c r="A261" s="214" t="str">
        <f ca="1">"adjacent to such a shift, the "&amp;(TEXT(T259,"$0.000")&amp;" differential shall also be applied to those overtime hours.")</f>
        <v>adjacent to such a shift, the $0.474 differential shall also be applied to those overtime hours.</v>
      </c>
      <c r="B261" s="214"/>
      <c r="F261" s="224"/>
      <c r="M261" s="72"/>
      <c r="N261" s="72"/>
      <c r="P261" s="176"/>
      <c r="Q261" s="175"/>
      <c r="R261" s="177"/>
      <c r="S261" s="179"/>
      <c r="T261" s="179"/>
      <c r="U261" s="179"/>
      <c r="V261" s="179"/>
      <c r="W261" s="179"/>
      <c r="X261" s="179"/>
      <c r="Y261" s="179"/>
      <c r="Z261" s="179"/>
      <c r="AA261" s="179"/>
      <c r="AB261" s="133"/>
      <c r="AC261" s="283"/>
      <c r="AD261" s="283"/>
      <c r="AE261" s="283"/>
      <c r="AF261" s="283"/>
      <c r="AG261" s="283"/>
      <c r="AH261" s="283"/>
      <c r="AI261" s="283"/>
      <c r="AJ261" s="283"/>
      <c r="AK261" s="283"/>
      <c r="AL261" s="283"/>
    </row>
    <row r="262" spans="1:38" s="69" customFormat="1" x14ac:dyDescent="0.2">
      <c r="A262" s="85"/>
      <c r="B262" s="85"/>
      <c r="F262" s="224"/>
      <c r="M262" s="72"/>
      <c r="N262" s="72"/>
      <c r="P262" s="176"/>
      <c r="Q262" s="175"/>
      <c r="R262" s="177"/>
      <c r="S262" s="179"/>
      <c r="T262" s="179"/>
      <c r="U262" s="179"/>
      <c r="V262" s="179"/>
      <c r="W262" s="179"/>
      <c r="X262" s="179"/>
      <c r="Y262" s="179"/>
      <c r="Z262" s="179"/>
      <c r="AA262" s="179"/>
      <c r="AB262" s="133"/>
      <c r="AC262" s="283"/>
      <c r="AD262" s="283"/>
      <c r="AE262" s="283"/>
      <c r="AF262" s="283"/>
      <c r="AG262" s="283"/>
      <c r="AH262" s="283"/>
      <c r="AI262" s="283"/>
      <c r="AJ262" s="283"/>
      <c r="AK262" s="283"/>
      <c r="AL262" s="283"/>
    </row>
    <row r="263" spans="1:38" s="69" customFormat="1" x14ac:dyDescent="0.2">
      <c r="A263" s="214" t="str">
        <f ca="1">"Employees who are scheduled to work a full shift which begins between the 1:30 p.m. and 1:59 a.m. shall be paid an additional "&amp;TEXT(T263,"$0.000")&amp;" per hour"</f>
        <v>Employees who are scheduled to work a full shift which begins between the 1:30 p.m. and 1:59 a.m. shall be paid an additional $1.123 per hour</v>
      </c>
      <c r="B263" s="214"/>
      <c r="F263" s="224"/>
      <c r="M263" s="72"/>
      <c r="N263" s="72"/>
      <c r="P263" s="249" t="s">
        <v>613</v>
      </c>
      <c r="Q263" s="175" t="s">
        <v>600</v>
      </c>
      <c r="R263" s="249" t="s">
        <v>614</v>
      </c>
      <c r="S263" s="250"/>
      <c r="T263" s="186" cm="1">
        <f t="array" aca="1" ref="T263" ca="1">ROUND(IF($Q263="Y",VLOOKUP($P263, INDIRECT($Q$3),T$8,0)*INDIRECT($P$2),VLOOKUP($P263, INDIRECT($Q$3),T$8,0)),IF($E263="E",0,3))</f>
        <v>1.123</v>
      </c>
      <c r="U263" s="179"/>
      <c r="V263" s="179"/>
      <c r="W263" s="179"/>
      <c r="X263" s="179"/>
      <c r="Y263" s="179"/>
      <c r="Z263" s="179"/>
      <c r="AA263" s="179"/>
      <c r="AB263" s="311" t="str">
        <f>P263</f>
        <v>CNRNIT</v>
      </c>
      <c r="AC263" s="299" t="str">
        <f>R263</f>
        <v>TL-Night Shift Premium-CNR</v>
      </c>
      <c r="AD263" s="299"/>
      <c r="AE263" s="282">
        <f ca="1">ROUND(T263,3)</f>
        <v>1.123</v>
      </c>
      <c r="AF263" s="283"/>
      <c r="AG263" s="283"/>
      <c r="AH263" s="283"/>
      <c r="AI263" s="283"/>
      <c r="AJ263" s="283"/>
      <c r="AK263" s="283"/>
      <c r="AL263" s="283"/>
    </row>
    <row r="264" spans="1:38" s="69" customFormat="1" x14ac:dyDescent="0.2">
      <c r="A264" s="85" t="s">
        <v>255</v>
      </c>
      <c r="B264" s="85"/>
      <c r="F264" s="224"/>
      <c r="M264" s="72"/>
      <c r="N264" s="72"/>
      <c r="P264" s="176"/>
      <c r="Q264" s="175"/>
      <c r="R264" s="177"/>
      <c r="S264" s="179"/>
      <c r="T264" s="179"/>
      <c r="U264" s="179"/>
      <c r="V264" s="179"/>
      <c r="W264" s="179"/>
      <c r="X264" s="179"/>
      <c r="Y264" s="179"/>
      <c r="Z264" s="179"/>
      <c r="AA264" s="179"/>
      <c r="AB264" s="133"/>
      <c r="AC264" s="283"/>
      <c r="AD264" s="283"/>
      <c r="AE264" s="283"/>
      <c r="AF264" s="283"/>
      <c r="AG264" s="283"/>
      <c r="AH264" s="283"/>
      <c r="AI264" s="283"/>
      <c r="AJ264" s="283"/>
      <c r="AK264" s="283"/>
      <c r="AL264" s="283"/>
    </row>
    <row r="265" spans="1:38" x14ac:dyDescent="0.2">
      <c r="A265" s="214" t="str">
        <f ca="1">"adjacent to such a shift, the "&amp;TEXT(T263,"$0.000")&amp;" differential shall also be applied to those overtime hours."</f>
        <v>adjacent to such a shift, the $1.123 differential shall also be applied to those overtime hours.</v>
      </c>
      <c r="B265" s="214"/>
      <c r="D265" s="71"/>
      <c r="E265" s="71"/>
      <c r="F265" s="224"/>
      <c r="G265" s="69"/>
      <c r="H265" s="69"/>
      <c r="I265" s="69"/>
      <c r="J265" s="69"/>
      <c r="K265" s="69"/>
      <c r="L265" s="69"/>
      <c r="M265" s="72"/>
      <c r="N265" s="72"/>
      <c r="P265" s="176"/>
      <c r="Q265" s="175"/>
      <c r="R265" s="177"/>
      <c r="S265" s="179"/>
      <c r="T265" s="179"/>
      <c r="U265" s="179"/>
      <c r="V265" s="179"/>
      <c r="W265" s="179"/>
      <c r="X265" s="179"/>
      <c r="Y265" s="179"/>
      <c r="Z265" s="179"/>
      <c r="AA265" s="179"/>
      <c r="AB265" s="133"/>
    </row>
    <row r="266" spans="1:38" x14ac:dyDescent="0.2">
      <c r="A266" s="214"/>
      <c r="B266" s="214"/>
      <c r="D266" s="71"/>
      <c r="E266" s="71"/>
      <c r="F266" s="224"/>
      <c r="G266" s="69"/>
      <c r="H266" s="69"/>
      <c r="I266" s="69"/>
      <c r="J266" s="69"/>
      <c r="K266" s="69"/>
      <c r="L266" s="69"/>
      <c r="M266" s="72"/>
      <c r="N266" s="72"/>
      <c r="P266" s="176"/>
      <c r="Q266" s="175"/>
      <c r="R266" s="177"/>
      <c r="S266" s="179"/>
      <c r="T266" s="179"/>
      <c r="U266" s="179"/>
      <c r="V266" s="179"/>
      <c r="W266" s="179"/>
      <c r="X266" s="179"/>
      <c r="Y266" s="179"/>
      <c r="Z266" s="179"/>
      <c r="AA266" s="179"/>
      <c r="AB266" s="133"/>
    </row>
    <row r="267" spans="1:38" s="69" customFormat="1" x14ac:dyDescent="0.2">
      <c r="A267" s="76" t="s">
        <v>807</v>
      </c>
      <c r="B267" s="57"/>
      <c r="F267" s="224"/>
      <c r="M267" s="72"/>
      <c r="N267" s="72"/>
      <c r="P267" s="176"/>
      <c r="Q267" s="175"/>
      <c r="R267" s="177"/>
      <c r="S267" s="179"/>
      <c r="T267" s="179"/>
      <c r="U267" s="179"/>
      <c r="V267" s="179"/>
      <c r="W267" s="179"/>
      <c r="X267" s="179"/>
      <c r="Y267" s="179"/>
      <c r="Z267" s="179"/>
      <c r="AA267" s="179"/>
      <c r="AB267" s="133"/>
      <c r="AC267" s="283"/>
      <c r="AD267" s="283"/>
      <c r="AE267" s="283"/>
      <c r="AF267" s="283"/>
      <c r="AG267" s="283"/>
      <c r="AH267" s="283"/>
      <c r="AI267" s="283"/>
      <c r="AJ267" s="283"/>
      <c r="AK267" s="283"/>
      <c r="AL267" s="283"/>
    </row>
    <row r="268" spans="1:38" s="69" customFormat="1" x14ac:dyDescent="0.2">
      <c r="A268" s="81" t="s">
        <v>744</v>
      </c>
      <c r="B268" s="81"/>
      <c r="C268" s="71"/>
      <c r="F268" s="224"/>
      <c r="M268" s="72"/>
      <c r="N268" s="72"/>
      <c r="P268" s="176"/>
      <c r="Q268" s="175"/>
      <c r="R268" s="177"/>
      <c r="S268" s="179"/>
      <c r="T268" s="179"/>
      <c r="U268" s="179"/>
      <c r="V268" s="179"/>
      <c r="W268" s="179"/>
      <c r="X268" s="179"/>
      <c r="Y268" s="179"/>
      <c r="Z268" s="179"/>
      <c r="AA268" s="179"/>
      <c r="AB268" s="133"/>
      <c r="AC268" s="283"/>
      <c r="AD268" s="283"/>
      <c r="AE268" s="283"/>
      <c r="AF268" s="283"/>
      <c r="AG268" s="283"/>
      <c r="AH268" s="283"/>
      <c r="AI268" s="283"/>
      <c r="AJ268" s="283"/>
      <c r="AK268" s="283"/>
      <c r="AL268" s="283"/>
    </row>
    <row r="269" spans="1:38" s="69" customFormat="1" x14ac:dyDescent="0.2">
      <c r="A269" s="81" t="s">
        <v>260</v>
      </c>
      <c r="B269" s="81"/>
      <c r="F269" s="224"/>
      <c r="M269" s="72"/>
      <c r="N269" s="72"/>
      <c r="P269" s="176"/>
      <c r="Q269" s="175"/>
      <c r="R269" s="177"/>
      <c r="S269" s="179"/>
      <c r="T269" s="179"/>
      <c r="U269" s="179"/>
      <c r="V269" s="179"/>
      <c r="W269" s="179"/>
      <c r="X269" s="179"/>
      <c r="Y269" s="179"/>
      <c r="Z269" s="179"/>
      <c r="AA269" s="179"/>
      <c r="AB269" s="133"/>
      <c r="AC269" s="283"/>
      <c r="AD269" s="283"/>
      <c r="AE269" s="283"/>
      <c r="AF269" s="283"/>
      <c r="AG269" s="283"/>
      <c r="AH269" s="283"/>
      <c r="AI269" s="283"/>
      <c r="AJ269" s="283"/>
      <c r="AK269" s="283"/>
      <c r="AL269" s="283"/>
    </row>
    <row r="270" spans="1:38" s="69" customFormat="1" x14ac:dyDescent="0.2">
      <c r="A270" s="81" t="s">
        <v>261</v>
      </c>
      <c r="B270" s="81"/>
      <c r="F270" s="224"/>
      <c r="M270" s="72"/>
      <c r="N270" s="72"/>
      <c r="P270" s="176"/>
      <c r="Q270" s="175"/>
      <c r="R270" s="177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33"/>
      <c r="AC270" s="283"/>
      <c r="AD270" s="283"/>
      <c r="AE270" s="283"/>
      <c r="AF270" s="283"/>
      <c r="AG270" s="283"/>
      <c r="AH270" s="283"/>
      <c r="AI270" s="283"/>
      <c r="AJ270" s="283"/>
      <c r="AK270" s="283"/>
      <c r="AL270" s="283"/>
    </row>
    <row r="271" spans="1:38" s="69" customFormat="1" x14ac:dyDescent="0.2">
      <c r="A271" s="81" t="s">
        <v>262</v>
      </c>
      <c r="B271" s="81"/>
      <c r="F271" s="224"/>
      <c r="M271" s="72"/>
      <c r="N271" s="72"/>
      <c r="P271" s="176"/>
      <c r="Q271" s="175"/>
      <c r="R271" s="177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33"/>
      <c r="AC271" s="283"/>
      <c r="AD271" s="283"/>
      <c r="AE271" s="283"/>
      <c r="AF271" s="283"/>
      <c r="AG271" s="283"/>
      <c r="AH271" s="283"/>
      <c r="AI271" s="283"/>
      <c r="AJ271" s="283"/>
      <c r="AK271" s="283"/>
      <c r="AL271" s="283"/>
    </row>
    <row r="272" spans="1:38" s="69" customFormat="1" x14ac:dyDescent="0.2">
      <c r="A272" s="81"/>
      <c r="B272" s="81"/>
      <c r="F272" s="224"/>
      <c r="M272" s="72"/>
      <c r="N272" s="72"/>
      <c r="P272" s="176"/>
      <c r="Q272" s="175"/>
      <c r="R272" s="177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33"/>
      <c r="AC272" s="283"/>
      <c r="AD272" s="283"/>
      <c r="AE272" s="283"/>
      <c r="AF272" s="283"/>
      <c r="AG272" s="283"/>
      <c r="AH272" s="283"/>
      <c r="AI272" s="283"/>
      <c r="AJ272" s="283"/>
      <c r="AK272" s="283"/>
      <c r="AL272" s="283"/>
    </row>
    <row r="273" spans="1:38" s="69" customFormat="1" x14ac:dyDescent="0.2">
      <c r="A273" s="76" t="s">
        <v>263</v>
      </c>
      <c r="B273" s="76"/>
      <c r="F273" s="224"/>
      <c r="M273" s="72"/>
      <c r="N273" s="72"/>
      <c r="P273" s="176"/>
      <c r="Q273" s="175"/>
      <c r="R273" s="177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33"/>
      <c r="AC273" s="283"/>
      <c r="AD273" s="283"/>
      <c r="AE273" s="283"/>
      <c r="AF273" s="283"/>
      <c r="AG273" s="283"/>
      <c r="AH273" s="283"/>
      <c r="AI273" s="283"/>
      <c r="AJ273" s="283"/>
      <c r="AK273" s="283"/>
      <c r="AL273" s="283"/>
    </row>
    <row r="274" spans="1:38" s="69" customFormat="1" x14ac:dyDescent="0.2">
      <c r="A274" s="64" t="s">
        <v>755</v>
      </c>
      <c r="B274" s="64"/>
      <c r="C274" s="71"/>
      <c r="F274" s="233"/>
      <c r="M274" s="72"/>
      <c r="N274" s="72"/>
      <c r="P274" s="176" t="s">
        <v>263</v>
      </c>
      <c r="Q274" s="175" t="s">
        <v>600</v>
      </c>
      <c r="R274" s="177"/>
      <c r="S274" s="179"/>
      <c r="T274" s="186">
        <v>208</v>
      </c>
      <c r="U274" s="179"/>
      <c r="V274" s="179"/>
      <c r="W274" s="179"/>
      <c r="X274" s="179"/>
      <c r="Y274" s="179"/>
      <c r="Z274" s="179"/>
      <c r="AA274" s="179"/>
      <c r="AB274" s="311" t="str">
        <f>P274</f>
        <v>Safety Shoes</v>
      </c>
      <c r="AC274" s="299"/>
      <c r="AD274" s="299"/>
      <c r="AE274" s="285">
        <f>ROUND(T274,0)</f>
        <v>208</v>
      </c>
      <c r="AF274" s="283"/>
      <c r="AG274" s="283"/>
      <c r="AH274" s="283"/>
      <c r="AI274" s="283"/>
      <c r="AJ274" s="283"/>
      <c r="AK274" s="283"/>
      <c r="AL274" s="283"/>
    </row>
    <row r="275" spans="1:38" s="69" customFormat="1" x14ac:dyDescent="0.2">
      <c r="A275" s="81" t="s">
        <v>265</v>
      </c>
      <c r="B275" s="81"/>
      <c r="C275" s="71"/>
      <c r="F275" s="224"/>
      <c r="M275" s="72"/>
      <c r="N275" s="72"/>
      <c r="P275" s="176"/>
      <c r="Q275" s="175"/>
      <c r="R275" s="177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33"/>
      <c r="AC275" s="283"/>
      <c r="AD275" s="283"/>
      <c r="AE275" s="283"/>
      <c r="AF275" s="283"/>
      <c r="AG275" s="283"/>
      <c r="AH275" s="283"/>
      <c r="AI275" s="283"/>
      <c r="AJ275" s="283"/>
      <c r="AK275" s="283"/>
      <c r="AL275" s="283"/>
    </row>
    <row r="276" spans="1:38" s="69" customFormat="1" x14ac:dyDescent="0.2">
      <c r="A276" s="63" t="str">
        <f>TEXT(T274,"$#,###")&amp;" per 12 months actually worked. "</f>
        <v xml:space="preserve">$208 per 12 months actually worked. </v>
      </c>
      <c r="B276" s="63"/>
      <c r="C276" s="71"/>
      <c r="F276" s="224"/>
      <c r="M276" s="72"/>
      <c r="N276" s="72"/>
      <c r="P276" s="176"/>
      <c r="Q276" s="175"/>
      <c r="R276" s="177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33"/>
      <c r="AC276" s="283"/>
      <c r="AD276" s="283"/>
      <c r="AE276" s="283"/>
      <c r="AF276" s="283"/>
      <c r="AG276" s="283"/>
      <c r="AH276" s="283"/>
      <c r="AI276" s="283"/>
      <c r="AJ276" s="283"/>
      <c r="AK276" s="283"/>
      <c r="AL276" s="283"/>
    </row>
    <row r="277" spans="1:38" s="69" customFormat="1" x14ac:dyDescent="0.2">
      <c r="A277" s="223"/>
      <c r="B277" s="223"/>
      <c r="C277" s="71"/>
      <c r="F277" s="224"/>
      <c r="M277" s="72"/>
      <c r="N277" s="72"/>
      <c r="P277" s="176"/>
      <c r="Q277" s="175"/>
      <c r="R277" s="177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33"/>
      <c r="AC277" s="283"/>
      <c r="AD277" s="283"/>
      <c r="AE277" s="283"/>
      <c r="AF277" s="283"/>
      <c r="AG277" s="283"/>
      <c r="AH277" s="283"/>
      <c r="AI277" s="283"/>
      <c r="AJ277" s="283"/>
      <c r="AK277" s="283"/>
      <c r="AL277" s="283"/>
    </row>
    <row r="278" spans="1:38" s="69" customFormat="1" x14ac:dyDescent="0.2">
      <c r="A278" s="76" t="s">
        <v>732</v>
      </c>
      <c r="B278" s="76"/>
      <c r="C278" s="71"/>
      <c r="F278" s="224"/>
      <c r="M278" s="72"/>
      <c r="N278" s="72"/>
      <c r="P278" s="176"/>
      <c r="Q278" s="175"/>
      <c r="R278" s="177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33"/>
      <c r="AC278" s="283"/>
      <c r="AD278" s="283"/>
      <c r="AE278" s="283"/>
      <c r="AF278" s="283"/>
      <c r="AG278" s="283"/>
      <c r="AH278" s="283"/>
      <c r="AI278" s="283"/>
      <c r="AJ278" s="283"/>
      <c r="AK278" s="283"/>
      <c r="AL278" s="283"/>
    </row>
    <row r="279" spans="1:38" s="69" customFormat="1" x14ac:dyDescent="0.2">
      <c r="A279" s="81" t="s">
        <v>745</v>
      </c>
      <c r="B279" s="81"/>
      <c r="C279" s="71"/>
      <c r="F279" s="224"/>
      <c r="M279" s="72"/>
      <c r="N279" s="72"/>
      <c r="P279" s="176"/>
      <c r="Q279" s="175"/>
      <c r="R279" s="177"/>
      <c r="S279" s="179"/>
      <c r="T279" s="179"/>
      <c r="U279" s="179"/>
      <c r="V279" s="179"/>
      <c r="W279" s="179"/>
      <c r="X279" s="179"/>
      <c r="Y279" s="179"/>
      <c r="Z279" s="179"/>
      <c r="AA279" s="179"/>
      <c r="AB279" s="133"/>
      <c r="AC279" s="283"/>
      <c r="AD279" s="283"/>
      <c r="AE279" s="283"/>
      <c r="AF279" s="283"/>
      <c r="AG279" s="283"/>
      <c r="AH279" s="283"/>
      <c r="AI279" s="283"/>
      <c r="AJ279" s="283"/>
      <c r="AK279" s="283"/>
      <c r="AL279" s="283"/>
    </row>
    <row r="280" spans="1:38" s="69" customFormat="1" x14ac:dyDescent="0.2">
      <c r="A280" s="215" t="s">
        <v>733</v>
      </c>
      <c r="B280" s="215"/>
      <c r="C280" s="71"/>
      <c r="F280" s="224"/>
      <c r="M280" s="72"/>
      <c r="N280" s="72"/>
      <c r="P280" s="176"/>
      <c r="Q280" s="175"/>
      <c r="R280" s="177"/>
      <c r="S280" s="179"/>
      <c r="T280" s="179"/>
      <c r="U280" s="179"/>
      <c r="V280" s="179"/>
      <c r="W280" s="179"/>
      <c r="X280" s="179"/>
      <c r="Y280" s="179"/>
      <c r="Z280" s="179"/>
      <c r="AA280" s="179"/>
      <c r="AB280" s="133"/>
      <c r="AC280" s="283"/>
      <c r="AD280" s="283"/>
      <c r="AE280" s="283"/>
      <c r="AF280" s="283"/>
      <c r="AG280" s="283"/>
      <c r="AH280" s="283"/>
      <c r="AI280" s="283"/>
      <c r="AJ280" s="283"/>
      <c r="AK280" s="283"/>
      <c r="AL280" s="283"/>
    </row>
    <row r="281" spans="1:38" s="69" customFormat="1" x14ac:dyDescent="0.2">
      <c r="A281" s="215" t="s">
        <v>734</v>
      </c>
      <c r="B281" s="215"/>
      <c r="C281" s="71"/>
      <c r="F281" s="224"/>
      <c r="M281" s="72"/>
      <c r="N281" s="72"/>
      <c r="P281" s="176"/>
      <c r="Q281" s="175"/>
      <c r="R281" s="177"/>
      <c r="S281" s="179"/>
      <c r="T281" s="179"/>
      <c r="U281" s="179"/>
      <c r="V281" s="179"/>
      <c r="W281" s="179"/>
      <c r="X281" s="179"/>
      <c r="Y281" s="179"/>
      <c r="Z281" s="179"/>
      <c r="AA281" s="179"/>
      <c r="AB281" s="133"/>
      <c r="AC281" s="283"/>
      <c r="AD281" s="283"/>
      <c r="AE281" s="283"/>
      <c r="AF281" s="283"/>
      <c r="AG281" s="283"/>
      <c r="AH281" s="283"/>
      <c r="AI281" s="283"/>
      <c r="AJ281" s="283"/>
      <c r="AK281" s="283"/>
      <c r="AL281" s="283"/>
    </row>
    <row r="282" spans="1:38" s="69" customFormat="1" x14ac:dyDescent="0.2">
      <c r="A282" s="81" t="s">
        <v>735</v>
      </c>
      <c r="B282" s="81"/>
      <c r="C282" s="71"/>
      <c r="F282" s="224"/>
      <c r="M282" s="72"/>
      <c r="N282" s="72"/>
      <c r="P282" s="249" t="s">
        <v>617</v>
      </c>
      <c r="Q282" s="175" t="s">
        <v>600</v>
      </c>
      <c r="R282" s="249" t="s">
        <v>618</v>
      </c>
      <c r="S282" s="250"/>
      <c r="T282" s="369">
        <v>43</v>
      </c>
      <c r="U282" s="386" t="s">
        <v>994</v>
      </c>
      <c r="V282" s="179"/>
      <c r="W282" s="179"/>
      <c r="X282" s="179"/>
      <c r="Y282" s="179"/>
      <c r="Z282" s="179"/>
      <c r="AA282" s="179"/>
      <c r="AB282" s="311" t="str">
        <f>P282</f>
        <v>CNRCDY</v>
      </c>
      <c r="AC282" s="299" t="str">
        <f>R282</f>
        <v>TL-On call by the day-CNR</v>
      </c>
      <c r="AD282" s="299"/>
      <c r="AE282" s="282">
        <f>ROUND(T282,3)</f>
        <v>43</v>
      </c>
      <c r="AF282" s="283"/>
      <c r="AG282" s="283"/>
      <c r="AH282" s="283"/>
      <c r="AI282" s="283"/>
      <c r="AJ282" s="283"/>
      <c r="AK282" s="283"/>
      <c r="AL282" s="283"/>
    </row>
    <row r="283" spans="1:38" s="69" customFormat="1" x14ac:dyDescent="0.2">
      <c r="A283" s="216" t="s">
        <v>746</v>
      </c>
      <c r="B283" s="79" t="str">
        <f>"An employee will receive "&amp;TEXT(T282,"$0.000")&amp;" for each weekday the employee is on call.  The employee will receive "&amp;TEXT(T283,"$0.000")&amp;" for each weekend day (Saturday or"</f>
        <v>An employee will receive $43.000 for each weekday the employee is on call.  The employee will receive $53.000 for each weekend day (Saturday or</v>
      </c>
      <c r="C283" s="71"/>
      <c r="F283" s="224"/>
      <c r="M283" s="72"/>
      <c r="N283" s="72"/>
      <c r="P283" s="249" t="s">
        <v>616</v>
      </c>
      <c r="Q283" s="175" t="s">
        <v>600</v>
      </c>
      <c r="R283" s="249" t="s">
        <v>619</v>
      </c>
      <c r="S283" s="250"/>
      <c r="T283" s="369">
        <v>53</v>
      </c>
      <c r="U283" s="386" t="s">
        <v>994</v>
      </c>
      <c r="V283" s="179"/>
      <c r="W283" s="179"/>
      <c r="X283" s="179"/>
      <c r="Y283" s="179"/>
      <c r="Z283" s="179"/>
      <c r="AA283" s="179"/>
      <c r="AB283" s="311" t="str">
        <f>P283</f>
        <v>CNRCWE</v>
      </c>
      <c r="AC283" s="299" t="str">
        <f>R283</f>
        <v>TL-On call by day Weekend-CNR</v>
      </c>
      <c r="AD283" s="299"/>
      <c r="AE283" s="282">
        <f>ROUND(T283,3)</f>
        <v>53</v>
      </c>
      <c r="AF283" s="283"/>
      <c r="AG283" s="283"/>
      <c r="AH283" s="283"/>
      <c r="AI283" s="283"/>
      <c r="AJ283" s="283"/>
      <c r="AK283" s="283"/>
      <c r="AL283" s="283"/>
    </row>
    <row r="284" spans="1:38" s="69" customFormat="1" x14ac:dyDescent="0.2">
      <c r="A284" s="57"/>
      <c r="B284" s="215" t="s">
        <v>747</v>
      </c>
      <c r="C284" s="71"/>
      <c r="F284" s="224"/>
      <c r="M284" s="72"/>
      <c r="N284" s="72"/>
      <c r="P284" s="176"/>
      <c r="Q284" s="175"/>
      <c r="R284" s="177"/>
      <c r="S284" s="179"/>
      <c r="T284" s="179"/>
      <c r="U284" s="179"/>
      <c r="V284" s="179"/>
      <c r="W284" s="179"/>
      <c r="X284" s="179"/>
      <c r="Y284" s="179"/>
      <c r="Z284" s="179"/>
      <c r="AA284" s="179"/>
      <c r="AB284" s="133"/>
      <c r="AC284" s="283"/>
      <c r="AD284" s="283"/>
      <c r="AE284" s="283"/>
      <c r="AF284" s="283"/>
      <c r="AG284" s="283"/>
      <c r="AH284" s="283"/>
      <c r="AI284" s="283"/>
      <c r="AJ284" s="283"/>
      <c r="AK284" s="283"/>
      <c r="AL284" s="283"/>
    </row>
    <row r="285" spans="1:38" s="69" customFormat="1" x14ac:dyDescent="0.2">
      <c r="A285" s="216" t="s">
        <v>748</v>
      </c>
      <c r="B285" s="79" t="s">
        <v>749</v>
      </c>
      <c r="C285" s="71"/>
      <c r="F285" s="224"/>
      <c r="M285" s="72"/>
      <c r="N285" s="72"/>
      <c r="P285" s="249" t="s">
        <v>726</v>
      </c>
      <c r="Q285" s="175" t="s">
        <v>600</v>
      </c>
      <c r="R285" s="249" t="s">
        <v>727</v>
      </c>
      <c r="S285" s="250"/>
      <c r="T285" s="186" cm="1">
        <f t="array" aca="1" ref="T285" ca="1">ROUND(IF($Q285="Y",VLOOKUP($P285, INDIRECT($Q$3),T$8,0)*INDIRECT($P$2),VLOOKUP($P285, INDIRECT($Q$3),T$8,0)),IF($E285="E",0,3))</f>
        <v>2.351</v>
      </c>
      <c r="U285" s="179"/>
      <c r="V285" s="179"/>
      <c r="W285" s="179"/>
      <c r="X285" s="179"/>
      <c r="Y285" s="179"/>
      <c r="Z285" s="179"/>
      <c r="AA285" s="179"/>
      <c r="AB285" s="311" t="str">
        <f>P285</f>
        <v>CNRLDS</v>
      </c>
      <c r="AC285" s="299" t="str">
        <f>R285</f>
        <v>MOD-Premium Pay</v>
      </c>
      <c r="AD285" s="299"/>
      <c r="AE285" s="282">
        <f ca="1">ROUND(T285,3)</f>
        <v>2.351</v>
      </c>
      <c r="AF285" s="283"/>
      <c r="AG285" s="283"/>
      <c r="AH285" s="283"/>
      <c r="AI285" s="283"/>
      <c r="AJ285" s="283"/>
      <c r="AK285" s="283"/>
      <c r="AL285" s="283"/>
    </row>
    <row r="286" spans="1:38" s="69" customFormat="1" x14ac:dyDescent="0.2">
      <c r="A286" s="57"/>
      <c r="B286" s="79" t="s">
        <v>751</v>
      </c>
      <c r="C286" s="71"/>
      <c r="F286" s="224"/>
      <c r="M286" s="72"/>
      <c r="N286" s="72"/>
      <c r="P286" s="249"/>
      <c r="Q286" s="175"/>
      <c r="R286" s="249"/>
      <c r="S286" s="250"/>
      <c r="T286" s="293"/>
      <c r="U286" s="179"/>
      <c r="V286" s="179"/>
      <c r="W286" s="179"/>
      <c r="X286" s="179"/>
      <c r="Y286" s="179"/>
      <c r="Z286" s="179"/>
      <c r="AA286" s="179"/>
      <c r="AB286" s="133"/>
      <c r="AC286" s="283"/>
      <c r="AD286" s="283"/>
      <c r="AE286" s="283"/>
      <c r="AF286" s="283"/>
      <c r="AG286" s="283"/>
      <c r="AH286" s="283"/>
      <c r="AI286" s="283"/>
      <c r="AJ286" s="283"/>
      <c r="AK286" s="283"/>
      <c r="AL286" s="283"/>
    </row>
    <row r="287" spans="1:38" s="69" customFormat="1" x14ac:dyDescent="0.2">
      <c r="A287" s="216" t="s">
        <v>750</v>
      </c>
      <c r="B287" s="217" t="s">
        <v>752</v>
      </c>
      <c r="C287" s="71"/>
      <c r="F287" s="224"/>
      <c r="M287" s="72"/>
      <c r="N287" s="72"/>
      <c r="P287" s="179"/>
      <c r="Q287" s="179"/>
      <c r="R287" s="179"/>
      <c r="S287" s="179"/>
      <c r="T287" s="179"/>
      <c r="U287" s="179"/>
      <c r="V287" s="179"/>
      <c r="W287" s="179"/>
      <c r="X287" s="179"/>
      <c r="Y287" s="179"/>
      <c r="Z287" s="179"/>
      <c r="AA287" s="179"/>
      <c r="AB287" s="133"/>
      <c r="AC287" s="283"/>
      <c r="AD287" s="283"/>
      <c r="AE287" s="283"/>
      <c r="AF287" s="283"/>
      <c r="AG287" s="283"/>
      <c r="AH287" s="283"/>
      <c r="AI287" s="283"/>
      <c r="AJ287" s="283"/>
      <c r="AK287" s="283"/>
      <c r="AL287" s="283"/>
    </row>
    <row r="288" spans="1:38" s="69" customFormat="1" x14ac:dyDescent="0.2">
      <c r="A288" s="57"/>
      <c r="B288" s="217" t="s">
        <v>753</v>
      </c>
      <c r="C288" s="71"/>
      <c r="F288" s="224"/>
      <c r="M288" s="72"/>
      <c r="N288" s="72"/>
      <c r="P288" s="179"/>
      <c r="Q288" s="179"/>
      <c r="R288" s="179"/>
      <c r="S288" s="179"/>
      <c r="T288" s="179"/>
      <c r="U288" s="179"/>
      <c r="V288" s="179"/>
      <c r="W288" s="179"/>
      <c r="X288" s="179"/>
      <c r="Y288" s="179"/>
      <c r="Z288" s="179"/>
      <c r="AA288" s="179"/>
      <c r="AB288" s="133"/>
      <c r="AC288" s="283"/>
      <c r="AD288" s="283"/>
      <c r="AE288" s="283"/>
      <c r="AF288" s="283"/>
      <c r="AG288" s="283"/>
      <c r="AH288" s="283"/>
      <c r="AI288" s="283"/>
      <c r="AJ288" s="283"/>
      <c r="AK288" s="283"/>
      <c r="AL288" s="283"/>
    </row>
    <row r="289" spans="1:38" s="69" customFormat="1" x14ac:dyDescent="0.2">
      <c r="A289" s="223"/>
      <c r="B289" s="223"/>
      <c r="C289" s="71"/>
      <c r="F289" s="224"/>
      <c r="M289" s="72"/>
      <c r="N289" s="72"/>
      <c r="P289" s="176"/>
      <c r="Q289" s="175"/>
      <c r="R289" s="177"/>
      <c r="S289" s="179"/>
      <c r="T289" s="179"/>
      <c r="U289" s="179"/>
      <c r="V289" s="179"/>
      <c r="W289" s="179"/>
      <c r="X289" s="179"/>
      <c r="Y289" s="179"/>
      <c r="Z289" s="179"/>
      <c r="AA289" s="179"/>
      <c r="AB289" s="133"/>
      <c r="AC289" s="283"/>
      <c r="AD289" s="283"/>
      <c r="AE289" s="283"/>
      <c r="AF289" s="283"/>
      <c r="AG289" s="283"/>
      <c r="AH289" s="283"/>
      <c r="AI289" s="283"/>
      <c r="AJ289" s="283"/>
      <c r="AK289" s="283"/>
      <c r="AL289" s="283"/>
    </row>
    <row r="290" spans="1:38" s="69" customFormat="1" x14ac:dyDescent="0.2">
      <c r="A290" s="76" t="s">
        <v>268</v>
      </c>
      <c r="B290" s="76"/>
      <c r="C290" s="71"/>
      <c r="F290" s="224"/>
      <c r="M290" s="72"/>
      <c r="N290" s="72"/>
      <c r="P290" s="176"/>
      <c r="Q290" s="175"/>
      <c r="R290" s="177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34"/>
      <c r="AC290" s="283"/>
      <c r="AD290" s="283"/>
      <c r="AE290" s="283"/>
      <c r="AF290" s="283"/>
      <c r="AG290" s="283"/>
      <c r="AH290" s="283"/>
      <c r="AI290" s="283"/>
      <c r="AJ290" s="283"/>
      <c r="AK290" s="283"/>
      <c r="AL290" s="283"/>
    </row>
    <row r="291" spans="1:38" s="234" customFormat="1" x14ac:dyDescent="0.2">
      <c r="A291" s="63" t="str">
        <f ca="1">"Effective July 1, 2014, Shift Supervisors, 311 Call Center shall be paid fifty-eight cents "&amp;TEXT(T291,"$0.000")&amp;" per hour for all hours worked"</f>
        <v>Effective July 1, 2014, Shift Supervisors, 311 Call Center shall be paid fifty-eight cents $0.651 per hour for all hours worked</v>
      </c>
      <c r="B291" s="63"/>
      <c r="C291" s="71"/>
      <c r="F291" s="224"/>
      <c r="G291" s="69"/>
      <c r="H291" s="69"/>
      <c r="I291" s="69"/>
      <c r="J291" s="69"/>
      <c r="K291" s="69"/>
      <c r="L291" s="69"/>
      <c r="M291" s="72"/>
      <c r="N291" s="72"/>
      <c r="P291" s="249" t="s">
        <v>620</v>
      </c>
      <c r="Q291" s="175" t="s">
        <v>600</v>
      </c>
      <c r="R291" s="249" t="s">
        <v>621</v>
      </c>
      <c r="S291" s="250"/>
      <c r="T291" s="186" cm="1">
        <f t="array" aca="1" ref="T291" ca="1">ROUND(IF($Q291="Y",VLOOKUP($P291, INDIRECT($Q$3),T$8,0)*INDIRECT($P$2),VLOOKUP($P291, INDIRECT($Q$3),T$8,0)),IF($E291="E",0,3))</f>
        <v>0.65100000000000002</v>
      </c>
      <c r="U291" s="192"/>
      <c r="V291" s="192"/>
      <c r="W291" s="192"/>
      <c r="X291" s="192"/>
      <c r="Y291" s="192"/>
      <c r="Z291" s="192"/>
      <c r="AA291" s="192"/>
      <c r="AB291" s="311" t="str">
        <f>P291</f>
        <v>CNRWKE</v>
      </c>
      <c r="AC291" s="299" t="str">
        <f>R291</f>
        <v>TL-Weekend Shift-CNR</v>
      </c>
      <c r="AD291" s="299"/>
      <c r="AE291" s="282">
        <f ca="1">ROUND(T291,3)</f>
        <v>0.65100000000000002</v>
      </c>
      <c r="AF291" s="286"/>
      <c r="AG291" s="286"/>
      <c r="AH291" s="286"/>
      <c r="AI291" s="286"/>
      <c r="AJ291" s="286"/>
      <c r="AK291" s="286"/>
      <c r="AL291" s="286"/>
    </row>
    <row r="292" spans="1:38" s="234" customFormat="1" x14ac:dyDescent="0.2">
      <c r="A292" s="81" t="s">
        <v>270</v>
      </c>
      <c r="B292" s="81"/>
      <c r="C292" s="71"/>
      <c r="F292" s="224"/>
      <c r="G292" s="69"/>
      <c r="H292" s="69"/>
      <c r="I292" s="69"/>
      <c r="J292" s="69"/>
      <c r="K292" s="69"/>
      <c r="L292" s="69"/>
      <c r="M292" s="72"/>
      <c r="N292" s="72"/>
      <c r="P292" s="249"/>
      <c r="Q292" s="175"/>
      <c r="R292" s="249"/>
      <c r="S292" s="250"/>
      <c r="T292" s="293"/>
      <c r="U292" s="192"/>
      <c r="V292" s="192"/>
      <c r="W292" s="192"/>
      <c r="X292" s="192"/>
      <c r="Y292" s="192"/>
      <c r="Z292" s="192"/>
      <c r="AA292" s="192"/>
      <c r="AB292" s="134"/>
      <c r="AC292" s="286"/>
      <c r="AD292" s="286"/>
      <c r="AE292" s="286"/>
      <c r="AF292" s="286"/>
      <c r="AG292" s="286"/>
      <c r="AH292" s="286"/>
      <c r="AI292" s="286"/>
      <c r="AJ292" s="286"/>
      <c r="AK292" s="286"/>
      <c r="AL292" s="286"/>
    </row>
    <row r="293" spans="1:38" s="234" customFormat="1" x14ac:dyDescent="0.2">
      <c r="A293" s="81" t="s">
        <v>271</v>
      </c>
      <c r="B293" s="81"/>
      <c r="C293" s="71"/>
      <c r="F293" s="224"/>
      <c r="G293" s="69"/>
      <c r="H293" s="69"/>
      <c r="I293" s="69"/>
      <c r="J293" s="69"/>
      <c r="K293" s="69"/>
      <c r="L293" s="69"/>
      <c r="M293" s="72"/>
      <c r="N293" s="72"/>
      <c r="P293" s="176"/>
      <c r="Q293" s="175"/>
      <c r="R293" s="177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34"/>
      <c r="AC293" s="286"/>
      <c r="AD293" s="286"/>
      <c r="AE293" s="286"/>
      <c r="AF293" s="286"/>
      <c r="AG293" s="286"/>
      <c r="AH293" s="286"/>
      <c r="AI293" s="286"/>
      <c r="AJ293" s="286"/>
      <c r="AK293" s="286"/>
      <c r="AL293" s="286"/>
    </row>
    <row r="294" spans="1:38" s="234" customFormat="1" x14ac:dyDescent="0.2">
      <c r="A294" s="81" t="s">
        <v>272</v>
      </c>
      <c r="B294" s="81"/>
      <c r="C294" s="71"/>
      <c r="F294" s="224"/>
      <c r="G294" s="69"/>
      <c r="H294" s="69"/>
      <c r="I294" s="69"/>
      <c r="J294" s="69"/>
      <c r="K294" s="69"/>
      <c r="L294" s="69"/>
      <c r="M294" s="72"/>
      <c r="N294" s="72"/>
      <c r="P294" s="176"/>
      <c r="Q294" s="175"/>
      <c r="R294" s="177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34"/>
      <c r="AC294" s="286"/>
      <c r="AD294" s="286"/>
      <c r="AE294" s="286"/>
      <c r="AF294" s="286"/>
      <c r="AG294" s="286"/>
      <c r="AH294" s="286"/>
      <c r="AI294" s="286"/>
      <c r="AJ294" s="286"/>
      <c r="AK294" s="286"/>
      <c r="AL294" s="286"/>
    </row>
    <row r="295" spans="1:38" ht="13.5" thickBot="1" x14ac:dyDescent="0.25">
      <c r="A295" s="345"/>
      <c r="B295" s="345"/>
      <c r="C295" s="346"/>
      <c r="D295" s="347"/>
      <c r="E295" s="347"/>
      <c r="F295" s="348"/>
      <c r="G295" s="346"/>
      <c r="H295" s="346"/>
      <c r="I295" s="346"/>
      <c r="J295" s="346"/>
      <c r="K295" s="346"/>
      <c r="L295" s="346"/>
      <c r="M295" s="349"/>
      <c r="N295" s="349"/>
      <c r="P295" s="176"/>
      <c r="Q295" s="175"/>
      <c r="R295" s="177"/>
      <c r="S295" s="179"/>
      <c r="T295" s="179"/>
      <c r="U295" s="179"/>
      <c r="V295" s="179"/>
      <c r="W295" s="179"/>
      <c r="X295" s="179"/>
      <c r="Y295" s="179"/>
      <c r="Z295" s="179"/>
      <c r="AA295" s="179"/>
      <c r="AB295" s="133"/>
    </row>
    <row r="296" spans="1:38" x14ac:dyDescent="0.2">
      <c r="A296" s="222" t="s">
        <v>273</v>
      </c>
      <c r="B296" s="223"/>
      <c r="C296" s="71"/>
      <c r="D296" s="71"/>
      <c r="E296" s="71"/>
      <c r="F296" s="224"/>
      <c r="G296" s="69"/>
      <c r="H296" s="69"/>
      <c r="I296" s="69"/>
      <c r="J296" s="69"/>
      <c r="K296" s="69"/>
      <c r="L296" s="69"/>
      <c r="M296" s="72"/>
      <c r="N296" s="72"/>
      <c r="P296" s="176"/>
      <c r="Q296" s="175"/>
      <c r="R296" s="177"/>
      <c r="S296" s="179"/>
      <c r="T296" s="179"/>
      <c r="U296" s="179"/>
      <c r="V296" s="179"/>
      <c r="W296" s="179"/>
      <c r="X296" s="179"/>
      <c r="Y296" s="179"/>
      <c r="Z296" s="179"/>
      <c r="AA296" s="179"/>
      <c r="AB296" s="133"/>
    </row>
    <row r="297" spans="1:38" x14ac:dyDescent="0.2">
      <c r="A297" s="228" t="s">
        <v>988</v>
      </c>
      <c r="B297" s="223"/>
      <c r="C297" s="71"/>
      <c r="D297" s="71"/>
      <c r="E297" s="71"/>
      <c r="F297" s="224"/>
      <c r="G297" s="69"/>
      <c r="H297" s="69"/>
      <c r="I297" s="69"/>
      <c r="J297" s="69"/>
      <c r="K297" s="69"/>
      <c r="L297" s="69"/>
      <c r="M297" s="72"/>
      <c r="N297" s="72"/>
      <c r="P297" s="176"/>
      <c r="Q297" s="175"/>
      <c r="R297" s="177"/>
      <c r="S297" s="179"/>
      <c r="T297" s="179">
        <v>5</v>
      </c>
      <c r="U297" s="179">
        <f t="shared" ref="U297:Z297" si="166">T297+1</f>
        <v>6</v>
      </c>
      <c r="V297" s="179">
        <f t="shared" si="166"/>
        <v>7</v>
      </c>
      <c r="W297" s="179">
        <f t="shared" si="166"/>
        <v>8</v>
      </c>
      <c r="X297" s="179">
        <f t="shared" si="166"/>
        <v>9</v>
      </c>
      <c r="Y297" s="179">
        <f t="shared" si="166"/>
        <v>10</v>
      </c>
      <c r="Z297" s="179">
        <f t="shared" si="166"/>
        <v>11</v>
      </c>
      <c r="AA297" s="179">
        <v>12</v>
      </c>
    </row>
    <row r="298" spans="1:38" ht="38.25" x14ac:dyDescent="0.2">
      <c r="A298" s="65" t="s">
        <v>6</v>
      </c>
      <c r="B298" s="279"/>
      <c r="C298" s="229" t="s">
        <v>274</v>
      </c>
      <c r="D298" s="279"/>
      <c r="E298" s="65" t="s">
        <v>4</v>
      </c>
      <c r="F298" s="320" t="s">
        <v>7</v>
      </c>
      <c r="G298" s="118" t="s">
        <v>772</v>
      </c>
      <c r="H298" s="118" t="s">
        <v>773</v>
      </c>
      <c r="I298" s="254" t="s">
        <v>12</v>
      </c>
      <c r="J298" s="254" t="s">
        <v>13</v>
      </c>
      <c r="K298" s="254" t="s">
        <v>14</v>
      </c>
      <c r="L298" s="254" t="s">
        <v>15</v>
      </c>
      <c r="M298" s="254" t="s">
        <v>16</v>
      </c>
      <c r="N298" s="255" t="s">
        <v>275</v>
      </c>
      <c r="P298" s="301" t="s">
        <v>6</v>
      </c>
      <c r="Q298" s="198" t="s">
        <v>599</v>
      </c>
      <c r="R298" s="302" t="s">
        <v>7</v>
      </c>
      <c r="S298" s="288" t="s">
        <v>274</v>
      </c>
      <c r="T298" s="272" t="s">
        <v>10</v>
      </c>
      <c r="U298" s="303" t="s">
        <v>11</v>
      </c>
      <c r="V298" s="303" t="s">
        <v>12</v>
      </c>
      <c r="W298" s="303" t="s">
        <v>13</v>
      </c>
      <c r="X298" s="303" t="s">
        <v>14</v>
      </c>
      <c r="Y298" s="303" t="s">
        <v>15</v>
      </c>
      <c r="Z298" s="303" t="s">
        <v>16</v>
      </c>
      <c r="AA298" s="303" t="s">
        <v>275</v>
      </c>
      <c r="AB298" s="312" t="s">
        <v>6</v>
      </c>
      <c r="AC298" s="307" t="s">
        <v>7</v>
      </c>
      <c r="AD298" s="308" t="s">
        <v>274</v>
      </c>
      <c r="AE298" s="126" t="s">
        <v>10</v>
      </c>
      <c r="AF298" s="309" t="s">
        <v>11</v>
      </c>
      <c r="AG298" s="309" t="s">
        <v>12</v>
      </c>
      <c r="AH298" s="309" t="s">
        <v>13</v>
      </c>
      <c r="AI298" s="309" t="s">
        <v>14</v>
      </c>
      <c r="AJ298" s="309" t="s">
        <v>15</v>
      </c>
      <c r="AK298" s="309" t="s">
        <v>16</v>
      </c>
      <c r="AL298" s="309" t="s">
        <v>275</v>
      </c>
    </row>
    <row r="299" spans="1:38" s="234" customFormat="1" x14ac:dyDescent="0.2">
      <c r="A299" s="69" t="s">
        <v>278</v>
      </c>
      <c r="C299" s="223" t="s">
        <v>277</v>
      </c>
      <c r="E299" s="69" t="s">
        <v>276</v>
      </c>
      <c r="F299" s="239" t="s">
        <v>279</v>
      </c>
      <c r="G299" s="240" t="s">
        <v>766</v>
      </c>
      <c r="H299" s="231">
        <f t="shared" ref="H299:H307" ca="1" si="167">ROUND(U299,3)</f>
        <v>28.920999999999999</v>
      </c>
      <c r="I299" s="69"/>
      <c r="J299" s="69"/>
      <c r="K299" s="69"/>
      <c r="L299" s="69"/>
      <c r="M299" s="69"/>
      <c r="N299" s="72"/>
      <c r="P299" s="176" t="str">
        <f t="shared" ref="P299:P309" si="168">A299</f>
        <v>C08906</v>
      </c>
      <c r="Q299" s="175" t="s">
        <v>600</v>
      </c>
      <c r="R299" s="209" t="str">
        <f t="shared" ref="R299:R309" si="169">F299</f>
        <v>Saeks' Fellow (MN Law Public Interest Residency Program)</v>
      </c>
      <c r="S299" s="192" t="str">
        <f t="shared" ref="S299:S309" si="170">C299</f>
        <v>01J</v>
      </c>
      <c r="T299" s="186"/>
      <c r="U299" s="186" cm="1">
        <f t="array" aca="1" ref="U299" ca="1">ROUND(IF($Q299="Y",VLOOKUP($P299, INDIRECT($Q$3),U$297,0)*INDIRECT($P$2),VLOOKUP($P299, INDIRECT($Q$3),U$297,0)),IF($E299="E",0,3))</f>
        <v>28.920999999999999</v>
      </c>
      <c r="V299" s="186" cm="1">
        <f t="array" aca="1" ref="V299" ca="1">ROUND(IF($Q299="Y",VLOOKUP($P299, INDIRECT($Q$3),V$297,0)*INDIRECT($P$2),VLOOKUP($P299, INDIRECT($Q$3),V$297,0)),IF($E299="E",0,3))</f>
        <v>0</v>
      </c>
      <c r="W299" s="186" cm="1">
        <f t="array" aca="1" ref="W299" ca="1">ROUND(IF($Q299="Y",VLOOKUP($P299, INDIRECT($Q$3),W$297,0)*INDIRECT($P$2),VLOOKUP($P299, INDIRECT($Q$3),W$297,0)),IF($E299="E",0,3))</f>
        <v>0</v>
      </c>
      <c r="X299" s="186" cm="1">
        <f t="array" aca="1" ref="X299" ca="1">ROUND(IF($Q299="Y",VLOOKUP($P299, INDIRECT($Q$3),X$297,0)*INDIRECT($P$2),VLOOKUP($P299, INDIRECT($Q$3),X$297,0)),IF($E299="E",0,3))</f>
        <v>0</v>
      </c>
      <c r="Y299" s="186" cm="1">
        <f t="array" aca="1" ref="Y299" ca="1">ROUND(IF($Q299="Y",VLOOKUP($P299, INDIRECT($Q$3),Y$297,0)*INDIRECT($P$2),VLOOKUP($P299, INDIRECT($Q$3),Y$297,0)),IF($E299="E",0,3))</f>
        <v>0</v>
      </c>
      <c r="Z299" s="186" cm="1">
        <f t="array" aca="1" ref="Z299" ca="1">ROUND(IF($Q299="Y",VLOOKUP($P299, INDIRECT($Q$3),Z$297,0)*INDIRECT($P$2),VLOOKUP($P299, INDIRECT($Q$3),Z$297,0)),IF($E299="E",0,3))</f>
        <v>0</v>
      </c>
      <c r="AA299" s="186" cm="1">
        <f t="array" aca="1" ref="AA299" ca="1">ROUND(IF($Q299="Y",VLOOKUP($P299, INDIRECT($Q$3),AA$297,0)*INDIRECT($P$2),VLOOKUP($P299, INDIRECT($Q$3),AA$297,0)),IF($E299="E",0,3))</f>
        <v>0</v>
      </c>
      <c r="AB299" s="282" t="str">
        <f>A299</f>
        <v>C08906</v>
      </c>
      <c r="AC299" s="130" t="str">
        <f>F299</f>
        <v>Saeks' Fellow (MN Law Public Interest Residency Program)</v>
      </c>
      <c r="AD299" s="284" t="str">
        <f>C299</f>
        <v>01J</v>
      </c>
      <c r="AE299" s="282" t="str">
        <f t="shared" ref="AE299:AE307" si="171">IF(T299=0,"",T299)</f>
        <v/>
      </c>
      <c r="AF299" s="282">
        <f t="shared" ref="AF299:AF307" ca="1" si="172">IF(U299=0,"",U299)</f>
        <v>28.920999999999999</v>
      </c>
      <c r="AG299" s="282" t="str">
        <f t="shared" ref="AG299:AG307" ca="1" si="173">IF(V299=0,"",V299)</f>
        <v/>
      </c>
      <c r="AH299" s="282" t="str">
        <f t="shared" ref="AH299:AH307" ca="1" si="174">IF(W299=0,"",W299)</f>
        <v/>
      </c>
      <c r="AI299" s="282" t="str">
        <f t="shared" ref="AI299:AI307" ca="1" si="175">IF(X299=0,"",X299)</f>
        <v/>
      </c>
      <c r="AJ299" s="282" t="str">
        <f t="shared" ref="AJ299:AJ307" ca="1" si="176">IF(Y299=0,"",Y299)</f>
        <v/>
      </c>
      <c r="AK299" s="282" t="str">
        <f t="shared" ref="AK299:AK307" ca="1" si="177">IF(Z299=0,"",Z299)</f>
        <v/>
      </c>
      <c r="AL299" s="282" t="str">
        <f t="shared" ref="AL299:AL307" ca="1" si="178">IF(AA299=0,"",AA299)</f>
        <v/>
      </c>
    </row>
    <row r="300" spans="1:38" s="234" customFormat="1" x14ac:dyDescent="0.2">
      <c r="A300" s="69" t="s">
        <v>282</v>
      </c>
      <c r="C300" s="223" t="s">
        <v>281</v>
      </c>
      <c r="E300" s="69" t="s">
        <v>276</v>
      </c>
      <c r="F300" s="239" t="s">
        <v>283</v>
      </c>
      <c r="G300" s="231">
        <f t="shared" ref="G300:G307" ca="1" si="179">ROUND(T300,3)</f>
        <v>26.116</v>
      </c>
      <c r="H300" s="231">
        <f t="shared" ca="1" si="167"/>
        <v>27.303000000000001</v>
      </c>
      <c r="I300" s="231">
        <f ca="1">ROUND(V300,3)</f>
        <v>28.382000000000001</v>
      </c>
      <c r="J300" s="231"/>
      <c r="K300" s="231"/>
      <c r="L300" s="231"/>
      <c r="M300" s="231"/>
      <c r="N300" s="231"/>
      <c r="P300" s="176" t="str">
        <f t="shared" si="168"/>
        <v>04352C</v>
      </c>
      <c r="Q300" s="201" t="s">
        <v>600</v>
      </c>
      <c r="R300" s="209" t="str">
        <f t="shared" si="169"/>
        <v>Financial Graduate Fellowship</v>
      </c>
      <c r="S300" s="192" t="str">
        <f t="shared" si="170"/>
        <v>01N</v>
      </c>
      <c r="T300" s="186" cm="1">
        <f t="array" aca="1" ref="T300" ca="1">ROUND(IF($Q300="Y",VLOOKUP($P300, INDIRECT($Q$3),T$8,0)*INDIRECT($P$2),VLOOKUP($P300, INDIRECT($Q$3),T$8,0)),IF($E300="E",0,3))</f>
        <v>26.116</v>
      </c>
      <c r="U300" s="186" cm="1">
        <f t="array" aca="1" ref="U300" ca="1">ROUND(IF($Q300="Y",VLOOKUP($P300, INDIRECT($Q$3),U$297,0)*INDIRECT($P$2),VLOOKUP($P300, INDIRECT($Q$3),U$297,0)),IF($E300="E",0,3))</f>
        <v>27.303000000000001</v>
      </c>
      <c r="V300" s="186" cm="1">
        <f t="array" aca="1" ref="V300" ca="1">ROUND(IF($Q300="Y",VLOOKUP($P300, INDIRECT($Q$3),V$297,0)*INDIRECT($P$2),VLOOKUP($P300, INDIRECT($Q$3),V$297,0)),IF($E300="E",0,3))</f>
        <v>28.382000000000001</v>
      </c>
      <c r="W300" s="186" cm="1">
        <f t="array" aca="1" ref="W300" ca="1">ROUND(IF($Q300="Y",VLOOKUP($P300, INDIRECT($Q$3),W$297,0)*INDIRECT($P$2),VLOOKUP($P300, INDIRECT($Q$3),W$297,0)),IF($E300="E",0,3))</f>
        <v>0</v>
      </c>
      <c r="X300" s="186" cm="1">
        <f t="array" aca="1" ref="X300" ca="1">ROUND(IF($Q300="Y",VLOOKUP($P300, INDIRECT($Q$3),X$297,0)*INDIRECT($P$2),VLOOKUP($P300, INDIRECT($Q$3),X$297,0)),IF($E300="E",0,3))</f>
        <v>0</v>
      </c>
      <c r="Y300" s="186" cm="1">
        <f t="array" aca="1" ref="Y300" ca="1">ROUND(IF($Q300="Y",VLOOKUP($P300, INDIRECT($Q$3),Y$297,0)*INDIRECT($P$2),VLOOKUP($P300, INDIRECT($Q$3),Y$297,0)),IF($E300="E",0,3))</f>
        <v>0</v>
      </c>
      <c r="Z300" s="186" cm="1">
        <f t="array" aca="1" ref="Z300" ca="1">ROUND(IF($Q300="Y",VLOOKUP($P300, INDIRECT($Q$3),Z$297,0)*INDIRECT($P$2),VLOOKUP($P300, INDIRECT($Q$3),Z$297,0)),IF($E300="E",0,3))</f>
        <v>0</v>
      </c>
      <c r="AA300" s="186" cm="1">
        <f t="array" aca="1" ref="AA300" ca="1">ROUND(IF($Q300="Y",VLOOKUP($P300, INDIRECT($Q$3),AA$297,0)*INDIRECT($P$2),VLOOKUP($P300, INDIRECT($Q$3),AA$297,0)),IF($E300="E",0,3))</f>
        <v>0</v>
      </c>
      <c r="AB300" s="282" t="str">
        <f>A300</f>
        <v>04352C</v>
      </c>
      <c r="AC300" s="130" t="str">
        <f>F300</f>
        <v>Financial Graduate Fellowship</v>
      </c>
      <c r="AD300" s="284" t="str">
        <f>C300</f>
        <v>01N</v>
      </c>
      <c r="AE300" s="282">
        <f t="shared" ca="1" si="171"/>
        <v>26.116</v>
      </c>
      <c r="AF300" s="282">
        <f t="shared" ca="1" si="172"/>
        <v>27.303000000000001</v>
      </c>
      <c r="AG300" s="282">
        <f t="shared" ca="1" si="173"/>
        <v>28.382000000000001</v>
      </c>
      <c r="AH300" s="282" t="str">
        <f t="shared" ca="1" si="174"/>
        <v/>
      </c>
      <c r="AI300" s="282" t="str">
        <f t="shared" ca="1" si="175"/>
        <v/>
      </c>
      <c r="AJ300" s="282" t="str">
        <f t="shared" ca="1" si="176"/>
        <v/>
      </c>
      <c r="AK300" s="282" t="str">
        <f t="shared" ca="1" si="177"/>
        <v/>
      </c>
      <c r="AL300" s="282" t="str">
        <f t="shared" ca="1" si="178"/>
        <v/>
      </c>
    </row>
    <row r="301" spans="1:38" s="234" customFormat="1" x14ac:dyDescent="0.2">
      <c r="A301" s="69" t="s">
        <v>949</v>
      </c>
      <c r="C301" s="223" t="s">
        <v>1001</v>
      </c>
      <c r="E301" s="69" t="s">
        <v>276</v>
      </c>
      <c r="F301" s="239" t="s">
        <v>950</v>
      </c>
      <c r="G301" s="231">
        <f t="shared" ca="1" si="179"/>
        <v>19.579999999999998</v>
      </c>
      <c r="H301" s="231">
        <f t="shared" ca="1" si="167"/>
        <v>20.861999999999998</v>
      </c>
      <c r="I301" s="231">
        <f ca="1">ROUND(V301,3)</f>
        <v>22.027999999999999</v>
      </c>
      <c r="J301" s="231"/>
      <c r="K301" s="231"/>
      <c r="L301" s="231"/>
      <c r="M301" s="231"/>
      <c r="N301" s="231"/>
      <c r="P301" s="176" t="str">
        <f t="shared" si="168"/>
        <v>53047C</v>
      </c>
      <c r="Q301" s="201" t="s">
        <v>600</v>
      </c>
      <c r="R301" s="209" t="str">
        <f t="shared" si="169"/>
        <v>HR Urban Scholar Intern - Undergrad</v>
      </c>
      <c r="S301" s="192" t="str">
        <f t="shared" si="170"/>
        <v>01R</v>
      </c>
      <c r="T301" s="186" cm="1">
        <f t="array" aca="1" ref="T301" ca="1">ROUND(IF($Q301="Y",VLOOKUP($P301, INDIRECT($Q$3),T$8,0)*INDIRECT($P$2),VLOOKUP($P301, INDIRECT($Q$3),T$8,0)),IF($E301="E",0,3))</f>
        <v>19.579999999999998</v>
      </c>
      <c r="U301" s="186" cm="1">
        <f t="array" aca="1" ref="U301" ca="1">ROUND(IF($Q301="Y",VLOOKUP($P301, INDIRECT($Q$3),U$297,0)*INDIRECT($P$2),VLOOKUP($P301, INDIRECT($Q$3),U$297,0)),IF($E301="E",0,3))</f>
        <v>20.861999999999998</v>
      </c>
      <c r="V301" s="186" cm="1">
        <f t="array" aca="1" ref="V301" ca="1">ROUND(IF($Q301="Y",VLOOKUP($P301, INDIRECT($Q$3),V$297,0)*INDIRECT($P$2),VLOOKUP($P301, INDIRECT($Q$3),V$297,0)),IF($E301="E",0,3))</f>
        <v>22.027999999999999</v>
      </c>
      <c r="W301" s="186" cm="1">
        <f t="array" aca="1" ref="W301" ca="1">ROUND(IF($Q301="Y",VLOOKUP($P301, INDIRECT($Q$3),W$297,0)*INDIRECT($P$2),VLOOKUP($P301, INDIRECT($Q$3),W$297,0)),IF($E301="E",0,3))</f>
        <v>0</v>
      </c>
      <c r="X301" s="186" cm="1">
        <f t="array" aca="1" ref="X301" ca="1">ROUND(IF($Q301="Y",VLOOKUP($P301, INDIRECT($Q$3),X$297,0)*INDIRECT($P$2),VLOOKUP($P301, INDIRECT($Q$3),X$297,0)),IF($E301="E",0,3))</f>
        <v>0</v>
      </c>
      <c r="Y301" s="186" cm="1">
        <f t="array" aca="1" ref="Y301" ca="1">ROUND(IF($Q301="Y",VLOOKUP($P301, INDIRECT($Q$3),Y$297,0)*INDIRECT($P$2),VLOOKUP($P301, INDIRECT($Q$3),Y$297,0)),IF($E301="E",0,3))</f>
        <v>0</v>
      </c>
      <c r="Z301" s="186" cm="1">
        <f t="array" aca="1" ref="Z301" ca="1">ROUND(IF($Q301="Y",VLOOKUP($P301, INDIRECT($Q$3),Z$297,0)*INDIRECT($P$2),VLOOKUP($P301, INDIRECT($Q$3),Z$297,0)),IF($E301="E",0,3))</f>
        <v>0</v>
      </c>
      <c r="AA301" s="186" cm="1">
        <f t="array" aca="1" ref="AA301" ca="1">ROUND(IF($Q301="Y",VLOOKUP($P301, INDIRECT($Q$3),AA$297,0)*INDIRECT($P$2),VLOOKUP($P301, INDIRECT($Q$3),AA$297,0)),IF($E301="E",0,3))</f>
        <v>0</v>
      </c>
      <c r="AB301" s="282" t="str">
        <f>A301</f>
        <v>53047C</v>
      </c>
      <c r="AC301" s="130" t="str">
        <f>F301</f>
        <v>HR Urban Scholar Intern - Undergrad</v>
      </c>
      <c r="AD301" s="284" t="str">
        <f>C301</f>
        <v>01R</v>
      </c>
      <c r="AE301" s="282">
        <f t="shared" ca="1" si="171"/>
        <v>19.579999999999998</v>
      </c>
      <c r="AF301" s="282">
        <f t="shared" ca="1" si="172"/>
        <v>20.861999999999998</v>
      </c>
      <c r="AG301" s="282">
        <f t="shared" ca="1" si="173"/>
        <v>22.027999999999999</v>
      </c>
      <c r="AH301" s="282" t="str">
        <f t="shared" ca="1" si="174"/>
        <v/>
      </c>
      <c r="AI301" s="282" t="str">
        <f t="shared" ca="1" si="175"/>
        <v/>
      </c>
      <c r="AJ301" s="282" t="str">
        <f t="shared" ca="1" si="176"/>
        <v/>
      </c>
      <c r="AK301" s="282" t="str">
        <f t="shared" ca="1" si="177"/>
        <v/>
      </c>
      <c r="AL301" s="282" t="str">
        <f t="shared" ca="1" si="178"/>
        <v/>
      </c>
    </row>
    <row r="302" spans="1:38" s="234" customFormat="1" x14ac:dyDescent="0.2">
      <c r="A302" s="69" t="s">
        <v>1005</v>
      </c>
      <c r="C302" s="223" t="s">
        <v>897</v>
      </c>
      <c r="E302" s="69" t="s">
        <v>276</v>
      </c>
      <c r="F302" s="239" t="s">
        <v>896</v>
      </c>
      <c r="G302" s="231">
        <f t="shared" ca="1" si="179"/>
        <v>21.632000000000001</v>
      </c>
      <c r="H302" s="231">
        <f t="shared" ca="1" si="167"/>
        <v>21.954999999999998</v>
      </c>
      <c r="I302" s="231"/>
      <c r="J302" s="231"/>
      <c r="K302" s="231"/>
      <c r="L302" s="231"/>
      <c r="M302" s="231"/>
      <c r="N302" s="231"/>
      <c r="P302" s="176" t="str">
        <f t="shared" si="168"/>
        <v>59438C</v>
      </c>
      <c r="Q302" s="201" t="s">
        <v>600</v>
      </c>
      <c r="R302" s="209" t="str">
        <f t="shared" si="169"/>
        <v>Public Works Engineering Intern</v>
      </c>
      <c r="S302" s="192" t="str">
        <f t="shared" si="170"/>
        <v>117</v>
      </c>
      <c r="T302" s="264" cm="1">
        <f t="array" aca="1" ref="T302" ca="1">ROUND(IF($Q302="Y",VLOOKUP($P302, INDIRECT($Q$3),T$8,0)*INDIRECT($P$2),VLOOKUP($P302, INDIRECT($Q$3),T$8,0)),IF($E302="E",0,3))</f>
        <v>21.632000000000001</v>
      </c>
      <c r="U302" s="264" cm="1">
        <f t="array" aca="1" ref="U302" ca="1">ROUND(IF($Q302="Y",VLOOKUP($P302, INDIRECT($Q$3),U$297,0)*INDIRECT($P$2),VLOOKUP($P302, INDIRECT($Q$3),U$297,0)),IF($E302="E",0,3))</f>
        <v>21.954999999999998</v>
      </c>
      <c r="V302" s="186" cm="1">
        <f t="array" aca="1" ref="V302" ca="1">ROUND(IF($Q302="Y",VLOOKUP($P302, INDIRECT($Q$3),V$297,0)*INDIRECT($P$2),VLOOKUP($P302, INDIRECT($Q$3),V$297,0)),IF($E302="E",0,3))</f>
        <v>0</v>
      </c>
      <c r="W302" s="186" cm="1">
        <f t="array" aca="1" ref="W302" ca="1">ROUND(IF($Q302="Y",VLOOKUP($P302, INDIRECT($Q$3),W$297,0)*INDIRECT($P$2),VLOOKUP($P302, INDIRECT($Q$3),W$297,0)),IF($E302="E",0,3))</f>
        <v>0</v>
      </c>
      <c r="X302" s="186" cm="1">
        <f t="array" aca="1" ref="X302" ca="1">ROUND(IF($Q302="Y",VLOOKUP($P302, INDIRECT($Q$3),X$297,0)*INDIRECT($P$2),VLOOKUP($P302, INDIRECT($Q$3),X$297,0)),IF($E302="E",0,3))</f>
        <v>0</v>
      </c>
      <c r="Y302" s="186" cm="1">
        <f t="array" aca="1" ref="Y302" ca="1">ROUND(IF($Q302="Y",VLOOKUP($P302, INDIRECT($Q$3),Y$297,0)*INDIRECT($P$2),VLOOKUP($P302, INDIRECT($Q$3),Y$297,0)),IF($E302="E",0,3))</f>
        <v>0</v>
      </c>
      <c r="Z302" s="186" cm="1">
        <f t="array" aca="1" ref="Z302" ca="1">ROUND(IF($Q302="Y",VLOOKUP($P302, INDIRECT($Q$3),Z$297,0)*INDIRECT($P$2),VLOOKUP($P302, INDIRECT($Q$3),Z$297,0)),IF($E302="E",0,3))</f>
        <v>0</v>
      </c>
      <c r="AA302" s="186" cm="1">
        <f t="array" aca="1" ref="AA302" ca="1">ROUND(IF($Q302="Y",VLOOKUP($P302, INDIRECT($Q$3),AA$297,0)*INDIRECT($P$2),VLOOKUP($P302, INDIRECT($Q$3),AA$297,0)),IF($E302="E",0,3))</f>
        <v>0</v>
      </c>
      <c r="AB302" s="282" t="str">
        <f>A302</f>
        <v>59438C</v>
      </c>
      <c r="AC302" s="130" t="str">
        <f>F302</f>
        <v>Public Works Engineering Intern</v>
      </c>
      <c r="AD302" s="284" t="str">
        <f>C302</f>
        <v>117</v>
      </c>
      <c r="AE302" s="282">
        <f t="shared" ca="1" si="171"/>
        <v>21.632000000000001</v>
      </c>
      <c r="AF302" s="282">
        <f t="shared" ca="1" si="172"/>
        <v>21.954999999999998</v>
      </c>
      <c r="AG302" s="282" t="str">
        <f t="shared" ca="1" si="173"/>
        <v/>
      </c>
      <c r="AH302" s="282" t="str">
        <f t="shared" ca="1" si="174"/>
        <v/>
      </c>
      <c r="AI302" s="282" t="str">
        <f t="shared" ca="1" si="175"/>
        <v/>
      </c>
      <c r="AJ302" s="282" t="str">
        <f t="shared" ca="1" si="176"/>
        <v/>
      </c>
      <c r="AK302" s="282" t="str">
        <f t="shared" ca="1" si="177"/>
        <v/>
      </c>
      <c r="AL302" s="282" t="str">
        <f t="shared" ca="1" si="178"/>
        <v/>
      </c>
    </row>
    <row r="303" spans="1:38" s="234" customFormat="1" x14ac:dyDescent="0.2">
      <c r="A303" s="69" t="s">
        <v>285</v>
      </c>
      <c r="C303" s="223" t="s">
        <v>284</v>
      </c>
      <c r="E303" s="69" t="s">
        <v>276</v>
      </c>
      <c r="F303" s="239" t="s">
        <v>286</v>
      </c>
      <c r="G303" s="231">
        <f t="shared" ca="1" si="179"/>
        <v>15.874000000000001</v>
      </c>
      <c r="H303" s="231">
        <f t="shared" ca="1" si="167"/>
        <v>16.510999999999999</v>
      </c>
      <c r="I303" s="231">
        <f t="shared" ref="I303:J305" ca="1" si="180">ROUND(V303,3)</f>
        <v>16.727</v>
      </c>
      <c r="J303" s="231">
        <f t="shared" ca="1" si="180"/>
        <v>17.05</v>
      </c>
      <c r="K303" s="231"/>
      <c r="L303" s="231"/>
      <c r="M303" s="231"/>
      <c r="N303" s="231"/>
      <c r="P303" s="176" t="str">
        <f t="shared" si="168"/>
        <v>C09480</v>
      </c>
      <c r="Q303" s="201" t="s">
        <v>600</v>
      </c>
      <c r="R303" s="209" t="str">
        <f t="shared" si="169"/>
        <v>Student Intern - High School (enrolled)</v>
      </c>
      <c r="S303" s="192" t="str">
        <f t="shared" si="170"/>
        <v>01K</v>
      </c>
      <c r="T303" s="186" cm="1">
        <f t="array" aca="1" ref="T303" ca="1">ROUND(IF($Q303="Y",VLOOKUP($P303, INDIRECT($Q$3),T$8,0)*INDIRECT($P$2),VLOOKUP($P303, INDIRECT($Q$3),T$8,0)),IF($E303="E",0,3))</f>
        <v>15.874000000000001</v>
      </c>
      <c r="U303" s="186" cm="1">
        <f t="array" aca="1" ref="U303" ca="1">ROUND(IF($Q303="Y",VLOOKUP($P303, INDIRECT($Q$3),U$297,0)*INDIRECT($P$2),VLOOKUP($P303, INDIRECT($Q$3),U$297,0)),IF($E303="E",0,3))</f>
        <v>16.510999999999999</v>
      </c>
      <c r="V303" s="186" cm="1">
        <f t="array" aca="1" ref="V303" ca="1">ROUND(IF($Q303="Y",VLOOKUP($P303, INDIRECT($Q$3),V$297,0)*INDIRECT($P$2),VLOOKUP($P303, INDIRECT($Q$3),V$297,0)),IF($E303="E",0,3))</f>
        <v>16.727</v>
      </c>
      <c r="W303" s="186" cm="1">
        <f t="array" aca="1" ref="W303" ca="1">ROUND(IF($Q303="Y",VLOOKUP($P303, INDIRECT($Q$3),W$297,0)*INDIRECT($P$2),VLOOKUP($P303, INDIRECT($Q$3),W$297,0)),IF($E303="E",0,3))</f>
        <v>17.05</v>
      </c>
      <c r="X303" s="186" cm="1">
        <f t="array" aca="1" ref="X303" ca="1">ROUND(IF($Q303="Y",VLOOKUP($P303, INDIRECT($Q$3),X$297,0)*INDIRECT($P$2),VLOOKUP($P303, INDIRECT($Q$3),X$297,0)),IF($E303="E",0,3))</f>
        <v>0</v>
      </c>
      <c r="Y303" s="186" cm="1">
        <f t="array" aca="1" ref="Y303" ca="1">ROUND(IF($Q303="Y",VLOOKUP($P303, INDIRECT($Q$3),Y$297,0)*INDIRECT($P$2),VLOOKUP($P303, INDIRECT($Q$3),Y$297,0)),IF($E303="E",0,3))</f>
        <v>0</v>
      </c>
      <c r="Z303" s="186" cm="1">
        <f t="array" aca="1" ref="Z303" ca="1">ROUND(IF($Q303="Y",VLOOKUP($P303, INDIRECT($Q$3),Z$297,0)*INDIRECT($P$2),VLOOKUP($P303, INDIRECT($Q$3),Z$297,0)),IF($E303="E",0,3))</f>
        <v>0</v>
      </c>
      <c r="AA303" s="186" cm="1">
        <f t="array" aca="1" ref="AA303" ca="1">ROUND(IF($Q303="Y",VLOOKUP($P303, INDIRECT($Q$3),AA$297,0)*INDIRECT($P$2),VLOOKUP($P303, INDIRECT($Q$3),AA$297,0)),IF($E303="E",0,3))</f>
        <v>0</v>
      </c>
      <c r="AB303" s="282" t="str">
        <f t="shared" ref="AB303:AB309" si="181">A303</f>
        <v>C09480</v>
      </c>
      <c r="AC303" s="130" t="str">
        <f t="shared" ref="AC303:AC309" si="182">F303</f>
        <v>Student Intern - High School (enrolled)</v>
      </c>
      <c r="AD303" s="284" t="str">
        <f t="shared" ref="AD303:AD309" si="183">C303</f>
        <v>01K</v>
      </c>
      <c r="AE303" s="282">
        <f t="shared" ca="1" si="171"/>
        <v>15.874000000000001</v>
      </c>
      <c r="AF303" s="282">
        <f t="shared" ca="1" si="172"/>
        <v>16.510999999999999</v>
      </c>
      <c r="AG303" s="282">
        <f t="shared" ca="1" si="173"/>
        <v>16.727</v>
      </c>
      <c r="AH303" s="282">
        <f t="shared" ca="1" si="174"/>
        <v>17.05</v>
      </c>
      <c r="AI303" s="282" t="str">
        <f t="shared" ca="1" si="175"/>
        <v/>
      </c>
      <c r="AJ303" s="282" t="str">
        <f t="shared" ca="1" si="176"/>
        <v/>
      </c>
      <c r="AK303" s="282" t="str">
        <f t="shared" ca="1" si="177"/>
        <v/>
      </c>
      <c r="AL303" s="282" t="str">
        <f t="shared" ca="1" si="178"/>
        <v/>
      </c>
    </row>
    <row r="304" spans="1:38" s="234" customFormat="1" x14ac:dyDescent="0.2">
      <c r="A304" s="69" t="s">
        <v>288</v>
      </c>
      <c r="C304" s="223" t="s">
        <v>287</v>
      </c>
      <c r="E304" s="69" t="s">
        <v>276</v>
      </c>
      <c r="F304" s="239" t="s">
        <v>310</v>
      </c>
      <c r="G304" s="231">
        <f t="shared" ca="1" si="179"/>
        <v>16.510999999999999</v>
      </c>
      <c r="H304" s="231">
        <f t="shared" ca="1" si="167"/>
        <v>16.727</v>
      </c>
      <c r="I304" s="231">
        <f t="shared" ca="1" si="180"/>
        <v>17.05</v>
      </c>
      <c r="J304" s="231">
        <f t="shared" ca="1" si="180"/>
        <v>18.13</v>
      </c>
      <c r="K304" s="231">
        <f t="shared" ref="K304:N305" ca="1" si="184">ROUND(X304,3)</f>
        <v>19.317</v>
      </c>
      <c r="L304" s="231">
        <f t="shared" ca="1" si="184"/>
        <v>20.396000000000001</v>
      </c>
      <c r="M304" s="231">
        <f t="shared" ca="1" si="184"/>
        <v>21.582999999999998</v>
      </c>
      <c r="N304" s="231">
        <f t="shared" ca="1" si="184"/>
        <v>22.771000000000001</v>
      </c>
      <c r="P304" s="176" t="str">
        <f t="shared" si="168"/>
        <v>C09485</v>
      </c>
      <c r="Q304" s="201" t="s">
        <v>600</v>
      </c>
      <c r="R304" s="209" t="str">
        <f t="shared" si="169"/>
        <v>Student Intern - Undergrad (enrolled)</v>
      </c>
      <c r="S304" s="192" t="str">
        <f t="shared" si="170"/>
        <v>01L</v>
      </c>
      <c r="T304" s="186" cm="1">
        <f t="array" aca="1" ref="T304" ca="1">ROUND(IF($Q304="Y",VLOOKUP($P304, INDIRECT($Q$3),T$8,0)*INDIRECT($P$2),VLOOKUP($P304, INDIRECT($Q$3),T$8,0)),IF($E304="E",0,3))</f>
        <v>16.510999999999999</v>
      </c>
      <c r="U304" s="186" cm="1">
        <f t="array" aca="1" ref="U304" ca="1">ROUND(IF($Q304="Y",VLOOKUP($P304, INDIRECT($Q$3),U$297,0)*INDIRECT($P$2),VLOOKUP($P304, INDIRECT($Q$3),U$297,0)),IF($E304="E",0,3))</f>
        <v>16.727</v>
      </c>
      <c r="V304" s="186" cm="1">
        <f t="array" aca="1" ref="V304" ca="1">ROUND(IF($Q304="Y",VLOOKUP($P304, INDIRECT($Q$3),V$297,0)*INDIRECT($P$2),VLOOKUP($P304, INDIRECT($Q$3),V$297,0)),IF($E304="E",0,3))</f>
        <v>17.05</v>
      </c>
      <c r="W304" s="186" cm="1">
        <f t="array" aca="1" ref="W304" ca="1">ROUND(IF($Q304="Y",VLOOKUP($P304, INDIRECT($Q$3),W$297,0)*INDIRECT($P$2),VLOOKUP($P304, INDIRECT($Q$3),W$297,0)),IF($E304="E",0,3))</f>
        <v>18.13</v>
      </c>
      <c r="X304" s="186" cm="1">
        <f t="array" aca="1" ref="X304" ca="1">ROUND(IF($Q304="Y",VLOOKUP($P304, INDIRECT($Q$3),X$297,0)*INDIRECT($P$2),VLOOKUP($P304, INDIRECT($Q$3),X$297,0)),IF($E304="E",0,3))</f>
        <v>19.317</v>
      </c>
      <c r="Y304" s="186" cm="1">
        <f t="array" aca="1" ref="Y304" ca="1">ROUND(IF($Q304="Y",VLOOKUP($P304, INDIRECT($Q$3),Y$297,0)*INDIRECT($P$2),VLOOKUP($P304, INDIRECT($Q$3),Y$297,0)),IF($E304="E",0,3))</f>
        <v>20.396000000000001</v>
      </c>
      <c r="Z304" s="186" cm="1">
        <f t="array" aca="1" ref="Z304" ca="1">ROUND(IF($Q304="Y",VLOOKUP($P304, INDIRECT($Q$3),Z$297,0)*INDIRECT($P$2),VLOOKUP($P304, INDIRECT($Q$3),Z$297,0)),IF($E304="E",0,3))</f>
        <v>21.582999999999998</v>
      </c>
      <c r="AA304" s="186" cm="1">
        <f t="array" aca="1" ref="AA304" ca="1">ROUND(IF($Q304="Y",VLOOKUP($P304, INDIRECT($Q$3),AA$297,0)*INDIRECT($P$2),VLOOKUP($P304, INDIRECT($Q$3),AA$297,0)),IF($E304="E",0,3))</f>
        <v>22.771000000000001</v>
      </c>
      <c r="AB304" s="282" t="str">
        <f t="shared" si="181"/>
        <v>C09485</v>
      </c>
      <c r="AC304" s="130" t="str">
        <f t="shared" si="182"/>
        <v>Student Intern - Undergrad (enrolled)</v>
      </c>
      <c r="AD304" s="284" t="str">
        <f t="shared" si="183"/>
        <v>01L</v>
      </c>
      <c r="AE304" s="282">
        <f t="shared" ca="1" si="171"/>
        <v>16.510999999999999</v>
      </c>
      <c r="AF304" s="282">
        <f t="shared" ca="1" si="172"/>
        <v>16.727</v>
      </c>
      <c r="AG304" s="282">
        <f t="shared" ca="1" si="173"/>
        <v>17.05</v>
      </c>
      <c r="AH304" s="282">
        <f t="shared" ca="1" si="174"/>
        <v>18.13</v>
      </c>
      <c r="AI304" s="282">
        <f t="shared" ca="1" si="175"/>
        <v>19.317</v>
      </c>
      <c r="AJ304" s="282">
        <f t="shared" ca="1" si="176"/>
        <v>20.396000000000001</v>
      </c>
      <c r="AK304" s="282">
        <f t="shared" ca="1" si="177"/>
        <v>21.582999999999998</v>
      </c>
      <c r="AL304" s="282">
        <f t="shared" ca="1" si="178"/>
        <v>22.771000000000001</v>
      </c>
    </row>
    <row r="305" spans="1:38" s="234" customFormat="1" x14ac:dyDescent="0.2">
      <c r="A305" s="69" t="s">
        <v>290</v>
      </c>
      <c r="C305" s="223" t="s">
        <v>289</v>
      </c>
      <c r="E305" s="69" t="s">
        <v>276</v>
      </c>
      <c r="F305" s="239" t="s">
        <v>311</v>
      </c>
      <c r="G305" s="231">
        <f t="shared" ca="1" si="179"/>
        <v>17.05</v>
      </c>
      <c r="H305" s="231">
        <f t="shared" ca="1" si="167"/>
        <v>18.777999999999999</v>
      </c>
      <c r="I305" s="231">
        <f t="shared" ca="1" si="180"/>
        <v>20.396000000000001</v>
      </c>
      <c r="J305" s="231">
        <f t="shared" ca="1" si="180"/>
        <v>22.123000000000001</v>
      </c>
      <c r="K305" s="231">
        <f t="shared" ca="1" si="184"/>
        <v>23.849</v>
      </c>
      <c r="L305" s="231">
        <f t="shared" ca="1" si="184"/>
        <v>25.576000000000001</v>
      </c>
      <c r="M305" s="231">
        <f t="shared" ca="1" si="184"/>
        <v>27.303000000000001</v>
      </c>
      <c r="N305" s="231">
        <f t="shared" ca="1" si="184"/>
        <v>28.920999999999999</v>
      </c>
      <c r="P305" s="176" t="str">
        <f t="shared" si="168"/>
        <v>C09475</v>
      </c>
      <c r="Q305" s="201" t="s">
        <v>600</v>
      </c>
      <c r="R305" s="209" t="str">
        <f t="shared" si="169"/>
        <v>Student Intern - Graduate (enrolled)</v>
      </c>
      <c r="S305" s="192" t="str">
        <f t="shared" si="170"/>
        <v>01M</v>
      </c>
      <c r="T305" s="186" cm="1">
        <f t="array" aca="1" ref="T305" ca="1">ROUND(IF($Q305="Y",VLOOKUP($P305, INDIRECT($Q$3),T$8,0)*INDIRECT($P$2),VLOOKUP($P305, INDIRECT($Q$3),T$8,0)),IF($E305="E",0,3))</f>
        <v>17.05</v>
      </c>
      <c r="U305" s="186" cm="1">
        <f t="array" aca="1" ref="U305" ca="1">ROUND(IF($Q305="Y",VLOOKUP($P305, INDIRECT($Q$3),U$297,0)*INDIRECT($P$2),VLOOKUP($P305, INDIRECT($Q$3),U$297,0)),IF($E305="E",0,3))</f>
        <v>18.777999999999999</v>
      </c>
      <c r="V305" s="186" cm="1">
        <f t="array" aca="1" ref="V305" ca="1">ROUND(IF($Q305="Y",VLOOKUP($P305, INDIRECT($Q$3),V$297,0)*INDIRECT($P$2),VLOOKUP($P305, INDIRECT($Q$3),V$297,0)),IF($E305="E",0,3))</f>
        <v>20.396000000000001</v>
      </c>
      <c r="W305" s="186" cm="1">
        <f t="array" aca="1" ref="W305" ca="1">ROUND(IF($Q305="Y",VLOOKUP($P305, INDIRECT($Q$3),W$297,0)*INDIRECT($P$2),VLOOKUP($P305, INDIRECT($Q$3),W$297,0)),IF($E305="E",0,3))</f>
        <v>22.123000000000001</v>
      </c>
      <c r="X305" s="186" cm="1">
        <f t="array" aca="1" ref="X305" ca="1">ROUND(IF($Q305="Y",VLOOKUP($P305, INDIRECT($Q$3),X$297,0)*INDIRECT($P$2),VLOOKUP($P305, INDIRECT($Q$3),X$297,0)),IF($E305="E",0,3))</f>
        <v>23.849</v>
      </c>
      <c r="Y305" s="186" cm="1">
        <f t="array" aca="1" ref="Y305" ca="1">ROUND(IF($Q305="Y",VLOOKUP($P305, INDIRECT($Q$3),Y$297,0)*INDIRECT($P$2),VLOOKUP($P305, INDIRECT($Q$3),Y$297,0)),IF($E305="E",0,3))</f>
        <v>25.576000000000001</v>
      </c>
      <c r="Z305" s="186" cm="1">
        <f t="array" aca="1" ref="Z305" ca="1">ROUND(IF($Q305="Y",VLOOKUP($P305, INDIRECT($Q$3),Z$297,0)*INDIRECT($P$2),VLOOKUP($P305, INDIRECT($Q$3),Z$297,0)),IF($E305="E",0,3))</f>
        <v>27.303000000000001</v>
      </c>
      <c r="AA305" s="186" cm="1">
        <f t="array" aca="1" ref="AA305" ca="1">ROUND(IF($Q305="Y",VLOOKUP($P305, INDIRECT($Q$3),AA$297,0)*INDIRECT($P$2),VLOOKUP($P305, INDIRECT($Q$3),AA$297,0)),IF($E305="E",0,3))</f>
        <v>28.920999999999999</v>
      </c>
      <c r="AB305" s="282" t="str">
        <f t="shared" si="181"/>
        <v>C09475</v>
      </c>
      <c r="AC305" s="130" t="str">
        <f t="shared" si="182"/>
        <v>Student Intern - Graduate (enrolled)</v>
      </c>
      <c r="AD305" s="284" t="str">
        <f t="shared" si="183"/>
        <v>01M</v>
      </c>
      <c r="AE305" s="282">
        <f t="shared" ca="1" si="171"/>
        <v>17.05</v>
      </c>
      <c r="AF305" s="282">
        <f t="shared" ca="1" si="172"/>
        <v>18.777999999999999</v>
      </c>
      <c r="AG305" s="282">
        <f t="shared" ca="1" si="173"/>
        <v>20.396000000000001</v>
      </c>
      <c r="AH305" s="282">
        <f t="shared" ca="1" si="174"/>
        <v>22.123000000000001</v>
      </c>
      <c r="AI305" s="282">
        <f t="shared" ca="1" si="175"/>
        <v>23.849</v>
      </c>
      <c r="AJ305" s="282">
        <f t="shared" ca="1" si="176"/>
        <v>25.576000000000001</v>
      </c>
      <c r="AK305" s="282">
        <f t="shared" ca="1" si="177"/>
        <v>27.303000000000001</v>
      </c>
      <c r="AL305" s="282">
        <f t="shared" ca="1" si="178"/>
        <v>28.920999999999999</v>
      </c>
    </row>
    <row r="306" spans="1:38" s="234" customFormat="1" x14ac:dyDescent="0.2">
      <c r="A306" s="69" t="s">
        <v>292</v>
      </c>
      <c r="C306" s="223" t="s">
        <v>291</v>
      </c>
      <c r="E306" s="69" t="s">
        <v>276</v>
      </c>
      <c r="F306" s="239" t="s">
        <v>293</v>
      </c>
      <c r="G306" s="231">
        <f t="shared" ca="1" si="179"/>
        <v>18.13</v>
      </c>
      <c r="H306" s="231">
        <f t="shared" ca="1" si="167"/>
        <v>19.317</v>
      </c>
      <c r="I306" s="231">
        <f ca="1">ROUND(V306,3)</f>
        <v>20.396000000000001</v>
      </c>
      <c r="J306" s="231"/>
      <c r="K306" s="231"/>
      <c r="L306" s="231"/>
      <c r="M306" s="231"/>
      <c r="N306" s="231"/>
      <c r="P306" s="176" t="str">
        <f t="shared" si="168"/>
        <v>C09495</v>
      </c>
      <c r="Q306" s="201" t="s">
        <v>600</v>
      </c>
      <c r="R306" s="209" t="str">
        <f t="shared" si="169"/>
        <v>Urban Scholar College Undergraduate</v>
      </c>
      <c r="S306" s="192" t="str">
        <f t="shared" si="170"/>
        <v>01G</v>
      </c>
      <c r="T306" s="186" cm="1">
        <f t="array" aca="1" ref="T306" ca="1">ROUND(IF($Q306="Y",VLOOKUP($P306, INDIRECT($Q$3),T$8,0)*INDIRECT($P$2),VLOOKUP($P306, INDIRECT($Q$3),T$8,0)),IF($E306="E",0,3))</f>
        <v>18.13</v>
      </c>
      <c r="U306" s="186" cm="1">
        <f t="array" aca="1" ref="U306" ca="1">ROUND(IF($Q306="Y",VLOOKUP($P306, INDIRECT($Q$3),U$297,0)*INDIRECT($P$2),VLOOKUP($P306, INDIRECT($Q$3),U$297,0)),IF($E306="E",0,3))</f>
        <v>19.317</v>
      </c>
      <c r="V306" s="186" cm="1">
        <f t="array" aca="1" ref="V306" ca="1">ROUND(IF($Q306="Y",VLOOKUP($P306, INDIRECT($Q$3),V$297,0)*INDIRECT($P$2),VLOOKUP($P306, INDIRECT($Q$3),V$297,0)),IF($E306="E",0,3))</f>
        <v>20.396000000000001</v>
      </c>
      <c r="W306" s="186" cm="1">
        <f t="array" aca="1" ref="W306" ca="1">ROUND(IF($Q306="Y",VLOOKUP($P306, INDIRECT($Q$3),W$297,0)*INDIRECT($P$2),VLOOKUP($P306, INDIRECT($Q$3),W$297,0)),IF($E306="E",0,3))</f>
        <v>0</v>
      </c>
      <c r="X306" s="186" cm="1">
        <f t="array" aca="1" ref="X306" ca="1">ROUND(IF($Q306="Y",VLOOKUP($P306, INDIRECT($Q$3),X$297,0)*INDIRECT($P$2),VLOOKUP($P306, INDIRECT($Q$3),X$297,0)),IF($E306="E",0,3))</f>
        <v>0</v>
      </c>
      <c r="Y306" s="186" cm="1">
        <f t="array" aca="1" ref="Y306" ca="1">ROUND(IF($Q306="Y",VLOOKUP($P306, INDIRECT($Q$3),Y$297,0)*INDIRECT($P$2),VLOOKUP($P306, INDIRECT($Q$3),Y$297,0)),IF($E306="E",0,3))</f>
        <v>0</v>
      </c>
      <c r="Z306" s="186" cm="1">
        <f t="array" aca="1" ref="Z306" ca="1">ROUND(IF($Q306="Y",VLOOKUP($P306, INDIRECT($Q$3),Z$297,0)*INDIRECT($P$2),VLOOKUP($P306, INDIRECT($Q$3),Z$297,0)),IF($E306="E",0,3))</f>
        <v>0</v>
      </c>
      <c r="AA306" s="186" cm="1">
        <f t="array" aca="1" ref="AA306" ca="1">ROUND(IF($Q306="Y",VLOOKUP($P306, INDIRECT($Q$3),AA$297,0)*INDIRECT($P$2),VLOOKUP($P306, INDIRECT($Q$3),AA$297,0)),IF($E306="E",0,3))</f>
        <v>0</v>
      </c>
      <c r="AB306" s="282" t="str">
        <f t="shared" si="181"/>
        <v>C09495</v>
      </c>
      <c r="AC306" s="130" t="str">
        <f t="shared" si="182"/>
        <v>Urban Scholar College Undergraduate</v>
      </c>
      <c r="AD306" s="284" t="str">
        <f t="shared" si="183"/>
        <v>01G</v>
      </c>
      <c r="AE306" s="282">
        <f t="shared" ca="1" si="171"/>
        <v>18.13</v>
      </c>
      <c r="AF306" s="282">
        <f t="shared" ca="1" si="172"/>
        <v>19.317</v>
      </c>
      <c r="AG306" s="282">
        <f t="shared" ca="1" si="173"/>
        <v>20.396000000000001</v>
      </c>
      <c r="AH306" s="282" t="str">
        <f t="shared" ca="1" si="174"/>
        <v/>
      </c>
      <c r="AI306" s="282" t="str">
        <f t="shared" ca="1" si="175"/>
        <v/>
      </c>
      <c r="AJ306" s="282" t="str">
        <f t="shared" ca="1" si="176"/>
        <v/>
      </c>
      <c r="AK306" s="282" t="str">
        <f t="shared" ca="1" si="177"/>
        <v/>
      </c>
      <c r="AL306" s="282" t="str">
        <f t="shared" ca="1" si="178"/>
        <v/>
      </c>
    </row>
    <row r="307" spans="1:38" s="234" customFormat="1" x14ac:dyDescent="0.2">
      <c r="A307" s="69" t="s">
        <v>295</v>
      </c>
      <c r="C307" s="223" t="s">
        <v>294</v>
      </c>
      <c r="E307" s="69" t="s">
        <v>276</v>
      </c>
      <c r="F307" s="239" t="s">
        <v>296</v>
      </c>
      <c r="G307" s="231">
        <f t="shared" ca="1" si="179"/>
        <v>22.446999999999999</v>
      </c>
      <c r="H307" s="231">
        <f t="shared" ca="1" si="167"/>
        <v>24.172999999999998</v>
      </c>
      <c r="I307" s="231">
        <f ca="1">ROUND(V307,3)</f>
        <v>25.792000000000002</v>
      </c>
      <c r="J307" s="231"/>
      <c r="K307" s="231"/>
      <c r="L307" s="231"/>
      <c r="M307" s="231"/>
      <c r="N307" s="231"/>
      <c r="P307" s="176" t="str">
        <f t="shared" si="168"/>
        <v>C09490</v>
      </c>
      <c r="Q307" s="201" t="s">
        <v>600</v>
      </c>
      <c r="R307" s="209" t="str">
        <f t="shared" si="169"/>
        <v>Urban Scholar Graduate School</v>
      </c>
      <c r="S307" s="192" t="str">
        <f t="shared" si="170"/>
        <v>01F</v>
      </c>
      <c r="T307" s="186" cm="1">
        <f t="array" aca="1" ref="T307" ca="1">ROUND(IF($Q307="Y",VLOOKUP($P307, INDIRECT($Q$3),T$8,0)*INDIRECT($P$2),VLOOKUP($P307, INDIRECT($Q$3),T$8,0)),IF($E307="E",0,3))</f>
        <v>22.446999999999999</v>
      </c>
      <c r="U307" s="186" cm="1">
        <f t="array" aca="1" ref="U307" ca="1">ROUND(IF($Q307="Y",VLOOKUP($P307, INDIRECT($Q$3),U$297,0)*INDIRECT($P$2),VLOOKUP($P307, INDIRECT($Q$3),U$297,0)),IF($E307="E",0,3))</f>
        <v>24.172999999999998</v>
      </c>
      <c r="V307" s="186" cm="1">
        <f t="array" aca="1" ref="V307" ca="1">ROUND(IF($Q307="Y",VLOOKUP($P307, INDIRECT($Q$3),V$297,0)*INDIRECT($P$2),VLOOKUP($P307, INDIRECT($Q$3),V$297,0)),IF($E307="E",0,3))</f>
        <v>25.792000000000002</v>
      </c>
      <c r="W307" s="186" cm="1">
        <f t="array" aca="1" ref="W307" ca="1">ROUND(IF($Q307="Y",VLOOKUP($P307, INDIRECT($Q$3),W$297,0)*INDIRECT($P$2),VLOOKUP($P307, INDIRECT($Q$3),W$297,0)),IF($E307="E",0,3))</f>
        <v>0</v>
      </c>
      <c r="X307" s="186" cm="1">
        <f t="array" aca="1" ref="X307" ca="1">ROUND(IF($Q307="Y",VLOOKUP($P307, INDIRECT($Q$3),X$297,0)*INDIRECT($P$2),VLOOKUP($P307, INDIRECT($Q$3),X$297,0)),IF($E307="E",0,3))</f>
        <v>0</v>
      </c>
      <c r="Y307" s="186" cm="1">
        <f t="array" aca="1" ref="Y307" ca="1">ROUND(IF($Q307="Y",VLOOKUP($P307, INDIRECT($Q$3),Y$297,0)*INDIRECT($P$2),VLOOKUP($P307, INDIRECT($Q$3),Y$297,0)),IF($E307="E",0,3))</f>
        <v>0</v>
      </c>
      <c r="Z307" s="186" cm="1">
        <f t="array" aca="1" ref="Z307" ca="1">ROUND(IF($Q307="Y",VLOOKUP($P307, INDIRECT($Q$3),Z$297,0)*INDIRECT($P$2),VLOOKUP($P307, INDIRECT($Q$3),Z$297,0)),IF($E307="E",0,3))</f>
        <v>0</v>
      </c>
      <c r="AA307" s="186" cm="1">
        <f t="array" aca="1" ref="AA307" ca="1">ROUND(IF($Q307="Y",VLOOKUP($P307, INDIRECT($Q$3),AA$297,0)*INDIRECT($P$2),VLOOKUP($P307, INDIRECT($Q$3),AA$297,0)),IF($E307="E",0,3))</f>
        <v>0</v>
      </c>
      <c r="AB307" s="282" t="str">
        <f t="shared" si="181"/>
        <v>C09490</v>
      </c>
      <c r="AC307" s="130" t="str">
        <f t="shared" si="182"/>
        <v>Urban Scholar Graduate School</v>
      </c>
      <c r="AD307" s="284" t="str">
        <f t="shared" si="183"/>
        <v>01F</v>
      </c>
      <c r="AE307" s="282">
        <f t="shared" ca="1" si="171"/>
        <v>22.446999999999999</v>
      </c>
      <c r="AF307" s="282">
        <f t="shared" ca="1" si="172"/>
        <v>24.172999999999998</v>
      </c>
      <c r="AG307" s="282">
        <f t="shared" ca="1" si="173"/>
        <v>25.792000000000002</v>
      </c>
      <c r="AH307" s="282" t="str">
        <f t="shared" ca="1" si="174"/>
        <v/>
      </c>
      <c r="AI307" s="282" t="str">
        <f t="shared" ca="1" si="175"/>
        <v/>
      </c>
      <c r="AJ307" s="282" t="str">
        <f t="shared" ca="1" si="176"/>
        <v/>
      </c>
      <c r="AK307" s="282" t="str">
        <f t="shared" ca="1" si="177"/>
        <v/>
      </c>
      <c r="AL307" s="282" t="str">
        <f t="shared" ca="1" si="178"/>
        <v/>
      </c>
    </row>
    <row r="308" spans="1:38" s="234" customFormat="1" x14ac:dyDescent="0.2">
      <c r="A308" s="69" t="s">
        <v>1095</v>
      </c>
      <c r="C308" s="223" t="s">
        <v>1094</v>
      </c>
      <c r="E308" s="69" t="s">
        <v>276</v>
      </c>
      <c r="F308" s="239" t="s">
        <v>1097</v>
      </c>
      <c r="G308" s="231">
        <f>ROUND(T308,3)</f>
        <v>21.945</v>
      </c>
      <c r="H308" s="231"/>
      <c r="I308" s="231"/>
      <c r="J308" s="231"/>
      <c r="K308" s="231"/>
      <c r="L308" s="231"/>
      <c r="M308" s="231"/>
      <c r="N308" s="231"/>
      <c r="P308" s="176" t="str">
        <f t="shared" si="168"/>
        <v>09076C</v>
      </c>
      <c r="Q308" s="201"/>
      <c r="R308" s="209" t="str">
        <f t="shared" si="169"/>
        <v>MPD Pathways Intern Program</v>
      </c>
      <c r="S308" s="192" t="str">
        <f t="shared" si="170"/>
        <v>01P</v>
      </c>
      <c r="T308" s="325">
        <v>21.945</v>
      </c>
      <c r="U308" s="186"/>
      <c r="V308" s="186"/>
      <c r="W308" s="186"/>
      <c r="X308" s="186"/>
      <c r="Y308" s="186"/>
      <c r="Z308" s="186"/>
      <c r="AA308" s="186"/>
      <c r="AB308" s="282" t="str">
        <f t="shared" si="181"/>
        <v>09076C</v>
      </c>
      <c r="AC308" s="130" t="str">
        <f t="shared" si="182"/>
        <v>MPD Pathways Intern Program</v>
      </c>
      <c r="AD308" s="284" t="str">
        <f t="shared" si="183"/>
        <v>01P</v>
      </c>
      <c r="AE308" s="282"/>
      <c r="AF308" s="282"/>
      <c r="AG308" s="282"/>
      <c r="AH308" s="282"/>
      <c r="AI308" s="282"/>
      <c r="AJ308" s="282"/>
      <c r="AK308" s="282"/>
      <c r="AL308" s="282"/>
    </row>
    <row r="309" spans="1:38" s="234" customFormat="1" x14ac:dyDescent="0.2">
      <c r="A309" s="69" t="s">
        <v>1096</v>
      </c>
      <c r="C309" s="223" t="s">
        <v>1094</v>
      </c>
      <c r="E309" s="69" t="s">
        <v>276</v>
      </c>
      <c r="F309" s="239" t="s">
        <v>1098</v>
      </c>
      <c r="G309" s="231">
        <f>ROUND(T309,3)</f>
        <v>21.945</v>
      </c>
      <c r="H309" s="231"/>
      <c r="I309" s="231"/>
      <c r="J309" s="231"/>
      <c r="K309" s="231"/>
      <c r="L309" s="231"/>
      <c r="M309" s="231"/>
      <c r="N309" s="231"/>
      <c r="P309" s="176" t="str">
        <f t="shared" si="168"/>
        <v>53062C</v>
      </c>
      <c r="Q309" s="201"/>
      <c r="R309" s="209" t="str">
        <f t="shared" si="169"/>
        <v>Office of Community Safety Intern</v>
      </c>
      <c r="S309" s="192" t="str">
        <f t="shared" si="170"/>
        <v>01P</v>
      </c>
      <c r="T309" s="325">
        <v>21.945</v>
      </c>
      <c r="U309" s="186"/>
      <c r="V309" s="186"/>
      <c r="W309" s="186"/>
      <c r="X309" s="186"/>
      <c r="Y309" s="186"/>
      <c r="Z309" s="186"/>
      <c r="AA309" s="186"/>
      <c r="AB309" s="282" t="str">
        <f t="shared" si="181"/>
        <v>53062C</v>
      </c>
      <c r="AC309" s="130" t="str">
        <f t="shared" si="182"/>
        <v>Office of Community Safety Intern</v>
      </c>
      <c r="AD309" s="284" t="str">
        <f t="shared" si="183"/>
        <v>01P</v>
      </c>
      <c r="AE309" s="282"/>
      <c r="AF309" s="282"/>
      <c r="AG309" s="282"/>
      <c r="AH309" s="282"/>
      <c r="AI309" s="282"/>
      <c r="AJ309" s="282"/>
      <c r="AK309" s="282"/>
      <c r="AL309" s="282"/>
    </row>
    <row r="310" spans="1:38" x14ac:dyDescent="0.2">
      <c r="A310" s="71"/>
      <c r="B310" s="71"/>
      <c r="D310" s="70"/>
      <c r="E310" s="70"/>
      <c r="G310" s="275" t="s">
        <v>767</v>
      </c>
      <c r="H310" s="121"/>
      <c r="I310" s="121"/>
      <c r="J310" s="121"/>
      <c r="K310" s="121"/>
      <c r="L310" s="121"/>
      <c r="M310" s="121"/>
      <c r="O310" s="93"/>
      <c r="P310" s="176"/>
      <c r="R310" s="203"/>
      <c r="S310" s="192"/>
      <c r="T310" s="192"/>
      <c r="U310" s="192"/>
      <c r="V310" s="192"/>
      <c r="W310" s="192"/>
      <c r="X310" s="192"/>
      <c r="Y310" s="192"/>
      <c r="Z310" s="192"/>
      <c r="AD310" s="281"/>
    </row>
    <row r="311" spans="1:38" x14ac:dyDescent="0.2">
      <c r="B311" s="121"/>
      <c r="D311" s="70"/>
      <c r="E311" s="70"/>
      <c r="G311" s="121"/>
      <c r="H311" s="121"/>
      <c r="I311" s="121"/>
      <c r="J311" s="121"/>
      <c r="K311" s="121"/>
      <c r="L311" s="121"/>
      <c r="M311" s="121"/>
      <c r="O311" s="93"/>
      <c r="P311" s="176"/>
      <c r="R311" s="203"/>
      <c r="S311" s="192"/>
      <c r="T311" s="192"/>
      <c r="U311" s="192"/>
      <c r="V311" s="192"/>
      <c r="W311" s="192"/>
      <c r="X311" s="192"/>
      <c r="Y311" s="192"/>
      <c r="Z311" s="192"/>
    </row>
    <row r="312" spans="1:38" s="78" customFormat="1" x14ac:dyDescent="0.2">
      <c r="A312" s="218" t="s">
        <v>762</v>
      </c>
      <c r="B312" s="58"/>
      <c r="C312" s="58"/>
      <c r="E312" s="218"/>
      <c r="F312" s="59"/>
      <c r="G312" s="58"/>
      <c r="H312" s="58"/>
      <c r="I312" s="58"/>
      <c r="J312" s="58"/>
      <c r="K312" s="58"/>
      <c r="L312" s="61"/>
      <c r="M312" s="61"/>
      <c r="N312" s="61"/>
      <c r="O312" s="61"/>
      <c r="P312" s="176"/>
      <c r="Q312" s="191"/>
      <c r="R312" s="203"/>
      <c r="S312" s="192"/>
      <c r="T312" s="385" t="s">
        <v>992</v>
      </c>
      <c r="U312" s="192"/>
      <c r="V312" s="192"/>
      <c r="W312" s="192"/>
      <c r="X312" s="192"/>
      <c r="Y312" s="192"/>
      <c r="Z312" s="192"/>
      <c r="AA312" s="190"/>
      <c r="AB312" s="134"/>
      <c r="AC312" s="134"/>
      <c r="AD312" s="134"/>
      <c r="AE312" s="134"/>
      <c r="AF312" s="134"/>
      <c r="AG312" s="134"/>
      <c r="AH312" s="134"/>
      <c r="AI312" s="134"/>
      <c r="AJ312" s="134"/>
      <c r="AK312" s="134"/>
      <c r="AL312" s="134"/>
    </row>
    <row r="313" spans="1:38" s="78" customFormat="1" x14ac:dyDescent="0.2">
      <c r="A313" s="81" t="s">
        <v>756</v>
      </c>
      <c r="B313" s="58"/>
      <c r="C313" s="58"/>
      <c r="E313" s="81"/>
      <c r="F313" s="59"/>
      <c r="G313" s="58"/>
      <c r="H313" s="58"/>
      <c r="I313" s="58"/>
      <c r="J313" s="58"/>
      <c r="K313" s="58"/>
      <c r="L313" s="61"/>
      <c r="M313" s="61"/>
      <c r="N313" s="61"/>
      <c r="O313" s="61"/>
      <c r="P313" s="176"/>
      <c r="Q313" s="175"/>
      <c r="R313" s="203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34"/>
      <c r="AC313" s="134"/>
      <c r="AD313" s="134"/>
      <c r="AE313" s="134"/>
      <c r="AF313" s="134"/>
      <c r="AG313" s="134"/>
      <c r="AH313" s="134"/>
      <c r="AI313" s="134"/>
      <c r="AJ313" s="134"/>
      <c r="AK313" s="134"/>
      <c r="AL313" s="134"/>
    </row>
    <row r="314" spans="1:38" s="78" customFormat="1" x14ac:dyDescent="0.2">
      <c r="A314" s="81" t="s">
        <v>298</v>
      </c>
      <c r="B314" s="58"/>
      <c r="C314" s="58"/>
      <c r="E314" s="81"/>
      <c r="F314" s="59"/>
      <c r="G314" s="58"/>
      <c r="H314" s="58"/>
      <c r="I314" s="58"/>
      <c r="J314" s="58"/>
      <c r="K314" s="58"/>
      <c r="L314" s="61"/>
      <c r="M314" s="61"/>
      <c r="N314" s="61"/>
      <c r="O314" s="61"/>
      <c r="P314" s="176"/>
      <c r="Q314" s="175"/>
      <c r="R314" s="203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34"/>
      <c r="AC314" s="134"/>
      <c r="AD314" s="134"/>
      <c r="AE314" s="134"/>
      <c r="AF314" s="134"/>
      <c r="AG314" s="134"/>
      <c r="AH314" s="134"/>
      <c r="AI314" s="134"/>
      <c r="AJ314" s="134"/>
      <c r="AK314" s="134"/>
      <c r="AL314" s="134"/>
    </row>
    <row r="315" spans="1:38" s="78" customFormat="1" x14ac:dyDescent="0.2">
      <c r="A315" s="81" t="s">
        <v>760</v>
      </c>
      <c r="B315" s="58"/>
      <c r="C315" s="58"/>
      <c r="E315" s="81"/>
      <c r="F315" s="59"/>
      <c r="G315" s="58"/>
      <c r="H315" s="58"/>
      <c r="I315" s="58"/>
      <c r="J315" s="58"/>
      <c r="K315" s="58"/>
      <c r="L315" s="61"/>
      <c r="M315" s="61"/>
      <c r="N315" s="61"/>
      <c r="O315" s="61"/>
      <c r="P315" s="176"/>
      <c r="Q315" s="175"/>
      <c r="R315" s="177"/>
      <c r="S315" s="192"/>
      <c r="T315" s="192"/>
      <c r="U315" s="192"/>
      <c r="V315" s="192"/>
      <c r="W315" s="192"/>
      <c r="X315" s="192"/>
      <c r="Y315" s="192"/>
      <c r="Z315" s="192"/>
      <c r="AA315" s="192"/>
      <c r="AB315" s="134"/>
      <c r="AC315" s="134"/>
      <c r="AD315" s="134"/>
      <c r="AE315" s="134"/>
      <c r="AF315" s="134"/>
      <c r="AG315" s="134"/>
      <c r="AH315" s="134"/>
      <c r="AI315" s="134"/>
      <c r="AJ315" s="134"/>
      <c r="AK315" s="134"/>
      <c r="AL315" s="134"/>
    </row>
    <row r="316" spans="1:38" s="78" customFormat="1" x14ac:dyDescent="0.2">
      <c r="A316" s="81"/>
      <c r="B316" s="58"/>
      <c r="C316" s="58"/>
      <c r="E316" s="81"/>
      <c r="F316" s="59"/>
      <c r="G316" s="58"/>
      <c r="H316" s="58"/>
      <c r="I316" s="58"/>
      <c r="J316" s="58"/>
      <c r="K316" s="58"/>
      <c r="L316" s="61"/>
      <c r="M316" s="61"/>
      <c r="N316" s="61"/>
      <c r="O316" s="61"/>
      <c r="P316" s="176"/>
      <c r="Q316" s="175"/>
      <c r="R316" s="177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34"/>
      <c r="AC316" s="134"/>
      <c r="AD316" s="134"/>
      <c r="AE316" s="134"/>
      <c r="AF316" s="134"/>
      <c r="AG316" s="134"/>
      <c r="AH316" s="134"/>
      <c r="AI316" s="134"/>
      <c r="AJ316" s="134"/>
      <c r="AK316" s="134"/>
      <c r="AL316" s="134"/>
    </row>
    <row r="317" spans="1:38" s="58" customFormat="1" x14ac:dyDescent="0.2">
      <c r="A317" s="76" t="s">
        <v>763</v>
      </c>
      <c r="E317" s="76"/>
      <c r="F317" s="59"/>
      <c r="L317" s="61"/>
      <c r="M317" s="61"/>
      <c r="N317" s="61"/>
      <c r="O317" s="61"/>
      <c r="P317" s="176"/>
      <c r="Q317" s="175"/>
      <c r="R317" s="177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33"/>
      <c r="AC317" s="133"/>
      <c r="AD317" s="133"/>
      <c r="AE317" s="133"/>
      <c r="AF317" s="133"/>
      <c r="AG317" s="133"/>
      <c r="AH317" s="133"/>
      <c r="AI317" s="133"/>
      <c r="AJ317" s="133"/>
      <c r="AK317" s="133"/>
      <c r="AL317" s="133"/>
    </row>
    <row r="318" spans="1:38" s="58" customFormat="1" x14ac:dyDescent="0.2">
      <c r="A318" s="81" t="s">
        <v>871</v>
      </c>
      <c r="E318" s="81"/>
      <c r="F318" s="59"/>
      <c r="L318" s="61"/>
      <c r="M318" s="61"/>
      <c r="N318" s="61"/>
      <c r="O318" s="61"/>
      <c r="P318" s="176"/>
      <c r="Q318" s="175"/>
      <c r="R318" s="177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33"/>
      <c r="AC318" s="133"/>
      <c r="AD318" s="133"/>
      <c r="AE318" s="133"/>
      <c r="AF318" s="133"/>
      <c r="AG318" s="133"/>
      <c r="AH318" s="133"/>
      <c r="AI318" s="133"/>
      <c r="AJ318" s="133"/>
      <c r="AK318" s="133"/>
      <c r="AL318" s="133"/>
    </row>
    <row r="319" spans="1:38" s="58" customFormat="1" x14ac:dyDescent="0.2">
      <c r="A319" s="81" t="s">
        <v>301</v>
      </c>
      <c r="E319" s="81"/>
      <c r="F319" s="59"/>
      <c r="L319" s="61"/>
      <c r="M319" s="61"/>
      <c r="N319" s="61"/>
      <c r="O319" s="61"/>
      <c r="P319" s="176"/>
      <c r="Q319" s="175"/>
      <c r="R319" s="177"/>
      <c r="S319" s="179"/>
      <c r="T319" s="179"/>
      <c r="U319" s="179"/>
      <c r="V319" s="179"/>
      <c r="W319" s="179"/>
      <c r="X319" s="179"/>
      <c r="Y319" s="179"/>
      <c r="Z319" s="179"/>
      <c r="AA319" s="179"/>
      <c r="AB319" s="133"/>
      <c r="AC319" s="133"/>
      <c r="AD319" s="133"/>
      <c r="AE319" s="133"/>
      <c r="AF319" s="133"/>
      <c r="AG319" s="133"/>
      <c r="AH319" s="133"/>
      <c r="AI319" s="133"/>
      <c r="AJ319" s="133"/>
      <c r="AK319" s="133"/>
      <c r="AL319" s="133"/>
    </row>
    <row r="320" spans="1:38" s="58" customFormat="1" x14ac:dyDescent="0.2">
      <c r="A320" s="81"/>
      <c r="E320" s="81"/>
      <c r="F320" s="59"/>
      <c r="L320" s="61"/>
      <c r="M320" s="61"/>
      <c r="N320" s="61"/>
      <c r="O320" s="61"/>
      <c r="P320" s="176"/>
      <c r="Q320" s="175"/>
      <c r="R320" s="177"/>
      <c r="S320" s="179"/>
      <c r="T320" s="179"/>
      <c r="U320" s="179"/>
      <c r="V320" s="179"/>
      <c r="W320" s="179"/>
      <c r="X320" s="179"/>
      <c r="Y320" s="179"/>
      <c r="Z320" s="179"/>
      <c r="AA320" s="179"/>
      <c r="AB320" s="133"/>
      <c r="AC320" s="133"/>
      <c r="AD320" s="133"/>
      <c r="AE320" s="133"/>
      <c r="AF320" s="133"/>
      <c r="AG320" s="133"/>
      <c r="AH320" s="133"/>
      <c r="AI320" s="133"/>
      <c r="AJ320" s="133"/>
      <c r="AK320" s="133"/>
      <c r="AL320" s="133"/>
    </row>
    <row r="321" spans="1:38" s="58" customFormat="1" x14ac:dyDescent="0.2">
      <c r="A321" s="76" t="s">
        <v>737</v>
      </c>
      <c r="E321" s="76"/>
      <c r="F321" s="59"/>
      <c r="L321" s="61"/>
      <c r="M321" s="61"/>
      <c r="N321" s="61"/>
      <c r="O321" s="61"/>
      <c r="P321" s="176"/>
      <c r="Q321" s="175"/>
      <c r="R321" s="177"/>
      <c r="S321" s="179"/>
      <c r="T321" s="179"/>
      <c r="U321" s="179"/>
      <c r="V321" s="179"/>
      <c r="W321" s="179"/>
      <c r="X321" s="179"/>
      <c r="Y321" s="179"/>
      <c r="Z321" s="179"/>
      <c r="AA321" s="179"/>
      <c r="AB321" s="133"/>
      <c r="AC321" s="133"/>
      <c r="AD321" s="133"/>
      <c r="AE321" s="133"/>
      <c r="AF321" s="133"/>
      <c r="AG321" s="133"/>
      <c r="AH321" s="133"/>
      <c r="AI321" s="133"/>
      <c r="AJ321" s="133"/>
      <c r="AK321" s="133"/>
      <c r="AL321" s="133"/>
    </row>
    <row r="322" spans="1:38" s="58" customFormat="1" x14ac:dyDescent="0.2">
      <c r="A322" s="81" t="s">
        <v>758</v>
      </c>
      <c r="E322" s="81"/>
      <c r="F322" s="59"/>
      <c r="L322" s="61"/>
      <c r="M322" s="61"/>
      <c r="N322" s="61"/>
      <c r="O322" s="61"/>
      <c r="P322" s="176"/>
      <c r="Q322" s="175"/>
      <c r="R322" s="177"/>
      <c r="S322" s="179"/>
      <c r="T322" s="179"/>
      <c r="U322" s="179"/>
      <c r="V322" s="179"/>
      <c r="W322" s="179"/>
      <c r="X322" s="179"/>
      <c r="Y322" s="179"/>
      <c r="Z322" s="179"/>
      <c r="AA322" s="179"/>
      <c r="AB322" s="133"/>
      <c r="AC322" s="133"/>
      <c r="AD322" s="133"/>
      <c r="AE322" s="133"/>
      <c r="AF322" s="133"/>
      <c r="AG322" s="133"/>
      <c r="AH322" s="133"/>
      <c r="AI322" s="133"/>
      <c r="AJ322" s="133"/>
      <c r="AK322" s="133"/>
      <c r="AL322" s="133"/>
    </row>
    <row r="323" spans="1:38" s="58" customFormat="1" x14ac:dyDescent="0.2">
      <c r="A323" s="81" t="s">
        <v>303</v>
      </c>
      <c r="E323" s="81"/>
      <c r="F323" s="59"/>
      <c r="L323" s="61"/>
      <c r="M323" s="61"/>
      <c r="N323" s="61"/>
      <c r="O323" s="61"/>
      <c r="P323" s="176"/>
      <c r="Q323" s="175"/>
      <c r="R323" s="177"/>
      <c r="S323" s="179"/>
      <c r="T323" s="179"/>
      <c r="U323" s="179"/>
      <c r="V323" s="179"/>
      <c r="W323" s="179"/>
      <c r="X323" s="179"/>
      <c r="Y323" s="179"/>
      <c r="Z323" s="179"/>
      <c r="AA323" s="179"/>
      <c r="AB323" s="133"/>
      <c r="AC323" s="133"/>
      <c r="AD323" s="133"/>
      <c r="AE323" s="133"/>
      <c r="AF323" s="133"/>
      <c r="AG323" s="133"/>
      <c r="AH323" s="133"/>
      <c r="AI323" s="133"/>
      <c r="AJ323" s="133"/>
      <c r="AK323" s="133"/>
      <c r="AL323" s="133"/>
    </row>
    <row r="324" spans="1:38" s="58" customFormat="1" x14ac:dyDescent="0.2">
      <c r="A324" s="81"/>
      <c r="E324" s="81"/>
      <c r="F324" s="59"/>
      <c r="L324" s="61"/>
      <c r="M324" s="61"/>
      <c r="N324" s="61"/>
      <c r="O324" s="61"/>
      <c r="P324" s="176"/>
      <c r="Q324" s="175"/>
      <c r="R324" s="177"/>
      <c r="S324" s="179"/>
      <c r="T324" s="179"/>
      <c r="U324" s="179"/>
      <c r="V324" s="179"/>
      <c r="W324" s="179"/>
      <c r="X324" s="179"/>
      <c r="Y324" s="179"/>
      <c r="Z324" s="179"/>
      <c r="AA324" s="179"/>
      <c r="AB324" s="133"/>
      <c r="AC324" s="133"/>
      <c r="AD324" s="133"/>
      <c r="AE324" s="133"/>
      <c r="AF324" s="133"/>
      <c r="AG324" s="133"/>
      <c r="AH324" s="133"/>
      <c r="AI324" s="133"/>
      <c r="AJ324" s="133"/>
      <c r="AK324" s="133"/>
      <c r="AL324" s="133"/>
    </row>
    <row r="325" spans="1:38" s="58" customFormat="1" x14ac:dyDescent="0.2">
      <c r="A325" s="76" t="s">
        <v>732</v>
      </c>
      <c r="E325" s="76"/>
      <c r="F325" s="59"/>
      <c r="L325" s="61"/>
      <c r="M325" s="61"/>
      <c r="N325" s="61"/>
      <c r="O325" s="61"/>
      <c r="P325" s="176"/>
      <c r="Q325" s="175"/>
      <c r="R325" s="177"/>
      <c r="S325" s="179"/>
      <c r="T325" s="179"/>
      <c r="U325" s="179"/>
      <c r="V325" s="179"/>
      <c r="W325" s="179"/>
      <c r="X325" s="179"/>
      <c r="Y325" s="179"/>
      <c r="Z325" s="179"/>
      <c r="AA325" s="179"/>
      <c r="AB325" s="133"/>
      <c r="AC325" s="133"/>
      <c r="AD325" s="133"/>
      <c r="AE325" s="133"/>
      <c r="AF325" s="133"/>
      <c r="AG325" s="133"/>
      <c r="AH325" s="133"/>
      <c r="AI325" s="133"/>
      <c r="AJ325" s="133"/>
      <c r="AK325" s="133"/>
      <c r="AL325" s="133"/>
    </row>
    <row r="326" spans="1:38" s="58" customFormat="1" x14ac:dyDescent="0.2">
      <c r="A326" s="81" t="s">
        <v>759</v>
      </c>
      <c r="E326" s="81"/>
      <c r="F326" s="59"/>
      <c r="L326" s="61"/>
      <c r="M326" s="61"/>
      <c r="N326" s="61"/>
      <c r="O326" s="61"/>
      <c r="P326" s="176"/>
      <c r="Q326" s="175"/>
      <c r="R326" s="177"/>
      <c r="S326" s="179"/>
      <c r="T326" s="179"/>
      <c r="U326" s="179"/>
      <c r="V326" s="179"/>
      <c r="W326" s="179"/>
      <c r="X326" s="179"/>
      <c r="Y326" s="179"/>
      <c r="Z326" s="179"/>
      <c r="AA326" s="179"/>
      <c r="AB326" s="133"/>
      <c r="AC326" s="133"/>
      <c r="AD326" s="133"/>
      <c r="AE326" s="133"/>
      <c r="AF326" s="133"/>
      <c r="AG326" s="133"/>
      <c r="AH326" s="133"/>
      <c r="AI326" s="133"/>
      <c r="AJ326" s="133"/>
      <c r="AK326" s="133"/>
      <c r="AL326" s="133"/>
    </row>
    <row r="327" spans="1:38" s="58" customFormat="1" x14ac:dyDescent="0.2">
      <c r="A327" s="81"/>
      <c r="E327" s="81"/>
      <c r="F327" s="59"/>
      <c r="L327" s="61"/>
      <c r="M327" s="61"/>
      <c r="N327" s="61"/>
      <c r="O327" s="61"/>
      <c r="P327" s="176"/>
      <c r="Q327" s="175"/>
      <c r="R327" s="177"/>
      <c r="S327" s="179"/>
      <c r="T327" s="179"/>
      <c r="U327" s="179"/>
      <c r="V327" s="179"/>
      <c r="W327" s="179"/>
      <c r="X327" s="179"/>
      <c r="Y327" s="179"/>
      <c r="Z327" s="179"/>
      <c r="AA327" s="179"/>
      <c r="AB327" s="133"/>
      <c r="AC327" s="133"/>
      <c r="AD327" s="133"/>
      <c r="AE327" s="133"/>
      <c r="AF327" s="133"/>
      <c r="AG327" s="133"/>
      <c r="AH327" s="133"/>
      <c r="AI327" s="133"/>
      <c r="AJ327" s="133"/>
      <c r="AK327" s="133"/>
      <c r="AL327" s="133"/>
    </row>
    <row r="328" spans="1:38" s="58" customFormat="1" x14ac:dyDescent="0.2">
      <c r="A328" s="76" t="s">
        <v>764</v>
      </c>
      <c r="E328" s="76"/>
      <c r="F328" s="59"/>
      <c r="L328" s="61"/>
      <c r="M328" s="61"/>
      <c r="N328" s="61"/>
      <c r="O328" s="61"/>
      <c r="P328" s="176"/>
      <c r="Q328" s="175"/>
      <c r="R328" s="177"/>
      <c r="S328" s="179"/>
      <c r="T328" s="179"/>
      <c r="U328" s="179"/>
      <c r="V328" s="179"/>
      <c r="W328" s="179"/>
      <c r="X328" s="179"/>
      <c r="Y328" s="179"/>
      <c r="Z328" s="179"/>
      <c r="AA328" s="179"/>
      <c r="AB328" s="133"/>
      <c r="AC328" s="133"/>
      <c r="AD328" s="133"/>
      <c r="AE328" s="133"/>
      <c r="AF328" s="133"/>
      <c r="AG328" s="133"/>
      <c r="AH328" s="133"/>
      <c r="AI328" s="133"/>
      <c r="AJ328" s="133"/>
      <c r="AK328" s="133"/>
      <c r="AL328" s="133"/>
    </row>
    <row r="329" spans="1:38" x14ac:dyDescent="0.2">
      <c r="A329" s="64" t="s">
        <v>765</v>
      </c>
      <c r="B329" s="121"/>
      <c r="D329" s="71"/>
      <c r="E329" s="64"/>
      <c r="G329" s="121"/>
      <c r="H329" s="121"/>
      <c r="I329" s="121"/>
      <c r="J329" s="121"/>
      <c r="K329" s="121"/>
      <c r="L329" s="121"/>
      <c r="M329" s="121"/>
      <c r="O329" s="93"/>
      <c r="P329" s="176"/>
      <c r="Q329" s="175"/>
      <c r="R329" s="177"/>
      <c r="S329" s="179"/>
      <c r="T329" s="179"/>
      <c r="U329" s="179"/>
      <c r="V329" s="179"/>
      <c r="W329" s="179"/>
      <c r="X329" s="179"/>
      <c r="Y329" s="179"/>
      <c r="Z329" s="179"/>
      <c r="AA329" s="179"/>
    </row>
    <row r="330" spans="1:38" x14ac:dyDescent="0.2">
      <c r="A330" s="81" t="s">
        <v>307</v>
      </c>
      <c r="B330" s="121"/>
      <c r="D330" s="71"/>
      <c r="E330" s="81"/>
      <c r="G330" s="121"/>
      <c r="H330" s="121"/>
      <c r="I330" s="121"/>
      <c r="J330" s="121"/>
      <c r="K330" s="121"/>
      <c r="L330" s="121"/>
      <c r="M330" s="121"/>
      <c r="O330" s="93"/>
    </row>
    <row r="331" spans="1:38" x14ac:dyDescent="0.2">
      <c r="A331" s="81" t="s">
        <v>308</v>
      </c>
      <c r="B331" s="121"/>
      <c r="D331" s="71"/>
      <c r="E331" s="81"/>
      <c r="G331" s="121"/>
      <c r="H331" s="121"/>
      <c r="I331" s="121"/>
      <c r="J331" s="121"/>
      <c r="K331" s="121"/>
      <c r="L331" s="121"/>
      <c r="M331" s="121"/>
      <c r="O331" s="93"/>
    </row>
    <row r="333" spans="1:38" x14ac:dyDescent="0.2">
      <c r="P333" s="176"/>
      <c r="R333" s="203"/>
      <c r="S333" s="192"/>
      <c r="T333" s="192"/>
      <c r="U333" s="192"/>
      <c r="V333" s="192"/>
      <c r="W333" s="192"/>
      <c r="X333" s="192"/>
      <c r="Y333" s="192"/>
      <c r="Z333" s="192"/>
    </row>
    <row r="334" spans="1:38" x14ac:dyDescent="0.2">
      <c r="P334" s="176"/>
      <c r="Q334" s="175"/>
      <c r="R334" s="203"/>
      <c r="S334" s="192"/>
      <c r="T334" s="192"/>
      <c r="U334" s="192"/>
      <c r="V334" s="192"/>
      <c r="W334" s="192"/>
      <c r="X334" s="192"/>
      <c r="Y334" s="192"/>
      <c r="Z334" s="192"/>
      <c r="AA334" s="192"/>
    </row>
    <row r="335" spans="1:38" x14ac:dyDescent="0.2">
      <c r="P335" s="176"/>
      <c r="Q335" s="175"/>
      <c r="R335" s="203"/>
      <c r="S335" s="192"/>
      <c r="T335" s="192"/>
      <c r="U335" s="192"/>
      <c r="V335" s="192"/>
      <c r="W335" s="192"/>
      <c r="X335" s="192"/>
      <c r="Y335" s="192"/>
      <c r="Z335" s="192"/>
      <c r="AA335" s="192"/>
    </row>
    <row r="338" spans="1:1" x14ac:dyDescent="0.2">
      <c r="A338" s="226" t="str">
        <f>A6</f>
        <v>Last Updated 10/27/2025</v>
      </c>
    </row>
  </sheetData>
  <sheetProtection sheet="1" autoFilter="0"/>
  <autoFilter ref="A9:AO230" xr:uid="{03A4D56C-FF89-4EF1-8A08-C9CB0A68CBF9}">
    <filterColumn colId="2">
      <filters>
        <filter val="146"/>
      </filters>
    </filterColumn>
  </autoFilter>
  <sortState xmlns:xlrd2="http://schemas.microsoft.com/office/spreadsheetml/2017/richdata2" ref="A10:AL230">
    <sortCondition ref="F10:F230"/>
  </sortState>
  <conditionalFormatting sqref="G10:M230">
    <cfRule type="cellIs" dxfId="69" priority="5" operator="greaterThanOrEqual">
      <formula>100</formula>
    </cfRule>
    <cfRule type="cellIs" dxfId="68" priority="6" operator="lessThan">
      <formula>100</formula>
    </cfRule>
    <cfRule type="cellIs" dxfId="67" priority="7" operator="equal">
      <formula>0</formula>
    </cfRule>
    <cfRule type="cellIs" dxfId="66" priority="8" operator="greaterThan">
      <formula>100</formula>
    </cfRule>
    <cfRule type="cellIs" dxfId="65" priority="9" operator="lessThanOrEqual">
      <formula>100</formula>
    </cfRule>
    <cfRule type="cellIs" dxfId="64" priority="10" operator="greaterThan">
      <formula>150</formula>
    </cfRule>
  </conditionalFormatting>
  <conditionalFormatting sqref="T2:Z7 Y54:AA54 X194:AA194 T195:AA209 AA210:AA296 T224:AA224 U254:Z292 T293:Z296">
    <cfRule type="cellIs" dxfId="63" priority="70" operator="greaterThanOrEqual">
      <formula>100</formula>
    </cfRule>
    <cfRule type="cellIs" dxfId="62" priority="71" operator="lessThan">
      <formula>100</formula>
    </cfRule>
  </conditionalFormatting>
  <conditionalFormatting sqref="T2:Z53 T55:Z193">
    <cfRule type="cellIs" dxfId="61" priority="1" operator="equal">
      <formula>0</formula>
    </cfRule>
  </conditionalFormatting>
  <conditionalFormatting sqref="T210:Z253">
    <cfRule type="cellIs" dxfId="60" priority="42" operator="greaterThanOrEqual">
      <formula>100</formula>
    </cfRule>
    <cfRule type="cellIs" dxfId="59" priority="43" operator="lessThan">
      <formula>100</formula>
    </cfRule>
  </conditionalFormatting>
  <conditionalFormatting sqref="T310:Z1048576">
    <cfRule type="cellIs" dxfId="58" priority="64" operator="greaterThanOrEqual">
      <formula>100</formula>
    </cfRule>
    <cfRule type="cellIs" dxfId="57" priority="65" operator="lessThan">
      <formula>100</formula>
    </cfRule>
  </conditionalFormatting>
  <conditionalFormatting sqref="T9:AA53 T254:T286">
    <cfRule type="cellIs" dxfId="56" priority="13" operator="greaterThanOrEqual">
      <formula>100</formula>
    </cfRule>
    <cfRule type="cellIs" dxfId="55" priority="14" operator="lessThan">
      <formula>100</formula>
    </cfRule>
  </conditionalFormatting>
  <conditionalFormatting sqref="T55:AA193 T289:T292">
    <cfRule type="cellIs" dxfId="54" priority="15" operator="greaterThanOrEqual">
      <formula>100</formula>
    </cfRule>
    <cfRule type="cellIs" dxfId="53" priority="16" operator="lessThan">
      <formula>100</formula>
    </cfRule>
  </conditionalFormatting>
  <conditionalFormatting sqref="T299:AA309">
    <cfRule type="cellIs" dxfId="52" priority="25" operator="greaterThanOrEqual">
      <formula>100</formula>
    </cfRule>
    <cfRule type="cellIs" dxfId="51" priority="26" operator="lessThan">
      <formula>100</formula>
    </cfRule>
  </conditionalFormatting>
  <conditionalFormatting sqref="Y54:Z54 X194:Z194 T195:Z1048576">
    <cfRule type="cellIs" dxfId="50" priority="27" operator="equal">
      <formula>0</formula>
    </cfRule>
  </conditionalFormatting>
  <conditionalFormatting sqref="AA299:AA309">
    <cfRule type="cellIs" dxfId="49" priority="23" operator="equal">
      <formula>0</formula>
    </cfRule>
  </conditionalFormatting>
  <conditionalFormatting sqref="AE9:AK10">
    <cfRule type="cellIs" dxfId="48" priority="54" operator="greaterThanOrEqual">
      <formula>100</formula>
    </cfRule>
    <cfRule type="cellIs" dxfId="47" priority="55" operator="lessThan">
      <formula>100</formula>
    </cfRule>
  </conditionalFormatting>
  <pageMargins left="0.25" right="0.25" top="0.75" bottom="0.75" header="0.3" footer="0.3"/>
  <pageSetup scale="68" fitToHeight="0" orientation="landscape" r:id="rId1"/>
  <headerFooter>
    <oddFooter>&amp;L&amp;8Last Updated:  &amp;T&amp;R&amp;8Page &amp;Pof&amp;N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29</vt:i4>
      </vt:variant>
    </vt:vector>
  </HeadingPairs>
  <TitlesOfParts>
    <vt:vector size="41" baseType="lpstr">
      <vt:lpstr>2019</vt:lpstr>
      <vt:lpstr>2-2-2020</vt:lpstr>
      <vt:lpstr>7-1-2020</vt:lpstr>
      <vt:lpstr>4-29-2021</vt:lpstr>
      <vt:lpstr>5-14-21</vt:lpstr>
      <vt:lpstr>7-1-2021</vt:lpstr>
      <vt:lpstr>1-2-2022</vt:lpstr>
      <vt:lpstr>2023</vt:lpstr>
      <vt:lpstr>2024</vt:lpstr>
      <vt:lpstr>2025</vt:lpstr>
      <vt:lpstr>2026</vt:lpstr>
      <vt:lpstr>Notes</vt:lpstr>
      <vt:lpstr>Data2022</vt:lpstr>
      <vt:lpstr>Data2023</vt:lpstr>
      <vt:lpstr>Data2024</vt:lpstr>
      <vt:lpstr>Data2025</vt:lpstr>
      <vt:lpstr>Febr2019</vt:lpstr>
      <vt:lpstr>'1-2-2022'!IncrPer2020</vt:lpstr>
      <vt:lpstr>'4-29-2021'!IncrPer2020</vt:lpstr>
      <vt:lpstr>'7-1-2020'!IncrPer2020</vt:lpstr>
      <vt:lpstr>'7-1-2021'!IncrPer2020</vt:lpstr>
      <vt:lpstr>IncrPer2020</vt:lpstr>
      <vt:lpstr>PercInc26</vt:lpstr>
      <vt:lpstr>PercIncr2020</vt:lpstr>
      <vt:lpstr>PercIncr2021Nex</vt:lpstr>
      <vt:lpstr>'2026'!PercIncr2025</vt:lpstr>
      <vt:lpstr>PercIncr2025</vt:lpstr>
      <vt:lpstr>PercIncrApril2021</vt:lpstr>
      <vt:lpstr>PercIncrDec2024</vt:lpstr>
      <vt:lpstr>PercIncrJan2022</vt:lpstr>
      <vt:lpstr>PercIncrJan2023</vt:lpstr>
      <vt:lpstr>PercIncrJuly2021</vt:lpstr>
      <vt:lpstr>PercIncrMay2021</vt:lpstr>
      <vt:lpstr>'2023'!Print_Titles</vt:lpstr>
      <vt:lpstr>'2024'!Print_Titles</vt:lpstr>
      <vt:lpstr>Rates2019</vt:lpstr>
      <vt:lpstr>Rates2020</vt:lpstr>
      <vt:lpstr>RatesApril2021</vt:lpstr>
      <vt:lpstr>RatesJuly2020</vt:lpstr>
      <vt:lpstr>RatesJuly2021</vt:lpstr>
      <vt:lpstr>RatesMay2021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Minneapolis Human Resources;Classification &amp; Compensation</dc:creator>
  <cp:lastModifiedBy>Stupeck, Marie (she/her/hers)</cp:lastModifiedBy>
  <cp:lastPrinted>2025-10-27T14:28:26Z</cp:lastPrinted>
  <dcterms:created xsi:type="dcterms:W3CDTF">2019-07-02T15:24:47Z</dcterms:created>
  <dcterms:modified xsi:type="dcterms:W3CDTF">2026-07-07T14:35:55Z</dcterms:modified>
</cp:coreProperties>
</file>